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gil.han\AppData\Local\Microsoft\Windows\INetCache\Content.Outlook\R38L76N2\"/>
    </mc:Choice>
  </mc:AlternateContent>
  <xr:revisionPtr revIDLastSave="0" documentId="8_{9D2B073A-5B75-4DEF-9134-1C7F1600DCB7}" xr6:coauthVersionLast="47" xr6:coauthVersionMax="47" xr10:uidLastSave="{00000000-0000-0000-0000-000000000000}"/>
  <bookViews>
    <workbookView xWindow="-120" yWindow="-120" windowWidth="29040" windowHeight="17520" xr2:uid="{0612EFB3-542E-467F-93DB-0F09652B3A7E}"/>
  </bookViews>
  <sheets>
    <sheet name="Y26 Plan (2)" sheetId="13" r:id="rId1"/>
    <sheet name="Summary" sheetId="14" r:id="rId2"/>
    <sheet name="PSR(G)_Optional_" sheetId="15" r:id="rId3"/>
    <sheet name="PCR Order Sheet final" sheetId="1" r:id="rId4"/>
    <sheet name="PSR(G)_Optional" sheetId="5" r:id="rId5"/>
    <sheet name="삭제품목리스트(2)" sheetId="11" r:id="rId6"/>
    <sheet name="Y26 SOP Item" sheetId="1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xlnm._FilterDatabase" localSheetId="3" hidden="1">'PCR Order Sheet final'!$A$8:$EI$804</definedName>
    <definedName name="_xlnm._FilterDatabase" localSheetId="2" hidden="1">#REF!</definedName>
    <definedName name="_xlnm._FilterDatabase" localSheetId="1" hidden="1">#REF!</definedName>
    <definedName name="_xlnm._FilterDatabase" localSheetId="0" hidden="1">#REF!</definedName>
    <definedName name="_xlnm._FilterDatabase" localSheetId="6" hidden="1">'Y26 SOP Item'!$A$1:$K$158</definedName>
    <definedName name="_xlnm._FilterDatabase" hidden="1">#REF!</definedName>
    <definedName name="asdasff" localSheetId="0">[1]!TORIHIKI_GET_B</definedName>
    <definedName name="asdasff">[1]!TORIHIKI_GET_B</definedName>
    <definedName name="brand">OFFSET([2]list!$W$8,0,0,COUNTA([2]list!$W:$W)-4,1)</definedName>
    <definedName name="compound">OFFSET([2]list!$BA$8,0,0,COUNTA([2]list!$BA:$BA)-4,1)</definedName>
    <definedName name="compulsoryRegistrationFlg">OFFSET([2]list!$B$8,0,0,COUNTA([2]list!$B:$B)-4,1)</definedName>
    <definedName name="data8012" localSheetId="2">#REF!</definedName>
    <definedName name="data8012" localSheetId="1">#REF!</definedName>
    <definedName name="data8012" localSheetId="0">#REF!</definedName>
    <definedName name="data8012">#REF!</definedName>
    <definedName name="dd" localSheetId="2">#REF!</definedName>
    <definedName name="dd" localSheetId="1">#REF!</definedName>
    <definedName name="dd" localSheetId="0">#REF!</definedName>
    <definedName name="dd">#REF!</definedName>
    <definedName name="disconCodeType">OFFSET([2]list!$AM$8,0,0,COUNTA([2]list!$AM:$AM)-4,1)</definedName>
    <definedName name="doubleSizeExpression">OFFSET([2]list!$AX$8,0,0,COUNTA([2]list!$AX:$AX)-4,1)</definedName>
    <definedName name="draftingDep">OFFSET([2]list!$H$8,0,0,COUNTA([2]list!$H:$H)-4,1)</definedName>
    <definedName name="draftingSbu">OFFSET([2]list!$G$8,0,0,COUNTA([2]list!$G:$G)-4,1)</definedName>
    <definedName name="expectedDevPole">OFFSET([2]list!$AP$8,0,0,COUNTA([2]list!$AP:$AP)-4,1)</definedName>
    <definedName name="extraLoadReinforced">OFFSET([2]list!$AE$8,0,0,COUNTA([2]list!$AE:$AE)-4,1)</definedName>
    <definedName name="FF_jisseki" localSheetId="2">#REF!</definedName>
    <definedName name="FF_jisseki" localSheetId="1">#REF!</definedName>
    <definedName name="FF_jisseki" localSheetId="0">#REF!</definedName>
    <definedName name="FF_jisseki">#REF!</definedName>
    <definedName name="gdcUse">OFFSET([2]list!$BE$8,0,0,COUNTA([2]list!$BE:$BE)-4,1)</definedName>
    <definedName name="holiday">[3]休日!$A$2:$A$999</definedName>
    <definedName name="HTML1_1" hidden="1">"[販売実績概要.xls]Sheet7!$A$1:$U$39"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"販売実績概要.xls"</definedName>
    <definedName name="HTML1_4" hidden="1">"Sheet7"</definedName>
    <definedName name="HTML1_5" hidden="1">""</definedName>
    <definedName name="HTML1_6" hidden="1">-4146</definedName>
    <definedName name="HTML1_7" hidden="1">-4146</definedName>
    <definedName name="HTML1_8" hidden="1">"1997/07/11"</definedName>
    <definedName name="HTML1_9" hidden="1">"W9610008"</definedName>
    <definedName name="HTMLCount" hidden="1">1</definedName>
    <definedName name="ignoreFlg">OFFSET([2]list!$C$8,0,0,COUNTA([2]list!$C:$C)-4,1)</definedName>
    <definedName name="importantFlg">OFFSET([2]list!$BH$8,0,0,COUNTA([2]list!$BH:$BH)-4,1)</definedName>
    <definedName name="inSeasonAdd">OFFSET([2]list!$E$8,0,0,COUNTA([2]list!$E:$E)-4,1)</definedName>
    <definedName name="jisseki" localSheetId="2">#REF!</definedName>
    <definedName name="jisseki" localSheetId="1">#REF!</definedName>
    <definedName name="jisseki" localSheetId="0">#REF!</definedName>
    <definedName name="jisseki">#REF!</definedName>
    <definedName name="liAutoSettingYearbookCheck">OFFSET([2]list!$T$8,0,0,COUNTA([2]list!$T:$T)-4,1)</definedName>
    <definedName name="LLLF">'[4]4×4'!$A$1:$A$101</definedName>
    <definedName name="loadRange">OFFSET([2]list!$AD$8,0,0,COUNTA([2]list!$AD:$AD)-4,1)</definedName>
    <definedName name="moldInfo">OFFSET([2]list!$BJ$8,0,0,COUNTA([2]list!$BJ:$BJ)-4,1)</definedName>
    <definedName name="mudSnowExpression">OFFSET([2]list!$BC$8,0,0,COUNTA([2]list!$BC:$BC)-4,1)</definedName>
    <definedName name="oeCode">OFFSET([2]list!$L$8,0,0,COUNTA([2]list!$L:$L)-4,1)</definedName>
    <definedName name="offtake">OFFSET([2]list!$BF$8,0,0,COUNTA([2]list!$BF:$BF)-4,1)</definedName>
    <definedName name="patternType">OFFSET([2]list!$S$8,0,0,COUNTA([2]list!$S:$S)-4,1)</definedName>
    <definedName name="pfNecessity">OFFSET([2]list!$BI$8,0,0,COUNTA([2]list!$BI:$BI)-4,1)</definedName>
    <definedName name="plyRating">OFFSET([2]list!$AC$8,0,0,COUNTA([2]list!$AC:$AC)-4,1)</definedName>
    <definedName name="_xlnm.Print_Area" localSheetId="4">'PSR(G)_Optional'!$A$1:$AG$73</definedName>
    <definedName name="_xlnm.Print_Area" localSheetId="2">'PSR(G)_Optional_'!$A$10:$JO$75</definedName>
    <definedName name="_xlnm.Print_Area" localSheetId="1">Summary!$B$1:$W$33</definedName>
    <definedName name="_xlnm.Print_Area" localSheetId="0">'Y26 Plan (2)'!$B$1:$W$37</definedName>
    <definedName name="_xlnm.Print_Area">#REF!</definedName>
    <definedName name="_xlnm.Print_Titles" localSheetId="2">#REF!</definedName>
    <definedName name="_xlnm.Print_Titles">#REF!</definedName>
    <definedName name="productCategory">OFFSET([2]list!$O$8,0,0,COUNTA([2]list!$O:$O)-4,1)</definedName>
    <definedName name="productGroupBsj">OFFSET([2]list!$V$8,0,0,COUNTA([2]list!$V:$V)-4,1)</definedName>
    <definedName name="productLayer">OFFSET([2]list!$BG$8,0,0,COUNTA([2]list!$BG:$BG)-4,1)</definedName>
    <definedName name="productName" localSheetId="6">OFFSET([5]list!$K$8,0,0,COUNTA([5]list!$K:$K)-4,1)</definedName>
    <definedName name="productName">OFFSET([6]list!$K$8,0,0,COUNTA([6]list!$K:$K)-4,1)</definedName>
    <definedName name="psReliable">OFFSET([2]list!$AO$8,0,0,COUNTA([2]list!$AO:$AO)-4,1)</definedName>
    <definedName name="radialBiasType">OFFSET([2]list!$AF$8,0,0,COUNTA([2]list!$AF:$AF)-4,1)</definedName>
    <definedName name="radialMark" localSheetId="6">OFFSET([2]list!$Z$8,0,0,COUNTA([2]list!$Z:$Z)-4,1)</definedName>
    <definedName name="radialMark">OFFSET([7]list!$Z$8,0,0,COUNTA([7]list!$Z:$Z)-4,1)</definedName>
    <definedName name="RE01ﾌﾟﾚﾐｱﾑ" localSheetId="2">#REF!</definedName>
    <definedName name="RE01ﾌﾟﾚﾐｱﾑ" localSheetId="1">#REF!</definedName>
    <definedName name="RE01ﾌﾟﾚﾐｱﾑ" localSheetId="0">#REF!</definedName>
    <definedName name="RE01ﾌﾟﾚﾐｱﾑ">#REF!</definedName>
    <definedName name="registrationFlg">OFFSET([2]list!$A$8,0,0,COUNTA([2]list!$A:$A)-5,1)</definedName>
    <definedName name="registrationReason">OFFSET([2]list!$I$8,0,0,COUNTA([2]list!$I:$I)-4,1)</definedName>
    <definedName name="regroovable">OFFSET([2]list!$AT$8,0,0,COUNTA([2]list!$AT:$AT)-4,1)</definedName>
    <definedName name="repOe">OFFSET([2]list!$J$8,0,0,COUNTA([2]list!$J:$J)-4,1)</definedName>
    <definedName name="rftType">OFFSET([2]list!$AG$8,0,0,COUNTA([2]list!$AG:$AG)-4,1)</definedName>
    <definedName name="rltnLocalCodeType">OFFSET([2]list!$AN$8,0,0,COUNTA([2]list!$AN:$AN)-4,1)</definedName>
    <definedName name="runningSerial">OFFSET([2]list!$AZ$8,0,0,COUNTA([2]list!$AZ:$AZ)-4,1)</definedName>
    <definedName name="sizePrefixMark">OFFSET([2]list!$Y$8,0,0,COUNTA([2]list!$Y:$Y)-4,1)</definedName>
    <definedName name="sizesuffixMark">OFFSET([2]list!$AA$8,0,0,COUNTA([2]list!$AA:$AA)-4,1)</definedName>
    <definedName name="snowIndicate">OFFSET([2]list!$AV$8,0,0,COUNTA([2]list!$AV:$AV)-4,1)</definedName>
    <definedName name="spareTireType">OFFSET([2]list!$AJ$8,0,0,COUNTA([2]list!$AJ:$AJ)-4,1)</definedName>
    <definedName name="specificInstruction">OFFSET([2]list!$BD$8,0,0,COUNTA([2]list!$BD:$BD)-4,1)</definedName>
    <definedName name="speedRestrict">OFFSET([2]list!$AU$8,0,0,COUNTA([2]list!$AU:$AU)-4,1)</definedName>
    <definedName name="speedSymbol">OFFSET([2]list!$X$8,0,0,COUNTA([2]list!$X:$X)-4,1)</definedName>
    <definedName name="speedSymbolW">OFFSET([2]list!$AB$8,0,0,COUNTA([2]list!$AB:$AB)-4,1)</definedName>
    <definedName name="spew">OFFSET([2]list!$BK$8,0,0,COUNTA([2]list!$BK:$BK)-4,1)</definedName>
    <definedName name="spfPoint">OFFSET([2]list!$AW$8,0,0,COUNTA([2]list!$AW:$AW)-4,1)</definedName>
    <definedName name="START_GRP" localSheetId="2">[8]!START_GRP</definedName>
    <definedName name="START_GRP" localSheetId="1">[8]!START_GRP</definedName>
    <definedName name="START_GRP" localSheetId="0">[8]!START_GRP</definedName>
    <definedName name="START_GRP">[8]!START_GRP</definedName>
    <definedName name="START_MONTH" localSheetId="2">[8]!START_MONTH</definedName>
    <definedName name="START_MONTH" localSheetId="1">[8]!START_MONTH</definedName>
    <definedName name="START_MONTH" localSheetId="0">[8]!START_MONTH</definedName>
    <definedName name="START_MONTH">[8]!START_MONTH</definedName>
    <definedName name="structureCode">OFFSET([2]list!$AY$8,0,0,COUNTA([2]list!$AY:$AY)-4,1)</definedName>
    <definedName name="studType">OFFSET([2]list!$AI$8,0,0,COUNTA([2]list!$AI:$AI)-4,1)</definedName>
    <definedName name="tbReliable">OFFSET([2]list!$F$8,0,0,COUNTA([2]list!$F:$F)-4,1)</definedName>
    <definedName name="temparature">OFFSET([2]list!$AS$8,0,0,COUNTA([2]list!$AS:$AS)-4,1)</definedName>
    <definedName name="TEST" localSheetId="2">[9]!TEST</definedName>
    <definedName name="TEST" localSheetId="1">[9]!TEST</definedName>
    <definedName name="TEST" localSheetId="0">[9]!TEST</definedName>
    <definedName name="TEST">[9]!TEST</definedName>
    <definedName name="tireCategory">OFFSET([2]list!$U$8,0,0,COUNTA([2]list!$U:$U)-4,1)</definedName>
    <definedName name="tireWallDecolation">OFFSET([2]list!$AK$8,0,0,COUNTA([2]list!$AK:$AK)-4,1)</definedName>
    <definedName name="TORIHIKI_GET_B" localSheetId="2">[1]!TORIHIKI_GET_B</definedName>
    <definedName name="TORIHIKI_GET_B" localSheetId="1">[1]!TORIHIKI_GET_B</definedName>
    <definedName name="TORIHIKI_GET_B" localSheetId="0">[1]!TORIHIKI_GET_B</definedName>
    <definedName name="TORIHIKI_GET_B">[1]!TORIHIKI_GET_B</definedName>
    <definedName name="TORIHIKI_GET_T" localSheetId="2">[1]!TORIHIKI_GET_T</definedName>
    <definedName name="TORIHIKI_GET_T" localSheetId="1">[1]!TORIHIKI_GET_T</definedName>
    <definedName name="TORIHIKI_GET_T" localSheetId="0">[1]!TORIHIKI_GET_T</definedName>
    <definedName name="TORIHIKI_GET_T">[1]!TORIHIKI_GET_T</definedName>
    <definedName name="totalPlanRevised">OFFSET([2]list!$D$8,0,0,COUNTA([2]list!$D:$D)-4,1)</definedName>
    <definedName name="traction">OFFSET([2]list!$AR$8,0,0,COUNTA([2]list!$AR:$AR)-4,1)</definedName>
    <definedName name="treadWear">OFFSET([2]list!$AQ$8,0,0,COUNTA([2]list!$AQ:$AQ)-4,1)</definedName>
    <definedName name="tubeTubelessType">OFFSET([2]list!$AH$8,0,0,COUNTA([2]list!$AH:$AH)-4,1)</definedName>
    <definedName name="usageArea">OFFSET([2]list!$R$8,0,0,COUNTA([2]list!$R:$R)-4,1)</definedName>
    <definedName name="usageGrade">OFFSET([2]list!$BB$8,0,0,COUNTA([2]list!$BB:$BB)-4,1)</definedName>
    <definedName name="winterSpec">OFFSET([2]list!$Q$8,0,0,COUNTA([2]list!$Q:$Q)-4,1)</definedName>
    <definedName name="winterType">OFFSET([2]list!$P$8,0,0,COUNTA([2]list!$P:$P)-4,1)</definedName>
    <definedName name="work" localSheetId="2">#REF!</definedName>
    <definedName name="work" localSheetId="1">#REF!</definedName>
    <definedName name="work" localSheetId="0">#REF!</definedName>
    <definedName name="work">#REF!</definedName>
    <definedName name="クエリ1" localSheetId="2">#REF!</definedName>
    <definedName name="クエリ1" localSheetId="1">#REF!</definedName>
    <definedName name="クエリ1" localSheetId="0">#REF!</definedName>
    <definedName name="クエリ1">#REF!</definedName>
    <definedName name="ゴム種" localSheetId="2">#REF!</definedName>
    <definedName name="ゴム種" localSheetId="1">#REF!</definedName>
    <definedName name="ゴム種" localSheetId="0">#REF!</definedName>
    <definedName name="ゴム種">#REF!</definedName>
    <definedName name="ボタン22_Click" localSheetId="2">[9]!ボタン22_Click</definedName>
    <definedName name="ボタン22_Click" localSheetId="1">[9]!ボタン22_Click</definedName>
    <definedName name="ボタン22_Click" localSheetId="0">[9]!ボタン22_Click</definedName>
    <definedName name="ボタン22_Click">[9]!ボタン22_Click</definedName>
    <definedName name="ボタン5_Click" localSheetId="2">[9]!ボタン5_Click</definedName>
    <definedName name="ボタン5_Click" localSheetId="1">[9]!ボタン5_Click</definedName>
    <definedName name="ボタン5_Click" localSheetId="0">[9]!ボタン5_Click</definedName>
    <definedName name="ボタン5_Click">[9]!ボタン5_Click</definedName>
    <definedName name="ボタン73_Click" localSheetId="2">[9]!ボタン73_Click</definedName>
    <definedName name="ボタン73_Click" localSheetId="1">[9]!ボタン73_Click</definedName>
    <definedName name="ボタン73_Click" localSheetId="0">[9]!ボタン73_Click</definedName>
    <definedName name="ボタン73_Click">[9]!ボタン73_Click</definedName>
    <definedName name="ㅇㅇ" localSheetId="2" hidden="1">#REF!</definedName>
    <definedName name="ㅇㅇ" localSheetId="1" hidden="1">#REF!</definedName>
    <definedName name="ㅇㅇ" localSheetId="0" hidden="1">#REF!</definedName>
    <definedName name="ㅇㅇ" hidden="1">#REF!</definedName>
    <definedName name="予算対比_q" localSheetId="2">#REF!</definedName>
    <definedName name="予算対比_q" localSheetId="1">#REF!</definedName>
    <definedName name="予算対比_q" localSheetId="0">#REF!</definedName>
    <definedName name="予算対比_q">#REF!</definedName>
    <definedName name="작업용" localSheetId="2">#REF!</definedName>
    <definedName name="작업용" localSheetId="1">#REF!</definedName>
    <definedName name="작업용" localSheetId="0">#REF!</definedName>
    <definedName name="작업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13" l="1"/>
  <c r="R4" i="1"/>
  <c r="S4" i="1"/>
  <c r="Y7" i="13" l="1"/>
  <c r="Q807" i="1" l="1"/>
  <c r="X29" i="14" l="1"/>
  <c r="X28" i="14"/>
  <c r="KN83" i="15" l="1"/>
  <c r="KG60" i="15"/>
  <c r="KH60" i="15" s="1"/>
  <c r="KI60" i="15" s="1"/>
  <c r="KJ60" i="15" s="1"/>
  <c r="KK60" i="15" s="1"/>
  <c r="KL60" i="15" s="1"/>
  <c r="KM60" i="15" s="1"/>
  <c r="KF83" i="15"/>
  <c r="KF84" i="15"/>
  <c r="BF364" i="1" l="1"/>
  <c r="BF347" i="1"/>
  <c r="AA23" i="13" l="1"/>
  <c r="AA21" i="13"/>
  <c r="BS4" i="1" l="1"/>
  <c r="BS3" i="1"/>
  <c r="BS5" i="1" s="1"/>
  <c r="AB4" i="1"/>
  <c r="Y4" i="1"/>
  <c r="J2" i="14" s="1"/>
  <c r="AB3" i="1"/>
  <c r="Y3" i="1"/>
  <c r="V4" i="1"/>
  <c r="G2" i="14" s="1"/>
  <c r="V3" i="1"/>
  <c r="U4" i="1"/>
  <c r="F2" i="14" s="1"/>
  <c r="U3" i="1"/>
  <c r="T4" i="1"/>
  <c r="E2" i="14" s="1"/>
  <c r="T3" i="1"/>
  <c r="BF637" i="1" l="1"/>
  <c r="BF768" i="1"/>
  <c r="BF800" i="1"/>
  <c r="BF784" i="1"/>
  <c r="BF9" i="1"/>
  <c r="BF755" i="1"/>
  <c r="BF131" i="1"/>
  <c r="BF771" i="1"/>
  <c r="BF50" i="1"/>
  <c r="BF14" i="1"/>
  <c r="BF753" i="1"/>
  <c r="BF801" i="1"/>
  <c r="BF720" i="1"/>
  <c r="BF20" i="1"/>
  <c r="BF80" i="1"/>
  <c r="BF737" i="1"/>
  <c r="BF705" i="1"/>
  <c r="BF193" i="1"/>
  <c r="BF723" i="1"/>
  <c r="BF196" i="1"/>
  <c r="BF67" i="1"/>
  <c r="BF35" i="1"/>
  <c r="BF209" i="1"/>
  <c r="BF803" i="1"/>
  <c r="BF32" i="1"/>
  <c r="BF483" i="1"/>
  <c r="BF627" i="1"/>
  <c r="BF291" i="1"/>
  <c r="BF340" i="1"/>
  <c r="BF579" i="1"/>
  <c r="BF596" i="1"/>
  <c r="BF275" i="1"/>
  <c r="BF83" i="1"/>
  <c r="BF467" i="1"/>
  <c r="BF797" i="1"/>
  <c r="BF274" i="1"/>
  <c r="BF366" i="1"/>
  <c r="BF369" i="1"/>
  <c r="BF195" i="1"/>
  <c r="BF125" i="1"/>
  <c r="BF497" i="1"/>
  <c r="BF355" i="1"/>
  <c r="BF77" i="1"/>
  <c r="BF354" i="1"/>
  <c r="BF481" i="1"/>
  <c r="BF704" i="1"/>
  <c r="BF178" i="1"/>
  <c r="BF804" i="1"/>
  <c r="BF163" i="1"/>
  <c r="BF484" i="1"/>
  <c r="BF509" i="1"/>
  <c r="BF306" i="1"/>
  <c r="BF465" i="1"/>
  <c r="BF499" i="1"/>
  <c r="BF282" i="1"/>
  <c r="BF212" i="1"/>
  <c r="BF307" i="1"/>
  <c r="BF750" i="1"/>
  <c r="BF13" i="1"/>
  <c r="BF511" i="1"/>
  <c r="BF128" i="1"/>
  <c r="BF468" i="1"/>
  <c r="BF356" i="1"/>
  <c r="BF15" i="1"/>
  <c r="BF82" i="1"/>
  <c r="BF124" i="1"/>
  <c r="BF512" i="1"/>
  <c r="BF802" i="1"/>
  <c r="BF560" i="1"/>
  <c r="BF707" i="1"/>
  <c r="BF749" i="1"/>
  <c r="BF371" i="1"/>
  <c r="BF116" i="1"/>
  <c r="BF276" i="1"/>
  <c r="BF365" i="1"/>
  <c r="BF290" i="1"/>
  <c r="BF160" i="1"/>
  <c r="BF288" i="1"/>
  <c r="BF194" i="1"/>
  <c r="BF756" i="1"/>
  <c r="BF68" i="1"/>
  <c r="BF510" i="1"/>
  <c r="BN4" i="1"/>
  <c r="BR4" i="1"/>
  <c r="BF241" i="1"/>
  <c r="BF353" i="1"/>
  <c r="BF16" i="1"/>
  <c r="BF413" i="1"/>
  <c r="BF545" i="1"/>
  <c r="BF563" i="1"/>
  <c r="BF640" i="1"/>
  <c r="BF688" i="1"/>
  <c r="BF612" i="1"/>
  <c r="BF132" i="1"/>
  <c r="BJ3" i="1"/>
  <c r="BR3" i="1"/>
  <c r="BR5" i="1" s="1"/>
  <c r="BF692" i="1"/>
  <c r="BF609" i="1"/>
  <c r="BF65" i="1"/>
  <c r="BF628" i="1"/>
  <c r="BF417" i="1"/>
  <c r="BF99" i="1"/>
  <c r="BF625" i="1"/>
  <c r="BF144" i="1"/>
  <c r="BF547" i="1"/>
  <c r="BF419" i="1"/>
  <c r="BF435" i="1"/>
  <c r="BF611" i="1"/>
  <c r="BF548" i="1"/>
  <c r="BF225" i="1"/>
  <c r="BF227" i="1"/>
  <c r="BF659" i="1"/>
  <c r="BF691" i="1"/>
  <c r="BF336" i="1"/>
  <c r="BF238" i="1"/>
  <c r="BF318" i="1"/>
  <c r="BF557" i="1"/>
  <c r="BF414" i="1"/>
  <c r="BF416" i="1"/>
  <c r="BF330" i="1"/>
  <c r="BF236" i="1"/>
  <c r="BF47" i="1"/>
  <c r="BF66" i="1"/>
  <c r="BF98" i="1"/>
  <c r="BF114" i="1"/>
  <c r="BF143" i="1"/>
  <c r="BF146" i="1"/>
  <c r="BF226" i="1"/>
  <c r="BF319" i="1"/>
  <c r="BF322" i="1"/>
  <c r="BF383" i="1"/>
  <c r="BF415" i="1"/>
  <c r="BF382" i="1"/>
  <c r="BH3" i="1"/>
  <c r="BF386" i="1"/>
  <c r="BF418" i="1"/>
  <c r="BF434" i="1"/>
  <c r="BF450" i="1"/>
  <c r="BF466" i="1"/>
  <c r="BF530" i="1"/>
  <c r="BF546" i="1"/>
  <c r="BF562" i="1"/>
  <c r="BF594" i="1"/>
  <c r="BF610" i="1"/>
  <c r="BF658" i="1"/>
  <c r="BF674" i="1"/>
  <c r="BF690" i="1"/>
  <c r="BF706" i="1"/>
  <c r="BF722" i="1"/>
  <c r="BF738" i="1"/>
  <c r="BF770" i="1"/>
  <c r="BF786" i="1"/>
  <c r="BF799" i="1"/>
  <c r="BK4" i="1"/>
  <c r="BF651" i="1"/>
  <c r="BL4" i="1"/>
  <c r="BF283" i="1"/>
  <c r="BF798" i="1"/>
  <c r="BF49" i="1"/>
  <c r="BF81" i="1"/>
  <c r="BF113" i="1"/>
  <c r="BF145" i="1"/>
  <c r="BF257" i="1"/>
  <c r="BF385" i="1"/>
  <c r="BF449" i="1"/>
  <c r="BF561" i="1"/>
  <c r="BF593" i="1"/>
  <c r="BF641" i="1"/>
  <c r="BF721" i="1"/>
  <c r="BF769" i="1"/>
  <c r="BF785" i="1"/>
  <c r="BF148" i="1"/>
  <c r="BF164" i="1"/>
  <c r="BF180" i="1"/>
  <c r="BF228" i="1"/>
  <c r="BF244" i="1"/>
  <c r="BF260" i="1"/>
  <c r="BF292" i="1"/>
  <c r="BF308" i="1"/>
  <c r="BF324" i="1"/>
  <c r="BF372" i="1"/>
  <c r="BF388" i="1"/>
  <c r="BF404" i="1"/>
  <c r="BF420" i="1"/>
  <c r="BF436" i="1"/>
  <c r="BF452" i="1"/>
  <c r="BF500" i="1"/>
  <c r="BF516" i="1"/>
  <c r="BF532" i="1"/>
  <c r="BF564" i="1"/>
  <c r="BF580" i="1"/>
  <c r="BF644" i="1"/>
  <c r="BF660" i="1"/>
  <c r="BF676" i="1"/>
  <c r="BF708" i="1"/>
  <c r="BF724" i="1"/>
  <c r="BF740" i="1"/>
  <c r="BF772" i="1"/>
  <c r="BF788" i="1"/>
  <c r="BF36" i="1"/>
  <c r="BF52" i="1"/>
  <c r="BF237" i="1"/>
  <c r="BF685" i="1"/>
  <c r="BF84" i="1"/>
  <c r="BF112" i="1"/>
  <c r="BF384" i="1"/>
  <c r="BF448" i="1"/>
  <c r="BF464" i="1"/>
  <c r="BF544" i="1"/>
  <c r="BF592" i="1"/>
  <c r="BF19" i="1"/>
  <c r="BF179" i="1"/>
  <c r="BF323" i="1"/>
  <c r="BF595" i="1"/>
  <c r="BF675" i="1"/>
  <c r="BF739" i="1"/>
  <c r="BF787" i="1"/>
  <c r="BF51" i="1"/>
  <c r="BF115" i="1"/>
  <c r="BF147" i="1"/>
  <c r="BF387" i="1"/>
  <c r="BF531" i="1"/>
  <c r="BK3" i="1"/>
  <c r="BF100" i="1"/>
  <c r="BF48" i="1"/>
  <c r="BF256" i="1"/>
  <c r="BF339" i="1"/>
  <c r="BF515" i="1"/>
  <c r="BF243" i="1"/>
  <c r="BF451" i="1"/>
  <c r="BF748" i="1"/>
  <c r="BF192" i="1"/>
  <c r="BF64" i="1"/>
  <c r="BF370" i="1"/>
  <c r="BN3" i="1"/>
  <c r="BN5" i="1" s="1"/>
  <c r="BO3" i="1"/>
  <c r="BO5" i="1" s="1"/>
  <c r="BM4" i="1"/>
  <c r="BF626" i="1"/>
  <c r="BL3" i="1"/>
  <c r="BP4" i="1"/>
  <c r="BP3" i="1"/>
  <c r="BP5" i="1" s="1"/>
  <c r="BO4" i="1"/>
  <c r="BF242" i="1"/>
  <c r="BF498" i="1"/>
  <c r="BF754" i="1"/>
  <c r="BQ3" i="1"/>
  <c r="BQ5" i="1" s="1"/>
  <c r="BQ4" i="1"/>
  <c r="BM3" i="1"/>
  <c r="BG3" i="1"/>
  <c r="BH4" i="1"/>
  <c r="S2" i="14" s="1"/>
  <c r="BI4" i="1"/>
  <c r="T2" i="14" s="1"/>
  <c r="BJ4" i="1"/>
  <c r="BI3" i="1"/>
  <c r="BF46" i="1"/>
  <c r="BF126" i="1"/>
  <c r="BF638" i="1"/>
  <c r="BF686" i="1"/>
  <c r="BF671" i="1"/>
  <c r="BF337" i="1"/>
  <c r="BF513" i="1"/>
  <c r="BF305" i="1"/>
  <c r="BF286" i="1"/>
  <c r="BF127" i="1"/>
  <c r="BF287" i="1"/>
  <c r="BF639" i="1"/>
  <c r="BF161" i="1"/>
  <c r="BF18" i="1"/>
  <c r="BF17" i="1"/>
  <c r="BF162" i="1"/>
  <c r="BF338" i="1"/>
  <c r="BF514" i="1"/>
  <c r="BF129" i="1"/>
  <c r="BF273" i="1"/>
  <c r="BF433" i="1"/>
  <c r="BF657" i="1"/>
  <c r="BF34" i="1"/>
  <c r="BF130" i="1"/>
  <c r="BF482" i="1"/>
  <c r="BF78" i="1"/>
  <c r="BF670" i="1"/>
  <c r="BF79" i="1"/>
  <c r="BF687" i="1"/>
  <c r="BF289" i="1"/>
  <c r="BF689" i="1"/>
  <c r="BF578" i="1"/>
  <c r="BG4" i="1"/>
  <c r="R2" i="14" s="1"/>
  <c r="BF33" i="1"/>
  <c r="BF97" i="1"/>
  <c r="BF177" i="1"/>
  <c r="BF321" i="1"/>
  <c r="BF401" i="1"/>
  <c r="BF529" i="1"/>
  <c r="BF577" i="1"/>
  <c r="BF673" i="1"/>
  <c r="BF210" i="1"/>
  <c r="BF258" i="1"/>
  <c r="BF402" i="1"/>
  <c r="BF642" i="1"/>
  <c r="BF211" i="1"/>
  <c r="BF259" i="1"/>
  <c r="BF403" i="1"/>
  <c r="BF643" i="1"/>
  <c r="BF693" i="1"/>
  <c r="AC4" i="1"/>
  <c r="N2" i="14" s="1"/>
  <c r="BF134" i="1"/>
  <c r="BF358" i="1"/>
  <c r="BF694" i="1"/>
  <c r="AC3" i="1"/>
  <c r="BF359" i="1"/>
  <c r="BF599" i="1"/>
  <c r="BF647" i="1"/>
  <c r="BF184" i="1"/>
  <c r="BF74" i="1"/>
  <c r="BF90" i="1"/>
  <c r="BF186" i="1"/>
  <c r="BF218" i="1"/>
  <c r="BF266" i="1"/>
  <c r="BF362" i="1"/>
  <c r="BF410" i="1"/>
  <c r="BF458" i="1"/>
  <c r="BF506" i="1"/>
  <c r="BF730" i="1"/>
  <c r="BF778" i="1"/>
  <c r="BF794" i="1"/>
  <c r="BF11" i="1"/>
  <c r="BF75" i="1"/>
  <c r="BF91" i="1"/>
  <c r="BF219" i="1"/>
  <c r="BF267" i="1"/>
  <c r="BF363" i="1"/>
  <c r="BF411" i="1"/>
  <c r="BF507" i="1"/>
  <c r="BF603" i="1"/>
  <c r="BF635" i="1"/>
  <c r="BF731" i="1"/>
  <c r="BF779" i="1"/>
  <c r="BF795" i="1"/>
  <c r="BF12" i="1"/>
  <c r="BF28" i="1"/>
  <c r="BF76" i="1"/>
  <c r="BF92" i="1"/>
  <c r="BF220" i="1"/>
  <c r="BF268" i="1"/>
  <c r="BF284" i="1"/>
  <c r="BF412" i="1"/>
  <c r="BF508" i="1"/>
  <c r="BF556" i="1"/>
  <c r="BF604" i="1"/>
  <c r="BF636" i="1"/>
  <c r="BF652" i="1"/>
  <c r="BF684" i="1"/>
  <c r="BF732" i="1"/>
  <c r="BF780" i="1"/>
  <c r="BF796" i="1"/>
  <c r="BF29" i="1"/>
  <c r="BF93" i="1"/>
  <c r="BF141" i="1"/>
  <c r="BF269" i="1"/>
  <c r="BF285" i="1"/>
  <c r="BF429" i="1"/>
  <c r="BF525" i="1"/>
  <c r="BF653" i="1"/>
  <c r="BF781" i="1"/>
  <c r="BF30" i="1"/>
  <c r="BF94" i="1"/>
  <c r="BF142" i="1"/>
  <c r="BF270" i="1"/>
  <c r="BF430" i="1"/>
  <c r="BF526" i="1"/>
  <c r="BF558" i="1"/>
  <c r="BF654" i="1"/>
  <c r="BF702" i="1"/>
  <c r="BF782" i="1"/>
  <c r="BF31" i="1"/>
  <c r="BF95" i="1"/>
  <c r="BF175" i="1"/>
  <c r="BF271" i="1"/>
  <c r="BF431" i="1"/>
  <c r="BF527" i="1"/>
  <c r="BF559" i="1"/>
  <c r="BF655" i="1"/>
  <c r="BF703" i="1"/>
  <c r="BF783" i="1"/>
  <c r="BF96" i="1"/>
  <c r="BF176" i="1"/>
  <c r="BF272" i="1"/>
  <c r="BF304" i="1"/>
  <c r="BF320" i="1"/>
  <c r="BF400" i="1"/>
  <c r="BF432" i="1"/>
  <c r="BF528" i="1"/>
  <c r="BF576" i="1"/>
  <c r="BF656" i="1"/>
  <c r="BF672" i="1"/>
  <c r="BF53" i="1"/>
  <c r="BF85" i="1"/>
  <c r="BF133" i="1"/>
  <c r="BF165" i="1"/>
  <c r="BF213" i="1"/>
  <c r="BF245" i="1"/>
  <c r="BF309" i="1"/>
  <c r="BF341" i="1"/>
  <c r="BF389" i="1"/>
  <c r="BF405" i="1"/>
  <c r="BF453" i="1"/>
  <c r="BF485" i="1"/>
  <c r="BF501" i="1"/>
  <c r="BF549" i="1"/>
  <c r="BF581" i="1"/>
  <c r="BF597" i="1"/>
  <c r="BF613" i="1"/>
  <c r="BF645" i="1"/>
  <c r="BF22" i="1"/>
  <c r="BF54" i="1"/>
  <c r="BF86" i="1"/>
  <c r="BF118" i="1"/>
  <c r="BF150" i="1"/>
  <c r="BF182" i="1"/>
  <c r="BF214" i="1"/>
  <c r="BF246" i="1"/>
  <c r="BF278" i="1"/>
  <c r="BF310" i="1"/>
  <c r="BF342" i="1"/>
  <c r="Z3" i="1"/>
  <c r="BF37" i="1"/>
  <c r="BF69" i="1"/>
  <c r="BF117" i="1"/>
  <c r="BF149" i="1"/>
  <c r="BF197" i="1"/>
  <c r="BF261" i="1"/>
  <c r="BF277" i="1"/>
  <c r="BF325" i="1"/>
  <c r="BF373" i="1"/>
  <c r="BF421" i="1"/>
  <c r="BF469" i="1"/>
  <c r="BF517" i="1"/>
  <c r="BF565" i="1"/>
  <c r="BF629" i="1"/>
  <c r="BF677" i="1"/>
  <c r="BF709" i="1"/>
  <c r="BF725" i="1"/>
  <c r="BF741" i="1"/>
  <c r="BF757" i="1"/>
  <c r="BF773" i="1"/>
  <c r="BF789" i="1"/>
  <c r="BF38" i="1"/>
  <c r="BF70" i="1"/>
  <c r="BF102" i="1"/>
  <c r="BF166" i="1"/>
  <c r="BF198" i="1"/>
  <c r="BF262" i="1"/>
  <c r="BF294" i="1"/>
  <c r="BF326" i="1"/>
  <c r="BF21" i="1"/>
  <c r="BF101" i="1"/>
  <c r="BF181" i="1"/>
  <c r="BF229" i="1"/>
  <c r="BF293" i="1"/>
  <c r="BF357" i="1"/>
  <c r="BF437" i="1"/>
  <c r="BF533" i="1"/>
  <c r="BF661" i="1"/>
  <c r="BF230" i="1"/>
  <c r="BF374" i="1"/>
  <c r="BF406" i="1"/>
  <c r="BF438" i="1"/>
  <c r="BF454" i="1"/>
  <c r="BF486" i="1"/>
  <c r="BF518" i="1"/>
  <c r="BF534" i="1"/>
  <c r="BF566" i="1"/>
  <c r="BF598" i="1"/>
  <c r="BF614" i="1"/>
  <c r="BF646" i="1"/>
  <c r="BF662" i="1"/>
  <c r="BF678" i="1"/>
  <c r="BF710" i="1"/>
  <c r="BF726" i="1"/>
  <c r="BF742" i="1"/>
  <c r="BF758" i="1"/>
  <c r="BF774" i="1"/>
  <c r="BF790" i="1"/>
  <c r="BF23" i="1"/>
  <c r="BF71" i="1"/>
  <c r="BF103" i="1"/>
  <c r="BF135" i="1"/>
  <c r="BF167" i="1"/>
  <c r="BF215" i="1"/>
  <c r="BF263" i="1"/>
  <c r="BF311" i="1"/>
  <c r="BF343" i="1"/>
  <c r="BF407" i="1"/>
  <c r="BF455" i="1"/>
  <c r="BF487" i="1"/>
  <c r="BF535" i="1"/>
  <c r="BF567" i="1"/>
  <c r="BF615" i="1"/>
  <c r="BF24" i="1"/>
  <c r="BF56" i="1"/>
  <c r="BF88" i="1"/>
  <c r="BF104" i="1"/>
  <c r="BF136" i="1"/>
  <c r="BF168" i="1"/>
  <c r="BF216" i="1"/>
  <c r="BF248" i="1"/>
  <c r="BF264" i="1"/>
  <c r="BF312" i="1"/>
  <c r="BF344" i="1"/>
  <c r="BF376" i="1"/>
  <c r="BF392" i="1"/>
  <c r="BF424" i="1"/>
  <c r="BF456" i="1"/>
  <c r="BF472" i="1"/>
  <c r="BF504" i="1"/>
  <c r="BF536" i="1"/>
  <c r="BF584" i="1"/>
  <c r="BF600" i="1"/>
  <c r="BF632" i="1"/>
  <c r="BF664" i="1"/>
  <c r="BF696" i="1"/>
  <c r="BF712" i="1"/>
  <c r="BF744" i="1"/>
  <c r="BF776" i="1"/>
  <c r="BF41" i="1"/>
  <c r="BF57" i="1"/>
  <c r="BF89" i="1"/>
  <c r="BF105" i="1"/>
  <c r="BF121" i="1"/>
  <c r="BF137" i="1"/>
  <c r="BF169" i="1"/>
  <c r="BF185" i="1"/>
  <c r="BF201" i="1"/>
  <c r="BF390" i="1"/>
  <c r="BF422" i="1"/>
  <c r="BF470" i="1"/>
  <c r="BF502" i="1"/>
  <c r="BF550" i="1"/>
  <c r="BF630" i="1"/>
  <c r="Z4" i="1"/>
  <c r="K2" i="14" s="1"/>
  <c r="BF39" i="1"/>
  <c r="BF87" i="1"/>
  <c r="BF151" i="1"/>
  <c r="BF199" i="1"/>
  <c r="BF231" i="1"/>
  <c r="BF279" i="1"/>
  <c r="BF327" i="1"/>
  <c r="BF391" i="1"/>
  <c r="BF423" i="1"/>
  <c r="BF471" i="1"/>
  <c r="BF503" i="1"/>
  <c r="BF551" i="1"/>
  <c r="BF583" i="1"/>
  <c r="BF631" i="1"/>
  <c r="BF663" i="1"/>
  <c r="BF679" i="1"/>
  <c r="BF695" i="1"/>
  <c r="BF711" i="1"/>
  <c r="BF727" i="1"/>
  <c r="BF743" i="1"/>
  <c r="BF759" i="1"/>
  <c r="BF775" i="1"/>
  <c r="BF791" i="1"/>
  <c r="BF40" i="1"/>
  <c r="BF72" i="1"/>
  <c r="BF120" i="1"/>
  <c r="BF152" i="1"/>
  <c r="BF200" i="1"/>
  <c r="BF232" i="1"/>
  <c r="BF280" i="1"/>
  <c r="BF328" i="1"/>
  <c r="BF360" i="1"/>
  <c r="BF408" i="1"/>
  <c r="BF440" i="1"/>
  <c r="BF488" i="1"/>
  <c r="BF520" i="1"/>
  <c r="BF552" i="1"/>
  <c r="BF568" i="1"/>
  <c r="BF616" i="1"/>
  <c r="BF648" i="1"/>
  <c r="BF680" i="1"/>
  <c r="BF728" i="1"/>
  <c r="BF760" i="1"/>
  <c r="BF792" i="1"/>
  <c r="BF25" i="1"/>
  <c r="BF73" i="1"/>
  <c r="BF153" i="1"/>
  <c r="BF582" i="1"/>
  <c r="BF55" i="1"/>
  <c r="BF119" i="1"/>
  <c r="BF183" i="1"/>
  <c r="BF247" i="1"/>
  <c r="BF295" i="1"/>
  <c r="BF375" i="1"/>
  <c r="BF439" i="1"/>
  <c r="BF519" i="1"/>
  <c r="BF296" i="1"/>
  <c r="BF10" i="1"/>
  <c r="BF42" i="1"/>
  <c r="BF106" i="1"/>
  <c r="BF138" i="1"/>
  <c r="BF170" i="1"/>
  <c r="BF234" i="1"/>
  <c r="BF298" i="1"/>
  <c r="BF346" i="1"/>
  <c r="BF378" i="1"/>
  <c r="BF442" i="1"/>
  <c r="BF474" i="1"/>
  <c r="BF538" i="1"/>
  <c r="BF618" i="1"/>
  <c r="BF27" i="1"/>
  <c r="BF59" i="1"/>
  <c r="BF123" i="1"/>
  <c r="BF155" i="1"/>
  <c r="BF187" i="1"/>
  <c r="BF235" i="1"/>
  <c r="BF299" i="1"/>
  <c r="BF395" i="1"/>
  <c r="BF459" i="1"/>
  <c r="BF60" i="1"/>
  <c r="BF108" i="1"/>
  <c r="BF156" i="1"/>
  <c r="BF188" i="1"/>
  <c r="BF252" i="1"/>
  <c r="BF316" i="1"/>
  <c r="BF332" i="1"/>
  <c r="BF380" i="1"/>
  <c r="BF428" i="1"/>
  <c r="BF460" i="1"/>
  <c r="BF492" i="1"/>
  <c r="BF540" i="1"/>
  <c r="BF620" i="1"/>
  <c r="BF700" i="1"/>
  <c r="BF764" i="1"/>
  <c r="BF45" i="1"/>
  <c r="BF157" i="1"/>
  <c r="BF205" i="1"/>
  <c r="BF317" i="1"/>
  <c r="BF381" i="1"/>
  <c r="BF445" i="1"/>
  <c r="BF477" i="1"/>
  <c r="BF589" i="1"/>
  <c r="BF717" i="1"/>
  <c r="BF217" i="1"/>
  <c r="BF233" i="1"/>
  <c r="BF249" i="1"/>
  <c r="BF265" i="1"/>
  <c r="BF281" i="1"/>
  <c r="BF297" i="1"/>
  <c r="BF313" i="1"/>
  <c r="BF329" i="1"/>
  <c r="BF345" i="1"/>
  <c r="BF361" i="1"/>
  <c r="BF377" i="1"/>
  <c r="BF393" i="1"/>
  <c r="BF409" i="1"/>
  <c r="BF425" i="1"/>
  <c r="BF441" i="1"/>
  <c r="BF457" i="1"/>
  <c r="BF473" i="1"/>
  <c r="BF489" i="1"/>
  <c r="BF505" i="1"/>
  <c r="BF521" i="1"/>
  <c r="BF537" i="1"/>
  <c r="BF553" i="1"/>
  <c r="BF569" i="1"/>
  <c r="BF585" i="1"/>
  <c r="BF601" i="1"/>
  <c r="BF617" i="1"/>
  <c r="BF633" i="1"/>
  <c r="BF649" i="1"/>
  <c r="BF665" i="1"/>
  <c r="BF681" i="1"/>
  <c r="BF697" i="1"/>
  <c r="BF713" i="1"/>
  <c r="BF729" i="1"/>
  <c r="BF745" i="1"/>
  <c r="BF761" i="1"/>
  <c r="BF777" i="1"/>
  <c r="BF793" i="1"/>
  <c r="BF26" i="1"/>
  <c r="BF58" i="1"/>
  <c r="BF122" i="1"/>
  <c r="BF154" i="1"/>
  <c r="BF202" i="1"/>
  <c r="BF250" i="1"/>
  <c r="BF314" i="1"/>
  <c r="BF394" i="1"/>
  <c r="BF426" i="1"/>
  <c r="BF490" i="1"/>
  <c r="BF522" i="1"/>
  <c r="BF554" i="1"/>
  <c r="BF570" i="1"/>
  <c r="BF586" i="1"/>
  <c r="BF602" i="1"/>
  <c r="BF634" i="1"/>
  <c r="BF650" i="1"/>
  <c r="BF666" i="1"/>
  <c r="BF682" i="1"/>
  <c r="BF698" i="1"/>
  <c r="BF714" i="1"/>
  <c r="BF746" i="1"/>
  <c r="BF762" i="1"/>
  <c r="BF43" i="1"/>
  <c r="BF107" i="1"/>
  <c r="BF139" i="1"/>
  <c r="BF171" i="1"/>
  <c r="BF203" i="1"/>
  <c r="BF251" i="1"/>
  <c r="BF315" i="1"/>
  <c r="BF331" i="1"/>
  <c r="BF379" i="1"/>
  <c r="BF427" i="1"/>
  <c r="BF443" i="1"/>
  <c r="BF475" i="1"/>
  <c r="BF491" i="1"/>
  <c r="BF523" i="1"/>
  <c r="BF539" i="1"/>
  <c r="BF555" i="1"/>
  <c r="BF571" i="1"/>
  <c r="BF587" i="1"/>
  <c r="BF619" i="1"/>
  <c r="BF667" i="1"/>
  <c r="BF683" i="1"/>
  <c r="BF699" i="1"/>
  <c r="BF715" i="1"/>
  <c r="BF747" i="1"/>
  <c r="BF763" i="1"/>
  <c r="BF44" i="1"/>
  <c r="BF140" i="1"/>
  <c r="BF172" i="1"/>
  <c r="BF204" i="1"/>
  <c r="BF300" i="1"/>
  <c r="BF348" i="1"/>
  <c r="BF396" i="1"/>
  <c r="BF444" i="1"/>
  <c r="BF476" i="1"/>
  <c r="BF524" i="1"/>
  <c r="BF572" i="1"/>
  <c r="BF588" i="1"/>
  <c r="BF668" i="1"/>
  <c r="BF716" i="1"/>
  <c r="BF61" i="1"/>
  <c r="BF109" i="1"/>
  <c r="BF173" i="1"/>
  <c r="BF189" i="1"/>
  <c r="BF221" i="1"/>
  <c r="BF253" i="1"/>
  <c r="BF301" i="1"/>
  <c r="BF333" i="1"/>
  <c r="BF349" i="1"/>
  <c r="BF397" i="1"/>
  <c r="BF461" i="1"/>
  <c r="BF493" i="1"/>
  <c r="BF541" i="1"/>
  <c r="BF573" i="1"/>
  <c r="BF605" i="1"/>
  <c r="BF621" i="1"/>
  <c r="BF669" i="1"/>
  <c r="BF701" i="1"/>
  <c r="BF733" i="1"/>
  <c r="BF765" i="1"/>
  <c r="BF62" i="1"/>
  <c r="BF110" i="1"/>
  <c r="BF158" i="1"/>
  <c r="BF174" i="1"/>
  <c r="BF190" i="1"/>
  <c r="BF206" i="1"/>
  <c r="BF222" i="1"/>
  <c r="BF254" i="1"/>
  <c r="BF302" i="1"/>
  <c r="BF334" i="1"/>
  <c r="BF350" i="1"/>
  <c r="BF398" i="1"/>
  <c r="BF446" i="1"/>
  <c r="BF462" i="1"/>
  <c r="BF478" i="1"/>
  <c r="BF494" i="1"/>
  <c r="BF542" i="1"/>
  <c r="BF574" i="1"/>
  <c r="BF590" i="1"/>
  <c r="BF606" i="1"/>
  <c r="BF622" i="1"/>
  <c r="BF718" i="1"/>
  <c r="BF734" i="1"/>
  <c r="BF766" i="1"/>
  <c r="BF63" i="1"/>
  <c r="BF111" i="1"/>
  <c r="BF159" i="1"/>
  <c r="BF191" i="1"/>
  <c r="BF207" i="1"/>
  <c r="BF223" i="1"/>
  <c r="BF239" i="1"/>
  <c r="BF255" i="1"/>
  <c r="BF303" i="1"/>
  <c r="BF335" i="1"/>
  <c r="BF351" i="1"/>
  <c r="BF367" i="1"/>
  <c r="BF399" i="1"/>
  <c r="BF447" i="1"/>
  <c r="BF463" i="1"/>
  <c r="BF479" i="1"/>
  <c r="BF495" i="1"/>
  <c r="BF543" i="1"/>
  <c r="BF575" i="1"/>
  <c r="BF591" i="1"/>
  <c r="BF607" i="1"/>
  <c r="BF623" i="1"/>
  <c r="BF719" i="1"/>
  <c r="BF735" i="1"/>
  <c r="BF751" i="1"/>
  <c r="BF767" i="1"/>
  <c r="BF208" i="1"/>
  <c r="BF224" i="1"/>
  <c r="BF240" i="1"/>
  <c r="BF352" i="1"/>
  <c r="BF368" i="1"/>
  <c r="BF480" i="1"/>
  <c r="BF496" i="1"/>
  <c r="BF608" i="1"/>
  <c r="BF624" i="1"/>
  <c r="BF736" i="1"/>
  <c r="BF752" i="1"/>
  <c r="W3" i="1"/>
  <c r="W4" i="1"/>
  <c r="I4" i="1" l="1"/>
  <c r="H2" i="14"/>
  <c r="BL5" i="1"/>
  <c r="KO84" i="15"/>
  <c r="BK5" i="1"/>
  <c r="KN84" i="15"/>
  <c r="BG5" i="1"/>
  <c r="KJ84" i="15"/>
  <c r="Z5" i="1"/>
  <c r="KH84" i="15"/>
  <c r="W5" i="1"/>
  <c r="KG84" i="15"/>
  <c r="BJ5" i="1"/>
  <c r="KM84" i="15"/>
  <c r="BI5" i="1"/>
  <c r="KL84" i="15"/>
  <c r="BM5" i="1"/>
  <c r="KP84" i="15"/>
  <c r="BH5" i="1"/>
  <c r="KK84" i="15"/>
  <c r="AC5" i="1"/>
  <c r="KI84" i="15"/>
  <c r="BF805" i="1"/>
  <c r="HP75" i="15" l="1"/>
  <c r="HO75" i="15"/>
  <c r="HN75" i="15"/>
  <c r="HM75" i="15"/>
  <c r="HL75" i="15"/>
  <c r="HK75" i="15"/>
  <c r="HJ75" i="15"/>
  <c r="HI75" i="15"/>
  <c r="HH75" i="15"/>
  <c r="HG75" i="15"/>
  <c r="HF75" i="15"/>
  <c r="HE75" i="15"/>
  <c r="HD75" i="15"/>
  <c r="HC75" i="15"/>
  <c r="HB75" i="15"/>
  <c r="HA75" i="15"/>
  <c r="GS75" i="15"/>
  <c r="GR75" i="15"/>
  <c r="GQ75" i="15"/>
  <c r="GP75" i="15"/>
  <c r="GO75" i="15"/>
  <c r="GN75" i="15"/>
  <c r="GM75" i="15"/>
  <c r="GO74" i="15"/>
  <c r="GP74" i="15" s="1"/>
  <c r="GQ74" i="15" s="1"/>
  <c r="GR74" i="15" s="1"/>
  <c r="GS74" i="15" s="1"/>
  <c r="GT74" i="15" s="1"/>
  <c r="GI74" i="15"/>
  <c r="GI73" i="15"/>
  <c r="GG73" i="15"/>
  <c r="GL72" i="15"/>
  <c r="GK72" i="15"/>
  <c r="GE72" i="15"/>
  <c r="GS70" i="15"/>
  <c r="GI70" i="15"/>
  <c r="HO69" i="15"/>
  <c r="HN69" i="15"/>
  <c r="HM69" i="15"/>
  <c r="HF69" i="15"/>
  <c r="GX69" i="15"/>
  <c r="GO69" i="15"/>
  <c r="GN69" i="15"/>
  <c r="GM69" i="15"/>
  <c r="HJ68" i="15"/>
  <c r="HG68" i="15"/>
  <c r="HF68" i="15"/>
  <c r="HE68" i="15"/>
  <c r="HD68" i="15"/>
  <c r="GU68" i="15"/>
  <c r="GG68" i="15"/>
  <c r="GG72" i="15" s="1"/>
  <c r="GS66" i="15"/>
  <c r="GR66" i="15"/>
  <c r="GI66" i="15"/>
  <c r="GF66" i="15"/>
  <c r="GE66" i="15"/>
  <c r="GD66" i="15"/>
  <c r="GT65" i="15"/>
  <c r="GU65" i="15" s="1"/>
  <c r="GV65" i="15" s="1"/>
  <c r="GV66" i="15" s="1"/>
  <c r="GS65" i="15"/>
  <c r="GK65" i="15"/>
  <c r="GJ65" i="15"/>
  <c r="GF65" i="15"/>
  <c r="JH61" i="15"/>
  <c r="JG61" i="15"/>
  <c r="JF61" i="15"/>
  <c r="JC61" i="15"/>
  <c r="JB61" i="15"/>
  <c r="JA61" i="15"/>
  <c r="IM61" i="15"/>
  <c r="FZ61" i="15"/>
  <c r="JI60" i="15"/>
  <c r="JD60" i="15"/>
  <c r="IM60" i="15"/>
  <c r="HV60" i="15"/>
  <c r="HF60" i="15"/>
  <c r="HE60" i="15"/>
  <c r="IZ59" i="15"/>
  <c r="IY59" i="15"/>
  <c r="IX59" i="15"/>
  <c r="IW59" i="15"/>
  <c r="IV59" i="15"/>
  <c r="IU59" i="15"/>
  <c r="IT59" i="15"/>
  <c r="IS59" i="15"/>
  <c r="IR59" i="15"/>
  <c r="IQ59" i="15"/>
  <c r="IP59" i="15"/>
  <c r="IO59" i="15"/>
  <c r="IN59" i="15"/>
  <c r="IM59" i="15"/>
  <c r="IL59" i="15"/>
  <c r="IK59" i="15"/>
  <c r="IJ59" i="15"/>
  <c r="IG59" i="15"/>
  <c r="IF59" i="15"/>
  <c r="IE59" i="15"/>
  <c r="IC59" i="15"/>
  <c r="HZ59" i="15"/>
  <c r="HX59" i="15"/>
  <c r="HW59" i="15"/>
  <c r="HV61" i="15" s="1"/>
  <c r="HV59" i="15"/>
  <c r="HU59" i="15"/>
  <c r="HT59" i="15"/>
  <c r="HS59" i="15"/>
  <c r="HQ59" i="15"/>
  <c r="HP59" i="15"/>
  <c r="HP69" i="15" s="1"/>
  <c r="HM59" i="15"/>
  <c r="HE59" i="15"/>
  <c r="HE69" i="15" s="1"/>
  <c r="HC59" i="15"/>
  <c r="HC69" i="15" s="1"/>
  <c r="HB59" i="15"/>
  <c r="HB69" i="15" s="1"/>
  <c r="HA59" i="15"/>
  <c r="HA69" i="15" s="1"/>
  <c r="GZ59" i="15"/>
  <c r="GZ69" i="15" s="1"/>
  <c r="GY59" i="15"/>
  <c r="GY69" i="15" s="1"/>
  <c r="GX59" i="15"/>
  <c r="GW59" i="15"/>
  <c r="GW69" i="15" s="1"/>
  <c r="GN59" i="15"/>
  <c r="GI59" i="15"/>
  <c r="GI69" i="15" s="1"/>
  <c r="GG59" i="15"/>
  <c r="GG69" i="15" s="1"/>
  <c r="GF59" i="15"/>
  <c r="GF69" i="15" s="1"/>
  <c r="GF73" i="15" s="1"/>
  <c r="GE59" i="15"/>
  <c r="GE69" i="15" s="1"/>
  <c r="GE73" i="15" s="1"/>
  <c r="GD59" i="15"/>
  <c r="GD69" i="15" s="1"/>
  <c r="GD73" i="15" s="1"/>
  <c r="FX59" i="15"/>
  <c r="FP59" i="15"/>
  <c r="FJ59" i="15"/>
  <c r="FC59" i="15"/>
  <c r="DM59" i="15"/>
  <c r="DK59" i="15"/>
  <c r="CW59" i="15"/>
  <c r="CU59" i="15"/>
  <c r="CR59" i="15"/>
  <c r="CQ59" i="15"/>
  <c r="CP59" i="15"/>
  <c r="CN59" i="15"/>
  <c r="CL59" i="15"/>
  <c r="CK59" i="15"/>
  <c r="CG59" i="15"/>
  <c r="CF59" i="15"/>
  <c r="CE59" i="15"/>
  <c r="CA59" i="15"/>
  <c r="BU59" i="15"/>
  <c r="BS59" i="15"/>
  <c r="BR59" i="15"/>
  <c r="BP59" i="15"/>
  <c r="BO59" i="15"/>
  <c r="BL59" i="15"/>
  <c r="BK59" i="15"/>
  <c r="BI59" i="15"/>
  <c r="BG61" i="15" s="1"/>
  <c r="AY59" i="15"/>
  <c r="AU59" i="15"/>
  <c r="AT59" i="15"/>
  <c r="AR59" i="15"/>
  <c r="AN59" i="15"/>
  <c r="AI59" i="15"/>
  <c r="AG59" i="15"/>
  <c r="AF59" i="15"/>
  <c r="AE59" i="15"/>
  <c r="AD59" i="15"/>
  <c r="AC59" i="15"/>
  <c r="AB59" i="15"/>
  <c r="X59" i="15"/>
  <c r="Q59" i="15"/>
  <c r="P59" i="15"/>
  <c r="O59" i="15"/>
  <c r="N59" i="15"/>
  <c r="M59" i="15"/>
  <c r="L59" i="15"/>
  <c r="H59" i="15"/>
  <c r="IZ58" i="15"/>
  <c r="IY58" i="15"/>
  <c r="IX58" i="15"/>
  <c r="IW58" i="15"/>
  <c r="IV58" i="15"/>
  <c r="IU58" i="15"/>
  <c r="IT58" i="15"/>
  <c r="IS58" i="15"/>
  <c r="IR58" i="15"/>
  <c r="IQ58" i="15"/>
  <c r="IP58" i="15"/>
  <c r="IO58" i="15"/>
  <c r="IN58" i="15"/>
  <c r="IM58" i="15"/>
  <c r="IL58" i="15"/>
  <c r="IK58" i="15"/>
  <c r="IJ58" i="15"/>
  <c r="IG58" i="15"/>
  <c r="IF58" i="15"/>
  <c r="IE58" i="15"/>
  <c r="IC58" i="15"/>
  <c r="HZ58" i="15"/>
  <c r="HX58" i="15"/>
  <c r="HW58" i="15"/>
  <c r="HV58" i="15"/>
  <c r="HU58" i="15"/>
  <c r="HT58" i="15"/>
  <c r="HJ58" i="15"/>
  <c r="HG58" i="15"/>
  <c r="HF58" i="15"/>
  <c r="HC58" i="15"/>
  <c r="HC68" i="15" s="1"/>
  <c r="HB58" i="15"/>
  <c r="HB68" i="15" s="1"/>
  <c r="GZ58" i="15"/>
  <c r="GZ68" i="15" s="1"/>
  <c r="GS58" i="15"/>
  <c r="GS68" i="15" s="1"/>
  <c r="GR58" i="15"/>
  <c r="GR68" i="15" s="1"/>
  <c r="GO58" i="15"/>
  <c r="GO68" i="15" s="1"/>
  <c r="GM58" i="15"/>
  <c r="GM68" i="15" s="1"/>
  <c r="GE58" i="15"/>
  <c r="GE68" i="15" s="1"/>
  <c r="GD58" i="15"/>
  <c r="GD68" i="15" s="1"/>
  <c r="GD72" i="15" s="1"/>
  <c r="GB58" i="15"/>
  <c r="FZ58" i="15"/>
  <c r="FX58" i="15"/>
  <c r="FR58" i="15"/>
  <c r="FN58" i="15"/>
  <c r="FL58" i="15"/>
  <c r="FH58" i="15"/>
  <c r="FF58" i="15"/>
  <c r="EV58" i="15"/>
  <c r="ET58" i="15"/>
  <c r="ER58" i="15"/>
  <c r="EJ58" i="15"/>
  <c r="EH58" i="15"/>
  <c r="EF58" i="15"/>
  <c r="ED58" i="15"/>
  <c r="DS58" i="15"/>
  <c r="DR58" i="15"/>
  <c r="DM58" i="15"/>
  <c r="DK58" i="15"/>
  <c r="DJ58" i="15"/>
  <c r="DF58" i="15"/>
  <c r="DE58" i="15"/>
  <c r="DE60" i="15" s="1"/>
  <c r="CZ58" i="15"/>
  <c r="CW58" i="15"/>
  <c r="CV58" i="15"/>
  <c r="CU58" i="15"/>
  <c r="CT58" i="15"/>
  <c r="CS58" i="15"/>
  <c r="CP58" i="15"/>
  <c r="CO58" i="15"/>
  <c r="CJ58" i="15"/>
  <c r="CI58" i="15"/>
  <c r="CG58" i="15"/>
  <c r="CE58" i="15"/>
  <c r="CB58" i="15"/>
  <c r="BZ58" i="15"/>
  <c r="BY58" i="15"/>
  <c r="BV58" i="15"/>
  <c r="BT58" i="15"/>
  <c r="BO58" i="15"/>
  <c r="BL58" i="15"/>
  <c r="BJ58" i="15"/>
  <c r="BI58" i="15"/>
  <c r="AX58" i="15"/>
  <c r="AU58" i="15"/>
  <c r="AS58" i="15"/>
  <c r="AN58" i="15"/>
  <c r="AJ58" i="15"/>
  <c r="AH58" i="15"/>
  <c r="AG58" i="15"/>
  <c r="AF58" i="15"/>
  <c r="AE58" i="15"/>
  <c r="AD58" i="15"/>
  <c r="AB58" i="15"/>
  <c r="R58" i="15"/>
  <c r="O58" i="15"/>
  <c r="N58" i="15"/>
  <c r="M58" i="15"/>
  <c r="H58" i="15"/>
  <c r="H60" i="15" s="1"/>
  <c r="FJ54" i="15"/>
  <c r="EV54" i="15"/>
  <c r="ER54" i="15"/>
  <c r="FR54" i="15" s="1"/>
  <c r="EQ54" i="15"/>
  <c r="EP54" i="15"/>
  <c r="FP54" i="15" s="1"/>
  <c r="EL54" i="15"/>
  <c r="FL54" i="15" s="1"/>
  <c r="EJ54" i="15"/>
  <c r="EH54" i="15"/>
  <c r="FH54" i="15" s="1"/>
  <c r="DX54" i="15"/>
  <c r="EX54" i="15" s="1"/>
  <c r="DV54" i="15"/>
  <c r="DT54" i="15"/>
  <c r="ET54" i="15" s="1"/>
  <c r="DR54" i="15"/>
  <c r="DP54" i="15"/>
  <c r="DN54" i="15"/>
  <c r="EN54" i="15" s="1"/>
  <c r="FN54" i="15" s="1"/>
  <c r="DL54" i="15"/>
  <c r="DJ54" i="15"/>
  <c r="DH54" i="15"/>
  <c r="DF54" i="15"/>
  <c r="EF54" i="15" s="1"/>
  <c r="FF54" i="15" s="1"/>
  <c r="DD54" i="15"/>
  <c r="ED54" i="15" s="1"/>
  <c r="FD54" i="15" s="1"/>
  <c r="DB54" i="15"/>
  <c r="EB54" i="15" s="1"/>
  <c r="FB54" i="15" s="1"/>
  <c r="CZ54" i="15"/>
  <c r="DZ54" i="15" s="1"/>
  <c r="EZ54" i="15" s="1"/>
  <c r="CY54" i="15"/>
  <c r="ES53" i="15"/>
  <c r="DA53" i="15"/>
  <c r="CZ53" i="15"/>
  <c r="DB53" i="15" s="1"/>
  <c r="EQ52" i="15"/>
  <c r="EO52" i="15"/>
  <c r="EM52" i="15"/>
  <c r="EK52" i="15"/>
  <c r="EI52" i="15"/>
  <c r="DI52" i="15"/>
  <c r="DG52" i="15"/>
  <c r="EI51" i="15"/>
  <c r="EG51" i="15"/>
  <c r="EE51" i="15"/>
  <c r="EC51" i="15"/>
  <c r="EA51" i="15"/>
  <c r="DY51" i="15"/>
  <c r="DW51" i="15"/>
  <c r="DU51" i="15"/>
  <c r="DS51" i="15"/>
  <c r="DQ51" i="15"/>
  <c r="DO51" i="15"/>
  <c r="DM51" i="15"/>
  <c r="DI51" i="15"/>
  <c r="DG51" i="15"/>
  <c r="IP50" i="15"/>
  <c r="IO50" i="15"/>
  <c r="IN50" i="15"/>
  <c r="IM50" i="15"/>
  <c r="HV50" i="15"/>
  <c r="GT50" i="15"/>
  <c r="GS50" i="15"/>
  <c r="FZ50" i="15"/>
  <c r="FT50" i="15"/>
  <c r="CZ50" i="15"/>
  <c r="CY50" i="15"/>
  <c r="CX50" i="15"/>
  <c r="CV50" i="15"/>
  <c r="CB50" i="15"/>
  <c r="BZ50" i="15"/>
  <c r="BX50" i="15"/>
  <c r="BM50" i="15"/>
  <c r="BK50" i="15"/>
  <c r="BI50" i="15"/>
  <c r="BG50" i="15"/>
  <c r="AQ50" i="15"/>
  <c r="H50" i="15"/>
  <c r="IQ49" i="15"/>
  <c r="IP49" i="15"/>
  <c r="IO49" i="15"/>
  <c r="IN49" i="15"/>
  <c r="HX49" i="15"/>
  <c r="HW49" i="15"/>
  <c r="GU49" i="15"/>
  <c r="GT49" i="15"/>
  <c r="FV49" i="15"/>
  <c r="FX49" i="15" s="1"/>
  <c r="FX50" i="15" s="1"/>
  <c r="FT49" i="15"/>
  <c r="DA49" i="15"/>
  <c r="DC49" i="15" s="1"/>
  <c r="BQ49" i="15"/>
  <c r="BN49" i="15"/>
  <c r="BP49" i="15" s="1"/>
  <c r="BR49" i="15" s="1"/>
  <c r="BT49" i="15" s="1"/>
  <c r="BV49" i="15" s="1"/>
  <c r="BX49" i="15" s="1"/>
  <c r="BZ49" i="15" s="1"/>
  <c r="CB49" i="15" s="1"/>
  <c r="CD49" i="15" s="1"/>
  <c r="CF49" i="15" s="1"/>
  <c r="CH49" i="15" s="1"/>
  <c r="CJ49" i="15" s="1"/>
  <c r="CL49" i="15" s="1"/>
  <c r="CN49" i="15" s="1"/>
  <c r="CP49" i="15" s="1"/>
  <c r="CR49" i="15" s="1"/>
  <c r="CT49" i="15" s="1"/>
  <c r="CV49" i="15" s="1"/>
  <c r="CX49" i="15" s="1"/>
  <c r="CZ49" i="15" s="1"/>
  <c r="DB49" i="15" s="1"/>
  <c r="BJ49" i="15"/>
  <c r="BL49" i="15" s="1"/>
  <c r="BI49" i="15"/>
  <c r="BK49" i="15" s="1"/>
  <c r="BM49" i="15" s="1"/>
  <c r="BO49" i="15" s="1"/>
  <c r="BO50" i="15" s="1"/>
  <c r="BF49" i="15"/>
  <c r="BH49" i="15" s="1"/>
  <c r="AS49" i="15"/>
  <c r="AS50" i="15" s="1"/>
  <c r="J49" i="15"/>
  <c r="I49" i="15"/>
  <c r="I50" i="15" s="1"/>
  <c r="H49" i="15"/>
  <c r="ID48" i="15"/>
  <c r="IB48" i="15"/>
  <c r="IA48" i="15"/>
  <c r="HY48" i="15"/>
  <c r="HW50" i="15" s="1"/>
  <c r="HL48" i="15"/>
  <c r="HK48" i="15"/>
  <c r="HI48" i="15"/>
  <c r="HH48" i="15"/>
  <c r="GA48" i="15"/>
  <c r="FY48" i="15"/>
  <c r="FW48" i="15"/>
  <c r="FU48" i="15"/>
  <c r="FS48" i="15"/>
  <c r="FQ48" i="15"/>
  <c r="FO48" i="15"/>
  <c r="FM48" i="15"/>
  <c r="FL48" i="15"/>
  <c r="FK48" i="15"/>
  <c r="FI48" i="15"/>
  <c r="FG48" i="15"/>
  <c r="FE50" i="15" s="1"/>
  <c r="FF48" i="15"/>
  <c r="FE48" i="15"/>
  <c r="FD48" i="15"/>
  <c r="FB48" i="15"/>
  <c r="FA48" i="15"/>
  <c r="EZ48" i="15"/>
  <c r="EY48" i="15"/>
  <c r="EX48" i="15"/>
  <c r="EW48" i="15"/>
  <c r="EV48" i="15"/>
  <c r="EU48" i="15"/>
  <c r="ET48" i="15"/>
  <c r="ES48" i="15"/>
  <c r="ER48" i="15"/>
  <c r="EQ48" i="15"/>
  <c r="EP48" i="15"/>
  <c r="EO48" i="15"/>
  <c r="EN48" i="15"/>
  <c r="EM48" i="15"/>
  <c r="EL48" i="15"/>
  <c r="EK48" i="15"/>
  <c r="EJ48" i="15"/>
  <c r="EI48" i="15"/>
  <c r="EH48" i="15"/>
  <c r="EG48" i="15"/>
  <c r="EF48" i="15"/>
  <c r="EE48" i="15"/>
  <c r="ED48" i="15"/>
  <c r="EC48" i="15"/>
  <c r="EB48" i="15"/>
  <c r="EA48" i="15"/>
  <c r="DZ48" i="15"/>
  <c r="DY48" i="15"/>
  <c r="DX48" i="15"/>
  <c r="DW48" i="15"/>
  <c r="DV48" i="15"/>
  <c r="DU48" i="15"/>
  <c r="DT48" i="15"/>
  <c r="DR48" i="15"/>
  <c r="DP48" i="15"/>
  <c r="DN48" i="15"/>
  <c r="DL48" i="15"/>
  <c r="DI48" i="15"/>
  <c r="DG48" i="15"/>
  <c r="DA50" i="15" s="1"/>
  <c r="CN48" i="15"/>
  <c r="CB48" i="15"/>
  <c r="BZ48" i="15"/>
  <c r="BX48" i="15"/>
  <c r="BV48" i="15"/>
  <c r="ID47" i="15"/>
  <c r="IB47" i="15"/>
  <c r="IA47" i="15"/>
  <c r="HY47" i="15"/>
  <c r="HL47" i="15"/>
  <c r="HK47" i="15"/>
  <c r="HI47" i="15"/>
  <c r="HH47" i="15"/>
  <c r="GA47" i="15"/>
  <c r="FY47" i="15"/>
  <c r="FW47" i="15"/>
  <c r="FU47" i="15"/>
  <c r="FS47" i="15"/>
  <c r="FQ47" i="15"/>
  <c r="FO47" i="15"/>
  <c r="FM47" i="15"/>
  <c r="FK47" i="15"/>
  <c r="FI47" i="15"/>
  <c r="FG47" i="15"/>
  <c r="FE47" i="15"/>
  <c r="FA47" i="15"/>
  <c r="EY47" i="15"/>
  <c r="EW47" i="15"/>
  <c r="EU47" i="15"/>
  <c r="ES47" i="15"/>
  <c r="EQ47" i="15"/>
  <c r="EQ49" i="15" s="1"/>
  <c r="EO47" i="15"/>
  <c r="EM47" i="15"/>
  <c r="EK47" i="15"/>
  <c r="EI47" i="15"/>
  <c r="EG47" i="15"/>
  <c r="EE47" i="15"/>
  <c r="EC47" i="15"/>
  <c r="EA47" i="15"/>
  <c r="DY47" i="15"/>
  <c r="DW47" i="15"/>
  <c r="DU47" i="15"/>
  <c r="DI47" i="15"/>
  <c r="DG47" i="15"/>
  <c r="CD47" i="15"/>
  <c r="V47" i="15"/>
  <c r="J47" i="15"/>
  <c r="BA46" i="15"/>
  <c r="H46" i="15"/>
  <c r="AQ45" i="15"/>
  <c r="AQ46" i="15" s="1"/>
  <c r="JO44" i="15"/>
  <c r="JN44" i="15"/>
  <c r="JM44" i="15"/>
  <c r="JL44" i="15"/>
  <c r="JK44" i="15"/>
  <c r="JJ44" i="15"/>
  <c r="JI44" i="15"/>
  <c r="JH44" i="15"/>
  <c r="JG44" i="15"/>
  <c r="JF44" i="15"/>
  <c r="JE44" i="15"/>
  <c r="JD44" i="15"/>
  <c r="JC44" i="15"/>
  <c r="JB44" i="15"/>
  <c r="JA44" i="15"/>
  <c r="IZ44" i="15"/>
  <c r="IY44" i="15"/>
  <c r="IX44" i="15"/>
  <c r="IW44" i="15"/>
  <c r="IV44" i="15"/>
  <c r="IU44" i="15"/>
  <c r="IT44" i="15"/>
  <c r="IS44" i="15"/>
  <c r="IR44" i="15"/>
  <c r="IQ44" i="15"/>
  <c r="IP44" i="15"/>
  <c r="IO44" i="15"/>
  <c r="IN44" i="15"/>
  <c r="IM44" i="15"/>
  <c r="IL44" i="15"/>
  <c r="IK44" i="15"/>
  <c r="IJ44" i="15"/>
  <c r="IG44" i="15"/>
  <c r="IF44" i="15"/>
  <c r="IE44" i="15"/>
  <c r="IC44" i="15"/>
  <c r="HZ44" i="15"/>
  <c r="HX44" i="15"/>
  <c r="HW44" i="15"/>
  <c r="HV44" i="15"/>
  <c r="HU44" i="15"/>
  <c r="HT44" i="15"/>
  <c r="HS44" i="15"/>
  <c r="HR44" i="15"/>
  <c r="HR59" i="15" s="1"/>
  <c r="HQ44" i="15"/>
  <c r="HP44" i="15"/>
  <c r="HO44" i="15"/>
  <c r="HO59" i="15" s="1"/>
  <c r="HN44" i="15"/>
  <c r="HN59" i="15" s="1"/>
  <c r="HM44" i="15"/>
  <c r="HJ44" i="15"/>
  <c r="HJ59" i="15" s="1"/>
  <c r="HJ69" i="15" s="1"/>
  <c r="HG44" i="15"/>
  <c r="HG59" i="15" s="1"/>
  <c r="HG69" i="15" s="1"/>
  <c r="HF44" i="15"/>
  <c r="HF59" i="15" s="1"/>
  <c r="HE44" i="15"/>
  <c r="HD44" i="15"/>
  <c r="HD59" i="15" s="1"/>
  <c r="HC44" i="15"/>
  <c r="HB44" i="15"/>
  <c r="HA44" i="15"/>
  <c r="GZ44" i="15"/>
  <c r="GY44" i="15"/>
  <c r="GX44" i="15"/>
  <c r="GW44" i="15"/>
  <c r="GV44" i="15"/>
  <c r="GV59" i="15" s="1"/>
  <c r="GV69" i="15" s="1"/>
  <c r="GU44" i="15"/>
  <c r="GU59" i="15" s="1"/>
  <c r="GU69" i="15" s="1"/>
  <c r="GT44" i="15"/>
  <c r="GT59" i="15" s="1"/>
  <c r="GS44" i="15"/>
  <c r="GS59" i="15" s="1"/>
  <c r="GS69" i="15" s="1"/>
  <c r="GR44" i="15"/>
  <c r="GR59" i="15" s="1"/>
  <c r="GR69" i="15" s="1"/>
  <c r="GQ44" i="15"/>
  <c r="GQ59" i="15" s="1"/>
  <c r="GQ69" i="15" s="1"/>
  <c r="GP44" i="15"/>
  <c r="GP59" i="15" s="1"/>
  <c r="GP69" i="15" s="1"/>
  <c r="GO44" i="15"/>
  <c r="GO59" i="15" s="1"/>
  <c r="GN44" i="15"/>
  <c r="GM44" i="15"/>
  <c r="GM59" i="15" s="1"/>
  <c r="GL44" i="15"/>
  <c r="GL59" i="15" s="1"/>
  <c r="GL69" i="15" s="1"/>
  <c r="GL73" i="15" s="1"/>
  <c r="GK44" i="15"/>
  <c r="GK59" i="15" s="1"/>
  <c r="GK69" i="15" s="1"/>
  <c r="GK73" i="15" s="1"/>
  <c r="GJ44" i="15"/>
  <c r="GJ59" i="15" s="1"/>
  <c r="GI44" i="15"/>
  <c r="GH44" i="15"/>
  <c r="GH59" i="15" s="1"/>
  <c r="GH69" i="15" s="1"/>
  <c r="GH73" i="15" s="1"/>
  <c r="GG44" i="15"/>
  <c r="GF44" i="15"/>
  <c r="GE44" i="15"/>
  <c r="GD44" i="15"/>
  <c r="GC44" i="15"/>
  <c r="GC59" i="15" s="1"/>
  <c r="GB44" i="15"/>
  <c r="GB59" i="15" s="1"/>
  <c r="FZ44" i="15"/>
  <c r="FZ59" i="15" s="1"/>
  <c r="FX44" i="15"/>
  <c r="FV44" i="15"/>
  <c r="FV59" i="15" s="1"/>
  <c r="FT44" i="15"/>
  <c r="FT59" i="15" s="1"/>
  <c r="FR44" i="15"/>
  <c r="FR59" i="15" s="1"/>
  <c r="FP44" i="15"/>
  <c r="FN44" i="15"/>
  <c r="FN59" i="15" s="1"/>
  <c r="FJ44" i="15"/>
  <c r="FC44" i="15"/>
  <c r="EZ44" i="15"/>
  <c r="EZ59" i="15" s="1"/>
  <c r="EH44" i="15"/>
  <c r="EH59" i="15" s="1"/>
  <c r="DS44" i="15"/>
  <c r="DS59" i="15" s="1"/>
  <c r="DQ44" i="15"/>
  <c r="DQ59" i="15" s="1"/>
  <c r="DO44" i="15"/>
  <c r="DO59" i="15" s="1"/>
  <c r="DM44" i="15"/>
  <c r="DK44" i="15"/>
  <c r="DJ44" i="15"/>
  <c r="DJ59" i="15" s="1"/>
  <c r="DH44" i="15"/>
  <c r="DH59" i="15" s="1"/>
  <c r="DF44" i="15"/>
  <c r="DF59" i="15" s="1"/>
  <c r="DE44" i="15"/>
  <c r="DE59" i="15" s="1"/>
  <c r="DD44" i="15"/>
  <c r="DD59" i="15" s="1"/>
  <c r="DC44" i="15"/>
  <c r="DC59" i="15" s="1"/>
  <c r="DB44" i="15"/>
  <c r="DB59" i="15" s="1"/>
  <c r="DA44" i="15"/>
  <c r="DA59" i="15" s="1"/>
  <c r="CZ44" i="15"/>
  <c r="CZ59" i="15" s="1"/>
  <c r="CY44" i="15"/>
  <c r="CY59" i="15" s="1"/>
  <c r="CW44" i="15"/>
  <c r="CU44" i="15"/>
  <c r="CT44" i="15"/>
  <c r="CT59" i="15" s="1"/>
  <c r="CS44" i="15"/>
  <c r="CS59" i="15" s="1"/>
  <c r="CR44" i="15"/>
  <c r="CQ44" i="15"/>
  <c r="CP44" i="15"/>
  <c r="CO44" i="15"/>
  <c r="CO59" i="15" s="1"/>
  <c r="CM44" i="15"/>
  <c r="CM59" i="15" s="1"/>
  <c r="CL44" i="15"/>
  <c r="CK44" i="15"/>
  <c r="CJ44" i="15"/>
  <c r="CJ59" i="15" s="1"/>
  <c r="CI44" i="15"/>
  <c r="CI59" i="15" s="1"/>
  <c r="CH44" i="15"/>
  <c r="CH59" i="15" s="1"/>
  <c r="CG44" i="15"/>
  <c r="CF44" i="15"/>
  <c r="CE44" i="15"/>
  <c r="CD44" i="15"/>
  <c r="CD59" i="15" s="1"/>
  <c r="CC44" i="15"/>
  <c r="CC59" i="15" s="1"/>
  <c r="CB44" i="15"/>
  <c r="CB59" i="15" s="1"/>
  <c r="CA44" i="15"/>
  <c r="BY44" i="15"/>
  <c r="BY59" i="15" s="1"/>
  <c r="BW44" i="15"/>
  <c r="BW59" i="15" s="1"/>
  <c r="BU44" i="15"/>
  <c r="BT44" i="15"/>
  <c r="BT59" i="15" s="1"/>
  <c r="BS44" i="15"/>
  <c r="BR44" i="15"/>
  <c r="BQ44" i="15"/>
  <c r="BQ59" i="15" s="1"/>
  <c r="BP44" i="15"/>
  <c r="BO44" i="15"/>
  <c r="BN44" i="15"/>
  <c r="BN59" i="15" s="1"/>
  <c r="BM44" i="15"/>
  <c r="BM59" i="15" s="1"/>
  <c r="BL44" i="15"/>
  <c r="BK44" i="15"/>
  <c r="BJ44" i="15"/>
  <c r="BJ59" i="15" s="1"/>
  <c r="BI44" i="15"/>
  <c r="BH44" i="15"/>
  <c r="BH59" i="15" s="1"/>
  <c r="BG44" i="15"/>
  <c r="BF44" i="15"/>
  <c r="BF59" i="15" s="1"/>
  <c r="AY44" i="15"/>
  <c r="AX44" i="15"/>
  <c r="AX59" i="15" s="1"/>
  <c r="AW44" i="15"/>
  <c r="AW59" i="15" s="1"/>
  <c r="AV44" i="15"/>
  <c r="AV59" i="15" s="1"/>
  <c r="AU44" i="15"/>
  <c r="AS44" i="15"/>
  <c r="AS59" i="15" s="1"/>
  <c r="AR44" i="15"/>
  <c r="AQ44" i="15"/>
  <c r="AQ59" i="15" s="1"/>
  <c r="AP44" i="15"/>
  <c r="AP59" i="15" s="1"/>
  <c r="AO44" i="15"/>
  <c r="AO59" i="15" s="1"/>
  <c r="AN44" i="15"/>
  <c r="AM44" i="15"/>
  <c r="AM59" i="15" s="1"/>
  <c r="AL44" i="15"/>
  <c r="AL59" i="15" s="1"/>
  <c r="AK44" i="15"/>
  <c r="AK59" i="15" s="1"/>
  <c r="AJ44" i="15"/>
  <c r="AJ59" i="15" s="1"/>
  <c r="AI44" i="15"/>
  <c r="AH44" i="15"/>
  <c r="AH59" i="15" s="1"/>
  <c r="AG44" i="15"/>
  <c r="AF44" i="15"/>
  <c r="AE44" i="15"/>
  <c r="AD44" i="15"/>
  <c r="AC44" i="15"/>
  <c r="AB44" i="15"/>
  <c r="AA44" i="15"/>
  <c r="AA59" i="15" s="1"/>
  <c r="Z44" i="15"/>
  <c r="Z59" i="15" s="1"/>
  <c r="Y44" i="15"/>
  <c r="Y59" i="15" s="1"/>
  <c r="X44" i="15"/>
  <c r="W44" i="15"/>
  <c r="W59" i="15" s="1"/>
  <c r="V44" i="15"/>
  <c r="V59" i="15" s="1"/>
  <c r="U44" i="15"/>
  <c r="U59" i="15" s="1"/>
  <c r="T44" i="15"/>
  <c r="T59" i="15" s="1"/>
  <c r="S44" i="15"/>
  <c r="S59" i="15" s="1"/>
  <c r="R44" i="15"/>
  <c r="R59" i="15" s="1"/>
  <c r="Q44" i="15"/>
  <c r="P44" i="15"/>
  <c r="O44" i="15"/>
  <c r="N44" i="15"/>
  <c r="M44" i="15"/>
  <c r="L44" i="15"/>
  <c r="K44" i="15"/>
  <c r="K59" i="15" s="1"/>
  <c r="J44" i="15"/>
  <c r="J59" i="15" s="1"/>
  <c r="H61" i="15" s="1"/>
  <c r="I44" i="15"/>
  <c r="H44" i="15"/>
  <c r="JO43" i="15"/>
  <c r="JN43" i="15"/>
  <c r="JM43" i="15"/>
  <c r="JL43" i="15"/>
  <c r="JK43" i="15"/>
  <c r="JJ43" i="15"/>
  <c r="JI43" i="15"/>
  <c r="JH43" i="15"/>
  <c r="JG43" i="15"/>
  <c r="JF43" i="15"/>
  <c r="JE43" i="15"/>
  <c r="JD43" i="15"/>
  <c r="JC43" i="15"/>
  <c r="JB43" i="15"/>
  <c r="JA43" i="15"/>
  <c r="IZ43" i="15"/>
  <c r="IY43" i="15"/>
  <c r="IX43" i="15"/>
  <c r="IW43" i="15"/>
  <c r="IV43" i="15"/>
  <c r="IU43" i="15"/>
  <c r="IT43" i="15"/>
  <c r="IS43" i="15"/>
  <c r="IR43" i="15"/>
  <c r="IQ43" i="15"/>
  <c r="IP43" i="15"/>
  <c r="IO43" i="15"/>
  <c r="IN43" i="15"/>
  <c r="IM43" i="15"/>
  <c r="IL43" i="15"/>
  <c r="IK43" i="15"/>
  <c r="IJ43" i="15"/>
  <c r="IG43" i="15"/>
  <c r="IF43" i="15"/>
  <c r="IE43" i="15"/>
  <c r="IC43" i="15"/>
  <c r="HZ43" i="15"/>
  <c r="HX43" i="15"/>
  <c r="HW43" i="15"/>
  <c r="HV43" i="15"/>
  <c r="HU43" i="15"/>
  <c r="HT43" i="15"/>
  <c r="HS43" i="15"/>
  <c r="HS58" i="15" s="1"/>
  <c r="HR43" i="15"/>
  <c r="HR58" i="15" s="1"/>
  <c r="HQ43" i="15"/>
  <c r="HQ58" i="15" s="1"/>
  <c r="HP43" i="15"/>
  <c r="HP58" i="15" s="1"/>
  <c r="HP68" i="15" s="1"/>
  <c r="HO43" i="15"/>
  <c r="HO58" i="15" s="1"/>
  <c r="HO68" i="15" s="1"/>
  <c r="HN43" i="15"/>
  <c r="HN58" i="15" s="1"/>
  <c r="HN68" i="15" s="1"/>
  <c r="HM43" i="15"/>
  <c r="HM58" i="15" s="1"/>
  <c r="HM68" i="15" s="1"/>
  <c r="HJ43" i="15"/>
  <c r="HG43" i="15"/>
  <c r="HF43" i="15"/>
  <c r="HE43" i="15"/>
  <c r="HE58" i="15" s="1"/>
  <c r="HD43" i="15"/>
  <c r="HD58" i="15" s="1"/>
  <c r="HD60" i="15" s="1"/>
  <c r="HC43" i="15"/>
  <c r="HB43" i="15"/>
  <c r="HA43" i="15"/>
  <c r="HA58" i="15" s="1"/>
  <c r="HA68" i="15" s="1"/>
  <c r="GZ43" i="15"/>
  <c r="GY43" i="15"/>
  <c r="GY58" i="15" s="1"/>
  <c r="GY68" i="15" s="1"/>
  <c r="GX43" i="15"/>
  <c r="GX58" i="15" s="1"/>
  <c r="GX68" i="15" s="1"/>
  <c r="GW43" i="15"/>
  <c r="GW58" i="15" s="1"/>
  <c r="GW68" i="15" s="1"/>
  <c r="GV43" i="15"/>
  <c r="GV58" i="15" s="1"/>
  <c r="GV68" i="15" s="1"/>
  <c r="GU43" i="15"/>
  <c r="GU58" i="15" s="1"/>
  <c r="GT43" i="15"/>
  <c r="GT58" i="15" s="1"/>
  <c r="GS43" i="15"/>
  <c r="GR43" i="15"/>
  <c r="GQ43" i="15"/>
  <c r="GQ58" i="15" s="1"/>
  <c r="GQ68" i="15" s="1"/>
  <c r="GP43" i="15"/>
  <c r="GP58" i="15" s="1"/>
  <c r="GP68" i="15" s="1"/>
  <c r="GO43" i="15"/>
  <c r="GN43" i="15"/>
  <c r="GN58" i="15" s="1"/>
  <c r="GN68" i="15" s="1"/>
  <c r="GM43" i="15"/>
  <c r="GL43" i="15"/>
  <c r="GL58" i="15" s="1"/>
  <c r="GL68" i="15" s="1"/>
  <c r="GK43" i="15"/>
  <c r="GK58" i="15" s="1"/>
  <c r="GK68" i="15" s="1"/>
  <c r="GJ43" i="15"/>
  <c r="GJ58" i="15" s="1"/>
  <c r="GI43" i="15"/>
  <c r="GI58" i="15" s="1"/>
  <c r="GI68" i="15" s="1"/>
  <c r="GI72" i="15" s="1"/>
  <c r="GH43" i="15"/>
  <c r="GH58" i="15" s="1"/>
  <c r="GH68" i="15" s="1"/>
  <c r="GH72" i="15" s="1"/>
  <c r="GG43" i="15"/>
  <c r="GG58" i="15" s="1"/>
  <c r="GF43" i="15"/>
  <c r="GF58" i="15" s="1"/>
  <c r="GF68" i="15" s="1"/>
  <c r="GF72" i="15" s="1"/>
  <c r="GE43" i="15"/>
  <c r="GD43" i="15"/>
  <c r="GC43" i="15"/>
  <c r="GC58" i="15" s="1"/>
  <c r="GB43" i="15"/>
  <c r="FZ43" i="15"/>
  <c r="FX43" i="15"/>
  <c r="FV43" i="15"/>
  <c r="FV58" i="15" s="1"/>
  <c r="FT43" i="15"/>
  <c r="FT58" i="15" s="1"/>
  <c r="FR43" i="15"/>
  <c r="FP43" i="15"/>
  <c r="FP58" i="15" s="1"/>
  <c r="FN43" i="15"/>
  <c r="FL43" i="15"/>
  <c r="FJ43" i="15"/>
  <c r="FJ58" i="15" s="1"/>
  <c r="FH43" i="15"/>
  <c r="FF43" i="15"/>
  <c r="FD43" i="15"/>
  <c r="FD58" i="15" s="1"/>
  <c r="FC43" i="15"/>
  <c r="FC58" i="15" s="1"/>
  <c r="FB43" i="15"/>
  <c r="FB58" i="15" s="1"/>
  <c r="EZ43" i="15"/>
  <c r="EZ58" i="15" s="1"/>
  <c r="EX43" i="15"/>
  <c r="EX58" i="15" s="1"/>
  <c r="EV43" i="15"/>
  <c r="ET43" i="15"/>
  <c r="ER43" i="15"/>
  <c r="EP43" i="15"/>
  <c r="EP58" i="15" s="1"/>
  <c r="EN43" i="15"/>
  <c r="EN58" i="15" s="1"/>
  <c r="EL43" i="15"/>
  <c r="EL58" i="15" s="1"/>
  <c r="EJ43" i="15"/>
  <c r="EH43" i="15"/>
  <c r="EF43" i="15"/>
  <c r="ED43" i="15"/>
  <c r="EB43" i="15"/>
  <c r="EB58" i="15" s="1"/>
  <c r="DZ43" i="15"/>
  <c r="DZ58" i="15" s="1"/>
  <c r="DX43" i="15"/>
  <c r="DX58" i="15" s="1"/>
  <c r="DV43" i="15"/>
  <c r="DV58" i="15" s="1"/>
  <c r="DT43" i="15"/>
  <c r="DT58" i="15" s="1"/>
  <c r="DS43" i="15"/>
  <c r="DR43" i="15"/>
  <c r="DQ43" i="15"/>
  <c r="DQ58" i="15" s="1"/>
  <c r="DP43" i="15"/>
  <c r="DP58" i="15" s="1"/>
  <c r="DO43" i="15"/>
  <c r="DO58" i="15" s="1"/>
  <c r="DN43" i="15"/>
  <c r="DN58" i="15" s="1"/>
  <c r="DM43" i="15"/>
  <c r="DK43" i="15"/>
  <c r="DJ43" i="15"/>
  <c r="DH43" i="15"/>
  <c r="DH58" i="15" s="1"/>
  <c r="DF43" i="15"/>
  <c r="DE43" i="15"/>
  <c r="DD43" i="15"/>
  <c r="DD58" i="15" s="1"/>
  <c r="DC43" i="15"/>
  <c r="DC58" i="15" s="1"/>
  <c r="DB43" i="15"/>
  <c r="DB58" i="15" s="1"/>
  <c r="DA43" i="15"/>
  <c r="DA58" i="15" s="1"/>
  <c r="CZ43" i="15"/>
  <c r="CY43" i="15"/>
  <c r="CY58" i="15" s="1"/>
  <c r="CX43" i="15"/>
  <c r="CX58" i="15" s="1"/>
  <c r="CW43" i="15"/>
  <c r="CV43" i="15"/>
  <c r="CU43" i="15"/>
  <c r="CT43" i="15"/>
  <c r="CS43" i="15"/>
  <c r="CR43" i="15"/>
  <c r="CR58" i="15" s="1"/>
  <c r="CQ43" i="15"/>
  <c r="CQ58" i="15" s="1"/>
  <c r="CP43" i="15"/>
  <c r="CO43" i="15"/>
  <c r="CN43" i="15"/>
  <c r="CN58" i="15" s="1"/>
  <c r="CM43" i="15"/>
  <c r="CM58" i="15" s="1"/>
  <c r="CL43" i="15"/>
  <c r="CL58" i="15" s="1"/>
  <c r="CK43" i="15"/>
  <c r="CK58" i="15" s="1"/>
  <c r="CJ43" i="15"/>
  <c r="CI43" i="15"/>
  <c r="CH43" i="15"/>
  <c r="CH58" i="15" s="1"/>
  <c r="CG43" i="15"/>
  <c r="CF43" i="15"/>
  <c r="CF58" i="15" s="1"/>
  <c r="CE43" i="15"/>
  <c r="CC43" i="15"/>
  <c r="CC58" i="15" s="1"/>
  <c r="CB43" i="15"/>
  <c r="CA43" i="15"/>
  <c r="CA58" i="15" s="1"/>
  <c r="BZ43" i="15"/>
  <c r="BY43" i="15"/>
  <c r="BX43" i="15"/>
  <c r="BX58" i="15" s="1"/>
  <c r="BW43" i="15"/>
  <c r="BW58" i="15" s="1"/>
  <c r="BV43" i="15"/>
  <c r="BU43" i="15"/>
  <c r="BU58" i="15" s="1"/>
  <c r="BT43" i="15"/>
  <c r="BS43" i="15"/>
  <c r="BS58" i="15" s="1"/>
  <c r="BR43" i="15"/>
  <c r="BR58" i="15" s="1"/>
  <c r="BQ43" i="15"/>
  <c r="BQ58" i="15" s="1"/>
  <c r="BP43" i="15"/>
  <c r="BP58" i="15" s="1"/>
  <c r="BO43" i="15"/>
  <c r="BN43" i="15"/>
  <c r="BN58" i="15" s="1"/>
  <c r="BM43" i="15"/>
  <c r="BM58" i="15" s="1"/>
  <c r="BL43" i="15"/>
  <c r="BK43" i="15"/>
  <c r="BK58" i="15" s="1"/>
  <c r="BJ43" i="15"/>
  <c r="BI43" i="15"/>
  <c r="BH43" i="15"/>
  <c r="BH58" i="15" s="1"/>
  <c r="BG43" i="15"/>
  <c r="BG58" i="15" s="1"/>
  <c r="BF43" i="15"/>
  <c r="AY43" i="15"/>
  <c r="AY58" i="15" s="1"/>
  <c r="AX43" i="15"/>
  <c r="AW43" i="15"/>
  <c r="AW58" i="15" s="1"/>
  <c r="AV43" i="15"/>
  <c r="AV58" i="15" s="1"/>
  <c r="AU43" i="15"/>
  <c r="AT43" i="15"/>
  <c r="AT58" i="15" s="1"/>
  <c r="AS43" i="15"/>
  <c r="AR43" i="15"/>
  <c r="AR58" i="15" s="1"/>
  <c r="AQ43" i="15"/>
  <c r="AQ58" i="15" s="1"/>
  <c r="AP43" i="15"/>
  <c r="AP58" i="15" s="1"/>
  <c r="AO43" i="15"/>
  <c r="AO58" i="15" s="1"/>
  <c r="AN43" i="15"/>
  <c r="AM43" i="15"/>
  <c r="AM58" i="15" s="1"/>
  <c r="AL43" i="15"/>
  <c r="AL58" i="15" s="1"/>
  <c r="AK43" i="15"/>
  <c r="AK58" i="15" s="1"/>
  <c r="AJ43" i="15"/>
  <c r="AI43" i="15"/>
  <c r="AI58" i="15" s="1"/>
  <c r="AH43" i="15"/>
  <c r="AG43" i="15"/>
  <c r="AF43" i="15"/>
  <c r="AE43" i="15"/>
  <c r="AD43" i="15"/>
  <c r="AC43" i="15"/>
  <c r="AC58" i="15" s="1"/>
  <c r="AB43" i="15"/>
  <c r="AA43" i="15"/>
  <c r="AA58" i="15" s="1"/>
  <c r="Y43" i="15"/>
  <c r="Y58" i="15" s="1"/>
  <c r="X43" i="15"/>
  <c r="X58" i="15" s="1"/>
  <c r="W43" i="15"/>
  <c r="W58" i="15" s="1"/>
  <c r="V43" i="15"/>
  <c r="U43" i="15"/>
  <c r="U58" i="15" s="1"/>
  <c r="T43" i="15"/>
  <c r="T58" i="15" s="1"/>
  <c r="S43" i="15"/>
  <c r="S58" i="15" s="1"/>
  <c r="R43" i="15"/>
  <c r="Q43" i="15"/>
  <c r="Q58" i="15" s="1"/>
  <c r="P43" i="15"/>
  <c r="P58" i="15" s="1"/>
  <c r="O43" i="15"/>
  <c r="N43" i="15"/>
  <c r="M43" i="15"/>
  <c r="L43" i="15"/>
  <c r="L58" i="15" s="1"/>
  <c r="K43" i="15"/>
  <c r="K58" i="15" s="1"/>
  <c r="I43" i="15"/>
  <c r="I58" i="15" s="1"/>
  <c r="H43" i="15"/>
  <c r="H45" i="15" s="1"/>
  <c r="IM42" i="15"/>
  <c r="HV42" i="15"/>
  <c r="GI42" i="15"/>
  <c r="FZ42" i="15"/>
  <c r="CZ42" i="15"/>
  <c r="CY42" i="15"/>
  <c r="CX42" i="15"/>
  <c r="CV42" i="15"/>
  <c r="CB42" i="15"/>
  <c r="BZ42" i="15"/>
  <c r="BX42" i="15"/>
  <c r="BG42" i="15"/>
  <c r="AS42" i="15"/>
  <c r="AQ42" i="15"/>
  <c r="IN41" i="15"/>
  <c r="IN42" i="15" s="1"/>
  <c r="HX41" i="15"/>
  <c r="HW41" i="15"/>
  <c r="HW42" i="15" s="1"/>
  <c r="GJ41" i="15"/>
  <c r="GJ42" i="15" s="1"/>
  <c r="FT41" i="15"/>
  <c r="FT42" i="15" s="1"/>
  <c r="FF41" i="15"/>
  <c r="DX41" i="15"/>
  <c r="EZ41" i="15" s="1"/>
  <c r="DC41" i="15"/>
  <c r="DB41" i="15"/>
  <c r="ED41" i="15" s="1"/>
  <c r="DA41" i="15"/>
  <c r="CZ41" i="15"/>
  <c r="EB41" i="15" s="1"/>
  <c r="FD41" i="15" s="1"/>
  <c r="CD41" i="15"/>
  <c r="CB41" i="15"/>
  <c r="BZ41" i="15"/>
  <c r="CX41" i="15" s="1"/>
  <c r="DZ41" i="15" s="1"/>
  <c r="FB41" i="15" s="1"/>
  <c r="BX41" i="15"/>
  <c r="CV41" i="15" s="1"/>
  <c r="BG41" i="15"/>
  <c r="BI41" i="15" s="1"/>
  <c r="BF41" i="15"/>
  <c r="AS41" i="15"/>
  <c r="AU41" i="15" s="1"/>
  <c r="AU42" i="15" s="1"/>
  <c r="I41" i="15"/>
  <c r="H41" i="15"/>
  <c r="H42" i="15" s="1"/>
  <c r="IH40" i="15"/>
  <c r="ID40" i="15"/>
  <c r="IB40" i="15"/>
  <c r="IA40" i="15"/>
  <c r="HY40" i="15"/>
  <c r="HL40" i="15"/>
  <c r="HK40" i="15"/>
  <c r="HI40" i="15"/>
  <c r="HH40" i="15"/>
  <c r="GA40" i="15"/>
  <c r="FY40" i="15"/>
  <c r="FW40" i="15"/>
  <c r="FU40" i="15"/>
  <c r="FS40" i="15"/>
  <c r="FQ40" i="15"/>
  <c r="FO40" i="15"/>
  <c r="FM40" i="15"/>
  <c r="FK40" i="15"/>
  <c r="FI40" i="15"/>
  <c r="FG40" i="15"/>
  <c r="FE42" i="15" s="1"/>
  <c r="FF40" i="15"/>
  <c r="FE40" i="15"/>
  <c r="FD40" i="15"/>
  <c r="FB40" i="15"/>
  <c r="FA40" i="15"/>
  <c r="EZ40" i="15"/>
  <c r="EY40" i="15"/>
  <c r="EX40" i="15"/>
  <c r="EW40" i="15"/>
  <c r="EV40" i="15"/>
  <c r="EU40" i="15"/>
  <c r="ET40" i="15"/>
  <c r="ES40" i="15"/>
  <c r="ER40" i="15"/>
  <c r="EQ40" i="15"/>
  <c r="EP40" i="15"/>
  <c r="EO40" i="15"/>
  <c r="EN40" i="15"/>
  <c r="EM40" i="15"/>
  <c r="EL40" i="15"/>
  <c r="EK40" i="15"/>
  <c r="EJ40" i="15"/>
  <c r="EI40" i="15"/>
  <c r="EH40" i="15"/>
  <c r="EG40" i="15"/>
  <c r="EF40" i="15"/>
  <c r="EE40" i="15"/>
  <c r="ED40" i="15"/>
  <c r="EC40" i="15"/>
  <c r="EB40" i="15"/>
  <c r="EA40" i="15"/>
  <c r="DZ40" i="15"/>
  <c r="DY40" i="15"/>
  <c r="DX40" i="15"/>
  <c r="DW40" i="15"/>
  <c r="DV40" i="15"/>
  <c r="DU40" i="15"/>
  <c r="DT40" i="15"/>
  <c r="DR40" i="15"/>
  <c r="DP40" i="15"/>
  <c r="DN40" i="15"/>
  <c r="DL40" i="15"/>
  <c r="DI40" i="15"/>
  <c r="DG40" i="15"/>
  <c r="CB40" i="15"/>
  <c r="BZ40" i="15"/>
  <c r="BX40" i="15"/>
  <c r="BV40" i="15"/>
  <c r="IH39" i="15"/>
  <c r="ID39" i="15"/>
  <c r="IB39" i="15"/>
  <c r="IA39" i="15"/>
  <c r="HY39" i="15"/>
  <c r="HL39" i="15"/>
  <c r="HK39" i="15"/>
  <c r="HI39" i="15"/>
  <c r="HH39" i="15"/>
  <c r="GA39" i="15"/>
  <c r="FY39" i="15"/>
  <c r="FW39" i="15"/>
  <c r="FU39" i="15"/>
  <c r="FS39" i="15"/>
  <c r="FQ39" i="15"/>
  <c r="FO39" i="15"/>
  <c r="FM39" i="15"/>
  <c r="FK39" i="15"/>
  <c r="FI39" i="15"/>
  <c r="FG39" i="15"/>
  <c r="FE39" i="15"/>
  <c r="FA39" i="15"/>
  <c r="EY39" i="15"/>
  <c r="EW39" i="15"/>
  <c r="EU39" i="15"/>
  <c r="ES39" i="15"/>
  <c r="EQ39" i="15"/>
  <c r="EO39" i="15"/>
  <c r="EM39" i="15"/>
  <c r="EK39" i="15"/>
  <c r="EI39" i="15"/>
  <c r="EG39" i="15"/>
  <c r="EE39" i="15"/>
  <c r="EC39" i="15"/>
  <c r="EA39" i="15"/>
  <c r="DY39" i="15"/>
  <c r="DW39" i="15"/>
  <c r="DU39" i="15"/>
  <c r="DI39" i="15"/>
  <c r="DG39" i="15"/>
  <c r="CD39" i="15"/>
  <c r="J39" i="15"/>
  <c r="IR38" i="15"/>
  <c r="IQ38" i="15"/>
  <c r="IP38" i="15"/>
  <c r="IO38" i="15"/>
  <c r="IN38" i="15"/>
  <c r="IM38" i="15"/>
  <c r="HC38" i="15"/>
  <c r="FZ38" i="15"/>
  <c r="FT38" i="15"/>
  <c r="CY38" i="15"/>
  <c r="CX38" i="15"/>
  <c r="CB38" i="15"/>
  <c r="BK38" i="15"/>
  <c r="BI38" i="15"/>
  <c r="BG38" i="15"/>
  <c r="BF38" i="15"/>
  <c r="BE38" i="15"/>
  <c r="BD38" i="15"/>
  <c r="BC38" i="15"/>
  <c r="BB38" i="15"/>
  <c r="BA38" i="15"/>
  <c r="AZ38" i="15"/>
  <c r="AU38" i="15"/>
  <c r="AS38" i="15"/>
  <c r="AQ38" i="15"/>
  <c r="IO37" i="15"/>
  <c r="IP37" i="15" s="1"/>
  <c r="IQ37" i="15" s="1"/>
  <c r="IR37" i="15" s="1"/>
  <c r="IS37" i="15" s="1"/>
  <c r="IN37" i="15"/>
  <c r="HW37" i="15"/>
  <c r="HF37" i="15"/>
  <c r="HE37" i="15"/>
  <c r="HE38" i="15" s="1"/>
  <c r="HD37" i="15"/>
  <c r="HD38" i="15" s="1"/>
  <c r="FV37" i="15"/>
  <c r="FV38" i="15" s="1"/>
  <c r="FT37" i="15"/>
  <c r="EB37" i="15"/>
  <c r="FD37" i="15" s="1"/>
  <c r="DC37" i="15"/>
  <c r="DA37" i="15"/>
  <c r="DA38" i="15" s="1"/>
  <c r="CZ37" i="15"/>
  <c r="CZ38" i="15" s="1"/>
  <c r="CX37" i="15"/>
  <c r="DZ37" i="15" s="1"/>
  <c r="FB37" i="15" s="1"/>
  <c r="CV37" i="15"/>
  <c r="CD37" i="15"/>
  <c r="CB37" i="15"/>
  <c r="BZ37" i="15"/>
  <c r="BX37" i="15"/>
  <c r="BM37" i="15"/>
  <c r="BM38" i="15" s="1"/>
  <c r="BK37" i="15"/>
  <c r="BG37" i="15"/>
  <c r="BI37" i="15" s="1"/>
  <c r="BF37" i="15"/>
  <c r="AU37" i="15"/>
  <c r="AW37" i="15" s="1"/>
  <c r="AS37" i="15"/>
  <c r="I37" i="15"/>
  <c r="H37" i="15"/>
  <c r="H38" i="15" s="1"/>
  <c r="IH36" i="15"/>
  <c r="ID36" i="15"/>
  <c r="IB36" i="15"/>
  <c r="IA36" i="15"/>
  <c r="HY36" i="15"/>
  <c r="HV38" i="15" s="1"/>
  <c r="HL36" i="15"/>
  <c r="HK36" i="15"/>
  <c r="HI36" i="15"/>
  <c r="HH36" i="15"/>
  <c r="GA36" i="15"/>
  <c r="FY36" i="15"/>
  <c r="FW36" i="15"/>
  <c r="FU36" i="15"/>
  <c r="FS36" i="15"/>
  <c r="FQ36" i="15"/>
  <c r="FO36" i="15"/>
  <c r="FM36" i="15"/>
  <c r="FK36" i="15"/>
  <c r="FI36" i="15"/>
  <c r="FG36" i="15"/>
  <c r="FG37" i="15" s="1"/>
  <c r="FF36" i="15"/>
  <c r="FE36" i="15"/>
  <c r="FD36" i="15"/>
  <c r="FB36" i="15"/>
  <c r="FA36" i="15"/>
  <c r="EZ36" i="15"/>
  <c r="EY36" i="15"/>
  <c r="EX36" i="15"/>
  <c r="EW36" i="15"/>
  <c r="EV36" i="15"/>
  <c r="EU36" i="15"/>
  <c r="ET36" i="15"/>
  <c r="ES36" i="15"/>
  <c r="ER36" i="15"/>
  <c r="EQ36" i="15"/>
  <c r="EP36" i="15"/>
  <c r="EO36" i="15"/>
  <c r="EN36" i="15"/>
  <c r="EM36" i="15"/>
  <c r="EL36" i="15"/>
  <c r="EK36" i="15"/>
  <c r="EJ36" i="15"/>
  <c r="EI36" i="15"/>
  <c r="EH36" i="15"/>
  <c r="EG36" i="15"/>
  <c r="EF36" i="15"/>
  <c r="EE36" i="15"/>
  <c r="ED36" i="15"/>
  <c r="EC36" i="15"/>
  <c r="EB36" i="15"/>
  <c r="EA36" i="15"/>
  <c r="DZ36" i="15"/>
  <c r="DY36" i="15"/>
  <c r="DX36" i="15"/>
  <c r="DW36" i="15"/>
  <c r="DV36" i="15"/>
  <c r="DU36" i="15"/>
  <c r="DT36" i="15"/>
  <c r="DR36" i="15"/>
  <c r="DP36" i="15"/>
  <c r="DN36" i="15"/>
  <c r="DL36" i="15"/>
  <c r="DI36" i="15"/>
  <c r="DG36" i="15"/>
  <c r="CV36" i="15"/>
  <c r="CT36" i="15"/>
  <c r="CP36" i="15"/>
  <c r="CB36" i="15"/>
  <c r="BZ36" i="15"/>
  <c r="BX36" i="15"/>
  <c r="BV36" i="15"/>
  <c r="IH35" i="15"/>
  <c r="ID35" i="15"/>
  <c r="IB35" i="15"/>
  <c r="IA35" i="15"/>
  <c r="HY35" i="15"/>
  <c r="HL35" i="15"/>
  <c r="HK35" i="15"/>
  <c r="HI35" i="15"/>
  <c r="HH35" i="15"/>
  <c r="GA35" i="15"/>
  <c r="FY35" i="15"/>
  <c r="FW35" i="15"/>
  <c r="FU35" i="15"/>
  <c r="FS35" i="15"/>
  <c r="FQ35" i="15"/>
  <c r="FO35" i="15"/>
  <c r="FM35" i="15"/>
  <c r="FK35" i="15"/>
  <c r="FI35" i="15"/>
  <c r="FG35" i="15"/>
  <c r="FE35" i="15"/>
  <c r="FA35" i="15"/>
  <c r="EY35" i="15"/>
  <c r="EW35" i="15"/>
  <c r="EU35" i="15"/>
  <c r="ES35" i="15"/>
  <c r="EQ35" i="15"/>
  <c r="EO35" i="15"/>
  <c r="EM35" i="15"/>
  <c r="EK35" i="15"/>
  <c r="EI35" i="15"/>
  <c r="EG35" i="15"/>
  <c r="EE35" i="15"/>
  <c r="EC35" i="15"/>
  <c r="EA35" i="15"/>
  <c r="DY35" i="15"/>
  <c r="DW35" i="15"/>
  <c r="DU35" i="15"/>
  <c r="DI35" i="15"/>
  <c r="DG35" i="15"/>
  <c r="CD35" i="15"/>
  <c r="J35" i="15"/>
  <c r="IM34" i="15"/>
  <c r="HV34" i="15"/>
  <c r="HC34" i="15"/>
  <c r="FZ34" i="15"/>
  <c r="DA34" i="15"/>
  <c r="CY34" i="15"/>
  <c r="CN34" i="15"/>
  <c r="CB34" i="15"/>
  <c r="BZ34" i="15"/>
  <c r="BX34" i="15"/>
  <c r="BM34" i="15"/>
  <c r="BK34" i="15"/>
  <c r="BI34" i="15"/>
  <c r="BG34" i="15"/>
  <c r="BF34" i="15"/>
  <c r="BE34" i="15"/>
  <c r="BD34" i="15"/>
  <c r="BC34" i="15"/>
  <c r="BB34" i="15"/>
  <c r="BA34" i="15"/>
  <c r="AZ34" i="15"/>
  <c r="AW34" i="15"/>
  <c r="AU34" i="15"/>
  <c r="AS34" i="15"/>
  <c r="AQ34" i="15"/>
  <c r="H34" i="15"/>
  <c r="IO33" i="15"/>
  <c r="IO34" i="15" s="1"/>
  <c r="IN33" i="15"/>
  <c r="IN34" i="15" s="1"/>
  <c r="HW33" i="15"/>
  <c r="HX33" i="15" s="1"/>
  <c r="HD33" i="15"/>
  <c r="HD34" i="15" s="1"/>
  <c r="FT33" i="15"/>
  <c r="FT34" i="15" s="1"/>
  <c r="ER33" i="15"/>
  <c r="DP33" i="15"/>
  <c r="DC33" i="15"/>
  <c r="DC34" i="15" s="1"/>
  <c r="DB33" i="15"/>
  <c r="DA33" i="15"/>
  <c r="CZ33" i="15"/>
  <c r="CV33" i="15"/>
  <c r="CD33" i="15"/>
  <c r="CD34" i="15" s="1"/>
  <c r="CB33" i="15"/>
  <c r="BZ33" i="15"/>
  <c r="CX33" i="15" s="1"/>
  <c r="BX33" i="15"/>
  <c r="BQ33" i="15"/>
  <c r="BO33" i="15"/>
  <c r="BO34" i="15" s="1"/>
  <c r="BM33" i="15"/>
  <c r="BK33" i="15"/>
  <c r="BI33" i="15"/>
  <c r="BG33" i="15"/>
  <c r="BF33" i="15"/>
  <c r="AS33" i="15"/>
  <c r="AU33" i="15" s="1"/>
  <c r="AW33" i="15" s="1"/>
  <c r="AY33" i="15" s="1"/>
  <c r="AY34" i="15" s="1"/>
  <c r="J33" i="15"/>
  <c r="I33" i="15"/>
  <c r="H33" i="15"/>
  <c r="IH32" i="15"/>
  <c r="ID32" i="15"/>
  <c r="IB32" i="15"/>
  <c r="IA32" i="15"/>
  <c r="HY32" i="15"/>
  <c r="HW34" i="15" s="1"/>
  <c r="HL32" i="15"/>
  <c r="HK32" i="15"/>
  <c r="HI32" i="15"/>
  <c r="HH32" i="15"/>
  <c r="GA32" i="15"/>
  <c r="FY32" i="15"/>
  <c r="FW32" i="15"/>
  <c r="FU32" i="15"/>
  <c r="FS32" i="15"/>
  <c r="FQ32" i="15"/>
  <c r="FO32" i="15"/>
  <c r="FM32" i="15"/>
  <c r="FK32" i="15"/>
  <c r="FI32" i="15"/>
  <c r="FH32" i="15"/>
  <c r="FH44" i="15" s="1"/>
  <c r="FH59" i="15" s="1"/>
  <c r="FG32" i="15"/>
  <c r="FE34" i="15" s="1"/>
  <c r="FF32" i="15"/>
  <c r="FE32" i="15"/>
  <c r="FD32" i="15"/>
  <c r="FB32" i="15"/>
  <c r="FA32" i="15"/>
  <c r="EZ32" i="15"/>
  <c r="EY32" i="15"/>
  <c r="EX32" i="15"/>
  <c r="EW32" i="15"/>
  <c r="EV32" i="15"/>
  <c r="EU32" i="15"/>
  <c r="ET32" i="15"/>
  <c r="ES32" i="15"/>
  <c r="ER32" i="15"/>
  <c r="EQ32" i="15"/>
  <c r="EP32" i="15"/>
  <c r="EO32" i="15"/>
  <c r="EN32" i="15"/>
  <c r="EM32" i="15"/>
  <c r="EL32" i="15"/>
  <c r="EK32" i="15"/>
  <c r="EJ32" i="15"/>
  <c r="EI32" i="15"/>
  <c r="EH32" i="15"/>
  <c r="EG32" i="15"/>
  <c r="EF32" i="15"/>
  <c r="EE32" i="15"/>
  <c r="ED32" i="15"/>
  <c r="EC32" i="15"/>
  <c r="EB32" i="15"/>
  <c r="EA32" i="15"/>
  <c r="DZ32" i="15"/>
  <c r="DY32" i="15"/>
  <c r="DX32" i="15"/>
  <c r="DW32" i="15"/>
  <c r="DV32" i="15"/>
  <c r="DU32" i="15"/>
  <c r="DT32" i="15"/>
  <c r="DR32" i="15"/>
  <c r="DP32" i="15"/>
  <c r="DN32" i="15"/>
  <c r="DL32" i="15"/>
  <c r="DI32" i="15"/>
  <c r="DG32" i="15"/>
  <c r="CV32" i="15"/>
  <c r="CT32" i="15"/>
  <c r="CN32" i="15"/>
  <c r="CN44" i="15" s="1"/>
  <c r="CB32" i="15"/>
  <c r="BZ32" i="15"/>
  <c r="BX32" i="15"/>
  <c r="BV32" i="15"/>
  <c r="IH31" i="15"/>
  <c r="ID31" i="15"/>
  <c r="IB31" i="15"/>
  <c r="IA31" i="15"/>
  <c r="HY31" i="15"/>
  <c r="HL31" i="15"/>
  <c r="HK31" i="15"/>
  <c r="HI31" i="15"/>
  <c r="HH31" i="15"/>
  <c r="GA31" i="15"/>
  <c r="FY31" i="15"/>
  <c r="FW31" i="15"/>
  <c r="FU31" i="15"/>
  <c r="FS31" i="15"/>
  <c r="FQ31" i="15"/>
  <c r="FO31" i="15"/>
  <c r="FM31" i="15"/>
  <c r="FK31" i="15"/>
  <c r="FI31" i="15"/>
  <c r="FG31" i="15"/>
  <c r="FE31" i="15"/>
  <c r="FA31" i="15"/>
  <c r="EY31" i="15"/>
  <c r="EW31" i="15"/>
  <c r="EU31" i="15"/>
  <c r="ES31" i="15"/>
  <c r="EQ31" i="15"/>
  <c r="EO31" i="15"/>
  <c r="EM31" i="15"/>
  <c r="EK31" i="15"/>
  <c r="EI31" i="15"/>
  <c r="EG31" i="15"/>
  <c r="EE31" i="15"/>
  <c r="EC31" i="15"/>
  <c r="EA31" i="15"/>
  <c r="DY31" i="15"/>
  <c r="DW31" i="15"/>
  <c r="DU31" i="15"/>
  <c r="DI31" i="15"/>
  <c r="DG31" i="15"/>
  <c r="CD31" i="15"/>
  <c r="J31" i="15"/>
  <c r="IM30" i="15"/>
  <c r="HD30" i="15"/>
  <c r="HC30" i="15"/>
  <c r="FZ30" i="15"/>
  <c r="FX30" i="15"/>
  <c r="FV30" i="15"/>
  <c r="FT30" i="15"/>
  <c r="CZ30" i="15"/>
  <c r="BZ30" i="15"/>
  <c r="BX30" i="15"/>
  <c r="BG30" i="15"/>
  <c r="BE30" i="15"/>
  <c r="BD30" i="15"/>
  <c r="BC30" i="15"/>
  <c r="BB30" i="15"/>
  <c r="BA30" i="15"/>
  <c r="AZ30" i="15"/>
  <c r="AS30" i="15"/>
  <c r="AQ30" i="15"/>
  <c r="AC30" i="15"/>
  <c r="AA30" i="15"/>
  <c r="H30" i="15"/>
  <c r="IN29" i="15"/>
  <c r="IN30" i="15" s="1"/>
  <c r="HW29" i="15"/>
  <c r="HX29" i="15" s="1"/>
  <c r="HD29" i="15"/>
  <c r="HE29" i="15" s="1"/>
  <c r="HF29" i="15" s="1"/>
  <c r="FT29" i="15"/>
  <c r="FV29" i="15" s="1"/>
  <c r="FX29" i="15" s="1"/>
  <c r="FB29" i="15"/>
  <c r="DZ29" i="15"/>
  <c r="CZ29" i="15"/>
  <c r="EB29" i="15" s="1"/>
  <c r="FD29" i="15" s="1"/>
  <c r="CX29" i="15"/>
  <c r="CX30" i="15" s="1"/>
  <c r="CB29" i="15"/>
  <c r="CB30" i="15" s="1"/>
  <c r="BZ29" i="15"/>
  <c r="BX29" i="15"/>
  <c r="CV29" i="15" s="1"/>
  <c r="BI29" i="15"/>
  <c r="BF29" i="15"/>
  <c r="AU29" i="15"/>
  <c r="AS29" i="15"/>
  <c r="AC29" i="15"/>
  <c r="AE29" i="15" s="1"/>
  <c r="J29" i="15"/>
  <c r="I29" i="15"/>
  <c r="H29" i="15"/>
  <c r="II28" i="15"/>
  <c r="II44" i="15" s="1"/>
  <c r="IH28" i="15"/>
  <c r="ID28" i="15"/>
  <c r="IB28" i="15"/>
  <c r="IA28" i="15"/>
  <c r="HY28" i="15"/>
  <c r="HV30" i="15" s="1"/>
  <c r="HL28" i="15"/>
  <c r="HK28" i="15"/>
  <c r="HI28" i="15"/>
  <c r="HH28" i="15"/>
  <c r="HE30" i="15" s="1"/>
  <c r="GA28" i="15"/>
  <c r="FY28" i="15"/>
  <c r="FW28" i="15"/>
  <c r="FU28" i="15"/>
  <c r="FS28" i="15"/>
  <c r="FQ28" i="15"/>
  <c r="FO28" i="15"/>
  <c r="FM28" i="15"/>
  <c r="FL28" i="15"/>
  <c r="FL44" i="15" s="1"/>
  <c r="FL59" i="15" s="1"/>
  <c r="FK28" i="15"/>
  <c r="FI28" i="15"/>
  <c r="FG28" i="15"/>
  <c r="FF28" i="15"/>
  <c r="FE28" i="15"/>
  <c r="FD28" i="15"/>
  <c r="FB28" i="15"/>
  <c r="FA28" i="15"/>
  <c r="EZ28" i="15"/>
  <c r="EY28" i="15"/>
  <c r="EX28" i="15"/>
  <c r="EW28" i="15"/>
  <c r="EV28" i="15"/>
  <c r="EU28" i="15"/>
  <c r="ET28" i="15"/>
  <c r="ES28" i="15"/>
  <c r="ER28" i="15"/>
  <c r="EQ28" i="15"/>
  <c r="EP28" i="15"/>
  <c r="EO28" i="15"/>
  <c r="EN28" i="15"/>
  <c r="EM28" i="15"/>
  <c r="EL28" i="15"/>
  <c r="EK28" i="15"/>
  <c r="EJ28" i="15"/>
  <c r="EI28" i="15"/>
  <c r="EH28" i="15"/>
  <c r="EG28" i="15"/>
  <c r="EF28" i="15"/>
  <c r="EE28" i="15"/>
  <c r="ED28" i="15"/>
  <c r="EC28" i="15"/>
  <c r="EB28" i="15"/>
  <c r="EA28" i="15"/>
  <c r="DZ28" i="15"/>
  <c r="DY28" i="15"/>
  <c r="DX28" i="15"/>
  <c r="DW28" i="15"/>
  <c r="DV28" i="15"/>
  <c r="DU28" i="15"/>
  <c r="DT28" i="15"/>
  <c r="DR28" i="15"/>
  <c r="DP28" i="15"/>
  <c r="DN28" i="15"/>
  <c r="DL28" i="15"/>
  <c r="DI28" i="15"/>
  <c r="DG28" i="15"/>
  <c r="CV28" i="15"/>
  <c r="CT28" i="15"/>
  <c r="CB28" i="15"/>
  <c r="BZ28" i="15"/>
  <c r="BX28" i="15"/>
  <c r="BV28" i="15"/>
  <c r="II27" i="15"/>
  <c r="II43" i="15" s="1"/>
  <c r="IH27" i="15"/>
  <c r="ID27" i="15"/>
  <c r="IB27" i="15"/>
  <c r="IA27" i="15"/>
  <c r="HY27" i="15"/>
  <c r="HL27" i="15"/>
  <c r="HK27" i="15"/>
  <c r="HI27" i="15"/>
  <c r="HH27" i="15"/>
  <c r="GA27" i="15"/>
  <c r="FY27" i="15"/>
  <c r="FW27" i="15"/>
  <c r="FU27" i="15"/>
  <c r="FS27" i="15"/>
  <c r="FQ27" i="15"/>
  <c r="FO27" i="15"/>
  <c r="FM27" i="15"/>
  <c r="FK27" i="15"/>
  <c r="FI27" i="15"/>
  <c r="FG27" i="15"/>
  <c r="FE27" i="15"/>
  <c r="FA27" i="15"/>
  <c r="EY27" i="15"/>
  <c r="EW27" i="15"/>
  <c r="EU27" i="15"/>
  <c r="ES27" i="15"/>
  <c r="EQ27" i="15"/>
  <c r="EO27" i="15"/>
  <c r="EM27" i="15"/>
  <c r="EK27" i="15"/>
  <c r="EI27" i="15"/>
  <c r="EG27" i="15"/>
  <c r="EE27" i="15"/>
  <c r="EC27" i="15"/>
  <c r="EA27" i="15"/>
  <c r="DY27" i="15"/>
  <c r="DW27" i="15"/>
  <c r="DU27" i="15"/>
  <c r="DI27" i="15"/>
  <c r="DG27" i="15"/>
  <c r="CD27" i="15"/>
  <c r="V27" i="15"/>
  <c r="L27" i="15"/>
  <c r="J27" i="15"/>
  <c r="IM26" i="15"/>
  <c r="HC26" i="15"/>
  <c r="GS26" i="15"/>
  <c r="GA26" i="15"/>
  <c r="FZ26" i="15"/>
  <c r="FV26" i="15"/>
  <c r="FT26" i="15"/>
  <c r="DH26" i="15"/>
  <c r="CY26" i="15"/>
  <c r="CR26" i="15"/>
  <c r="CP26" i="15"/>
  <c r="CN26" i="15"/>
  <c r="CJ26" i="15"/>
  <c r="CB26" i="15"/>
  <c r="CZ26" i="15" s="1"/>
  <c r="BZ26" i="15"/>
  <c r="CX26" i="15" s="1"/>
  <c r="BX26" i="15"/>
  <c r="CV26" i="15" s="1"/>
  <c r="BO26" i="15"/>
  <c r="BG26" i="15"/>
  <c r="BF26" i="15"/>
  <c r="BE26" i="15"/>
  <c r="BD26" i="15"/>
  <c r="BC26" i="15"/>
  <c r="BB26" i="15"/>
  <c r="BA26" i="15"/>
  <c r="AZ26" i="15"/>
  <c r="AQ26" i="15"/>
  <c r="IN25" i="15"/>
  <c r="HW25" i="15"/>
  <c r="HD25" i="15"/>
  <c r="GT25" i="15"/>
  <c r="GT26" i="15" s="1"/>
  <c r="GC25" i="15"/>
  <c r="GC26" i="15" s="1"/>
  <c r="GB25" i="15"/>
  <c r="GB26" i="15" s="1"/>
  <c r="FV25" i="15"/>
  <c r="FX25" i="15" s="1"/>
  <c r="FX26" i="15" s="1"/>
  <c r="FT25" i="15"/>
  <c r="DE25" i="15"/>
  <c r="DA25" i="15"/>
  <c r="DC25" i="15" s="1"/>
  <c r="CD25" i="15"/>
  <c r="CD26" i="15" s="1"/>
  <c r="DB26" i="15" s="1"/>
  <c r="CB25" i="15"/>
  <c r="BZ25" i="15"/>
  <c r="BX25" i="15"/>
  <c r="BK25" i="15"/>
  <c r="BM25" i="15" s="1"/>
  <c r="BO25" i="15" s="1"/>
  <c r="BQ25" i="15" s="1"/>
  <c r="BI25" i="15"/>
  <c r="BI26" i="15" s="1"/>
  <c r="BF25" i="15"/>
  <c r="AW25" i="15"/>
  <c r="AU25" i="15"/>
  <c r="AU26" i="15" s="1"/>
  <c r="AS25" i="15"/>
  <c r="AS26" i="15" s="1"/>
  <c r="J25" i="15"/>
  <c r="I25" i="15"/>
  <c r="H25" i="15"/>
  <c r="H26" i="15" s="1"/>
  <c r="IH24" i="15"/>
  <c r="ID24" i="15"/>
  <c r="IA24" i="15"/>
  <c r="HY24" i="15"/>
  <c r="HV26" i="15" s="1"/>
  <c r="HL24" i="15"/>
  <c r="HK24" i="15"/>
  <c r="HI24" i="15"/>
  <c r="HH24" i="15"/>
  <c r="GA24" i="15"/>
  <c r="FY24" i="15"/>
  <c r="FW24" i="15"/>
  <c r="FU24" i="15"/>
  <c r="FS24" i="15"/>
  <c r="FQ24" i="15"/>
  <c r="FO24" i="15"/>
  <c r="FM24" i="15"/>
  <c r="FK24" i="15"/>
  <c r="FI24" i="15"/>
  <c r="FG24" i="15"/>
  <c r="FF24" i="15"/>
  <c r="FE24" i="15"/>
  <c r="FD24" i="15"/>
  <c r="FB24" i="15"/>
  <c r="FA24" i="15"/>
  <c r="EZ24" i="15"/>
  <c r="EY24" i="15"/>
  <c r="EX24" i="15"/>
  <c r="EW24" i="15"/>
  <c r="EV24" i="15"/>
  <c r="EU24" i="15"/>
  <c r="ET24" i="15"/>
  <c r="ES24" i="15"/>
  <c r="ER24" i="15"/>
  <c r="EQ24" i="15"/>
  <c r="EP24" i="15"/>
  <c r="EO24" i="15"/>
  <c r="EN24" i="15"/>
  <c r="EM24" i="15"/>
  <c r="EL24" i="15"/>
  <c r="EK24" i="15"/>
  <c r="EJ24" i="15"/>
  <c r="EI24" i="15"/>
  <c r="EH24" i="15"/>
  <c r="EG24" i="15"/>
  <c r="EF24" i="15"/>
  <c r="EE24" i="15"/>
  <c r="ED24" i="15"/>
  <c r="EC24" i="15"/>
  <c r="EB24" i="15"/>
  <c r="EA24" i="15"/>
  <c r="DZ24" i="15"/>
  <c r="DY24" i="15"/>
  <c r="DX24" i="15"/>
  <c r="DW24" i="15"/>
  <c r="DV24" i="15"/>
  <c r="DU24" i="15"/>
  <c r="DT24" i="15"/>
  <c r="DR24" i="15"/>
  <c r="DP24" i="15"/>
  <c r="DN24" i="15"/>
  <c r="DI24" i="15"/>
  <c r="DG24" i="15"/>
  <c r="DA26" i="15" s="1"/>
  <c r="CX24" i="15"/>
  <c r="CX44" i="15" s="1"/>
  <c r="CX59" i="15" s="1"/>
  <c r="CV24" i="15"/>
  <c r="CT24" i="15"/>
  <c r="CN24" i="15"/>
  <c r="CL26" i="15" s="1"/>
  <c r="CB24" i="15"/>
  <c r="BZ24" i="15"/>
  <c r="BX24" i="15"/>
  <c r="BV24" i="15"/>
  <c r="IH23" i="15"/>
  <c r="ID23" i="15"/>
  <c r="IA23" i="15"/>
  <c r="HY23" i="15"/>
  <c r="HL23" i="15"/>
  <c r="HK23" i="15"/>
  <c r="HI23" i="15"/>
  <c r="HH23" i="15"/>
  <c r="GA23" i="15"/>
  <c r="FY23" i="15"/>
  <c r="FW23" i="15"/>
  <c r="FU23" i="15"/>
  <c r="FS23" i="15"/>
  <c r="FQ23" i="15"/>
  <c r="FO23" i="15"/>
  <c r="FM23" i="15"/>
  <c r="FK23" i="15"/>
  <c r="FI23" i="15"/>
  <c r="FG23" i="15"/>
  <c r="FE23" i="15"/>
  <c r="FA23" i="15"/>
  <c r="EY23" i="15"/>
  <c r="EW23" i="15"/>
  <c r="EU23" i="15"/>
  <c r="ES23" i="15"/>
  <c r="EQ23" i="15"/>
  <c r="EO23" i="15"/>
  <c r="EM23" i="15"/>
  <c r="EK23" i="15"/>
  <c r="EI23" i="15"/>
  <c r="EG23" i="15"/>
  <c r="EE23" i="15"/>
  <c r="EC23" i="15"/>
  <c r="EA23" i="15"/>
  <c r="DY23" i="15"/>
  <c r="DW23" i="15"/>
  <c r="DU23" i="15"/>
  <c r="DL23" i="15"/>
  <c r="DL24" i="15" s="1"/>
  <c r="DI23" i="15"/>
  <c r="DG23" i="15"/>
  <c r="DG25" i="15" s="1"/>
  <c r="CD23" i="15"/>
  <c r="J23" i="15"/>
  <c r="IT22" i="15"/>
  <c r="IS22" i="15"/>
  <c r="IN22" i="15"/>
  <c r="IM22" i="15"/>
  <c r="HV22" i="15"/>
  <c r="HC22" i="15"/>
  <c r="HB22" i="15"/>
  <c r="GS22" i="15"/>
  <c r="GM22" i="15"/>
  <c r="GL22" i="15"/>
  <c r="GK22" i="15"/>
  <c r="GJ22" i="15"/>
  <c r="GI22" i="15"/>
  <c r="GH22" i="15"/>
  <c r="GE22" i="15"/>
  <c r="GD22" i="15"/>
  <c r="GA22" i="15"/>
  <c r="FZ22" i="15"/>
  <c r="FT22" i="15"/>
  <c r="CY22" i="15"/>
  <c r="CH22" i="15"/>
  <c r="DH22" i="15" s="1"/>
  <c r="BX22" i="15"/>
  <c r="CV22" i="15" s="1"/>
  <c r="BJ22" i="15"/>
  <c r="BI22" i="15"/>
  <c r="BG22" i="15"/>
  <c r="BE22" i="15"/>
  <c r="BD22" i="15"/>
  <c r="BC22" i="15"/>
  <c r="BB22" i="15"/>
  <c r="BA22" i="15"/>
  <c r="AZ22" i="15"/>
  <c r="AU22" i="15"/>
  <c r="AS22" i="15"/>
  <c r="AQ22" i="15"/>
  <c r="M22" i="15"/>
  <c r="L22" i="15"/>
  <c r="K22" i="15"/>
  <c r="I22" i="15"/>
  <c r="H22" i="15"/>
  <c r="IT21" i="15"/>
  <c r="IU21" i="15" s="1"/>
  <c r="IU22" i="15" s="1"/>
  <c r="IO21" i="15"/>
  <c r="IN21" i="15"/>
  <c r="HX21" i="15"/>
  <c r="HW21" i="15"/>
  <c r="HE21" i="15"/>
  <c r="HD21" i="15"/>
  <c r="HD22" i="15" s="1"/>
  <c r="GT21" i="15"/>
  <c r="GT22" i="15" s="1"/>
  <c r="GL21" i="15"/>
  <c r="GM21" i="15" s="1"/>
  <c r="GN21" i="15" s="1"/>
  <c r="GJ21" i="15"/>
  <c r="GI21" i="15"/>
  <c r="GF21" i="15"/>
  <c r="GF22" i="15" s="1"/>
  <c r="GB21" i="15"/>
  <c r="GC21" i="15" s="1"/>
  <c r="GC22" i="15" s="1"/>
  <c r="FV21" i="15"/>
  <c r="FT21" i="15"/>
  <c r="EL21" i="15"/>
  <c r="FN21" i="15" s="1"/>
  <c r="DX21" i="15"/>
  <c r="EZ21" i="15" s="1"/>
  <c r="DH21" i="15"/>
  <c r="EJ21" i="15" s="1"/>
  <c r="FL21" i="15" s="1"/>
  <c r="DE21" i="15"/>
  <c r="DC21" i="15"/>
  <c r="DA21" i="15"/>
  <c r="CD21" i="15"/>
  <c r="CB21" i="15"/>
  <c r="BZ21" i="15"/>
  <c r="BX21" i="15"/>
  <c r="CV21" i="15" s="1"/>
  <c r="BM21" i="15"/>
  <c r="BK21" i="15"/>
  <c r="BK22" i="15" s="1"/>
  <c r="BJ21" i="15"/>
  <c r="CH21" i="15" s="1"/>
  <c r="DJ21" i="15" s="1"/>
  <c r="BI21" i="15"/>
  <c r="BF21" i="15"/>
  <c r="BF22" i="15" s="1"/>
  <c r="AW21" i="15"/>
  <c r="AS21" i="15"/>
  <c r="AU21" i="15" s="1"/>
  <c r="O21" i="15"/>
  <c r="Q21" i="15" s="1"/>
  <c r="L21" i="15"/>
  <c r="N21" i="15" s="1"/>
  <c r="AL21" i="15" s="1"/>
  <c r="AL22" i="15" s="1"/>
  <c r="K21" i="15"/>
  <c r="M21" i="15" s="1"/>
  <c r="I21" i="15"/>
  <c r="H21" i="15"/>
  <c r="J21" i="15" s="1"/>
  <c r="J22" i="15" s="1"/>
  <c r="ID20" i="15"/>
  <c r="IB20" i="15"/>
  <c r="IA20" i="15"/>
  <c r="HY20" i="15"/>
  <c r="HK20" i="15"/>
  <c r="HI20" i="15"/>
  <c r="HH20" i="15"/>
  <c r="GA20" i="15"/>
  <c r="FY20" i="15"/>
  <c r="FW20" i="15"/>
  <c r="FU20" i="15"/>
  <c r="FS20" i="15"/>
  <c r="FQ20" i="15"/>
  <c r="FO20" i="15"/>
  <c r="FM20" i="15"/>
  <c r="FK20" i="15"/>
  <c r="FI20" i="15"/>
  <c r="FG20" i="15"/>
  <c r="FE22" i="15" s="1"/>
  <c r="FF20" i="15"/>
  <c r="FE20" i="15"/>
  <c r="FD20" i="15"/>
  <c r="FB20" i="15"/>
  <c r="FA20" i="15"/>
  <c r="EZ20" i="15"/>
  <c r="EY20" i="15"/>
  <c r="EX20" i="15"/>
  <c r="EW20" i="15"/>
  <c r="EV20" i="15"/>
  <c r="EU20" i="15"/>
  <c r="ET20" i="15"/>
  <c r="ES20" i="15"/>
  <c r="ER20" i="15"/>
  <c r="EQ20" i="15"/>
  <c r="EP20" i="15"/>
  <c r="EO20" i="15"/>
  <c r="EN20" i="15"/>
  <c r="EM20" i="15"/>
  <c r="EL20" i="15"/>
  <c r="EK20" i="15"/>
  <c r="EJ20" i="15"/>
  <c r="EI20" i="15"/>
  <c r="EH20" i="15"/>
  <c r="EG20" i="15"/>
  <c r="EF20" i="15"/>
  <c r="EE20" i="15"/>
  <c r="ED20" i="15"/>
  <c r="EC20" i="15"/>
  <c r="EB20" i="15"/>
  <c r="EA20" i="15"/>
  <c r="DZ20" i="15"/>
  <c r="DY20" i="15"/>
  <c r="DX20" i="15"/>
  <c r="DW20" i="15"/>
  <c r="DV20" i="15"/>
  <c r="DU20" i="15"/>
  <c r="DT20" i="15"/>
  <c r="DR20" i="15"/>
  <c r="DP20" i="15"/>
  <c r="DN20" i="15"/>
  <c r="DI20" i="15"/>
  <c r="DG20" i="15"/>
  <c r="DA22" i="15" s="1"/>
  <c r="CV20" i="15"/>
  <c r="CT20" i="15"/>
  <c r="CB20" i="15"/>
  <c r="BZ20" i="15"/>
  <c r="BX20" i="15"/>
  <c r="BV20" i="15"/>
  <c r="BV44" i="15" s="1"/>
  <c r="BV59" i="15" s="1"/>
  <c r="ID19" i="15"/>
  <c r="IB19" i="15"/>
  <c r="IA19" i="15"/>
  <c r="HY19" i="15"/>
  <c r="HK19" i="15"/>
  <c r="HI19" i="15"/>
  <c r="HH19" i="15"/>
  <c r="GA19" i="15"/>
  <c r="FY19" i="15"/>
  <c r="FW19" i="15"/>
  <c r="FU19" i="15"/>
  <c r="FS19" i="15"/>
  <c r="FQ19" i="15"/>
  <c r="FO19" i="15"/>
  <c r="FM19" i="15"/>
  <c r="FK19" i="15"/>
  <c r="FI19" i="15"/>
  <c r="FG19" i="15"/>
  <c r="FE19" i="15"/>
  <c r="FA19" i="15"/>
  <c r="EY19" i="15"/>
  <c r="EW19" i="15"/>
  <c r="EU19" i="15"/>
  <c r="ES19" i="15"/>
  <c r="EQ19" i="15"/>
  <c r="EO19" i="15"/>
  <c r="EM19" i="15"/>
  <c r="EK19" i="15"/>
  <c r="EI19" i="15"/>
  <c r="EG19" i="15"/>
  <c r="EE19" i="15"/>
  <c r="EC19" i="15"/>
  <c r="EA19" i="15"/>
  <c r="DY19" i="15"/>
  <c r="DW19" i="15"/>
  <c r="DU19" i="15"/>
  <c r="DL19" i="15"/>
  <c r="DI19" i="15"/>
  <c r="DG19" i="15"/>
  <c r="CN19" i="15"/>
  <c r="CD19" i="15"/>
  <c r="J19" i="15"/>
  <c r="IV18" i="15"/>
  <c r="IU18" i="15"/>
  <c r="IT18" i="15"/>
  <c r="IS18" i="15"/>
  <c r="IM18" i="15"/>
  <c r="GM18" i="15"/>
  <c r="GL18" i="15"/>
  <c r="GK18" i="15"/>
  <c r="GH18" i="15"/>
  <c r="GE18" i="15"/>
  <c r="GD18" i="15"/>
  <c r="GA18" i="15"/>
  <c r="FZ18" i="15"/>
  <c r="FV18" i="15"/>
  <c r="FT18" i="15"/>
  <c r="DB18" i="15"/>
  <c r="CZ18" i="15"/>
  <c r="CY18" i="15"/>
  <c r="CT18" i="15"/>
  <c r="CF18" i="15"/>
  <c r="CD18" i="15"/>
  <c r="CB18" i="15"/>
  <c r="BZ18" i="15"/>
  <c r="CX18" i="15" s="1"/>
  <c r="BX18" i="15"/>
  <c r="CV18" i="15" s="1"/>
  <c r="AW18" i="15"/>
  <c r="AU18" i="15"/>
  <c r="AS18" i="15"/>
  <c r="AQ18" i="15"/>
  <c r="K18" i="15"/>
  <c r="J18" i="15"/>
  <c r="I18" i="15"/>
  <c r="H18" i="15"/>
  <c r="IT17" i="15"/>
  <c r="IU17" i="15" s="1"/>
  <c r="IV17" i="15" s="1"/>
  <c r="IW17" i="15" s="1"/>
  <c r="IN17" i="15"/>
  <c r="HW17" i="15"/>
  <c r="GL17" i="15"/>
  <c r="GM17" i="15" s="1"/>
  <c r="GN17" i="15" s="1"/>
  <c r="GI17" i="15"/>
  <c r="GF17" i="15"/>
  <c r="GF18" i="15" s="1"/>
  <c r="GC17" i="15"/>
  <c r="GC18" i="15" s="1"/>
  <c r="GB17" i="15"/>
  <c r="GB18" i="15" s="1"/>
  <c r="FT17" i="15"/>
  <c r="FV17" i="15" s="1"/>
  <c r="FX17" i="15" s="1"/>
  <c r="FX18" i="15" s="1"/>
  <c r="DD17" i="15"/>
  <c r="DF17" i="15" s="1"/>
  <c r="DA17" i="15"/>
  <c r="CZ17" i="15"/>
  <c r="DB17" i="15" s="1"/>
  <c r="BM17" i="15"/>
  <c r="BK17" i="15"/>
  <c r="BK18" i="15" s="1"/>
  <c r="BI17" i="15"/>
  <c r="BI18" i="15" s="1"/>
  <c r="BG17" i="15"/>
  <c r="BG18" i="15" s="1"/>
  <c r="BF17" i="15"/>
  <c r="AW17" i="15"/>
  <c r="AY17" i="15" s="1"/>
  <c r="AY18" i="15" s="1"/>
  <c r="AS17" i="15"/>
  <c r="AU17" i="15" s="1"/>
  <c r="N17" i="15"/>
  <c r="M17" i="15"/>
  <c r="K17" i="15"/>
  <c r="I17" i="15"/>
  <c r="H17" i="15"/>
  <c r="J17" i="15" s="1"/>
  <c r="L17" i="15" s="1"/>
  <c r="L18" i="15" s="1"/>
  <c r="ID16" i="15"/>
  <c r="IB16" i="15"/>
  <c r="IA16" i="15"/>
  <c r="HY16" i="15"/>
  <c r="HV18" i="15" s="1"/>
  <c r="HK16" i="15"/>
  <c r="HI16" i="15"/>
  <c r="HH16" i="15"/>
  <c r="GA16" i="15"/>
  <c r="FY16" i="15"/>
  <c r="FW16" i="15"/>
  <c r="FU16" i="15"/>
  <c r="FS16" i="15"/>
  <c r="FQ16" i="15"/>
  <c r="FO16" i="15"/>
  <c r="FM16" i="15"/>
  <c r="FK16" i="15"/>
  <c r="FI16" i="15"/>
  <c r="FG16" i="15"/>
  <c r="FF16" i="15"/>
  <c r="FE16" i="15"/>
  <c r="FD16" i="15"/>
  <c r="FB16" i="15"/>
  <c r="FA16" i="15"/>
  <c r="EZ16" i="15"/>
  <c r="EY16" i="15"/>
  <c r="EX16" i="15"/>
  <c r="EW16" i="15"/>
  <c r="EV16" i="15"/>
  <c r="EU16" i="15"/>
  <c r="ET16" i="15"/>
  <c r="ES16" i="15"/>
  <c r="ER16" i="15"/>
  <c r="EQ16" i="15"/>
  <c r="EP16" i="15"/>
  <c r="EP44" i="15" s="1"/>
  <c r="EP59" i="15" s="1"/>
  <c r="EO16" i="15"/>
  <c r="EN16" i="15"/>
  <c r="EM16" i="15"/>
  <c r="EL16" i="15"/>
  <c r="EK16" i="15"/>
  <c r="EJ16" i="15"/>
  <c r="EI16" i="15"/>
  <c r="EH16" i="15"/>
  <c r="EG16" i="15"/>
  <c r="EF16" i="15"/>
  <c r="EE16" i="15"/>
  <c r="ED16" i="15"/>
  <c r="EC16" i="15"/>
  <c r="EB16" i="15"/>
  <c r="EA16" i="15"/>
  <c r="DZ16" i="15"/>
  <c r="DZ44" i="15" s="1"/>
  <c r="DZ59" i="15" s="1"/>
  <c r="DY16" i="15"/>
  <c r="DX16" i="15"/>
  <c r="DW16" i="15"/>
  <c r="DV16" i="15"/>
  <c r="DU16" i="15"/>
  <c r="DT16" i="15"/>
  <c r="DR16" i="15"/>
  <c r="DP16" i="15"/>
  <c r="DN16" i="15"/>
  <c r="DL16" i="15"/>
  <c r="DI16" i="15"/>
  <c r="DG16" i="15"/>
  <c r="CN16" i="15"/>
  <c r="BZ16" i="15"/>
  <c r="BX16" i="15"/>
  <c r="BV18" i="15" s="1"/>
  <c r="ID15" i="15"/>
  <c r="IB15" i="15"/>
  <c r="IA15" i="15"/>
  <c r="HY15" i="15"/>
  <c r="HK15" i="15"/>
  <c r="HI15" i="15"/>
  <c r="HH15" i="15"/>
  <c r="GA15" i="15"/>
  <c r="FY15" i="15"/>
  <c r="FW15" i="15"/>
  <c r="FU15" i="15"/>
  <c r="FS15" i="15"/>
  <c r="FQ15" i="15"/>
  <c r="FO15" i="15"/>
  <c r="FM15" i="15"/>
  <c r="FK15" i="15"/>
  <c r="FI15" i="15"/>
  <c r="FG15" i="15"/>
  <c r="FE15" i="15"/>
  <c r="FA15" i="15"/>
  <c r="EY15" i="15"/>
  <c r="EW15" i="15"/>
  <c r="EU15" i="15"/>
  <c r="ES15" i="15"/>
  <c r="EQ15" i="15"/>
  <c r="EO15" i="15"/>
  <c r="EM15" i="15"/>
  <c r="EK15" i="15"/>
  <c r="EI15" i="15"/>
  <c r="EG15" i="15"/>
  <c r="EE15" i="15"/>
  <c r="EC15" i="15"/>
  <c r="EA15" i="15"/>
  <c r="DY15" i="15"/>
  <c r="DW15" i="15"/>
  <c r="DU15" i="15"/>
  <c r="DI15" i="15"/>
  <c r="DG15" i="15"/>
  <c r="CD15" i="15"/>
  <c r="Z15" i="15"/>
  <c r="Z43" i="15" s="1"/>
  <c r="Z58" i="15" s="1"/>
  <c r="J15" i="15"/>
  <c r="IU9" i="15"/>
  <c r="IT9" i="15"/>
  <c r="IS9" i="15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W21" i="14"/>
  <c r="W20" i="14"/>
  <c r="W19" i="14"/>
  <c r="W18" i="14"/>
  <c r="W17" i="14"/>
  <c r="W16" i="14"/>
  <c r="W15" i="14"/>
  <c r="W14" i="14"/>
  <c r="W13" i="14"/>
  <c r="W12" i="14"/>
  <c r="W11" i="14"/>
  <c r="W10" i="14"/>
  <c r="W9" i="14"/>
  <c r="W8" i="14"/>
  <c r="W7" i="14"/>
  <c r="W6" i="14"/>
  <c r="W5" i="14"/>
  <c r="P4" i="14"/>
  <c r="I4" i="14"/>
  <c r="J4" i="14" s="1"/>
  <c r="H4" i="14"/>
  <c r="L4" i="14" s="1"/>
  <c r="N4" i="14" s="1"/>
  <c r="G4" i="14"/>
  <c r="T27" i="13"/>
  <c r="S27" i="13"/>
  <c r="R27" i="13"/>
  <c r="P27" i="13"/>
  <c r="O27" i="13"/>
  <c r="N27" i="13"/>
  <c r="K27" i="13"/>
  <c r="J27" i="13"/>
  <c r="I27" i="13"/>
  <c r="T26" i="13"/>
  <c r="S26" i="13"/>
  <c r="R26" i="13"/>
  <c r="Q26" i="13"/>
  <c r="P26" i="13"/>
  <c r="O26" i="13"/>
  <c r="N26" i="13"/>
  <c r="K26" i="13"/>
  <c r="J26" i="13"/>
  <c r="I26" i="13"/>
  <c r="H26" i="13"/>
  <c r="G26" i="13"/>
  <c r="F26" i="13"/>
  <c r="E26" i="13"/>
  <c r="U25" i="13"/>
  <c r="T25" i="13"/>
  <c r="S25" i="13"/>
  <c r="R25" i="13"/>
  <c r="P25" i="13"/>
  <c r="O25" i="13"/>
  <c r="N25" i="13"/>
  <c r="K25" i="13"/>
  <c r="J25" i="13"/>
  <c r="I25" i="13"/>
  <c r="G25" i="13"/>
  <c r="F25" i="13"/>
  <c r="E25" i="13"/>
  <c r="T24" i="13"/>
  <c r="S24" i="13"/>
  <c r="R24" i="13"/>
  <c r="P24" i="13"/>
  <c r="O24" i="13"/>
  <c r="N24" i="13"/>
  <c r="K24" i="13"/>
  <c r="J24" i="13"/>
  <c r="I24" i="13"/>
  <c r="G24" i="13"/>
  <c r="F24" i="13"/>
  <c r="E24" i="13"/>
  <c r="T23" i="13"/>
  <c r="S23" i="13"/>
  <c r="R23" i="13"/>
  <c r="P23" i="13"/>
  <c r="O23" i="13"/>
  <c r="N23" i="13"/>
  <c r="K23" i="13"/>
  <c r="J23" i="13"/>
  <c r="I23" i="13"/>
  <c r="T22" i="13"/>
  <c r="S22" i="13"/>
  <c r="R22" i="13"/>
  <c r="P22" i="13"/>
  <c r="O22" i="13"/>
  <c r="N22" i="13"/>
  <c r="K22" i="13"/>
  <c r="J22" i="13"/>
  <c r="I22" i="13"/>
  <c r="U21" i="13"/>
  <c r="U27" i="13" s="1"/>
  <c r="Q21" i="13"/>
  <c r="Q23" i="13" s="1"/>
  <c r="L21" i="13"/>
  <c r="H21" i="13"/>
  <c r="G21" i="13"/>
  <c r="F21" i="13"/>
  <c r="E21" i="13"/>
  <c r="U20" i="13"/>
  <c r="V20" i="13" s="1"/>
  <c r="W20" i="13" s="1"/>
  <c r="Q20" i="13"/>
  <c r="L20" i="13"/>
  <c r="M20" i="13" s="1"/>
  <c r="H20" i="13"/>
  <c r="U19" i="13"/>
  <c r="Q19" i="13"/>
  <c r="L19" i="13"/>
  <c r="M19" i="13" s="1"/>
  <c r="H19" i="13"/>
  <c r="U18" i="13"/>
  <c r="Q18" i="13"/>
  <c r="M18" i="13"/>
  <c r="L18" i="13"/>
  <c r="H18" i="13"/>
  <c r="V17" i="13"/>
  <c r="U17" i="13"/>
  <c r="Q17" i="13"/>
  <c r="L17" i="13"/>
  <c r="H17" i="13"/>
  <c r="T14" i="13"/>
  <c r="S14" i="13"/>
  <c r="R14" i="13"/>
  <c r="Q14" i="13"/>
  <c r="P14" i="13"/>
  <c r="O14" i="13"/>
  <c r="N14" i="13"/>
  <c r="K14" i="13"/>
  <c r="J14" i="13"/>
  <c r="I14" i="13"/>
  <c r="F14" i="13"/>
  <c r="E14" i="13"/>
  <c r="S13" i="13"/>
  <c r="Q13" i="13"/>
  <c r="P13" i="13"/>
  <c r="O13" i="13"/>
  <c r="N13" i="13"/>
  <c r="K13" i="13"/>
  <c r="J13" i="13"/>
  <c r="I13" i="13"/>
  <c r="E13" i="13"/>
  <c r="T12" i="13"/>
  <c r="S12" i="13"/>
  <c r="R12" i="13"/>
  <c r="Q12" i="13"/>
  <c r="P12" i="13"/>
  <c r="O12" i="13"/>
  <c r="N12" i="13"/>
  <c r="K12" i="13"/>
  <c r="J12" i="13"/>
  <c r="I12" i="13"/>
  <c r="F12" i="13"/>
  <c r="E12" i="13"/>
  <c r="T11" i="13"/>
  <c r="S11" i="13"/>
  <c r="R11" i="13"/>
  <c r="P11" i="13"/>
  <c r="O11" i="13"/>
  <c r="N11" i="13"/>
  <c r="K11" i="13"/>
  <c r="J11" i="13"/>
  <c r="I11" i="13"/>
  <c r="E11" i="13"/>
  <c r="U10" i="13"/>
  <c r="Q10" i="13"/>
  <c r="Q11" i="13" s="1"/>
  <c r="L10" i="13"/>
  <c r="G10" i="13"/>
  <c r="F10" i="13"/>
  <c r="E10" i="13"/>
  <c r="U9" i="13"/>
  <c r="V9" i="13" s="1"/>
  <c r="Q9" i="13"/>
  <c r="L9" i="13"/>
  <c r="M9" i="13" s="1"/>
  <c r="U8" i="13"/>
  <c r="V8" i="13" s="1"/>
  <c r="W8" i="13" s="1"/>
  <c r="Q8" i="13"/>
  <c r="L8" i="13"/>
  <c r="M8" i="13" s="1"/>
  <c r="U7" i="13"/>
  <c r="Q7" i="13"/>
  <c r="M7" i="13"/>
  <c r="L7" i="13"/>
  <c r="H7" i="13"/>
  <c r="U6" i="13"/>
  <c r="U13" i="13" s="1"/>
  <c r="Q6" i="13"/>
  <c r="L6" i="13"/>
  <c r="L26" i="13" s="1"/>
  <c r="H6" i="13"/>
  <c r="U3" i="13"/>
  <c r="Q3" i="13"/>
  <c r="L3" i="13"/>
  <c r="M3" i="13" s="1"/>
  <c r="H3" i="13"/>
  <c r="V2" i="13"/>
  <c r="U2" i="13"/>
  <c r="Q2" i="13"/>
  <c r="L2" i="13"/>
  <c r="M2" i="13" s="1"/>
  <c r="W2" i="13" s="1"/>
  <c r="H2" i="13"/>
  <c r="X1" i="13"/>
  <c r="T1" i="13"/>
  <c r="S1" i="13"/>
  <c r="R1" i="13"/>
  <c r="Q1" i="13"/>
  <c r="P1" i="13"/>
  <c r="O1" i="13"/>
  <c r="N1" i="13"/>
  <c r="K1" i="13"/>
  <c r="J1" i="13"/>
  <c r="I1" i="13"/>
  <c r="E1" i="13"/>
  <c r="BY802" i="1"/>
  <c r="BY800" i="1"/>
  <c r="BY798" i="1"/>
  <c r="BU798" i="1" s="1"/>
  <c r="BY797" i="1"/>
  <c r="BU797" i="1" s="1"/>
  <c r="BY796" i="1"/>
  <c r="BY795" i="1"/>
  <c r="BU795" i="1" s="1"/>
  <c r="BY794" i="1"/>
  <c r="BU794" i="1" s="1"/>
  <c r="X793" i="1"/>
  <c r="X792" i="1"/>
  <c r="X791" i="1"/>
  <c r="BY790" i="1"/>
  <c r="BU790" i="1" s="1"/>
  <c r="AX785" i="1"/>
  <c r="BY784" i="1"/>
  <c r="BU784" i="1" s="1"/>
  <c r="BY783" i="1"/>
  <c r="BY782" i="1"/>
  <c r="BY781" i="1"/>
  <c r="X779" i="1"/>
  <c r="AX778" i="1"/>
  <c r="X776" i="1"/>
  <c r="X775" i="1"/>
  <c r="X774" i="1"/>
  <c r="X773" i="1"/>
  <c r="AX770" i="1"/>
  <c r="X768" i="1"/>
  <c r="AA768" i="1" s="1"/>
  <c r="BY767" i="1"/>
  <c r="BU767" i="1" s="1"/>
  <c r="BY763" i="1"/>
  <c r="BY762" i="1"/>
  <c r="BU762" i="1" s="1"/>
  <c r="BY761" i="1"/>
  <c r="BY760" i="1"/>
  <c r="BU760" i="1" s="1"/>
  <c r="BY759" i="1"/>
  <c r="BY758" i="1"/>
  <c r="BU758" i="1" s="1"/>
  <c r="BY757" i="1"/>
  <c r="AX750" i="1"/>
  <c r="BY749" i="1"/>
  <c r="BU749" i="1" s="1"/>
  <c r="BY748" i="1"/>
  <c r="BY746" i="1"/>
  <c r="BY745" i="1"/>
  <c r="BU745" i="1" s="1"/>
  <c r="BY744" i="1"/>
  <c r="BU744" i="1" s="1"/>
  <c r="BY743" i="1"/>
  <c r="BU743" i="1" s="1"/>
  <c r="BY742" i="1"/>
  <c r="BU742" i="1" s="1"/>
  <c r="BY741" i="1"/>
  <c r="BY733" i="1"/>
  <c r="BY732" i="1"/>
  <c r="BU732" i="1" s="1"/>
  <c r="BY731" i="1"/>
  <c r="BU731" i="1" s="1"/>
  <c r="X730" i="1"/>
  <c r="BY729" i="1"/>
  <c r="BU729" i="1" s="1"/>
  <c r="BY728" i="1"/>
  <c r="BY727" i="1"/>
  <c r="X725" i="1"/>
  <c r="BY721" i="1"/>
  <c r="BY720" i="1"/>
  <c r="BU720" i="1" s="1"/>
  <c r="BY719" i="1"/>
  <c r="BY718" i="1"/>
  <c r="BU718" i="1" s="1"/>
  <c r="X717" i="1"/>
  <c r="BY716" i="1"/>
  <c r="BU716" i="1" s="1"/>
  <c r="X715" i="1"/>
  <c r="BY714" i="1"/>
  <c r="BU714" i="1" s="1"/>
  <c r="BY713" i="1"/>
  <c r="BU713" i="1" s="1"/>
  <c r="BY711" i="1"/>
  <c r="BU711" i="1" s="1"/>
  <c r="BY710" i="1"/>
  <c r="BU710" i="1" s="1"/>
  <c r="BY709" i="1"/>
  <c r="X706" i="1"/>
  <c r="AA706" i="1" s="1"/>
  <c r="BA706" i="1" s="1"/>
  <c r="X705" i="1"/>
  <c r="AA705" i="1" s="1"/>
  <c r="BA705" i="1" s="1"/>
  <c r="X703" i="1"/>
  <c r="AA703" i="1" s="1"/>
  <c r="X702" i="1"/>
  <c r="AA702" i="1" s="1"/>
  <c r="BY697" i="1"/>
  <c r="BU697" i="1" s="1"/>
  <c r="BY696" i="1"/>
  <c r="BU696" i="1" s="1"/>
  <c r="BY695" i="1"/>
  <c r="BU695" i="1" s="1"/>
  <c r="BY694" i="1"/>
  <c r="BU694" i="1" s="1"/>
  <c r="BY693" i="1"/>
  <c r="BU693" i="1" s="1"/>
  <c r="AX690" i="1"/>
  <c r="X686" i="1"/>
  <c r="AA686" i="1" s="1"/>
  <c r="X685" i="1"/>
  <c r="BY684" i="1"/>
  <c r="BU684" i="1" s="1"/>
  <c r="BY683" i="1"/>
  <c r="BU683" i="1" s="1"/>
  <c r="BY682" i="1"/>
  <c r="BU682" i="1" s="1"/>
  <c r="X680" i="1"/>
  <c r="BY679" i="1"/>
  <c r="BU679" i="1" s="1"/>
  <c r="AX673" i="1"/>
  <c r="X672" i="1"/>
  <c r="AA672" i="1" s="1"/>
  <c r="X671" i="1"/>
  <c r="AA671" i="1" s="1"/>
  <c r="X670" i="1"/>
  <c r="AA670" i="1" s="1"/>
  <c r="BY666" i="1"/>
  <c r="BU666" i="1" s="1"/>
  <c r="BY665" i="1"/>
  <c r="BU665" i="1" s="1"/>
  <c r="BY662" i="1"/>
  <c r="BU662" i="1" s="1"/>
  <c r="BY657" i="1"/>
  <c r="BU657" i="1" s="1"/>
  <c r="BY656" i="1"/>
  <c r="BU656" i="1" s="1"/>
  <c r="BY655" i="1"/>
  <c r="BU655" i="1" s="1"/>
  <c r="BY654" i="1"/>
  <c r="BU654" i="1" s="1"/>
  <c r="BY653" i="1"/>
  <c r="BU653" i="1" s="1"/>
  <c r="BY652" i="1"/>
  <c r="BU652" i="1" s="1"/>
  <c r="BY651" i="1"/>
  <c r="BU651" i="1" s="1"/>
  <c r="BY650" i="1"/>
  <c r="BU650" i="1" s="1"/>
  <c r="BY649" i="1"/>
  <c r="BU649" i="1" s="1"/>
  <c r="BY648" i="1"/>
  <c r="BU648" i="1" s="1"/>
  <c r="BY647" i="1"/>
  <c r="BU647" i="1" s="1"/>
  <c r="X646" i="1"/>
  <c r="X645" i="1"/>
  <c r="BY642" i="1"/>
  <c r="BU642" i="1" s="1"/>
  <c r="X641" i="1"/>
  <c r="AA641" i="1" s="1"/>
  <c r="BA641" i="1" s="1"/>
  <c r="BY639" i="1"/>
  <c r="BU639" i="1" s="1"/>
  <c r="BY636" i="1"/>
  <c r="BU636" i="1" s="1"/>
  <c r="BY635" i="1"/>
  <c r="BU635" i="1" s="1"/>
  <c r="BY634" i="1"/>
  <c r="BU634" i="1" s="1"/>
  <c r="X631" i="1"/>
  <c r="BY630" i="1"/>
  <c r="BU630" i="1" s="1"/>
  <c r="X629" i="1"/>
  <c r="AX626" i="1"/>
  <c r="AX625" i="1"/>
  <c r="X623" i="1"/>
  <c r="AA623" i="1" s="1"/>
  <c r="BY622" i="1"/>
  <c r="BU622" i="1" s="1"/>
  <c r="BY620" i="1"/>
  <c r="BU620" i="1" s="1"/>
  <c r="BY619" i="1"/>
  <c r="BU619" i="1" s="1"/>
  <c r="X618" i="1"/>
  <c r="X617" i="1"/>
  <c r="BY614" i="1"/>
  <c r="BU614" i="1" s="1"/>
  <c r="AX609" i="1"/>
  <c r="X606" i="1"/>
  <c r="AA606" i="1" s="1"/>
  <c r="X605" i="1"/>
  <c r="X604" i="1"/>
  <c r="BY603" i="1"/>
  <c r="BU603" i="1" s="1"/>
  <c r="BY602" i="1"/>
  <c r="BY601" i="1"/>
  <c r="BY600" i="1"/>
  <c r="BU600" i="1" s="1"/>
  <c r="BY599" i="1"/>
  <c r="BU599" i="1" s="1"/>
  <c r="X598" i="1"/>
  <c r="X597" i="1"/>
  <c r="BY594" i="1"/>
  <c r="BU594" i="1" s="1"/>
  <c r="AX593" i="1"/>
  <c r="BY589" i="1"/>
  <c r="BU589" i="1" s="1"/>
  <c r="BY588" i="1"/>
  <c r="BU588" i="1" s="1"/>
  <c r="BY585" i="1"/>
  <c r="BU585" i="1" s="1"/>
  <c r="BY584" i="1"/>
  <c r="BU584" i="1" s="1"/>
  <c r="BY583" i="1"/>
  <c r="BU583" i="1" s="1"/>
  <c r="BY582" i="1"/>
  <c r="BU582" i="1" s="1"/>
  <c r="BY581" i="1"/>
  <c r="BU581" i="1" s="1"/>
  <c r="X577" i="1"/>
  <c r="AA577" i="1" s="1"/>
  <c r="BA577" i="1" s="1"/>
  <c r="BY576" i="1"/>
  <c r="BU576" i="1" s="1"/>
  <c r="BY575" i="1"/>
  <c r="BU575" i="1" s="1"/>
  <c r="X574" i="1"/>
  <c r="AA574" i="1" s="1"/>
  <c r="X573" i="1"/>
  <c r="X572" i="1"/>
  <c r="BY571" i="1"/>
  <c r="BU571" i="1" s="1"/>
  <c r="X570" i="1"/>
  <c r="X569" i="1"/>
  <c r="X568" i="1"/>
  <c r="X567" i="1"/>
  <c r="X566" i="1"/>
  <c r="BY565" i="1"/>
  <c r="AX562" i="1"/>
  <c r="BY560" i="1"/>
  <c r="BU560" i="1" s="1"/>
  <c r="BY559" i="1"/>
  <c r="BU559" i="1" s="1"/>
  <c r="BY557" i="1"/>
  <c r="BU557" i="1" s="1"/>
  <c r="BY556" i="1"/>
  <c r="BU556" i="1" s="1"/>
  <c r="BY554" i="1"/>
  <c r="BU554" i="1" s="1"/>
  <c r="BY553" i="1"/>
  <c r="BU553" i="1" s="1"/>
  <c r="BY552" i="1"/>
  <c r="BU552" i="1" s="1"/>
  <c r="BY551" i="1"/>
  <c r="BU551" i="1" s="1"/>
  <c r="BY550" i="1"/>
  <c r="BU550" i="1" s="1"/>
  <c r="X549" i="1"/>
  <c r="AX545" i="1"/>
  <c r="BY543" i="1"/>
  <c r="BU543" i="1" s="1"/>
  <c r="BY542" i="1"/>
  <c r="BU542" i="1" s="1"/>
  <c r="BY541" i="1"/>
  <c r="BU541" i="1" s="1"/>
  <c r="BY540" i="1"/>
  <c r="BU540" i="1" s="1"/>
  <c r="BY537" i="1"/>
  <c r="BU537" i="1" s="1"/>
  <c r="BY536" i="1"/>
  <c r="BU536" i="1" s="1"/>
  <c r="BY535" i="1"/>
  <c r="BU535" i="1" s="1"/>
  <c r="BY534" i="1"/>
  <c r="BU534" i="1" s="1"/>
  <c r="BY533" i="1"/>
  <c r="BU533" i="1" s="1"/>
  <c r="X528" i="1"/>
  <c r="AA528" i="1" s="1"/>
  <c r="X527" i="1"/>
  <c r="AA527" i="1" s="1"/>
  <c r="AX526" i="1"/>
  <c r="BY523" i="1"/>
  <c r="BU523" i="1" s="1"/>
  <c r="BY520" i="1"/>
  <c r="BU520" i="1" s="1"/>
  <c r="BY519" i="1"/>
  <c r="BU519" i="1" s="1"/>
  <c r="BY517" i="1"/>
  <c r="BU517" i="1" s="1"/>
  <c r="AX514" i="1"/>
  <c r="AX513" i="1"/>
  <c r="X512" i="1"/>
  <c r="AA512" i="1" s="1"/>
  <c r="BY509" i="1"/>
  <c r="BY508" i="1"/>
  <c r="BU508" i="1" s="1"/>
  <c r="BY507" i="1"/>
  <c r="BU507" i="1" s="1"/>
  <c r="BY506" i="1"/>
  <c r="BY505" i="1"/>
  <c r="BU505" i="1" s="1"/>
  <c r="BY504" i="1"/>
  <c r="BU504" i="1" s="1"/>
  <c r="BY503" i="1"/>
  <c r="BY502" i="1"/>
  <c r="BU502" i="1" s="1"/>
  <c r="BY501" i="1"/>
  <c r="BU501" i="1" s="1"/>
  <c r="X497" i="1"/>
  <c r="AA497" i="1" s="1"/>
  <c r="BA497" i="1" s="1"/>
  <c r="BY496" i="1"/>
  <c r="BU496" i="1" s="1"/>
  <c r="X495" i="1"/>
  <c r="AA495" i="1" s="1"/>
  <c r="X494" i="1"/>
  <c r="AA494" i="1" s="1"/>
  <c r="X493" i="1"/>
  <c r="BY491" i="1"/>
  <c r="BU491" i="1" s="1"/>
  <c r="BY490" i="1"/>
  <c r="BU490" i="1" s="1"/>
  <c r="BY489" i="1"/>
  <c r="BU489" i="1" s="1"/>
  <c r="BY488" i="1"/>
  <c r="BU488" i="1" s="1"/>
  <c r="BY487" i="1"/>
  <c r="BU487" i="1" s="1"/>
  <c r="BY486" i="1"/>
  <c r="BU486" i="1" s="1"/>
  <c r="BY485" i="1"/>
  <c r="BU485" i="1" s="1"/>
  <c r="AX482" i="1"/>
  <c r="AX481" i="1"/>
  <c r="X480" i="1"/>
  <c r="AA480" i="1" s="1"/>
  <c r="BY478" i="1"/>
  <c r="BU478" i="1" s="1"/>
  <c r="BY475" i="1"/>
  <c r="BU475" i="1" s="1"/>
  <c r="BY474" i="1"/>
  <c r="BU474" i="1" s="1"/>
  <c r="BY473" i="1"/>
  <c r="BY471" i="1"/>
  <c r="BU471" i="1" s="1"/>
  <c r="BY470" i="1"/>
  <c r="BU470" i="1" s="1"/>
  <c r="X462" i="1"/>
  <c r="AA462" i="1" s="1"/>
  <c r="X461" i="1"/>
  <c r="X460" i="1"/>
  <c r="X459" i="1"/>
  <c r="X458" i="1"/>
  <c r="BY455" i="1"/>
  <c r="BU455" i="1" s="1"/>
  <c r="BY454" i="1"/>
  <c r="BU454" i="1" s="1"/>
  <c r="BY453" i="1"/>
  <c r="BU453" i="1" s="1"/>
  <c r="X450" i="1"/>
  <c r="AA450" i="1" s="1"/>
  <c r="BA450" i="1" s="1"/>
  <c r="X449" i="1"/>
  <c r="AA449" i="1" s="1"/>
  <c r="BA449" i="1" s="1"/>
  <c r="X448" i="1"/>
  <c r="AA448" i="1" s="1"/>
  <c r="BY446" i="1"/>
  <c r="BU446" i="1" s="1"/>
  <c r="BY445" i="1"/>
  <c r="BU445" i="1" s="1"/>
  <c r="BY444" i="1"/>
  <c r="BU444" i="1" s="1"/>
  <c r="BY443" i="1"/>
  <c r="BU443" i="1" s="1"/>
  <c r="BY442" i="1"/>
  <c r="BU442" i="1" s="1"/>
  <c r="BY441" i="1"/>
  <c r="BU441" i="1" s="1"/>
  <c r="BY440" i="1"/>
  <c r="BU440" i="1" s="1"/>
  <c r="BY439" i="1"/>
  <c r="BU439" i="1" s="1"/>
  <c r="BY438" i="1"/>
  <c r="BU438" i="1" s="1"/>
  <c r="BY437" i="1"/>
  <c r="BU437" i="1" s="1"/>
  <c r="AX434" i="1"/>
  <c r="BY433" i="1"/>
  <c r="BU433" i="1" s="1"/>
  <c r="BY432" i="1"/>
  <c r="BU432" i="1" s="1"/>
  <c r="BY431" i="1"/>
  <c r="BU431" i="1" s="1"/>
  <c r="BY430" i="1"/>
  <c r="BU430" i="1" s="1"/>
  <c r="BY429" i="1"/>
  <c r="BU429" i="1" s="1"/>
  <c r="BY427" i="1"/>
  <c r="BU427" i="1" s="1"/>
  <c r="BY426" i="1"/>
  <c r="BU426" i="1" s="1"/>
  <c r="BY425" i="1"/>
  <c r="BU425" i="1" s="1"/>
  <c r="BY424" i="1"/>
  <c r="BU424" i="1" s="1"/>
  <c r="BY423" i="1"/>
  <c r="BU423" i="1" s="1"/>
  <c r="BY421" i="1"/>
  <c r="BU421" i="1" s="1"/>
  <c r="BY415" i="1"/>
  <c r="BU415" i="1" s="1"/>
  <c r="BY413" i="1"/>
  <c r="BU413" i="1" s="1"/>
  <c r="X412" i="1"/>
  <c r="BY411" i="1"/>
  <c r="BU411" i="1" s="1"/>
  <c r="BY408" i="1"/>
  <c r="BU408" i="1" s="1"/>
  <c r="BY407" i="1"/>
  <c r="BU407" i="1" s="1"/>
  <c r="BY406" i="1"/>
  <c r="BU406" i="1" s="1"/>
  <c r="BY405" i="1"/>
  <c r="BU405" i="1" s="1"/>
  <c r="AX401" i="1"/>
  <c r="AX400" i="1"/>
  <c r="AX399" i="1"/>
  <c r="X398" i="1"/>
  <c r="AA398" i="1" s="1"/>
  <c r="X395" i="1"/>
  <c r="X394" i="1"/>
  <c r="BY390" i="1"/>
  <c r="BU390" i="1" s="1"/>
  <c r="BY389" i="1"/>
  <c r="BU389" i="1" s="1"/>
  <c r="BY382" i="1"/>
  <c r="BU382" i="1" s="1"/>
  <c r="BY381" i="1"/>
  <c r="BU381" i="1" s="1"/>
  <c r="BY380" i="1"/>
  <c r="BU380" i="1" s="1"/>
  <c r="BY379" i="1"/>
  <c r="BU379" i="1" s="1"/>
  <c r="BY378" i="1"/>
  <c r="BU378" i="1" s="1"/>
  <c r="BY377" i="1"/>
  <c r="BU377" i="1" s="1"/>
  <c r="BY376" i="1"/>
  <c r="BU376" i="1" s="1"/>
  <c r="BY375" i="1"/>
  <c r="BU375" i="1" s="1"/>
  <c r="BY374" i="1"/>
  <c r="BU374" i="1" s="1"/>
  <c r="BY373" i="1"/>
  <c r="BU373" i="1" s="1"/>
  <c r="BY370" i="1"/>
  <c r="BU370" i="1" s="1"/>
  <c r="AX369" i="1"/>
  <c r="BY367" i="1"/>
  <c r="BU367" i="1" s="1"/>
  <c r="BY366" i="1"/>
  <c r="BU366" i="1" s="1"/>
  <c r="BY365" i="1"/>
  <c r="BU365" i="1" s="1"/>
  <c r="BY364" i="1"/>
  <c r="BU364" i="1" s="1"/>
  <c r="BY363" i="1"/>
  <c r="BU363" i="1" s="1"/>
  <c r="BY362" i="1"/>
  <c r="BY361" i="1"/>
  <c r="BU361" i="1" s="1"/>
  <c r="BY360" i="1"/>
  <c r="BU360" i="1" s="1"/>
  <c r="X359" i="1"/>
  <c r="X358" i="1"/>
  <c r="BY357" i="1"/>
  <c r="BU357" i="1" s="1"/>
  <c r="X354" i="1"/>
  <c r="AA354" i="1" s="1"/>
  <c r="BA354" i="1" s="1"/>
  <c r="BY352" i="1"/>
  <c r="BU352" i="1" s="1"/>
  <c r="X350" i="1"/>
  <c r="AA350" i="1" s="1"/>
  <c r="BA350" i="1" s="1"/>
  <c r="BY349" i="1"/>
  <c r="BY347" i="1"/>
  <c r="BY346" i="1"/>
  <c r="X344" i="1"/>
  <c r="X343" i="1"/>
  <c r="BY342" i="1"/>
  <c r="BU342" i="1" s="1"/>
  <c r="BY341" i="1"/>
  <c r="BU341" i="1" s="1"/>
  <c r="BY338" i="1"/>
  <c r="BU338" i="1" s="1"/>
  <c r="X335" i="1"/>
  <c r="AA335" i="1" s="1"/>
  <c r="BY332" i="1"/>
  <c r="BU332" i="1" s="1"/>
  <c r="BY331" i="1"/>
  <c r="BU331" i="1" s="1"/>
  <c r="BY330" i="1"/>
  <c r="BU330" i="1" s="1"/>
  <c r="BY327" i="1"/>
  <c r="BU327" i="1" s="1"/>
  <c r="BY326" i="1"/>
  <c r="BU326" i="1" s="1"/>
  <c r="BY325" i="1"/>
  <c r="BU325" i="1" s="1"/>
  <c r="BY322" i="1"/>
  <c r="BU322" i="1" s="1"/>
  <c r="X321" i="1"/>
  <c r="AA321" i="1" s="1"/>
  <c r="BA321" i="1" s="1"/>
  <c r="X318" i="1"/>
  <c r="AA318" i="1" s="1"/>
  <c r="BA318" i="1" s="1"/>
  <c r="X317" i="1"/>
  <c r="X316" i="1"/>
  <c r="BY313" i="1"/>
  <c r="BU313" i="1" s="1"/>
  <c r="X311" i="1"/>
  <c r="BY310" i="1"/>
  <c r="BU310" i="1" s="1"/>
  <c r="BY309" i="1"/>
  <c r="BU309" i="1" s="1"/>
  <c r="BY304" i="1"/>
  <c r="BU304" i="1" s="1"/>
  <c r="BY303" i="1"/>
  <c r="BU303" i="1" s="1"/>
  <c r="BY302" i="1"/>
  <c r="BU302" i="1" s="1"/>
  <c r="BY301" i="1"/>
  <c r="BU301" i="1" s="1"/>
  <c r="BY300" i="1"/>
  <c r="BY299" i="1"/>
  <c r="BY298" i="1"/>
  <c r="BU298" i="1" s="1"/>
  <c r="BY297" i="1"/>
  <c r="BU297" i="1" s="1"/>
  <c r="BY296" i="1"/>
  <c r="BU296" i="1" s="1"/>
  <c r="BY294" i="1"/>
  <c r="BU294" i="1" s="1"/>
  <c r="BY293" i="1"/>
  <c r="BU293" i="1" s="1"/>
  <c r="AX290" i="1"/>
  <c r="BY287" i="1"/>
  <c r="BU287" i="1" s="1"/>
  <c r="BY285" i="1"/>
  <c r="BY284" i="1"/>
  <c r="BU284" i="1" s="1"/>
  <c r="BY283" i="1"/>
  <c r="BU283" i="1" s="1"/>
  <c r="BY279" i="1"/>
  <c r="BU279" i="1" s="1"/>
  <c r="BY278" i="1"/>
  <c r="BU278" i="1" s="1"/>
  <c r="BY277" i="1"/>
  <c r="BU277" i="1" s="1"/>
  <c r="X273" i="1"/>
  <c r="AA273" i="1" s="1"/>
  <c r="BA273" i="1" s="1"/>
  <c r="BY272" i="1"/>
  <c r="BU272" i="1" s="1"/>
  <c r="BY271" i="1"/>
  <c r="BU271" i="1" s="1"/>
  <c r="X270" i="1"/>
  <c r="AA270" i="1" s="1"/>
  <c r="BA270" i="1" s="1"/>
  <c r="X269" i="1"/>
  <c r="X268" i="1"/>
  <c r="BY267" i="1"/>
  <c r="BU267" i="1" s="1"/>
  <c r="BY266" i="1"/>
  <c r="BY265" i="1"/>
  <c r="BU265" i="1" s="1"/>
  <c r="BY264" i="1"/>
  <c r="X263" i="1"/>
  <c r="BY262" i="1"/>
  <c r="BU262" i="1" s="1"/>
  <c r="BY261" i="1"/>
  <c r="BU261" i="1" s="1"/>
  <c r="BY257" i="1"/>
  <c r="BU257" i="1" s="1"/>
  <c r="BY256" i="1"/>
  <c r="BU256" i="1" s="1"/>
  <c r="BY255" i="1"/>
  <c r="BU255" i="1" s="1"/>
  <c r="X253" i="1"/>
  <c r="BY252" i="1"/>
  <c r="BU252" i="1" s="1"/>
  <c r="BY251" i="1"/>
  <c r="BU251" i="1" s="1"/>
  <c r="BY250" i="1"/>
  <c r="BU250" i="1" s="1"/>
  <c r="BY249" i="1"/>
  <c r="BU249" i="1" s="1"/>
  <c r="BY248" i="1"/>
  <c r="BU248" i="1" s="1"/>
  <c r="BY247" i="1"/>
  <c r="BY246" i="1"/>
  <c r="BU246" i="1" s="1"/>
  <c r="BY245" i="1"/>
  <c r="BU245" i="1" s="1"/>
  <c r="AX242" i="1"/>
  <c r="BY241" i="1"/>
  <c r="BU241" i="1" s="1"/>
  <c r="BY240" i="1"/>
  <c r="BU240" i="1" s="1"/>
  <c r="X238" i="1"/>
  <c r="AA238" i="1" s="1"/>
  <c r="BA238" i="1" s="1"/>
  <c r="X237" i="1"/>
  <c r="X236" i="1"/>
  <c r="X235" i="1"/>
  <c r="BY234" i="1"/>
  <c r="BU234" i="1" s="1"/>
  <c r="BY230" i="1"/>
  <c r="AX224" i="1"/>
  <c r="BY223" i="1"/>
  <c r="BU223" i="1" s="1"/>
  <c r="BY222" i="1"/>
  <c r="BU222" i="1" s="1"/>
  <c r="BY221" i="1"/>
  <c r="BY220" i="1"/>
  <c r="BY219" i="1"/>
  <c r="BY218" i="1"/>
  <c r="BY217" i="1"/>
  <c r="BU217" i="1" s="1"/>
  <c r="BY216" i="1"/>
  <c r="BY214" i="1"/>
  <c r="BU214" i="1" s="1"/>
  <c r="BY213" i="1"/>
  <c r="BU213" i="1" s="1"/>
  <c r="AX210" i="1"/>
  <c r="AX209" i="1"/>
  <c r="AX208" i="1"/>
  <c r="X204" i="1"/>
  <c r="BY202" i="1"/>
  <c r="BU202" i="1" s="1"/>
  <c r="BY201" i="1"/>
  <c r="BY200" i="1"/>
  <c r="BU200" i="1" s="1"/>
  <c r="BY199" i="1"/>
  <c r="BY198" i="1"/>
  <c r="BU198" i="1" s="1"/>
  <c r="BY197" i="1"/>
  <c r="BU197" i="1" s="1"/>
  <c r="X193" i="1"/>
  <c r="AA193" i="1" s="1"/>
  <c r="BA193" i="1" s="1"/>
  <c r="AX192" i="1"/>
  <c r="X190" i="1"/>
  <c r="AA190" i="1" s="1"/>
  <c r="BY189" i="1"/>
  <c r="BU189" i="1" s="1"/>
  <c r="BY188" i="1"/>
  <c r="BU188" i="1" s="1"/>
  <c r="X187" i="1"/>
  <c r="BY186" i="1"/>
  <c r="BY185" i="1"/>
  <c r="BY184" i="1"/>
  <c r="BU184" i="1" s="1"/>
  <c r="BY183" i="1"/>
  <c r="AX182" i="1"/>
  <c r="BY181" i="1"/>
  <c r="AX177" i="1"/>
  <c r="AX176" i="1"/>
  <c r="X175" i="1"/>
  <c r="AA175" i="1" s="1"/>
  <c r="AX174" i="1"/>
  <c r="X172" i="1"/>
  <c r="AX171" i="1"/>
  <c r="BY169" i="1"/>
  <c r="BY168" i="1"/>
  <c r="BU168" i="1" s="1"/>
  <c r="BY167" i="1"/>
  <c r="BU167" i="1" s="1"/>
  <c r="BY166" i="1"/>
  <c r="BU166" i="1" s="1"/>
  <c r="BY165" i="1"/>
  <c r="AX161" i="1"/>
  <c r="BY159" i="1"/>
  <c r="BU159" i="1" s="1"/>
  <c r="X157" i="1"/>
  <c r="BY156" i="1"/>
  <c r="BU156" i="1" s="1"/>
  <c r="BY155" i="1"/>
  <c r="BY154" i="1"/>
  <c r="BU154" i="1" s="1"/>
  <c r="BY153" i="1"/>
  <c r="BU153" i="1" s="1"/>
  <c r="BY152" i="1"/>
  <c r="BU152" i="1" s="1"/>
  <c r="BY151" i="1"/>
  <c r="BU151" i="1" s="1"/>
  <c r="BY150" i="1"/>
  <c r="BU150" i="1" s="1"/>
  <c r="BY149" i="1"/>
  <c r="BU149" i="1" s="1"/>
  <c r="AX145" i="1"/>
  <c r="BY142" i="1"/>
  <c r="BU142" i="1" s="1"/>
  <c r="BY141" i="1"/>
  <c r="BY139" i="1"/>
  <c r="X137" i="1"/>
  <c r="X136" i="1"/>
  <c r="X135" i="1"/>
  <c r="X134" i="1"/>
  <c r="BY133" i="1"/>
  <c r="BU133" i="1" s="1"/>
  <c r="BY130" i="1"/>
  <c r="BY129" i="1"/>
  <c r="BY127" i="1"/>
  <c r="BU127" i="1" s="1"/>
  <c r="X120" i="1"/>
  <c r="BY118" i="1"/>
  <c r="BY117" i="1"/>
  <c r="AX114" i="1"/>
  <c r="X113" i="1"/>
  <c r="AA113" i="1" s="1"/>
  <c r="BA113" i="1" s="1"/>
  <c r="X112" i="1"/>
  <c r="AA112" i="1" s="1"/>
  <c r="BY111" i="1"/>
  <c r="BU111" i="1" s="1"/>
  <c r="BY108" i="1"/>
  <c r="BU108" i="1" s="1"/>
  <c r="BY107" i="1"/>
  <c r="BU107" i="1" s="1"/>
  <c r="BY103" i="1"/>
  <c r="BU103" i="1" s="1"/>
  <c r="BY102" i="1"/>
  <c r="BU102" i="1" s="1"/>
  <c r="BY101" i="1"/>
  <c r="BU101" i="1" s="1"/>
  <c r="AX97" i="1"/>
  <c r="BY94" i="1"/>
  <c r="BU94" i="1" s="1"/>
  <c r="X92" i="1"/>
  <c r="X91" i="1"/>
  <c r="X90" i="1"/>
  <c r="BY89" i="1"/>
  <c r="BU89" i="1" s="1"/>
  <c r="BY88" i="1"/>
  <c r="BY87" i="1"/>
  <c r="BU87" i="1" s="1"/>
  <c r="BY86" i="1"/>
  <c r="BU86" i="1" s="1"/>
  <c r="X85" i="1"/>
  <c r="BY80" i="1"/>
  <c r="BU80" i="1" s="1"/>
  <c r="BY79" i="1"/>
  <c r="BU79" i="1" s="1"/>
  <c r="BY77" i="1"/>
  <c r="BU77" i="1" s="1"/>
  <c r="BY76" i="1"/>
  <c r="BU76" i="1" s="1"/>
  <c r="BY75" i="1"/>
  <c r="BY74" i="1"/>
  <c r="BU74" i="1" s="1"/>
  <c r="BY73" i="1"/>
  <c r="BU73" i="1" s="1"/>
  <c r="X72" i="1"/>
  <c r="BY71" i="1"/>
  <c r="BU71" i="1" s="1"/>
  <c r="BY70" i="1"/>
  <c r="BU70" i="1" s="1"/>
  <c r="BY66" i="1"/>
  <c r="BU66" i="1" s="1"/>
  <c r="AX65" i="1"/>
  <c r="AX64" i="1"/>
  <c r="BY63" i="1"/>
  <c r="BY62" i="1"/>
  <c r="BY61" i="1"/>
  <c r="BU61" i="1" s="1"/>
  <c r="BY60" i="1"/>
  <c r="BU60" i="1" s="1"/>
  <c r="BY59" i="1"/>
  <c r="BU59" i="1" s="1"/>
  <c r="BY58" i="1"/>
  <c r="BU58" i="1" s="1"/>
  <c r="BY57" i="1"/>
  <c r="BU57" i="1" s="1"/>
  <c r="BY55" i="1"/>
  <c r="BU55" i="1" s="1"/>
  <c r="BY54" i="1"/>
  <c r="BU54" i="1" s="1"/>
  <c r="X53" i="1"/>
  <c r="X49" i="1"/>
  <c r="X48" i="1"/>
  <c r="AA48" i="1" s="1"/>
  <c r="X46" i="1"/>
  <c r="AA46" i="1" s="1"/>
  <c r="BA46" i="1" s="1"/>
  <c r="BY45" i="1"/>
  <c r="BU45" i="1" s="1"/>
  <c r="BY44" i="1"/>
  <c r="BU44" i="1" s="1"/>
  <c r="BY43" i="1"/>
  <c r="BU43" i="1" s="1"/>
  <c r="BY42" i="1"/>
  <c r="BU42" i="1" s="1"/>
  <c r="BY41" i="1"/>
  <c r="BU41" i="1" s="1"/>
  <c r="BY40" i="1"/>
  <c r="BU40" i="1" s="1"/>
  <c r="BY39" i="1"/>
  <c r="BU39" i="1" s="1"/>
  <c r="X37" i="1"/>
  <c r="X34" i="1"/>
  <c r="X33" i="1"/>
  <c r="AA33" i="1" s="1"/>
  <c r="BA33" i="1" s="1"/>
  <c r="BY30" i="1"/>
  <c r="BU30" i="1" s="1"/>
  <c r="BY29" i="1"/>
  <c r="BU29" i="1" s="1"/>
  <c r="BY28" i="1"/>
  <c r="BU28" i="1" s="1"/>
  <c r="BY27" i="1"/>
  <c r="BU27" i="1" s="1"/>
  <c r="BY26" i="1"/>
  <c r="BU26" i="1" s="1"/>
  <c r="BY23" i="1"/>
  <c r="BU23" i="1" s="1"/>
  <c r="BY22" i="1"/>
  <c r="BU22" i="1" s="1"/>
  <c r="X21" i="1"/>
  <c r="AX17" i="1"/>
  <c r="AX16" i="1"/>
  <c r="BY15" i="1"/>
  <c r="BU15" i="1" s="1"/>
  <c r="BY14" i="1"/>
  <c r="BU14" i="1" s="1"/>
  <c r="X12" i="1"/>
  <c r="AA12" i="1" s="1"/>
  <c r="BA12" i="1" s="1"/>
  <c r="X11" i="1"/>
  <c r="DH799" i="1"/>
  <c r="DP799" i="1" s="1"/>
  <c r="DH798" i="1"/>
  <c r="DP798" i="1" s="1"/>
  <c r="DH797" i="1"/>
  <c r="DP797" i="1" s="1"/>
  <c r="DH796" i="1"/>
  <c r="DP796" i="1" s="1"/>
  <c r="DH795" i="1"/>
  <c r="DP795" i="1" s="1"/>
  <c r="DH794" i="1"/>
  <c r="DP794" i="1" s="1"/>
  <c r="DH793" i="1"/>
  <c r="DP793" i="1" s="1"/>
  <c r="DH792" i="1"/>
  <c r="DP792" i="1" s="1"/>
  <c r="DH789" i="1"/>
  <c r="DP789" i="1" s="1"/>
  <c r="DH774" i="1"/>
  <c r="DP774" i="1" s="1"/>
  <c r="DH773" i="1"/>
  <c r="DP773" i="1" s="1"/>
  <c r="DH757" i="1"/>
  <c r="DP757" i="1" s="1"/>
  <c r="DH741" i="1"/>
  <c r="DP741" i="1" s="1"/>
  <c r="DH725" i="1"/>
  <c r="DP725" i="1" s="1"/>
  <c r="DH709" i="1"/>
  <c r="DP709" i="1" s="1"/>
  <c r="DH693" i="1"/>
  <c r="DP693" i="1" s="1"/>
  <c r="DH677" i="1"/>
  <c r="DP677" i="1" s="1"/>
  <c r="DH661" i="1"/>
  <c r="DP661" i="1" s="1"/>
  <c r="DH645" i="1"/>
  <c r="DP645" i="1" s="1"/>
  <c r="DH629" i="1"/>
  <c r="DP629" i="1" s="1"/>
  <c r="DH613" i="1"/>
  <c r="DP613" i="1" s="1"/>
  <c r="DH597" i="1"/>
  <c r="DP597" i="1" s="1"/>
  <c r="DH581" i="1"/>
  <c r="DP581" i="1" s="1"/>
  <c r="DH576" i="1"/>
  <c r="DP576" i="1" s="1"/>
  <c r="DH565" i="1"/>
  <c r="DP565" i="1" s="1"/>
  <c r="DH560" i="1"/>
  <c r="DP560" i="1" s="1"/>
  <c r="DH549" i="1"/>
  <c r="DP549" i="1" s="1"/>
  <c r="DH533" i="1"/>
  <c r="DP533" i="1" s="1"/>
  <c r="DH517" i="1"/>
  <c r="DP517" i="1" s="1"/>
  <c r="DH501" i="1"/>
  <c r="DP501" i="1" s="1"/>
  <c r="DH485" i="1"/>
  <c r="DP485" i="1" s="1"/>
  <c r="DH469" i="1"/>
  <c r="DP469" i="1" s="1"/>
  <c r="DH453" i="1"/>
  <c r="DP453" i="1" s="1"/>
  <c r="DH437" i="1"/>
  <c r="DP437" i="1" s="1"/>
  <c r="DH421" i="1"/>
  <c r="DP421" i="1" s="1"/>
  <c r="DH405" i="1"/>
  <c r="DP405" i="1" s="1"/>
  <c r="DH389" i="1"/>
  <c r="DP389" i="1" s="1"/>
  <c r="DH373" i="1"/>
  <c r="DP373" i="1" s="1"/>
  <c r="DH357" i="1"/>
  <c r="DP357" i="1" s="1"/>
  <c r="DH341" i="1"/>
  <c r="DP341" i="1" s="1"/>
  <c r="DH325" i="1"/>
  <c r="DP325" i="1" s="1"/>
  <c r="DH309" i="1"/>
  <c r="DP309" i="1" s="1"/>
  <c r="DH293" i="1"/>
  <c r="DP293" i="1" s="1"/>
  <c r="DH277" i="1"/>
  <c r="DP277" i="1" s="1"/>
  <c r="DH261" i="1"/>
  <c r="DP261" i="1" s="1"/>
  <c r="DH245" i="1"/>
  <c r="DP245" i="1" s="1"/>
  <c r="DH235" i="1"/>
  <c r="DP235" i="1" s="1"/>
  <c r="DH229" i="1"/>
  <c r="DP229" i="1" s="1"/>
  <c r="DH213" i="1"/>
  <c r="DP213" i="1" s="1"/>
  <c r="DH197" i="1"/>
  <c r="DP197" i="1" s="1"/>
  <c r="DH181" i="1"/>
  <c r="DP181" i="1" s="1"/>
  <c r="DH165" i="1"/>
  <c r="DP165" i="1" s="1"/>
  <c r="DH149" i="1"/>
  <c r="DP149" i="1" s="1"/>
  <c r="DH133" i="1"/>
  <c r="DP133" i="1" s="1"/>
  <c r="DH117" i="1"/>
  <c r="DP117" i="1" s="1"/>
  <c r="DH101" i="1"/>
  <c r="DP101" i="1" s="1"/>
  <c r="DH85" i="1"/>
  <c r="DP85" i="1" s="1"/>
  <c r="DH69" i="1"/>
  <c r="DP69" i="1" s="1"/>
  <c r="DH53" i="1"/>
  <c r="DP53" i="1" s="1"/>
  <c r="DH37" i="1"/>
  <c r="DP37" i="1" s="1"/>
  <c r="DH21" i="1"/>
  <c r="DP21" i="1" s="1"/>
  <c r="X799" i="1"/>
  <c r="X798" i="1"/>
  <c r="AA798" i="1" s="1"/>
  <c r="CM793" i="1"/>
  <c r="CM785" i="1"/>
  <c r="CM784" i="1"/>
  <c r="AX769" i="1"/>
  <c r="AX768" i="1"/>
  <c r="CM764" i="1"/>
  <c r="CM762" i="1"/>
  <c r="CM752" i="1"/>
  <c r="CM750" i="1"/>
  <c r="CM749" i="1"/>
  <c r="CM748" i="1"/>
  <c r="CM747" i="1"/>
  <c r="CM746" i="1"/>
  <c r="CM734" i="1"/>
  <c r="CM733" i="1"/>
  <c r="CM732" i="1"/>
  <c r="CM731" i="1"/>
  <c r="AX720" i="1"/>
  <c r="CM717" i="1"/>
  <c r="CM716" i="1"/>
  <c r="CM715" i="1"/>
  <c r="CM713" i="1"/>
  <c r="CM712" i="1"/>
  <c r="CM705" i="1"/>
  <c r="CM702" i="1"/>
  <c r="CM701" i="1"/>
  <c r="CM700" i="1"/>
  <c r="CM699" i="1"/>
  <c r="CM698" i="1"/>
  <c r="CM696" i="1"/>
  <c r="CM695" i="1"/>
  <c r="X687" i="1"/>
  <c r="AA687" i="1" s="1"/>
  <c r="CM685" i="1"/>
  <c r="CM684" i="1"/>
  <c r="CM683" i="1"/>
  <c r="CM682" i="1"/>
  <c r="CM681" i="1"/>
  <c r="CM680" i="1"/>
  <c r="CM679" i="1"/>
  <c r="CM673" i="1"/>
  <c r="CM669" i="1"/>
  <c r="X668" i="1"/>
  <c r="CM667" i="1"/>
  <c r="CM666" i="1"/>
  <c r="CM665" i="1"/>
  <c r="CM664" i="1"/>
  <c r="CM663" i="1"/>
  <c r="X656" i="1"/>
  <c r="AA656" i="1" s="1"/>
  <c r="X655" i="1"/>
  <c r="AA655" i="1" s="1"/>
  <c r="CM651" i="1"/>
  <c r="CM650" i="1"/>
  <c r="CM648" i="1"/>
  <c r="CM647" i="1"/>
  <c r="CM638" i="1"/>
  <c r="X635" i="1"/>
  <c r="CM633" i="1"/>
  <c r="CM632" i="1"/>
  <c r="CM631" i="1"/>
  <c r="CM622" i="1"/>
  <c r="CM620" i="1"/>
  <c r="X619" i="1"/>
  <c r="CM610" i="1"/>
  <c r="X608" i="1"/>
  <c r="AA608" i="1" s="1"/>
  <c r="CM606" i="1"/>
  <c r="CM605" i="1"/>
  <c r="CM603" i="1"/>
  <c r="CM602" i="1"/>
  <c r="CM594" i="1"/>
  <c r="CM590" i="1"/>
  <c r="CM586" i="1"/>
  <c r="CM585" i="1"/>
  <c r="CM577" i="1"/>
  <c r="CM574" i="1"/>
  <c r="CM573" i="1"/>
  <c r="CM572" i="1"/>
  <c r="CM571" i="1"/>
  <c r="CM570" i="1"/>
  <c r="CM569" i="1"/>
  <c r="CM567" i="1"/>
  <c r="X559" i="1"/>
  <c r="AA559" i="1" s="1"/>
  <c r="CM558" i="1"/>
  <c r="CM557" i="1"/>
  <c r="X556" i="1"/>
  <c r="CM554" i="1"/>
  <c r="CM553" i="1"/>
  <c r="CM552" i="1"/>
  <c r="CM551" i="1"/>
  <c r="CM546" i="1"/>
  <c r="X544" i="1"/>
  <c r="AA544" i="1" s="1"/>
  <c r="X541" i="1"/>
  <c r="CM537" i="1"/>
  <c r="CM536" i="1"/>
  <c r="CM535" i="1"/>
  <c r="CM534" i="1"/>
  <c r="AX530" i="1"/>
  <c r="AX529" i="1"/>
  <c r="CM523" i="1"/>
  <c r="CM522" i="1"/>
  <c r="CM521" i="1"/>
  <c r="CM520" i="1"/>
  <c r="CM519" i="1"/>
  <c r="CM517" i="1"/>
  <c r="X509" i="1"/>
  <c r="X508" i="1"/>
  <c r="CM505" i="1"/>
  <c r="CM504" i="1"/>
  <c r="CM503" i="1"/>
  <c r="CM502" i="1"/>
  <c r="CM501" i="1"/>
  <c r="CM492" i="1"/>
  <c r="CM487" i="1"/>
  <c r="CM486" i="1"/>
  <c r="CM485" i="1"/>
  <c r="CM481" i="1"/>
  <c r="X479" i="1"/>
  <c r="AA479" i="1" s="1"/>
  <c r="CM477" i="1"/>
  <c r="CM476" i="1"/>
  <c r="CM475" i="1"/>
  <c r="X474" i="1"/>
  <c r="AX466" i="1"/>
  <c r="AX465" i="1"/>
  <c r="AX464" i="1"/>
  <c r="CM457" i="1"/>
  <c r="CM456" i="1"/>
  <c r="CM449" i="1"/>
  <c r="CM447" i="1"/>
  <c r="CM446" i="1"/>
  <c r="CM445" i="1"/>
  <c r="CM444" i="1"/>
  <c r="CM443" i="1"/>
  <c r="X442" i="1"/>
  <c r="CM441" i="1"/>
  <c r="CM440" i="1"/>
  <c r="CM439" i="1"/>
  <c r="CM438" i="1"/>
  <c r="CM429" i="1"/>
  <c r="CM427" i="1"/>
  <c r="CM426" i="1"/>
  <c r="CM425" i="1"/>
  <c r="CM424" i="1"/>
  <c r="CM423" i="1"/>
  <c r="CM417" i="1"/>
  <c r="X416" i="1"/>
  <c r="AA416" i="1" s="1"/>
  <c r="X415" i="1"/>
  <c r="AA415" i="1" s="1"/>
  <c r="CM413" i="1"/>
  <c r="X408" i="1"/>
  <c r="CM407" i="1"/>
  <c r="CM406" i="1"/>
  <c r="CM405" i="1"/>
  <c r="X401" i="1"/>
  <c r="AA401" i="1" s="1"/>
  <c r="BA401" i="1" s="1"/>
  <c r="CM393" i="1"/>
  <c r="CM392" i="1"/>
  <c r="CM390" i="1"/>
  <c r="CM389" i="1"/>
  <c r="AX386" i="1"/>
  <c r="CM385" i="1"/>
  <c r="X384" i="1"/>
  <c r="AA384" i="1" s="1"/>
  <c r="X383" i="1"/>
  <c r="AA383" i="1" s="1"/>
  <c r="AX382" i="1"/>
  <c r="X380" i="1"/>
  <c r="X378" i="1"/>
  <c r="CM377" i="1"/>
  <c r="CM376" i="1"/>
  <c r="CM375" i="1"/>
  <c r="CM374" i="1"/>
  <c r="CM373" i="1"/>
  <c r="X368" i="1"/>
  <c r="AA368" i="1" s="1"/>
  <c r="CM366" i="1"/>
  <c r="CM365" i="1"/>
  <c r="CM364" i="1"/>
  <c r="CM359" i="1"/>
  <c r="CM357" i="1"/>
  <c r="CM353" i="1"/>
  <c r="X352" i="1"/>
  <c r="AA352" i="1" s="1"/>
  <c r="CM341" i="1"/>
  <c r="CM337" i="1"/>
  <c r="CM332" i="1"/>
  <c r="CM331" i="1"/>
  <c r="CM330" i="1"/>
  <c r="CM329" i="1"/>
  <c r="CM328" i="1"/>
  <c r="CM322" i="1"/>
  <c r="AX321" i="1"/>
  <c r="X320" i="1"/>
  <c r="AA320" i="1" s="1"/>
  <c r="X319" i="1"/>
  <c r="AA319" i="1" s="1"/>
  <c r="CM317" i="1"/>
  <c r="CM316" i="1"/>
  <c r="CM315" i="1"/>
  <c r="CM314" i="1"/>
  <c r="CM313" i="1"/>
  <c r="CM310" i="1"/>
  <c r="X309" i="1"/>
  <c r="AX306" i="1"/>
  <c r="AX305" i="1"/>
  <c r="X304" i="1"/>
  <c r="AA304" i="1" s="1"/>
  <c r="X303" i="1"/>
  <c r="AA303" i="1" s="1"/>
  <c r="CM299" i="1"/>
  <c r="CM298" i="1"/>
  <c r="CM297" i="1"/>
  <c r="CM296" i="1"/>
  <c r="CM295" i="1"/>
  <c r="CM294" i="1"/>
  <c r="CM293" i="1"/>
  <c r="CM290" i="1"/>
  <c r="X289" i="1"/>
  <c r="AA289" i="1" s="1"/>
  <c r="BA289" i="1" s="1"/>
  <c r="CM285" i="1"/>
  <c r="CM284" i="1"/>
  <c r="CM283" i="1"/>
  <c r="CM282" i="1"/>
  <c r="CM281" i="1"/>
  <c r="CM280" i="1"/>
  <c r="CM279" i="1"/>
  <c r="CM278" i="1"/>
  <c r="CM277" i="1"/>
  <c r="CM267" i="1"/>
  <c r="CM266" i="1"/>
  <c r="CM265" i="1"/>
  <c r="CM264" i="1"/>
  <c r="CM262" i="1"/>
  <c r="CM261" i="1"/>
  <c r="AX257" i="1"/>
  <c r="X256" i="1"/>
  <c r="AA256" i="1" s="1"/>
  <c r="AX254" i="1"/>
  <c r="CM247" i="1"/>
  <c r="CM246" i="1"/>
  <c r="CM245" i="1"/>
  <c r="X240" i="1"/>
  <c r="AA240" i="1" s="1"/>
  <c r="CM238" i="1"/>
  <c r="AX237" i="1"/>
  <c r="CM234" i="1"/>
  <c r="CM230" i="1"/>
  <c r="AX226" i="1"/>
  <c r="CM222" i="1"/>
  <c r="X221" i="1"/>
  <c r="X220" i="1"/>
  <c r="X219" i="1"/>
  <c r="CM218" i="1"/>
  <c r="CM213" i="1"/>
  <c r="CM210" i="1"/>
  <c r="X208" i="1"/>
  <c r="AA208" i="1" s="1"/>
  <c r="CM201" i="1"/>
  <c r="AX194" i="1"/>
  <c r="CM189" i="1"/>
  <c r="CM188" i="1"/>
  <c r="X185" i="1"/>
  <c r="CM184" i="1"/>
  <c r="CM183" i="1"/>
  <c r="CM177" i="1"/>
  <c r="X173" i="1"/>
  <c r="CM170" i="1"/>
  <c r="CM169" i="1"/>
  <c r="CM168" i="1"/>
  <c r="CM167" i="1"/>
  <c r="CM166" i="1"/>
  <c r="CM165" i="1"/>
  <c r="X161" i="1"/>
  <c r="AA161" i="1" s="1"/>
  <c r="BA161" i="1" s="1"/>
  <c r="X160" i="1"/>
  <c r="AA160" i="1" s="1"/>
  <c r="AX157" i="1"/>
  <c r="CM156" i="1"/>
  <c r="CM155" i="1"/>
  <c r="CM154" i="1"/>
  <c r="CM153" i="1"/>
  <c r="CM152" i="1"/>
  <c r="X145" i="1"/>
  <c r="AA145" i="1" s="1"/>
  <c r="BA145" i="1" s="1"/>
  <c r="X143" i="1"/>
  <c r="AA143" i="1" s="1"/>
  <c r="CM139" i="1"/>
  <c r="CM138" i="1"/>
  <c r="CM137" i="1"/>
  <c r="CM136" i="1"/>
  <c r="CM135" i="1"/>
  <c r="CM133" i="1"/>
  <c r="CM127" i="1"/>
  <c r="X123" i="1"/>
  <c r="X122" i="1"/>
  <c r="CM121" i="1"/>
  <c r="CM119" i="1"/>
  <c r="CM118" i="1"/>
  <c r="CM117" i="1"/>
  <c r="AX113" i="1"/>
  <c r="CM111" i="1"/>
  <c r="CM108" i="1"/>
  <c r="CM103" i="1"/>
  <c r="CM102" i="1"/>
  <c r="X96" i="1"/>
  <c r="AA96" i="1" s="1"/>
  <c r="AX94" i="1"/>
  <c r="CM91" i="1"/>
  <c r="CM90" i="1"/>
  <c r="X88" i="1"/>
  <c r="CM85" i="1"/>
  <c r="CM78" i="1"/>
  <c r="CM77" i="1"/>
  <c r="CM76" i="1"/>
  <c r="CM75" i="1"/>
  <c r="CM74" i="1"/>
  <c r="CM73" i="1"/>
  <c r="CM64" i="1"/>
  <c r="CM61" i="1"/>
  <c r="CM60" i="1"/>
  <c r="X59" i="1"/>
  <c r="X58" i="1"/>
  <c r="X57" i="1"/>
  <c r="X56" i="1"/>
  <c r="CM46" i="1"/>
  <c r="CM45" i="1"/>
  <c r="CM43" i="1"/>
  <c r="CM42" i="1"/>
  <c r="CM41" i="1"/>
  <c r="CM40" i="1"/>
  <c r="CM39" i="1"/>
  <c r="CM34" i="1"/>
  <c r="CM32" i="1"/>
  <c r="X31" i="1"/>
  <c r="AA31" i="1" s="1"/>
  <c r="CM29" i="1"/>
  <c r="CM28" i="1"/>
  <c r="CM27" i="1"/>
  <c r="CM26" i="1"/>
  <c r="CM25" i="1"/>
  <c r="CM24" i="1"/>
  <c r="CM23" i="1"/>
  <c r="CM22" i="1"/>
  <c r="CM14" i="1"/>
  <c r="CM13" i="1"/>
  <c r="CM12" i="1"/>
  <c r="CN800" i="1"/>
  <c r="CN799" i="1"/>
  <c r="CN798" i="1"/>
  <c r="CN797" i="1"/>
  <c r="CN796" i="1"/>
  <c r="AX735" i="1"/>
  <c r="CN726" i="1"/>
  <c r="CN725" i="1"/>
  <c r="CN720" i="1"/>
  <c r="CN719" i="1"/>
  <c r="CN717" i="1"/>
  <c r="CN716" i="1"/>
  <c r="CN715" i="1"/>
  <c r="CN714" i="1"/>
  <c r="CN713" i="1"/>
  <c r="CN702" i="1"/>
  <c r="CN700" i="1"/>
  <c r="CN698" i="1"/>
  <c r="CN696" i="1"/>
  <c r="CN695" i="1"/>
  <c r="CN694" i="1"/>
  <c r="CN693" i="1"/>
  <c r="CN688" i="1"/>
  <c r="CN687" i="1"/>
  <c r="CN686" i="1"/>
  <c r="CN685" i="1"/>
  <c r="CN684" i="1"/>
  <c r="CN682" i="1"/>
  <c r="CN681" i="1"/>
  <c r="CN679" i="1"/>
  <c r="CN678" i="1"/>
  <c r="CN677" i="1"/>
  <c r="CN672" i="1"/>
  <c r="CN670" i="1"/>
  <c r="CN669" i="1"/>
  <c r="CN668" i="1"/>
  <c r="CN667" i="1"/>
  <c r="CN666" i="1"/>
  <c r="CN665" i="1"/>
  <c r="CN664" i="1"/>
  <c r="CN663" i="1"/>
  <c r="CN662" i="1"/>
  <c r="CN661" i="1"/>
  <c r="CN653" i="1"/>
  <c r="CN652" i="1"/>
  <c r="CN650" i="1"/>
  <c r="CN648" i="1"/>
  <c r="CN647" i="1"/>
  <c r="CN646" i="1"/>
  <c r="CN645" i="1"/>
  <c r="CN640" i="1"/>
  <c r="CN639" i="1"/>
  <c r="CN638" i="1"/>
  <c r="CN634" i="1"/>
  <c r="CN633" i="1"/>
  <c r="CN630" i="1"/>
  <c r="CN629" i="1"/>
  <c r="CN620" i="1"/>
  <c r="CN619" i="1"/>
  <c r="CN618" i="1"/>
  <c r="CN617" i="1"/>
  <c r="CN616" i="1"/>
  <c r="CN615" i="1"/>
  <c r="CN614" i="1"/>
  <c r="CN613" i="1"/>
  <c r="CN607" i="1"/>
  <c r="CN606" i="1"/>
  <c r="CN605" i="1"/>
  <c r="CN602" i="1"/>
  <c r="CN600" i="1"/>
  <c r="CN599" i="1"/>
  <c r="CN598" i="1"/>
  <c r="CN597" i="1"/>
  <c r="CN592" i="1"/>
  <c r="CN591" i="1"/>
  <c r="CN590" i="1"/>
  <c r="CN587" i="1"/>
  <c r="CN586" i="1"/>
  <c r="CN585" i="1"/>
  <c r="CN584" i="1"/>
  <c r="CN583" i="1"/>
  <c r="CN582" i="1"/>
  <c r="CN581" i="1"/>
  <c r="CN574" i="1"/>
  <c r="CN572" i="1"/>
  <c r="CN571" i="1"/>
  <c r="CN569" i="1"/>
  <c r="CN568" i="1"/>
  <c r="CN567" i="1"/>
  <c r="CN566" i="1"/>
  <c r="CN565" i="1"/>
  <c r="CN560" i="1"/>
  <c r="CN556" i="1"/>
  <c r="CN555" i="1"/>
  <c r="CN554" i="1"/>
  <c r="CN553" i="1"/>
  <c r="CN552" i="1"/>
  <c r="CN551" i="1"/>
  <c r="CN549" i="1"/>
  <c r="CN544" i="1"/>
  <c r="CN543" i="1"/>
  <c r="CN540" i="1"/>
  <c r="CN539" i="1"/>
  <c r="CN537" i="1"/>
  <c r="CN536" i="1"/>
  <c r="CN535" i="1"/>
  <c r="CN534" i="1"/>
  <c r="CN533" i="1"/>
  <c r="CN526" i="1"/>
  <c r="CN524" i="1"/>
  <c r="CN523" i="1"/>
  <c r="CN522" i="1"/>
  <c r="CN519" i="1"/>
  <c r="CN518" i="1"/>
  <c r="CN517" i="1"/>
  <c r="CN511" i="1"/>
  <c r="CN510" i="1"/>
  <c r="CN507" i="1"/>
  <c r="CN506" i="1"/>
  <c r="CN505" i="1"/>
  <c r="CN503" i="1"/>
  <c r="CN502" i="1"/>
  <c r="CN501" i="1"/>
  <c r="CN496" i="1"/>
  <c r="CN491" i="1"/>
  <c r="CN488" i="1"/>
  <c r="CN487" i="1"/>
  <c r="CN486" i="1"/>
  <c r="CN485" i="1"/>
  <c r="CN477" i="1"/>
  <c r="CN476" i="1"/>
  <c r="CN475" i="1"/>
  <c r="CN473" i="1"/>
  <c r="CN470" i="1"/>
  <c r="CN469" i="1"/>
  <c r="CN464" i="1"/>
  <c r="CN463" i="1"/>
  <c r="CN462" i="1"/>
  <c r="CN457" i="1"/>
  <c r="CN455" i="1"/>
  <c r="CN454" i="1"/>
  <c r="CN453" i="1"/>
  <c r="CN448" i="1"/>
  <c r="CN445" i="1"/>
  <c r="CN439" i="1"/>
  <c r="CN438" i="1"/>
  <c r="CN437" i="1"/>
  <c r="CN427" i="1"/>
  <c r="CN426" i="1"/>
  <c r="CN425" i="1"/>
  <c r="CN424" i="1"/>
  <c r="CN423" i="1"/>
  <c r="CN422" i="1"/>
  <c r="CN421" i="1"/>
  <c r="CN416" i="1"/>
  <c r="CN415" i="1"/>
  <c r="CN412" i="1"/>
  <c r="CN411" i="1"/>
  <c r="CN410" i="1"/>
  <c r="CN409" i="1"/>
  <c r="CN407" i="1"/>
  <c r="CN406" i="1"/>
  <c r="CN405" i="1"/>
  <c r="CN400" i="1"/>
  <c r="CN398" i="1"/>
  <c r="CN397" i="1"/>
  <c r="CN396" i="1"/>
  <c r="CN395" i="1"/>
  <c r="CN394" i="1"/>
  <c r="CN391" i="1"/>
  <c r="CN390" i="1"/>
  <c r="CN389" i="1"/>
  <c r="CN384" i="1"/>
  <c r="CN375" i="1"/>
  <c r="CN374" i="1"/>
  <c r="CN373" i="1"/>
  <c r="AX368" i="1"/>
  <c r="AX367" i="1"/>
  <c r="CN364" i="1"/>
  <c r="CN360" i="1"/>
  <c r="CN359" i="1"/>
  <c r="CN350" i="1"/>
  <c r="CN347" i="1"/>
  <c r="CN346" i="1"/>
  <c r="CN345" i="1"/>
  <c r="CN344" i="1"/>
  <c r="CN342" i="1"/>
  <c r="CN341" i="1"/>
  <c r="CN334" i="1"/>
  <c r="CN333" i="1"/>
  <c r="CN328" i="1"/>
  <c r="CN327" i="1"/>
  <c r="CN326" i="1"/>
  <c r="CN325" i="1"/>
  <c r="CN317" i="1"/>
  <c r="CN316" i="1"/>
  <c r="CN315" i="1"/>
  <c r="CN314" i="1"/>
  <c r="CN313" i="1"/>
  <c r="CN311" i="1"/>
  <c r="CN310" i="1"/>
  <c r="CN309" i="1"/>
  <c r="CN304" i="1"/>
  <c r="CN303" i="1"/>
  <c r="CN301" i="1"/>
  <c r="CN299" i="1"/>
  <c r="CN298" i="1"/>
  <c r="CN297" i="1"/>
  <c r="CN294" i="1"/>
  <c r="CN293" i="1"/>
  <c r="CN286" i="1"/>
  <c r="CN281" i="1"/>
  <c r="CN280" i="1"/>
  <c r="CN279" i="1"/>
  <c r="CN278" i="1"/>
  <c r="CN277" i="1"/>
  <c r="CN269" i="1"/>
  <c r="CN268" i="1"/>
  <c r="CN266" i="1"/>
  <c r="CN265" i="1"/>
  <c r="CN262" i="1"/>
  <c r="CN261" i="1"/>
  <c r="CN255" i="1"/>
  <c r="CN254" i="1"/>
  <c r="CN253" i="1"/>
  <c r="CN251" i="1"/>
  <c r="CN250" i="1"/>
  <c r="CN246" i="1"/>
  <c r="CN245" i="1"/>
  <c r="CN223" i="1"/>
  <c r="CN222" i="1"/>
  <c r="CN214" i="1"/>
  <c r="CN202" i="1"/>
  <c r="CN201" i="1"/>
  <c r="CN200" i="1"/>
  <c r="CN199" i="1"/>
  <c r="CN189" i="1"/>
  <c r="CN188" i="1"/>
  <c r="CN187" i="1"/>
  <c r="CN186" i="1"/>
  <c r="CN176" i="1"/>
  <c r="CN175" i="1"/>
  <c r="AX160" i="1"/>
  <c r="CN159" i="1"/>
  <c r="CN156" i="1"/>
  <c r="CN155" i="1"/>
  <c r="CN154" i="1"/>
  <c r="CN153" i="1"/>
  <c r="CN152" i="1"/>
  <c r="CN150" i="1"/>
  <c r="CN149" i="1"/>
  <c r="CN144" i="1"/>
  <c r="CN143" i="1"/>
  <c r="CN140" i="1"/>
  <c r="CN138" i="1"/>
  <c r="CN134" i="1"/>
  <c r="CN128" i="1"/>
  <c r="CN127" i="1"/>
  <c r="CN126" i="1"/>
  <c r="CN125" i="1"/>
  <c r="CN112" i="1"/>
  <c r="CN110" i="1"/>
  <c r="CN107" i="1"/>
  <c r="CN105" i="1"/>
  <c r="CN103" i="1"/>
  <c r="CN102" i="1"/>
  <c r="CN101" i="1"/>
  <c r="CN96" i="1"/>
  <c r="CN94" i="1"/>
  <c r="CN81" i="1"/>
  <c r="CN80" i="1"/>
  <c r="AX79" i="1"/>
  <c r="CN74" i="1"/>
  <c r="CN73" i="1"/>
  <c r="CN72" i="1"/>
  <c r="CN71" i="1"/>
  <c r="CN70" i="1"/>
  <c r="CN69" i="1"/>
  <c r="CN64" i="1"/>
  <c r="CN61" i="1"/>
  <c r="CN56" i="1"/>
  <c r="CN55" i="1"/>
  <c r="CN54" i="1"/>
  <c r="CN53" i="1"/>
  <c r="CN47" i="1"/>
  <c r="CN46" i="1"/>
  <c r="CN40" i="1"/>
  <c r="CN37" i="1"/>
  <c r="CN32" i="1"/>
  <c r="CN31" i="1"/>
  <c r="CN28" i="1"/>
  <c r="CN27" i="1"/>
  <c r="CN25" i="1"/>
  <c r="CN24" i="1"/>
  <c r="CN22" i="1"/>
  <c r="CN15" i="1"/>
  <c r="CN12" i="1"/>
  <c r="AX800" i="1"/>
  <c r="AX799" i="1"/>
  <c r="CO715" i="1"/>
  <c r="CO702" i="1"/>
  <c r="CO700" i="1"/>
  <c r="CO698" i="1"/>
  <c r="AX688" i="1"/>
  <c r="CO687" i="1"/>
  <c r="CO686" i="1"/>
  <c r="CO681" i="1"/>
  <c r="CO679" i="1"/>
  <c r="CO678" i="1"/>
  <c r="CO677" i="1"/>
  <c r="CO670" i="1"/>
  <c r="CO667" i="1"/>
  <c r="CO666" i="1"/>
  <c r="CO665" i="1"/>
  <c r="CO663" i="1"/>
  <c r="CO662" i="1"/>
  <c r="CO661" i="1"/>
  <c r="AX655" i="1"/>
  <c r="CO652" i="1"/>
  <c r="CO650" i="1"/>
  <c r="CO648" i="1"/>
  <c r="CO646" i="1"/>
  <c r="CO641" i="1"/>
  <c r="AX639" i="1"/>
  <c r="CO636" i="1"/>
  <c r="CO635" i="1"/>
  <c r="CO630" i="1"/>
  <c r="CO629" i="1"/>
  <c r="CO625" i="1"/>
  <c r="CO616" i="1"/>
  <c r="CO615" i="1"/>
  <c r="CO608" i="1"/>
  <c r="CO607" i="1"/>
  <c r="CO606" i="1"/>
  <c r="CO605" i="1"/>
  <c r="CO604" i="1"/>
  <c r="CO603" i="1"/>
  <c r="CO598" i="1"/>
  <c r="CO597" i="1"/>
  <c r="CO593" i="1"/>
  <c r="CO591" i="1"/>
  <c r="CO589" i="1"/>
  <c r="CO588" i="1"/>
  <c r="CO586" i="1"/>
  <c r="CO585" i="1"/>
  <c r="CO582" i="1"/>
  <c r="CO581" i="1"/>
  <c r="AX576" i="1"/>
  <c r="CO575" i="1"/>
  <c r="CO572" i="1"/>
  <c r="CO571" i="1"/>
  <c r="CO570" i="1"/>
  <c r="CO568" i="1"/>
  <c r="CO566" i="1"/>
  <c r="CO565" i="1"/>
  <c r="CO555" i="1"/>
  <c r="CO553" i="1"/>
  <c r="CO552" i="1"/>
  <c r="CO551" i="1"/>
  <c r="CO542" i="1"/>
  <c r="CO540" i="1"/>
  <c r="CO539" i="1"/>
  <c r="CO535" i="1"/>
  <c r="CO524" i="1"/>
  <c r="CO523" i="1"/>
  <c r="CO522" i="1"/>
  <c r="CO519" i="1"/>
  <c r="AX512" i="1"/>
  <c r="CO506" i="1"/>
  <c r="CO505" i="1"/>
  <c r="CO496" i="1"/>
  <c r="CO490" i="1"/>
  <c r="CO477" i="1"/>
  <c r="CO476" i="1"/>
  <c r="CO475" i="1"/>
  <c r="CO464" i="1"/>
  <c r="CO463" i="1"/>
  <c r="CO462" i="1"/>
  <c r="CO460" i="1"/>
  <c r="CO459" i="1"/>
  <c r="AX450" i="1"/>
  <c r="AX446" i="1"/>
  <c r="CO445" i="1"/>
  <c r="CO443" i="1"/>
  <c r="CO441" i="1"/>
  <c r="CO439" i="1"/>
  <c r="CO438" i="1"/>
  <c r="CO432" i="1"/>
  <c r="CO431" i="1"/>
  <c r="CO430" i="1"/>
  <c r="CO428" i="1"/>
  <c r="CO425" i="1"/>
  <c r="CO424" i="1"/>
  <c r="CO423" i="1"/>
  <c r="CO422" i="1"/>
  <c r="CO421" i="1"/>
  <c r="CO418" i="1"/>
  <c r="CO417" i="1"/>
  <c r="CO415" i="1"/>
  <c r="CO413" i="1"/>
  <c r="CO411" i="1"/>
  <c r="CO410" i="1"/>
  <c r="CO409" i="1"/>
  <c r="CO408" i="1"/>
  <c r="CO407" i="1"/>
  <c r="CO406" i="1"/>
  <c r="CO405" i="1"/>
  <c r="CO398" i="1"/>
  <c r="CO397" i="1"/>
  <c r="CO395" i="1"/>
  <c r="CO394" i="1"/>
  <c r="CO393" i="1"/>
  <c r="CO392" i="1"/>
  <c r="CO384" i="1"/>
  <c r="CO382" i="1"/>
  <c r="CO381" i="1"/>
  <c r="CO379" i="1"/>
  <c r="CO370" i="1"/>
  <c r="CO368" i="1"/>
  <c r="CO366" i="1"/>
  <c r="CO364" i="1"/>
  <c r="CO360" i="1"/>
  <c r="CO347" i="1"/>
  <c r="CO343" i="1"/>
  <c r="CO336" i="1"/>
  <c r="CO333" i="1"/>
  <c r="CO332" i="1"/>
  <c r="CO331" i="1"/>
  <c r="CO330" i="1"/>
  <c r="CO327" i="1"/>
  <c r="CO326" i="1"/>
  <c r="CO325" i="1"/>
  <c r="CO319" i="1"/>
  <c r="CO317" i="1"/>
  <c r="CO315" i="1"/>
  <c r="CO314" i="1"/>
  <c r="CO299" i="1"/>
  <c r="CO298" i="1"/>
  <c r="CO288" i="1"/>
  <c r="CO286" i="1"/>
  <c r="CO285" i="1"/>
  <c r="CO280" i="1"/>
  <c r="CO266" i="1"/>
  <c r="CO265" i="1"/>
  <c r="AX258" i="1"/>
  <c r="CO246" i="1"/>
  <c r="CO241" i="1"/>
  <c r="CO238" i="1"/>
  <c r="CO237" i="1"/>
  <c r="CO236" i="1"/>
  <c r="CO233" i="1"/>
  <c r="AX225" i="1"/>
  <c r="CO214" i="1"/>
  <c r="AX178" i="1"/>
  <c r="CO158" i="1"/>
  <c r="CO157" i="1"/>
  <c r="CO156" i="1"/>
  <c r="CO155" i="1"/>
  <c r="CO153" i="1"/>
  <c r="CO152" i="1"/>
  <c r="CO150" i="1"/>
  <c r="CO149" i="1"/>
  <c r="CO146" i="1"/>
  <c r="AX144" i="1"/>
  <c r="CO143" i="1"/>
  <c r="CO138" i="1"/>
  <c r="CO134" i="1"/>
  <c r="CO106" i="1"/>
  <c r="CO105" i="1"/>
  <c r="CO104" i="1"/>
  <c r="CO103" i="1"/>
  <c r="CO102" i="1"/>
  <c r="CO101" i="1"/>
  <c r="AX82" i="1"/>
  <c r="CO74" i="1"/>
  <c r="CO73" i="1"/>
  <c r="CO71" i="1"/>
  <c r="CO70" i="1"/>
  <c r="CO69" i="1"/>
  <c r="CO64" i="1"/>
  <c r="CO61" i="1"/>
  <c r="CO60" i="1"/>
  <c r="CO59" i="1"/>
  <c r="CO56" i="1"/>
  <c r="CO55" i="1"/>
  <c r="CO54" i="1"/>
  <c r="CO40" i="1"/>
  <c r="AX32" i="1"/>
  <c r="CO28" i="1"/>
  <c r="CO27" i="1"/>
  <c r="CO25" i="1"/>
  <c r="CO24" i="1"/>
  <c r="CP715" i="1"/>
  <c r="CP714" i="1"/>
  <c r="CP702" i="1"/>
  <c r="CP696" i="1"/>
  <c r="CP694" i="1"/>
  <c r="CP686" i="1"/>
  <c r="CP685" i="1"/>
  <c r="CP679" i="1"/>
  <c r="CP678" i="1"/>
  <c r="CP677" i="1"/>
  <c r="CP664" i="1"/>
  <c r="CP663" i="1"/>
  <c r="CP662" i="1"/>
  <c r="CP661" i="1"/>
  <c r="CP656" i="1"/>
  <c r="CP654" i="1"/>
  <c r="CP640" i="1"/>
  <c r="CP639" i="1"/>
  <c r="CP637" i="1"/>
  <c r="CP632" i="1"/>
  <c r="CP631" i="1"/>
  <c r="CP630" i="1"/>
  <c r="CP624" i="1"/>
  <c r="CP623" i="1"/>
  <c r="CP622" i="1"/>
  <c r="CP621" i="1"/>
  <c r="CP616" i="1"/>
  <c r="CP615" i="1"/>
  <c r="AX608" i="1"/>
  <c r="CP598" i="1"/>
  <c r="CP591" i="1"/>
  <c r="CP590" i="1"/>
  <c r="CP589" i="1"/>
  <c r="CP576" i="1"/>
  <c r="CP575" i="1"/>
  <c r="CP574" i="1"/>
  <c r="CP572" i="1"/>
  <c r="CP571" i="1"/>
  <c r="CP566" i="1"/>
  <c r="CP565" i="1"/>
  <c r="AX560" i="1"/>
  <c r="CP557" i="1"/>
  <c r="CP556" i="1"/>
  <c r="CP555" i="1"/>
  <c r="CP544" i="1"/>
  <c r="CP528" i="1"/>
  <c r="CP527" i="1"/>
  <c r="CP526" i="1"/>
  <c r="AX495" i="1"/>
  <c r="CP446" i="1"/>
  <c r="CP445" i="1"/>
  <c r="CP431" i="1"/>
  <c r="CP430" i="1"/>
  <c r="CP428" i="1"/>
  <c r="CP427" i="1"/>
  <c r="CP426" i="1"/>
  <c r="CP415" i="1"/>
  <c r="CP413" i="1"/>
  <c r="CP411" i="1"/>
  <c r="CP410" i="1"/>
  <c r="CP409" i="1"/>
  <c r="CP399" i="1"/>
  <c r="CP397" i="1"/>
  <c r="CP396" i="1"/>
  <c r="CP395" i="1"/>
  <c r="CP392" i="1"/>
  <c r="CP384" i="1"/>
  <c r="CP383" i="1"/>
  <c r="CP380" i="1"/>
  <c r="CP379" i="1"/>
  <c r="CP336" i="1"/>
  <c r="CP335" i="1"/>
  <c r="CP334" i="1"/>
  <c r="CP333" i="1"/>
  <c r="CP331" i="1"/>
  <c r="CP327" i="1"/>
  <c r="CP326" i="1"/>
  <c r="CP325" i="1"/>
  <c r="CP318" i="1"/>
  <c r="CP317" i="1"/>
  <c r="CP315" i="1"/>
  <c r="CP310" i="1"/>
  <c r="CP246" i="1"/>
  <c r="CP240" i="1"/>
  <c r="CP239" i="1"/>
  <c r="CP237" i="1"/>
  <c r="CP236" i="1"/>
  <c r="CP235" i="1"/>
  <c r="CP156" i="1"/>
  <c r="CP153" i="1"/>
  <c r="CP152" i="1"/>
  <c r="CP150" i="1"/>
  <c r="CP149" i="1"/>
  <c r="CP107" i="1"/>
  <c r="CP105" i="1"/>
  <c r="CP103" i="1"/>
  <c r="CP71" i="1"/>
  <c r="CP70" i="1"/>
  <c r="CP69" i="1"/>
  <c r="CP56" i="1"/>
  <c r="CP55" i="1"/>
  <c r="CP54" i="1"/>
  <c r="CP28" i="1"/>
  <c r="CP27" i="1"/>
  <c r="CP24" i="1"/>
  <c r="CN804" i="1"/>
  <c r="CM804" i="1"/>
  <c r="CN803" i="1"/>
  <c r="CM803" i="1"/>
  <c r="CN802" i="1"/>
  <c r="CM802" i="1"/>
  <c r="CN801" i="1"/>
  <c r="CM801" i="1"/>
  <c r="CM800" i="1"/>
  <c r="CM799" i="1"/>
  <c r="CN794" i="1"/>
  <c r="CM790" i="1"/>
  <c r="CM789" i="1"/>
  <c r="CN788" i="1"/>
  <c r="CM788" i="1"/>
  <c r="CN787" i="1"/>
  <c r="CM787" i="1"/>
  <c r="CN786" i="1"/>
  <c r="CM786" i="1"/>
  <c r="CN785" i="1"/>
  <c r="CN784" i="1"/>
  <c r="CM781" i="1"/>
  <c r="CM780" i="1"/>
  <c r="CM779" i="1"/>
  <c r="CN778" i="1"/>
  <c r="CM778" i="1"/>
  <c r="CM774" i="1"/>
  <c r="CM773" i="1"/>
  <c r="CN772" i="1"/>
  <c r="CM772" i="1"/>
  <c r="CN771" i="1"/>
  <c r="CM771" i="1"/>
  <c r="CN770" i="1"/>
  <c r="CM770" i="1"/>
  <c r="CN769" i="1"/>
  <c r="CM769" i="1"/>
  <c r="CN768" i="1"/>
  <c r="CM768" i="1"/>
  <c r="CN767" i="1"/>
  <c r="CM767" i="1"/>
  <c r="CN766" i="1"/>
  <c r="CM765" i="1"/>
  <c r="CM758" i="1"/>
  <c r="CM757" i="1"/>
  <c r="CN756" i="1"/>
  <c r="CM756" i="1"/>
  <c r="CN755" i="1"/>
  <c r="CM755" i="1"/>
  <c r="CN754" i="1"/>
  <c r="CM754" i="1"/>
  <c r="CN753" i="1"/>
  <c r="CM753" i="1"/>
  <c r="CN752" i="1"/>
  <c r="CN751" i="1"/>
  <c r="CN750" i="1"/>
  <c r="CM742" i="1"/>
  <c r="CM741" i="1"/>
  <c r="CN740" i="1"/>
  <c r="CM740" i="1"/>
  <c r="CN739" i="1"/>
  <c r="CM739" i="1"/>
  <c r="CN738" i="1"/>
  <c r="CM738" i="1"/>
  <c r="CN737" i="1"/>
  <c r="CM737" i="1"/>
  <c r="CN736" i="1"/>
  <c r="CM736" i="1"/>
  <c r="CN734" i="1"/>
  <c r="CN730" i="1"/>
  <c r="CM726" i="1"/>
  <c r="CM725" i="1"/>
  <c r="CN724" i="1"/>
  <c r="CM724" i="1"/>
  <c r="CN723" i="1"/>
  <c r="CM723" i="1"/>
  <c r="CN722" i="1"/>
  <c r="CM722" i="1"/>
  <c r="CN721" i="1"/>
  <c r="CM719" i="1"/>
  <c r="CN718" i="1"/>
  <c r="CM710" i="1"/>
  <c r="CM709" i="1"/>
  <c r="CN708" i="1"/>
  <c r="CM708" i="1"/>
  <c r="CN707" i="1"/>
  <c r="CM707" i="1"/>
  <c r="CN706" i="1"/>
  <c r="CM706" i="1"/>
  <c r="CN705" i="1"/>
  <c r="CN704" i="1"/>
  <c r="CN703" i="1"/>
  <c r="CM703" i="1"/>
  <c r="CN512" i="1"/>
  <c r="CM510" i="1"/>
  <c r="CM509" i="1"/>
  <c r="CM442" i="1"/>
  <c r="CM378" i="1"/>
  <c r="CN372" i="1"/>
  <c r="CM372" i="1"/>
  <c r="CN356" i="1"/>
  <c r="CM356" i="1"/>
  <c r="CN355" i="1"/>
  <c r="CM355" i="1"/>
  <c r="CN354" i="1"/>
  <c r="CM354" i="1"/>
  <c r="CN352" i="1"/>
  <c r="CN351" i="1"/>
  <c r="CM351" i="1"/>
  <c r="CM349" i="1"/>
  <c r="CM346" i="1"/>
  <c r="CM311" i="1"/>
  <c r="CM309" i="1"/>
  <c r="CN308" i="1"/>
  <c r="CM308" i="1"/>
  <c r="CN307" i="1"/>
  <c r="CM307" i="1"/>
  <c r="CN287" i="1"/>
  <c r="CM287" i="1"/>
  <c r="CN258" i="1"/>
  <c r="CM258" i="1"/>
  <c r="CN257" i="1"/>
  <c r="CM257" i="1"/>
  <c r="CN256" i="1"/>
  <c r="CM256" i="1"/>
  <c r="CM255" i="1"/>
  <c r="CM254" i="1"/>
  <c r="CM253" i="1"/>
  <c r="CM252" i="1"/>
  <c r="CN244" i="1"/>
  <c r="CM244" i="1"/>
  <c r="CN243" i="1"/>
  <c r="CM243" i="1"/>
  <c r="CN242" i="1"/>
  <c r="CM242" i="1"/>
  <c r="CN231" i="1"/>
  <c r="CN224" i="1"/>
  <c r="CM221" i="1"/>
  <c r="CM220" i="1"/>
  <c r="CM219" i="1"/>
  <c r="CN217" i="1"/>
  <c r="CN216" i="1"/>
  <c r="CM216" i="1"/>
  <c r="CN212" i="1"/>
  <c r="CM212" i="1"/>
  <c r="CN211" i="1"/>
  <c r="CM211" i="1"/>
  <c r="CN210" i="1"/>
  <c r="CN209" i="1"/>
  <c r="CM209" i="1"/>
  <c r="CN208" i="1"/>
  <c r="CM208" i="1"/>
  <c r="CN207" i="1"/>
  <c r="CN206" i="1"/>
  <c r="CM205" i="1"/>
  <c r="CM204" i="1"/>
  <c r="CM203" i="1"/>
  <c r="CM202" i="1"/>
  <c r="CN196" i="1"/>
  <c r="CM196" i="1"/>
  <c r="CN195" i="1"/>
  <c r="CM195" i="1"/>
  <c r="CN194" i="1"/>
  <c r="CM194" i="1"/>
  <c r="CN193" i="1"/>
  <c r="CN192" i="1"/>
  <c r="CN191" i="1"/>
  <c r="CM191" i="1"/>
  <c r="CN190" i="1"/>
  <c r="CM187" i="1"/>
  <c r="CM186" i="1"/>
  <c r="CM185" i="1"/>
  <c r="CN180" i="1"/>
  <c r="CM180" i="1"/>
  <c r="CN179" i="1"/>
  <c r="CM179" i="1"/>
  <c r="CN178" i="1"/>
  <c r="CM178" i="1"/>
  <c r="CN177" i="1"/>
  <c r="CM175" i="1"/>
  <c r="CN174" i="1"/>
  <c r="CM174" i="1"/>
  <c r="CM173" i="1"/>
  <c r="CM172" i="1"/>
  <c r="CN171" i="1"/>
  <c r="CN164" i="1"/>
  <c r="CM164" i="1"/>
  <c r="CN163" i="1"/>
  <c r="CM163" i="1"/>
  <c r="CN162" i="1"/>
  <c r="CM162" i="1"/>
  <c r="CN161" i="1"/>
  <c r="CM161" i="1"/>
  <c r="CN160" i="1"/>
  <c r="CM160" i="1"/>
  <c r="CM159" i="1"/>
  <c r="CM151" i="1"/>
  <c r="CN130" i="1"/>
  <c r="CM130" i="1"/>
  <c r="CN129" i="1"/>
  <c r="CM129" i="1"/>
  <c r="CM128" i="1"/>
  <c r="CN116" i="1"/>
  <c r="CM116" i="1"/>
  <c r="CN115" i="1"/>
  <c r="CM115" i="1"/>
  <c r="CN113" i="1"/>
  <c r="CM113" i="1"/>
  <c r="CN111" i="1"/>
  <c r="CM94" i="1"/>
  <c r="CM93" i="1"/>
  <c r="CM92" i="1"/>
  <c r="CN84" i="1"/>
  <c r="CM84" i="1"/>
  <c r="CN83" i="1"/>
  <c r="CM83" i="1"/>
  <c r="CN82" i="1"/>
  <c r="CM82" i="1"/>
  <c r="CM81" i="1"/>
  <c r="CM80" i="1"/>
  <c r="CN79" i="1"/>
  <c r="CN78" i="1"/>
  <c r="CN68" i="1"/>
  <c r="CM68" i="1"/>
  <c r="CN67" i="1"/>
  <c r="CM67" i="1"/>
  <c r="CN62" i="1"/>
  <c r="CM58" i="1"/>
  <c r="CM57" i="1"/>
  <c r="CN51" i="1"/>
  <c r="CM51" i="1"/>
  <c r="CN48" i="1"/>
  <c r="CN35" i="1"/>
  <c r="CM35" i="1"/>
  <c r="CN33" i="1"/>
  <c r="CN20" i="1"/>
  <c r="CM20" i="1"/>
  <c r="CN13" i="1"/>
  <c r="CN10" i="1"/>
  <c r="CM10" i="1"/>
  <c r="BY804" i="1"/>
  <c r="BU804" i="1" s="1"/>
  <c r="BY803" i="1"/>
  <c r="BU803" i="1" s="1"/>
  <c r="BY799" i="1"/>
  <c r="BU799" i="1" s="1"/>
  <c r="BY788" i="1"/>
  <c r="BY787" i="1"/>
  <c r="BU787" i="1" s="1"/>
  <c r="BY786" i="1"/>
  <c r="BU786" i="1" s="1"/>
  <c r="BY785" i="1"/>
  <c r="BU785" i="1" s="1"/>
  <c r="BY779" i="1"/>
  <c r="BU779" i="1" s="1"/>
  <c r="BY778" i="1"/>
  <c r="BU778" i="1" s="1"/>
  <c r="BY777" i="1"/>
  <c r="BU777" i="1" s="1"/>
  <c r="BY776" i="1"/>
  <c r="BU776" i="1" s="1"/>
  <c r="BY775" i="1"/>
  <c r="BU775" i="1" s="1"/>
  <c r="BY772" i="1"/>
  <c r="BU772" i="1" s="1"/>
  <c r="BY771" i="1"/>
  <c r="BU771" i="1" s="1"/>
  <c r="BY770" i="1"/>
  <c r="BY769" i="1"/>
  <c r="BU769" i="1" s="1"/>
  <c r="BY756" i="1"/>
  <c r="BU756" i="1" s="1"/>
  <c r="BY755" i="1"/>
  <c r="BY754" i="1"/>
  <c r="BY753" i="1"/>
  <c r="BU753" i="1" s="1"/>
  <c r="BY752" i="1"/>
  <c r="BU752" i="1" s="1"/>
  <c r="BY751" i="1"/>
  <c r="BY750" i="1"/>
  <c r="BY747" i="1"/>
  <c r="BU747" i="1" s="1"/>
  <c r="BY740" i="1"/>
  <c r="BU740" i="1" s="1"/>
  <c r="BY739" i="1"/>
  <c r="BU739" i="1" s="1"/>
  <c r="BY738" i="1"/>
  <c r="BU738" i="1" s="1"/>
  <c r="BY737" i="1"/>
  <c r="BU737" i="1" s="1"/>
  <c r="BY736" i="1"/>
  <c r="BU736" i="1" s="1"/>
  <c r="BY735" i="1"/>
  <c r="BU735" i="1" s="1"/>
  <c r="BY734" i="1"/>
  <c r="BY724" i="1"/>
  <c r="BU724" i="1" s="1"/>
  <c r="BY723" i="1"/>
  <c r="BU723" i="1" s="1"/>
  <c r="BY722" i="1"/>
  <c r="BU722" i="1" s="1"/>
  <c r="BY712" i="1"/>
  <c r="BY708" i="1"/>
  <c r="BU708" i="1" s="1"/>
  <c r="BY707" i="1"/>
  <c r="BY706" i="1"/>
  <c r="BU706" i="1" s="1"/>
  <c r="BY705" i="1"/>
  <c r="BU705" i="1" s="1"/>
  <c r="BY704" i="1"/>
  <c r="BU704" i="1" s="1"/>
  <c r="BY703" i="1"/>
  <c r="BU703" i="1" s="1"/>
  <c r="BY372" i="1"/>
  <c r="BU372" i="1" s="1"/>
  <c r="BY356" i="1"/>
  <c r="BY355" i="1"/>
  <c r="BU355" i="1" s="1"/>
  <c r="BY351" i="1"/>
  <c r="BY308" i="1"/>
  <c r="BY307" i="1"/>
  <c r="BU307" i="1" s="1"/>
  <c r="BY258" i="1"/>
  <c r="BY254" i="1"/>
  <c r="BU254" i="1" s="1"/>
  <c r="BY253" i="1"/>
  <c r="BU253" i="1" s="1"/>
  <c r="BY244" i="1"/>
  <c r="BU244" i="1" s="1"/>
  <c r="BY243" i="1"/>
  <c r="BU243" i="1" s="1"/>
  <c r="BY242" i="1"/>
  <c r="BU242" i="1" s="1"/>
  <c r="BY232" i="1"/>
  <c r="BU232" i="1" s="1"/>
  <c r="BY231" i="1"/>
  <c r="BY212" i="1"/>
  <c r="BY211" i="1"/>
  <c r="BY210" i="1"/>
  <c r="BU210" i="1" s="1"/>
  <c r="BY209" i="1"/>
  <c r="BY208" i="1"/>
  <c r="BU208" i="1" s="1"/>
  <c r="BY207" i="1"/>
  <c r="BU207" i="1" s="1"/>
  <c r="BY206" i="1"/>
  <c r="BU206" i="1" s="1"/>
  <c r="BY205" i="1"/>
  <c r="BU205" i="1" s="1"/>
  <c r="BY204" i="1"/>
  <c r="BU204" i="1" s="1"/>
  <c r="BY196" i="1"/>
  <c r="BU196" i="1" s="1"/>
  <c r="BY195" i="1"/>
  <c r="BY194" i="1"/>
  <c r="BY193" i="1"/>
  <c r="BU193" i="1" s="1"/>
  <c r="BY192" i="1"/>
  <c r="BY191" i="1"/>
  <c r="BU191" i="1" s="1"/>
  <c r="BY180" i="1"/>
  <c r="BU180" i="1" s="1"/>
  <c r="BY179" i="1"/>
  <c r="BU179" i="1" s="1"/>
  <c r="BY178" i="1"/>
  <c r="BY174" i="1"/>
  <c r="BU174" i="1" s="1"/>
  <c r="BY173" i="1"/>
  <c r="BU173" i="1" s="1"/>
  <c r="BY172" i="1"/>
  <c r="BU172" i="1" s="1"/>
  <c r="BY171" i="1"/>
  <c r="BY170" i="1"/>
  <c r="BU170" i="1" s="1"/>
  <c r="BY164" i="1"/>
  <c r="BY163" i="1"/>
  <c r="BU163" i="1" s="1"/>
  <c r="BY162" i="1"/>
  <c r="BY161" i="1"/>
  <c r="BU161" i="1" s="1"/>
  <c r="BY160" i="1"/>
  <c r="BU160" i="1" s="1"/>
  <c r="BY125" i="1"/>
  <c r="BU125" i="1" s="1"/>
  <c r="BY124" i="1"/>
  <c r="BU124" i="1" s="1"/>
  <c r="BY123" i="1"/>
  <c r="BU123" i="1" s="1"/>
  <c r="BY122" i="1"/>
  <c r="BU122" i="1" s="1"/>
  <c r="BY121" i="1"/>
  <c r="BY120" i="1"/>
  <c r="BU120" i="1" s="1"/>
  <c r="BY119" i="1"/>
  <c r="BU119" i="1" s="1"/>
  <c r="BY116" i="1"/>
  <c r="BU116" i="1" s="1"/>
  <c r="BY115" i="1"/>
  <c r="BU115" i="1" s="1"/>
  <c r="BY113" i="1"/>
  <c r="BY84" i="1"/>
  <c r="BU84" i="1" s="1"/>
  <c r="BY83" i="1"/>
  <c r="BY82" i="1"/>
  <c r="BU82" i="1" s="1"/>
  <c r="BY68" i="1"/>
  <c r="BY67" i="1"/>
  <c r="BY51" i="1"/>
  <c r="BU51" i="1" s="1"/>
  <c r="BY48" i="1"/>
  <c r="BY35" i="1"/>
  <c r="BY33" i="1"/>
  <c r="BU33" i="1" s="1"/>
  <c r="BY32" i="1"/>
  <c r="BU32" i="1" s="1"/>
  <c r="BY20" i="1"/>
  <c r="BE804" i="1"/>
  <c r="BD804" i="1"/>
  <c r="BC804" i="1"/>
  <c r="BE803" i="1"/>
  <c r="BD803" i="1"/>
  <c r="BC803" i="1"/>
  <c r="BE802" i="1"/>
  <c r="BD802" i="1"/>
  <c r="BC802" i="1"/>
  <c r="BE801" i="1"/>
  <c r="BD801" i="1"/>
  <c r="BC801" i="1"/>
  <c r="BE800" i="1"/>
  <c r="BD800" i="1"/>
  <c r="BC800" i="1"/>
  <c r="BE799" i="1"/>
  <c r="BD799" i="1"/>
  <c r="BC799" i="1"/>
  <c r="BE798" i="1"/>
  <c r="BD798" i="1"/>
  <c r="BC798" i="1"/>
  <c r="BE797" i="1"/>
  <c r="BD797" i="1"/>
  <c r="BC797" i="1"/>
  <c r="EG797" i="1" s="1"/>
  <c r="BE796" i="1"/>
  <c r="BD796" i="1"/>
  <c r="BC796" i="1"/>
  <c r="EG796" i="1" s="1"/>
  <c r="BE795" i="1"/>
  <c r="BD795" i="1"/>
  <c r="BC795" i="1"/>
  <c r="EG795" i="1" s="1"/>
  <c r="BE794" i="1"/>
  <c r="BD794" i="1"/>
  <c r="BC794" i="1"/>
  <c r="BE793" i="1"/>
  <c r="BD793" i="1"/>
  <c r="BC793" i="1"/>
  <c r="BE792" i="1"/>
  <c r="BD792" i="1"/>
  <c r="BC792" i="1"/>
  <c r="BE791" i="1"/>
  <c r="BD791" i="1"/>
  <c r="BC791" i="1"/>
  <c r="BE790" i="1"/>
  <c r="BD790" i="1"/>
  <c r="BC790" i="1"/>
  <c r="BE789" i="1"/>
  <c r="BD789" i="1"/>
  <c r="BC789" i="1"/>
  <c r="EG789" i="1" s="1"/>
  <c r="BE788" i="1"/>
  <c r="BD788" i="1"/>
  <c r="BC788" i="1"/>
  <c r="BE787" i="1"/>
  <c r="BD787" i="1"/>
  <c r="BC787" i="1"/>
  <c r="BE786" i="1"/>
  <c r="BD786" i="1"/>
  <c r="BC786" i="1"/>
  <c r="BE785" i="1"/>
  <c r="BD785" i="1"/>
  <c r="BC785" i="1"/>
  <c r="BE784" i="1"/>
  <c r="BD784" i="1"/>
  <c r="BC784" i="1"/>
  <c r="BE783" i="1"/>
  <c r="BD783" i="1"/>
  <c r="BC783" i="1"/>
  <c r="BE782" i="1"/>
  <c r="BD782" i="1"/>
  <c r="BC782" i="1"/>
  <c r="BE781" i="1"/>
  <c r="BD781" i="1"/>
  <c r="BC781" i="1"/>
  <c r="BE780" i="1"/>
  <c r="BD780" i="1"/>
  <c r="BC780" i="1"/>
  <c r="BE779" i="1"/>
  <c r="BD779" i="1"/>
  <c r="BC779" i="1"/>
  <c r="EG779" i="1" s="1"/>
  <c r="BE778" i="1"/>
  <c r="BD778" i="1"/>
  <c r="BC778" i="1"/>
  <c r="EG778" i="1" s="1"/>
  <c r="BE777" i="1"/>
  <c r="BD777" i="1"/>
  <c r="BC777" i="1"/>
  <c r="BE776" i="1"/>
  <c r="BD776" i="1"/>
  <c r="BC776" i="1"/>
  <c r="EG776" i="1" s="1"/>
  <c r="BE775" i="1"/>
  <c r="BD775" i="1"/>
  <c r="BC775" i="1"/>
  <c r="BE774" i="1"/>
  <c r="BD774" i="1"/>
  <c r="BC774" i="1"/>
  <c r="EG774" i="1" s="1"/>
  <c r="BE773" i="1"/>
  <c r="BD773" i="1"/>
  <c r="BC773" i="1"/>
  <c r="BE772" i="1"/>
  <c r="BD772" i="1"/>
  <c r="BC772" i="1"/>
  <c r="BE771" i="1"/>
  <c r="BD771" i="1"/>
  <c r="BC771" i="1"/>
  <c r="BE770" i="1"/>
  <c r="BD770" i="1"/>
  <c r="BC770" i="1"/>
  <c r="BE769" i="1"/>
  <c r="BD769" i="1"/>
  <c r="BC769" i="1"/>
  <c r="BE768" i="1"/>
  <c r="BD768" i="1"/>
  <c r="BC768" i="1"/>
  <c r="EG768" i="1" s="1"/>
  <c r="BE767" i="1"/>
  <c r="BD767" i="1"/>
  <c r="BC767" i="1"/>
  <c r="EF767" i="1" s="1"/>
  <c r="BE766" i="1"/>
  <c r="BD766" i="1"/>
  <c r="BC766" i="1"/>
  <c r="EG766" i="1" s="1"/>
  <c r="BE765" i="1"/>
  <c r="BD765" i="1"/>
  <c r="BC765" i="1"/>
  <c r="EG765" i="1" s="1"/>
  <c r="BE764" i="1"/>
  <c r="BD764" i="1"/>
  <c r="BC764" i="1"/>
  <c r="BE763" i="1"/>
  <c r="BD763" i="1"/>
  <c r="BC763" i="1"/>
  <c r="BE762" i="1"/>
  <c r="BD762" i="1"/>
  <c r="BC762" i="1"/>
  <c r="BE761" i="1"/>
  <c r="BD761" i="1"/>
  <c r="BC761" i="1"/>
  <c r="BE760" i="1"/>
  <c r="BD760" i="1"/>
  <c r="BC760" i="1"/>
  <c r="BE759" i="1"/>
  <c r="BD759" i="1"/>
  <c r="BC759" i="1"/>
  <c r="EG759" i="1" s="1"/>
  <c r="BE758" i="1"/>
  <c r="BD758" i="1"/>
  <c r="BC758" i="1"/>
  <c r="EG758" i="1" s="1"/>
  <c r="BE757" i="1"/>
  <c r="BD757" i="1"/>
  <c r="BC757" i="1"/>
  <c r="EG757" i="1" s="1"/>
  <c r="BE756" i="1"/>
  <c r="BD756" i="1"/>
  <c r="BC756" i="1"/>
  <c r="BE755" i="1"/>
  <c r="BD755" i="1"/>
  <c r="BC755" i="1"/>
  <c r="BE754" i="1"/>
  <c r="BD754" i="1"/>
  <c r="BC754" i="1"/>
  <c r="BE753" i="1"/>
  <c r="BD753" i="1"/>
  <c r="BC753" i="1"/>
  <c r="BE752" i="1"/>
  <c r="BD752" i="1"/>
  <c r="BC752" i="1"/>
  <c r="BE751" i="1"/>
  <c r="BD751" i="1"/>
  <c r="BC751" i="1"/>
  <c r="BE750" i="1"/>
  <c r="BD750" i="1"/>
  <c r="BC750" i="1"/>
  <c r="BE749" i="1"/>
  <c r="BD749" i="1"/>
  <c r="BC749" i="1"/>
  <c r="BE748" i="1"/>
  <c r="BD748" i="1"/>
  <c r="BC748" i="1"/>
  <c r="BE747" i="1"/>
  <c r="BD747" i="1"/>
  <c r="BC747" i="1"/>
  <c r="BE746" i="1"/>
  <c r="BD746" i="1"/>
  <c r="BC746" i="1"/>
  <c r="BE745" i="1"/>
  <c r="BD745" i="1"/>
  <c r="BC745" i="1"/>
  <c r="BE744" i="1"/>
  <c r="BD744" i="1"/>
  <c r="BC744" i="1"/>
  <c r="BE743" i="1"/>
  <c r="BD743" i="1"/>
  <c r="BC743" i="1"/>
  <c r="EG743" i="1" s="1"/>
  <c r="BE742" i="1"/>
  <c r="BD742" i="1"/>
  <c r="BC742" i="1"/>
  <c r="EF742" i="1" s="1"/>
  <c r="BE741" i="1"/>
  <c r="BD741" i="1"/>
  <c r="BC741" i="1"/>
  <c r="BE740" i="1"/>
  <c r="BD740" i="1"/>
  <c r="BC740" i="1"/>
  <c r="BE739" i="1"/>
  <c r="BD739" i="1"/>
  <c r="BC739" i="1"/>
  <c r="BE738" i="1"/>
  <c r="BD738" i="1"/>
  <c r="BC738" i="1"/>
  <c r="BE737" i="1"/>
  <c r="BD737" i="1"/>
  <c r="BC737" i="1"/>
  <c r="BE736" i="1"/>
  <c r="BD736" i="1"/>
  <c r="BC736" i="1"/>
  <c r="EG736" i="1" s="1"/>
  <c r="BE735" i="1"/>
  <c r="BD735" i="1"/>
  <c r="BC735" i="1"/>
  <c r="BE734" i="1"/>
  <c r="BD734" i="1"/>
  <c r="BC734" i="1"/>
  <c r="BE733" i="1"/>
  <c r="BD733" i="1"/>
  <c r="BC733" i="1"/>
  <c r="BE732" i="1"/>
  <c r="BD732" i="1"/>
  <c r="BC732" i="1"/>
  <c r="BE731" i="1"/>
  <c r="BD731" i="1"/>
  <c r="BC731" i="1"/>
  <c r="BE730" i="1"/>
  <c r="BD730" i="1"/>
  <c r="BC730" i="1"/>
  <c r="BE729" i="1"/>
  <c r="BD729" i="1"/>
  <c r="BC729" i="1"/>
  <c r="BE728" i="1"/>
  <c r="BD728" i="1"/>
  <c r="BC728" i="1"/>
  <c r="BE727" i="1"/>
  <c r="BD727" i="1"/>
  <c r="BC727" i="1"/>
  <c r="EG727" i="1" s="1"/>
  <c r="BE726" i="1"/>
  <c r="BD726" i="1"/>
  <c r="BC726" i="1"/>
  <c r="BE725" i="1"/>
  <c r="BD725" i="1"/>
  <c r="BC725" i="1"/>
  <c r="EG725" i="1" s="1"/>
  <c r="BE724" i="1"/>
  <c r="BD724" i="1"/>
  <c r="BC724" i="1"/>
  <c r="BE723" i="1"/>
  <c r="BD723" i="1"/>
  <c r="BC723" i="1"/>
  <c r="EG723" i="1" s="1"/>
  <c r="BE722" i="1"/>
  <c r="BD722" i="1"/>
  <c r="BC722" i="1"/>
  <c r="BE721" i="1"/>
  <c r="BD721" i="1"/>
  <c r="BC721" i="1"/>
  <c r="BE720" i="1"/>
  <c r="BD720" i="1"/>
  <c r="BC720" i="1"/>
  <c r="BE719" i="1"/>
  <c r="BD719" i="1"/>
  <c r="BC719" i="1"/>
  <c r="BE718" i="1"/>
  <c r="BD718" i="1"/>
  <c r="BC718" i="1"/>
  <c r="BE717" i="1"/>
  <c r="BD717" i="1"/>
  <c r="BC717" i="1"/>
  <c r="BE716" i="1"/>
  <c r="BD716" i="1"/>
  <c r="BC716" i="1"/>
  <c r="BE715" i="1"/>
  <c r="BD715" i="1"/>
  <c r="BC715" i="1"/>
  <c r="BE714" i="1"/>
  <c r="BD714" i="1"/>
  <c r="BC714" i="1"/>
  <c r="BE713" i="1"/>
  <c r="BD713" i="1"/>
  <c r="BC713" i="1"/>
  <c r="BE712" i="1"/>
  <c r="BD712" i="1"/>
  <c r="BC712" i="1"/>
  <c r="BE711" i="1"/>
  <c r="BD711" i="1"/>
  <c r="BC711" i="1"/>
  <c r="BE710" i="1"/>
  <c r="BD710" i="1"/>
  <c r="BC710" i="1"/>
  <c r="BE709" i="1"/>
  <c r="BD709" i="1"/>
  <c r="BC709" i="1"/>
  <c r="BE708" i="1"/>
  <c r="BD708" i="1"/>
  <c r="BC708" i="1"/>
  <c r="BE707" i="1"/>
  <c r="BD707" i="1"/>
  <c r="BC707" i="1"/>
  <c r="EG707" i="1" s="1"/>
  <c r="BE706" i="1"/>
  <c r="BD706" i="1"/>
  <c r="BC706" i="1"/>
  <c r="BE705" i="1"/>
  <c r="BD705" i="1"/>
  <c r="BC705" i="1"/>
  <c r="BE704" i="1"/>
  <c r="BD704" i="1"/>
  <c r="BC704" i="1"/>
  <c r="BE703" i="1"/>
  <c r="BD703" i="1"/>
  <c r="BC703" i="1"/>
  <c r="EG703" i="1" s="1"/>
  <c r="BE702" i="1"/>
  <c r="BD702" i="1"/>
  <c r="BC702" i="1"/>
  <c r="BE701" i="1"/>
  <c r="BD701" i="1"/>
  <c r="BC701" i="1"/>
  <c r="BE700" i="1"/>
  <c r="BD700" i="1"/>
  <c r="BC700" i="1"/>
  <c r="BE699" i="1"/>
  <c r="BD699" i="1"/>
  <c r="BC699" i="1"/>
  <c r="BE698" i="1"/>
  <c r="BD698" i="1"/>
  <c r="BC698" i="1"/>
  <c r="BE697" i="1"/>
  <c r="BD697" i="1"/>
  <c r="BC697" i="1"/>
  <c r="BE696" i="1"/>
  <c r="BD696" i="1"/>
  <c r="BC696" i="1"/>
  <c r="EG696" i="1" s="1"/>
  <c r="BE695" i="1"/>
  <c r="BD695" i="1"/>
  <c r="BC695" i="1"/>
  <c r="BE694" i="1"/>
  <c r="BD694" i="1"/>
  <c r="BC694" i="1"/>
  <c r="EF694" i="1" s="1"/>
  <c r="BE693" i="1"/>
  <c r="BD693" i="1"/>
  <c r="BC693" i="1"/>
  <c r="BE692" i="1"/>
  <c r="BD692" i="1"/>
  <c r="BC692" i="1"/>
  <c r="EF692" i="1" s="1"/>
  <c r="BE691" i="1"/>
  <c r="BD691" i="1"/>
  <c r="BC691" i="1"/>
  <c r="BE690" i="1"/>
  <c r="BD690" i="1"/>
  <c r="BC690" i="1"/>
  <c r="BE689" i="1"/>
  <c r="BD689" i="1"/>
  <c r="BC689" i="1"/>
  <c r="BE688" i="1"/>
  <c r="BD688" i="1"/>
  <c r="BC688" i="1"/>
  <c r="BE687" i="1"/>
  <c r="BD687" i="1"/>
  <c r="BC687" i="1"/>
  <c r="BE686" i="1"/>
  <c r="BD686" i="1"/>
  <c r="BC686" i="1"/>
  <c r="BE685" i="1"/>
  <c r="BD685" i="1"/>
  <c r="BC685" i="1"/>
  <c r="BE684" i="1"/>
  <c r="BD684" i="1"/>
  <c r="BC684" i="1"/>
  <c r="BE683" i="1"/>
  <c r="BD683" i="1"/>
  <c r="BC683" i="1"/>
  <c r="EG683" i="1" s="1"/>
  <c r="BE682" i="1"/>
  <c r="BD682" i="1"/>
  <c r="BC682" i="1"/>
  <c r="BE681" i="1"/>
  <c r="BD681" i="1"/>
  <c r="BC681" i="1"/>
  <c r="BE680" i="1"/>
  <c r="BD680" i="1"/>
  <c r="BC680" i="1"/>
  <c r="BE679" i="1"/>
  <c r="BD679" i="1"/>
  <c r="BC679" i="1"/>
  <c r="EG679" i="1" s="1"/>
  <c r="BE678" i="1"/>
  <c r="BD678" i="1"/>
  <c r="BC678" i="1"/>
  <c r="BE677" i="1"/>
  <c r="BD677" i="1"/>
  <c r="BC677" i="1"/>
  <c r="BE676" i="1"/>
  <c r="BD676" i="1"/>
  <c r="BC676" i="1"/>
  <c r="EG676" i="1" s="1"/>
  <c r="BE675" i="1"/>
  <c r="BD675" i="1"/>
  <c r="BC675" i="1"/>
  <c r="EG675" i="1" s="1"/>
  <c r="BE674" i="1"/>
  <c r="BD674" i="1"/>
  <c r="BC674" i="1"/>
  <c r="EF674" i="1" s="1"/>
  <c r="BE673" i="1"/>
  <c r="BD673" i="1"/>
  <c r="BC673" i="1"/>
  <c r="BE672" i="1"/>
  <c r="BD672" i="1"/>
  <c r="BC672" i="1"/>
  <c r="BE671" i="1"/>
  <c r="BD671" i="1"/>
  <c r="BC671" i="1"/>
  <c r="BE670" i="1"/>
  <c r="BD670" i="1"/>
  <c r="BC670" i="1"/>
  <c r="BE669" i="1"/>
  <c r="BD669" i="1"/>
  <c r="BC669" i="1"/>
  <c r="BE668" i="1"/>
  <c r="BD668" i="1"/>
  <c r="BC668" i="1"/>
  <c r="BE667" i="1"/>
  <c r="BD667" i="1"/>
  <c r="BC667" i="1"/>
  <c r="EG667" i="1" s="1"/>
  <c r="BE666" i="1"/>
  <c r="BD666" i="1"/>
  <c r="BC666" i="1"/>
  <c r="BE665" i="1"/>
  <c r="BD665" i="1"/>
  <c r="BC665" i="1"/>
  <c r="BE664" i="1"/>
  <c r="BD664" i="1"/>
  <c r="BC664" i="1"/>
  <c r="BE663" i="1"/>
  <c r="BD663" i="1"/>
  <c r="BC663" i="1"/>
  <c r="BE662" i="1"/>
  <c r="BD662" i="1"/>
  <c r="BC662" i="1"/>
  <c r="BE661" i="1"/>
  <c r="BD661" i="1"/>
  <c r="BC661" i="1"/>
  <c r="BE660" i="1"/>
  <c r="BD660" i="1"/>
  <c r="BC660" i="1"/>
  <c r="BE659" i="1"/>
  <c r="BD659" i="1"/>
  <c r="BC659" i="1"/>
  <c r="BE658" i="1"/>
  <c r="BD658" i="1"/>
  <c r="BC658" i="1"/>
  <c r="BE657" i="1"/>
  <c r="BD657" i="1"/>
  <c r="BC657" i="1"/>
  <c r="BE656" i="1"/>
  <c r="BD656" i="1"/>
  <c r="BC656" i="1"/>
  <c r="BE655" i="1"/>
  <c r="BD655" i="1"/>
  <c r="BC655" i="1"/>
  <c r="BE654" i="1"/>
  <c r="BD654" i="1"/>
  <c r="BC654" i="1"/>
  <c r="BE653" i="1"/>
  <c r="BD653" i="1"/>
  <c r="BC653" i="1"/>
  <c r="BE652" i="1"/>
  <c r="BD652" i="1"/>
  <c r="BC652" i="1"/>
  <c r="EG652" i="1" s="1"/>
  <c r="BE651" i="1"/>
  <c r="BD651" i="1"/>
  <c r="BC651" i="1"/>
  <c r="EG651" i="1" s="1"/>
  <c r="BE650" i="1"/>
  <c r="BD650" i="1"/>
  <c r="BC650" i="1"/>
  <c r="BE649" i="1"/>
  <c r="BD649" i="1"/>
  <c r="BC649" i="1"/>
  <c r="BE648" i="1"/>
  <c r="BD648" i="1"/>
  <c r="BC648" i="1"/>
  <c r="EG648" i="1" s="1"/>
  <c r="BE647" i="1"/>
  <c r="BD647" i="1"/>
  <c r="BC647" i="1"/>
  <c r="BE646" i="1"/>
  <c r="BD646" i="1"/>
  <c r="BC646" i="1"/>
  <c r="BE645" i="1"/>
  <c r="BD645" i="1"/>
  <c r="BC645" i="1"/>
  <c r="BE644" i="1"/>
  <c r="BD644" i="1"/>
  <c r="BC644" i="1"/>
  <c r="BE643" i="1"/>
  <c r="BD643" i="1"/>
  <c r="BC643" i="1"/>
  <c r="EF643" i="1" s="1"/>
  <c r="BE642" i="1"/>
  <c r="BD642" i="1"/>
  <c r="BC642" i="1"/>
  <c r="EF642" i="1" s="1"/>
  <c r="BE641" i="1"/>
  <c r="BD641" i="1"/>
  <c r="BC641" i="1"/>
  <c r="BE640" i="1"/>
  <c r="BD640" i="1"/>
  <c r="BC640" i="1"/>
  <c r="BE639" i="1"/>
  <c r="BD639" i="1"/>
  <c r="BC639" i="1"/>
  <c r="EF639" i="1" s="1"/>
  <c r="BE638" i="1"/>
  <c r="BD638" i="1"/>
  <c r="BC638" i="1"/>
  <c r="EG638" i="1" s="1"/>
  <c r="BE637" i="1"/>
  <c r="BD637" i="1"/>
  <c r="BC637" i="1"/>
  <c r="BE636" i="1"/>
  <c r="BD636" i="1"/>
  <c r="BC636" i="1"/>
  <c r="EG636" i="1" s="1"/>
  <c r="BE635" i="1"/>
  <c r="BD635" i="1"/>
  <c r="BC635" i="1"/>
  <c r="BE634" i="1"/>
  <c r="BD634" i="1"/>
  <c r="BC634" i="1"/>
  <c r="BE633" i="1"/>
  <c r="BD633" i="1"/>
  <c r="BC633" i="1"/>
  <c r="BE632" i="1"/>
  <c r="BD632" i="1"/>
  <c r="BC632" i="1"/>
  <c r="BE631" i="1"/>
  <c r="BD631" i="1"/>
  <c r="BC631" i="1"/>
  <c r="BE630" i="1"/>
  <c r="BD630" i="1"/>
  <c r="BC630" i="1"/>
  <c r="BE629" i="1"/>
  <c r="BD629" i="1"/>
  <c r="BC629" i="1"/>
  <c r="BE628" i="1"/>
  <c r="BD628" i="1"/>
  <c r="BC628" i="1"/>
  <c r="EF628" i="1" s="1"/>
  <c r="BE627" i="1"/>
  <c r="BD627" i="1"/>
  <c r="BC627" i="1"/>
  <c r="EG627" i="1" s="1"/>
  <c r="BE626" i="1"/>
  <c r="BD626" i="1"/>
  <c r="BC626" i="1"/>
  <c r="BE625" i="1"/>
  <c r="BD625" i="1"/>
  <c r="BC625" i="1"/>
  <c r="BE624" i="1"/>
  <c r="BD624" i="1"/>
  <c r="BC624" i="1"/>
  <c r="BE623" i="1"/>
  <c r="BD623" i="1"/>
  <c r="BC623" i="1"/>
  <c r="EG623" i="1" s="1"/>
  <c r="BE622" i="1"/>
  <c r="BD622" i="1"/>
  <c r="BC622" i="1"/>
  <c r="EG622" i="1" s="1"/>
  <c r="BE621" i="1"/>
  <c r="BD621" i="1"/>
  <c r="BC621" i="1"/>
  <c r="BE620" i="1"/>
  <c r="BD620" i="1"/>
  <c r="BC620" i="1"/>
  <c r="BE619" i="1"/>
  <c r="BD619" i="1"/>
  <c r="BC619" i="1"/>
  <c r="BE618" i="1"/>
  <c r="BD618" i="1"/>
  <c r="BC618" i="1"/>
  <c r="BE617" i="1"/>
  <c r="BD617" i="1"/>
  <c r="BC617" i="1"/>
  <c r="BE616" i="1"/>
  <c r="BD616" i="1"/>
  <c r="BC616" i="1"/>
  <c r="BE615" i="1"/>
  <c r="BD615" i="1"/>
  <c r="BC615" i="1"/>
  <c r="BE614" i="1"/>
  <c r="BD614" i="1"/>
  <c r="BC614" i="1"/>
  <c r="EG614" i="1" s="1"/>
  <c r="BE613" i="1"/>
  <c r="BD613" i="1"/>
  <c r="BC613" i="1"/>
  <c r="BE612" i="1"/>
  <c r="BD612" i="1"/>
  <c r="BC612" i="1"/>
  <c r="BE611" i="1"/>
  <c r="BD611" i="1"/>
  <c r="BC611" i="1"/>
  <c r="EG611" i="1" s="1"/>
  <c r="BE610" i="1"/>
  <c r="BD610" i="1"/>
  <c r="BC610" i="1"/>
  <c r="BE609" i="1"/>
  <c r="BD609" i="1"/>
  <c r="BC609" i="1"/>
  <c r="BE608" i="1"/>
  <c r="BD608" i="1"/>
  <c r="BC608" i="1"/>
  <c r="BE607" i="1"/>
  <c r="BD607" i="1"/>
  <c r="BC607" i="1"/>
  <c r="BE606" i="1"/>
  <c r="BD606" i="1"/>
  <c r="BC606" i="1"/>
  <c r="BE605" i="1"/>
  <c r="BD605" i="1"/>
  <c r="BC605" i="1"/>
  <c r="BE604" i="1"/>
  <c r="BD604" i="1"/>
  <c r="BC604" i="1"/>
  <c r="EG604" i="1" s="1"/>
  <c r="BE603" i="1"/>
  <c r="BD603" i="1"/>
  <c r="BC603" i="1"/>
  <c r="BE602" i="1"/>
  <c r="BD602" i="1"/>
  <c r="BC602" i="1"/>
  <c r="BE601" i="1"/>
  <c r="BD601" i="1"/>
  <c r="BC601" i="1"/>
  <c r="BE600" i="1"/>
  <c r="BD600" i="1"/>
  <c r="BC600" i="1"/>
  <c r="BE599" i="1"/>
  <c r="BD599" i="1"/>
  <c r="BC599" i="1"/>
  <c r="EG599" i="1" s="1"/>
  <c r="BE598" i="1"/>
  <c r="BD598" i="1"/>
  <c r="BC598" i="1"/>
  <c r="BE597" i="1"/>
  <c r="BD597" i="1"/>
  <c r="BC597" i="1"/>
  <c r="BE596" i="1"/>
  <c r="BD596" i="1"/>
  <c r="BC596" i="1"/>
  <c r="BE595" i="1"/>
  <c r="BD595" i="1"/>
  <c r="BC595" i="1"/>
  <c r="EG595" i="1" s="1"/>
  <c r="BE594" i="1"/>
  <c r="BD594" i="1"/>
  <c r="BC594" i="1"/>
  <c r="BE593" i="1"/>
  <c r="BD593" i="1"/>
  <c r="BC593" i="1"/>
  <c r="BE592" i="1"/>
  <c r="BD592" i="1"/>
  <c r="BC592" i="1"/>
  <c r="BE591" i="1"/>
  <c r="BD591" i="1"/>
  <c r="BC591" i="1"/>
  <c r="BE590" i="1"/>
  <c r="BD590" i="1"/>
  <c r="BC590" i="1"/>
  <c r="BE589" i="1"/>
  <c r="BD589" i="1"/>
  <c r="BC589" i="1"/>
  <c r="BE588" i="1"/>
  <c r="BD588" i="1"/>
  <c r="BC588" i="1"/>
  <c r="EG588" i="1" s="1"/>
  <c r="BE587" i="1"/>
  <c r="BD587" i="1"/>
  <c r="BC587" i="1"/>
  <c r="BE586" i="1"/>
  <c r="BD586" i="1"/>
  <c r="BC586" i="1"/>
  <c r="BE585" i="1"/>
  <c r="BD585" i="1"/>
  <c r="BC585" i="1"/>
  <c r="BE584" i="1"/>
  <c r="BD584" i="1"/>
  <c r="BC584" i="1"/>
  <c r="EG584" i="1" s="1"/>
  <c r="BE583" i="1"/>
  <c r="BD583" i="1"/>
  <c r="BC583" i="1"/>
  <c r="BE582" i="1"/>
  <c r="BD582" i="1"/>
  <c r="BC582" i="1"/>
  <c r="BE581" i="1"/>
  <c r="BD581" i="1"/>
  <c r="BC581" i="1"/>
  <c r="BE580" i="1"/>
  <c r="BD580" i="1"/>
  <c r="BC580" i="1"/>
  <c r="BE579" i="1"/>
  <c r="BD579" i="1"/>
  <c r="BC579" i="1"/>
  <c r="BE578" i="1"/>
  <c r="BD578" i="1"/>
  <c r="BC578" i="1"/>
  <c r="EF578" i="1" s="1"/>
  <c r="BE577" i="1"/>
  <c r="BD577" i="1"/>
  <c r="BC577" i="1"/>
  <c r="BE576" i="1"/>
  <c r="BD576" i="1"/>
  <c r="BC576" i="1"/>
  <c r="BE575" i="1"/>
  <c r="BD575" i="1"/>
  <c r="BC575" i="1"/>
  <c r="BE574" i="1"/>
  <c r="BD574" i="1"/>
  <c r="BC574" i="1"/>
  <c r="BE573" i="1"/>
  <c r="BD573" i="1"/>
  <c r="BC573" i="1"/>
  <c r="BE572" i="1"/>
  <c r="BD572" i="1"/>
  <c r="BC572" i="1"/>
  <c r="BE571" i="1"/>
  <c r="BD571" i="1"/>
  <c r="BC571" i="1"/>
  <c r="BE570" i="1"/>
  <c r="BD570" i="1"/>
  <c r="BC570" i="1"/>
  <c r="EG570" i="1" s="1"/>
  <c r="BE569" i="1"/>
  <c r="BD569" i="1"/>
  <c r="BC569" i="1"/>
  <c r="BE568" i="1"/>
  <c r="BD568" i="1"/>
  <c r="BC568" i="1"/>
  <c r="EG568" i="1" s="1"/>
  <c r="BE567" i="1"/>
  <c r="BD567" i="1"/>
  <c r="BC567" i="1"/>
  <c r="BE566" i="1"/>
  <c r="BD566" i="1"/>
  <c r="BC566" i="1"/>
  <c r="BE565" i="1"/>
  <c r="BD565" i="1"/>
  <c r="BC565" i="1"/>
  <c r="BE564" i="1"/>
  <c r="BD564" i="1"/>
  <c r="BC564" i="1"/>
  <c r="BE563" i="1"/>
  <c r="BD563" i="1"/>
  <c r="BC563" i="1"/>
  <c r="BE562" i="1"/>
  <c r="BD562" i="1"/>
  <c r="BC562" i="1"/>
  <c r="BE561" i="1"/>
  <c r="BD561" i="1"/>
  <c r="BC561" i="1"/>
  <c r="BE560" i="1"/>
  <c r="BD560" i="1"/>
  <c r="BC560" i="1"/>
  <c r="EG560" i="1" s="1"/>
  <c r="BE559" i="1"/>
  <c r="BD559" i="1"/>
  <c r="BC559" i="1"/>
  <c r="BE558" i="1"/>
  <c r="BD558" i="1"/>
  <c r="BC558" i="1"/>
  <c r="BE557" i="1"/>
  <c r="BD557" i="1"/>
  <c r="BC557" i="1"/>
  <c r="BE556" i="1"/>
  <c r="BD556" i="1"/>
  <c r="BC556" i="1"/>
  <c r="BE555" i="1"/>
  <c r="BD555" i="1"/>
  <c r="BC555" i="1"/>
  <c r="EG555" i="1" s="1"/>
  <c r="BE554" i="1"/>
  <c r="BD554" i="1"/>
  <c r="BC554" i="1"/>
  <c r="BE553" i="1"/>
  <c r="BD553" i="1"/>
  <c r="BC553" i="1"/>
  <c r="BE552" i="1"/>
  <c r="BD552" i="1"/>
  <c r="BC552" i="1"/>
  <c r="BE551" i="1"/>
  <c r="BD551" i="1"/>
  <c r="BC551" i="1"/>
  <c r="BE550" i="1"/>
  <c r="BD550" i="1"/>
  <c r="BC550" i="1"/>
  <c r="EF550" i="1" s="1"/>
  <c r="BE549" i="1"/>
  <c r="BD549" i="1"/>
  <c r="BC549" i="1"/>
  <c r="BE548" i="1"/>
  <c r="BD548" i="1"/>
  <c r="BC548" i="1"/>
  <c r="BE547" i="1"/>
  <c r="BD547" i="1"/>
  <c r="BC547" i="1"/>
  <c r="BE546" i="1"/>
  <c r="BD546" i="1"/>
  <c r="BC546" i="1"/>
  <c r="BE545" i="1"/>
  <c r="BD545" i="1"/>
  <c r="BC545" i="1"/>
  <c r="BE544" i="1"/>
  <c r="BD544" i="1"/>
  <c r="BC544" i="1"/>
  <c r="BE543" i="1"/>
  <c r="BD543" i="1"/>
  <c r="BC543" i="1"/>
  <c r="BE542" i="1"/>
  <c r="BD542" i="1"/>
  <c r="BC542" i="1"/>
  <c r="BE541" i="1"/>
  <c r="BD541" i="1"/>
  <c r="BC541" i="1"/>
  <c r="BE540" i="1"/>
  <c r="BD540" i="1"/>
  <c r="BC540" i="1"/>
  <c r="EG540" i="1" s="1"/>
  <c r="BE539" i="1"/>
  <c r="BD539" i="1"/>
  <c r="BC539" i="1"/>
  <c r="EG539" i="1" s="1"/>
  <c r="BE538" i="1"/>
  <c r="BD538" i="1"/>
  <c r="BC538" i="1"/>
  <c r="BE537" i="1"/>
  <c r="BD537" i="1"/>
  <c r="BC537" i="1"/>
  <c r="BE536" i="1"/>
  <c r="BD536" i="1"/>
  <c r="BC536" i="1"/>
  <c r="EG536" i="1" s="1"/>
  <c r="BE535" i="1"/>
  <c r="BD535" i="1"/>
  <c r="BC535" i="1"/>
  <c r="EG535" i="1" s="1"/>
  <c r="BE534" i="1"/>
  <c r="BD534" i="1"/>
  <c r="BC534" i="1"/>
  <c r="BE533" i="1"/>
  <c r="BD533" i="1"/>
  <c r="BC533" i="1"/>
  <c r="BE532" i="1"/>
  <c r="BD532" i="1"/>
  <c r="BC532" i="1"/>
  <c r="BE531" i="1"/>
  <c r="BD531" i="1"/>
  <c r="BC531" i="1"/>
  <c r="EG531" i="1" s="1"/>
  <c r="BE530" i="1"/>
  <c r="BD530" i="1"/>
  <c r="BC530" i="1"/>
  <c r="BE529" i="1"/>
  <c r="BD529" i="1"/>
  <c r="BC529" i="1"/>
  <c r="BE528" i="1"/>
  <c r="BD528" i="1"/>
  <c r="BC528" i="1"/>
  <c r="EG528" i="1" s="1"/>
  <c r="BE527" i="1"/>
  <c r="BD527" i="1"/>
  <c r="BC527" i="1"/>
  <c r="BE526" i="1"/>
  <c r="BD526" i="1"/>
  <c r="BC526" i="1"/>
  <c r="BE525" i="1"/>
  <c r="BD525" i="1"/>
  <c r="BC525" i="1"/>
  <c r="BE524" i="1"/>
  <c r="BD524" i="1"/>
  <c r="BC524" i="1"/>
  <c r="BE523" i="1"/>
  <c r="BD523" i="1"/>
  <c r="BC523" i="1"/>
  <c r="BE522" i="1"/>
  <c r="BD522" i="1"/>
  <c r="BC522" i="1"/>
  <c r="BE521" i="1"/>
  <c r="BD521" i="1"/>
  <c r="BC521" i="1"/>
  <c r="BE520" i="1"/>
  <c r="BD520" i="1"/>
  <c r="BC520" i="1"/>
  <c r="BE519" i="1"/>
  <c r="BD519" i="1"/>
  <c r="BC519" i="1"/>
  <c r="BE518" i="1"/>
  <c r="BD518" i="1"/>
  <c r="BC518" i="1"/>
  <c r="BE517" i="1"/>
  <c r="BD517" i="1"/>
  <c r="BC517" i="1"/>
  <c r="BE516" i="1"/>
  <c r="BD516" i="1"/>
  <c r="BC516" i="1"/>
  <c r="BE515" i="1"/>
  <c r="BD515" i="1"/>
  <c r="BC515" i="1"/>
  <c r="EG515" i="1" s="1"/>
  <c r="BE514" i="1"/>
  <c r="BD514" i="1"/>
  <c r="BC514" i="1"/>
  <c r="BE513" i="1"/>
  <c r="BD513" i="1"/>
  <c r="BC513" i="1"/>
  <c r="BE512" i="1"/>
  <c r="BD512" i="1"/>
  <c r="BC512" i="1"/>
  <c r="EF512" i="1" s="1"/>
  <c r="BE511" i="1"/>
  <c r="BD511" i="1"/>
  <c r="BC511" i="1"/>
  <c r="BE510" i="1"/>
  <c r="BD510" i="1"/>
  <c r="BC510" i="1"/>
  <c r="BE509" i="1"/>
  <c r="BD509" i="1"/>
  <c r="BC509" i="1"/>
  <c r="BE508" i="1"/>
  <c r="BD508" i="1"/>
  <c r="BC508" i="1"/>
  <c r="BE507" i="1"/>
  <c r="BD507" i="1"/>
  <c r="BC507" i="1"/>
  <c r="EG507" i="1" s="1"/>
  <c r="BE506" i="1"/>
  <c r="BD506" i="1"/>
  <c r="BC506" i="1"/>
  <c r="BE505" i="1"/>
  <c r="BD505" i="1"/>
  <c r="BC505" i="1"/>
  <c r="BE504" i="1"/>
  <c r="BD504" i="1"/>
  <c r="BC504" i="1"/>
  <c r="EG504" i="1" s="1"/>
  <c r="BE503" i="1"/>
  <c r="BD503" i="1"/>
  <c r="BC503" i="1"/>
  <c r="EG503" i="1" s="1"/>
  <c r="BE502" i="1"/>
  <c r="BD502" i="1"/>
  <c r="BC502" i="1"/>
  <c r="BE501" i="1"/>
  <c r="BD501" i="1"/>
  <c r="BC501" i="1"/>
  <c r="BE500" i="1"/>
  <c r="BD500" i="1"/>
  <c r="BC500" i="1"/>
  <c r="BE499" i="1"/>
  <c r="BD499" i="1"/>
  <c r="BC499" i="1"/>
  <c r="EG499" i="1" s="1"/>
  <c r="BE498" i="1"/>
  <c r="BD498" i="1"/>
  <c r="BC498" i="1"/>
  <c r="BE497" i="1"/>
  <c r="BD497" i="1"/>
  <c r="BC497" i="1"/>
  <c r="BE496" i="1"/>
  <c r="BD496" i="1"/>
  <c r="BC496" i="1"/>
  <c r="EG496" i="1" s="1"/>
  <c r="BE495" i="1"/>
  <c r="BD495" i="1"/>
  <c r="BC495" i="1"/>
  <c r="BE494" i="1"/>
  <c r="BD494" i="1"/>
  <c r="BC494" i="1"/>
  <c r="BE493" i="1"/>
  <c r="BD493" i="1"/>
  <c r="BC493" i="1"/>
  <c r="BE492" i="1"/>
  <c r="BD492" i="1"/>
  <c r="BC492" i="1"/>
  <c r="EG492" i="1" s="1"/>
  <c r="BE491" i="1"/>
  <c r="BD491" i="1"/>
  <c r="BC491" i="1"/>
  <c r="BE490" i="1"/>
  <c r="BD490" i="1"/>
  <c r="BC490" i="1"/>
  <c r="BE489" i="1"/>
  <c r="BD489" i="1"/>
  <c r="BC489" i="1"/>
  <c r="BE488" i="1"/>
  <c r="BD488" i="1"/>
  <c r="BC488" i="1"/>
  <c r="BE487" i="1"/>
  <c r="BD487" i="1"/>
  <c r="BC487" i="1"/>
  <c r="BE486" i="1"/>
  <c r="BD486" i="1"/>
  <c r="BC486" i="1"/>
  <c r="BE485" i="1"/>
  <c r="BD485" i="1"/>
  <c r="BC485" i="1"/>
  <c r="BE484" i="1"/>
  <c r="BD484" i="1"/>
  <c r="BC484" i="1"/>
  <c r="BE483" i="1"/>
  <c r="BD483" i="1"/>
  <c r="BC483" i="1"/>
  <c r="BE482" i="1"/>
  <c r="BD482" i="1"/>
  <c r="BC482" i="1"/>
  <c r="EF482" i="1" s="1"/>
  <c r="BE481" i="1"/>
  <c r="BD481" i="1"/>
  <c r="BC481" i="1"/>
  <c r="BE480" i="1"/>
  <c r="BD480" i="1"/>
  <c r="BC480" i="1"/>
  <c r="EF480" i="1" s="1"/>
  <c r="BE479" i="1"/>
  <c r="BD479" i="1"/>
  <c r="BC479" i="1"/>
  <c r="BE478" i="1"/>
  <c r="BD478" i="1"/>
  <c r="BC478" i="1"/>
  <c r="BE477" i="1"/>
  <c r="BD477" i="1"/>
  <c r="BC477" i="1"/>
  <c r="BE476" i="1"/>
  <c r="BD476" i="1"/>
  <c r="BC476" i="1"/>
  <c r="BE475" i="1"/>
  <c r="BD475" i="1"/>
  <c r="BC475" i="1"/>
  <c r="BE474" i="1"/>
  <c r="BD474" i="1"/>
  <c r="BC474" i="1"/>
  <c r="BE473" i="1"/>
  <c r="BD473" i="1"/>
  <c r="BC473" i="1"/>
  <c r="BE472" i="1"/>
  <c r="BD472" i="1"/>
  <c r="BC472" i="1"/>
  <c r="BE471" i="1"/>
  <c r="BD471" i="1"/>
  <c r="BC471" i="1"/>
  <c r="BE470" i="1"/>
  <c r="BD470" i="1"/>
  <c r="BC470" i="1"/>
  <c r="EG470" i="1" s="1"/>
  <c r="BE469" i="1"/>
  <c r="BD469" i="1"/>
  <c r="BC469" i="1"/>
  <c r="BE468" i="1"/>
  <c r="BD468" i="1"/>
  <c r="BC468" i="1"/>
  <c r="EG468" i="1" s="1"/>
  <c r="BE467" i="1"/>
  <c r="BD467" i="1"/>
  <c r="BC467" i="1"/>
  <c r="EG467" i="1" s="1"/>
  <c r="BE466" i="1"/>
  <c r="BD466" i="1"/>
  <c r="BC466" i="1"/>
  <c r="EG466" i="1" s="1"/>
  <c r="BE465" i="1"/>
  <c r="BD465" i="1"/>
  <c r="BC465" i="1"/>
  <c r="EG465" i="1" s="1"/>
  <c r="BE464" i="1"/>
  <c r="BD464" i="1"/>
  <c r="BC464" i="1"/>
  <c r="BE463" i="1"/>
  <c r="BD463" i="1"/>
  <c r="BC463" i="1"/>
  <c r="EF463" i="1" s="1"/>
  <c r="BE462" i="1"/>
  <c r="BD462" i="1"/>
  <c r="BC462" i="1"/>
  <c r="BE461" i="1"/>
  <c r="BD461" i="1"/>
  <c r="BC461" i="1"/>
  <c r="BE460" i="1"/>
  <c r="BD460" i="1"/>
  <c r="BC460" i="1"/>
  <c r="EG460" i="1" s="1"/>
  <c r="BE459" i="1"/>
  <c r="BD459" i="1"/>
  <c r="BC459" i="1"/>
  <c r="EG459" i="1" s="1"/>
  <c r="BE458" i="1"/>
  <c r="BD458" i="1"/>
  <c r="BC458" i="1"/>
  <c r="BE457" i="1"/>
  <c r="BD457" i="1"/>
  <c r="BC457" i="1"/>
  <c r="BE456" i="1"/>
  <c r="BD456" i="1"/>
  <c r="BC456" i="1"/>
  <c r="EG456" i="1" s="1"/>
  <c r="BE455" i="1"/>
  <c r="BD455" i="1"/>
  <c r="BC455" i="1"/>
  <c r="BE454" i="1"/>
  <c r="BD454" i="1"/>
  <c r="BC454" i="1"/>
  <c r="EF454" i="1" s="1"/>
  <c r="BE453" i="1"/>
  <c r="BD453" i="1"/>
  <c r="BC453" i="1"/>
  <c r="BE452" i="1"/>
  <c r="BD452" i="1"/>
  <c r="BC452" i="1"/>
  <c r="EG452" i="1" s="1"/>
  <c r="BE451" i="1"/>
  <c r="BD451" i="1"/>
  <c r="BC451" i="1"/>
  <c r="EG451" i="1" s="1"/>
  <c r="BE450" i="1"/>
  <c r="BD450" i="1"/>
  <c r="BC450" i="1"/>
  <c r="EG450" i="1" s="1"/>
  <c r="BE449" i="1"/>
  <c r="BD449" i="1"/>
  <c r="BC449" i="1"/>
  <c r="BE448" i="1"/>
  <c r="BD448" i="1"/>
  <c r="BC448" i="1"/>
  <c r="BE447" i="1"/>
  <c r="BD447" i="1"/>
  <c r="BC447" i="1"/>
  <c r="BE446" i="1"/>
  <c r="BD446" i="1"/>
  <c r="BC446" i="1"/>
  <c r="EG446" i="1" s="1"/>
  <c r="BE445" i="1"/>
  <c r="BD445" i="1"/>
  <c r="BC445" i="1"/>
  <c r="BE444" i="1"/>
  <c r="BD444" i="1"/>
  <c r="BC444" i="1"/>
  <c r="EG444" i="1" s="1"/>
  <c r="BE443" i="1"/>
  <c r="BD443" i="1"/>
  <c r="BC443" i="1"/>
  <c r="BE442" i="1"/>
  <c r="BD442" i="1"/>
  <c r="BC442" i="1"/>
  <c r="BE441" i="1"/>
  <c r="BD441" i="1"/>
  <c r="BC441" i="1"/>
  <c r="BE440" i="1"/>
  <c r="BD440" i="1"/>
  <c r="BC440" i="1"/>
  <c r="EG440" i="1" s="1"/>
  <c r="BE439" i="1"/>
  <c r="BD439" i="1"/>
  <c r="BC439" i="1"/>
  <c r="BE438" i="1"/>
  <c r="BD438" i="1"/>
  <c r="BC438" i="1"/>
  <c r="EF438" i="1" s="1"/>
  <c r="BE437" i="1"/>
  <c r="BD437" i="1"/>
  <c r="BC437" i="1"/>
  <c r="BE436" i="1"/>
  <c r="BD436" i="1"/>
  <c r="BC436" i="1"/>
  <c r="EG436" i="1" s="1"/>
  <c r="BE435" i="1"/>
  <c r="BD435" i="1"/>
  <c r="BC435" i="1"/>
  <c r="EG435" i="1" s="1"/>
  <c r="BE434" i="1"/>
  <c r="BD434" i="1"/>
  <c r="BC434" i="1"/>
  <c r="EG434" i="1" s="1"/>
  <c r="BE433" i="1"/>
  <c r="BD433" i="1"/>
  <c r="BC433" i="1"/>
  <c r="EG433" i="1" s="1"/>
  <c r="BE432" i="1"/>
  <c r="BD432" i="1"/>
  <c r="BC432" i="1"/>
  <c r="BE431" i="1"/>
  <c r="BD431" i="1"/>
  <c r="BC431" i="1"/>
  <c r="BE430" i="1"/>
  <c r="BD430" i="1"/>
  <c r="BC430" i="1"/>
  <c r="BE429" i="1"/>
  <c r="BD429" i="1"/>
  <c r="BC429" i="1"/>
  <c r="BE428" i="1"/>
  <c r="BD428" i="1"/>
  <c r="BC428" i="1"/>
  <c r="BE427" i="1"/>
  <c r="BD427" i="1"/>
  <c r="BC427" i="1"/>
  <c r="EG427" i="1" s="1"/>
  <c r="BE426" i="1"/>
  <c r="BD426" i="1"/>
  <c r="BC426" i="1"/>
  <c r="EG426" i="1" s="1"/>
  <c r="BE425" i="1"/>
  <c r="BD425" i="1"/>
  <c r="BC425" i="1"/>
  <c r="BE424" i="1"/>
  <c r="BD424" i="1"/>
  <c r="BC424" i="1"/>
  <c r="BE423" i="1"/>
  <c r="BD423" i="1"/>
  <c r="BC423" i="1"/>
  <c r="BE422" i="1"/>
  <c r="BD422" i="1"/>
  <c r="BC422" i="1"/>
  <c r="BE421" i="1"/>
  <c r="BD421" i="1"/>
  <c r="BC421" i="1"/>
  <c r="BE420" i="1"/>
  <c r="BD420" i="1"/>
  <c r="BC420" i="1"/>
  <c r="BE419" i="1"/>
  <c r="BD419" i="1"/>
  <c r="BC419" i="1"/>
  <c r="BE418" i="1"/>
  <c r="BD418" i="1"/>
  <c r="BC418" i="1"/>
  <c r="BE417" i="1"/>
  <c r="BD417" i="1"/>
  <c r="BC417" i="1"/>
  <c r="EG417" i="1" s="1"/>
  <c r="BE416" i="1"/>
  <c r="BD416" i="1"/>
  <c r="BC416" i="1"/>
  <c r="EF416" i="1" s="1"/>
  <c r="BE415" i="1"/>
  <c r="BD415" i="1"/>
  <c r="BC415" i="1"/>
  <c r="EF415" i="1" s="1"/>
  <c r="BE414" i="1"/>
  <c r="BD414" i="1"/>
  <c r="BC414" i="1"/>
  <c r="BE413" i="1"/>
  <c r="BD413" i="1"/>
  <c r="BC413" i="1"/>
  <c r="BE412" i="1"/>
  <c r="BD412" i="1"/>
  <c r="BC412" i="1"/>
  <c r="EG412" i="1" s="1"/>
  <c r="BE411" i="1"/>
  <c r="BD411" i="1"/>
  <c r="BC411" i="1"/>
  <c r="BE410" i="1"/>
  <c r="BD410" i="1"/>
  <c r="BC410" i="1"/>
  <c r="BE409" i="1"/>
  <c r="BD409" i="1"/>
  <c r="BC409" i="1"/>
  <c r="BE408" i="1"/>
  <c r="BD408" i="1"/>
  <c r="BC408" i="1"/>
  <c r="EG408" i="1" s="1"/>
  <c r="BE407" i="1"/>
  <c r="BD407" i="1"/>
  <c r="BC407" i="1"/>
  <c r="BE406" i="1"/>
  <c r="BD406" i="1"/>
  <c r="BC406" i="1"/>
  <c r="BE405" i="1"/>
  <c r="BD405" i="1"/>
  <c r="BC405" i="1"/>
  <c r="BE404" i="1"/>
  <c r="BD404" i="1"/>
  <c r="BC404" i="1"/>
  <c r="BE403" i="1"/>
  <c r="BD403" i="1"/>
  <c r="BC403" i="1"/>
  <c r="EG403" i="1" s="1"/>
  <c r="BE402" i="1"/>
  <c r="BD402" i="1"/>
  <c r="BC402" i="1"/>
  <c r="BE401" i="1"/>
  <c r="BD401" i="1"/>
  <c r="BC401" i="1"/>
  <c r="BE400" i="1"/>
  <c r="BD400" i="1"/>
  <c r="BC400" i="1"/>
  <c r="BE399" i="1"/>
  <c r="BD399" i="1"/>
  <c r="BC399" i="1"/>
  <c r="BE398" i="1"/>
  <c r="BD398" i="1"/>
  <c r="BC398" i="1"/>
  <c r="BE397" i="1"/>
  <c r="BD397" i="1"/>
  <c r="BC397" i="1"/>
  <c r="BE396" i="1"/>
  <c r="BD396" i="1"/>
  <c r="BC396" i="1"/>
  <c r="EG396" i="1" s="1"/>
  <c r="BE395" i="1"/>
  <c r="BD395" i="1"/>
  <c r="BC395" i="1"/>
  <c r="BE394" i="1"/>
  <c r="BD394" i="1"/>
  <c r="BC394" i="1"/>
  <c r="EG394" i="1" s="1"/>
  <c r="BE393" i="1"/>
  <c r="BD393" i="1"/>
  <c r="BC393" i="1"/>
  <c r="BE392" i="1"/>
  <c r="BD392" i="1"/>
  <c r="BC392" i="1"/>
  <c r="EG392" i="1" s="1"/>
  <c r="BE391" i="1"/>
  <c r="BD391" i="1"/>
  <c r="BC391" i="1"/>
  <c r="BE390" i="1"/>
  <c r="BD390" i="1"/>
  <c r="BC390" i="1"/>
  <c r="BE389" i="1"/>
  <c r="BD389" i="1"/>
  <c r="BC389" i="1"/>
  <c r="BE388" i="1"/>
  <c r="BD388" i="1"/>
  <c r="BC388" i="1"/>
  <c r="BE387" i="1"/>
  <c r="BD387" i="1"/>
  <c r="BC387" i="1"/>
  <c r="EG387" i="1" s="1"/>
  <c r="BE386" i="1"/>
  <c r="BD386" i="1"/>
  <c r="BC386" i="1"/>
  <c r="EG386" i="1" s="1"/>
  <c r="BE385" i="1"/>
  <c r="BD385" i="1"/>
  <c r="BC385" i="1"/>
  <c r="BE384" i="1"/>
  <c r="BD384" i="1"/>
  <c r="BC384" i="1"/>
  <c r="BE383" i="1"/>
  <c r="BD383" i="1"/>
  <c r="BC383" i="1"/>
  <c r="BE382" i="1"/>
  <c r="BD382" i="1"/>
  <c r="BC382" i="1"/>
  <c r="BE381" i="1"/>
  <c r="BD381" i="1"/>
  <c r="BC381" i="1"/>
  <c r="BE380" i="1"/>
  <c r="BD380" i="1"/>
  <c r="BC380" i="1"/>
  <c r="BE379" i="1"/>
  <c r="BD379" i="1"/>
  <c r="BC379" i="1"/>
  <c r="EG379" i="1" s="1"/>
  <c r="BE378" i="1"/>
  <c r="BD378" i="1"/>
  <c r="BC378" i="1"/>
  <c r="BE377" i="1"/>
  <c r="BD377" i="1"/>
  <c r="BC377" i="1"/>
  <c r="BE376" i="1"/>
  <c r="BD376" i="1"/>
  <c r="BC376" i="1"/>
  <c r="BE375" i="1"/>
  <c r="BD375" i="1"/>
  <c r="BC375" i="1"/>
  <c r="EG375" i="1" s="1"/>
  <c r="BE374" i="1"/>
  <c r="BD374" i="1"/>
  <c r="BC374" i="1"/>
  <c r="BE373" i="1"/>
  <c r="BD373" i="1"/>
  <c r="BC373" i="1"/>
  <c r="BE372" i="1"/>
  <c r="BD372" i="1"/>
  <c r="BC372" i="1"/>
  <c r="BE371" i="1"/>
  <c r="BD371" i="1"/>
  <c r="BC371" i="1"/>
  <c r="EF371" i="1" s="1"/>
  <c r="BE370" i="1"/>
  <c r="BD370" i="1"/>
  <c r="BC370" i="1"/>
  <c r="BE369" i="1"/>
  <c r="BD369" i="1"/>
  <c r="BC369" i="1"/>
  <c r="EG369" i="1" s="1"/>
  <c r="BE368" i="1"/>
  <c r="BD368" i="1"/>
  <c r="BC368" i="1"/>
  <c r="BE367" i="1"/>
  <c r="BD367" i="1"/>
  <c r="BC367" i="1"/>
  <c r="EG367" i="1" s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EG360" i="1" s="1"/>
  <c r="BE359" i="1"/>
  <c r="BD359" i="1"/>
  <c r="BC359" i="1"/>
  <c r="EG359" i="1" s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EG355" i="1" s="1"/>
  <c r="BE354" i="1"/>
  <c r="BD354" i="1"/>
  <c r="BC354" i="1"/>
  <c r="BE353" i="1"/>
  <c r="BD353" i="1"/>
  <c r="BC353" i="1"/>
  <c r="BE352" i="1"/>
  <c r="BD352" i="1"/>
  <c r="BC352" i="1"/>
  <c r="EG352" i="1" s="1"/>
  <c r="BE351" i="1"/>
  <c r="BD351" i="1"/>
  <c r="BC351" i="1"/>
  <c r="BE350" i="1"/>
  <c r="BD350" i="1"/>
  <c r="BC350" i="1"/>
  <c r="BE349" i="1"/>
  <c r="BD349" i="1"/>
  <c r="BC349" i="1"/>
  <c r="EG349" i="1" s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EG342" i="1" s="1"/>
  <c r="BE341" i="1"/>
  <c r="BD341" i="1"/>
  <c r="BC341" i="1"/>
  <c r="BE340" i="1"/>
  <c r="BD340" i="1"/>
  <c r="BC340" i="1"/>
  <c r="BE339" i="1"/>
  <c r="BD339" i="1"/>
  <c r="BC339" i="1"/>
  <c r="EG339" i="1" s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EG333" i="1" s="1"/>
  <c r="BE332" i="1"/>
  <c r="BD332" i="1"/>
  <c r="BC332" i="1"/>
  <c r="EG332" i="1" s="1"/>
  <c r="BE331" i="1"/>
  <c r="BD331" i="1"/>
  <c r="BC331" i="1"/>
  <c r="BE330" i="1"/>
  <c r="BD330" i="1"/>
  <c r="BC330" i="1"/>
  <c r="EG330" i="1" s="1"/>
  <c r="BE329" i="1"/>
  <c r="BD329" i="1"/>
  <c r="BC329" i="1"/>
  <c r="BE328" i="1"/>
  <c r="BD328" i="1"/>
  <c r="BC328" i="1"/>
  <c r="EF328" i="1" s="1"/>
  <c r="BE327" i="1"/>
  <c r="BD327" i="1"/>
  <c r="BC327" i="1"/>
  <c r="BE326" i="1"/>
  <c r="BD326" i="1"/>
  <c r="BC326" i="1"/>
  <c r="BE325" i="1"/>
  <c r="BD325" i="1"/>
  <c r="BC325" i="1"/>
  <c r="EG325" i="1" s="1"/>
  <c r="BE324" i="1"/>
  <c r="BD324" i="1"/>
  <c r="BC324" i="1"/>
  <c r="BE323" i="1"/>
  <c r="BD323" i="1"/>
  <c r="BC323" i="1"/>
  <c r="BE322" i="1"/>
  <c r="BD322" i="1"/>
  <c r="BC322" i="1"/>
  <c r="EG322" i="1" s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EG316" i="1" s="1"/>
  <c r="BE315" i="1"/>
  <c r="BD315" i="1"/>
  <c r="BC315" i="1"/>
  <c r="EG315" i="1" s="1"/>
  <c r="BE314" i="1"/>
  <c r="BD314" i="1"/>
  <c r="BC314" i="1"/>
  <c r="EG314" i="1" s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EG308" i="1" s="1"/>
  <c r="BE307" i="1"/>
  <c r="BD307" i="1"/>
  <c r="BC307" i="1"/>
  <c r="EF307" i="1" s="1"/>
  <c r="BE306" i="1"/>
  <c r="BD306" i="1"/>
  <c r="BC306" i="1"/>
  <c r="EF306" i="1" s="1"/>
  <c r="BE305" i="1"/>
  <c r="BD305" i="1"/>
  <c r="BC305" i="1"/>
  <c r="BE304" i="1"/>
  <c r="BD304" i="1"/>
  <c r="BC304" i="1"/>
  <c r="EG304" i="1" s="1"/>
  <c r="BE303" i="1"/>
  <c r="BD303" i="1"/>
  <c r="BC303" i="1"/>
  <c r="EF303" i="1" s="1"/>
  <c r="BE302" i="1"/>
  <c r="BD302" i="1"/>
  <c r="BC302" i="1"/>
  <c r="EG302" i="1" s="1"/>
  <c r="BE301" i="1"/>
  <c r="BD301" i="1"/>
  <c r="BC301" i="1"/>
  <c r="EG301" i="1" s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EG295" i="1" s="1"/>
  <c r="BE294" i="1"/>
  <c r="BD294" i="1"/>
  <c r="BC294" i="1"/>
  <c r="BE293" i="1"/>
  <c r="BD293" i="1"/>
  <c r="BC293" i="1"/>
  <c r="EG293" i="1" s="1"/>
  <c r="BE292" i="1"/>
  <c r="BD292" i="1"/>
  <c r="BC292" i="1"/>
  <c r="BE291" i="1"/>
  <c r="BD291" i="1"/>
  <c r="BC291" i="1"/>
  <c r="EF291" i="1" s="1"/>
  <c r="BE290" i="1"/>
  <c r="BD290" i="1"/>
  <c r="BC290" i="1"/>
  <c r="BE289" i="1"/>
  <c r="BD289" i="1"/>
  <c r="BC289" i="1"/>
  <c r="BE288" i="1"/>
  <c r="BD288" i="1"/>
  <c r="BC288" i="1"/>
  <c r="EG288" i="1" s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EG284" i="1" s="1"/>
  <c r="BE283" i="1"/>
  <c r="BD283" i="1"/>
  <c r="BC283" i="1"/>
  <c r="EG283" i="1" s="1"/>
  <c r="BE282" i="1"/>
  <c r="BD282" i="1"/>
  <c r="BC282" i="1"/>
  <c r="EG282" i="1" s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EF278" i="1" s="1"/>
  <c r="BE277" i="1"/>
  <c r="BD277" i="1"/>
  <c r="BC277" i="1"/>
  <c r="EG277" i="1" s="1"/>
  <c r="BE276" i="1"/>
  <c r="BD276" i="1"/>
  <c r="BC276" i="1"/>
  <c r="BE275" i="1"/>
  <c r="BD275" i="1"/>
  <c r="BC275" i="1"/>
  <c r="EG275" i="1" s="1"/>
  <c r="BE274" i="1"/>
  <c r="BD274" i="1"/>
  <c r="BC274" i="1"/>
  <c r="EG274" i="1" s="1"/>
  <c r="BE273" i="1"/>
  <c r="BD273" i="1"/>
  <c r="BC273" i="1"/>
  <c r="BE272" i="1"/>
  <c r="BD272" i="1"/>
  <c r="BC272" i="1"/>
  <c r="BE271" i="1"/>
  <c r="BD271" i="1"/>
  <c r="BC271" i="1"/>
  <c r="EG271" i="1" s="1"/>
  <c r="BE270" i="1"/>
  <c r="BD270" i="1"/>
  <c r="BC270" i="1"/>
  <c r="BE269" i="1"/>
  <c r="BD269" i="1"/>
  <c r="BC269" i="1"/>
  <c r="EG269" i="1" s="1"/>
  <c r="BE268" i="1"/>
  <c r="BD268" i="1"/>
  <c r="BC268" i="1"/>
  <c r="BE267" i="1"/>
  <c r="BD267" i="1"/>
  <c r="BC267" i="1"/>
  <c r="EG267" i="1" s="1"/>
  <c r="BE266" i="1"/>
  <c r="BD266" i="1"/>
  <c r="BC266" i="1"/>
  <c r="EG266" i="1" s="1"/>
  <c r="BE265" i="1"/>
  <c r="BD265" i="1"/>
  <c r="BC265" i="1"/>
  <c r="BE264" i="1"/>
  <c r="BD264" i="1"/>
  <c r="BC264" i="1"/>
  <c r="EG264" i="1" s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EF259" i="1" s="1"/>
  <c r="BE258" i="1"/>
  <c r="BD258" i="1"/>
  <c r="BC258" i="1"/>
  <c r="EG258" i="1" s="1"/>
  <c r="BE257" i="1"/>
  <c r="BD257" i="1"/>
  <c r="BC257" i="1"/>
  <c r="BE256" i="1"/>
  <c r="BD256" i="1"/>
  <c r="BC256" i="1"/>
  <c r="EG256" i="1" s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EG252" i="1" s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EG247" i="1" s="1"/>
  <c r="BE246" i="1"/>
  <c r="BD246" i="1"/>
  <c r="BC246" i="1"/>
  <c r="EF246" i="1" s="1"/>
  <c r="BE245" i="1"/>
  <c r="BD245" i="1"/>
  <c r="BC245" i="1"/>
  <c r="BE244" i="1"/>
  <c r="BD244" i="1"/>
  <c r="BC244" i="1"/>
  <c r="EG244" i="1" s="1"/>
  <c r="BE243" i="1"/>
  <c r="BD243" i="1"/>
  <c r="BC243" i="1"/>
  <c r="EF243" i="1" s="1"/>
  <c r="BE242" i="1"/>
  <c r="BD242" i="1"/>
  <c r="BC242" i="1"/>
  <c r="BE241" i="1"/>
  <c r="BD241" i="1"/>
  <c r="BC241" i="1"/>
  <c r="BE240" i="1"/>
  <c r="BD240" i="1"/>
  <c r="BC240" i="1"/>
  <c r="EF240" i="1" s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EG234" i="1" s="1"/>
  <c r="BE233" i="1"/>
  <c r="BD233" i="1"/>
  <c r="BC233" i="1"/>
  <c r="BE232" i="1"/>
  <c r="BD232" i="1"/>
  <c r="BC232" i="1"/>
  <c r="BE231" i="1"/>
  <c r="BD231" i="1"/>
  <c r="BC231" i="1"/>
  <c r="EG231" i="1" s="1"/>
  <c r="BE230" i="1"/>
  <c r="BD230" i="1"/>
  <c r="BC230" i="1"/>
  <c r="EF230" i="1" s="1"/>
  <c r="BE229" i="1"/>
  <c r="BD229" i="1"/>
  <c r="BC229" i="1"/>
  <c r="BE228" i="1"/>
  <c r="BD228" i="1"/>
  <c r="BC228" i="1"/>
  <c r="BE227" i="1"/>
  <c r="BD227" i="1"/>
  <c r="BC227" i="1"/>
  <c r="EF227" i="1" s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EG223" i="1" s="1"/>
  <c r="BE222" i="1"/>
  <c r="BD222" i="1"/>
  <c r="BC222" i="1"/>
  <c r="BE221" i="1"/>
  <c r="BD221" i="1"/>
  <c r="BC221" i="1"/>
  <c r="EG221" i="1" s="1"/>
  <c r="BE220" i="1"/>
  <c r="BD220" i="1"/>
  <c r="BC220" i="1"/>
  <c r="EG220" i="1" s="1"/>
  <c r="BE219" i="1"/>
  <c r="BD219" i="1"/>
  <c r="BC219" i="1"/>
  <c r="EG219" i="1" s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EG215" i="1" s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EG211" i="1" s="1"/>
  <c r="BE210" i="1"/>
  <c r="BD210" i="1"/>
  <c r="BC210" i="1"/>
  <c r="EF210" i="1" s="1"/>
  <c r="BE209" i="1"/>
  <c r="BD209" i="1"/>
  <c r="BC209" i="1"/>
  <c r="BE208" i="1"/>
  <c r="BD208" i="1"/>
  <c r="BC208" i="1"/>
  <c r="EF208" i="1" s="1"/>
  <c r="BE207" i="1"/>
  <c r="BD207" i="1"/>
  <c r="BC207" i="1"/>
  <c r="EG207" i="1" s="1"/>
  <c r="BE206" i="1"/>
  <c r="BD206" i="1"/>
  <c r="BC206" i="1"/>
  <c r="EG206" i="1" s="1"/>
  <c r="BE205" i="1"/>
  <c r="BD205" i="1"/>
  <c r="BC205" i="1"/>
  <c r="EG205" i="1" s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EG200" i="1" s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EG194" i="1" s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EG188" i="1" s="1"/>
  <c r="BE187" i="1"/>
  <c r="BD187" i="1"/>
  <c r="BC187" i="1"/>
  <c r="EG187" i="1" s="1"/>
  <c r="BE186" i="1"/>
  <c r="BD186" i="1"/>
  <c r="BC186" i="1"/>
  <c r="EG186" i="1" s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EG180" i="1" s="1"/>
  <c r="BE179" i="1"/>
  <c r="BD179" i="1"/>
  <c r="BC179" i="1"/>
  <c r="EG179" i="1" s="1"/>
  <c r="BE178" i="1"/>
  <c r="BD178" i="1"/>
  <c r="BC178" i="1"/>
  <c r="EG178" i="1" s="1"/>
  <c r="BE177" i="1"/>
  <c r="BD177" i="1"/>
  <c r="BC177" i="1"/>
  <c r="BE176" i="1"/>
  <c r="BD176" i="1"/>
  <c r="BC176" i="1"/>
  <c r="EG176" i="1" s="1"/>
  <c r="BE175" i="1"/>
  <c r="BD175" i="1"/>
  <c r="BC175" i="1"/>
  <c r="BE174" i="1"/>
  <c r="BD174" i="1"/>
  <c r="BC174" i="1"/>
  <c r="EG174" i="1" s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EG168" i="1" s="1"/>
  <c r="BE167" i="1"/>
  <c r="BD167" i="1"/>
  <c r="BC167" i="1"/>
  <c r="EG167" i="1" s="1"/>
  <c r="BE166" i="1"/>
  <c r="BD166" i="1"/>
  <c r="BC166" i="1"/>
  <c r="BE165" i="1"/>
  <c r="BD165" i="1"/>
  <c r="BC165" i="1"/>
  <c r="EG165" i="1" s="1"/>
  <c r="BE164" i="1"/>
  <c r="BD164" i="1"/>
  <c r="BC164" i="1"/>
  <c r="BE163" i="1"/>
  <c r="BD163" i="1"/>
  <c r="BC163" i="1"/>
  <c r="EG163" i="1" s="1"/>
  <c r="BE162" i="1"/>
  <c r="BD162" i="1"/>
  <c r="BC162" i="1"/>
  <c r="BE161" i="1"/>
  <c r="BD161" i="1"/>
  <c r="BC161" i="1"/>
  <c r="BE160" i="1"/>
  <c r="BD160" i="1"/>
  <c r="BC160" i="1"/>
  <c r="EG160" i="1" s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EG156" i="1" s="1"/>
  <c r="BE155" i="1"/>
  <c r="BD155" i="1"/>
  <c r="BC155" i="1"/>
  <c r="EG155" i="1" s="1"/>
  <c r="BE154" i="1"/>
  <c r="BD154" i="1"/>
  <c r="BC154" i="1"/>
  <c r="EG154" i="1" s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EF150" i="1" s="1"/>
  <c r="BE149" i="1"/>
  <c r="BD149" i="1"/>
  <c r="BC149" i="1"/>
  <c r="EG149" i="1" s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EG143" i="1" s="1"/>
  <c r="BE142" i="1"/>
  <c r="BD142" i="1"/>
  <c r="BC142" i="1"/>
  <c r="EG142" i="1" s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EG132" i="1" s="1"/>
  <c r="BE131" i="1"/>
  <c r="BD131" i="1"/>
  <c r="BC131" i="1"/>
  <c r="EG131" i="1" s="1"/>
  <c r="BE130" i="1"/>
  <c r="BD130" i="1"/>
  <c r="BC130" i="1"/>
  <c r="EG130" i="1" s="1"/>
  <c r="BE129" i="1"/>
  <c r="BD129" i="1"/>
  <c r="BC129" i="1"/>
  <c r="BE128" i="1"/>
  <c r="BD128" i="1"/>
  <c r="BC128" i="1"/>
  <c r="EF128" i="1" s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EG124" i="1" s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EG116" i="1" s="1"/>
  <c r="BE115" i="1"/>
  <c r="BD115" i="1"/>
  <c r="BC115" i="1"/>
  <c r="EG115" i="1" s="1"/>
  <c r="BE114" i="1"/>
  <c r="BD114" i="1"/>
  <c r="BC114" i="1"/>
  <c r="BE113" i="1"/>
  <c r="BD113" i="1"/>
  <c r="BC113" i="1"/>
  <c r="BE112" i="1"/>
  <c r="BD112" i="1"/>
  <c r="BC112" i="1"/>
  <c r="EF112" i="1" s="1"/>
  <c r="BE111" i="1"/>
  <c r="BD111" i="1"/>
  <c r="BC111" i="1"/>
  <c r="BE110" i="1"/>
  <c r="BD110" i="1"/>
  <c r="BC110" i="1"/>
  <c r="BE109" i="1"/>
  <c r="BD109" i="1"/>
  <c r="BC109" i="1"/>
  <c r="EG109" i="1" s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EF102" i="1" s="1"/>
  <c r="BE101" i="1"/>
  <c r="BD101" i="1"/>
  <c r="BC101" i="1"/>
  <c r="BE100" i="1"/>
  <c r="BD100" i="1"/>
  <c r="BC100" i="1"/>
  <c r="BE99" i="1"/>
  <c r="BD99" i="1"/>
  <c r="BC99" i="1"/>
  <c r="EG99" i="1" s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EG93" i="1" s="1"/>
  <c r="BE92" i="1"/>
  <c r="BD92" i="1"/>
  <c r="BC92" i="1"/>
  <c r="BE91" i="1"/>
  <c r="BD91" i="1"/>
  <c r="BC91" i="1"/>
  <c r="EG91" i="1" s="1"/>
  <c r="BE90" i="1"/>
  <c r="BD90" i="1"/>
  <c r="BC90" i="1"/>
  <c r="BE89" i="1"/>
  <c r="BD89" i="1"/>
  <c r="BC89" i="1"/>
  <c r="BE88" i="1"/>
  <c r="BD88" i="1"/>
  <c r="BC88" i="1"/>
  <c r="BE87" i="1"/>
  <c r="BD87" i="1"/>
  <c r="BC87" i="1"/>
  <c r="EG87" i="1" s="1"/>
  <c r="BE86" i="1"/>
  <c r="BD86" i="1"/>
  <c r="BC86" i="1"/>
  <c r="BE85" i="1"/>
  <c r="BD85" i="1"/>
  <c r="BC85" i="1"/>
  <c r="BE84" i="1"/>
  <c r="BD84" i="1"/>
  <c r="BC84" i="1"/>
  <c r="BE83" i="1"/>
  <c r="BD83" i="1"/>
  <c r="BC83" i="1"/>
  <c r="EG83" i="1" s="1"/>
  <c r="BE82" i="1"/>
  <c r="BD82" i="1"/>
  <c r="BC82" i="1"/>
  <c r="EF82" i="1" s="1"/>
  <c r="BE81" i="1"/>
  <c r="BD81" i="1"/>
  <c r="BC81" i="1"/>
  <c r="BE80" i="1"/>
  <c r="BD80" i="1"/>
  <c r="BC80" i="1"/>
  <c r="EF80" i="1" s="1"/>
  <c r="BE79" i="1"/>
  <c r="BD79" i="1"/>
  <c r="BC79" i="1"/>
  <c r="EG79" i="1" s="1"/>
  <c r="BE78" i="1"/>
  <c r="BD78" i="1"/>
  <c r="BC78" i="1"/>
  <c r="BE77" i="1"/>
  <c r="BD77" i="1"/>
  <c r="BC77" i="1"/>
  <c r="EG77" i="1" s="1"/>
  <c r="BE76" i="1"/>
  <c r="BD76" i="1"/>
  <c r="BC76" i="1"/>
  <c r="BE75" i="1"/>
  <c r="BD75" i="1"/>
  <c r="BC75" i="1"/>
  <c r="BE74" i="1"/>
  <c r="BD74" i="1"/>
  <c r="BC74" i="1"/>
  <c r="EG74" i="1" s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EG66" i="1" s="1"/>
  <c r="BE65" i="1"/>
  <c r="BD65" i="1"/>
  <c r="BC65" i="1"/>
  <c r="BE64" i="1"/>
  <c r="BD64" i="1"/>
  <c r="BC64" i="1"/>
  <c r="BE63" i="1"/>
  <c r="BD63" i="1"/>
  <c r="BC63" i="1"/>
  <c r="BE62" i="1"/>
  <c r="BD62" i="1"/>
  <c r="BC62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EG58" i="1" s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EG52" i="1" s="1"/>
  <c r="BE51" i="1"/>
  <c r="BD51" i="1"/>
  <c r="BC51" i="1"/>
  <c r="EG51" i="1" s="1"/>
  <c r="BE50" i="1"/>
  <c r="BD50" i="1"/>
  <c r="BC50" i="1"/>
  <c r="EG50" i="1" s="1"/>
  <c r="BE49" i="1"/>
  <c r="BD49" i="1"/>
  <c r="BC49" i="1"/>
  <c r="BE48" i="1"/>
  <c r="BD48" i="1"/>
  <c r="BC48" i="1"/>
  <c r="EF48" i="1" s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EG40" i="1" s="1"/>
  <c r="BE39" i="1"/>
  <c r="BD39" i="1"/>
  <c r="BC39" i="1"/>
  <c r="BE38" i="1"/>
  <c r="BD38" i="1"/>
  <c r="BC38" i="1"/>
  <c r="EF38" i="1" s="1"/>
  <c r="BE37" i="1"/>
  <c r="BD37" i="1"/>
  <c r="BC37" i="1"/>
  <c r="EG37" i="1" s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EF32" i="1" s="1"/>
  <c r="BE31" i="1"/>
  <c r="BD31" i="1"/>
  <c r="BC31" i="1"/>
  <c r="EG31" i="1" s="1"/>
  <c r="BE30" i="1"/>
  <c r="BD30" i="1"/>
  <c r="BC30" i="1"/>
  <c r="BE29" i="1"/>
  <c r="BD29" i="1"/>
  <c r="BC29" i="1"/>
  <c r="BE28" i="1"/>
  <c r="BD28" i="1"/>
  <c r="BC28" i="1"/>
  <c r="BE27" i="1"/>
  <c r="BD27" i="1"/>
  <c r="BC27" i="1"/>
  <c r="EG27" i="1" s="1"/>
  <c r="BE26" i="1"/>
  <c r="BD26" i="1"/>
  <c r="BC26" i="1"/>
  <c r="BE25" i="1"/>
  <c r="BD25" i="1"/>
  <c r="BC25" i="1"/>
  <c r="BE24" i="1"/>
  <c r="BD24" i="1"/>
  <c r="BC24" i="1"/>
  <c r="EG24" i="1" s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EF19" i="1" s="1"/>
  <c r="BE18" i="1"/>
  <c r="BD18" i="1"/>
  <c r="BC18" i="1"/>
  <c r="EG18" i="1" s="1"/>
  <c r="BE17" i="1"/>
  <c r="BD17" i="1"/>
  <c r="BC17" i="1"/>
  <c r="BE16" i="1"/>
  <c r="BD16" i="1"/>
  <c r="BC16" i="1"/>
  <c r="EF16" i="1" s="1"/>
  <c r="BE15" i="1"/>
  <c r="BD15" i="1"/>
  <c r="BC15" i="1"/>
  <c r="EG15" i="1" s="1"/>
  <c r="BE14" i="1"/>
  <c r="BD14" i="1"/>
  <c r="BC14" i="1"/>
  <c r="EG14" i="1" s="1"/>
  <c r="BE13" i="1"/>
  <c r="BD13" i="1"/>
  <c r="BC13" i="1"/>
  <c r="EG13" i="1" s="1"/>
  <c r="BE12" i="1"/>
  <c r="BD12" i="1"/>
  <c r="BC12" i="1"/>
  <c r="EG12" i="1" s="1"/>
  <c r="BE11" i="1"/>
  <c r="BD11" i="1"/>
  <c r="BC11" i="1"/>
  <c r="BE10" i="1"/>
  <c r="BD10" i="1"/>
  <c r="BC10" i="1"/>
  <c r="AX804" i="1"/>
  <c r="AX803" i="1"/>
  <c r="AX788" i="1"/>
  <c r="AX787" i="1"/>
  <c r="AX786" i="1"/>
  <c r="AX772" i="1"/>
  <c r="AX771" i="1"/>
  <c r="AX756" i="1"/>
  <c r="AX755" i="1"/>
  <c r="AX754" i="1"/>
  <c r="AX753" i="1"/>
  <c r="AX752" i="1"/>
  <c r="AX751" i="1"/>
  <c r="AX740" i="1"/>
  <c r="AX739" i="1"/>
  <c r="AX738" i="1"/>
  <c r="AX737" i="1"/>
  <c r="AX724" i="1"/>
  <c r="AX723" i="1"/>
  <c r="AX722" i="1"/>
  <c r="AX708" i="1"/>
  <c r="AX707" i="1"/>
  <c r="AX706" i="1"/>
  <c r="AX705" i="1"/>
  <c r="AX372" i="1"/>
  <c r="AX356" i="1"/>
  <c r="AX355" i="1"/>
  <c r="AX354" i="1"/>
  <c r="AX352" i="1"/>
  <c r="AX308" i="1"/>
  <c r="AX307" i="1"/>
  <c r="AX244" i="1"/>
  <c r="AX243" i="1"/>
  <c r="AX212" i="1"/>
  <c r="AX211" i="1"/>
  <c r="AX196" i="1"/>
  <c r="AX195" i="1"/>
  <c r="AX180" i="1"/>
  <c r="AX179" i="1"/>
  <c r="AX164" i="1"/>
  <c r="AX163" i="1"/>
  <c r="AX162" i="1"/>
  <c r="AX130" i="1"/>
  <c r="AX129" i="1"/>
  <c r="AX116" i="1"/>
  <c r="AX115" i="1"/>
  <c r="AX84" i="1"/>
  <c r="AX83" i="1"/>
  <c r="AX68" i="1"/>
  <c r="AX67" i="1"/>
  <c r="AX51" i="1"/>
  <c r="AX35" i="1"/>
  <c r="AX20" i="1"/>
  <c r="AN804" i="1"/>
  <c r="AM804" i="1"/>
  <c r="AL804" i="1"/>
  <c r="AK804" i="1"/>
  <c r="AJ804" i="1"/>
  <c r="AI804" i="1"/>
  <c r="AH804" i="1"/>
  <c r="AG804" i="1"/>
  <c r="AF804" i="1"/>
  <c r="AN803" i="1"/>
  <c r="AM803" i="1"/>
  <c r="AL803" i="1"/>
  <c r="AK803" i="1"/>
  <c r="AJ803" i="1"/>
  <c r="AI803" i="1"/>
  <c r="AH803" i="1"/>
  <c r="AG803" i="1"/>
  <c r="AF803" i="1"/>
  <c r="AN802" i="1"/>
  <c r="AM802" i="1"/>
  <c r="AL802" i="1"/>
  <c r="AK802" i="1"/>
  <c r="AJ802" i="1"/>
  <c r="AI802" i="1"/>
  <c r="AH802" i="1"/>
  <c r="AG802" i="1"/>
  <c r="AF802" i="1"/>
  <c r="AN801" i="1"/>
  <c r="AM801" i="1"/>
  <c r="AL801" i="1"/>
  <c r="AK801" i="1"/>
  <c r="AJ801" i="1"/>
  <c r="AI801" i="1"/>
  <c r="AH801" i="1"/>
  <c r="AG801" i="1"/>
  <c r="AF801" i="1"/>
  <c r="AN800" i="1"/>
  <c r="AM800" i="1"/>
  <c r="AL800" i="1"/>
  <c r="AK800" i="1"/>
  <c r="AJ800" i="1"/>
  <c r="AI800" i="1"/>
  <c r="AH800" i="1"/>
  <c r="AG800" i="1"/>
  <c r="AF800" i="1"/>
  <c r="AN799" i="1"/>
  <c r="AM799" i="1"/>
  <c r="AL799" i="1"/>
  <c r="AK799" i="1"/>
  <c r="AJ799" i="1"/>
  <c r="AI799" i="1"/>
  <c r="AH799" i="1"/>
  <c r="AG799" i="1"/>
  <c r="AF799" i="1"/>
  <c r="AN798" i="1"/>
  <c r="AM798" i="1"/>
  <c r="AL798" i="1"/>
  <c r="AK798" i="1"/>
  <c r="AJ798" i="1"/>
  <c r="AI798" i="1"/>
  <c r="AH798" i="1"/>
  <c r="AG798" i="1"/>
  <c r="AF798" i="1"/>
  <c r="AN797" i="1"/>
  <c r="AM797" i="1"/>
  <c r="AL797" i="1"/>
  <c r="AK797" i="1"/>
  <c r="AJ797" i="1"/>
  <c r="AI797" i="1"/>
  <c r="AH797" i="1"/>
  <c r="AG797" i="1"/>
  <c r="AF797" i="1"/>
  <c r="AN796" i="1"/>
  <c r="AM796" i="1"/>
  <c r="AL796" i="1"/>
  <c r="AK796" i="1"/>
  <c r="AJ796" i="1"/>
  <c r="AI796" i="1"/>
  <c r="AH796" i="1"/>
  <c r="AG796" i="1"/>
  <c r="AF796" i="1"/>
  <c r="AN795" i="1"/>
  <c r="AM795" i="1"/>
  <c r="AL795" i="1"/>
  <c r="AK795" i="1"/>
  <c r="AJ795" i="1"/>
  <c r="AI795" i="1"/>
  <c r="AH795" i="1"/>
  <c r="AG795" i="1"/>
  <c r="AF795" i="1"/>
  <c r="AN794" i="1"/>
  <c r="AM794" i="1"/>
  <c r="AL794" i="1"/>
  <c r="AK794" i="1"/>
  <c r="AJ794" i="1"/>
  <c r="AI794" i="1"/>
  <c r="AH794" i="1"/>
  <c r="AG794" i="1"/>
  <c r="AF794" i="1"/>
  <c r="AN793" i="1"/>
  <c r="AM793" i="1"/>
  <c r="AL793" i="1"/>
  <c r="AK793" i="1"/>
  <c r="AJ793" i="1"/>
  <c r="AI793" i="1"/>
  <c r="AH793" i="1"/>
  <c r="AG793" i="1"/>
  <c r="AF793" i="1"/>
  <c r="AN792" i="1"/>
  <c r="AM792" i="1"/>
  <c r="AL792" i="1"/>
  <c r="AK792" i="1"/>
  <c r="AJ792" i="1"/>
  <c r="AI792" i="1"/>
  <c r="AH792" i="1"/>
  <c r="AG792" i="1"/>
  <c r="AF792" i="1"/>
  <c r="AN791" i="1"/>
  <c r="AM791" i="1"/>
  <c r="AL791" i="1"/>
  <c r="AK791" i="1"/>
  <c r="AJ791" i="1"/>
  <c r="AI791" i="1"/>
  <c r="AH791" i="1"/>
  <c r="AG791" i="1"/>
  <c r="AF791" i="1"/>
  <c r="AN790" i="1"/>
  <c r="AM790" i="1"/>
  <c r="AL790" i="1"/>
  <c r="AK790" i="1"/>
  <c r="AJ790" i="1"/>
  <c r="AI790" i="1"/>
  <c r="AH790" i="1"/>
  <c r="AG790" i="1"/>
  <c r="AF790" i="1"/>
  <c r="AN789" i="1"/>
  <c r="AM789" i="1"/>
  <c r="AL789" i="1"/>
  <c r="AK789" i="1"/>
  <c r="AJ789" i="1"/>
  <c r="AI789" i="1"/>
  <c r="AH789" i="1"/>
  <c r="AG789" i="1"/>
  <c r="AF789" i="1"/>
  <c r="AN788" i="1"/>
  <c r="AM788" i="1"/>
  <c r="AL788" i="1"/>
  <c r="AK788" i="1"/>
  <c r="AJ788" i="1"/>
  <c r="AI788" i="1"/>
  <c r="AH788" i="1"/>
  <c r="AG788" i="1"/>
  <c r="AF788" i="1"/>
  <c r="AN787" i="1"/>
  <c r="AM787" i="1"/>
  <c r="AL787" i="1"/>
  <c r="AK787" i="1"/>
  <c r="AJ787" i="1"/>
  <c r="AI787" i="1"/>
  <c r="AH787" i="1"/>
  <c r="AG787" i="1"/>
  <c r="AF787" i="1"/>
  <c r="AN786" i="1"/>
  <c r="AM786" i="1"/>
  <c r="AL786" i="1"/>
  <c r="AK786" i="1"/>
  <c r="AJ786" i="1"/>
  <c r="AI786" i="1"/>
  <c r="AH786" i="1"/>
  <c r="AG786" i="1"/>
  <c r="AF786" i="1"/>
  <c r="AN785" i="1"/>
  <c r="AM785" i="1"/>
  <c r="AL785" i="1"/>
  <c r="AK785" i="1"/>
  <c r="AJ785" i="1"/>
  <c r="AI785" i="1"/>
  <c r="AH785" i="1"/>
  <c r="AG785" i="1"/>
  <c r="AF785" i="1"/>
  <c r="AN784" i="1"/>
  <c r="AM784" i="1"/>
  <c r="AL784" i="1"/>
  <c r="AK784" i="1"/>
  <c r="AJ784" i="1"/>
  <c r="AI784" i="1"/>
  <c r="AH784" i="1"/>
  <c r="AG784" i="1"/>
  <c r="AF784" i="1"/>
  <c r="AN783" i="1"/>
  <c r="AM783" i="1"/>
  <c r="AL783" i="1"/>
  <c r="AK783" i="1"/>
  <c r="AJ783" i="1"/>
  <c r="AI783" i="1"/>
  <c r="AH783" i="1"/>
  <c r="AG783" i="1"/>
  <c r="AF783" i="1"/>
  <c r="AN782" i="1"/>
  <c r="AM782" i="1"/>
  <c r="AL782" i="1"/>
  <c r="AK782" i="1"/>
  <c r="AJ782" i="1"/>
  <c r="AI782" i="1"/>
  <c r="AH782" i="1"/>
  <c r="AG782" i="1"/>
  <c r="AF782" i="1"/>
  <c r="AN781" i="1"/>
  <c r="AM781" i="1"/>
  <c r="AL781" i="1"/>
  <c r="AK781" i="1"/>
  <c r="AJ781" i="1"/>
  <c r="AI781" i="1"/>
  <c r="AH781" i="1"/>
  <c r="AG781" i="1"/>
  <c r="AF781" i="1"/>
  <c r="AN780" i="1"/>
  <c r="AM780" i="1"/>
  <c r="AL780" i="1"/>
  <c r="AK780" i="1"/>
  <c r="AJ780" i="1"/>
  <c r="AI780" i="1"/>
  <c r="AH780" i="1"/>
  <c r="AG780" i="1"/>
  <c r="AF780" i="1"/>
  <c r="AN779" i="1"/>
  <c r="AM779" i="1"/>
  <c r="AL779" i="1"/>
  <c r="AK779" i="1"/>
  <c r="AJ779" i="1"/>
  <c r="AI779" i="1"/>
  <c r="AH779" i="1"/>
  <c r="AG779" i="1"/>
  <c r="AF779" i="1"/>
  <c r="AN778" i="1"/>
  <c r="AM778" i="1"/>
  <c r="AL778" i="1"/>
  <c r="AK778" i="1"/>
  <c r="AJ778" i="1"/>
  <c r="AI778" i="1"/>
  <c r="AH778" i="1"/>
  <c r="AG778" i="1"/>
  <c r="AF778" i="1"/>
  <c r="AN777" i="1"/>
  <c r="AM777" i="1"/>
  <c r="AL777" i="1"/>
  <c r="AK777" i="1"/>
  <c r="AJ777" i="1"/>
  <c r="AI777" i="1"/>
  <c r="AH777" i="1"/>
  <c r="AG777" i="1"/>
  <c r="AF777" i="1"/>
  <c r="AN776" i="1"/>
  <c r="AM776" i="1"/>
  <c r="AL776" i="1"/>
  <c r="AK776" i="1"/>
  <c r="AJ776" i="1"/>
  <c r="AI776" i="1"/>
  <c r="AH776" i="1"/>
  <c r="AG776" i="1"/>
  <c r="AF776" i="1"/>
  <c r="AN775" i="1"/>
  <c r="AM775" i="1"/>
  <c r="AL775" i="1"/>
  <c r="AK775" i="1"/>
  <c r="AJ775" i="1"/>
  <c r="AI775" i="1"/>
  <c r="AH775" i="1"/>
  <c r="AG775" i="1"/>
  <c r="AF775" i="1"/>
  <c r="AN774" i="1"/>
  <c r="AM774" i="1"/>
  <c r="AL774" i="1"/>
  <c r="AK774" i="1"/>
  <c r="AJ774" i="1"/>
  <c r="AI774" i="1"/>
  <c r="AH774" i="1"/>
  <c r="AG774" i="1"/>
  <c r="AF774" i="1"/>
  <c r="AN773" i="1"/>
  <c r="AM773" i="1"/>
  <c r="AL773" i="1"/>
  <c r="AK773" i="1"/>
  <c r="AJ773" i="1"/>
  <c r="AI773" i="1"/>
  <c r="AH773" i="1"/>
  <c r="AG773" i="1"/>
  <c r="AF773" i="1"/>
  <c r="AN772" i="1"/>
  <c r="AM772" i="1"/>
  <c r="AL772" i="1"/>
  <c r="AK772" i="1"/>
  <c r="AJ772" i="1"/>
  <c r="AI772" i="1"/>
  <c r="AH772" i="1"/>
  <c r="AG772" i="1"/>
  <c r="AF772" i="1"/>
  <c r="AN771" i="1"/>
  <c r="AM771" i="1"/>
  <c r="AL771" i="1"/>
  <c r="AK771" i="1"/>
  <c r="AJ771" i="1"/>
  <c r="AI771" i="1"/>
  <c r="AH771" i="1"/>
  <c r="AG771" i="1"/>
  <c r="AF771" i="1"/>
  <c r="AN770" i="1"/>
  <c r="AM770" i="1"/>
  <c r="AL770" i="1"/>
  <c r="AK770" i="1"/>
  <c r="AJ770" i="1"/>
  <c r="AI770" i="1"/>
  <c r="AH770" i="1"/>
  <c r="AG770" i="1"/>
  <c r="AF770" i="1"/>
  <c r="AN769" i="1"/>
  <c r="AM769" i="1"/>
  <c r="AL769" i="1"/>
  <c r="AK769" i="1"/>
  <c r="AJ769" i="1"/>
  <c r="AI769" i="1"/>
  <c r="AH769" i="1"/>
  <c r="AG769" i="1"/>
  <c r="AF769" i="1"/>
  <c r="AN768" i="1"/>
  <c r="AM768" i="1"/>
  <c r="AL768" i="1"/>
  <c r="AK768" i="1"/>
  <c r="AJ768" i="1"/>
  <c r="AI768" i="1"/>
  <c r="AH768" i="1"/>
  <c r="AG768" i="1"/>
  <c r="AF768" i="1"/>
  <c r="AN767" i="1"/>
  <c r="AM767" i="1"/>
  <c r="AL767" i="1"/>
  <c r="AK767" i="1"/>
  <c r="AJ767" i="1"/>
  <c r="AI767" i="1"/>
  <c r="AH767" i="1"/>
  <c r="AG767" i="1"/>
  <c r="AF767" i="1"/>
  <c r="AN766" i="1"/>
  <c r="AM766" i="1"/>
  <c r="AL766" i="1"/>
  <c r="AK766" i="1"/>
  <c r="AJ766" i="1"/>
  <c r="AI766" i="1"/>
  <c r="AH766" i="1"/>
  <c r="AG766" i="1"/>
  <c r="AF766" i="1"/>
  <c r="AN765" i="1"/>
  <c r="AM765" i="1"/>
  <c r="AL765" i="1"/>
  <c r="AK765" i="1"/>
  <c r="AJ765" i="1"/>
  <c r="AI765" i="1"/>
  <c r="AH765" i="1"/>
  <c r="AG765" i="1"/>
  <c r="AF765" i="1"/>
  <c r="AN764" i="1"/>
  <c r="AM764" i="1"/>
  <c r="AL764" i="1"/>
  <c r="AK764" i="1"/>
  <c r="AJ764" i="1"/>
  <c r="AI764" i="1"/>
  <c r="AH764" i="1"/>
  <c r="AG764" i="1"/>
  <c r="AF764" i="1"/>
  <c r="AN763" i="1"/>
  <c r="AM763" i="1"/>
  <c r="AL763" i="1"/>
  <c r="AK763" i="1"/>
  <c r="AJ763" i="1"/>
  <c r="AI763" i="1"/>
  <c r="AH763" i="1"/>
  <c r="AG763" i="1"/>
  <c r="AF763" i="1"/>
  <c r="AN762" i="1"/>
  <c r="AM762" i="1"/>
  <c r="AL762" i="1"/>
  <c r="AK762" i="1"/>
  <c r="AJ762" i="1"/>
  <c r="AI762" i="1"/>
  <c r="AH762" i="1"/>
  <c r="AG762" i="1"/>
  <c r="AF762" i="1"/>
  <c r="AN761" i="1"/>
  <c r="AM761" i="1"/>
  <c r="AL761" i="1"/>
  <c r="AK761" i="1"/>
  <c r="AJ761" i="1"/>
  <c r="AI761" i="1"/>
  <c r="AH761" i="1"/>
  <c r="AG761" i="1"/>
  <c r="AF761" i="1"/>
  <c r="AN760" i="1"/>
  <c r="AM760" i="1"/>
  <c r="AL760" i="1"/>
  <c r="AK760" i="1"/>
  <c r="AJ760" i="1"/>
  <c r="AI760" i="1"/>
  <c r="AH760" i="1"/>
  <c r="AG760" i="1"/>
  <c r="AF760" i="1"/>
  <c r="AN759" i="1"/>
  <c r="AM759" i="1"/>
  <c r="AL759" i="1"/>
  <c r="AK759" i="1"/>
  <c r="AJ759" i="1"/>
  <c r="AI759" i="1"/>
  <c r="AH759" i="1"/>
  <c r="AG759" i="1"/>
  <c r="AF759" i="1"/>
  <c r="AN758" i="1"/>
  <c r="AM758" i="1"/>
  <c r="AL758" i="1"/>
  <c r="AK758" i="1"/>
  <c r="AJ758" i="1"/>
  <c r="AI758" i="1"/>
  <c r="AH758" i="1"/>
  <c r="AG758" i="1"/>
  <c r="AF758" i="1"/>
  <c r="AN757" i="1"/>
  <c r="AM757" i="1"/>
  <c r="AL757" i="1"/>
  <c r="AK757" i="1"/>
  <c r="AJ757" i="1"/>
  <c r="AI757" i="1"/>
  <c r="AH757" i="1"/>
  <c r="AG757" i="1"/>
  <c r="AF757" i="1"/>
  <c r="AN756" i="1"/>
  <c r="AM756" i="1"/>
  <c r="AL756" i="1"/>
  <c r="AK756" i="1"/>
  <c r="AJ756" i="1"/>
  <c r="AI756" i="1"/>
  <c r="AH756" i="1"/>
  <c r="AG756" i="1"/>
  <c r="AF756" i="1"/>
  <c r="AN755" i="1"/>
  <c r="AM755" i="1"/>
  <c r="AL755" i="1"/>
  <c r="AK755" i="1"/>
  <c r="AJ755" i="1"/>
  <c r="AI755" i="1"/>
  <c r="AH755" i="1"/>
  <c r="AG755" i="1"/>
  <c r="AF755" i="1"/>
  <c r="AN754" i="1"/>
  <c r="AM754" i="1"/>
  <c r="AL754" i="1"/>
  <c r="AK754" i="1"/>
  <c r="AJ754" i="1"/>
  <c r="AI754" i="1"/>
  <c r="AH754" i="1"/>
  <c r="AG754" i="1"/>
  <c r="AF754" i="1"/>
  <c r="AN753" i="1"/>
  <c r="AM753" i="1"/>
  <c r="AL753" i="1"/>
  <c r="AK753" i="1"/>
  <c r="AJ753" i="1"/>
  <c r="AI753" i="1"/>
  <c r="AH753" i="1"/>
  <c r="AG753" i="1"/>
  <c r="AF753" i="1"/>
  <c r="AN752" i="1"/>
  <c r="AM752" i="1"/>
  <c r="AL752" i="1"/>
  <c r="AK752" i="1"/>
  <c r="AJ752" i="1"/>
  <c r="AI752" i="1"/>
  <c r="AH752" i="1"/>
  <c r="AG752" i="1"/>
  <c r="AF752" i="1"/>
  <c r="AN751" i="1"/>
  <c r="AM751" i="1"/>
  <c r="AL751" i="1"/>
  <c r="AK751" i="1"/>
  <c r="AJ751" i="1"/>
  <c r="AI751" i="1"/>
  <c r="AH751" i="1"/>
  <c r="AG751" i="1"/>
  <c r="AF751" i="1"/>
  <c r="AN750" i="1"/>
  <c r="AM750" i="1"/>
  <c r="AL750" i="1"/>
  <c r="AK750" i="1"/>
  <c r="AJ750" i="1"/>
  <c r="AI750" i="1"/>
  <c r="AH750" i="1"/>
  <c r="AG750" i="1"/>
  <c r="AF750" i="1"/>
  <c r="AN749" i="1"/>
  <c r="AM749" i="1"/>
  <c r="AL749" i="1"/>
  <c r="AK749" i="1"/>
  <c r="AJ749" i="1"/>
  <c r="AI749" i="1"/>
  <c r="AH749" i="1"/>
  <c r="AG749" i="1"/>
  <c r="AF749" i="1"/>
  <c r="AN748" i="1"/>
  <c r="AM748" i="1"/>
  <c r="AL748" i="1"/>
  <c r="AK748" i="1"/>
  <c r="AJ748" i="1"/>
  <c r="AI748" i="1"/>
  <c r="AH748" i="1"/>
  <c r="AG748" i="1"/>
  <c r="AF748" i="1"/>
  <c r="AN747" i="1"/>
  <c r="AM747" i="1"/>
  <c r="AL747" i="1"/>
  <c r="AK747" i="1"/>
  <c r="AJ747" i="1"/>
  <c r="AI747" i="1"/>
  <c r="AH747" i="1"/>
  <c r="AG747" i="1"/>
  <c r="AF747" i="1"/>
  <c r="AN746" i="1"/>
  <c r="AM746" i="1"/>
  <c r="AL746" i="1"/>
  <c r="AK746" i="1"/>
  <c r="AJ746" i="1"/>
  <c r="AI746" i="1"/>
  <c r="AH746" i="1"/>
  <c r="AG746" i="1"/>
  <c r="AF746" i="1"/>
  <c r="AN745" i="1"/>
  <c r="AM745" i="1"/>
  <c r="AL745" i="1"/>
  <c r="AK745" i="1"/>
  <c r="AJ745" i="1"/>
  <c r="AI745" i="1"/>
  <c r="AH745" i="1"/>
  <c r="AG745" i="1"/>
  <c r="AF745" i="1"/>
  <c r="AN744" i="1"/>
  <c r="AM744" i="1"/>
  <c r="AL744" i="1"/>
  <c r="AK744" i="1"/>
  <c r="AJ744" i="1"/>
  <c r="AI744" i="1"/>
  <c r="AH744" i="1"/>
  <c r="AG744" i="1"/>
  <c r="AF744" i="1"/>
  <c r="AN743" i="1"/>
  <c r="AM743" i="1"/>
  <c r="AL743" i="1"/>
  <c r="AK743" i="1"/>
  <c r="AJ743" i="1"/>
  <c r="AI743" i="1"/>
  <c r="AH743" i="1"/>
  <c r="AG743" i="1"/>
  <c r="AF743" i="1"/>
  <c r="AN742" i="1"/>
  <c r="AM742" i="1"/>
  <c r="AL742" i="1"/>
  <c r="AK742" i="1"/>
  <c r="AJ742" i="1"/>
  <c r="AI742" i="1"/>
  <c r="AH742" i="1"/>
  <c r="AG742" i="1"/>
  <c r="AF742" i="1"/>
  <c r="AN741" i="1"/>
  <c r="AM741" i="1"/>
  <c r="AL741" i="1"/>
  <c r="AK741" i="1"/>
  <c r="AJ741" i="1"/>
  <c r="AI741" i="1"/>
  <c r="AH741" i="1"/>
  <c r="AG741" i="1"/>
  <c r="AF741" i="1"/>
  <c r="AN740" i="1"/>
  <c r="AM740" i="1"/>
  <c r="AL740" i="1"/>
  <c r="AK740" i="1"/>
  <c r="AJ740" i="1"/>
  <c r="AI740" i="1"/>
  <c r="AH740" i="1"/>
  <c r="AG740" i="1"/>
  <c r="AF740" i="1"/>
  <c r="AN739" i="1"/>
  <c r="AM739" i="1"/>
  <c r="AL739" i="1"/>
  <c r="AK739" i="1"/>
  <c r="AJ739" i="1"/>
  <c r="AI739" i="1"/>
  <c r="AH739" i="1"/>
  <c r="AG739" i="1"/>
  <c r="AF739" i="1"/>
  <c r="AN738" i="1"/>
  <c r="AM738" i="1"/>
  <c r="AL738" i="1"/>
  <c r="AK738" i="1"/>
  <c r="AJ738" i="1"/>
  <c r="AI738" i="1"/>
  <c r="AH738" i="1"/>
  <c r="AG738" i="1"/>
  <c r="AF738" i="1"/>
  <c r="AN737" i="1"/>
  <c r="AM737" i="1"/>
  <c r="AL737" i="1"/>
  <c r="AK737" i="1"/>
  <c r="AJ737" i="1"/>
  <c r="AI737" i="1"/>
  <c r="AH737" i="1"/>
  <c r="AG737" i="1"/>
  <c r="AF737" i="1"/>
  <c r="AN736" i="1"/>
  <c r="AM736" i="1"/>
  <c r="AL736" i="1"/>
  <c r="AK736" i="1"/>
  <c r="AJ736" i="1"/>
  <c r="AI736" i="1"/>
  <c r="AH736" i="1"/>
  <c r="AG736" i="1"/>
  <c r="AF736" i="1"/>
  <c r="AN735" i="1"/>
  <c r="AM735" i="1"/>
  <c r="AL735" i="1"/>
  <c r="AK735" i="1"/>
  <c r="AJ735" i="1"/>
  <c r="AI735" i="1"/>
  <c r="AH735" i="1"/>
  <c r="AG735" i="1"/>
  <c r="AF735" i="1"/>
  <c r="AN734" i="1"/>
  <c r="AM734" i="1"/>
  <c r="AL734" i="1"/>
  <c r="AK734" i="1"/>
  <c r="AJ734" i="1"/>
  <c r="AI734" i="1"/>
  <c r="AH734" i="1"/>
  <c r="AG734" i="1"/>
  <c r="AF734" i="1"/>
  <c r="AN733" i="1"/>
  <c r="AM733" i="1"/>
  <c r="AL733" i="1"/>
  <c r="AK733" i="1"/>
  <c r="AJ733" i="1"/>
  <c r="AI733" i="1"/>
  <c r="AH733" i="1"/>
  <c r="AG733" i="1"/>
  <c r="AF733" i="1"/>
  <c r="AN732" i="1"/>
  <c r="AM732" i="1"/>
  <c r="AL732" i="1"/>
  <c r="AK732" i="1"/>
  <c r="AJ732" i="1"/>
  <c r="AI732" i="1"/>
  <c r="AH732" i="1"/>
  <c r="AG732" i="1"/>
  <c r="AF732" i="1"/>
  <c r="AN731" i="1"/>
  <c r="AM731" i="1"/>
  <c r="AL731" i="1"/>
  <c r="AK731" i="1"/>
  <c r="AJ731" i="1"/>
  <c r="AI731" i="1"/>
  <c r="AH731" i="1"/>
  <c r="AG731" i="1"/>
  <c r="AF731" i="1"/>
  <c r="AN730" i="1"/>
  <c r="AM730" i="1"/>
  <c r="AL730" i="1"/>
  <c r="AK730" i="1"/>
  <c r="AJ730" i="1"/>
  <c r="AI730" i="1"/>
  <c r="AH730" i="1"/>
  <c r="AG730" i="1"/>
  <c r="AF730" i="1"/>
  <c r="AN729" i="1"/>
  <c r="AM729" i="1"/>
  <c r="AL729" i="1"/>
  <c r="AK729" i="1"/>
  <c r="AJ729" i="1"/>
  <c r="AI729" i="1"/>
  <c r="AH729" i="1"/>
  <c r="AG729" i="1"/>
  <c r="AF729" i="1"/>
  <c r="AN728" i="1"/>
  <c r="AM728" i="1"/>
  <c r="AL728" i="1"/>
  <c r="AK728" i="1"/>
  <c r="AJ728" i="1"/>
  <c r="AI728" i="1"/>
  <c r="AH728" i="1"/>
  <c r="AG728" i="1"/>
  <c r="AF728" i="1"/>
  <c r="AN727" i="1"/>
  <c r="AM727" i="1"/>
  <c r="AL727" i="1"/>
  <c r="AK727" i="1"/>
  <c r="AJ727" i="1"/>
  <c r="AI727" i="1"/>
  <c r="AH727" i="1"/>
  <c r="AG727" i="1"/>
  <c r="AF727" i="1"/>
  <c r="AN726" i="1"/>
  <c r="AM726" i="1"/>
  <c r="AL726" i="1"/>
  <c r="AK726" i="1"/>
  <c r="AJ726" i="1"/>
  <c r="AI726" i="1"/>
  <c r="AH726" i="1"/>
  <c r="AG726" i="1"/>
  <c r="AF726" i="1"/>
  <c r="AN725" i="1"/>
  <c r="AM725" i="1"/>
  <c r="AL725" i="1"/>
  <c r="AK725" i="1"/>
  <c r="AJ725" i="1"/>
  <c r="AI725" i="1"/>
  <c r="AH725" i="1"/>
  <c r="AG725" i="1"/>
  <c r="AF725" i="1"/>
  <c r="AN724" i="1"/>
  <c r="AM724" i="1"/>
  <c r="AL724" i="1"/>
  <c r="AK724" i="1"/>
  <c r="AJ724" i="1"/>
  <c r="AI724" i="1"/>
  <c r="AH724" i="1"/>
  <c r="AG724" i="1"/>
  <c r="AF724" i="1"/>
  <c r="AN723" i="1"/>
  <c r="AM723" i="1"/>
  <c r="AL723" i="1"/>
  <c r="AK723" i="1"/>
  <c r="AJ723" i="1"/>
  <c r="AI723" i="1"/>
  <c r="AH723" i="1"/>
  <c r="AG723" i="1"/>
  <c r="AF723" i="1"/>
  <c r="AN722" i="1"/>
  <c r="AM722" i="1"/>
  <c r="AL722" i="1"/>
  <c r="AK722" i="1"/>
  <c r="AJ722" i="1"/>
  <c r="AI722" i="1"/>
  <c r="AH722" i="1"/>
  <c r="AG722" i="1"/>
  <c r="AF722" i="1"/>
  <c r="AN721" i="1"/>
  <c r="AM721" i="1"/>
  <c r="AL721" i="1"/>
  <c r="AK721" i="1"/>
  <c r="AJ721" i="1"/>
  <c r="AI721" i="1"/>
  <c r="AH721" i="1"/>
  <c r="AG721" i="1"/>
  <c r="AF721" i="1"/>
  <c r="AN720" i="1"/>
  <c r="AM720" i="1"/>
  <c r="AL720" i="1"/>
  <c r="AK720" i="1"/>
  <c r="AJ720" i="1"/>
  <c r="AI720" i="1"/>
  <c r="AH720" i="1"/>
  <c r="AG720" i="1"/>
  <c r="AF720" i="1"/>
  <c r="AN719" i="1"/>
  <c r="AM719" i="1"/>
  <c r="AL719" i="1"/>
  <c r="AK719" i="1"/>
  <c r="AJ719" i="1"/>
  <c r="AI719" i="1"/>
  <c r="AH719" i="1"/>
  <c r="AG719" i="1"/>
  <c r="AF719" i="1"/>
  <c r="AN718" i="1"/>
  <c r="AM718" i="1"/>
  <c r="AL718" i="1"/>
  <c r="AK718" i="1"/>
  <c r="AJ718" i="1"/>
  <c r="AI718" i="1"/>
  <c r="AH718" i="1"/>
  <c r="AG718" i="1"/>
  <c r="AF718" i="1"/>
  <c r="AN717" i="1"/>
  <c r="AM717" i="1"/>
  <c r="AL717" i="1"/>
  <c r="AK717" i="1"/>
  <c r="AJ717" i="1"/>
  <c r="AI717" i="1"/>
  <c r="AH717" i="1"/>
  <c r="AG717" i="1"/>
  <c r="AF717" i="1"/>
  <c r="AN716" i="1"/>
  <c r="AM716" i="1"/>
  <c r="AL716" i="1"/>
  <c r="AK716" i="1"/>
  <c r="AJ716" i="1"/>
  <c r="AI716" i="1"/>
  <c r="AH716" i="1"/>
  <c r="AG716" i="1"/>
  <c r="AF716" i="1"/>
  <c r="AN713" i="1"/>
  <c r="AM713" i="1"/>
  <c r="AL713" i="1"/>
  <c r="AK713" i="1"/>
  <c r="AJ713" i="1"/>
  <c r="AI713" i="1"/>
  <c r="AH713" i="1"/>
  <c r="AG713" i="1"/>
  <c r="AF713" i="1"/>
  <c r="AN712" i="1"/>
  <c r="AM712" i="1"/>
  <c r="AL712" i="1"/>
  <c r="AK712" i="1"/>
  <c r="AJ712" i="1"/>
  <c r="AI712" i="1"/>
  <c r="AH712" i="1"/>
  <c r="AG712" i="1"/>
  <c r="AF712" i="1"/>
  <c r="AN711" i="1"/>
  <c r="AM711" i="1"/>
  <c r="AL711" i="1"/>
  <c r="AK711" i="1"/>
  <c r="AJ711" i="1"/>
  <c r="AI711" i="1"/>
  <c r="AH711" i="1"/>
  <c r="AG711" i="1"/>
  <c r="AF711" i="1"/>
  <c r="AN710" i="1"/>
  <c r="AM710" i="1"/>
  <c r="AL710" i="1"/>
  <c r="AK710" i="1"/>
  <c r="AJ710" i="1"/>
  <c r="AI710" i="1"/>
  <c r="AH710" i="1"/>
  <c r="AG710" i="1"/>
  <c r="AF710" i="1"/>
  <c r="AN709" i="1"/>
  <c r="AM709" i="1"/>
  <c r="AL709" i="1"/>
  <c r="AK709" i="1"/>
  <c r="AJ709" i="1"/>
  <c r="AI709" i="1"/>
  <c r="AH709" i="1"/>
  <c r="AG709" i="1"/>
  <c r="AF709" i="1"/>
  <c r="AN708" i="1"/>
  <c r="AM708" i="1"/>
  <c r="AL708" i="1"/>
  <c r="AK708" i="1"/>
  <c r="AJ708" i="1"/>
  <c r="AI708" i="1"/>
  <c r="AH708" i="1"/>
  <c r="AG708" i="1"/>
  <c r="AF708" i="1"/>
  <c r="AN707" i="1"/>
  <c r="AM707" i="1"/>
  <c r="AL707" i="1"/>
  <c r="AK707" i="1"/>
  <c r="AJ707" i="1"/>
  <c r="AI707" i="1"/>
  <c r="AH707" i="1"/>
  <c r="AG707" i="1"/>
  <c r="AF707" i="1"/>
  <c r="AN706" i="1"/>
  <c r="AM706" i="1"/>
  <c r="AL706" i="1"/>
  <c r="AK706" i="1"/>
  <c r="AJ706" i="1"/>
  <c r="AI706" i="1"/>
  <c r="AH706" i="1"/>
  <c r="AG706" i="1"/>
  <c r="AF706" i="1"/>
  <c r="AN705" i="1"/>
  <c r="AM705" i="1"/>
  <c r="AL705" i="1"/>
  <c r="AK705" i="1"/>
  <c r="AJ705" i="1"/>
  <c r="AI705" i="1"/>
  <c r="AH705" i="1"/>
  <c r="AG705" i="1"/>
  <c r="AF705" i="1"/>
  <c r="AN704" i="1"/>
  <c r="AM704" i="1"/>
  <c r="AL704" i="1"/>
  <c r="AK704" i="1"/>
  <c r="AJ704" i="1"/>
  <c r="AI704" i="1"/>
  <c r="AH704" i="1"/>
  <c r="AG704" i="1"/>
  <c r="AF704" i="1"/>
  <c r="AN703" i="1"/>
  <c r="AM703" i="1"/>
  <c r="AL703" i="1"/>
  <c r="AK703" i="1"/>
  <c r="AJ703" i="1"/>
  <c r="AI703" i="1"/>
  <c r="AH703" i="1"/>
  <c r="AG703" i="1"/>
  <c r="AF703" i="1"/>
  <c r="AN602" i="1"/>
  <c r="AM602" i="1"/>
  <c r="AL602" i="1"/>
  <c r="AK602" i="1"/>
  <c r="AJ602" i="1"/>
  <c r="AI602" i="1"/>
  <c r="AH602" i="1"/>
  <c r="AG602" i="1"/>
  <c r="AF602" i="1"/>
  <c r="AN601" i="1"/>
  <c r="AM601" i="1"/>
  <c r="AL601" i="1"/>
  <c r="AK601" i="1"/>
  <c r="AJ601" i="1"/>
  <c r="AI601" i="1"/>
  <c r="AH601" i="1"/>
  <c r="AG601" i="1"/>
  <c r="AF601" i="1"/>
  <c r="AN512" i="1"/>
  <c r="AM512" i="1"/>
  <c r="AL512" i="1"/>
  <c r="AK512" i="1"/>
  <c r="AJ512" i="1"/>
  <c r="AI512" i="1"/>
  <c r="AH512" i="1"/>
  <c r="AG512" i="1"/>
  <c r="AF512" i="1"/>
  <c r="AN511" i="1"/>
  <c r="AM511" i="1"/>
  <c r="AL511" i="1"/>
  <c r="AK511" i="1"/>
  <c r="AJ511" i="1"/>
  <c r="AI511" i="1"/>
  <c r="AH511" i="1"/>
  <c r="AG511" i="1"/>
  <c r="AF511" i="1"/>
  <c r="AN510" i="1"/>
  <c r="AM510" i="1"/>
  <c r="AL510" i="1"/>
  <c r="AK510" i="1"/>
  <c r="AJ510" i="1"/>
  <c r="AI510" i="1"/>
  <c r="AH510" i="1"/>
  <c r="AG510" i="1"/>
  <c r="AF510" i="1"/>
  <c r="AN509" i="1"/>
  <c r="AM509" i="1"/>
  <c r="AL509" i="1"/>
  <c r="AK509" i="1"/>
  <c r="AJ509" i="1"/>
  <c r="AI509" i="1"/>
  <c r="AH509" i="1"/>
  <c r="AG509" i="1"/>
  <c r="AF509" i="1"/>
  <c r="AN442" i="1"/>
  <c r="AM442" i="1"/>
  <c r="AL442" i="1"/>
  <c r="AK442" i="1"/>
  <c r="AJ442" i="1"/>
  <c r="AI442" i="1"/>
  <c r="AH442" i="1"/>
  <c r="AG442" i="1"/>
  <c r="AF442" i="1"/>
  <c r="AN378" i="1"/>
  <c r="AM378" i="1"/>
  <c r="AL378" i="1"/>
  <c r="AK378" i="1"/>
  <c r="AJ378" i="1"/>
  <c r="AI378" i="1"/>
  <c r="AH378" i="1"/>
  <c r="AG378" i="1"/>
  <c r="AF378" i="1"/>
  <c r="AN377" i="1"/>
  <c r="AM377" i="1"/>
  <c r="AL377" i="1"/>
  <c r="AK377" i="1"/>
  <c r="AJ377" i="1"/>
  <c r="AI377" i="1"/>
  <c r="AH377" i="1"/>
  <c r="AG377" i="1"/>
  <c r="AF377" i="1"/>
  <c r="AN372" i="1"/>
  <c r="AM372" i="1"/>
  <c r="AL372" i="1"/>
  <c r="AK372" i="1"/>
  <c r="AJ372" i="1"/>
  <c r="AI372" i="1"/>
  <c r="AH372" i="1"/>
  <c r="AG372" i="1"/>
  <c r="AF372" i="1"/>
  <c r="AN357" i="1"/>
  <c r="AM357" i="1"/>
  <c r="AL357" i="1"/>
  <c r="AK357" i="1"/>
  <c r="AJ357" i="1"/>
  <c r="AI357" i="1"/>
  <c r="AH357" i="1"/>
  <c r="AG357" i="1"/>
  <c r="AF357" i="1"/>
  <c r="AN356" i="1"/>
  <c r="AM356" i="1"/>
  <c r="AL356" i="1"/>
  <c r="AK356" i="1"/>
  <c r="AJ356" i="1"/>
  <c r="AI356" i="1"/>
  <c r="AH356" i="1"/>
  <c r="AG356" i="1"/>
  <c r="AF356" i="1"/>
  <c r="AN355" i="1"/>
  <c r="AM355" i="1"/>
  <c r="AL355" i="1"/>
  <c r="AK355" i="1"/>
  <c r="AJ355" i="1"/>
  <c r="AI355" i="1"/>
  <c r="AH355" i="1"/>
  <c r="AG355" i="1"/>
  <c r="AF355" i="1"/>
  <c r="AN354" i="1"/>
  <c r="AM354" i="1"/>
  <c r="AL354" i="1"/>
  <c r="AK354" i="1"/>
  <c r="AJ354" i="1"/>
  <c r="AI354" i="1"/>
  <c r="AH354" i="1"/>
  <c r="AG354" i="1"/>
  <c r="AF354" i="1"/>
  <c r="AN352" i="1"/>
  <c r="AM352" i="1"/>
  <c r="AL352" i="1"/>
  <c r="AK352" i="1"/>
  <c r="AJ352" i="1"/>
  <c r="AI352" i="1"/>
  <c r="AH352" i="1"/>
  <c r="AG352" i="1"/>
  <c r="AF352" i="1"/>
  <c r="AN351" i="1"/>
  <c r="AM351" i="1"/>
  <c r="AL351" i="1"/>
  <c r="AK351" i="1"/>
  <c r="AJ351" i="1"/>
  <c r="AI351" i="1"/>
  <c r="AH351" i="1"/>
  <c r="AG351" i="1"/>
  <c r="AF351" i="1"/>
  <c r="AN349" i="1"/>
  <c r="AM349" i="1"/>
  <c r="AL349" i="1"/>
  <c r="AK349" i="1"/>
  <c r="AJ349" i="1"/>
  <c r="AI349" i="1"/>
  <c r="AH349" i="1"/>
  <c r="AG349" i="1"/>
  <c r="AF349" i="1"/>
  <c r="AN346" i="1"/>
  <c r="AM346" i="1"/>
  <c r="AL346" i="1"/>
  <c r="AK346" i="1"/>
  <c r="AJ346" i="1"/>
  <c r="AI346" i="1"/>
  <c r="AH346" i="1"/>
  <c r="AG346" i="1"/>
  <c r="AF346" i="1"/>
  <c r="AN311" i="1"/>
  <c r="AM311" i="1"/>
  <c r="AL311" i="1"/>
  <c r="AK311" i="1"/>
  <c r="AJ311" i="1"/>
  <c r="AI311" i="1"/>
  <c r="AH311" i="1"/>
  <c r="AG311" i="1"/>
  <c r="AF311" i="1"/>
  <c r="AN309" i="1"/>
  <c r="AM309" i="1"/>
  <c r="AL309" i="1"/>
  <c r="AK309" i="1"/>
  <c r="AJ309" i="1"/>
  <c r="AI309" i="1"/>
  <c r="AH309" i="1"/>
  <c r="AG309" i="1"/>
  <c r="AF309" i="1"/>
  <c r="AN308" i="1"/>
  <c r="AM308" i="1"/>
  <c r="AL308" i="1"/>
  <c r="AK308" i="1"/>
  <c r="AJ308" i="1"/>
  <c r="AI308" i="1"/>
  <c r="AH308" i="1"/>
  <c r="AG308" i="1"/>
  <c r="AF308" i="1"/>
  <c r="AN307" i="1"/>
  <c r="AM307" i="1"/>
  <c r="AL307" i="1"/>
  <c r="AK307" i="1"/>
  <c r="AJ307" i="1"/>
  <c r="AI307" i="1"/>
  <c r="AH307" i="1"/>
  <c r="AG307" i="1"/>
  <c r="AF307" i="1"/>
  <c r="AN287" i="1"/>
  <c r="AM287" i="1"/>
  <c r="AL287" i="1"/>
  <c r="AK287" i="1"/>
  <c r="AJ287" i="1"/>
  <c r="AI287" i="1"/>
  <c r="AH287" i="1"/>
  <c r="AG287" i="1"/>
  <c r="AF287" i="1"/>
  <c r="AN258" i="1"/>
  <c r="AM258" i="1"/>
  <c r="AL258" i="1"/>
  <c r="AK258" i="1"/>
  <c r="AJ258" i="1"/>
  <c r="AI258" i="1"/>
  <c r="AH258" i="1"/>
  <c r="AG258" i="1"/>
  <c r="AF258" i="1"/>
  <c r="AN257" i="1"/>
  <c r="AM257" i="1"/>
  <c r="AL257" i="1"/>
  <c r="AK257" i="1"/>
  <c r="AJ257" i="1"/>
  <c r="AI257" i="1"/>
  <c r="AH257" i="1"/>
  <c r="AG257" i="1"/>
  <c r="AF257" i="1"/>
  <c r="AN256" i="1"/>
  <c r="AM256" i="1"/>
  <c r="AL256" i="1"/>
  <c r="AK256" i="1"/>
  <c r="AJ256" i="1"/>
  <c r="AI256" i="1"/>
  <c r="AH256" i="1"/>
  <c r="AG256" i="1"/>
  <c r="AF256" i="1"/>
  <c r="AN255" i="1"/>
  <c r="AM255" i="1"/>
  <c r="AL255" i="1"/>
  <c r="AK255" i="1"/>
  <c r="AJ255" i="1"/>
  <c r="AI255" i="1"/>
  <c r="AH255" i="1"/>
  <c r="AG255" i="1"/>
  <c r="AF255" i="1"/>
  <c r="AN254" i="1"/>
  <c r="AM254" i="1"/>
  <c r="AL254" i="1"/>
  <c r="AK254" i="1"/>
  <c r="AJ254" i="1"/>
  <c r="AI254" i="1"/>
  <c r="AH254" i="1"/>
  <c r="AG254" i="1"/>
  <c r="AF254" i="1"/>
  <c r="AN253" i="1"/>
  <c r="AM253" i="1"/>
  <c r="AL253" i="1"/>
  <c r="AK253" i="1"/>
  <c r="AJ253" i="1"/>
  <c r="AI253" i="1"/>
  <c r="AH253" i="1"/>
  <c r="AG253" i="1"/>
  <c r="AF253" i="1"/>
  <c r="AN252" i="1"/>
  <c r="AM252" i="1"/>
  <c r="AL252" i="1"/>
  <c r="AK252" i="1"/>
  <c r="AJ252" i="1"/>
  <c r="AI252" i="1"/>
  <c r="AH252" i="1"/>
  <c r="AG252" i="1"/>
  <c r="AF252" i="1"/>
  <c r="AN251" i="1"/>
  <c r="AM251" i="1"/>
  <c r="AL251" i="1"/>
  <c r="AK251" i="1"/>
  <c r="AJ251" i="1"/>
  <c r="AI251" i="1"/>
  <c r="AH251" i="1"/>
  <c r="AG251" i="1"/>
  <c r="AF251" i="1"/>
  <c r="AN250" i="1"/>
  <c r="AM250" i="1"/>
  <c r="AL250" i="1"/>
  <c r="AK250" i="1"/>
  <c r="AJ250" i="1"/>
  <c r="AI250" i="1"/>
  <c r="AH250" i="1"/>
  <c r="AG250" i="1"/>
  <c r="AF250" i="1"/>
  <c r="AN249" i="1"/>
  <c r="AM249" i="1"/>
  <c r="AL249" i="1"/>
  <c r="AK249" i="1"/>
  <c r="AJ249" i="1"/>
  <c r="AI249" i="1"/>
  <c r="AH249" i="1"/>
  <c r="AG249" i="1"/>
  <c r="AF249" i="1"/>
  <c r="AN248" i="1"/>
  <c r="AM248" i="1"/>
  <c r="AL248" i="1"/>
  <c r="AK248" i="1"/>
  <c r="AJ248" i="1"/>
  <c r="AI248" i="1"/>
  <c r="AH248" i="1"/>
  <c r="AG248" i="1"/>
  <c r="AF248" i="1"/>
  <c r="AN247" i="1"/>
  <c r="AM247" i="1"/>
  <c r="AL247" i="1"/>
  <c r="AK247" i="1"/>
  <c r="AJ247" i="1"/>
  <c r="AI247" i="1"/>
  <c r="AH247" i="1"/>
  <c r="AG247" i="1"/>
  <c r="AF247" i="1"/>
  <c r="AN244" i="1"/>
  <c r="AM244" i="1"/>
  <c r="AL244" i="1"/>
  <c r="AK244" i="1"/>
  <c r="AJ244" i="1"/>
  <c r="AI244" i="1"/>
  <c r="AH244" i="1"/>
  <c r="AG244" i="1"/>
  <c r="AF244" i="1"/>
  <c r="AN243" i="1"/>
  <c r="AM243" i="1"/>
  <c r="AL243" i="1"/>
  <c r="AK243" i="1"/>
  <c r="AJ243" i="1"/>
  <c r="AI243" i="1"/>
  <c r="AH243" i="1"/>
  <c r="AG243" i="1"/>
  <c r="AF243" i="1"/>
  <c r="AN242" i="1"/>
  <c r="AM242" i="1"/>
  <c r="AL242" i="1"/>
  <c r="AK242" i="1"/>
  <c r="AJ242" i="1"/>
  <c r="AI242" i="1"/>
  <c r="AH242" i="1"/>
  <c r="AG242" i="1"/>
  <c r="AF242" i="1"/>
  <c r="AN232" i="1"/>
  <c r="AM232" i="1"/>
  <c r="AL232" i="1"/>
  <c r="AK232" i="1"/>
  <c r="AJ232" i="1"/>
  <c r="AI232" i="1"/>
  <c r="AH232" i="1"/>
  <c r="AG232" i="1"/>
  <c r="AF232" i="1"/>
  <c r="AN231" i="1"/>
  <c r="AM231" i="1"/>
  <c r="AL231" i="1"/>
  <c r="AK231" i="1"/>
  <c r="AJ231" i="1"/>
  <c r="AI231" i="1"/>
  <c r="AH231" i="1"/>
  <c r="AG231" i="1"/>
  <c r="AF231" i="1"/>
  <c r="AN230" i="1"/>
  <c r="AM230" i="1"/>
  <c r="AL230" i="1"/>
  <c r="AK230" i="1"/>
  <c r="AJ230" i="1"/>
  <c r="AI230" i="1"/>
  <c r="AH230" i="1"/>
  <c r="AG230" i="1"/>
  <c r="AF230" i="1"/>
  <c r="AN229" i="1"/>
  <c r="AM229" i="1"/>
  <c r="AL229" i="1"/>
  <c r="AK229" i="1"/>
  <c r="AJ229" i="1"/>
  <c r="AI229" i="1"/>
  <c r="AH229" i="1"/>
  <c r="AG229" i="1"/>
  <c r="AF229" i="1"/>
  <c r="AN224" i="1"/>
  <c r="AM224" i="1"/>
  <c r="AL224" i="1"/>
  <c r="AK224" i="1"/>
  <c r="AJ224" i="1"/>
  <c r="AI224" i="1"/>
  <c r="AH224" i="1"/>
  <c r="AG224" i="1"/>
  <c r="AF224" i="1"/>
  <c r="AN223" i="1"/>
  <c r="AM223" i="1"/>
  <c r="AL223" i="1"/>
  <c r="AK223" i="1"/>
  <c r="AJ223" i="1"/>
  <c r="AI223" i="1"/>
  <c r="AH223" i="1"/>
  <c r="AG223" i="1"/>
  <c r="AF223" i="1"/>
  <c r="AN222" i="1"/>
  <c r="AM222" i="1"/>
  <c r="AL222" i="1"/>
  <c r="AK222" i="1"/>
  <c r="AJ222" i="1"/>
  <c r="AI222" i="1"/>
  <c r="AH222" i="1"/>
  <c r="AG222" i="1"/>
  <c r="AF222" i="1"/>
  <c r="AN221" i="1"/>
  <c r="AM221" i="1"/>
  <c r="AL221" i="1"/>
  <c r="AK221" i="1"/>
  <c r="AJ221" i="1"/>
  <c r="AI221" i="1"/>
  <c r="AH221" i="1"/>
  <c r="AG221" i="1"/>
  <c r="AF221" i="1"/>
  <c r="AN220" i="1"/>
  <c r="AM220" i="1"/>
  <c r="AL220" i="1"/>
  <c r="AK220" i="1"/>
  <c r="AJ220" i="1"/>
  <c r="AI220" i="1"/>
  <c r="AH220" i="1"/>
  <c r="AG220" i="1"/>
  <c r="AF220" i="1"/>
  <c r="AN219" i="1"/>
  <c r="AM219" i="1"/>
  <c r="AL219" i="1"/>
  <c r="AK219" i="1"/>
  <c r="AJ219" i="1"/>
  <c r="AI219" i="1"/>
  <c r="AH219" i="1"/>
  <c r="AG219" i="1"/>
  <c r="AF219" i="1"/>
  <c r="AN218" i="1"/>
  <c r="AM218" i="1"/>
  <c r="AL218" i="1"/>
  <c r="AK218" i="1"/>
  <c r="AJ218" i="1"/>
  <c r="AI218" i="1"/>
  <c r="AH218" i="1"/>
  <c r="AG218" i="1"/>
  <c r="AF218" i="1"/>
  <c r="AN217" i="1"/>
  <c r="AM217" i="1"/>
  <c r="AL217" i="1"/>
  <c r="AK217" i="1"/>
  <c r="AJ217" i="1"/>
  <c r="AI217" i="1"/>
  <c r="AH217" i="1"/>
  <c r="AG217" i="1"/>
  <c r="AF217" i="1"/>
  <c r="AN216" i="1"/>
  <c r="AM216" i="1"/>
  <c r="AL216" i="1"/>
  <c r="AK216" i="1"/>
  <c r="AJ216" i="1"/>
  <c r="AI216" i="1"/>
  <c r="AH216" i="1"/>
  <c r="AG216" i="1"/>
  <c r="AF216" i="1"/>
  <c r="AN215" i="1"/>
  <c r="AM215" i="1"/>
  <c r="AL215" i="1"/>
  <c r="AK215" i="1"/>
  <c r="AJ215" i="1"/>
  <c r="AI215" i="1"/>
  <c r="AH215" i="1"/>
  <c r="AG215" i="1"/>
  <c r="AF215" i="1"/>
  <c r="AN212" i="1"/>
  <c r="AM212" i="1"/>
  <c r="AL212" i="1"/>
  <c r="AK212" i="1"/>
  <c r="AJ212" i="1"/>
  <c r="AI212" i="1"/>
  <c r="AH212" i="1"/>
  <c r="AG212" i="1"/>
  <c r="AF212" i="1"/>
  <c r="AN211" i="1"/>
  <c r="AM211" i="1"/>
  <c r="AL211" i="1"/>
  <c r="AK211" i="1"/>
  <c r="AJ211" i="1"/>
  <c r="AI211" i="1"/>
  <c r="AH211" i="1"/>
  <c r="AG211" i="1"/>
  <c r="AF211" i="1"/>
  <c r="AN210" i="1"/>
  <c r="AM210" i="1"/>
  <c r="AL210" i="1"/>
  <c r="AK210" i="1"/>
  <c r="AJ210" i="1"/>
  <c r="AI210" i="1"/>
  <c r="AH210" i="1"/>
  <c r="AG210" i="1"/>
  <c r="AF210" i="1"/>
  <c r="AN209" i="1"/>
  <c r="AM209" i="1"/>
  <c r="AL209" i="1"/>
  <c r="AK209" i="1"/>
  <c r="AJ209" i="1"/>
  <c r="AI209" i="1"/>
  <c r="AH209" i="1"/>
  <c r="AG209" i="1"/>
  <c r="AF209" i="1"/>
  <c r="AN208" i="1"/>
  <c r="AM208" i="1"/>
  <c r="AL208" i="1"/>
  <c r="AK208" i="1"/>
  <c r="AJ208" i="1"/>
  <c r="AI208" i="1"/>
  <c r="AH208" i="1"/>
  <c r="AG208" i="1"/>
  <c r="AF208" i="1"/>
  <c r="AN207" i="1"/>
  <c r="AM207" i="1"/>
  <c r="AL207" i="1"/>
  <c r="AK207" i="1"/>
  <c r="AJ207" i="1"/>
  <c r="AI207" i="1"/>
  <c r="AH207" i="1"/>
  <c r="AG207" i="1"/>
  <c r="AF207" i="1"/>
  <c r="AN206" i="1"/>
  <c r="AM206" i="1"/>
  <c r="AL206" i="1"/>
  <c r="AK206" i="1"/>
  <c r="AJ206" i="1"/>
  <c r="AI206" i="1"/>
  <c r="AH206" i="1"/>
  <c r="AG206" i="1"/>
  <c r="AF206" i="1"/>
  <c r="AN205" i="1"/>
  <c r="AM205" i="1"/>
  <c r="AL205" i="1"/>
  <c r="AK205" i="1"/>
  <c r="AJ205" i="1"/>
  <c r="AI205" i="1"/>
  <c r="AH205" i="1"/>
  <c r="AG205" i="1"/>
  <c r="AF205" i="1"/>
  <c r="AN204" i="1"/>
  <c r="AM204" i="1"/>
  <c r="AL204" i="1"/>
  <c r="AK204" i="1"/>
  <c r="AJ204" i="1"/>
  <c r="AI204" i="1"/>
  <c r="AH204" i="1"/>
  <c r="AG204" i="1"/>
  <c r="AF204" i="1"/>
  <c r="AN203" i="1"/>
  <c r="AM203" i="1"/>
  <c r="AL203" i="1"/>
  <c r="AK203" i="1"/>
  <c r="AJ203" i="1"/>
  <c r="AI203" i="1"/>
  <c r="AH203" i="1"/>
  <c r="AG203" i="1"/>
  <c r="AF203" i="1"/>
  <c r="AN202" i="1"/>
  <c r="AM202" i="1"/>
  <c r="AL202" i="1"/>
  <c r="AK202" i="1"/>
  <c r="AJ202" i="1"/>
  <c r="AI202" i="1"/>
  <c r="AH202" i="1"/>
  <c r="AG202" i="1"/>
  <c r="AF202" i="1"/>
  <c r="AN201" i="1"/>
  <c r="AM201" i="1"/>
  <c r="AL201" i="1"/>
  <c r="AK201" i="1"/>
  <c r="AJ201" i="1"/>
  <c r="AI201" i="1"/>
  <c r="AH201" i="1"/>
  <c r="AG201" i="1"/>
  <c r="AF201" i="1"/>
  <c r="AN200" i="1"/>
  <c r="AM200" i="1"/>
  <c r="AL200" i="1"/>
  <c r="AK200" i="1"/>
  <c r="AJ200" i="1"/>
  <c r="AI200" i="1"/>
  <c r="AH200" i="1"/>
  <c r="AG200" i="1"/>
  <c r="AF200" i="1"/>
  <c r="AN199" i="1"/>
  <c r="AM199" i="1"/>
  <c r="AL199" i="1"/>
  <c r="AK199" i="1"/>
  <c r="AJ199" i="1"/>
  <c r="AI199" i="1"/>
  <c r="AH199" i="1"/>
  <c r="AG199" i="1"/>
  <c r="AF199" i="1"/>
  <c r="AN198" i="1"/>
  <c r="AM198" i="1"/>
  <c r="AL198" i="1"/>
  <c r="AK198" i="1"/>
  <c r="AJ198" i="1"/>
  <c r="AI198" i="1"/>
  <c r="AH198" i="1"/>
  <c r="AG198" i="1"/>
  <c r="AF198" i="1"/>
  <c r="AN197" i="1"/>
  <c r="AM197" i="1"/>
  <c r="AL197" i="1"/>
  <c r="AK197" i="1"/>
  <c r="AJ197" i="1"/>
  <c r="AI197" i="1"/>
  <c r="AH197" i="1"/>
  <c r="AG197" i="1"/>
  <c r="AF197" i="1"/>
  <c r="AN196" i="1"/>
  <c r="AM196" i="1"/>
  <c r="AL196" i="1"/>
  <c r="AK196" i="1"/>
  <c r="AJ196" i="1"/>
  <c r="AI196" i="1"/>
  <c r="AH196" i="1"/>
  <c r="AG196" i="1"/>
  <c r="AF196" i="1"/>
  <c r="AN195" i="1"/>
  <c r="AM195" i="1"/>
  <c r="AL195" i="1"/>
  <c r="AK195" i="1"/>
  <c r="AJ195" i="1"/>
  <c r="AI195" i="1"/>
  <c r="AH195" i="1"/>
  <c r="AG195" i="1"/>
  <c r="AF195" i="1"/>
  <c r="AN194" i="1"/>
  <c r="AM194" i="1"/>
  <c r="AL194" i="1"/>
  <c r="AK194" i="1"/>
  <c r="AJ194" i="1"/>
  <c r="AI194" i="1"/>
  <c r="AH194" i="1"/>
  <c r="AG194" i="1"/>
  <c r="AF194" i="1"/>
  <c r="AN193" i="1"/>
  <c r="AM193" i="1"/>
  <c r="AL193" i="1"/>
  <c r="AK193" i="1"/>
  <c r="AJ193" i="1"/>
  <c r="AI193" i="1"/>
  <c r="AH193" i="1"/>
  <c r="AG193" i="1"/>
  <c r="AF193" i="1"/>
  <c r="AN192" i="1"/>
  <c r="AM192" i="1"/>
  <c r="AL192" i="1"/>
  <c r="AK192" i="1"/>
  <c r="AJ192" i="1"/>
  <c r="AI192" i="1"/>
  <c r="AH192" i="1"/>
  <c r="AG192" i="1"/>
  <c r="AF192" i="1"/>
  <c r="AN191" i="1"/>
  <c r="AM191" i="1"/>
  <c r="AL191" i="1"/>
  <c r="AK191" i="1"/>
  <c r="AJ191" i="1"/>
  <c r="AI191" i="1"/>
  <c r="AH191" i="1"/>
  <c r="AG191" i="1"/>
  <c r="AF191" i="1"/>
  <c r="AN190" i="1"/>
  <c r="AM190" i="1"/>
  <c r="AL190" i="1"/>
  <c r="AK190" i="1"/>
  <c r="AJ190" i="1"/>
  <c r="AI190" i="1"/>
  <c r="AH190" i="1"/>
  <c r="AG190" i="1"/>
  <c r="AF190" i="1"/>
  <c r="AN189" i="1"/>
  <c r="AM189" i="1"/>
  <c r="AL189" i="1"/>
  <c r="AK189" i="1"/>
  <c r="AJ189" i="1"/>
  <c r="AI189" i="1"/>
  <c r="AH189" i="1"/>
  <c r="AG189" i="1"/>
  <c r="AF189" i="1"/>
  <c r="AN188" i="1"/>
  <c r="AM188" i="1"/>
  <c r="AL188" i="1"/>
  <c r="AK188" i="1"/>
  <c r="AJ188" i="1"/>
  <c r="AI188" i="1"/>
  <c r="AH188" i="1"/>
  <c r="AG188" i="1"/>
  <c r="AF188" i="1"/>
  <c r="AN187" i="1"/>
  <c r="AM187" i="1"/>
  <c r="AL187" i="1"/>
  <c r="AK187" i="1"/>
  <c r="AJ187" i="1"/>
  <c r="AI187" i="1"/>
  <c r="AH187" i="1"/>
  <c r="AG187" i="1"/>
  <c r="AF187" i="1"/>
  <c r="AN186" i="1"/>
  <c r="AM186" i="1"/>
  <c r="AL186" i="1"/>
  <c r="AK186" i="1"/>
  <c r="AJ186" i="1"/>
  <c r="AI186" i="1"/>
  <c r="AH186" i="1"/>
  <c r="AG186" i="1"/>
  <c r="AF186" i="1"/>
  <c r="AN185" i="1"/>
  <c r="AM185" i="1"/>
  <c r="AL185" i="1"/>
  <c r="AK185" i="1"/>
  <c r="AJ185" i="1"/>
  <c r="AI185" i="1"/>
  <c r="AH185" i="1"/>
  <c r="AG185" i="1"/>
  <c r="AF185" i="1"/>
  <c r="AN184" i="1"/>
  <c r="AM184" i="1"/>
  <c r="AL184" i="1"/>
  <c r="AK184" i="1"/>
  <c r="AJ184" i="1"/>
  <c r="AI184" i="1"/>
  <c r="AH184" i="1"/>
  <c r="AG184" i="1"/>
  <c r="AF184" i="1"/>
  <c r="AN183" i="1"/>
  <c r="AM183" i="1"/>
  <c r="AL183" i="1"/>
  <c r="AK183" i="1"/>
  <c r="AJ183" i="1"/>
  <c r="AI183" i="1"/>
  <c r="AH183" i="1"/>
  <c r="AG183" i="1"/>
  <c r="AF183" i="1"/>
  <c r="AN182" i="1"/>
  <c r="AM182" i="1"/>
  <c r="AL182" i="1"/>
  <c r="AK182" i="1"/>
  <c r="AJ182" i="1"/>
  <c r="AI182" i="1"/>
  <c r="AH182" i="1"/>
  <c r="AG182" i="1"/>
  <c r="AF182" i="1"/>
  <c r="AN181" i="1"/>
  <c r="AM181" i="1"/>
  <c r="AL181" i="1"/>
  <c r="AK181" i="1"/>
  <c r="AJ181" i="1"/>
  <c r="AI181" i="1"/>
  <c r="AH181" i="1"/>
  <c r="AG181" i="1"/>
  <c r="AF181" i="1"/>
  <c r="AN180" i="1"/>
  <c r="AM180" i="1"/>
  <c r="AL180" i="1"/>
  <c r="AK180" i="1"/>
  <c r="AJ180" i="1"/>
  <c r="AI180" i="1"/>
  <c r="AH180" i="1"/>
  <c r="AG180" i="1"/>
  <c r="AF180" i="1"/>
  <c r="AN179" i="1"/>
  <c r="AM179" i="1"/>
  <c r="AL179" i="1"/>
  <c r="AK179" i="1"/>
  <c r="AJ179" i="1"/>
  <c r="AI179" i="1"/>
  <c r="AH179" i="1"/>
  <c r="AG179" i="1"/>
  <c r="AF179" i="1"/>
  <c r="AN178" i="1"/>
  <c r="AM178" i="1"/>
  <c r="AL178" i="1"/>
  <c r="AK178" i="1"/>
  <c r="AJ178" i="1"/>
  <c r="AI178" i="1"/>
  <c r="AH178" i="1"/>
  <c r="AG178" i="1"/>
  <c r="AF178" i="1"/>
  <c r="AN177" i="1"/>
  <c r="AM177" i="1"/>
  <c r="AL177" i="1"/>
  <c r="AK177" i="1"/>
  <c r="AJ177" i="1"/>
  <c r="AI177" i="1"/>
  <c r="AH177" i="1"/>
  <c r="AG177" i="1"/>
  <c r="AF177" i="1"/>
  <c r="AN176" i="1"/>
  <c r="AM176" i="1"/>
  <c r="AL176" i="1"/>
  <c r="AK176" i="1"/>
  <c r="AJ176" i="1"/>
  <c r="AI176" i="1"/>
  <c r="AH176" i="1"/>
  <c r="AG176" i="1"/>
  <c r="AF176" i="1"/>
  <c r="AN175" i="1"/>
  <c r="AM175" i="1"/>
  <c r="AL175" i="1"/>
  <c r="AK175" i="1"/>
  <c r="AJ175" i="1"/>
  <c r="AI175" i="1"/>
  <c r="AH175" i="1"/>
  <c r="AG175" i="1"/>
  <c r="AF175" i="1"/>
  <c r="AN174" i="1"/>
  <c r="AM174" i="1"/>
  <c r="AL174" i="1"/>
  <c r="AK174" i="1"/>
  <c r="AJ174" i="1"/>
  <c r="AI174" i="1"/>
  <c r="AH174" i="1"/>
  <c r="AG174" i="1"/>
  <c r="AF174" i="1"/>
  <c r="AN173" i="1"/>
  <c r="AM173" i="1"/>
  <c r="AL173" i="1"/>
  <c r="AK173" i="1"/>
  <c r="AJ173" i="1"/>
  <c r="AI173" i="1"/>
  <c r="AH173" i="1"/>
  <c r="AG173" i="1"/>
  <c r="AF173" i="1"/>
  <c r="AN172" i="1"/>
  <c r="AM172" i="1"/>
  <c r="AL172" i="1"/>
  <c r="AK172" i="1"/>
  <c r="AJ172" i="1"/>
  <c r="AI172" i="1"/>
  <c r="AH172" i="1"/>
  <c r="AG172" i="1"/>
  <c r="AF172" i="1"/>
  <c r="AN171" i="1"/>
  <c r="AM171" i="1"/>
  <c r="AL171" i="1"/>
  <c r="AK171" i="1"/>
  <c r="AJ171" i="1"/>
  <c r="AI171" i="1"/>
  <c r="AH171" i="1"/>
  <c r="AG171" i="1"/>
  <c r="AF171" i="1"/>
  <c r="AN170" i="1"/>
  <c r="AM170" i="1"/>
  <c r="AL170" i="1"/>
  <c r="AK170" i="1"/>
  <c r="AJ170" i="1"/>
  <c r="AI170" i="1"/>
  <c r="AH170" i="1"/>
  <c r="AG170" i="1"/>
  <c r="AF170" i="1"/>
  <c r="AN169" i="1"/>
  <c r="AM169" i="1"/>
  <c r="AL169" i="1"/>
  <c r="AK169" i="1"/>
  <c r="AJ169" i="1"/>
  <c r="AI169" i="1"/>
  <c r="AH169" i="1"/>
  <c r="AG169" i="1"/>
  <c r="AF169" i="1"/>
  <c r="AN168" i="1"/>
  <c r="AM168" i="1"/>
  <c r="AL168" i="1"/>
  <c r="AK168" i="1"/>
  <c r="AJ168" i="1"/>
  <c r="AI168" i="1"/>
  <c r="AH168" i="1"/>
  <c r="AG168" i="1"/>
  <c r="AF168" i="1"/>
  <c r="AN167" i="1"/>
  <c r="AM167" i="1"/>
  <c r="AL167" i="1"/>
  <c r="AK167" i="1"/>
  <c r="AJ167" i="1"/>
  <c r="AI167" i="1"/>
  <c r="AH167" i="1"/>
  <c r="AG167" i="1"/>
  <c r="AF167" i="1"/>
  <c r="AN166" i="1"/>
  <c r="AM166" i="1"/>
  <c r="AL166" i="1"/>
  <c r="AK166" i="1"/>
  <c r="AJ166" i="1"/>
  <c r="AI166" i="1"/>
  <c r="AH166" i="1"/>
  <c r="AG166" i="1"/>
  <c r="AF166" i="1"/>
  <c r="AN165" i="1"/>
  <c r="AM165" i="1"/>
  <c r="AL165" i="1"/>
  <c r="AK165" i="1"/>
  <c r="AJ165" i="1"/>
  <c r="AI165" i="1"/>
  <c r="AH165" i="1"/>
  <c r="AG165" i="1"/>
  <c r="AF165" i="1"/>
  <c r="AN164" i="1"/>
  <c r="AM164" i="1"/>
  <c r="AL164" i="1"/>
  <c r="AK164" i="1"/>
  <c r="AJ164" i="1"/>
  <c r="AI164" i="1"/>
  <c r="AH164" i="1"/>
  <c r="AG164" i="1"/>
  <c r="AF164" i="1"/>
  <c r="AN163" i="1"/>
  <c r="AM163" i="1"/>
  <c r="AL163" i="1"/>
  <c r="AK163" i="1"/>
  <c r="AJ163" i="1"/>
  <c r="AI163" i="1"/>
  <c r="AH163" i="1"/>
  <c r="AG163" i="1"/>
  <c r="AF163" i="1"/>
  <c r="AN162" i="1"/>
  <c r="AM162" i="1"/>
  <c r="AL162" i="1"/>
  <c r="AK162" i="1"/>
  <c r="AJ162" i="1"/>
  <c r="AI162" i="1"/>
  <c r="AH162" i="1"/>
  <c r="AG162" i="1"/>
  <c r="AF162" i="1"/>
  <c r="AN161" i="1"/>
  <c r="AM161" i="1"/>
  <c r="AL161" i="1"/>
  <c r="AK161" i="1"/>
  <c r="AJ161" i="1"/>
  <c r="AI161" i="1"/>
  <c r="AH161" i="1"/>
  <c r="AG161" i="1"/>
  <c r="AF161" i="1"/>
  <c r="AN160" i="1"/>
  <c r="AM160" i="1"/>
  <c r="AL160" i="1"/>
  <c r="AK160" i="1"/>
  <c r="AJ160" i="1"/>
  <c r="AI160" i="1"/>
  <c r="AH160" i="1"/>
  <c r="AG160" i="1"/>
  <c r="AF160" i="1"/>
  <c r="AN159" i="1"/>
  <c r="AM159" i="1"/>
  <c r="AL159" i="1"/>
  <c r="AK159" i="1"/>
  <c r="AJ159" i="1"/>
  <c r="AI159" i="1"/>
  <c r="AH159" i="1"/>
  <c r="AG159" i="1"/>
  <c r="AF159" i="1"/>
  <c r="AN151" i="1"/>
  <c r="AM151" i="1"/>
  <c r="AL151" i="1"/>
  <c r="AK151" i="1"/>
  <c r="AJ151" i="1"/>
  <c r="AI151" i="1"/>
  <c r="AH151" i="1"/>
  <c r="AG151" i="1"/>
  <c r="AF151" i="1"/>
  <c r="AN142" i="1"/>
  <c r="AM142" i="1"/>
  <c r="AL142" i="1"/>
  <c r="AK142" i="1"/>
  <c r="AJ142" i="1"/>
  <c r="AI142" i="1"/>
  <c r="AH142" i="1"/>
  <c r="AG142" i="1"/>
  <c r="AF142" i="1"/>
  <c r="AN141" i="1"/>
  <c r="AM141" i="1"/>
  <c r="AL141" i="1"/>
  <c r="AK141" i="1"/>
  <c r="AJ141" i="1"/>
  <c r="AI141" i="1"/>
  <c r="AH141" i="1"/>
  <c r="AG141" i="1"/>
  <c r="AF141" i="1"/>
  <c r="AN139" i="1"/>
  <c r="AM139" i="1"/>
  <c r="AL139" i="1"/>
  <c r="AK139" i="1"/>
  <c r="AJ139" i="1"/>
  <c r="AI139" i="1"/>
  <c r="AH139" i="1"/>
  <c r="AG139" i="1"/>
  <c r="AF139" i="1"/>
  <c r="AN136" i="1"/>
  <c r="AM136" i="1"/>
  <c r="AL136" i="1"/>
  <c r="AK136" i="1"/>
  <c r="AJ136" i="1"/>
  <c r="AI136" i="1"/>
  <c r="AH136" i="1"/>
  <c r="AG136" i="1"/>
  <c r="AF136" i="1"/>
  <c r="AN135" i="1"/>
  <c r="AM135" i="1"/>
  <c r="AL135" i="1"/>
  <c r="AK135" i="1"/>
  <c r="AJ135" i="1"/>
  <c r="AI135" i="1"/>
  <c r="AH135" i="1"/>
  <c r="AG135" i="1"/>
  <c r="AF135" i="1"/>
  <c r="AN133" i="1"/>
  <c r="AM133" i="1"/>
  <c r="AL133" i="1"/>
  <c r="AK133" i="1"/>
  <c r="AJ133" i="1"/>
  <c r="AI133" i="1"/>
  <c r="AH133" i="1"/>
  <c r="AG133" i="1"/>
  <c r="AF133" i="1"/>
  <c r="AN130" i="1"/>
  <c r="AM130" i="1"/>
  <c r="AL130" i="1"/>
  <c r="AK130" i="1"/>
  <c r="AJ130" i="1"/>
  <c r="AI130" i="1"/>
  <c r="AH130" i="1"/>
  <c r="AG130" i="1"/>
  <c r="AF130" i="1"/>
  <c r="AN129" i="1"/>
  <c r="AM129" i="1"/>
  <c r="AL129" i="1"/>
  <c r="AK129" i="1"/>
  <c r="AJ129" i="1"/>
  <c r="AI129" i="1"/>
  <c r="AH129" i="1"/>
  <c r="AG129" i="1"/>
  <c r="AF129" i="1"/>
  <c r="AN128" i="1"/>
  <c r="AM128" i="1"/>
  <c r="AL128" i="1"/>
  <c r="AK128" i="1"/>
  <c r="AJ128" i="1"/>
  <c r="AI128" i="1"/>
  <c r="AH128" i="1"/>
  <c r="AG128" i="1"/>
  <c r="AF128" i="1"/>
  <c r="AN127" i="1"/>
  <c r="AM127" i="1"/>
  <c r="AL127" i="1"/>
  <c r="AK127" i="1"/>
  <c r="AJ127" i="1"/>
  <c r="AI127" i="1"/>
  <c r="AH127" i="1"/>
  <c r="AG127" i="1"/>
  <c r="AF127" i="1"/>
  <c r="AN126" i="1"/>
  <c r="AM126" i="1"/>
  <c r="AL126" i="1"/>
  <c r="AK126" i="1"/>
  <c r="AJ126" i="1"/>
  <c r="AI126" i="1"/>
  <c r="AH126" i="1"/>
  <c r="AG126" i="1"/>
  <c r="AF126" i="1"/>
  <c r="AN125" i="1"/>
  <c r="AM125" i="1"/>
  <c r="AL125" i="1"/>
  <c r="AK125" i="1"/>
  <c r="AJ125" i="1"/>
  <c r="AI125" i="1"/>
  <c r="AH125" i="1"/>
  <c r="AG125" i="1"/>
  <c r="AF125" i="1"/>
  <c r="AN124" i="1"/>
  <c r="AM124" i="1"/>
  <c r="AL124" i="1"/>
  <c r="AK124" i="1"/>
  <c r="AJ124" i="1"/>
  <c r="AI124" i="1"/>
  <c r="AH124" i="1"/>
  <c r="AG124" i="1"/>
  <c r="AF124" i="1"/>
  <c r="AN123" i="1"/>
  <c r="AM123" i="1"/>
  <c r="AL123" i="1"/>
  <c r="AK123" i="1"/>
  <c r="AJ123" i="1"/>
  <c r="AI123" i="1"/>
  <c r="AH123" i="1"/>
  <c r="AG123" i="1"/>
  <c r="AF123" i="1"/>
  <c r="AN122" i="1"/>
  <c r="AM122" i="1"/>
  <c r="AL122" i="1"/>
  <c r="AK122" i="1"/>
  <c r="AJ122" i="1"/>
  <c r="AI122" i="1"/>
  <c r="AH122" i="1"/>
  <c r="AG122" i="1"/>
  <c r="AF122" i="1"/>
  <c r="AN121" i="1"/>
  <c r="AM121" i="1"/>
  <c r="AL121" i="1"/>
  <c r="AK121" i="1"/>
  <c r="AJ121" i="1"/>
  <c r="AI121" i="1"/>
  <c r="AH121" i="1"/>
  <c r="AG121" i="1"/>
  <c r="AF121" i="1"/>
  <c r="AN120" i="1"/>
  <c r="AM120" i="1"/>
  <c r="AL120" i="1"/>
  <c r="AK120" i="1"/>
  <c r="AJ120" i="1"/>
  <c r="AI120" i="1"/>
  <c r="AH120" i="1"/>
  <c r="AG120" i="1"/>
  <c r="AF120" i="1"/>
  <c r="AN119" i="1"/>
  <c r="AM119" i="1"/>
  <c r="AL119" i="1"/>
  <c r="AK119" i="1"/>
  <c r="AJ119" i="1"/>
  <c r="AI119" i="1"/>
  <c r="AH119" i="1"/>
  <c r="AG119" i="1"/>
  <c r="AF119" i="1"/>
  <c r="AN118" i="1"/>
  <c r="AM118" i="1"/>
  <c r="AL118" i="1"/>
  <c r="AK118" i="1"/>
  <c r="AJ118" i="1"/>
  <c r="AI118" i="1"/>
  <c r="AH118" i="1"/>
  <c r="AG118" i="1"/>
  <c r="AF118" i="1"/>
  <c r="AN117" i="1"/>
  <c r="AM117" i="1"/>
  <c r="AL117" i="1"/>
  <c r="AK117" i="1"/>
  <c r="AJ117" i="1"/>
  <c r="AI117" i="1"/>
  <c r="AH117" i="1"/>
  <c r="AG117" i="1"/>
  <c r="AF117" i="1"/>
  <c r="AN116" i="1"/>
  <c r="AM116" i="1"/>
  <c r="AL116" i="1"/>
  <c r="AK116" i="1"/>
  <c r="AJ116" i="1"/>
  <c r="AI116" i="1"/>
  <c r="AH116" i="1"/>
  <c r="AG116" i="1"/>
  <c r="AF116" i="1"/>
  <c r="AN115" i="1"/>
  <c r="AM115" i="1"/>
  <c r="AL115" i="1"/>
  <c r="AK115" i="1"/>
  <c r="AJ115" i="1"/>
  <c r="AI115" i="1"/>
  <c r="AH115" i="1"/>
  <c r="AG115" i="1"/>
  <c r="AF115" i="1"/>
  <c r="AN113" i="1"/>
  <c r="AM113" i="1"/>
  <c r="AL113" i="1"/>
  <c r="AK113" i="1"/>
  <c r="AJ113" i="1"/>
  <c r="AI113" i="1"/>
  <c r="AH113" i="1"/>
  <c r="AG113" i="1"/>
  <c r="AF113" i="1"/>
  <c r="AN111" i="1"/>
  <c r="AM111" i="1"/>
  <c r="AL111" i="1"/>
  <c r="AK111" i="1"/>
  <c r="AJ111" i="1"/>
  <c r="AI111" i="1"/>
  <c r="AH111" i="1"/>
  <c r="AG111" i="1"/>
  <c r="AF111" i="1"/>
  <c r="AN110" i="1"/>
  <c r="AM110" i="1"/>
  <c r="AL110" i="1"/>
  <c r="AK110" i="1"/>
  <c r="AJ110" i="1"/>
  <c r="AI110" i="1"/>
  <c r="AH110" i="1"/>
  <c r="AG110" i="1"/>
  <c r="AF110" i="1"/>
  <c r="AN109" i="1"/>
  <c r="AM109" i="1"/>
  <c r="AL109" i="1"/>
  <c r="AK109" i="1"/>
  <c r="AJ109" i="1"/>
  <c r="AI109" i="1"/>
  <c r="AH109" i="1"/>
  <c r="AG109" i="1"/>
  <c r="AF109" i="1"/>
  <c r="AN108" i="1"/>
  <c r="AM108" i="1"/>
  <c r="AL108" i="1"/>
  <c r="AK108" i="1"/>
  <c r="AJ108" i="1"/>
  <c r="AI108" i="1"/>
  <c r="AH108" i="1"/>
  <c r="AG108" i="1"/>
  <c r="AF108" i="1"/>
  <c r="AN94" i="1"/>
  <c r="AM94" i="1"/>
  <c r="AL94" i="1"/>
  <c r="AK94" i="1"/>
  <c r="AJ94" i="1"/>
  <c r="AI94" i="1"/>
  <c r="AH94" i="1"/>
  <c r="AG94" i="1"/>
  <c r="AF94" i="1"/>
  <c r="AN93" i="1"/>
  <c r="AM93" i="1"/>
  <c r="AL93" i="1"/>
  <c r="AK93" i="1"/>
  <c r="AJ93" i="1"/>
  <c r="AI93" i="1"/>
  <c r="AH93" i="1"/>
  <c r="AG93" i="1"/>
  <c r="AF93" i="1"/>
  <c r="AN92" i="1"/>
  <c r="AM92" i="1"/>
  <c r="AL92" i="1"/>
  <c r="AK92" i="1"/>
  <c r="AJ92" i="1"/>
  <c r="AI92" i="1"/>
  <c r="AH92" i="1"/>
  <c r="AG92" i="1"/>
  <c r="AF92" i="1"/>
  <c r="AN91" i="1"/>
  <c r="AM91" i="1"/>
  <c r="AL91" i="1"/>
  <c r="AK91" i="1"/>
  <c r="AJ91" i="1"/>
  <c r="AI91" i="1"/>
  <c r="AH91" i="1"/>
  <c r="AG91" i="1"/>
  <c r="AF91" i="1"/>
  <c r="AN90" i="1"/>
  <c r="AM90" i="1"/>
  <c r="AL90" i="1"/>
  <c r="AK90" i="1"/>
  <c r="AJ90" i="1"/>
  <c r="AI90" i="1"/>
  <c r="AH90" i="1"/>
  <c r="AG90" i="1"/>
  <c r="AF90" i="1"/>
  <c r="AN89" i="1"/>
  <c r="AM89" i="1"/>
  <c r="AL89" i="1"/>
  <c r="AK89" i="1"/>
  <c r="AJ89" i="1"/>
  <c r="AI89" i="1"/>
  <c r="AH89" i="1"/>
  <c r="AG89" i="1"/>
  <c r="AF89" i="1"/>
  <c r="AN88" i="1"/>
  <c r="AM88" i="1"/>
  <c r="AL88" i="1"/>
  <c r="AK88" i="1"/>
  <c r="AJ88" i="1"/>
  <c r="AI88" i="1"/>
  <c r="AH88" i="1"/>
  <c r="AG88" i="1"/>
  <c r="AF88" i="1"/>
  <c r="AN87" i="1"/>
  <c r="AM87" i="1"/>
  <c r="AL87" i="1"/>
  <c r="AK87" i="1"/>
  <c r="AJ87" i="1"/>
  <c r="AI87" i="1"/>
  <c r="AH87" i="1"/>
  <c r="AG87" i="1"/>
  <c r="AF87" i="1"/>
  <c r="AN86" i="1"/>
  <c r="AM86" i="1"/>
  <c r="AL86" i="1"/>
  <c r="AK86" i="1"/>
  <c r="AJ86" i="1"/>
  <c r="AI86" i="1"/>
  <c r="AH86" i="1"/>
  <c r="AG86" i="1"/>
  <c r="AF86" i="1"/>
  <c r="AN85" i="1"/>
  <c r="AM85" i="1"/>
  <c r="AL85" i="1"/>
  <c r="AK85" i="1"/>
  <c r="AJ85" i="1"/>
  <c r="AI85" i="1"/>
  <c r="AH85" i="1"/>
  <c r="AG85" i="1"/>
  <c r="AF85" i="1"/>
  <c r="AN84" i="1"/>
  <c r="AM84" i="1"/>
  <c r="AL84" i="1"/>
  <c r="AK84" i="1"/>
  <c r="AJ84" i="1"/>
  <c r="AI84" i="1"/>
  <c r="AH84" i="1"/>
  <c r="AG84" i="1"/>
  <c r="AF84" i="1"/>
  <c r="AN83" i="1"/>
  <c r="AM83" i="1"/>
  <c r="AL83" i="1"/>
  <c r="AK83" i="1"/>
  <c r="AJ83" i="1"/>
  <c r="AI83" i="1"/>
  <c r="AH83" i="1"/>
  <c r="AG83" i="1"/>
  <c r="AF83" i="1"/>
  <c r="AN82" i="1"/>
  <c r="AM82" i="1"/>
  <c r="AL82" i="1"/>
  <c r="AK82" i="1"/>
  <c r="AJ82" i="1"/>
  <c r="AI82" i="1"/>
  <c r="AH82" i="1"/>
  <c r="AG82" i="1"/>
  <c r="AF82" i="1"/>
  <c r="AN81" i="1"/>
  <c r="AM81" i="1"/>
  <c r="AL81" i="1"/>
  <c r="AK81" i="1"/>
  <c r="AJ81" i="1"/>
  <c r="AI81" i="1"/>
  <c r="AH81" i="1"/>
  <c r="AG81" i="1"/>
  <c r="AF81" i="1"/>
  <c r="AN80" i="1"/>
  <c r="AM80" i="1"/>
  <c r="AL80" i="1"/>
  <c r="AK80" i="1"/>
  <c r="AJ80" i="1"/>
  <c r="AI80" i="1"/>
  <c r="AH80" i="1"/>
  <c r="AG80" i="1"/>
  <c r="AF80" i="1"/>
  <c r="AN79" i="1"/>
  <c r="AM79" i="1"/>
  <c r="AL79" i="1"/>
  <c r="AK79" i="1"/>
  <c r="AJ79" i="1"/>
  <c r="AI79" i="1"/>
  <c r="AH79" i="1"/>
  <c r="AG79" i="1"/>
  <c r="AF79" i="1"/>
  <c r="AN78" i="1"/>
  <c r="AM78" i="1"/>
  <c r="AL78" i="1"/>
  <c r="AK78" i="1"/>
  <c r="AJ78" i="1"/>
  <c r="AI78" i="1"/>
  <c r="AH78" i="1"/>
  <c r="AG78" i="1"/>
  <c r="AF78" i="1"/>
  <c r="AN77" i="1"/>
  <c r="AM77" i="1"/>
  <c r="AL77" i="1"/>
  <c r="AK77" i="1"/>
  <c r="AJ77" i="1"/>
  <c r="AI77" i="1"/>
  <c r="AH77" i="1"/>
  <c r="AG77" i="1"/>
  <c r="AF77" i="1"/>
  <c r="AN76" i="1"/>
  <c r="AM76" i="1"/>
  <c r="AL76" i="1"/>
  <c r="AK76" i="1"/>
  <c r="AJ76" i="1"/>
  <c r="AI76" i="1"/>
  <c r="AH76" i="1"/>
  <c r="AG76" i="1"/>
  <c r="AF76" i="1"/>
  <c r="AN75" i="1"/>
  <c r="AM75" i="1"/>
  <c r="AL75" i="1"/>
  <c r="AK75" i="1"/>
  <c r="AJ75" i="1"/>
  <c r="AI75" i="1"/>
  <c r="AH75" i="1"/>
  <c r="AG75" i="1"/>
  <c r="AF75" i="1"/>
  <c r="AN68" i="1"/>
  <c r="AM68" i="1"/>
  <c r="AL68" i="1"/>
  <c r="AK68" i="1"/>
  <c r="AJ68" i="1"/>
  <c r="AI68" i="1"/>
  <c r="AH68" i="1"/>
  <c r="AG68" i="1"/>
  <c r="AF68" i="1"/>
  <c r="AN67" i="1"/>
  <c r="AM67" i="1"/>
  <c r="AL67" i="1"/>
  <c r="AK67" i="1"/>
  <c r="AJ67" i="1"/>
  <c r="AI67" i="1"/>
  <c r="AH67" i="1"/>
  <c r="AG67" i="1"/>
  <c r="AF67" i="1"/>
  <c r="AN63" i="1"/>
  <c r="AM63" i="1"/>
  <c r="AL63" i="1"/>
  <c r="AK63" i="1"/>
  <c r="AJ63" i="1"/>
  <c r="AI63" i="1"/>
  <c r="AH63" i="1"/>
  <c r="AG63" i="1"/>
  <c r="AF63" i="1"/>
  <c r="AN62" i="1"/>
  <c r="AM62" i="1"/>
  <c r="AL62" i="1"/>
  <c r="AK62" i="1"/>
  <c r="AJ62" i="1"/>
  <c r="AI62" i="1"/>
  <c r="AH62" i="1"/>
  <c r="AG62" i="1"/>
  <c r="AF62" i="1"/>
  <c r="AN58" i="1"/>
  <c r="AM58" i="1"/>
  <c r="AL58" i="1"/>
  <c r="AK58" i="1"/>
  <c r="AJ58" i="1"/>
  <c r="AI58" i="1"/>
  <c r="AH58" i="1"/>
  <c r="AG58" i="1"/>
  <c r="AF58" i="1"/>
  <c r="AN57" i="1"/>
  <c r="AM57" i="1"/>
  <c r="AL57" i="1"/>
  <c r="AK57" i="1"/>
  <c r="AJ57" i="1"/>
  <c r="AI57" i="1"/>
  <c r="AH57" i="1"/>
  <c r="AG57" i="1"/>
  <c r="AF57" i="1"/>
  <c r="AN51" i="1"/>
  <c r="AM51" i="1"/>
  <c r="AL51" i="1"/>
  <c r="AK51" i="1"/>
  <c r="AJ51" i="1"/>
  <c r="AI51" i="1"/>
  <c r="AH51" i="1"/>
  <c r="AG51" i="1"/>
  <c r="AF51" i="1"/>
  <c r="AN48" i="1"/>
  <c r="AM48" i="1"/>
  <c r="AL48" i="1"/>
  <c r="AK48" i="1"/>
  <c r="AJ48" i="1"/>
  <c r="AI48" i="1"/>
  <c r="AH48" i="1"/>
  <c r="AG48" i="1"/>
  <c r="AF48" i="1"/>
  <c r="AN41" i="1"/>
  <c r="AM41" i="1"/>
  <c r="AL41" i="1"/>
  <c r="AK41" i="1"/>
  <c r="AJ41" i="1"/>
  <c r="AI41" i="1"/>
  <c r="AH41" i="1"/>
  <c r="AG41" i="1"/>
  <c r="AF41" i="1"/>
  <c r="AN39" i="1"/>
  <c r="AM39" i="1"/>
  <c r="AL39" i="1"/>
  <c r="AK39" i="1"/>
  <c r="AJ39" i="1"/>
  <c r="AI39" i="1"/>
  <c r="AH39" i="1"/>
  <c r="AG39" i="1"/>
  <c r="AF39" i="1"/>
  <c r="AN38" i="1"/>
  <c r="AM38" i="1"/>
  <c r="AL38" i="1"/>
  <c r="AK38" i="1"/>
  <c r="AJ38" i="1"/>
  <c r="AI38" i="1"/>
  <c r="AH38" i="1"/>
  <c r="AG38" i="1"/>
  <c r="AF38" i="1"/>
  <c r="AN37" i="1"/>
  <c r="AM37" i="1"/>
  <c r="AL37" i="1"/>
  <c r="AK37" i="1"/>
  <c r="AJ37" i="1"/>
  <c r="AI37" i="1"/>
  <c r="AH37" i="1"/>
  <c r="AG37" i="1"/>
  <c r="AF37" i="1"/>
  <c r="AN35" i="1"/>
  <c r="AM35" i="1"/>
  <c r="AL35" i="1"/>
  <c r="AK35" i="1"/>
  <c r="AJ35" i="1"/>
  <c r="AI35" i="1"/>
  <c r="AH35" i="1"/>
  <c r="AG35" i="1"/>
  <c r="AF35" i="1"/>
  <c r="AN33" i="1"/>
  <c r="AM33" i="1"/>
  <c r="AL33" i="1"/>
  <c r="AK33" i="1"/>
  <c r="AJ33" i="1"/>
  <c r="AI33" i="1"/>
  <c r="AH33" i="1"/>
  <c r="AG33" i="1"/>
  <c r="AF33" i="1"/>
  <c r="AN32" i="1"/>
  <c r="AM32" i="1"/>
  <c r="AL32" i="1"/>
  <c r="AK32" i="1"/>
  <c r="AJ32" i="1"/>
  <c r="AI32" i="1"/>
  <c r="AH32" i="1"/>
  <c r="AG32" i="1"/>
  <c r="AF32" i="1"/>
  <c r="AN30" i="1"/>
  <c r="AM30" i="1"/>
  <c r="AL30" i="1"/>
  <c r="AK30" i="1"/>
  <c r="AJ30" i="1"/>
  <c r="AI30" i="1"/>
  <c r="AH30" i="1"/>
  <c r="AG30" i="1"/>
  <c r="AF30" i="1"/>
  <c r="AN29" i="1"/>
  <c r="AM29" i="1"/>
  <c r="AL29" i="1"/>
  <c r="AK29" i="1"/>
  <c r="AJ29" i="1"/>
  <c r="AI29" i="1"/>
  <c r="AH29" i="1"/>
  <c r="AG29" i="1"/>
  <c r="AF29" i="1"/>
  <c r="AN20" i="1"/>
  <c r="AM20" i="1"/>
  <c r="AL20" i="1"/>
  <c r="AK20" i="1"/>
  <c r="AJ20" i="1"/>
  <c r="AI20" i="1"/>
  <c r="AH20" i="1"/>
  <c r="AG20" i="1"/>
  <c r="AF20" i="1"/>
  <c r="AN15" i="1"/>
  <c r="AM15" i="1"/>
  <c r="AL15" i="1"/>
  <c r="AK15" i="1"/>
  <c r="AJ15" i="1"/>
  <c r="AI15" i="1"/>
  <c r="AH15" i="1"/>
  <c r="AG15" i="1"/>
  <c r="AF15" i="1"/>
  <c r="AN13" i="1"/>
  <c r="AM13" i="1"/>
  <c r="AL13" i="1"/>
  <c r="AK13" i="1"/>
  <c r="AJ13" i="1"/>
  <c r="AI13" i="1"/>
  <c r="AH13" i="1"/>
  <c r="AG13" i="1"/>
  <c r="AF13" i="1"/>
  <c r="AN10" i="1"/>
  <c r="AM10" i="1"/>
  <c r="AL10" i="1"/>
  <c r="AK10" i="1"/>
  <c r="AJ10" i="1"/>
  <c r="AI10" i="1"/>
  <c r="AH10" i="1"/>
  <c r="AG10" i="1"/>
  <c r="AF10" i="1"/>
  <c r="CO638" i="1"/>
  <c r="CO627" i="1"/>
  <c r="CN627" i="1"/>
  <c r="CM627" i="1"/>
  <c r="CO626" i="1"/>
  <c r="CN626" i="1"/>
  <c r="CM626" i="1"/>
  <c r="CO610" i="1"/>
  <c r="CN610" i="1"/>
  <c r="CO592" i="1"/>
  <c r="CM592" i="1"/>
  <c r="CO578" i="1"/>
  <c r="CN578" i="1"/>
  <c r="CM578" i="1"/>
  <c r="CO577" i="1"/>
  <c r="CN577" i="1"/>
  <c r="CO561" i="1"/>
  <c r="CN561" i="1"/>
  <c r="CM561" i="1"/>
  <c r="CO560" i="1"/>
  <c r="CO508" i="1"/>
  <c r="CM508" i="1"/>
  <c r="CM507" i="1"/>
  <c r="CO500" i="1"/>
  <c r="CN500" i="1"/>
  <c r="CM500" i="1"/>
  <c r="CO499" i="1"/>
  <c r="CN499" i="1"/>
  <c r="CM499" i="1"/>
  <c r="CO498" i="1"/>
  <c r="CN498" i="1"/>
  <c r="CM498" i="1"/>
  <c r="CO497" i="1"/>
  <c r="CN497" i="1"/>
  <c r="CO495" i="1"/>
  <c r="CN495" i="1"/>
  <c r="CM495" i="1"/>
  <c r="CN494" i="1"/>
  <c r="CM494" i="1"/>
  <c r="CM493" i="1"/>
  <c r="CO489" i="1"/>
  <c r="CO484" i="1"/>
  <c r="CN484" i="1"/>
  <c r="CM484" i="1"/>
  <c r="CO483" i="1"/>
  <c r="CN483" i="1"/>
  <c r="CM483" i="1"/>
  <c r="CO482" i="1"/>
  <c r="CN482" i="1"/>
  <c r="CM482" i="1"/>
  <c r="CO481" i="1"/>
  <c r="CN481" i="1"/>
  <c r="CO480" i="1"/>
  <c r="CN480" i="1"/>
  <c r="CM480" i="1"/>
  <c r="CN479" i="1"/>
  <c r="CO478" i="1"/>
  <c r="CN471" i="1"/>
  <c r="CO468" i="1"/>
  <c r="CN468" i="1"/>
  <c r="CM468" i="1"/>
  <c r="CO467" i="1"/>
  <c r="CN467" i="1"/>
  <c r="CM467" i="1"/>
  <c r="CO466" i="1"/>
  <c r="CN466" i="1"/>
  <c r="CM466" i="1"/>
  <c r="CO465" i="1"/>
  <c r="CN465" i="1"/>
  <c r="CM465" i="1"/>
  <c r="CO461" i="1"/>
  <c r="CM461" i="1"/>
  <c r="CM460" i="1"/>
  <c r="CM459" i="1"/>
  <c r="CM458" i="1"/>
  <c r="CO452" i="1"/>
  <c r="CN452" i="1"/>
  <c r="CM452" i="1"/>
  <c r="CO451" i="1"/>
  <c r="CN451" i="1"/>
  <c r="CM451" i="1"/>
  <c r="CO450" i="1"/>
  <c r="CN450" i="1"/>
  <c r="CM450" i="1"/>
  <c r="CO449" i="1"/>
  <c r="CN449" i="1"/>
  <c r="CO444" i="1"/>
  <c r="CO371" i="1"/>
  <c r="CN371" i="1"/>
  <c r="CM371" i="1"/>
  <c r="CN370" i="1"/>
  <c r="CM370" i="1"/>
  <c r="CO369" i="1"/>
  <c r="CN369" i="1"/>
  <c r="CM369" i="1"/>
  <c r="CN368" i="1"/>
  <c r="CM368" i="1"/>
  <c r="CO367" i="1"/>
  <c r="CN367" i="1"/>
  <c r="CN366" i="1"/>
  <c r="CO365" i="1"/>
  <c r="CM350" i="1"/>
  <c r="CM348" i="1"/>
  <c r="CM347" i="1"/>
  <c r="CM345" i="1"/>
  <c r="CM344" i="1"/>
  <c r="CM343" i="1"/>
  <c r="CO342" i="1"/>
  <c r="CO306" i="1"/>
  <c r="CN306" i="1"/>
  <c r="CM306" i="1"/>
  <c r="CO305" i="1"/>
  <c r="CN305" i="1"/>
  <c r="CM305" i="1"/>
  <c r="CM304" i="1"/>
  <c r="CO303" i="1"/>
  <c r="CM303" i="1"/>
  <c r="CO302" i="1"/>
  <c r="CN302" i="1"/>
  <c r="CM302" i="1"/>
  <c r="CO301" i="1"/>
  <c r="CM301" i="1"/>
  <c r="CM300" i="1"/>
  <c r="CO295" i="1"/>
  <c r="CO292" i="1"/>
  <c r="CN292" i="1"/>
  <c r="CM292" i="1"/>
  <c r="CO291" i="1"/>
  <c r="CN291" i="1"/>
  <c r="CM291" i="1"/>
  <c r="CO290" i="1"/>
  <c r="CN290" i="1"/>
  <c r="CO289" i="1"/>
  <c r="CN289" i="1"/>
  <c r="CM289" i="1"/>
  <c r="CN288" i="1"/>
  <c r="CO284" i="1"/>
  <c r="CO283" i="1"/>
  <c r="CO282" i="1"/>
  <c r="CO276" i="1"/>
  <c r="CN276" i="1"/>
  <c r="CM276" i="1"/>
  <c r="CO275" i="1"/>
  <c r="CN275" i="1"/>
  <c r="CM275" i="1"/>
  <c r="CO274" i="1"/>
  <c r="CN274" i="1"/>
  <c r="CM274" i="1"/>
  <c r="CO273" i="1"/>
  <c r="CN273" i="1"/>
  <c r="CO272" i="1"/>
  <c r="CN272" i="1"/>
  <c r="CO271" i="1"/>
  <c r="CN271" i="1"/>
  <c r="CN270" i="1"/>
  <c r="CN264" i="1"/>
  <c r="CN263" i="1"/>
  <c r="CO260" i="1"/>
  <c r="CN260" i="1"/>
  <c r="CM260" i="1"/>
  <c r="CO259" i="1"/>
  <c r="CN259" i="1"/>
  <c r="CM259" i="1"/>
  <c r="CO234" i="1"/>
  <c r="CN234" i="1"/>
  <c r="CN233" i="1"/>
  <c r="CN158" i="1"/>
  <c r="CO154" i="1"/>
  <c r="CM112" i="1"/>
  <c r="CO52" i="1"/>
  <c r="CN52" i="1"/>
  <c r="CM52" i="1"/>
  <c r="CN45" i="1"/>
  <c r="CN44" i="1"/>
  <c r="CM44" i="1"/>
  <c r="CN43" i="1"/>
  <c r="CO26" i="1"/>
  <c r="BY627" i="1"/>
  <c r="BU627" i="1" s="1"/>
  <c r="BY626" i="1"/>
  <c r="BU626" i="1" s="1"/>
  <c r="BY610" i="1"/>
  <c r="BY592" i="1"/>
  <c r="BU592" i="1" s="1"/>
  <c r="BY578" i="1"/>
  <c r="BY577" i="1"/>
  <c r="BY570" i="1"/>
  <c r="BU570" i="1" s="1"/>
  <c r="BY569" i="1"/>
  <c r="BU569" i="1" s="1"/>
  <c r="BY567" i="1"/>
  <c r="BU567" i="1" s="1"/>
  <c r="BY561" i="1"/>
  <c r="BU561" i="1" s="1"/>
  <c r="BY500" i="1"/>
  <c r="BY499" i="1"/>
  <c r="BY498" i="1"/>
  <c r="BY494" i="1"/>
  <c r="BU494" i="1" s="1"/>
  <c r="BY493" i="1"/>
  <c r="BU493" i="1" s="1"/>
  <c r="BY492" i="1"/>
  <c r="BU492" i="1" s="1"/>
  <c r="BY484" i="1"/>
  <c r="BY483" i="1"/>
  <c r="BY482" i="1"/>
  <c r="BU482" i="1" s="1"/>
  <c r="BY481" i="1"/>
  <c r="BU481" i="1" s="1"/>
  <c r="BY480" i="1"/>
  <c r="BU480" i="1" s="1"/>
  <c r="BY479" i="1"/>
  <c r="BU479" i="1" s="1"/>
  <c r="BY468" i="1"/>
  <c r="BU468" i="1" s="1"/>
  <c r="BY467" i="1"/>
  <c r="BU467" i="1" s="1"/>
  <c r="BY466" i="1"/>
  <c r="BU466" i="1" s="1"/>
  <c r="BY465" i="1"/>
  <c r="BU465" i="1" s="1"/>
  <c r="BY464" i="1"/>
  <c r="BY463" i="1"/>
  <c r="BU463" i="1" s="1"/>
  <c r="BY462" i="1"/>
  <c r="BU462" i="1" s="1"/>
  <c r="BY461" i="1"/>
  <c r="BU461" i="1" s="1"/>
  <c r="BY460" i="1"/>
  <c r="BU460" i="1" s="1"/>
  <c r="BY459" i="1"/>
  <c r="BU459" i="1" s="1"/>
  <c r="BY458" i="1"/>
  <c r="BU458" i="1" s="1"/>
  <c r="BY452" i="1"/>
  <c r="BU452" i="1" s="1"/>
  <c r="BY451" i="1"/>
  <c r="BU451" i="1" s="1"/>
  <c r="BY450" i="1"/>
  <c r="BU450" i="1" s="1"/>
  <c r="BY449" i="1"/>
  <c r="BY448" i="1"/>
  <c r="BU448" i="1" s="1"/>
  <c r="BY371" i="1"/>
  <c r="BY369" i="1"/>
  <c r="BU369" i="1" s="1"/>
  <c r="BY368" i="1"/>
  <c r="BU368" i="1" s="1"/>
  <c r="BY350" i="1"/>
  <c r="BY348" i="1"/>
  <c r="BY306" i="1"/>
  <c r="BU306" i="1" s="1"/>
  <c r="BY305" i="1"/>
  <c r="BU305" i="1" s="1"/>
  <c r="BY292" i="1"/>
  <c r="BU292" i="1" s="1"/>
  <c r="BY291" i="1"/>
  <c r="BU291" i="1" s="1"/>
  <c r="BY290" i="1"/>
  <c r="BU290" i="1" s="1"/>
  <c r="BY289" i="1"/>
  <c r="BU289" i="1" s="1"/>
  <c r="BY288" i="1"/>
  <c r="BU288" i="1" s="1"/>
  <c r="BY286" i="1"/>
  <c r="BU286" i="1" s="1"/>
  <c r="BY282" i="1"/>
  <c r="BY281" i="1"/>
  <c r="BU281" i="1" s="1"/>
  <c r="BY280" i="1"/>
  <c r="BU280" i="1" s="1"/>
  <c r="BY276" i="1"/>
  <c r="BU276" i="1" s="1"/>
  <c r="BY275" i="1"/>
  <c r="BU275" i="1" s="1"/>
  <c r="BY274" i="1"/>
  <c r="BU274" i="1" s="1"/>
  <c r="BY260" i="1"/>
  <c r="BU260" i="1" s="1"/>
  <c r="BY259" i="1"/>
  <c r="BU259" i="1" s="1"/>
  <c r="BY233" i="1"/>
  <c r="BU233" i="1" s="1"/>
  <c r="BY158" i="1"/>
  <c r="BY157" i="1"/>
  <c r="BY52" i="1"/>
  <c r="BU52" i="1" s="1"/>
  <c r="AN638" i="1"/>
  <c r="AM638" i="1"/>
  <c r="AL638" i="1"/>
  <c r="AK638" i="1"/>
  <c r="AJ638" i="1"/>
  <c r="AI638" i="1"/>
  <c r="AH638" i="1"/>
  <c r="AG638" i="1"/>
  <c r="AF638" i="1"/>
  <c r="AN627" i="1"/>
  <c r="AM627" i="1"/>
  <c r="AL627" i="1"/>
  <c r="AK627" i="1"/>
  <c r="AJ627" i="1"/>
  <c r="AI627" i="1"/>
  <c r="AH627" i="1"/>
  <c r="AG627" i="1"/>
  <c r="AF627" i="1"/>
  <c r="AN626" i="1"/>
  <c r="AM626" i="1"/>
  <c r="AL626" i="1"/>
  <c r="AK626" i="1"/>
  <c r="AJ626" i="1"/>
  <c r="AI626" i="1"/>
  <c r="AH626" i="1"/>
  <c r="AG626" i="1"/>
  <c r="AF626" i="1"/>
  <c r="AN610" i="1"/>
  <c r="AM610" i="1"/>
  <c r="AL610" i="1"/>
  <c r="AK610" i="1"/>
  <c r="AJ610" i="1"/>
  <c r="AI610" i="1"/>
  <c r="AH610" i="1"/>
  <c r="AG610" i="1"/>
  <c r="AF610" i="1"/>
  <c r="AN600" i="1"/>
  <c r="AM600" i="1"/>
  <c r="AL600" i="1"/>
  <c r="AK600" i="1"/>
  <c r="AJ600" i="1"/>
  <c r="AI600" i="1"/>
  <c r="AH600" i="1"/>
  <c r="AG600" i="1"/>
  <c r="AF600" i="1"/>
  <c r="AN592" i="1"/>
  <c r="AM592" i="1"/>
  <c r="AL592" i="1"/>
  <c r="AK592" i="1"/>
  <c r="AJ592" i="1"/>
  <c r="AI592" i="1"/>
  <c r="AH592" i="1"/>
  <c r="AG592" i="1"/>
  <c r="AF592" i="1"/>
  <c r="AN578" i="1"/>
  <c r="AM578" i="1"/>
  <c r="AL578" i="1"/>
  <c r="AK578" i="1"/>
  <c r="AJ578" i="1"/>
  <c r="AI578" i="1"/>
  <c r="AH578" i="1"/>
  <c r="AG578" i="1"/>
  <c r="AF578" i="1"/>
  <c r="AN577" i="1"/>
  <c r="AM577" i="1"/>
  <c r="AL577" i="1"/>
  <c r="AK577" i="1"/>
  <c r="AJ577" i="1"/>
  <c r="AI577" i="1"/>
  <c r="AH577" i="1"/>
  <c r="AG577" i="1"/>
  <c r="AF577" i="1"/>
  <c r="AN570" i="1"/>
  <c r="AM570" i="1"/>
  <c r="AL570" i="1"/>
  <c r="AK570" i="1"/>
  <c r="AJ570" i="1"/>
  <c r="AI570" i="1"/>
  <c r="AH570" i="1"/>
  <c r="AG570" i="1"/>
  <c r="AF570" i="1"/>
  <c r="AN569" i="1"/>
  <c r="AM569" i="1"/>
  <c r="AL569" i="1"/>
  <c r="AK569" i="1"/>
  <c r="AJ569" i="1"/>
  <c r="AI569" i="1"/>
  <c r="AH569" i="1"/>
  <c r="AG569" i="1"/>
  <c r="AF569" i="1"/>
  <c r="AN567" i="1"/>
  <c r="AM567" i="1"/>
  <c r="AL567" i="1"/>
  <c r="AK567" i="1"/>
  <c r="AJ567" i="1"/>
  <c r="AI567" i="1"/>
  <c r="AH567" i="1"/>
  <c r="AG567" i="1"/>
  <c r="AF567" i="1"/>
  <c r="AN561" i="1"/>
  <c r="AM561" i="1"/>
  <c r="AL561" i="1"/>
  <c r="AK561" i="1"/>
  <c r="AJ561" i="1"/>
  <c r="AI561" i="1"/>
  <c r="AH561" i="1"/>
  <c r="AG561" i="1"/>
  <c r="AF561" i="1"/>
  <c r="AN560" i="1"/>
  <c r="AM560" i="1"/>
  <c r="AL560" i="1"/>
  <c r="AK560" i="1"/>
  <c r="AJ560" i="1"/>
  <c r="AI560" i="1"/>
  <c r="AH560" i="1"/>
  <c r="AG560" i="1"/>
  <c r="AF560" i="1"/>
  <c r="AN508" i="1"/>
  <c r="AM508" i="1"/>
  <c r="AL508" i="1"/>
  <c r="AK508" i="1"/>
  <c r="AJ508" i="1"/>
  <c r="AI508" i="1"/>
  <c r="AH508" i="1"/>
  <c r="AG508" i="1"/>
  <c r="AF508" i="1"/>
  <c r="AN507" i="1"/>
  <c r="AM507" i="1"/>
  <c r="AL507" i="1"/>
  <c r="AK507" i="1"/>
  <c r="AJ507" i="1"/>
  <c r="AI507" i="1"/>
  <c r="AH507" i="1"/>
  <c r="AG507" i="1"/>
  <c r="AF507" i="1"/>
  <c r="AN506" i="1"/>
  <c r="AM506" i="1"/>
  <c r="AL506" i="1"/>
  <c r="AK506" i="1"/>
  <c r="AJ506" i="1"/>
  <c r="AI506" i="1"/>
  <c r="AH506" i="1"/>
  <c r="AG506" i="1"/>
  <c r="AF506" i="1"/>
  <c r="AN505" i="1"/>
  <c r="AM505" i="1"/>
  <c r="AL505" i="1"/>
  <c r="AK505" i="1"/>
  <c r="AJ505" i="1"/>
  <c r="AI505" i="1"/>
  <c r="AH505" i="1"/>
  <c r="AG505" i="1"/>
  <c r="AF505" i="1"/>
  <c r="AN504" i="1"/>
  <c r="AM504" i="1"/>
  <c r="AL504" i="1"/>
  <c r="AK504" i="1"/>
  <c r="AJ504" i="1"/>
  <c r="AI504" i="1"/>
  <c r="AH504" i="1"/>
  <c r="AG504" i="1"/>
  <c r="AF504" i="1"/>
  <c r="AN503" i="1"/>
  <c r="AM503" i="1"/>
  <c r="AL503" i="1"/>
  <c r="AK503" i="1"/>
  <c r="AJ503" i="1"/>
  <c r="AI503" i="1"/>
  <c r="AH503" i="1"/>
  <c r="AG503" i="1"/>
  <c r="AF503" i="1"/>
  <c r="AN502" i="1"/>
  <c r="AM502" i="1"/>
  <c r="AL502" i="1"/>
  <c r="AK502" i="1"/>
  <c r="AJ502" i="1"/>
  <c r="AI502" i="1"/>
  <c r="AH502" i="1"/>
  <c r="AG502" i="1"/>
  <c r="AF502" i="1"/>
  <c r="AN501" i="1"/>
  <c r="AM501" i="1"/>
  <c r="AL501" i="1"/>
  <c r="AK501" i="1"/>
  <c r="AJ501" i="1"/>
  <c r="AI501" i="1"/>
  <c r="AH501" i="1"/>
  <c r="AG501" i="1"/>
  <c r="AF501" i="1"/>
  <c r="AN500" i="1"/>
  <c r="AM500" i="1"/>
  <c r="AL500" i="1"/>
  <c r="AK500" i="1"/>
  <c r="AJ500" i="1"/>
  <c r="AI500" i="1"/>
  <c r="AH500" i="1"/>
  <c r="AG500" i="1"/>
  <c r="AF500" i="1"/>
  <c r="AN499" i="1"/>
  <c r="AM499" i="1"/>
  <c r="AL499" i="1"/>
  <c r="AK499" i="1"/>
  <c r="AJ499" i="1"/>
  <c r="AI499" i="1"/>
  <c r="AH499" i="1"/>
  <c r="AG499" i="1"/>
  <c r="AF499" i="1"/>
  <c r="AN498" i="1"/>
  <c r="AM498" i="1"/>
  <c r="AL498" i="1"/>
  <c r="AK498" i="1"/>
  <c r="AJ498" i="1"/>
  <c r="AI498" i="1"/>
  <c r="AH498" i="1"/>
  <c r="AG498" i="1"/>
  <c r="AF498" i="1"/>
  <c r="AN497" i="1"/>
  <c r="AM497" i="1"/>
  <c r="AL497" i="1"/>
  <c r="AK497" i="1"/>
  <c r="AJ497" i="1"/>
  <c r="AI497" i="1"/>
  <c r="AH497" i="1"/>
  <c r="AG497" i="1"/>
  <c r="AF497" i="1"/>
  <c r="AN496" i="1"/>
  <c r="AM496" i="1"/>
  <c r="AL496" i="1"/>
  <c r="AK496" i="1"/>
  <c r="AJ496" i="1"/>
  <c r="AI496" i="1"/>
  <c r="AH496" i="1"/>
  <c r="AG496" i="1"/>
  <c r="AF496" i="1"/>
  <c r="AN495" i="1"/>
  <c r="AM495" i="1"/>
  <c r="AL495" i="1"/>
  <c r="AK495" i="1"/>
  <c r="AJ495" i="1"/>
  <c r="AI495" i="1"/>
  <c r="AH495" i="1"/>
  <c r="AG495" i="1"/>
  <c r="AF495" i="1"/>
  <c r="AN494" i="1"/>
  <c r="AM494" i="1"/>
  <c r="AL494" i="1"/>
  <c r="AK494" i="1"/>
  <c r="AJ494" i="1"/>
  <c r="AI494" i="1"/>
  <c r="AH494" i="1"/>
  <c r="AG494" i="1"/>
  <c r="AF494" i="1"/>
  <c r="AN493" i="1"/>
  <c r="AM493" i="1"/>
  <c r="AL493" i="1"/>
  <c r="AK493" i="1"/>
  <c r="AJ493" i="1"/>
  <c r="AI493" i="1"/>
  <c r="AH493" i="1"/>
  <c r="AG493" i="1"/>
  <c r="AF493" i="1"/>
  <c r="AN492" i="1"/>
  <c r="AM492" i="1"/>
  <c r="AL492" i="1"/>
  <c r="AK492" i="1"/>
  <c r="AJ492" i="1"/>
  <c r="AI492" i="1"/>
  <c r="AH492" i="1"/>
  <c r="AG492" i="1"/>
  <c r="AF492" i="1"/>
  <c r="AN491" i="1"/>
  <c r="AM491" i="1"/>
  <c r="AL491" i="1"/>
  <c r="AK491" i="1"/>
  <c r="AJ491" i="1"/>
  <c r="AI491" i="1"/>
  <c r="AH491" i="1"/>
  <c r="AG491" i="1"/>
  <c r="AF491" i="1"/>
  <c r="AN490" i="1"/>
  <c r="AM490" i="1"/>
  <c r="AL490" i="1"/>
  <c r="AK490" i="1"/>
  <c r="AJ490" i="1"/>
  <c r="AI490" i="1"/>
  <c r="AH490" i="1"/>
  <c r="AG490" i="1"/>
  <c r="AF490" i="1"/>
  <c r="AN489" i="1"/>
  <c r="AM489" i="1"/>
  <c r="AL489" i="1"/>
  <c r="AK489" i="1"/>
  <c r="AJ489" i="1"/>
  <c r="AI489" i="1"/>
  <c r="AH489" i="1"/>
  <c r="AG489" i="1"/>
  <c r="AF489" i="1"/>
  <c r="AN488" i="1"/>
  <c r="AM488" i="1"/>
  <c r="AL488" i="1"/>
  <c r="AK488" i="1"/>
  <c r="AJ488" i="1"/>
  <c r="AI488" i="1"/>
  <c r="AH488" i="1"/>
  <c r="AG488" i="1"/>
  <c r="AF488" i="1"/>
  <c r="AN487" i="1"/>
  <c r="AM487" i="1"/>
  <c r="AL487" i="1"/>
  <c r="AK487" i="1"/>
  <c r="AJ487" i="1"/>
  <c r="AI487" i="1"/>
  <c r="AH487" i="1"/>
  <c r="AG487" i="1"/>
  <c r="AF487" i="1"/>
  <c r="AN486" i="1"/>
  <c r="AM486" i="1"/>
  <c r="AL486" i="1"/>
  <c r="AK486" i="1"/>
  <c r="AJ486" i="1"/>
  <c r="AI486" i="1"/>
  <c r="AH486" i="1"/>
  <c r="AG486" i="1"/>
  <c r="AF486" i="1"/>
  <c r="AN485" i="1"/>
  <c r="AM485" i="1"/>
  <c r="AL485" i="1"/>
  <c r="AK485" i="1"/>
  <c r="AJ485" i="1"/>
  <c r="AI485" i="1"/>
  <c r="AH485" i="1"/>
  <c r="AG485" i="1"/>
  <c r="AF485" i="1"/>
  <c r="AN484" i="1"/>
  <c r="AM484" i="1"/>
  <c r="AL484" i="1"/>
  <c r="AK484" i="1"/>
  <c r="AJ484" i="1"/>
  <c r="AI484" i="1"/>
  <c r="AH484" i="1"/>
  <c r="AG484" i="1"/>
  <c r="AF484" i="1"/>
  <c r="AN483" i="1"/>
  <c r="AM483" i="1"/>
  <c r="AL483" i="1"/>
  <c r="AK483" i="1"/>
  <c r="AJ483" i="1"/>
  <c r="AI483" i="1"/>
  <c r="AH483" i="1"/>
  <c r="AG483" i="1"/>
  <c r="AF483" i="1"/>
  <c r="AN482" i="1"/>
  <c r="AM482" i="1"/>
  <c r="AL482" i="1"/>
  <c r="AK482" i="1"/>
  <c r="AJ482" i="1"/>
  <c r="AI482" i="1"/>
  <c r="AH482" i="1"/>
  <c r="AG482" i="1"/>
  <c r="AF482" i="1"/>
  <c r="AN481" i="1"/>
  <c r="AM481" i="1"/>
  <c r="AL481" i="1"/>
  <c r="AK481" i="1"/>
  <c r="AJ481" i="1"/>
  <c r="AI481" i="1"/>
  <c r="AH481" i="1"/>
  <c r="AG481" i="1"/>
  <c r="AF481" i="1"/>
  <c r="AN480" i="1"/>
  <c r="AM480" i="1"/>
  <c r="AL480" i="1"/>
  <c r="AK480" i="1"/>
  <c r="AJ480" i="1"/>
  <c r="AI480" i="1"/>
  <c r="AH480" i="1"/>
  <c r="AG480" i="1"/>
  <c r="AF480" i="1"/>
  <c r="AN479" i="1"/>
  <c r="AM479" i="1"/>
  <c r="AL479" i="1"/>
  <c r="AK479" i="1"/>
  <c r="AJ479" i="1"/>
  <c r="AI479" i="1"/>
  <c r="AH479" i="1"/>
  <c r="AG479" i="1"/>
  <c r="AF479" i="1"/>
  <c r="AN478" i="1"/>
  <c r="AM478" i="1"/>
  <c r="AL478" i="1"/>
  <c r="AK478" i="1"/>
  <c r="AJ478" i="1"/>
  <c r="AI478" i="1"/>
  <c r="AH478" i="1"/>
  <c r="AG478" i="1"/>
  <c r="AF478" i="1"/>
  <c r="AN477" i="1"/>
  <c r="AM477" i="1"/>
  <c r="AL477" i="1"/>
  <c r="AK477" i="1"/>
  <c r="AJ477" i="1"/>
  <c r="AI477" i="1"/>
  <c r="AH477" i="1"/>
  <c r="AG477" i="1"/>
  <c r="AF477" i="1"/>
  <c r="AN476" i="1"/>
  <c r="AM476" i="1"/>
  <c r="AL476" i="1"/>
  <c r="AK476" i="1"/>
  <c r="AJ476" i="1"/>
  <c r="AI476" i="1"/>
  <c r="AH476" i="1"/>
  <c r="AG476" i="1"/>
  <c r="AF476" i="1"/>
  <c r="AN475" i="1"/>
  <c r="AM475" i="1"/>
  <c r="AL475" i="1"/>
  <c r="AK475" i="1"/>
  <c r="AJ475" i="1"/>
  <c r="AI475" i="1"/>
  <c r="AH475" i="1"/>
  <c r="AG475" i="1"/>
  <c r="AF475" i="1"/>
  <c r="AN474" i="1"/>
  <c r="AM474" i="1"/>
  <c r="AL474" i="1"/>
  <c r="AK474" i="1"/>
  <c r="AJ474" i="1"/>
  <c r="AI474" i="1"/>
  <c r="AH474" i="1"/>
  <c r="AG474" i="1"/>
  <c r="AF474" i="1"/>
  <c r="AN473" i="1"/>
  <c r="AM473" i="1"/>
  <c r="AL473" i="1"/>
  <c r="AK473" i="1"/>
  <c r="AJ473" i="1"/>
  <c r="AI473" i="1"/>
  <c r="AH473" i="1"/>
  <c r="AG473" i="1"/>
  <c r="AF473" i="1"/>
  <c r="AN472" i="1"/>
  <c r="AM472" i="1"/>
  <c r="AL472" i="1"/>
  <c r="AK472" i="1"/>
  <c r="AJ472" i="1"/>
  <c r="AI472" i="1"/>
  <c r="AH472" i="1"/>
  <c r="AG472" i="1"/>
  <c r="AF472" i="1"/>
  <c r="AN471" i="1"/>
  <c r="AM471" i="1"/>
  <c r="AL471" i="1"/>
  <c r="AK471" i="1"/>
  <c r="AJ471" i="1"/>
  <c r="AI471" i="1"/>
  <c r="AH471" i="1"/>
  <c r="AG471" i="1"/>
  <c r="AF471" i="1"/>
  <c r="AN470" i="1"/>
  <c r="AM470" i="1"/>
  <c r="AL470" i="1"/>
  <c r="AK470" i="1"/>
  <c r="AJ470" i="1"/>
  <c r="AI470" i="1"/>
  <c r="AH470" i="1"/>
  <c r="AG470" i="1"/>
  <c r="AF470" i="1"/>
  <c r="AN469" i="1"/>
  <c r="AM469" i="1"/>
  <c r="AL469" i="1"/>
  <c r="AK469" i="1"/>
  <c r="AJ469" i="1"/>
  <c r="AI469" i="1"/>
  <c r="AH469" i="1"/>
  <c r="AG469" i="1"/>
  <c r="AF469" i="1"/>
  <c r="AN468" i="1"/>
  <c r="AM468" i="1"/>
  <c r="AL468" i="1"/>
  <c r="AK468" i="1"/>
  <c r="AJ468" i="1"/>
  <c r="AI468" i="1"/>
  <c r="AH468" i="1"/>
  <c r="AG468" i="1"/>
  <c r="AF468" i="1"/>
  <c r="AN467" i="1"/>
  <c r="AM467" i="1"/>
  <c r="AL467" i="1"/>
  <c r="AK467" i="1"/>
  <c r="AJ467" i="1"/>
  <c r="AI467" i="1"/>
  <c r="AH467" i="1"/>
  <c r="AG467" i="1"/>
  <c r="AF467" i="1"/>
  <c r="AN466" i="1"/>
  <c r="AM466" i="1"/>
  <c r="AL466" i="1"/>
  <c r="AK466" i="1"/>
  <c r="AJ466" i="1"/>
  <c r="AI466" i="1"/>
  <c r="AH466" i="1"/>
  <c r="AG466" i="1"/>
  <c r="AF466" i="1"/>
  <c r="AN465" i="1"/>
  <c r="AM465" i="1"/>
  <c r="AL465" i="1"/>
  <c r="AK465" i="1"/>
  <c r="AJ465" i="1"/>
  <c r="AI465" i="1"/>
  <c r="AH465" i="1"/>
  <c r="AG465" i="1"/>
  <c r="AF465" i="1"/>
  <c r="AN464" i="1"/>
  <c r="AM464" i="1"/>
  <c r="AL464" i="1"/>
  <c r="AK464" i="1"/>
  <c r="AJ464" i="1"/>
  <c r="AI464" i="1"/>
  <c r="AH464" i="1"/>
  <c r="AG464" i="1"/>
  <c r="AF464" i="1"/>
  <c r="AN463" i="1"/>
  <c r="AM463" i="1"/>
  <c r="AL463" i="1"/>
  <c r="AK463" i="1"/>
  <c r="AJ463" i="1"/>
  <c r="AI463" i="1"/>
  <c r="AH463" i="1"/>
  <c r="AG463" i="1"/>
  <c r="AF463" i="1"/>
  <c r="AN462" i="1"/>
  <c r="AM462" i="1"/>
  <c r="AL462" i="1"/>
  <c r="AK462" i="1"/>
  <c r="AJ462" i="1"/>
  <c r="AI462" i="1"/>
  <c r="AH462" i="1"/>
  <c r="AG462" i="1"/>
  <c r="AF462" i="1"/>
  <c r="AN461" i="1"/>
  <c r="AM461" i="1"/>
  <c r="AL461" i="1"/>
  <c r="AK461" i="1"/>
  <c r="AJ461" i="1"/>
  <c r="AI461" i="1"/>
  <c r="AH461" i="1"/>
  <c r="AG461" i="1"/>
  <c r="AF461" i="1"/>
  <c r="AN460" i="1"/>
  <c r="AM460" i="1"/>
  <c r="AL460" i="1"/>
  <c r="AK460" i="1"/>
  <c r="AJ460" i="1"/>
  <c r="AI460" i="1"/>
  <c r="AH460" i="1"/>
  <c r="AG460" i="1"/>
  <c r="AF460" i="1"/>
  <c r="AN459" i="1"/>
  <c r="AM459" i="1"/>
  <c r="AL459" i="1"/>
  <c r="AK459" i="1"/>
  <c r="AJ459" i="1"/>
  <c r="AI459" i="1"/>
  <c r="AH459" i="1"/>
  <c r="AG459" i="1"/>
  <c r="AF459" i="1"/>
  <c r="AN458" i="1"/>
  <c r="AM458" i="1"/>
  <c r="AL458" i="1"/>
  <c r="AK458" i="1"/>
  <c r="AJ458" i="1"/>
  <c r="AI458" i="1"/>
  <c r="AH458" i="1"/>
  <c r="AG458" i="1"/>
  <c r="AF458" i="1"/>
  <c r="AN457" i="1"/>
  <c r="AM457" i="1"/>
  <c r="AL457" i="1"/>
  <c r="AK457" i="1"/>
  <c r="AJ457" i="1"/>
  <c r="AI457" i="1"/>
  <c r="AH457" i="1"/>
  <c r="AG457" i="1"/>
  <c r="AF457" i="1"/>
  <c r="AN456" i="1"/>
  <c r="AM456" i="1"/>
  <c r="AL456" i="1"/>
  <c r="AK456" i="1"/>
  <c r="AJ456" i="1"/>
  <c r="AI456" i="1"/>
  <c r="AH456" i="1"/>
  <c r="AG456" i="1"/>
  <c r="AF456" i="1"/>
  <c r="AN455" i="1"/>
  <c r="AM455" i="1"/>
  <c r="AL455" i="1"/>
  <c r="AK455" i="1"/>
  <c r="AJ455" i="1"/>
  <c r="AI455" i="1"/>
  <c r="AH455" i="1"/>
  <c r="AG455" i="1"/>
  <c r="AF455" i="1"/>
  <c r="AN454" i="1"/>
  <c r="AM454" i="1"/>
  <c r="AL454" i="1"/>
  <c r="AK454" i="1"/>
  <c r="AJ454" i="1"/>
  <c r="AI454" i="1"/>
  <c r="AH454" i="1"/>
  <c r="AG454" i="1"/>
  <c r="AF454" i="1"/>
  <c r="AN453" i="1"/>
  <c r="AM453" i="1"/>
  <c r="AL453" i="1"/>
  <c r="AK453" i="1"/>
  <c r="AJ453" i="1"/>
  <c r="AI453" i="1"/>
  <c r="AH453" i="1"/>
  <c r="AG453" i="1"/>
  <c r="AF453" i="1"/>
  <c r="AN452" i="1"/>
  <c r="AM452" i="1"/>
  <c r="AL452" i="1"/>
  <c r="AK452" i="1"/>
  <c r="AJ452" i="1"/>
  <c r="AI452" i="1"/>
  <c r="AH452" i="1"/>
  <c r="AG452" i="1"/>
  <c r="AF452" i="1"/>
  <c r="AN451" i="1"/>
  <c r="AM451" i="1"/>
  <c r="AL451" i="1"/>
  <c r="AK451" i="1"/>
  <c r="AJ451" i="1"/>
  <c r="AI451" i="1"/>
  <c r="AH451" i="1"/>
  <c r="AG451" i="1"/>
  <c r="AF451" i="1"/>
  <c r="AN450" i="1"/>
  <c r="AM450" i="1"/>
  <c r="AL450" i="1"/>
  <c r="AK450" i="1"/>
  <c r="AJ450" i="1"/>
  <c r="AI450" i="1"/>
  <c r="AH450" i="1"/>
  <c r="AG450" i="1"/>
  <c r="AF450" i="1"/>
  <c r="AN449" i="1"/>
  <c r="AM449" i="1"/>
  <c r="AL449" i="1"/>
  <c r="AK449" i="1"/>
  <c r="AJ449" i="1"/>
  <c r="AI449" i="1"/>
  <c r="AH449" i="1"/>
  <c r="AG449" i="1"/>
  <c r="AF449" i="1"/>
  <c r="AN448" i="1"/>
  <c r="AM448" i="1"/>
  <c r="AL448" i="1"/>
  <c r="AK448" i="1"/>
  <c r="AJ448" i="1"/>
  <c r="AI448" i="1"/>
  <c r="AH448" i="1"/>
  <c r="AG448" i="1"/>
  <c r="AF448" i="1"/>
  <c r="AN444" i="1"/>
  <c r="AM444" i="1"/>
  <c r="AL444" i="1"/>
  <c r="AK444" i="1"/>
  <c r="AJ444" i="1"/>
  <c r="AI444" i="1"/>
  <c r="AH444" i="1"/>
  <c r="AG444" i="1"/>
  <c r="AF444" i="1"/>
  <c r="AN443" i="1"/>
  <c r="AM443" i="1"/>
  <c r="AL443" i="1"/>
  <c r="AK443" i="1"/>
  <c r="AJ443" i="1"/>
  <c r="AI443" i="1"/>
  <c r="AH443" i="1"/>
  <c r="AG443" i="1"/>
  <c r="AF443" i="1"/>
  <c r="AN376" i="1"/>
  <c r="AM376" i="1"/>
  <c r="AL376" i="1"/>
  <c r="AK376" i="1"/>
  <c r="AJ376" i="1"/>
  <c r="AI376" i="1"/>
  <c r="AH376" i="1"/>
  <c r="AG376" i="1"/>
  <c r="AF376" i="1"/>
  <c r="AN375" i="1"/>
  <c r="AM375" i="1"/>
  <c r="AL375" i="1"/>
  <c r="AK375" i="1"/>
  <c r="AJ375" i="1"/>
  <c r="AI375" i="1"/>
  <c r="AH375" i="1"/>
  <c r="AG375" i="1"/>
  <c r="AF375" i="1"/>
  <c r="AN374" i="1"/>
  <c r="AM374" i="1"/>
  <c r="AL374" i="1"/>
  <c r="AK374" i="1"/>
  <c r="AJ374" i="1"/>
  <c r="AI374" i="1"/>
  <c r="AH374" i="1"/>
  <c r="AG374" i="1"/>
  <c r="AF374" i="1"/>
  <c r="AN373" i="1"/>
  <c r="AM373" i="1"/>
  <c r="AL373" i="1"/>
  <c r="AK373" i="1"/>
  <c r="AJ373" i="1"/>
  <c r="AI373" i="1"/>
  <c r="AH373" i="1"/>
  <c r="AG373" i="1"/>
  <c r="AF373" i="1"/>
  <c r="AN371" i="1"/>
  <c r="AM371" i="1"/>
  <c r="AL371" i="1"/>
  <c r="AK371" i="1"/>
  <c r="AJ371" i="1"/>
  <c r="AI371" i="1"/>
  <c r="AH371" i="1"/>
  <c r="AG371" i="1"/>
  <c r="AF371" i="1"/>
  <c r="AN370" i="1"/>
  <c r="AM370" i="1"/>
  <c r="AL370" i="1"/>
  <c r="AK370" i="1"/>
  <c r="AJ370" i="1"/>
  <c r="AI370" i="1"/>
  <c r="AH370" i="1"/>
  <c r="AG370" i="1"/>
  <c r="AF370" i="1"/>
  <c r="AN369" i="1"/>
  <c r="AM369" i="1"/>
  <c r="AL369" i="1"/>
  <c r="AK369" i="1"/>
  <c r="AJ369" i="1"/>
  <c r="AI369" i="1"/>
  <c r="AH369" i="1"/>
  <c r="AG369" i="1"/>
  <c r="AF369" i="1"/>
  <c r="AN368" i="1"/>
  <c r="AM368" i="1"/>
  <c r="AL368" i="1"/>
  <c r="AK368" i="1"/>
  <c r="AJ368" i="1"/>
  <c r="AI368" i="1"/>
  <c r="AH368" i="1"/>
  <c r="AG368" i="1"/>
  <c r="AF368" i="1"/>
  <c r="AN367" i="1"/>
  <c r="AM367" i="1"/>
  <c r="AL367" i="1"/>
  <c r="AK367" i="1"/>
  <c r="AJ367" i="1"/>
  <c r="AI367" i="1"/>
  <c r="AH367" i="1"/>
  <c r="AG367" i="1"/>
  <c r="AF367" i="1"/>
  <c r="AN366" i="1"/>
  <c r="AM366" i="1"/>
  <c r="AL366" i="1"/>
  <c r="AK366" i="1"/>
  <c r="AJ366" i="1"/>
  <c r="AI366" i="1"/>
  <c r="AH366" i="1"/>
  <c r="AG366" i="1"/>
  <c r="AF366" i="1"/>
  <c r="AN365" i="1"/>
  <c r="AM365" i="1"/>
  <c r="AL365" i="1"/>
  <c r="AK365" i="1"/>
  <c r="AJ365" i="1"/>
  <c r="AI365" i="1"/>
  <c r="AH365" i="1"/>
  <c r="AG365" i="1"/>
  <c r="AF365" i="1"/>
  <c r="AN364" i="1"/>
  <c r="AM364" i="1"/>
  <c r="AL364" i="1"/>
  <c r="AK364" i="1"/>
  <c r="AJ364" i="1"/>
  <c r="AI364" i="1"/>
  <c r="AH364" i="1"/>
  <c r="AG364" i="1"/>
  <c r="AF364" i="1"/>
  <c r="AN363" i="1"/>
  <c r="AM363" i="1"/>
  <c r="AL363" i="1"/>
  <c r="AK363" i="1"/>
  <c r="AJ363" i="1"/>
  <c r="AI363" i="1"/>
  <c r="AH363" i="1"/>
  <c r="AG363" i="1"/>
  <c r="AF363" i="1"/>
  <c r="AN362" i="1"/>
  <c r="AM362" i="1"/>
  <c r="AL362" i="1"/>
  <c r="AK362" i="1"/>
  <c r="AJ362" i="1"/>
  <c r="AI362" i="1"/>
  <c r="AH362" i="1"/>
  <c r="AG362" i="1"/>
  <c r="AF362" i="1"/>
  <c r="AN361" i="1"/>
  <c r="AM361" i="1"/>
  <c r="AL361" i="1"/>
  <c r="AK361" i="1"/>
  <c r="AJ361" i="1"/>
  <c r="AI361" i="1"/>
  <c r="AH361" i="1"/>
  <c r="AG361" i="1"/>
  <c r="AF361" i="1"/>
  <c r="AN360" i="1"/>
  <c r="AM360" i="1"/>
  <c r="AL360" i="1"/>
  <c r="AK360" i="1"/>
  <c r="AJ360" i="1"/>
  <c r="AI360" i="1"/>
  <c r="AH360" i="1"/>
  <c r="AG360" i="1"/>
  <c r="AF360" i="1"/>
  <c r="AN359" i="1"/>
  <c r="AM359" i="1"/>
  <c r="AL359" i="1"/>
  <c r="AK359" i="1"/>
  <c r="AJ359" i="1"/>
  <c r="AI359" i="1"/>
  <c r="AH359" i="1"/>
  <c r="AG359" i="1"/>
  <c r="AF359" i="1"/>
  <c r="AN358" i="1"/>
  <c r="AM358" i="1"/>
  <c r="AL358" i="1"/>
  <c r="AK358" i="1"/>
  <c r="AJ358" i="1"/>
  <c r="AI358" i="1"/>
  <c r="AH358" i="1"/>
  <c r="AG358" i="1"/>
  <c r="AF358" i="1"/>
  <c r="AN350" i="1"/>
  <c r="AM350" i="1"/>
  <c r="AL350" i="1"/>
  <c r="AK350" i="1"/>
  <c r="AJ350" i="1"/>
  <c r="AI350" i="1"/>
  <c r="AH350" i="1"/>
  <c r="AG350" i="1"/>
  <c r="AF350" i="1"/>
  <c r="AN348" i="1"/>
  <c r="AM348" i="1"/>
  <c r="AL348" i="1"/>
  <c r="AK348" i="1"/>
  <c r="AJ348" i="1"/>
  <c r="AI348" i="1"/>
  <c r="AH348" i="1"/>
  <c r="AG348" i="1"/>
  <c r="AF348" i="1"/>
  <c r="AN347" i="1"/>
  <c r="AM347" i="1"/>
  <c r="AL347" i="1"/>
  <c r="AK347" i="1"/>
  <c r="AJ347" i="1"/>
  <c r="AI347" i="1"/>
  <c r="AH347" i="1"/>
  <c r="AG347" i="1"/>
  <c r="AF347" i="1"/>
  <c r="AN345" i="1"/>
  <c r="AM345" i="1"/>
  <c r="AL345" i="1"/>
  <c r="AK345" i="1"/>
  <c r="AJ345" i="1"/>
  <c r="AI345" i="1"/>
  <c r="AH345" i="1"/>
  <c r="AG345" i="1"/>
  <c r="AF345" i="1"/>
  <c r="AN344" i="1"/>
  <c r="AM344" i="1"/>
  <c r="AL344" i="1"/>
  <c r="AK344" i="1"/>
  <c r="AJ344" i="1"/>
  <c r="AI344" i="1"/>
  <c r="AH344" i="1"/>
  <c r="AG344" i="1"/>
  <c r="AF344" i="1"/>
  <c r="AN343" i="1"/>
  <c r="AM343" i="1"/>
  <c r="AL343" i="1"/>
  <c r="AK343" i="1"/>
  <c r="AJ343" i="1"/>
  <c r="AI343" i="1"/>
  <c r="AH343" i="1"/>
  <c r="AG343" i="1"/>
  <c r="AF343" i="1"/>
  <c r="AN342" i="1"/>
  <c r="AM342" i="1"/>
  <c r="AL342" i="1"/>
  <c r="AK342" i="1"/>
  <c r="AJ342" i="1"/>
  <c r="AI342" i="1"/>
  <c r="AH342" i="1"/>
  <c r="AG342" i="1"/>
  <c r="AF342" i="1"/>
  <c r="AN306" i="1"/>
  <c r="AM306" i="1"/>
  <c r="AL306" i="1"/>
  <c r="AK306" i="1"/>
  <c r="AJ306" i="1"/>
  <c r="AI306" i="1"/>
  <c r="AH306" i="1"/>
  <c r="AG306" i="1"/>
  <c r="AF306" i="1"/>
  <c r="AN305" i="1"/>
  <c r="AM305" i="1"/>
  <c r="AL305" i="1"/>
  <c r="AK305" i="1"/>
  <c r="AJ305" i="1"/>
  <c r="AI305" i="1"/>
  <c r="AH305" i="1"/>
  <c r="AG305" i="1"/>
  <c r="AF305" i="1"/>
  <c r="AN304" i="1"/>
  <c r="AM304" i="1"/>
  <c r="AL304" i="1"/>
  <c r="AK304" i="1"/>
  <c r="AJ304" i="1"/>
  <c r="AI304" i="1"/>
  <c r="AH304" i="1"/>
  <c r="AG304" i="1"/>
  <c r="AF304" i="1"/>
  <c r="AN303" i="1"/>
  <c r="AM303" i="1"/>
  <c r="AL303" i="1"/>
  <c r="AK303" i="1"/>
  <c r="AJ303" i="1"/>
  <c r="AI303" i="1"/>
  <c r="AH303" i="1"/>
  <c r="AG303" i="1"/>
  <c r="AF303" i="1"/>
  <c r="AN302" i="1"/>
  <c r="AM302" i="1"/>
  <c r="AL302" i="1"/>
  <c r="AK302" i="1"/>
  <c r="AJ302" i="1"/>
  <c r="AI302" i="1"/>
  <c r="AH302" i="1"/>
  <c r="AG302" i="1"/>
  <c r="AF302" i="1"/>
  <c r="AN301" i="1"/>
  <c r="AM301" i="1"/>
  <c r="AL301" i="1"/>
  <c r="AK301" i="1"/>
  <c r="AJ301" i="1"/>
  <c r="AI301" i="1"/>
  <c r="AH301" i="1"/>
  <c r="AG301" i="1"/>
  <c r="AF301" i="1"/>
  <c r="AN300" i="1"/>
  <c r="AM300" i="1"/>
  <c r="AL300" i="1"/>
  <c r="AK300" i="1"/>
  <c r="AJ300" i="1"/>
  <c r="AI300" i="1"/>
  <c r="AH300" i="1"/>
  <c r="AG300" i="1"/>
  <c r="AF300" i="1"/>
  <c r="AN299" i="1"/>
  <c r="AM299" i="1"/>
  <c r="AL299" i="1"/>
  <c r="AK299" i="1"/>
  <c r="AJ299" i="1"/>
  <c r="AI299" i="1"/>
  <c r="AH299" i="1"/>
  <c r="AG299" i="1"/>
  <c r="AF299" i="1"/>
  <c r="AN298" i="1"/>
  <c r="AM298" i="1"/>
  <c r="AL298" i="1"/>
  <c r="AK298" i="1"/>
  <c r="AJ298" i="1"/>
  <c r="AI298" i="1"/>
  <c r="AH298" i="1"/>
  <c r="AG298" i="1"/>
  <c r="AF298" i="1"/>
  <c r="AN297" i="1"/>
  <c r="AM297" i="1"/>
  <c r="AL297" i="1"/>
  <c r="AK297" i="1"/>
  <c r="AJ297" i="1"/>
  <c r="AI297" i="1"/>
  <c r="AH297" i="1"/>
  <c r="AG297" i="1"/>
  <c r="AF297" i="1"/>
  <c r="AN296" i="1"/>
  <c r="AM296" i="1"/>
  <c r="AL296" i="1"/>
  <c r="AK296" i="1"/>
  <c r="AJ296" i="1"/>
  <c r="AI296" i="1"/>
  <c r="AH296" i="1"/>
  <c r="AG296" i="1"/>
  <c r="AF296" i="1"/>
  <c r="AN295" i="1"/>
  <c r="AM295" i="1"/>
  <c r="AL295" i="1"/>
  <c r="AK295" i="1"/>
  <c r="AJ295" i="1"/>
  <c r="AI295" i="1"/>
  <c r="AH295" i="1"/>
  <c r="AG295" i="1"/>
  <c r="AF295" i="1"/>
  <c r="AN294" i="1"/>
  <c r="AM294" i="1"/>
  <c r="AL294" i="1"/>
  <c r="AK294" i="1"/>
  <c r="AJ294" i="1"/>
  <c r="AI294" i="1"/>
  <c r="AH294" i="1"/>
  <c r="AG294" i="1"/>
  <c r="AF294" i="1"/>
  <c r="AN293" i="1"/>
  <c r="AM293" i="1"/>
  <c r="AL293" i="1"/>
  <c r="AK293" i="1"/>
  <c r="AJ293" i="1"/>
  <c r="AI293" i="1"/>
  <c r="AH293" i="1"/>
  <c r="AG293" i="1"/>
  <c r="AF293" i="1"/>
  <c r="AN292" i="1"/>
  <c r="AM292" i="1"/>
  <c r="AL292" i="1"/>
  <c r="AK292" i="1"/>
  <c r="AJ292" i="1"/>
  <c r="AI292" i="1"/>
  <c r="AH292" i="1"/>
  <c r="AG292" i="1"/>
  <c r="AF292" i="1"/>
  <c r="AN291" i="1"/>
  <c r="AM291" i="1"/>
  <c r="AL291" i="1"/>
  <c r="AK291" i="1"/>
  <c r="AJ291" i="1"/>
  <c r="AI291" i="1"/>
  <c r="AH291" i="1"/>
  <c r="AG291" i="1"/>
  <c r="AF291" i="1"/>
  <c r="AN290" i="1"/>
  <c r="AM290" i="1"/>
  <c r="AL290" i="1"/>
  <c r="AK290" i="1"/>
  <c r="AJ290" i="1"/>
  <c r="AI290" i="1"/>
  <c r="AH290" i="1"/>
  <c r="AG290" i="1"/>
  <c r="AF290" i="1"/>
  <c r="AN289" i="1"/>
  <c r="AM289" i="1"/>
  <c r="AL289" i="1"/>
  <c r="AK289" i="1"/>
  <c r="AJ289" i="1"/>
  <c r="AI289" i="1"/>
  <c r="AH289" i="1"/>
  <c r="AG289" i="1"/>
  <c r="AF289" i="1"/>
  <c r="AN288" i="1"/>
  <c r="AM288" i="1"/>
  <c r="AL288" i="1"/>
  <c r="AK288" i="1"/>
  <c r="AJ288" i="1"/>
  <c r="AI288" i="1"/>
  <c r="AH288" i="1"/>
  <c r="AG288" i="1"/>
  <c r="AF288" i="1"/>
  <c r="AN286" i="1"/>
  <c r="AM286" i="1"/>
  <c r="AL286" i="1"/>
  <c r="AK286" i="1"/>
  <c r="AJ286" i="1"/>
  <c r="AI286" i="1"/>
  <c r="AH286" i="1"/>
  <c r="AG286" i="1"/>
  <c r="AF286" i="1"/>
  <c r="AN285" i="1"/>
  <c r="AM285" i="1"/>
  <c r="AL285" i="1"/>
  <c r="AK285" i="1"/>
  <c r="AJ285" i="1"/>
  <c r="AI285" i="1"/>
  <c r="AH285" i="1"/>
  <c r="AG285" i="1"/>
  <c r="AF285" i="1"/>
  <c r="AN284" i="1"/>
  <c r="AM284" i="1"/>
  <c r="AL284" i="1"/>
  <c r="AK284" i="1"/>
  <c r="AJ284" i="1"/>
  <c r="AI284" i="1"/>
  <c r="AH284" i="1"/>
  <c r="AG284" i="1"/>
  <c r="AF284" i="1"/>
  <c r="AN283" i="1"/>
  <c r="AM283" i="1"/>
  <c r="AL283" i="1"/>
  <c r="AK283" i="1"/>
  <c r="AJ283" i="1"/>
  <c r="AI283" i="1"/>
  <c r="AH283" i="1"/>
  <c r="AG283" i="1"/>
  <c r="AF283" i="1"/>
  <c r="AN282" i="1"/>
  <c r="AM282" i="1"/>
  <c r="AL282" i="1"/>
  <c r="AK282" i="1"/>
  <c r="AJ282" i="1"/>
  <c r="AI282" i="1"/>
  <c r="AH282" i="1"/>
  <c r="AG282" i="1"/>
  <c r="AF282" i="1"/>
  <c r="AN281" i="1"/>
  <c r="AM281" i="1"/>
  <c r="AL281" i="1"/>
  <c r="AK281" i="1"/>
  <c r="AJ281" i="1"/>
  <c r="AI281" i="1"/>
  <c r="AH281" i="1"/>
  <c r="AG281" i="1"/>
  <c r="AF281" i="1"/>
  <c r="AN280" i="1"/>
  <c r="AM280" i="1"/>
  <c r="AL280" i="1"/>
  <c r="AK280" i="1"/>
  <c r="AJ280" i="1"/>
  <c r="AI280" i="1"/>
  <c r="AH280" i="1"/>
  <c r="AG280" i="1"/>
  <c r="AF280" i="1"/>
  <c r="AN279" i="1"/>
  <c r="AM279" i="1"/>
  <c r="AL279" i="1"/>
  <c r="AK279" i="1"/>
  <c r="AJ279" i="1"/>
  <c r="AI279" i="1"/>
  <c r="AH279" i="1"/>
  <c r="AG279" i="1"/>
  <c r="AF279" i="1"/>
  <c r="AN278" i="1"/>
  <c r="AM278" i="1"/>
  <c r="AL278" i="1"/>
  <c r="AK278" i="1"/>
  <c r="AJ278" i="1"/>
  <c r="AI278" i="1"/>
  <c r="AH278" i="1"/>
  <c r="AG278" i="1"/>
  <c r="AF278" i="1"/>
  <c r="AN277" i="1"/>
  <c r="AM277" i="1"/>
  <c r="AL277" i="1"/>
  <c r="AK277" i="1"/>
  <c r="AJ277" i="1"/>
  <c r="AI277" i="1"/>
  <c r="AH277" i="1"/>
  <c r="AG277" i="1"/>
  <c r="AF277" i="1"/>
  <c r="AN276" i="1"/>
  <c r="AM276" i="1"/>
  <c r="AL276" i="1"/>
  <c r="AK276" i="1"/>
  <c r="AJ276" i="1"/>
  <c r="AI276" i="1"/>
  <c r="AH276" i="1"/>
  <c r="AG276" i="1"/>
  <c r="AF276" i="1"/>
  <c r="AN275" i="1"/>
  <c r="AM275" i="1"/>
  <c r="AL275" i="1"/>
  <c r="AK275" i="1"/>
  <c r="AJ275" i="1"/>
  <c r="AI275" i="1"/>
  <c r="AH275" i="1"/>
  <c r="AG275" i="1"/>
  <c r="AF275" i="1"/>
  <c r="AN274" i="1"/>
  <c r="AM274" i="1"/>
  <c r="AL274" i="1"/>
  <c r="AK274" i="1"/>
  <c r="AJ274" i="1"/>
  <c r="AI274" i="1"/>
  <c r="AH274" i="1"/>
  <c r="AG274" i="1"/>
  <c r="AF274" i="1"/>
  <c r="AN273" i="1"/>
  <c r="AM273" i="1"/>
  <c r="AL273" i="1"/>
  <c r="AK273" i="1"/>
  <c r="AJ273" i="1"/>
  <c r="AI273" i="1"/>
  <c r="AH273" i="1"/>
  <c r="AG273" i="1"/>
  <c r="AF273" i="1"/>
  <c r="AN272" i="1"/>
  <c r="AM272" i="1"/>
  <c r="AL272" i="1"/>
  <c r="AK272" i="1"/>
  <c r="AJ272" i="1"/>
  <c r="AI272" i="1"/>
  <c r="AH272" i="1"/>
  <c r="AG272" i="1"/>
  <c r="AF272" i="1"/>
  <c r="AN271" i="1"/>
  <c r="AM271" i="1"/>
  <c r="AL271" i="1"/>
  <c r="AK271" i="1"/>
  <c r="AJ271" i="1"/>
  <c r="AI271" i="1"/>
  <c r="AH271" i="1"/>
  <c r="AG271" i="1"/>
  <c r="AF271" i="1"/>
  <c r="AN270" i="1"/>
  <c r="AM270" i="1"/>
  <c r="AL270" i="1"/>
  <c r="AK270" i="1"/>
  <c r="AJ270" i="1"/>
  <c r="AI270" i="1"/>
  <c r="AH270" i="1"/>
  <c r="AG270" i="1"/>
  <c r="AF270" i="1"/>
  <c r="AN269" i="1"/>
  <c r="AM269" i="1"/>
  <c r="AL269" i="1"/>
  <c r="AK269" i="1"/>
  <c r="AJ269" i="1"/>
  <c r="AI269" i="1"/>
  <c r="AH269" i="1"/>
  <c r="AG269" i="1"/>
  <c r="AF269" i="1"/>
  <c r="AN268" i="1"/>
  <c r="AM268" i="1"/>
  <c r="AL268" i="1"/>
  <c r="AK268" i="1"/>
  <c r="AJ268" i="1"/>
  <c r="AI268" i="1"/>
  <c r="AH268" i="1"/>
  <c r="AG268" i="1"/>
  <c r="AF268" i="1"/>
  <c r="AN267" i="1"/>
  <c r="AM267" i="1"/>
  <c r="AL267" i="1"/>
  <c r="AK267" i="1"/>
  <c r="AJ267" i="1"/>
  <c r="AI267" i="1"/>
  <c r="AH267" i="1"/>
  <c r="AG267" i="1"/>
  <c r="AF267" i="1"/>
  <c r="AN266" i="1"/>
  <c r="AM266" i="1"/>
  <c r="AL266" i="1"/>
  <c r="AK266" i="1"/>
  <c r="AJ266" i="1"/>
  <c r="AI266" i="1"/>
  <c r="AH266" i="1"/>
  <c r="AG266" i="1"/>
  <c r="AF266" i="1"/>
  <c r="AN265" i="1"/>
  <c r="AM265" i="1"/>
  <c r="AL265" i="1"/>
  <c r="AK265" i="1"/>
  <c r="AJ265" i="1"/>
  <c r="AI265" i="1"/>
  <c r="AH265" i="1"/>
  <c r="AG265" i="1"/>
  <c r="AF265" i="1"/>
  <c r="AN264" i="1"/>
  <c r="AM264" i="1"/>
  <c r="AL264" i="1"/>
  <c r="AK264" i="1"/>
  <c r="AJ264" i="1"/>
  <c r="AI264" i="1"/>
  <c r="AH264" i="1"/>
  <c r="AG264" i="1"/>
  <c r="AF264" i="1"/>
  <c r="AN263" i="1"/>
  <c r="AM263" i="1"/>
  <c r="AL263" i="1"/>
  <c r="AK263" i="1"/>
  <c r="AJ263" i="1"/>
  <c r="AI263" i="1"/>
  <c r="AH263" i="1"/>
  <c r="AG263" i="1"/>
  <c r="AF263" i="1"/>
  <c r="AN262" i="1"/>
  <c r="AM262" i="1"/>
  <c r="AL262" i="1"/>
  <c r="AK262" i="1"/>
  <c r="AJ262" i="1"/>
  <c r="AI262" i="1"/>
  <c r="AH262" i="1"/>
  <c r="AG262" i="1"/>
  <c r="AF262" i="1"/>
  <c r="AN261" i="1"/>
  <c r="AM261" i="1"/>
  <c r="AL261" i="1"/>
  <c r="AK261" i="1"/>
  <c r="AJ261" i="1"/>
  <c r="AI261" i="1"/>
  <c r="AH261" i="1"/>
  <c r="AG261" i="1"/>
  <c r="AF261" i="1"/>
  <c r="AN260" i="1"/>
  <c r="AM260" i="1"/>
  <c r="AL260" i="1"/>
  <c r="AK260" i="1"/>
  <c r="AJ260" i="1"/>
  <c r="AI260" i="1"/>
  <c r="AH260" i="1"/>
  <c r="AG260" i="1"/>
  <c r="AF260" i="1"/>
  <c r="AN259" i="1"/>
  <c r="AM259" i="1"/>
  <c r="AL259" i="1"/>
  <c r="AK259" i="1"/>
  <c r="AJ259" i="1"/>
  <c r="AI259" i="1"/>
  <c r="AH259" i="1"/>
  <c r="AG259" i="1"/>
  <c r="AF259" i="1"/>
  <c r="AN234" i="1"/>
  <c r="AM234" i="1"/>
  <c r="AL234" i="1"/>
  <c r="AK234" i="1"/>
  <c r="AJ234" i="1"/>
  <c r="AI234" i="1"/>
  <c r="AH234" i="1"/>
  <c r="AG234" i="1"/>
  <c r="AF234" i="1"/>
  <c r="AN233" i="1"/>
  <c r="AM233" i="1"/>
  <c r="AL233" i="1"/>
  <c r="AK233" i="1"/>
  <c r="AJ233" i="1"/>
  <c r="AI233" i="1"/>
  <c r="AH233" i="1"/>
  <c r="AG233" i="1"/>
  <c r="AF233" i="1"/>
  <c r="AN158" i="1"/>
  <c r="AM158" i="1"/>
  <c r="AL158" i="1"/>
  <c r="AK158" i="1"/>
  <c r="AJ158" i="1"/>
  <c r="AI158" i="1"/>
  <c r="AH158" i="1"/>
  <c r="AG158" i="1"/>
  <c r="AF158" i="1"/>
  <c r="AN157" i="1"/>
  <c r="AM157" i="1"/>
  <c r="AL157" i="1"/>
  <c r="AK157" i="1"/>
  <c r="AJ157" i="1"/>
  <c r="AI157" i="1"/>
  <c r="AH157" i="1"/>
  <c r="AG157" i="1"/>
  <c r="AF157" i="1"/>
  <c r="AN155" i="1"/>
  <c r="AM155" i="1"/>
  <c r="AL155" i="1"/>
  <c r="AK155" i="1"/>
  <c r="AJ155" i="1"/>
  <c r="AI155" i="1"/>
  <c r="AH155" i="1"/>
  <c r="AG155" i="1"/>
  <c r="AF155" i="1"/>
  <c r="AN154" i="1"/>
  <c r="AM154" i="1"/>
  <c r="AL154" i="1"/>
  <c r="AK154" i="1"/>
  <c r="AJ154" i="1"/>
  <c r="AI154" i="1"/>
  <c r="AH154" i="1"/>
  <c r="AG154" i="1"/>
  <c r="AF154" i="1"/>
  <c r="AN112" i="1"/>
  <c r="AM112" i="1"/>
  <c r="AL112" i="1"/>
  <c r="AK112" i="1"/>
  <c r="AJ112" i="1"/>
  <c r="AI112" i="1"/>
  <c r="AH112" i="1"/>
  <c r="AG112" i="1"/>
  <c r="AF112" i="1"/>
  <c r="AN52" i="1"/>
  <c r="AM52" i="1"/>
  <c r="AL52" i="1"/>
  <c r="AK52" i="1"/>
  <c r="AJ52" i="1"/>
  <c r="AI52" i="1"/>
  <c r="AH52" i="1"/>
  <c r="AG52" i="1"/>
  <c r="AF52" i="1"/>
  <c r="AN45" i="1"/>
  <c r="AM45" i="1"/>
  <c r="AL45" i="1"/>
  <c r="AK45" i="1"/>
  <c r="AJ45" i="1"/>
  <c r="AI45" i="1"/>
  <c r="AH45" i="1"/>
  <c r="AG45" i="1"/>
  <c r="AF45" i="1"/>
  <c r="AN44" i="1"/>
  <c r="AM44" i="1"/>
  <c r="AL44" i="1"/>
  <c r="AK44" i="1"/>
  <c r="AJ44" i="1"/>
  <c r="AI44" i="1"/>
  <c r="AH44" i="1"/>
  <c r="AG44" i="1"/>
  <c r="AF44" i="1"/>
  <c r="AN43" i="1"/>
  <c r="AM43" i="1"/>
  <c r="AL43" i="1"/>
  <c r="AK43" i="1"/>
  <c r="AJ43" i="1"/>
  <c r="AI43" i="1"/>
  <c r="AH43" i="1"/>
  <c r="AG43" i="1"/>
  <c r="AF43" i="1"/>
  <c r="AN26" i="1"/>
  <c r="AM26" i="1"/>
  <c r="AL26" i="1"/>
  <c r="AK26" i="1"/>
  <c r="AJ26" i="1"/>
  <c r="AI26" i="1"/>
  <c r="AH26" i="1"/>
  <c r="AG26" i="1"/>
  <c r="AF26" i="1"/>
  <c r="AN25" i="1"/>
  <c r="AM25" i="1"/>
  <c r="AL25" i="1"/>
  <c r="AK25" i="1"/>
  <c r="AJ25" i="1"/>
  <c r="AI25" i="1"/>
  <c r="AH25" i="1"/>
  <c r="AG25" i="1"/>
  <c r="AF25" i="1"/>
  <c r="AN23" i="1"/>
  <c r="AM23" i="1"/>
  <c r="AL23" i="1"/>
  <c r="AK23" i="1"/>
  <c r="AJ23" i="1"/>
  <c r="AI23" i="1"/>
  <c r="AH23" i="1"/>
  <c r="AG23" i="1"/>
  <c r="AF23" i="1"/>
  <c r="AN22" i="1"/>
  <c r="AM22" i="1"/>
  <c r="AL22" i="1"/>
  <c r="AK22" i="1"/>
  <c r="AJ22" i="1"/>
  <c r="AI22" i="1"/>
  <c r="AH22" i="1"/>
  <c r="AG22" i="1"/>
  <c r="AF22" i="1"/>
  <c r="DH804" i="1"/>
  <c r="DP804" i="1" s="1"/>
  <c r="DH803" i="1"/>
  <c r="DP803" i="1" s="1"/>
  <c r="DH802" i="1"/>
  <c r="DP802" i="1" s="1"/>
  <c r="DH801" i="1"/>
  <c r="DP801" i="1" s="1"/>
  <c r="DH800" i="1"/>
  <c r="DP800" i="1" s="1"/>
  <c r="DH791" i="1"/>
  <c r="DP791" i="1" s="1"/>
  <c r="DH790" i="1"/>
  <c r="DP790" i="1" s="1"/>
  <c r="DH788" i="1"/>
  <c r="DP788" i="1" s="1"/>
  <c r="DH787" i="1"/>
  <c r="DP787" i="1" s="1"/>
  <c r="DH786" i="1"/>
  <c r="DP786" i="1" s="1"/>
  <c r="DH785" i="1"/>
  <c r="DP785" i="1" s="1"/>
  <c r="DH784" i="1"/>
  <c r="DP784" i="1" s="1"/>
  <c r="DH783" i="1"/>
  <c r="DP783" i="1" s="1"/>
  <c r="DH782" i="1"/>
  <c r="DP782" i="1" s="1"/>
  <c r="DH781" i="1"/>
  <c r="DP781" i="1" s="1"/>
  <c r="DH780" i="1"/>
  <c r="DP780" i="1" s="1"/>
  <c r="DH779" i="1"/>
  <c r="DP779" i="1" s="1"/>
  <c r="DH778" i="1"/>
  <c r="DP778" i="1" s="1"/>
  <c r="DH777" i="1"/>
  <c r="DP777" i="1" s="1"/>
  <c r="DH776" i="1"/>
  <c r="DP776" i="1" s="1"/>
  <c r="DH775" i="1"/>
  <c r="DP775" i="1" s="1"/>
  <c r="DH772" i="1"/>
  <c r="DP772" i="1" s="1"/>
  <c r="DH771" i="1"/>
  <c r="DP771" i="1" s="1"/>
  <c r="DH770" i="1"/>
  <c r="DP770" i="1" s="1"/>
  <c r="DH769" i="1"/>
  <c r="DP769" i="1" s="1"/>
  <c r="DH768" i="1"/>
  <c r="DP768" i="1" s="1"/>
  <c r="DH767" i="1"/>
  <c r="DP767" i="1" s="1"/>
  <c r="DH766" i="1"/>
  <c r="DP766" i="1" s="1"/>
  <c r="DH765" i="1"/>
  <c r="DP765" i="1" s="1"/>
  <c r="DH764" i="1"/>
  <c r="DP764" i="1" s="1"/>
  <c r="DH763" i="1"/>
  <c r="DP763" i="1" s="1"/>
  <c r="DH762" i="1"/>
  <c r="DP762" i="1" s="1"/>
  <c r="DH761" i="1"/>
  <c r="DP761" i="1" s="1"/>
  <c r="DH760" i="1"/>
  <c r="DP760" i="1" s="1"/>
  <c r="DH759" i="1"/>
  <c r="DP759" i="1" s="1"/>
  <c r="DH758" i="1"/>
  <c r="DP758" i="1" s="1"/>
  <c r="DH756" i="1"/>
  <c r="DP756" i="1" s="1"/>
  <c r="DH755" i="1"/>
  <c r="DP755" i="1" s="1"/>
  <c r="DH754" i="1"/>
  <c r="DP754" i="1" s="1"/>
  <c r="DH753" i="1"/>
  <c r="DP753" i="1" s="1"/>
  <c r="DH752" i="1"/>
  <c r="DP752" i="1" s="1"/>
  <c r="DH751" i="1"/>
  <c r="DP751" i="1" s="1"/>
  <c r="DH750" i="1"/>
  <c r="DP750" i="1" s="1"/>
  <c r="DH749" i="1"/>
  <c r="DP749" i="1" s="1"/>
  <c r="DH748" i="1"/>
  <c r="DP748" i="1" s="1"/>
  <c r="DH747" i="1"/>
  <c r="DP747" i="1" s="1"/>
  <c r="DH746" i="1"/>
  <c r="DP746" i="1" s="1"/>
  <c r="DH745" i="1"/>
  <c r="DP745" i="1" s="1"/>
  <c r="DH744" i="1"/>
  <c r="DP744" i="1" s="1"/>
  <c r="DH743" i="1"/>
  <c r="DP743" i="1" s="1"/>
  <c r="DH742" i="1"/>
  <c r="DP742" i="1" s="1"/>
  <c r="DH740" i="1"/>
  <c r="DP740" i="1" s="1"/>
  <c r="DH739" i="1"/>
  <c r="DP739" i="1" s="1"/>
  <c r="DH738" i="1"/>
  <c r="DP738" i="1" s="1"/>
  <c r="DH737" i="1"/>
  <c r="DP737" i="1" s="1"/>
  <c r="DH736" i="1"/>
  <c r="DP736" i="1" s="1"/>
  <c r="DH735" i="1"/>
  <c r="DP735" i="1" s="1"/>
  <c r="DH734" i="1"/>
  <c r="DP734" i="1" s="1"/>
  <c r="DH733" i="1"/>
  <c r="DP733" i="1" s="1"/>
  <c r="DH732" i="1"/>
  <c r="DP732" i="1" s="1"/>
  <c r="DH731" i="1"/>
  <c r="DP731" i="1" s="1"/>
  <c r="DH730" i="1"/>
  <c r="DP730" i="1" s="1"/>
  <c r="DH729" i="1"/>
  <c r="DP729" i="1" s="1"/>
  <c r="DH728" i="1"/>
  <c r="DP728" i="1" s="1"/>
  <c r="DH727" i="1"/>
  <c r="DP727" i="1" s="1"/>
  <c r="DH726" i="1"/>
  <c r="DP726" i="1" s="1"/>
  <c r="DH724" i="1"/>
  <c r="DP724" i="1" s="1"/>
  <c r="DH723" i="1"/>
  <c r="DP723" i="1" s="1"/>
  <c r="DH722" i="1"/>
  <c r="DP722" i="1" s="1"/>
  <c r="DH721" i="1"/>
  <c r="DP721" i="1" s="1"/>
  <c r="DH720" i="1"/>
  <c r="DP720" i="1" s="1"/>
  <c r="DH719" i="1"/>
  <c r="DP719" i="1" s="1"/>
  <c r="DH718" i="1"/>
  <c r="DP718" i="1" s="1"/>
  <c r="DH717" i="1"/>
  <c r="DP717" i="1" s="1"/>
  <c r="DH716" i="1"/>
  <c r="DP716" i="1" s="1"/>
  <c r="DH715" i="1"/>
  <c r="DP715" i="1" s="1"/>
  <c r="DH714" i="1"/>
  <c r="DP714" i="1" s="1"/>
  <c r="DH713" i="1"/>
  <c r="DP713" i="1" s="1"/>
  <c r="DH712" i="1"/>
  <c r="DP712" i="1" s="1"/>
  <c r="DH711" i="1"/>
  <c r="DP711" i="1" s="1"/>
  <c r="DH710" i="1"/>
  <c r="DP710" i="1" s="1"/>
  <c r="DH708" i="1"/>
  <c r="DP708" i="1" s="1"/>
  <c r="DH707" i="1"/>
  <c r="DP707" i="1" s="1"/>
  <c r="DH706" i="1"/>
  <c r="DP706" i="1" s="1"/>
  <c r="DH705" i="1"/>
  <c r="DP705" i="1" s="1"/>
  <c r="DH704" i="1"/>
  <c r="DP704" i="1" s="1"/>
  <c r="DH703" i="1"/>
  <c r="DP703" i="1" s="1"/>
  <c r="DH702" i="1"/>
  <c r="DP702" i="1" s="1"/>
  <c r="DH701" i="1"/>
  <c r="DP701" i="1" s="1"/>
  <c r="DH700" i="1"/>
  <c r="DP700" i="1" s="1"/>
  <c r="DH699" i="1"/>
  <c r="DP699" i="1" s="1"/>
  <c r="DH698" i="1"/>
  <c r="DP698" i="1" s="1"/>
  <c r="DH697" i="1"/>
  <c r="DP697" i="1" s="1"/>
  <c r="DH696" i="1"/>
  <c r="DP696" i="1" s="1"/>
  <c r="DH695" i="1"/>
  <c r="DP695" i="1" s="1"/>
  <c r="DH694" i="1"/>
  <c r="DP694" i="1" s="1"/>
  <c r="DH692" i="1"/>
  <c r="DP692" i="1" s="1"/>
  <c r="DH691" i="1"/>
  <c r="DP691" i="1" s="1"/>
  <c r="DH690" i="1"/>
  <c r="DP690" i="1" s="1"/>
  <c r="DH689" i="1"/>
  <c r="DP689" i="1" s="1"/>
  <c r="DH688" i="1"/>
  <c r="DP688" i="1" s="1"/>
  <c r="DH687" i="1"/>
  <c r="DP687" i="1" s="1"/>
  <c r="DH686" i="1"/>
  <c r="DP686" i="1" s="1"/>
  <c r="DH685" i="1"/>
  <c r="DP685" i="1" s="1"/>
  <c r="DH684" i="1"/>
  <c r="DP684" i="1" s="1"/>
  <c r="DH683" i="1"/>
  <c r="DP683" i="1" s="1"/>
  <c r="DH682" i="1"/>
  <c r="DP682" i="1" s="1"/>
  <c r="DH681" i="1"/>
  <c r="DP681" i="1" s="1"/>
  <c r="DH680" i="1"/>
  <c r="DP680" i="1" s="1"/>
  <c r="DH679" i="1"/>
  <c r="DP679" i="1" s="1"/>
  <c r="DH678" i="1"/>
  <c r="DP678" i="1" s="1"/>
  <c r="DH676" i="1"/>
  <c r="DP676" i="1" s="1"/>
  <c r="DH675" i="1"/>
  <c r="DP675" i="1" s="1"/>
  <c r="DH674" i="1"/>
  <c r="DP674" i="1" s="1"/>
  <c r="DH673" i="1"/>
  <c r="DP673" i="1" s="1"/>
  <c r="DH672" i="1"/>
  <c r="DP672" i="1" s="1"/>
  <c r="DH671" i="1"/>
  <c r="DP671" i="1" s="1"/>
  <c r="DH670" i="1"/>
  <c r="DP670" i="1" s="1"/>
  <c r="DH669" i="1"/>
  <c r="DP669" i="1" s="1"/>
  <c r="DH668" i="1"/>
  <c r="DP668" i="1" s="1"/>
  <c r="DH667" i="1"/>
  <c r="DP667" i="1" s="1"/>
  <c r="DH666" i="1"/>
  <c r="DP666" i="1" s="1"/>
  <c r="DH665" i="1"/>
  <c r="DP665" i="1" s="1"/>
  <c r="DH664" i="1"/>
  <c r="DP664" i="1" s="1"/>
  <c r="DH663" i="1"/>
  <c r="DP663" i="1" s="1"/>
  <c r="DH662" i="1"/>
  <c r="DP662" i="1" s="1"/>
  <c r="DH660" i="1"/>
  <c r="DP660" i="1" s="1"/>
  <c r="DH659" i="1"/>
  <c r="DP659" i="1" s="1"/>
  <c r="DH658" i="1"/>
  <c r="DP658" i="1" s="1"/>
  <c r="DH657" i="1"/>
  <c r="DP657" i="1" s="1"/>
  <c r="DH656" i="1"/>
  <c r="DP656" i="1" s="1"/>
  <c r="DH655" i="1"/>
  <c r="DP655" i="1" s="1"/>
  <c r="DH654" i="1"/>
  <c r="DP654" i="1" s="1"/>
  <c r="DH653" i="1"/>
  <c r="DP653" i="1" s="1"/>
  <c r="DH652" i="1"/>
  <c r="DP652" i="1" s="1"/>
  <c r="DH651" i="1"/>
  <c r="DP651" i="1" s="1"/>
  <c r="DH650" i="1"/>
  <c r="DP650" i="1" s="1"/>
  <c r="DH649" i="1"/>
  <c r="DP649" i="1" s="1"/>
  <c r="DH648" i="1"/>
  <c r="DP648" i="1" s="1"/>
  <c r="DH647" i="1"/>
  <c r="DP647" i="1" s="1"/>
  <c r="DH646" i="1"/>
  <c r="DP646" i="1" s="1"/>
  <c r="DH644" i="1"/>
  <c r="DP644" i="1" s="1"/>
  <c r="DH643" i="1"/>
  <c r="DP643" i="1" s="1"/>
  <c r="DH642" i="1"/>
  <c r="DP642" i="1" s="1"/>
  <c r="DH641" i="1"/>
  <c r="DP641" i="1" s="1"/>
  <c r="DH640" i="1"/>
  <c r="DP640" i="1" s="1"/>
  <c r="DH639" i="1"/>
  <c r="DP639" i="1" s="1"/>
  <c r="DH638" i="1"/>
  <c r="DP638" i="1" s="1"/>
  <c r="DH637" i="1"/>
  <c r="DP637" i="1" s="1"/>
  <c r="DH636" i="1"/>
  <c r="DP636" i="1" s="1"/>
  <c r="DH635" i="1"/>
  <c r="DP635" i="1" s="1"/>
  <c r="DH634" i="1"/>
  <c r="DP634" i="1" s="1"/>
  <c r="DH633" i="1"/>
  <c r="DP633" i="1" s="1"/>
  <c r="DH632" i="1"/>
  <c r="DP632" i="1" s="1"/>
  <c r="DH631" i="1"/>
  <c r="DP631" i="1" s="1"/>
  <c r="DH630" i="1"/>
  <c r="DP630" i="1" s="1"/>
  <c r="DH628" i="1"/>
  <c r="DP628" i="1" s="1"/>
  <c r="DH627" i="1"/>
  <c r="DP627" i="1" s="1"/>
  <c r="DH626" i="1"/>
  <c r="DP626" i="1" s="1"/>
  <c r="DH625" i="1"/>
  <c r="DP625" i="1" s="1"/>
  <c r="DH624" i="1"/>
  <c r="DP624" i="1" s="1"/>
  <c r="DH623" i="1"/>
  <c r="DP623" i="1" s="1"/>
  <c r="DH622" i="1"/>
  <c r="DP622" i="1" s="1"/>
  <c r="DH621" i="1"/>
  <c r="DP621" i="1" s="1"/>
  <c r="DH620" i="1"/>
  <c r="DP620" i="1" s="1"/>
  <c r="DH619" i="1"/>
  <c r="DP619" i="1" s="1"/>
  <c r="DH618" i="1"/>
  <c r="DP618" i="1" s="1"/>
  <c r="DH617" i="1"/>
  <c r="DP617" i="1" s="1"/>
  <c r="DH616" i="1"/>
  <c r="DP616" i="1" s="1"/>
  <c r="DH615" i="1"/>
  <c r="DP615" i="1" s="1"/>
  <c r="DH614" i="1"/>
  <c r="DP614" i="1" s="1"/>
  <c r="DH612" i="1"/>
  <c r="DP612" i="1" s="1"/>
  <c r="DH611" i="1"/>
  <c r="DP611" i="1" s="1"/>
  <c r="DH610" i="1"/>
  <c r="DP610" i="1" s="1"/>
  <c r="DH609" i="1"/>
  <c r="DP609" i="1" s="1"/>
  <c r="DH608" i="1"/>
  <c r="DP608" i="1" s="1"/>
  <c r="DH607" i="1"/>
  <c r="DP607" i="1" s="1"/>
  <c r="DH606" i="1"/>
  <c r="DP606" i="1" s="1"/>
  <c r="DH605" i="1"/>
  <c r="DP605" i="1" s="1"/>
  <c r="DH604" i="1"/>
  <c r="DP604" i="1" s="1"/>
  <c r="DH603" i="1"/>
  <c r="DP603" i="1" s="1"/>
  <c r="DH602" i="1"/>
  <c r="DP602" i="1" s="1"/>
  <c r="DH601" i="1"/>
  <c r="DP601" i="1" s="1"/>
  <c r="DH600" i="1"/>
  <c r="DP600" i="1" s="1"/>
  <c r="DH599" i="1"/>
  <c r="DP599" i="1" s="1"/>
  <c r="DH598" i="1"/>
  <c r="DP598" i="1" s="1"/>
  <c r="DH596" i="1"/>
  <c r="DP596" i="1" s="1"/>
  <c r="DH595" i="1"/>
  <c r="DP595" i="1" s="1"/>
  <c r="DH594" i="1"/>
  <c r="DP594" i="1" s="1"/>
  <c r="DH593" i="1"/>
  <c r="DP593" i="1" s="1"/>
  <c r="DH592" i="1"/>
  <c r="DP592" i="1" s="1"/>
  <c r="DH591" i="1"/>
  <c r="DP591" i="1" s="1"/>
  <c r="DH590" i="1"/>
  <c r="DP590" i="1" s="1"/>
  <c r="DH589" i="1"/>
  <c r="DP589" i="1" s="1"/>
  <c r="DH588" i="1"/>
  <c r="DP588" i="1" s="1"/>
  <c r="DH587" i="1"/>
  <c r="DP587" i="1" s="1"/>
  <c r="DH586" i="1"/>
  <c r="DP586" i="1" s="1"/>
  <c r="DH585" i="1"/>
  <c r="DP585" i="1" s="1"/>
  <c r="DH584" i="1"/>
  <c r="DP584" i="1" s="1"/>
  <c r="DH583" i="1"/>
  <c r="DP583" i="1" s="1"/>
  <c r="DH582" i="1"/>
  <c r="DP582" i="1" s="1"/>
  <c r="DH580" i="1"/>
  <c r="DP580" i="1" s="1"/>
  <c r="DH579" i="1"/>
  <c r="DP579" i="1" s="1"/>
  <c r="DH578" i="1"/>
  <c r="DP578" i="1" s="1"/>
  <c r="DH577" i="1"/>
  <c r="DP577" i="1" s="1"/>
  <c r="DH575" i="1"/>
  <c r="DP575" i="1" s="1"/>
  <c r="DH574" i="1"/>
  <c r="DP574" i="1" s="1"/>
  <c r="DH573" i="1"/>
  <c r="DP573" i="1" s="1"/>
  <c r="DH572" i="1"/>
  <c r="DP572" i="1" s="1"/>
  <c r="DH571" i="1"/>
  <c r="DP571" i="1" s="1"/>
  <c r="DH570" i="1"/>
  <c r="DP570" i="1" s="1"/>
  <c r="DH569" i="1"/>
  <c r="DP569" i="1" s="1"/>
  <c r="DH568" i="1"/>
  <c r="DP568" i="1" s="1"/>
  <c r="DH567" i="1"/>
  <c r="DP567" i="1" s="1"/>
  <c r="DH566" i="1"/>
  <c r="DP566" i="1" s="1"/>
  <c r="DH564" i="1"/>
  <c r="DP564" i="1" s="1"/>
  <c r="DH563" i="1"/>
  <c r="DP563" i="1" s="1"/>
  <c r="DH562" i="1"/>
  <c r="DP562" i="1" s="1"/>
  <c r="DH561" i="1"/>
  <c r="DP561" i="1" s="1"/>
  <c r="DH559" i="1"/>
  <c r="DP559" i="1" s="1"/>
  <c r="DH558" i="1"/>
  <c r="DP558" i="1" s="1"/>
  <c r="DH557" i="1"/>
  <c r="DP557" i="1" s="1"/>
  <c r="DH556" i="1"/>
  <c r="DP556" i="1" s="1"/>
  <c r="DH555" i="1"/>
  <c r="DP555" i="1" s="1"/>
  <c r="DH554" i="1"/>
  <c r="DP554" i="1" s="1"/>
  <c r="DH553" i="1"/>
  <c r="DP553" i="1" s="1"/>
  <c r="DH552" i="1"/>
  <c r="DP552" i="1" s="1"/>
  <c r="DH551" i="1"/>
  <c r="DP551" i="1" s="1"/>
  <c r="DH550" i="1"/>
  <c r="DP550" i="1" s="1"/>
  <c r="DH548" i="1"/>
  <c r="DP548" i="1" s="1"/>
  <c r="DH547" i="1"/>
  <c r="DP547" i="1" s="1"/>
  <c r="DH546" i="1"/>
  <c r="DP546" i="1" s="1"/>
  <c r="DH545" i="1"/>
  <c r="DP545" i="1" s="1"/>
  <c r="DH544" i="1"/>
  <c r="DP544" i="1" s="1"/>
  <c r="DH543" i="1"/>
  <c r="DP543" i="1" s="1"/>
  <c r="DH542" i="1"/>
  <c r="DP542" i="1" s="1"/>
  <c r="DH541" i="1"/>
  <c r="DP541" i="1" s="1"/>
  <c r="DH540" i="1"/>
  <c r="DP540" i="1" s="1"/>
  <c r="DH539" i="1"/>
  <c r="DP539" i="1" s="1"/>
  <c r="DH538" i="1"/>
  <c r="DP538" i="1" s="1"/>
  <c r="DH537" i="1"/>
  <c r="DP537" i="1" s="1"/>
  <c r="DH536" i="1"/>
  <c r="DP536" i="1" s="1"/>
  <c r="DH535" i="1"/>
  <c r="DP535" i="1" s="1"/>
  <c r="DH534" i="1"/>
  <c r="DP534" i="1" s="1"/>
  <c r="DH532" i="1"/>
  <c r="DP532" i="1" s="1"/>
  <c r="DH531" i="1"/>
  <c r="DP531" i="1" s="1"/>
  <c r="DH530" i="1"/>
  <c r="DP530" i="1" s="1"/>
  <c r="DH529" i="1"/>
  <c r="DP529" i="1" s="1"/>
  <c r="DH528" i="1"/>
  <c r="DP528" i="1" s="1"/>
  <c r="DH527" i="1"/>
  <c r="DP527" i="1" s="1"/>
  <c r="DH526" i="1"/>
  <c r="DP526" i="1" s="1"/>
  <c r="DH525" i="1"/>
  <c r="DP525" i="1" s="1"/>
  <c r="DH524" i="1"/>
  <c r="DP524" i="1" s="1"/>
  <c r="DH523" i="1"/>
  <c r="DP523" i="1" s="1"/>
  <c r="DH522" i="1"/>
  <c r="DP522" i="1" s="1"/>
  <c r="DH521" i="1"/>
  <c r="DP521" i="1" s="1"/>
  <c r="DH520" i="1"/>
  <c r="DP520" i="1" s="1"/>
  <c r="DH519" i="1"/>
  <c r="DP519" i="1" s="1"/>
  <c r="DH518" i="1"/>
  <c r="DP518" i="1" s="1"/>
  <c r="DH516" i="1"/>
  <c r="DP516" i="1" s="1"/>
  <c r="DH515" i="1"/>
  <c r="DP515" i="1" s="1"/>
  <c r="DH514" i="1"/>
  <c r="DP514" i="1" s="1"/>
  <c r="DH513" i="1"/>
  <c r="DP513" i="1" s="1"/>
  <c r="DH512" i="1"/>
  <c r="DP512" i="1" s="1"/>
  <c r="DH511" i="1"/>
  <c r="DP511" i="1" s="1"/>
  <c r="DH510" i="1"/>
  <c r="DP510" i="1" s="1"/>
  <c r="DH509" i="1"/>
  <c r="DP509" i="1" s="1"/>
  <c r="DH508" i="1"/>
  <c r="DP508" i="1" s="1"/>
  <c r="DH507" i="1"/>
  <c r="DP507" i="1" s="1"/>
  <c r="DH506" i="1"/>
  <c r="DP506" i="1" s="1"/>
  <c r="DH505" i="1"/>
  <c r="DP505" i="1" s="1"/>
  <c r="DH504" i="1"/>
  <c r="DP504" i="1" s="1"/>
  <c r="DH503" i="1"/>
  <c r="DP503" i="1" s="1"/>
  <c r="DH502" i="1"/>
  <c r="DP502" i="1" s="1"/>
  <c r="DH500" i="1"/>
  <c r="DP500" i="1" s="1"/>
  <c r="DH499" i="1"/>
  <c r="DP499" i="1" s="1"/>
  <c r="DH498" i="1"/>
  <c r="DP498" i="1" s="1"/>
  <c r="DH497" i="1"/>
  <c r="DP497" i="1" s="1"/>
  <c r="DH496" i="1"/>
  <c r="DP496" i="1" s="1"/>
  <c r="DH495" i="1"/>
  <c r="DP495" i="1" s="1"/>
  <c r="DH494" i="1"/>
  <c r="DP494" i="1" s="1"/>
  <c r="DH493" i="1"/>
  <c r="DP493" i="1" s="1"/>
  <c r="DH492" i="1"/>
  <c r="DP492" i="1" s="1"/>
  <c r="DH491" i="1"/>
  <c r="DP491" i="1" s="1"/>
  <c r="DH490" i="1"/>
  <c r="DP490" i="1" s="1"/>
  <c r="DH489" i="1"/>
  <c r="DP489" i="1" s="1"/>
  <c r="DH488" i="1"/>
  <c r="DP488" i="1" s="1"/>
  <c r="DH487" i="1"/>
  <c r="DP487" i="1" s="1"/>
  <c r="DH486" i="1"/>
  <c r="DP486" i="1" s="1"/>
  <c r="DH484" i="1"/>
  <c r="DP484" i="1" s="1"/>
  <c r="DH483" i="1"/>
  <c r="DP483" i="1" s="1"/>
  <c r="DH482" i="1"/>
  <c r="DP482" i="1" s="1"/>
  <c r="DH481" i="1"/>
  <c r="DP481" i="1" s="1"/>
  <c r="DH480" i="1"/>
  <c r="DP480" i="1" s="1"/>
  <c r="DH479" i="1"/>
  <c r="DP479" i="1" s="1"/>
  <c r="DH478" i="1"/>
  <c r="DP478" i="1" s="1"/>
  <c r="DH477" i="1"/>
  <c r="DP477" i="1" s="1"/>
  <c r="DH476" i="1"/>
  <c r="DP476" i="1" s="1"/>
  <c r="DH475" i="1"/>
  <c r="DP475" i="1" s="1"/>
  <c r="DH474" i="1"/>
  <c r="DP474" i="1" s="1"/>
  <c r="DH473" i="1"/>
  <c r="DP473" i="1" s="1"/>
  <c r="DH472" i="1"/>
  <c r="DP472" i="1" s="1"/>
  <c r="DH471" i="1"/>
  <c r="DP471" i="1" s="1"/>
  <c r="DH470" i="1"/>
  <c r="DP470" i="1" s="1"/>
  <c r="DH468" i="1"/>
  <c r="DP468" i="1" s="1"/>
  <c r="DH467" i="1"/>
  <c r="DP467" i="1" s="1"/>
  <c r="DH466" i="1"/>
  <c r="DP466" i="1" s="1"/>
  <c r="DH465" i="1"/>
  <c r="DP465" i="1" s="1"/>
  <c r="DH464" i="1"/>
  <c r="DP464" i="1" s="1"/>
  <c r="DH463" i="1"/>
  <c r="DP463" i="1" s="1"/>
  <c r="DH462" i="1"/>
  <c r="DP462" i="1" s="1"/>
  <c r="DH461" i="1"/>
  <c r="DP461" i="1" s="1"/>
  <c r="DH460" i="1"/>
  <c r="DP460" i="1" s="1"/>
  <c r="DH459" i="1"/>
  <c r="DP459" i="1" s="1"/>
  <c r="DH458" i="1"/>
  <c r="DP458" i="1" s="1"/>
  <c r="DH457" i="1"/>
  <c r="DP457" i="1" s="1"/>
  <c r="DH456" i="1"/>
  <c r="DP456" i="1" s="1"/>
  <c r="DH455" i="1"/>
  <c r="DP455" i="1" s="1"/>
  <c r="DH454" i="1"/>
  <c r="DP454" i="1" s="1"/>
  <c r="DH452" i="1"/>
  <c r="DP452" i="1" s="1"/>
  <c r="DH451" i="1"/>
  <c r="DP451" i="1" s="1"/>
  <c r="DH450" i="1"/>
  <c r="DP450" i="1" s="1"/>
  <c r="DH449" i="1"/>
  <c r="DP449" i="1" s="1"/>
  <c r="DH448" i="1"/>
  <c r="DP448" i="1" s="1"/>
  <c r="DH447" i="1"/>
  <c r="DP447" i="1" s="1"/>
  <c r="DH446" i="1"/>
  <c r="DP446" i="1" s="1"/>
  <c r="DH445" i="1"/>
  <c r="DP445" i="1" s="1"/>
  <c r="DH444" i="1"/>
  <c r="DP444" i="1" s="1"/>
  <c r="DH443" i="1"/>
  <c r="DP443" i="1" s="1"/>
  <c r="DH442" i="1"/>
  <c r="DP442" i="1" s="1"/>
  <c r="DH441" i="1"/>
  <c r="DP441" i="1" s="1"/>
  <c r="DH440" i="1"/>
  <c r="DP440" i="1" s="1"/>
  <c r="DH439" i="1"/>
  <c r="DP439" i="1" s="1"/>
  <c r="DH438" i="1"/>
  <c r="DP438" i="1" s="1"/>
  <c r="DH436" i="1"/>
  <c r="DP436" i="1" s="1"/>
  <c r="DH435" i="1"/>
  <c r="DP435" i="1" s="1"/>
  <c r="DH434" i="1"/>
  <c r="DP434" i="1" s="1"/>
  <c r="DH433" i="1"/>
  <c r="DP433" i="1" s="1"/>
  <c r="DH432" i="1"/>
  <c r="DP432" i="1" s="1"/>
  <c r="DH431" i="1"/>
  <c r="DP431" i="1" s="1"/>
  <c r="DH430" i="1"/>
  <c r="DP430" i="1" s="1"/>
  <c r="DH429" i="1"/>
  <c r="DP429" i="1" s="1"/>
  <c r="DH428" i="1"/>
  <c r="DP428" i="1" s="1"/>
  <c r="DH427" i="1"/>
  <c r="DP427" i="1" s="1"/>
  <c r="DH426" i="1"/>
  <c r="DP426" i="1" s="1"/>
  <c r="DH425" i="1"/>
  <c r="DP425" i="1" s="1"/>
  <c r="DH424" i="1"/>
  <c r="DP424" i="1" s="1"/>
  <c r="DH423" i="1"/>
  <c r="DP423" i="1" s="1"/>
  <c r="DH422" i="1"/>
  <c r="DP422" i="1" s="1"/>
  <c r="DH420" i="1"/>
  <c r="DP420" i="1" s="1"/>
  <c r="DH419" i="1"/>
  <c r="DP419" i="1" s="1"/>
  <c r="DH418" i="1"/>
  <c r="DP418" i="1" s="1"/>
  <c r="DH417" i="1"/>
  <c r="DP417" i="1" s="1"/>
  <c r="DH416" i="1"/>
  <c r="DP416" i="1" s="1"/>
  <c r="DH415" i="1"/>
  <c r="DP415" i="1" s="1"/>
  <c r="DH414" i="1"/>
  <c r="DP414" i="1" s="1"/>
  <c r="DH413" i="1"/>
  <c r="DP413" i="1" s="1"/>
  <c r="DH412" i="1"/>
  <c r="DP412" i="1" s="1"/>
  <c r="DH411" i="1"/>
  <c r="DP411" i="1" s="1"/>
  <c r="DH410" i="1"/>
  <c r="DP410" i="1" s="1"/>
  <c r="DH409" i="1"/>
  <c r="DP409" i="1" s="1"/>
  <c r="DH408" i="1"/>
  <c r="DP408" i="1" s="1"/>
  <c r="DH407" i="1"/>
  <c r="DP407" i="1" s="1"/>
  <c r="DH406" i="1"/>
  <c r="DP406" i="1" s="1"/>
  <c r="DH404" i="1"/>
  <c r="DP404" i="1" s="1"/>
  <c r="DH403" i="1"/>
  <c r="DP403" i="1" s="1"/>
  <c r="DH402" i="1"/>
  <c r="DP402" i="1" s="1"/>
  <c r="DH401" i="1"/>
  <c r="DP401" i="1" s="1"/>
  <c r="DH400" i="1"/>
  <c r="DP400" i="1" s="1"/>
  <c r="DH399" i="1"/>
  <c r="DP399" i="1" s="1"/>
  <c r="DH398" i="1"/>
  <c r="DP398" i="1" s="1"/>
  <c r="DH397" i="1"/>
  <c r="DP397" i="1" s="1"/>
  <c r="DH396" i="1"/>
  <c r="DP396" i="1" s="1"/>
  <c r="DH395" i="1"/>
  <c r="DP395" i="1" s="1"/>
  <c r="DH394" i="1"/>
  <c r="DP394" i="1" s="1"/>
  <c r="DH393" i="1"/>
  <c r="DP393" i="1" s="1"/>
  <c r="DH392" i="1"/>
  <c r="DP392" i="1" s="1"/>
  <c r="DH391" i="1"/>
  <c r="DP391" i="1" s="1"/>
  <c r="DH390" i="1"/>
  <c r="DP390" i="1" s="1"/>
  <c r="DH388" i="1"/>
  <c r="DP388" i="1" s="1"/>
  <c r="DH387" i="1"/>
  <c r="DP387" i="1" s="1"/>
  <c r="DH386" i="1"/>
  <c r="DP386" i="1" s="1"/>
  <c r="DH385" i="1"/>
  <c r="DP385" i="1" s="1"/>
  <c r="DH384" i="1"/>
  <c r="DP384" i="1" s="1"/>
  <c r="DH383" i="1"/>
  <c r="DP383" i="1" s="1"/>
  <c r="DH382" i="1"/>
  <c r="DP382" i="1" s="1"/>
  <c r="DH381" i="1"/>
  <c r="DP381" i="1" s="1"/>
  <c r="DH380" i="1"/>
  <c r="DP380" i="1" s="1"/>
  <c r="DH379" i="1"/>
  <c r="DP379" i="1" s="1"/>
  <c r="DH378" i="1"/>
  <c r="DP378" i="1" s="1"/>
  <c r="DH377" i="1"/>
  <c r="DP377" i="1" s="1"/>
  <c r="DH376" i="1"/>
  <c r="DP376" i="1" s="1"/>
  <c r="DH375" i="1"/>
  <c r="DP375" i="1" s="1"/>
  <c r="DH374" i="1"/>
  <c r="DP374" i="1" s="1"/>
  <c r="DH372" i="1"/>
  <c r="DP372" i="1" s="1"/>
  <c r="DH371" i="1"/>
  <c r="DP371" i="1" s="1"/>
  <c r="DH370" i="1"/>
  <c r="DP370" i="1" s="1"/>
  <c r="DH369" i="1"/>
  <c r="DP369" i="1" s="1"/>
  <c r="DH368" i="1"/>
  <c r="DP368" i="1" s="1"/>
  <c r="DH367" i="1"/>
  <c r="DP367" i="1" s="1"/>
  <c r="DH366" i="1"/>
  <c r="DP366" i="1" s="1"/>
  <c r="DH365" i="1"/>
  <c r="DP365" i="1" s="1"/>
  <c r="DH364" i="1"/>
  <c r="DP364" i="1" s="1"/>
  <c r="DH363" i="1"/>
  <c r="DP363" i="1" s="1"/>
  <c r="DH362" i="1"/>
  <c r="DP362" i="1" s="1"/>
  <c r="DH361" i="1"/>
  <c r="DP361" i="1" s="1"/>
  <c r="DH360" i="1"/>
  <c r="DP360" i="1" s="1"/>
  <c r="DH359" i="1"/>
  <c r="DP359" i="1" s="1"/>
  <c r="DH358" i="1"/>
  <c r="DP358" i="1" s="1"/>
  <c r="DH356" i="1"/>
  <c r="DP356" i="1" s="1"/>
  <c r="DH355" i="1"/>
  <c r="DP355" i="1" s="1"/>
  <c r="DH354" i="1"/>
  <c r="DP354" i="1" s="1"/>
  <c r="DH353" i="1"/>
  <c r="DP353" i="1" s="1"/>
  <c r="DH352" i="1"/>
  <c r="DP352" i="1" s="1"/>
  <c r="DH351" i="1"/>
  <c r="DP351" i="1" s="1"/>
  <c r="DH350" i="1"/>
  <c r="DP350" i="1" s="1"/>
  <c r="DH349" i="1"/>
  <c r="DP349" i="1" s="1"/>
  <c r="DH348" i="1"/>
  <c r="DP348" i="1" s="1"/>
  <c r="DH347" i="1"/>
  <c r="DP347" i="1" s="1"/>
  <c r="DH346" i="1"/>
  <c r="DP346" i="1" s="1"/>
  <c r="DH345" i="1"/>
  <c r="DP345" i="1" s="1"/>
  <c r="DH344" i="1"/>
  <c r="DP344" i="1" s="1"/>
  <c r="DH343" i="1"/>
  <c r="DP343" i="1" s="1"/>
  <c r="DH342" i="1"/>
  <c r="DP342" i="1" s="1"/>
  <c r="DH340" i="1"/>
  <c r="DP340" i="1" s="1"/>
  <c r="DH339" i="1"/>
  <c r="DP339" i="1" s="1"/>
  <c r="DH338" i="1"/>
  <c r="DP338" i="1" s="1"/>
  <c r="DH337" i="1"/>
  <c r="DP337" i="1" s="1"/>
  <c r="DH336" i="1"/>
  <c r="DP336" i="1" s="1"/>
  <c r="DH335" i="1"/>
  <c r="DP335" i="1" s="1"/>
  <c r="DH334" i="1"/>
  <c r="DP334" i="1" s="1"/>
  <c r="DH333" i="1"/>
  <c r="DP333" i="1" s="1"/>
  <c r="DH332" i="1"/>
  <c r="DP332" i="1" s="1"/>
  <c r="DH331" i="1"/>
  <c r="DP331" i="1" s="1"/>
  <c r="DH330" i="1"/>
  <c r="DP330" i="1" s="1"/>
  <c r="DH329" i="1"/>
  <c r="DP329" i="1" s="1"/>
  <c r="DH328" i="1"/>
  <c r="DP328" i="1" s="1"/>
  <c r="DH327" i="1"/>
  <c r="DP327" i="1" s="1"/>
  <c r="DH326" i="1"/>
  <c r="DP326" i="1" s="1"/>
  <c r="DH324" i="1"/>
  <c r="DP324" i="1" s="1"/>
  <c r="DH323" i="1"/>
  <c r="DP323" i="1" s="1"/>
  <c r="DH322" i="1"/>
  <c r="DP322" i="1" s="1"/>
  <c r="DH321" i="1"/>
  <c r="DP321" i="1" s="1"/>
  <c r="DH320" i="1"/>
  <c r="DP320" i="1" s="1"/>
  <c r="DH319" i="1"/>
  <c r="DP319" i="1" s="1"/>
  <c r="DH318" i="1"/>
  <c r="DP318" i="1" s="1"/>
  <c r="DH317" i="1"/>
  <c r="DP317" i="1" s="1"/>
  <c r="DH316" i="1"/>
  <c r="DP316" i="1" s="1"/>
  <c r="DH315" i="1"/>
  <c r="DP315" i="1" s="1"/>
  <c r="DH314" i="1"/>
  <c r="DP314" i="1" s="1"/>
  <c r="DH313" i="1"/>
  <c r="DP313" i="1" s="1"/>
  <c r="DH312" i="1"/>
  <c r="DP312" i="1" s="1"/>
  <c r="DH311" i="1"/>
  <c r="DP311" i="1" s="1"/>
  <c r="DH310" i="1"/>
  <c r="DP310" i="1" s="1"/>
  <c r="DH308" i="1"/>
  <c r="DP308" i="1" s="1"/>
  <c r="DH307" i="1"/>
  <c r="DP307" i="1" s="1"/>
  <c r="DH306" i="1"/>
  <c r="DP306" i="1" s="1"/>
  <c r="DH305" i="1"/>
  <c r="DP305" i="1" s="1"/>
  <c r="DH304" i="1"/>
  <c r="DP304" i="1" s="1"/>
  <c r="DH303" i="1"/>
  <c r="DP303" i="1" s="1"/>
  <c r="DH302" i="1"/>
  <c r="DP302" i="1" s="1"/>
  <c r="DH301" i="1"/>
  <c r="DP301" i="1" s="1"/>
  <c r="DH300" i="1"/>
  <c r="DP300" i="1" s="1"/>
  <c r="DH299" i="1"/>
  <c r="DP299" i="1" s="1"/>
  <c r="DH298" i="1"/>
  <c r="DP298" i="1" s="1"/>
  <c r="DH297" i="1"/>
  <c r="DP297" i="1" s="1"/>
  <c r="DH296" i="1"/>
  <c r="DP296" i="1" s="1"/>
  <c r="DH295" i="1"/>
  <c r="DP295" i="1" s="1"/>
  <c r="DH294" i="1"/>
  <c r="DP294" i="1" s="1"/>
  <c r="DH292" i="1"/>
  <c r="DP292" i="1" s="1"/>
  <c r="DH291" i="1"/>
  <c r="DP291" i="1" s="1"/>
  <c r="DH290" i="1"/>
  <c r="DP290" i="1" s="1"/>
  <c r="DH289" i="1"/>
  <c r="DP289" i="1" s="1"/>
  <c r="DH288" i="1"/>
  <c r="DP288" i="1" s="1"/>
  <c r="DH287" i="1"/>
  <c r="DP287" i="1" s="1"/>
  <c r="DH286" i="1"/>
  <c r="DP286" i="1" s="1"/>
  <c r="DH285" i="1"/>
  <c r="DP285" i="1" s="1"/>
  <c r="DH284" i="1"/>
  <c r="DP284" i="1" s="1"/>
  <c r="DH283" i="1"/>
  <c r="DP283" i="1" s="1"/>
  <c r="DH282" i="1"/>
  <c r="DP282" i="1" s="1"/>
  <c r="DH281" i="1"/>
  <c r="DP281" i="1" s="1"/>
  <c r="DH280" i="1"/>
  <c r="DP280" i="1" s="1"/>
  <c r="DH279" i="1"/>
  <c r="DP279" i="1" s="1"/>
  <c r="DH278" i="1"/>
  <c r="DP278" i="1" s="1"/>
  <c r="DH276" i="1"/>
  <c r="DP276" i="1" s="1"/>
  <c r="DH275" i="1"/>
  <c r="DP275" i="1" s="1"/>
  <c r="DH274" i="1"/>
  <c r="DP274" i="1" s="1"/>
  <c r="DH273" i="1"/>
  <c r="DP273" i="1" s="1"/>
  <c r="DH272" i="1"/>
  <c r="DP272" i="1" s="1"/>
  <c r="DH271" i="1"/>
  <c r="DP271" i="1" s="1"/>
  <c r="DH270" i="1"/>
  <c r="DP270" i="1" s="1"/>
  <c r="DH269" i="1"/>
  <c r="DP269" i="1" s="1"/>
  <c r="DH268" i="1"/>
  <c r="DP268" i="1" s="1"/>
  <c r="DH267" i="1"/>
  <c r="DP267" i="1" s="1"/>
  <c r="DH266" i="1"/>
  <c r="DP266" i="1" s="1"/>
  <c r="DH265" i="1"/>
  <c r="DP265" i="1" s="1"/>
  <c r="DH264" i="1"/>
  <c r="DP264" i="1" s="1"/>
  <c r="DH263" i="1"/>
  <c r="DP263" i="1" s="1"/>
  <c r="DH262" i="1"/>
  <c r="DP262" i="1" s="1"/>
  <c r="DH260" i="1"/>
  <c r="DP260" i="1" s="1"/>
  <c r="DH259" i="1"/>
  <c r="DP259" i="1" s="1"/>
  <c r="DH258" i="1"/>
  <c r="DP258" i="1" s="1"/>
  <c r="DH257" i="1"/>
  <c r="DP257" i="1" s="1"/>
  <c r="DH256" i="1"/>
  <c r="DP256" i="1" s="1"/>
  <c r="DH255" i="1"/>
  <c r="DP255" i="1" s="1"/>
  <c r="DH254" i="1"/>
  <c r="DP254" i="1" s="1"/>
  <c r="DH253" i="1"/>
  <c r="DP253" i="1" s="1"/>
  <c r="DH252" i="1"/>
  <c r="DP252" i="1" s="1"/>
  <c r="DH251" i="1"/>
  <c r="DP251" i="1" s="1"/>
  <c r="DH250" i="1"/>
  <c r="DP250" i="1" s="1"/>
  <c r="DH249" i="1"/>
  <c r="DP249" i="1" s="1"/>
  <c r="DH248" i="1"/>
  <c r="DP248" i="1" s="1"/>
  <c r="DH247" i="1"/>
  <c r="DP247" i="1" s="1"/>
  <c r="DH246" i="1"/>
  <c r="DP246" i="1" s="1"/>
  <c r="DH244" i="1"/>
  <c r="DP244" i="1" s="1"/>
  <c r="DH243" i="1"/>
  <c r="DP243" i="1" s="1"/>
  <c r="DH242" i="1"/>
  <c r="DP242" i="1" s="1"/>
  <c r="DH241" i="1"/>
  <c r="DP241" i="1" s="1"/>
  <c r="DH240" i="1"/>
  <c r="DP240" i="1" s="1"/>
  <c r="DH239" i="1"/>
  <c r="DP239" i="1" s="1"/>
  <c r="DH238" i="1"/>
  <c r="DP238" i="1" s="1"/>
  <c r="DH237" i="1"/>
  <c r="DP237" i="1" s="1"/>
  <c r="DH236" i="1"/>
  <c r="DP236" i="1" s="1"/>
  <c r="DH234" i="1"/>
  <c r="DP234" i="1" s="1"/>
  <c r="DH233" i="1"/>
  <c r="DP233" i="1" s="1"/>
  <c r="DH232" i="1"/>
  <c r="DP232" i="1" s="1"/>
  <c r="DH231" i="1"/>
  <c r="DP231" i="1" s="1"/>
  <c r="DH230" i="1"/>
  <c r="DP230" i="1" s="1"/>
  <c r="DH228" i="1"/>
  <c r="DP228" i="1" s="1"/>
  <c r="DH227" i="1"/>
  <c r="DP227" i="1" s="1"/>
  <c r="DH226" i="1"/>
  <c r="DP226" i="1" s="1"/>
  <c r="DH225" i="1"/>
  <c r="DP225" i="1" s="1"/>
  <c r="DH224" i="1"/>
  <c r="DP224" i="1" s="1"/>
  <c r="DH223" i="1"/>
  <c r="DP223" i="1" s="1"/>
  <c r="DH222" i="1"/>
  <c r="DP222" i="1" s="1"/>
  <c r="DH221" i="1"/>
  <c r="DP221" i="1" s="1"/>
  <c r="DH220" i="1"/>
  <c r="DP220" i="1" s="1"/>
  <c r="DH219" i="1"/>
  <c r="DP219" i="1" s="1"/>
  <c r="DH218" i="1"/>
  <c r="DP218" i="1" s="1"/>
  <c r="DH217" i="1"/>
  <c r="DP217" i="1" s="1"/>
  <c r="DH216" i="1"/>
  <c r="DP216" i="1" s="1"/>
  <c r="DH215" i="1"/>
  <c r="DP215" i="1" s="1"/>
  <c r="DH214" i="1"/>
  <c r="DP214" i="1" s="1"/>
  <c r="DH212" i="1"/>
  <c r="DP212" i="1" s="1"/>
  <c r="DH211" i="1"/>
  <c r="DP211" i="1" s="1"/>
  <c r="DH210" i="1"/>
  <c r="DP210" i="1" s="1"/>
  <c r="DH209" i="1"/>
  <c r="DP209" i="1" s="1"/>
  <c r="DH208" i="1"/>
  <c r="DP208" i="1" s="1"/>
  <c r="DH207" i="1"/>
  <c r="DP207" i="1" s="1"/>
  <c r="DH206" i="1"/>
  <c r="DP206" i="1" s="1"/>
  <c r="DH205" i="1"/>
  <c r="DP205" i="1" s="1"/>
  <c r="DH204" i="1"/>
  <c r="DP204" i="1" s="1"/>
  <c r="DH203" i="1"/>
  <c r="DP203" i="1" s="1"/>
  <c r="DH202" i="1"/>
  <c r="DP202" i="1" s="1"/>
  <c r="DH201" i="1"/>
  <c r="DP201" i="1" s="1"/>
  <c r="DH200" i="1"/>
  <c r="DP200" i="1" s="1"/>
  <c r="DH199" i="1"/>
  <c r="DP199" i="1" s="1"/>
  <c r="DH198" i="1"/>
  <c r="DP198" i="1" s="1"/>
  <c r="DH196" i="1"/>
  <c r="DP196" i="1" s="1"/>
  <c r="DH195" i="1"/>
  <c r="DP195" i="1" s="1"/>
  <c r="DH194" i="1"/>
  <c r="DP194" i="1" s="1"/>
  <c r="DH193" i="1"/>
  <c r="DP193" i="1" s="1"/>
  <c r="DH192" i="1"/>
  <c r="DP192" i="1" s="1"/>
  <c r="DH191" i="1"/>
  <c r="DP191" i="1" s="1"/>
  <c r="DH190" i="1"/>
  <c r="DP190" i="1" s="1"/>
  <c r="DH189" i="1"/>
  <c r="DP189" i="1" s="1"/>
  <c r="DH188" i="1"/>
  <c r="DP188" i="1" s="1"/>
  <c r="DH187" i="1"/>
  <c r="DP187" i="1" s="1"/>
  <c r="DH186" i="1"/>
  <c r="DP186" i="1" s="1"/>
  <c r="DH185" i="1"/>
  <c r="DP185" i="1" s="1"/>
  <c r="DH184" i="1"/>
  <c r="DP184" i="1" s="1"/>
  <c r="DH183" i="1"/>
  <c r="DP183" i="1" s="1"/>
  <c r="DH182" i="1"/>
  <c r="DP182" i="1" s="1"/>
  <c r="DH180" i="1"/>
  <c r="DP180" i="1" s="1"/>
  <c r="DH179" i="1"/>
  <c r="DP179" i="1" s="1"/>
  <c r="DH178" i="1"/>
  <c r="DP178" i="1" s="1"/>
  <c r="DH177" i="1"/>
  <c r="DP177" i="1" s="1"/>
  <c r="DH176" i="1"/>
  <c r="DP176" i="1" s="1"/>
  <c r="DH175" i="1"/>
  <c r="DP175" i="1" s="1"/>
  <c r="DH174" i="1"/>
  <c r="DP174" i="1" s="1"/>
  <c r="DH173" i="1"/>
  <c r="DP173" i="1" s="1"/>
  <c r="DH172" i="1"/>
  <c r="DP172" i="1" s="1"/>
  <c r="DH171" i="1"/>
  <c r="DP171" i="1" s="1"/>
  <c r="DH170" i="1"/>
  <c r="DP170" i="1" s="1"/>
  <c r="DH169" i="1"/>
  <c r="DP169" i="1" s="1"/>
  <c r="DH168" i="1"/>
  <c r="DP168" i="1" s="1"/>
  <c r="DH167" i="1"/>
  <c r="DP167" i="1" s="1"/>
  <c r="DH166" i="1"/>
  <c r="DP166" i="1" s="1"/>
  <c r="DH164" i="1"/>
  <c r="DP164" i="1" s="1"/>
  <c r="DH163" i="1"/>
  <c r="DP163" i="1" s="1"/>
  <c r="DH162" i="1"/>
  <c r="DP162" i="1" s="1"/>
  <c r="DH161" i="1"/>
  <c r="DP161" i="1" s="1"/>
  <c r="DH160" i="1"/>
  <c r="DP160" i="1" s="1"/>
  <c r="DH159" i="1"/>
  <c r="DP159" i="1" s="1"/>
  <c r="DH158" i="1"/>
  <c r="DP158" i="1" s="1"/>
  <c r="DH157" i="1"/>
  <c r="DP157" i="1" s="1"/>
  <c r="DH156" i="1"/>
  <c r="DP156" i="1" s="1"/>
  <c r="DH155" i="1"/>
  <c r="DP155" i="1" s="1"/>
  <c r="DH154" i="1"/>
  <c r="DP154" i="1" s="1"/>
  <c r="DH153" i="1"/>
  <c r="DP153" i="1" s="1"/>
  <c r="DH152" i="1"/>
  <c r="DP152" i="1" s="1"/>
  <c r="DH151" i="1"/>
  <c r="DP151" i="1" s="1"/>
  <c r="DH150" i="1"/>
  <c r="DP150" i="1" s="1"/>
  <c r="DH148" i="1"/>
  <c r="DP148" i="1" s="1"/>
  <c r="DH147" i="1"/>
  <c r="DP147" i="1" s="1"/>
  <c r="DH146" i="1"/>
  <c r="DP146" i="1" s="1"/>
  <c r="DH145" i="1"/>
  <c r="DP145" i="1" s="1"/>
  <c r="DH144" i="1"/>
  <c r="DP144" i="1" s="1"/>
  <c r="DH143" i="1"/>
  <c r="DP143" i="1" s="1"/>
  <c r="DH142" i="1"/>
  <c r="DP142" i="1" s="1"/>
  <c r="DH141" i="1"/>
  <c r="DP141" i="1" s="1"/>
  <c r="DH140" i="1"/>
  <c r="DP140" i="1" s="1"/>
  <c r="DH139" i="1"/>
  <c r="DP139" i="1" s="1"/>
  <c r="DH138" i="1"/>
  <c r="DP138" i="1" s="1"/>
  <c r="DH137" i="1"/>
  <c r="DP137" i="1" s="1"/>
  <c r="DH136" i="1"/>
  <c r="DP136" i="1" s="1"/>
  <c r="DH135" i="1"/>
  <c r="DP135" i="1" s="1"/>
  <c r="DH134" i="1"/>
  <c r="DP134" i="1" s="1"/>
  <c r="DH132" i="1"/>
  <c r="DP132" i="1" s="1"/>
  <c r="DH131" i="1"/>
  <c r="DP131" i="1" s="1"/>
  <c r="DH130" i="1"/>
  <c r="DP130" i="1" s="1"/>
  <c r="DH129" i="1"/>
  <c r="DP129" i="1" s="1"/>
  <c r="DH128" i="1"/>
  <c r="DP128" i="1" s="1"/>
  <c r="DH127" i="1"/>
  <c r="DP127" i="1" s="1"/>
  <c r="DH126" i="1"/>
  <c r="DP126" i="1" s="1"/>
  <c r="DH125" i="1"/>
  <c r="DP125" i="1" s="1"/>
  <c r="DH124" i="1"/>
  <c r="DP124" i="1" s="1"/>
  <c r="DH123" i="1"/>
  <c r="DP123" i="1" s="1"/>
  <c r="DH122" i="1"/>
  <c r="DP122" i="1" s="1"/>
  <c r="DH121" i="1"/>
  <c r="DP121" i="1" s="1"/>
  <c r="DH120" i="1"/>
  <c r="DP120" i="1" s="1"/>
  <c r="DH119" i="1"/>
  <c r="DP119" i="1" s="1"/>
  <c r="DH118" i="1"/>
  <c r="DP118" i="1" s="1"/>
  <c r="DH116" i="1"/>
  <c r="DP116" i="1" s="1"/>
  <c r="DH115" i="1"/>
  <c r="DP115" i="1" s="1"/>
  <c r="DH114" i="1"/>
  <c r="DP114" i="1" s="1"/>
  <c r="DH113" i="1"/>
  <c r="DP113" i="1" s="1"/>
  <c r="DH112" i="1"/>
  <c r="DP112" i="1" s="1"/>
  <c r="DH111" i="1"/>
  <c r="DP111" i="1" s="1"/>
  <c r="DH110" i="1"/>
  <c r="DP110" i="1" s="1"/>
  <c r="DH109" i="1"/>
  <c r="DP109" i="1" s="1"/>
  <c r="DH108" i="1"/>
  <c r="DP108" i="1" s="1"/>
  <c r="DH107" i="1"/>
  <c r="DP107" i="1" s="1"/>
  <c r="DH106" i="1"/>
  <c r="DP106" i="1" s="1"/>
  <c r="DH105" i="1"/>
  <c r="DP105" i="1" s="1"/>
  <c r="DH104" i="1"/>
  <c r="DP104" i="1" s="1"/>
  <c r="DH103" i="1"/>
  <c r="DP103" i="1" s="1"/>
  <c r="DH102" i="1"/>
  <c r="DP102" i="1" s="1"/>
  <c r="DH100" i="1"/>
  <c r="DP100" i="1" s="1"/>
  <c r="DH99" i="1"/>
  <c r="DP99" i="1" s="1"/>
  <c r="DH98" i="1"/>
  <c r="DP98" i="1" s="1"/>
  <c r="DH97" i="1"/>
  <c r="DP97" i="1" s="1"/>
  <c r="DH96" i="1"/>
  <c r="DP96" i="1" s="1"/>
  <c r="DH95" i="1"/>
  <c r="DP95" i="1" s="1"/>
  <c r="DH94" i="1"/>
  <c r="DP94" i="1" s="1"/>
  <c r="DH93" i="1"/>
  <c r="DP93" i="1" s="1"/>
  <c r="DH92" i="1"/>
  <c r="DP92" i="1" s="1"/>
  <c r="DH91" i="1"/>
  <c r="DP91" i="1" s="1"/>
  <c r="DH90" i="1"/>
  <c r="DP90" i="1" s="1"/>
  <c r="DH89" i="1"/>
  <c r="DP89" i="1" s="1"/>
  <c r="DH88" i="1"/>
  <c r="DP88" i="1" s="1"/>
  <c r="DH87" i="1"/>
  <c r="DP87" i="1" s="1"/>
  <c r="DH86" i="1"/>
  <c r="DP86" i="1" s="1"/>
  <c r="DH84" i="1"/>
  <c r="DP84" i="1" s="1"/>
  <c r="DH83" i="1"/>
  <c r="DP83" i="1" s="1"/>
  <c r="DH82" i="1"/>
  <c r="DP82" i="1" s="1"/>
  <c r="DH81" i="1"/>
  <c r="DP81" i="1" s="1"/>
  <c r="DH80" i="1"/>
  <c r="DP80" i="1" s="1"/>
  <c r="DH79" i="1"/>
  <c r="DP79" i="1" s="1"/>
  <c r="DH78" i="1"/>
  <c r="DP78" i="1" s="1"/>
  <c r="DH77" i="1"/>
  <c r="DP77" i="1" s="1"/>
  <c r="DH76" i="1"/>
  <c r="DP76" i="1" s="1"/>
  <c r="DH75" i="1"/>
  <c r="DP75" i="1" s="1"/>
  <c r="DH74" i="1"/>
  <c r="DP74" i="1" s="1"/>
  <c r="DH73" i="1"/>
  <c r="DP73" i="1" s="1"/>
  <c r="DH72" i="1"/>
  <c r="DP72" i="1" s="1"/>
  <c r="DH71" i="1"/>
  <c r="DP71" i="1" s="1"/>
  <c r="DH70" i="1"/>
  <c r="DP70" i="1" s="1"/>
  <c r="DH68" i="1"/>
  <c r="DP68" i="1" s="1"/>
  <c r="DH67" i="1"/>
  <c r="DP67" i="1" s="1"/>
  <c r="DH66" i="1"/>
  <c r="DP66" i="1" s="1"/>
  <c r="DH65" i="1"/>
  <c r="DP65" i="1" s="1"/>
  <c r="DH64" i="1"/>
  <c r="DP64" i="1" s="1"/>
  <c r="DH63" i="1"/>
  <c r="DP63" i="1" s="1"/>
  <c r="DH62" i="1"/>
  <c r="DP62" i="1" s="1"/>
  <c r="DH61" i="1"/>
  <c r="DP61" i="1" s="1"/>
  <c r="DH60" i="1"/>
  <c r="DP60" i="1" s="1"/>
  <c r="DH59" i="1"/>
  <c r="DP59" i="1" s="1"/>
  <c r="DH58" i="1"/>
  <c r="DP58" i="1" s="1"/>
  <c r="DH57" i="1"/>
  <c r="DP57" i="1" s="1"/>
  <c r="DH56" i="1"/>
  <c r="DP56" i="1" s="1"/>
  <c r="DH55" i="1"/>
  <c r="DP55" i="1" s="1"/>
  <c r="DH54" i="1"/>
  <c r="DP54" i="1" s="1"/>
  <c r="DH52" i="1"/>
  <c r="DP52" i="1" s="1"/>
  <c r="DH51" i="1"/>
  <c r="DP51" i="1" s="1"/>
  <c r="DH50" i="1"/>
  <c r="DP50" i="1" s="1"/>
  <c r="DH49" i="1"/>
  <c r="DP49" i="1" s="1"/>
  <c r="DH48" i="1"/>
  <c r="DP48" i="1" s="1"/>
  <c r="DH47" i="1"/>
  <c r="DP47" i="1" s="1"/>
  <c r="DH46" i="1"/>
  <c r="DP46" i="1" s="1"/>
  <c r="DH45" i="1"/>
  <c r="DP45" i="1" s="1"/>
  <c r="DH44" i="1"/>
  <c r="DP44" i="1" s="1"/>
  <c r="DH43" i="1"/>
  <c r="DP43" i="1" s="1"/>
  <c r="DH42" i="1"/>
  <c r="DP42" i="1" s="1"/>
  <c r="DH41" i="1"/>
  <c r="DP41" i="1" s="1"/>
  <c r="DH40" i="1"/>
  <c r="DP40" i="1" s="1"/>
  <c r="DH39" i="1"/>
  <c r="DP39" i="1" s="1"/>
  <c r="DH38" i="1"/>
  <c r="DP38" i="1" s="1"/>
  <c r="DH36" i="1"/>
  <c r="DP36" i="1" s="1"/>
  <c r="DH35" i="1"/>
  <c r="DP35" i="1" s="1"/>
  <c r="DH34" i="1"/>
  <c r="DP34" i="1" s="1"/>
  <c r="DH33" i="1"/>
  <c r="DP33" i="1" s="1"/>
  <c r="DH32" i="1"/>
  <c r="DP32" i="1" s="1"/>
  <c r="DH31" i="1"/>
  <c r="DP31" i="1" s="1"/>
  <c r="DH30" i="1"/>
  <c r="DP30" i="1" s="1"/>
  <c r="DH29" i="1"/>
  <c r="DP29" i="1" s="1"/>
  <c r="DH28" i="1"/>
  <c r="DP28" i="1" s="1"/>
  <c r="DH27" i="1"/>
  <c r="DP27" i="1" s="1"/>
  <c r="DH26" i="1"/>
  <c r="DP26" i="1" s="1"/>
  <c r="DH25" i="1"/>
  <c r="DP25" i="1" s="1"/>
  <c r="DH24" i="1"/>
  <c r="DP24" i="1" s="1"/>
  <c r="DH23" i="1"/>
  <c r="DP23" i="1" s="1"/>
  <c r="DH22" i="1"/>
  <c r="DP22" i="1" s="1"/>
  <c r="DH20" i="1"/>
  <c r="DP20" i="1" s="1"/>
  <c r="DH19" i="1"/>
  <c r="DP19" i="1" s="1"/>
  <c r="DH18" i="1"/>
  <c r="DP18" i="1" s="1"/>
  <c r="DH17" i="1"/>
  <c r="DP17" i="1" s="1"/>
  <c r="DH16" i="1"/>
  <c r="DP16" i="1" s="1"/>
  <c r="DH15" i="1"/>
  <c r="DP15" i="1" s="1"/>
  <c r="DH14" i="1"/>
  <c r="DP14" i="1" s="1"/>
  <c r="DH13" i="1"/>
  <c r="DP13" i="1" s="1"/>
  <c r="DH12" i="1"/>
  <c r="DP12" i="1" s="1"/>
  <c r="DH11" i="1"/>
  <c r="DP11" i="1" s="1"/>
  <c r="DH10" i="1"/>
  <c r="DP10" i="1" s="1"/>
  <c r="DH9" i="1"/>
  <c r="DP9" i="1" s="1"/>
  <c r="CO714" i="1"/>
  <c r="CM714" i="1"/>
  <c r="CP701" i="1"/>
  <c r="CO701" i="1"/>
  <c r="CO699" i="1"/>
  <c r="CP697" i="1"/>
  <c r="CO697" i="1"/>
  <c r="CM697" i="1"/>
  <c r="CO696" i="1"/>
  <c r="CO694" i="1"/>
  <c r="CM694" i="1"/>
  <c r="CM693" i="1"/>
  <c r="CP692" i="1"/>
  <c r="CO692" i="1"/>
  <c r="CN692" i="1"/>
  <c r="CM692" i="1"/>
  <c r="CP691" i="1"/>
  <c r="CO691" i="1"/>
  <c r="CN691" i="1"/>
  <c r="CM691" i="1"/>
  <c r="CP690" i="1"/>
  <c r="CO690" i="1"/>
  <c r="CN690" i="1"/>
  <c r="CM690" i="1"/>
  <c r="CP689" i="1"/>
  <c r="CO689" i="1"/>
  <c r="CN689" i="1"/>
  <c r="CM689" i="1"/>
  <c r="CP688" i="1"/>
  <c r="CO688" i="1"/>
  <c r="CP687" i="1"/>
  <c r="CM687" i="1"/>
  <c r="CM686" i="1"/>
  <c r="CO685" i="1"/>
  <c r="CP684" i="1"/>
  <c r="CO682" i="1"/>
  <c r="CP680" i="1"/>
  <c r="CO680" i="1"/>
  <c r="CM678" i="1"/>
  <c r="CM677" i="1"/>
  <c r="CP676" i="1"/>
  <c r="CO676" i="1"/>
  <c r="CN676" i="1"/>
  <c r="CM676" i="1"/>
  <c r="CP675" i="1"/>
  <c r="CO675" i="1"/>
  <c r="CN675" i="1"/>
  <c r="CM675" i="1"/>
  <c r="CP674" i="1"/>
  <c r="CO674" i="1"/>
  <c r="CN674" i="1"/>
  <c r="CM674" i="1"/>
  <c r="CP673" i="1"/>
  <c r="CO673" i="1"/>
  <c r="CN673" i="1"/>
  <c r="CP672" i="1"/>
  <c r="CM672" i="1"/>
  <c r="CP671" i="1"/>
  <c r="CO671" i="1"/>
  <c r="CN671" i="1"/>
  <c r="CM671" i="1"/>
  <c r="CM670" i="1"/>
  <c r="CO669" i="1"/>
  <c r="CP668" i="1"/>
  <c r="CP667" i="1"/>
  <c r="CO664" i="1"/>
  <c r="CM662" i="1"/>
  <c r="CM661" i="1"/>
  <c r="CP660" i="1"/>
  <c r="CO660" i="1"/>
  <c r="CN660" i="1"/>
  <c r="CM660" i="1"/>
  <c r="CP659" i="1"/>
  <c r="CO659" i="1"/>
  <c r="CN659" i="1"/>
  <c r="CM659" i="1"/>
  <c r="CP658" i="1"/>
  <c r="CO658" i="1"/>
  <c r="CN658" i="1"/>
  <c r="CM658" i="1"/>
  <c r="CP657" i="1"/>
  <c r="CO657" i="1"/>
  <c r="CN657" i="1"/>
  <c r="CO656" i="1"/>
  <c r="CM656" i="1"/>
  <c r="CP655" i="1"/>
  <c r="CO655" i="1"/>
  <c r="CN655" i="1"/>
  <c r="CM655" i="1"/>
  <c r="CO654" i="1"/>
  <c r="CN654" i="1"/>
  <c r="CP653" i="1"/>
  <c r="CP649" i="1"/>
  <c r="CO649" i="1"/>
  <c r="CN649" i="1"/>
  <c r="CM646" i="1"/>
  <c r="CM645" i="1"/>
  <c r="CP644" i="1"/>
  <c r="CO644" i="1"/>
  <c r="CN644" i="1"/>
  <c r="CM644" i="1"/>
  <c r="CP643" i="1"/>
  <c r="CO643" i="1"/>
  <c r="CN643" i="1"/>
  <c r="CM643" i="1"/>
  <c r="CP642" i="1"/>
  <c r="CO642" i="1"/>
  <c r="CN642" i="1"/>
  <c r="CM642" i="1"/>
  <c r="CP641" i="1"/>
  <c r="CN641" i="1"/>
  <c r="CM641" i="1"/>
  <c r="CO640" i="1"/>
  <c r="CM640" i="1"/>
  <c r="CO639" i="1"/>
  <c r="CO637" i="1"/>
  <c r="CM637" i="1"/>
  <c r="CM636" i="1"/>
  <c r="CP635" i="1"/>
  <c r="CM635" i="1"/>
  <c r="CO634" i="1"/>
  <c r="CO633" i="1"/>
  <c r="CO632" i="1"/>
  <c r="CO631" i="1"/>
  <c r="CM630" i="1"/>
  <c r="CM629" i="1"/>
  <c r="CP628" i="1"/>
  <c r="CO628" i="1"/>
  <c r="CN628" i="1"/>
  <c r="CM628" i="1"/>
  <c r="CP625" i="1"/>
  <c r="CN625" i="1"/>
  <c r="CM625" i="1"/>
  <c r="CO624" i="1"/>
  <c r="CN624" i="1"/>
  <c r="CN623" i="1"/>
  <c r="CN622" i="1"/>
  <c r="CO620" i="1"/>
  <c r="CO619" i="1"/>
  <c r="CP618" i="1"/>
  <c r="CM618" i="1"/>
  <c r="CM617" i="1"/>
  <c r="CM616" i="1"/>
  <c r="CP614" i="1"/>
  <c r="CM614" i="1"/>
  <c r="CM613" i="1"/>
  <c r="CP612" i="1"/>
  <c r="CO612" i="1"/>
  <c r="CN612" i="1"/>
  <c r="CM612" i="1"/>
  <c r="CP611" i="1"/>
  <c r="CO611" i="1"/>
  <c r="CN611" i="1"/>
  <c r="CM611" i="1"/>
  <c r="CP609" i="1"/>
  <c r="CO609" i="1"/>
  <c r="CN609" i="1"/>
  <c r="CM609" i="1"/>
  <c r="CP608" i="1"/>
  <c r="CN608" i="1"/>
  <c r="CM608" i="1"/>
  <c r="CP607" i="1"/>
  <c r="CP605" i="1"/>
  <c r="CM604" i="1"/>
  <c r="CO599" i="1"/>
  <c r="CM598" i="1"/>
  <c r="CP597" i="1"/>
  <c r="CM597" i="1"/>
  <c r="CP596" i="1"/>
  <c r="CO596" i="1"/>
  <c r="CN596" i="1"/>
  <c r="CM596" i="1"/>
  <c r="CP595" i="1"/>
  <c r="CO595" i="1"/>
  <c r="CN595" i="1"/>
  <c r="CM595" i="1"/>
  <c r="CP594" i="1"/>
  <c r="CO594" i="1"/>
  <c r="CN594" i="1"/>
  <c r="CP593" i="1"/>
  <c r="CN593" i="1"/>
  <c r="CM593" i="1"/>
  <c r="CO590" i="1"/>
  <c r="CM589" i="1"/>
  <c r="CP588" i="1"/>
  <c r="CM588" i="1"/>
  <c r="CM587" i="1"/>
  <c r="CM584" i="1"/>
  <c r="CP583" i="1"/>
  <c r="CM582" i="1"/>
  <c r="CM581" i="1"/>
  <c r="CP580" i="1"/>
  <c r="CO580" i="1"/>
  <c r="CN580" i="1"/>
  <c r="CM580" i="1"/>
  <c r="CP579" i="1"/>
  <c r="CO579" i="1"/>
  <c r="CN579" i="1"/>
  <c r="CM579" i="1"/>
  <c r="CO576" i="1"/>
  <c r="CN576" i="1"/>
  <c r="CN575" i="1"/>
  <c r="CM575" i="1"/>
  <c r="CO574" i="1"/>
  <c r="CP573" i="1"/>
  <c r="CM568" i="1"/>
  <c r="CM566" i="1"/>
  <c r="CM565" i="1"/>
  <c r="CP564" i="1"/>
  <c r="CO564" i="1"/>
  <c r="CN564" i="1"/>
  <c r="CM564" i="1"/>
  <c r="CP563" i="1"/>
  <c r="CO563" i="1"/>
  <c r="CN563" i="1"/>
  <c r="CM563" i="1"/>
  <c r="CP562" i="1"/>
  <c r="CO562" i="1"/>
  <c r="CN562" i="1"/>
  <c r="CM562" i="1"/>
  <c r="CO559" i="1"/>
  <c r="CN559" i="1"/>
  <c r="CM559" i="1"/>
  <c r="CP558" i="1"/>
  <c r="CN558" i="1"/>
  <c r="CN550" i="1"/>
  <c r="CM550" i="1"/>
  <c r="CM549" i="1"/>
  <c r="CP548" i="1"/>
  <c r="CO548" i="1"/>
  <c r="CN548" i="1"/>
  <c r="CM548" i="1"/>
  <c r="CP547" i="1"/>
  <c r="CO547" i="1"/>
  <c r="CN547" i="1"/>
  <c r="CM547" i="1"/>
  <c r="CP546" i="1"/>
  <c r="CO546" i="1"/>
  <c r="CN546" i="1"/>
  <c r="CP545" i="1"/>
  <c r="CO545" i="1"/>
  <c r="CN545" i="1"/>
  <c r="CM545" i="1"/>
  <c r="CM544" i="1"/>
  <c r="CO543" i="1"/>
  <c r="CP542" i="1"/>
  <c r="CP541" i="1"/>
  <c r="CM541" i="1"/>
  <c r="CM540" i="1"/>
  <c r="CM539" i="1"/>
  <c r="CN538" i="1"/>
  <c r="CM538" i="1"/>
  <c r="CO536" i="1"/>
  <c r="CP532" i="1"/>
  <c r="CO532" i="1"/>
  <c r="CN532" i="1"/>
  <c r="CM532" i="1"/>
  <c r="CP531" i="1"/>
  <c r="CO531" i="1"/>
  <c r="CN531" i="1"/>
  <c r="CM531" i="1"/>
  <c r="CP530" i="1"/>
  <c r="CO530" i="1"/>
  <c r="CN530" i="1"/>
  <c r="CP529" i="1"/>
  <c r="CO529" i="1"/>
  <c r="CN529" i="1"/>
  <c r="CM529" i="1"/>
  <c r="CN528" i="1"/>
  <c r="CM528" i="1"/>
  <c r="CO527" i="1"/>
  <c r="CN527" i="1"/>
  <c r="CM527" i="1"/>
  <c r="CO526" i="1"/>
  <c r="CO525" i="1"/>
  <c r="CP524" i="1"/>
  <c r="CO520" i="1"/>
  <c r="CP518" i="1"/>
  <c r="CP516" i="1"/>
  <c r="CO516" i="1"/>
  <c r="CN516" i="1"/>
  <c r="CM516" i="1"/>
  <c r="CP515" i="1"/>
  <c r="CO515" i="1"/>
  <c r="CN515" i="1"/>
  <c r="CM515" i="1"/>
  <c r="CP514" i="1"/>
  <c r="CO514" i="1"/>
  <c r="CN514" i="1"/>
  <c r="CM514" i="1"/>
  <c r="CP513" i="1"/>
  <c r="CO513" i="1"/>
  <c r="CN513" i="1"/>
  <c r="CM513" i="1"/>
  <c r="CP447" i="1"/>
  <c r="CO447" i="1"/>
  <c r="CN447" i="1"/>
  <c r="CO446" i="1"/>
  <c r="CN446" i="1"/>
  <c r="CP437" i="1"/>
  <c r="CP436" i="1"/>
  <c r="CO436" i="1"/>
  <c r="CN436" i="1"/>
  <c r="CM436" i="1"/>
  <c r="CP435" i="1"/>
  <c r="CO435" i="1"/>
  <c r="CN435" i="1"/>
  <c r="CM435" i="1"/>
  <c r="CP434" i="1"/>
  <c r="CO434" i="1"/>
  <c r="CN434" i="1"/>
  <c r="CM434" i="1"/>
  <c r="CP433" i="1"/>
  <c r="CO433" i="1"/>
  <c r="CN433" i="1"/>
  <c r="CP432" i="1"/>
  <c r="CN432" i="1"/>
  <c r="CM432" i="1"/>
  <c r="CN431" i="1"/>
  <c r="CM431" i="1"/>
  <c r="CN430" i="1"/>
  <c r="CM430" i="1"/>
  <c r="CP429" i="1"/>
  <c r="CO429" i="1"/>
  <c r="CM428" i="1"/>
  <c r="CP425" i="1"/>
  <c r="CP424" i="1"/>
  <c r="CP420" i="1"/>
  <c r="CO420" i="1"/>
  <c r="CN420" i="1"/>
  <c r="CM420" i="1"/>
  <c r="CP419" i="1"/>
  <c r="CO419" i="1"/>
  <c r="CN419" i="1"/>
  <c r="CM419" i="1"/>
  <c r="CP418" i="1"/>
  <c r="CN418" i="1"/>
  <c r="CM418" i="1"/>
  <c r="CP417" i="1"/>
  <c r="CN417" i="1"/>
  <c r="CP416" i="1"/>
  <c r="CM416" i="1"/>
  <c r="CO414" i="1"/>
  <c r="CN414" i="1"/>
  <c r="CM414" i="1"/>
  <c r="CN413" i="1"/>
  <c r="CP412" i="1"/>
  <c r="CM412" i="1"/>
  <c r="CM411" i="1"/>
  <c r="CM410" i="1"/>
  <c r="CM409" i="1"/>
  <c r="CM408" i="1"/>
  <c r="CP406" i="1"/>
  <c r="CP404" i="1"/>
  <c r="CO404" i="1"/>
  <c r="CN404" i="1"/>
  <c r="CM404" i="1"/>
  <c r="CP403" i="1"/>
  <c r="CO403" i="1"/>
  <c r="CN403" i="1"/>
  <c r="CM403" i="1"/>
  <c r="CP402" i="1"/>
  <c r="CO402" i="1"/>
  <c r="CN402" i="1"/>
  <c r="CM402" i="1"/>
  <c r="CP401" i="1"/>
  <c r="CO401" i="1"/>
  <c r="CN401" i="1"/>
  <c r="CP400" i="1"/>
  <c r="CM400" i="1"/>
  <c r="CO399" i="1"/>
  <c r="CN399" i="1"/>
  <c r="CP398" i="1"/>
  <c r="CO396" i="1"/>
  <c r="CP394" i="1"/>
  <c r="CM394" i="1"/>
  <c r="CP393" i="1"/>
  <c r="CN393" i="1"/>
  <c r="CN392" i="1"/>
  <c r="CO391" i="1"/>
  <c r="CM391" i="1"/>
  <c r="CP388" i="1"/>
  <c r="CO388" i="1"/>
  <c r="CN388" i="1"/>
  <c r="CM388" i="1"/>
  <c r="CP387" i="1"/>
  <c r="CO387" i="1"/>
  <c r="CN387" i="1"/>
  <c r="CM387" i="1"/>
  <c r="CP386" i="1"/>
  <c r="CO386" i="1"/>
  <c r="CN386" i="1"/>
  <c r="CM386" i="1"/>
  <c r="CP385" i="1"/>
  <c r="CO385" i="1"/>
  <c r="CN385" i="1"/>
  <c r="CM384" i="1"/>
  <c r="CO383" i="1"/>
  <c r="CP382" i="1"/>
  <c r="CN382" i="1"/>
  <c r="CP381" i="1"/>
  <c r="CN381" i="1"/>
  <c r="CM381" i="1"/>
  <c r="CO380" i="1"/>
  <c r="CM380" i="1"/>
  <c r="CP353" i="1"/>
  <c r="CO353" i="1"/>
  <c r="CN353" i="1"/>
  <c r="CP340" i="1"/>
  <c r="CO340" i="1"/>
  <c r="CN340" i="1"/>
  <c r="CM340" i="1"/>
  <c r="CP339" i="1"/>
  <c r="CO339" i="1"/>
  <c r="CN339" i="1"/>
  <c r="CM339" i="1"/>
  <c r="CP338" i="1"/>
  <c r="CO338" i="1"/>
  <c r="CN338" i="1"/>
  <c r="CM338" i="1"/>
  <c r="CP337" i="1"/>
  <c r="CO337" i="1"/>
  <c r="CN337" i="1"/>
  <c r="CN336" i="1"/>
  <c r="CM336" i="1"/>
  <c r="CO335" i="1"/>
  <c r="CN335" i="1"/>
  <c r="CO334" i="1"/>
  <c r="CP332" i="1"/>
  <c r="CN330" i="1"/>
  <c r="CO329" i="1"/>
  <c r="CP324" i="1"/>
  <c r="CO324" i="1"/>
  <c r="CN324" i="1"/>
  <c r="CM324" i="1"/>
  <c r="CP323" i="1"/>
  <c r="CO323" i="1"/>
  <c r="CN323" i="1"/>
  <c r="CM323" i="1"/>
  <c r="CP322" i="1"/>
  <c r="CO322" i="1"/>
  <c r="CN322" i="1"/>
  <c r="CP321" i="1"/>
  <c r="CO321" i="1"/>
  <c r="CN321" i="1"/>
  <c r="CP320" i="1"/>
  <c r="CO320" i="1"/>
  <c r="CN320" i="1"/>
  <c r="CM320" i="1"/>
  <c r="CN319" i="1"/>
  <c r="CM319" i="1"/>
  <c r="CO318" i="1"/>
  <c r="CN318" i="1"/>
  <c r="CM318" i="1"/>
  <c r="CO312" i="1"/>
  <c r="CO310" i="1"/>
  <c r="CP241" i="1"/>
  <c r="CN241" i="1"/>
  <c r="CM241" i="1"/>
  <c r="CO240" i="1"/>
  <c r="CM240" i="1"/>
  <c r="CO239" i="1"/>
  <c r="CN239" i="1"/>
  <c r="CP238" i="1"/>
  <c r="CN238" i="1"/>
  <c r="CN237" i="1"/>
  <c r="CM237" i="1"/>
  <c r="CM236" i="1"/>
  <c r="CP228" i="1"/>
  <c r="CO228" i="1"/>
  <c r="CN228" i="1"/>
  <c r="CM228" i="1"/>
  <c r="CP227" i="1"/>
  <c r="CO227" i="1"/>
  <c r="CN227" i="1"/>
  <c r="CM227" i="1"/>
  <c r="CP226" i="1"/>
  <c r="CO226" i="1"/>
  <c r="CN226" i="1"/>
  <c r="CM226" i="1"/>
  <c r="CP225" i="1"/>
  <c r="CO225" i="1"/>
  <c r="CN225" i="1"/>
  <c r="CM225" i="1"/>
  <c r="CP148" i="1"/>
  <c r="CO148" i="1"/>
  <c r="CN148" i="1"/>
  <c r="CM148" i="1"/>
  <c r="CP147" i="1"/>
  <c r="CO147" i="1"/>
  <c r="CN147" i="1"/>
  <c r="CM147" i="1"/>
  <c r="CP146" i="1"/>
  <c r="CN146" i="1"/>
  <c r="CM146" i="1"/>
  <c r="CP145" i="1"/>
  <c r="CO145" i="1"/>
  <c r="CN145" i="1"/>
  <c r="CM145" i="1"/>
  <c r="CP144" i="1"/>
  <c r="CO144" i="1"/>
  <c r="CM143" i="1"/>
  <c r="CP140" i="1"/>
  <c r="CP132" i="1"/>
  <c r="CO132" i="1"/>
  <c r="CN132" i="1"/>
  <c r="CM132" i="1"/>
  <c r="CP131" i="1"/>
  <c r="CO131" i="1"/>
  <c r="CN131" i="1"/>
  <c r="CM131" i="1"/>
  <c r="CP114" i="1"/>
  <c r="CO114" i="1"/>
  <c r="CN114" i="1"/>
  <c r="CM114" i="1"/>
  <c r="CO107" i="1"/>
  <c r="CP104" i="1"/>
  <c r="CP100" i="1"/>
  <c r="CO100" i="1"/>
  <c r="CN100" i="1"/>
  <c r="CM100" i="1"/>
  <c r="CP99" i="1"/>
  <c r="CO99" i="1"/>
  <c r="CN99" i="1"/>
  <c r="CM99" i="1"/>
  <c r="CP98" i="1"/>
  <c r="CO98" i="1"/>
  <c r="CN98" i="1"/>
  <c r="CM98" i="1"/>
  <c r="CP97" i="1"/>
  <c r="CO97" i="1"/>
  <c r="CN97" i="1"/>
  <c r="CM97" i="1"/>
  <c r="CP96" i="1"/>
  <c r="CP95" i="1"/>
  <c r="CN95" i="1"/>
  <c r="CP66" i="1"/>
  <c r="CO66" i="1"/>
  <c r="CN66" i="1"/>
  <c r="CM66" i="1"/>
  <c r="CP65" i="1"/>
  <c r="CO65" i="1"/>
  <c r="CN65" i="1"/>
  <c r="CM65" i="1"/>
  <c r="CN60" i="1"/>
  <c r="CN59" i="1"/>
  <c r="CM56" i="1"/>
  <c r="CM53" i="1"/>
  <c r="CP50" i="1"/>
  <c r="CO50" i="1"/>
  <c r="CN50" i="1"/>
  <c r="CM50" i="1"/>
  <c r="CP49" i="1"/>
  <c r="CO49" i="1"/>
  <c r="CN49" i="1"/>
  <c r="CO47" i="1"/>
  <c r="CM47" i="1"/>
  <c r="CP46" i="1"/>
  <c r="CP42" i="1"/>
  <c r="CO42" i="1"/>
  <c r="CP36" i="1"/>
  <c r="CO36" i="1"/>
  <c r="CN36" i="1"/>
  <c r="CM36" i="1"/>
  <c r="CP34" i="1"/>
  <c r="CO34" i="1"/>
  <c r="CN34" i="1"/>
  <c r="CP31" i="1"/>
  <c r="CO31" i="1"/>
  <c r="CM31" i="1"/>
  <c r="CP19" i="1"/>
  <c r="CO19" i="1"/>
  <c r="CN19" i="1"/>
  <c r="CM19" i="1"/>
  <c r="CP18" i="1"/>
  <c r="CO18" i="1"/>
  <c r="CN18" i="1"/>
  <c r="CM18" i="1"/>
  <c r="CP17" i="1"/>
  <c r="CO17" i="1"/>
  <c r="CN17" i="1"/>
  <c r="CM17" i="1"/>
  <c r="CP16" i="1"/>
  <c r="CO16" i="1"/>
  <c r="CN16" i="1"/>
  <c r="CM16" i="1"/>
  <c r="CP14" i="1"/>
  <c r="CN14" i="1"/>
  <c r="CO12" i="1"/>
  <c r="BY702" i="1"/>
  <c r="BU702" i="1" s="1"/>
  <c r="BY692" i="1"/>
  <c r="BU692" i="1" s="1"/>
  <c r="BY691" i="1"/>
  <c r="BU691" i="1" s="1"/>
  <c r="BY690" i="1"/>
  <c r="BU690" i="1" s="1"/>
  <c r="BY689" i="1"/>
  <c r="BU689" i="1" s="1"/>
  <c r="BY688" i="1"/>
  <c r="BU688" i="1" s="1"/>
  <c r="BY687" i="1"/>
  <c r="BU687" i="1" s="1"/>
  <c r="BY686" i="1"/>
  <c r="BU686" i="1" s="1"/>
  <c r="BY676" i="1"/>
  <c r="BU676" i="1" s="1"/>
  <c r="BY675" i="1"/>
  <c r="BU675" i="1" s="1"/>
  <c r="BY674" i="1"/>
  <c r="BU674" i="1" s="1"/>
  <c r="BY673" i="1"/>
  <c r="BU673" i="1" s="1"/>
  <c r="BY672" i="1"/>
  <c r="BU672" i="1" s="1"/>
  <c r="BY671" i="1"/>
  <c r="BU671" i="1" s="1"/>
  <c r="BY670" i="1"/>
  <c r="BU670" i="1" s="1"/>
  <c r="BY669" i="1"/>
  <c r="BU669" i="1" s="1"/>
  <c r="BY668" i="1"/>
  <c r="BU668" i="1" s="1"/>
  <c r="BY667" i="1"/>
  <c r="BU667" i="1" s="1"/>
  <c r="BY664" i="1"/>
  <c r="BU664" i="1" s="1"/>
  <c r="BY663" i="1"/>
  <c r="BU663" i="1" s="1"/>
  <c r="BY660" i="1"/>
  <c r="BU660" i="1" s="1"/>
  <c r="BY659" i="1"/>
  <c r="BU659" i="1" s="1"/>
  <c r="BY658" i="1"/>
  <c r="BU658" i="1" s="1"/>
  <c r="BY644" i="1"/>
  <c r="BU644" i="1" s="1"/>
  <c r="BY643" i="1"/>
  <c r="BU643" i="1" s="1"/>
  <c r="BY641" i="1"/>
  <c r="BU641" i="1" s="1"/>
  <c r="BY640" i="1"/>
  <c r="BU640" i="1" s="1"/>
  <c r="BY631" i="1"/>
  <c r="BU631" i="1" s="1"/>
  <c r="BY628" i="1"/>
  <c r="BU628" i="1" s="1"/>
  <c r="BY625" i="1"/>
  <c r="BU625" i="1" s="1"/>
  <c r="BY624" i="1"/>
  <c r="BU624" i="1" s="1"/>
  <c r="BY623" i="1"/>
  <c r="BU623" i="1" s="1"/>
  <c r="BY612" i="1"/>
  <c r="BU612" i="1" s="1"/>
  <c r="BY611" i="1"/>
  <c r="BU611" i="1" s="1"/>
  <c r="BY609" i="1"/>
  <c r="BU609" i="1" s="1"/>
  <c r="BY608" i="1"/>
  <c r="BU608" i="1" s="1"/>
  <c r="BY607" i="1"/>
  <c r="BU607" i="1" s="1"/>
  <c r="BY606" i="1"/>
  <c r="BU606" i="1" s="1"/>
  <c r="BY596" i="1"/>
  <c r="BU596" i="1" s="1"/>
  <c r="BY595" i="1"/>
  <c r="BU595" i="1" s="1"/>
  <c r="BY593" i="1"/>
  <c r="BU593" i="1" s="1"/>
  <c r="BY591" i="1"/>
  <c r="BU591" i="1" s="1"/>
  <c r="BY580" i="1"/>
  <c r="BU580" i="1" s="1"/>
  <c r="BY579" i="1"/>
  <c r="BU579" i="1" s="1"/>
  <c r="BY574" i="1"/>
  <c r="BU574" i="1" s="1"/>
  <c r="BY573" i="1"/>
  <c r="BU573" i="1" s="1"/>
  <c r="BY572" i="1"/>
  <c r="BU572" i="1" s="1"/>
  <c r="BY564" i="1"/>
  <c r="BU564" i="1" s="1"/>
  <c r="BY563" i="1"/>
  <c r="BU563" i="1" s="1"/>
  <c r="BY562" i="1"/>
  <c r="BU562" i="1" s="1"/>
  <c r="BY558" i="1"/>
  <c r="BU558" i="1" s="1"/>
  <c r="BY548" i="1"/>
  <c r="BY547" i="1"/>
  <c r="BU547" i="1" s="1"/>
  <c r="BY546" i="1"/>
  <c r="BU546" i="1" s="1"/>
  <c r="BY545" i="1"/>
  <c r="BU545" i="1" s="1"/>
  <c r="BY544" i="1"/>
  <c r="BU544" i="1" s="1"/>
  <c r="BY532" i="1"/>
  <c r="BU532" i="1" s="1"/>
  <c r="BY531" i="1"/>
  <c r="BU531" i="1" s="1"/>
  <c r="BY530" i="1"/>
  <c r="BU530" i="1" s="1"/>
  <c r="BY529" i="1"/>
  <c r="BU529" i="1" s="1"/>
  <c r="BY528" i="1"/>
  <c r="BU528" i="1" s="1"/>
  <c r="BY527" i="1"/>
  <c r="BU527" i="1" s="1"/>
  <c r="BY526" i="1"/>
  <c r="BU526" i="1" s="1"/>
  <c r="BY525" i="1"/>
  <c r="BU525" i="1" s="1"/>
  <c r="BY524" i="1"/>
  <c r="BU524" i="1" s="1"/>
  <c r="BY516" i="1"/>
  <c r="BU516" i="1" s="1"/>
  <c r="BY515" i="1"/>
  <c r="BU515" i="1" s="1"/>
  <c r="BY514" i="1"/>
  <c r="BU514" i="1" s="1"/>
  <c r="BY513" i="1"/>
  <c r="BU513" i="1" s="1"/>
  <c r="BY447" i="1"/>
  <c r="BU447" i="1" s="1"/>
  <c r="BY436" i="1"/>
  <c r="BU436" i="1" s="1"/>
  <c r="BY435" i="1"/>
  <c r="BU435" i="1" s="1"/>
  <c r="BY434" i="1"/>
  <c r="BU434" i="1" s="1"/>
  <c r="BY420" i="1"/>
  <c r="BU420" i="1" s="1"/>
  <c r="BY419" i="1"/>
  <c r="BU419" i="1" s="1"/>
  <c r="BY418" i="1"/>
  <c r="BU418" i="1" s="1"/>
  <c r="BY417" i="1"/>
  <c r="BU417" i="1" s="1"/>
  <c r="BY416" i="1"/>
  <c r="BU416" i="1" s="1"/>
  <c r="BY404" i="1"/>
  <c r="BU404" i="1" s="1"/>
  <c r="BY403" i="1"/>
  <c r="BU403" i="1" s="1"/>
  <c r="BY402" i="1"/>
  <c r="BU402" i="1" s="1"/>
  <c r="BY401" i="1"/>
  <c r="BU401" i="1" s="1"/>
  <c r="BY400" i="1"/>
  <c r="BU400" i="1" s="1"/>
  <c r="BY399" i="1"/>
  <c r="BU399" i="1" s="1"/>
  <c r="BY398" i="1"/>
  <c r="BU398" i="1" s="1"/>
  <c r="BY395" i="1"/>
  <c r="BU395" i="1" s="1"/>
  <c r="BY394" i="1"/>
  <c r="BU394" i="1" s="1"/>
  <c r="BY393" i="1"/>
  <c r="BU393" i="1" s="1"/>
  <c r="BY392" i="1"/>
  <c r="BU392" i="1" s="1"/>
  <c r="BY388" i="1"/>
  <c r="BU388" i="1" s="1"/>
  <c r="BY387" i="1"/>
  <c r="BU387" i="1" s="1"/>
  <c r="BY386" i="1"/>
  <c r="BU386" i="1" s="1"/>
  <c r="BY385" i="1"/>
  <c r="BU385" i="1" s="1"/>
  <c r="BY384" i="1"/>
  <c r="BU384" i="1" s="1"/>
  <c r="BY383" i="1"/>
  <c r="BU383" i="1" s="1"/>
  <c r="BY340" i="1"/>
  <c r="BU340" i="1" s="1"/>
  <c r="BY339" i="1"/>
  <c r="BU339" i="1" s="1"/>
  <c r="BY337" i="1"/>
  <c r="BU337" i="1" s="1"/>
  <c r="BY336" i="1"/>
  <c r="BU336" i="1" s="1"/>
  <c r="BY335" i="1"/>
  <c r="BU335" i="1" s="1"/>
  <c r="BY329" i="1"/>
  <c r="BU329" i="1" s="1"/>
  <c r="BY328" i="1"/>
  <c r="BU328" i="1" s="1"/>
  <c r="BY324" i="1"/>
  <c r="BU324" i="1" s="1"/>
  <c r="BY323" i="1"/>
  <c r="BU323" i="1" s="1"/>
  <c r="BY321" i="1"/>
  <c r="BU321" i="1" s="1"/>
  <c r="BY320" i="1"/>
  <c r="BU320" i="1" s="1"/>
  <c r="BY319" i="1"/>
  <c r="BU319" i="1" s="1"/>
  <c r="BY318" i="1"/>
  <c r="BU318" i="1" s="1"/>
  <c r="BY317" i="1"/>
  <c r="BU317" i="1" s="1"/>
  <c r="BY316" i="1"/>
  <c r="BU316" i="1" s="1"/>
  <c r="BY238" i="1"/>
  <c r="BU238" i="1" s="1"/>
  <c r="BY237" i="1"/>
  <c r="BU237" i="1" s="1"/>
  <c r="BY236" i="1"/>
  <c r="BU236" i="1" s="1"/>
  <c r="BY235" i="1"/>
  <c r="BU235" i="1" s="1"/>
  <c r="BY228" i="1"/>
  <c r="BU228" i="1" s="1"/>
  <c r="BY227" i="1"/>
  <c r="BU227" i="1" s="1"/>
  <c r="BY226" i="1"/>
  <c r="BU226" i="1" s="1"/>
  <c r="BY225" i="1"/>
  <c r="BU225" i="1" s="1"/>
  <c r="BY148" i="1"/>
  <c r="BU148" i="1" s="1"/>
  <c r="BY147" i="1"/>
  <c r="BU147" i="1" s="1"/>
  <c r="BY146" i="1"/>
  <c r="BU146" i="1" s="1"/>
  <c r="BY145" i="1"/>
  <c r="BU145" i="1" s="1"/>
  <c r="BY144" i="1"/>
  <c r="BU144" i="1" s="1"/>
  <c r="BY143" i="1"/>
  <c r="BU143" i="1" s="1"/>
  <c r="BY140" i="1"/>
  <c r="BU140" i="1" s="1"/>
  <c r="BY138" i="1"/>
  <c r="BU138" i="1" s="1"/>
  <c r="BY137" i="1"/>
  <c r="BU137" i="1" s="1"/>
  <c r="BY132" i="1"/>
  <c r="BU132" i="1" s="1"/>
  <c r="BY131" i="1"/>
  <c r="BU131" i="1" s="1"/>
  <c r="BY114" i="1"/>
  <c r="BU114" i="1" s="1"/>
  <c r="BY100" i="1"/>
  <c r="BU100" i="1" s="1"/>
  <c r="BY99" i="1"/>
  <c r="BU99" i="1" s="1"/>
  <c r="BY98" i="1"/>
  <c r="BU98" i="1" s="1"/>
  <c r="BY97" i="1"/>
  <c r="BU97" i="1" s="1"/>
  <c r="BY96" i="1"/>
  <c r="BU96" i="1" s="1"/>
  <c r="BY95" i="1"/>
  <c r="BU95" i="1" s="1"/>
  <c r="BY65" i="1"/>
  <c r="BU65" i="1" s="1"/>
  <c r="BY50" i="1"/>
  <c r="BU50" i="1" s="1"/>
  <c r="BY49" i="1"/>
  <c r="BU49" i="1" s="1"/>
  <c r="BY47" i="1"/>
  <c r="BU47" i="1" s="1"/>
  <c r="BY36" i="1"/>
  <c r="BU36" i="1" s="1"/>
  <c r="BY34" i="1"/>
  <c r="BU34" i="1" s="1"/>
  <c r="BY31" i="1"/>
  <c r="BU31" i="1" s="1"/>
  <c r="BY19" i="1"/>
  <c r="BU19" i="1" s="1"/>
  <c r="BY18" i="1"/>
  <c r="BY12" i="1"/>
  <c r="BU12" i="1" s="1"/>
  <c r="AX692" i="1"/>
  <c r="AX691" i="1"/>
  <c r="AX689" i="1"/>
  <c r="AX687" i="1"/>
  <c r="AX676" i="1"/>
  <c r="AX675" i="1"/>
  <c r="AX674" i="1"/>
  <c r="AX660" i="1"/>
  <c r="AX659" i="1"/>
  <c r="AX658" i="1"/>
  <c r="AX644" i="1"/>
  <c r="AX643" i="1"/>
  <c r="AX642" i="1"/>
  <c r="AX628" i="1"/>
  <c r="AX627" i="1"/>
  <c r="AX624" i="1"/>
  <c r="AX612" i="1"/>
  <c r="AX611" i="1"/>
  <c r="AX610" i="1"/>
  <c r="AX596" i="1"/>
  <c r="AX595" i="1"/>
  <c r="AX594" i="1"/>
  <c r="AX580" i="1"/>
  <c r="AX579" i="1"/>
  <c r="AX578" i="1"/>
  <c r="AX564" i="1"/>
  <c r="AX563" i="1"/>
  <c r="AX561" i="1"/>
  <c r="AX548" i="1"/>
  <c r="AX547" i="1"/>
  <c r="AX546" i="1"/>
  <c r="AX532" i="1"/>
  <c r="AX531" i="1"/>
  <c r="AX516" i="1"/>
  <c r="AX515" i="1"/>
  <c r="AX500" i="1"/>
  <c r="AX499" i="1"/>
  <c r="AX498" i="1"/>
  <c r="AX484" i="1"/>
  <c r="AX483" i="1"/>
  <c r="AX468" i="1"/>
  <c r="AX467" i="1"/>
  <c r="AX452" i="1"/>
  <c r="AX451" i="1"/>
  <c r="AX449" i="1"/>
  <c r="AX436" i="1"/>
  <c r="AX435" i="1"/>
  <c r="AX420" i="1"/>
  <c r="AX419" i="1"/>
  <c r="AX418" i="1"/>
  <c r="AX417" i="1"/>
  <c r="AX404" i="1"/>
  <c r="AX403" i="1"/>
  <c r="AX402" i="1"/>
  <c r="AX388" i="1"/>
  <c r="AX387" i="1"/>
  <c r="AX371" i="1"/>
  <c r="AX370" i="1"/>
  <c r="AX340" i="1"/>
  <c r="AX339" i="1"/>
  <c r="AX338" i="1"/>
  <c r="AX337" i="1"/>
  <c r="AX324" i="1"/>
  <c r="AX323" i="1"/>
  <c r="AX322" i="1"/>
  <c r="AX292" i="1"/>
  <c r="AX291" i="1"/>
  <c r="AX289" i="1"/>
  <c r="AX276" i="1"/>
  <c r="AX275" i="1"/>
  <c r="AX274" i="1"/>
  <c r="AX260" i="1"/>
  <c r="AX259" i="1"/>
  <c r="AX241" i="1"/>
  <c r="AX228" i="1"/>
  <c r="AX227" i="1"/>
  <c r="AX148" i="1"/>
  <c r="AX147" i="1"/>
  <c r="AX146" i="1"/>
  <c r="AX132" i="1"/>
  <c r="AX131" i="1"/>
  <c r="AX100" i="1"/>
  <c r="AX99" i="1"/>
  <c r="AX98" i="1"/>
  <c r="AX66" i="1"/>
  <c r="AX52" i="1"/>
  <c r="AX50" i="1"/>
  <c r="AX36" i="1"/>
  <c r="AX19" i="1"/>
  <c r="AX18" i="1"/>
  <c r="AN715" i="1"/>
  <c r="AM715" i="1"/>
  <c r="AL715" i="1"/>
  <c r="AK715" i="1"/>
  <c r="AJ715" i="1"/>
  <c r="AI715" i="1"/>
  <c r="AH715" i="1"/>
  <c r="AG715" i="1"/>
  <c r="AF715" i="1"/>
  <c r="AN714" i="1"/>
  <c r="AM714" i="1"/>
  <c r="AL714" i="1"/>
  <c r="AK714" i="1"/>
  <c r="AJ714" i="1"/>
  <c r="AI714" i="1"/>
  <c r="AH714" i="1"/>
  <c r="AG714" i="1"/>
  <c r="AF714" i="1"/>
  <c r="AN702" i="1"/>
  <c r="AM702" i="1"/>
  <c r="AL702" i="1"/>
  <c r="AK702" i="1"/>
  <c r="AJ702" i="1"/>
  <c r="AI702" i="1"/>
  <c r="AH702" i="1"/>
  <c r="AG702" i="1"/>
  <c r="AF702" i="1"/>
  <c r="AN701" i="1"/>
  <c r="AM701" i="1"/>
  <c r="AL701" i="1"/>
  <c r="AK701" i="1"/>
  <c r="AJ701" i="1"/>
  <c r="AI701" i="1"/>
  <c r="AH701" i="1"/>
  <c r="AG701" i="1"/>
  <c r="AF701" i="1"/>
  <c r="AN700" i="1"/>
  <c r="AM700" i="1"/>
  <c r="AL700" i="1"/>
  <c r="AK700" i="1"/>
  <c r="AJ700" i="1"/>
  <c r="AI700" i="1"/>
  <c r="AH700" i="1"/>
  <c r="AG700" i="1"/>
  <c r="AF700" i="1"/>
  <c r="AN699" i="1"/>
  <c r="AM699" i="1"/>
  <c r="AL699" i="1"/>
  <c r="AK699" i="1"/>
  <c r="AJ699" i="1"/>
  <c r="AI699" i="1"/>
  <c r="AH699" i="1"/>
  <c r="AG699" i="1"/>
  <c r="AF699" i="1"/>
  <c r="AN698" i="1"/>
  <c r="AM698" i="1"/>
  <c r="AL698" i="1"/>
  <c r="AK698" i="1"/>
  <c r="AJ698" i="1"/>
  <c r="AI698" i="1"/>
  <c r="AH698" i="1"/>
  <c r="AG698" i="1"/>
  <c r="AF698" i="1"/>
  <c r="AN697" i="1"/>
  <c r="AM697" i="1"/>
  <c r="AL697" i="1"/>
  <c r="AK697" i="1"/>
  <c r="AJ697" i="1"/>
  <c r="AI697" i="1"/>
  <c r="AH697" i="1"/>
  <c r="AG697" i="1"/>
  <c r="AF697" i="1"/>
  <c r="AN696" i="1"/>
  <c r="AM696" i="1"/>
  <c r="AL696" i="1"/>
  <c r="AK696" i="1"/>
  <c r="AJ696" i="1"/>
  <c r="AI696" i="1"/>
  <c r="AH696" i="1"/>
  <c r="AG696" i="1"/>
  <c r="AF696" i="1"/>
  <c r="AN695" i="1"/>
  <c r="AM695" i="1"/>
  <c r="AL695" i="1"/>
  <c r="AK695" i="1"/>
  <c r="AJ695" i="1"/>
  <c r="AI695" i="1"/>
  <c r="AH695" i="1"/>
  <c r="AG695" i="1"/>
  <c r="AF695" i="1"/>
  <c r="AN694" i="1"/>
  <c r="AM694" i="1"/>
  <c r="AL694" i="1"/>
  <c r="AK694" i="1"/>
  <c r="AJ694" i="1"/>
  <c r="AI694" i="1"/>
  <c r="AH694" i="1"/>
  <c r="AG694" i="1"/>
  <c r="AF694" i="1"/>
  <c r="AN693" i="1"/>
  <c r="AM693" i="1"/>
  <c r="AL693" i="1"/>
  <c r="AK693" i="1"/>
  <c r="AJ693" i="1"/>
  <c r="AI693" i="1"/>
  <c r="AH693" i="1"/>
  <c r="AG693" i="1"/>
  <c r="AF693" i="1"/>
  <c r="AN692" i="1"/>
  <c r="AM692" i="1"/>
  <c r="AL692" i="1"/>
  <c r="AK692" i="1"/>
  <c r="AJ692" i="1"/>
  <c r="AI692" i="1"/>
  <c r="AH692" i="1"/>
  <c r="AG692" i="1"/>
  <c r="AF692" i="1"/>
  <c r="AN691" i="1"/>
  <c r="AM691" i="1"/>
  <c r="AL691" i="1"/>
  <c r="AK691" i="1"/>
  <c r="AJ691" i="1"/>
  <c r="AI691" i="1"/>
  <c r="AH691" i="1"/>
  <c r="AG691" i="1"/>
  <c r="AF691" i="1"/>
  <c r="AN690" i="1"/>
  <c r="AM690" i="1"/>
  <c r="AL690" i="1"/>
  <c r="AK690" i="1"/>
  <c r="AJ690" i="1"/>
  <c r="AI690" i="1"/>
  <c r="AH690" i="1"/>
  <c r="AG690" i="1"/>
  <c r="AF690" i="1"/>
  <c r="AN689" i="1"/>
  <c r="AM689" i="1"/>
  <c r="AL689" i="1"/>
  <c r="AK689" i="1"/>
  <c r="AJ689" i="1"/>
  <c r="AI689" i="1"/>
  <c r="AH689" i="1"/>
  <c r="AG689" i="1"/>
  <c r="AF689" i="1"/>
  <c r="AN688" i="1"/>
  <c r="AM688" i="1"/>
  <c r="AL688" i="1"/>
  <c r="AK688" i="1"/>
  <c r="AJ688" i="1"/>
  <c r="AI688" i="1"/>
  <c r="AH688" i="1"/>
  <c r="AG688" i="1"/>
  <c r="AF688" i="1"/>
  <c r="AN687" i="1"/>
  <c r="AM687" i="1"/>
  <c r="AL687" i="1"/>
  <c r="AK687" i="1"/>
  <c r="AJ687" i="1"/>
  <c r="AI687" i="1"/>
  <c r="AH687" i="1"/>
  <c r="AG687" i="1"/>
  <c r="AF687" i="1"/>
  <c r="AN686" i="1"/>
  <c r="AM686" i="1"/>
  <c r="AL686" i="1"/>
  <c r="AK686" i="1"/>
  <c r="AJ686" i="1"/>
  <c r="AI686" i="1"/>
  <c r="AH686" i="1"/>
  <c r="AG686" i="1"/>
  <c r="AF686" i="1"/>
  <c r="AN685" i="1"/>
  <c r="AM685" i="1"/>
  <c r="AL685" i="1"/>
  <c r="AK685" i="1"/>
  <c r="AJ685" i="1"/>
  <c r="AI685" i="1"/>
  <c r="AH685" i="1"/>
  <c r="AG685" i="1"/>
  <c r="AF685" i="1"/>
  <c r="AN684" i="1"/>
  <c r="AM684" i="1"/>
  <c r="AL684" i="1"/>
  <c r="AK684" i="1"/>
  <c r="AJ684" i="1"/>
  <c r="AI684" i="1"/>
  <c r="AH684" i="1"/>
  <c r="AG684" i="1"/>
  <c r="AF684" i="1"/>
  <c r="AN683" i="1"/>
  <c r="AM683" i="1"/>
  <c r="AL683" i="1"/>
  <c r="AK683" i="1"/>
  <c r="AJ683" i="1"/>
  <c r="AI683" i="1"/>
  <c r="AH683" i="1"/>
  <c r="AG683" i="1"/>
  <c r="AF683" i="1"/>
  <c r="AN682" i="1"/>
  <c r="AM682" i="1"/>
  <c r="AL682" i="1"/>
  <c r="AK682" i="1"/>
  <c r="AJ682" i="1"/>
  <c r="AI682" i="1"/>
  <c r="AH682" i="1"/>
  <c r="AG682" i="1"/>
  <c r="AF682" i="1"/>
  <c r="AN681" i="1"/>
  <c r="AM681" i="1"/>
  <c r="AL681" i="1"/>
  <c r="AK681" i="1"/>
  <c r="AJ681" i="1"/>
  <c r="AI681" i="1"/>
  <c r="AH681" i="1"/>
  <c r="AG681" i="1"/>
  <c r="AF681" i="1"/>
  <c r="AN680" i="1"/>
  <c r="AM680" i="1"/>
  <c r="AL680" i="1"/>
  <c r="AK680" i="1"/>
  <c r="AJ680" i="1"/>
  <c r="AI680" i="1"/>
  <c r="AH680" i="1"/>
  <c r="AG680" i="1"/>
  <c r="AF680" i="1"/>
  <c r="AN679" i="1"/>
  <c r="AM679" i="1"/>
  <c r="AL679" i="1"/>
  <c r="AK679" i="1"/>
  <c r="AJ679" i="1"/>
  <c r="AI679" i="1"/>
  <c r="AH679" i="1"/>
  <c r="AG679" i="1"/>
  <c r="AF679" i="1"/>
  <c r="AN678" i="1"/>
  <c r="AM678" i="1"/>
  <c r="AL678" i="1"/>
  <c r="AK678" i="1"/>
  <c r="AJ678" i="1"/>
  <c r="AI678" i="1"/>
  <c r="AH678" i="1"/>
  <c r="AG678" i="1"/>
  <c r="AF678" i="1"/>
  <c r="AN677" i="1"/>
  <c r="AM677" i="1"/>
  <c r="AL677" i="1"/>
  <c r="AK677" i="1"/>
  <c r="AJ677" i="1"/>
  <c r="AI677" i="1"/>
  <c r="AH677" i="1"/>
  <c r="AG677" i="1"/>
  <c r="AF677" i="1"/>
  <c r="AN676" i="1"/>
  <c r="AM676" i="1"/>
  <c r="AL676" i="1"/>
  <c r="AK676" i="1"/>
  <c r="AJ676" i="1"/>
  <c r="AI676" i="1"/>
  <c r="AH676" i="1"/>
  <c r="AG676" i="1"/>
  <c r="AF676" i="1"/>
  <c r="AN675" i="1"/>
  <c r="AM675" i="1"/>
  <c r="AL675" i="1"/>
  <c r="AK675" i="1"/>
  <c r="AJ675" i="1"/>
  <c r="AI675" i="1"/>
  <c r="AH675" i="1"/>
  <c r="AG675" i="1"/>
  <c r="AF675" i="1"/>
  <c r="AN674" i="1"/>
  <c r="AM674" i="1"/>
  <c r="AL674" i="1"/>
  <c r="AK674" i="1"/>
  <c r="AJ674" i="1"/>
  <c r="AI674" i="1"/>
  <c r="AH674" i="1"/>
  <c r="AG674" i="1"/>
  <c r="AF674" i="1"/>
  <c r="AN673" i="1"/>
  <c r="AM673" i="1"/>
  <c r="AL673" i="1"/>
  <c r="AK673" i="1"/>
  <c r="AJ673" i="1"/>
  <c r="AI673" i="1"/>
  <c r="AH673" i="1"/>
  <c r="AG673" i="1"/>
  <c r="AF673" i="1"/>
  <c r="AN672" i="1"/>
  <c r="AM672" i="1"/>
  <c r="AL672" i="1"/>
  <c r="AK672" i="1"/>
  <c r="AJ672" i="1"/>
  <c r="AI672" i="1"/>
  <c r="AH672" i="1"/>
  <c r="AG672" i="1"/>
  <c r="AF672" i="1"/>
  <c r="AN671" i="1"/>
  <c r="AM671" i="1"/>
  <c r="AL671" i="1"/>
  <c r="AK671" i="1"/>
  <c r="AJ671" i="1"/>
  <c r="AI671" i="1"/>
  <c r="AH671" i="1"/>
  <c r="AG671" i="1"/>
  <c r="AF671" i="1"/>
  <c r="AN670" i="1"/>
  <c r="AM670" i="1"/>
  <c r="AL670" i="1"/>
  <c r="AK670" i="1"/>
  <c r="AJ670" i="1"/>
  <c r="AI670" i="1"/>
  <c r="AH670" i="1"/>
  <c r="AG670" i="1"/>
  <c r="AF670" i="1"/>
  <c r="AN669" i="1"/>
  <c r="AM669" i="1"/>
  <c r="AL669" i="1"/>
  <c r="AK669" i="1"/>
  <c r="AJ669" i="1"/>
  <c r="AI669" i="1"/>
  <c r="AH669" i="1"/>
  <c r="AG669" i="1"/>
  <c r="AF669" i="1"/>
  <c r="AN668" i="1"/>
  <c r="AM668" i="1"/>
  <c r="AL668" i="1"/>
  <c r="AK668" i="1"/>
  <c r="AJ668" i="1"/>
  <c r="AI668" i="1"/>
  <c r="AH668" i="1"/>
  <c r="AG668" i="1"/>
  <c r="AF668" i="1"/>
  <c r="AN667" i="1"/>
  <c r="AM667" i="1"/>
  <c r="AL667" i="1"/>
  <c r="AK667" i="1"/>
  <c r="AJ667" i="1"/>
  <c r="AI667" i="1"/>
  <c r="AH667" i="1"/>
  <c r="AG667" i="1"/>
  <c r="AF667" i="1"/>
  <c r="AN666" i="1"/>
  <c r="AM666" i="1"/>
  <c r="AL666" i="1"/>
  <c r="AK666" i="1"/>
  <c r="AJ666" i="1"/>
  <c r="AI666" i="1"/>
  <c r="AH666" i="1"/>
  <c r="AG666" i="1"/>
  <c r="AF666" i="1"/>
  <c r="AN665" i="1"/>
  <c r="AM665" i="1"/>
  <c r="AL665" i="1"/>
  <c r="AK665" i="1"/>
  <c r="AJ665" i="1"/>
  <c r="AI665" i="1"/>
  <c r="AH665" i="1"/>
  <c r="AG665" i="1"/>
  <c r="AF665" i="1"/>
  <c r="AN664" i="1"/>
  <c r="AM664" i="1"/>
  <c r="AL664" i="1"/>
  <c r="AK664" i="1"/>
  <c r="AJ664" i="1"/>
  <c r="AI664" i="1"/>
  <c r="AH664" i="1"/>
  <c r="AG664" i="1"/>
  <c r="AF664" i="1"/>
  <c r="AN663" i="1"/>
  <c r="AM663" i="1"/>
  <c r="AL663" i="1"/>
  <c r="AK663" i="1"/>
  <c r="AJ663" i="1"/>
  <c r="AI663" i="1"/>
  <c r="AH663" i="1"/>
  <c r="AG663" i="1"/>
  <c r="AF663" i="1"/>
  <c r="AN662" i="1"/>
  <c r="AM662" i="1"/>
  <c r="AL662" i="1"/>
  <c r="AK662" i="1"/>
  <c r="AJ662" i="1"/>
  <c r="AI662" i="1"/>
  <c r="AH662" i="1"/>
  <c r="AG662" i="1"/>
  <c r="AF662" i="1"/>
  <c r="AN661" i="1"/>
  <c r="AM661" i="1"/>
  <c r="AL661" i="1"/>
  <c r="AK661" i="1"/>
  <c r="AJ661" i="1"/>
  <c r="AI661" i="1"/>
  <c r="AH661" i="1"/>
  <c r="AG661" i="1"/>
  <c r="AF661" i="1"/>
  <c r="AN660" i="1"/>
  <c r="AM660" i="1"/>
  <c r="AL660" i="1"/>
  <c r="AK660" i="1"/>
  <c r="AJ660" i="1"/>
  <c r="AI660" i="1"/>
  <c r="AH660" i="1"/>
  <c r="AG660" i="1"/>
  <c r="AF660" i="1"/>
  <c r="AN659" i="1"/>
  <c r="AM659" i="1"/>
  <c r="AL659" i="1"/>
  <c r="AK659" i="1"/>
  <c r="AJ659" i="1"/>
  <c r="AI659" i="1"/>
  <c r="AH659" i="1"/>
  <c r="AG659" i="1"/>
  <c r="AF659" i="1"/>
  <c r="AN658" i="1"/>
  <c r="AM658" i="1"/>
  <c r="AL658" i="1"/>
  <c r="AK658" i="1"/>
  <c r="AJ658" i="1"/>
  <c r="AI658" i="1"/>
  <c r="AH658" i="1"/>
  <c r="AG658" i="1"/>
  <c r="AF658" i="1"/>
  <c r="AN657" i="1"/>
  <c r="AM657" i="1"/>
  <c r="AL657" i="1"/>
  <c r="AK657" i="1"/>
  <c r="AJ657" i="1"/>
  <c r="AI657" i="1"/>
  <c r="AH657" i="1"/>
  <c r="AG657" i="1"/>
  <c r="AF657" i="1"/>
  <c r="AN656" i="1"/>
  <c r="AM656" i="1"/>
  <c r="AL656" i="1"/>
  <c r="AK656" i="1"/>
  <c r="AJ656" i="1"/>
  <c r="AI656" i="1"/>
  <c r="AH656" i="1"/>
  <c r="AG656" i="1"/>
  <c r="AF656" i="1"/>
  <c r="AN655" i="1"/>
  <c r="AM655" i="1"/>
  <c r="AL655" i="1"/>
  <c r="AK655" i="1"/>
  <c r="AJ655" i="1"/>
  <c r="AI655" i="1"/>
  <c r="AH655" i="1"/>
  <c r="AG655" i="1"/>
  <c r="AF655" i="1"/>
  <c r="AN654" i="1"/>
  <c r="AM654" i="1"/>
  <c r="AL654" i="1"/>
  <c r="AK654" i="1"/>
  <c r="AJ654" i="1"/>
  <c r="AI654" i="1"/>
  <c r="AH654" i="1"/>
  <c r="AG654" i="1"/>
  <c r="AF654" i="1"/>
  <c r="AN653" i="1"/>
  <c r="AM653" i="1"/>
  <c r="AL653" i="1"/>
  <c r="AK653" i="1"/>
  <c r="AJ653" i="1"/>
  <c r="AI653" i="1"/>
  <c r="AH653" i="1"/>
  <c r="AG653" i="1"/>
  <c r="AF653" i="1"/>
  <c r="AN652" i="1"/>
  <c r="AM652" i="1"/>
  <c r="AL652" i="1"/>
  <c r="AK652" i="1"/>
  <c r="AJ652" i="1"/>
  <c r="AI652" i="1"/>
  <c r="AH652" i="1"/>
  <c r="AG652" i="1"/>
  <c r="AF652" i="1"/>
  <c r="AN651" i="1"/>
  <c r="AM651" i="1"/>
  <c r="AL651" i="1"/>
  <c r="AK651" i="1"/>
  <c r="AJ651" i="1"/>
  <c r="AI651" i="1"/>
  <c r="AH651" i="1"/>
  <c r="AG651" i="1"/>
  <c r="AF651" i="1"/>
  <c r="AN650" i="1"/>
  <c r="AM650" i="1"/>
  <c r="AL650" i="1"/>
  <c r="AK650" i="1"/>
  <c r="AJ650" i="1"/>
  <c r="AI650" i="1"/>
  <c r="AH650" i="1"/>
  <c r="AG650" i="1"/>
  <c r="AF650" i="1"/>
  <c r="AN649" i="1"/>
  <c r="AM649" i="1"/>
  <c r="AL649" i="1"/>
  <c r="AK649" i="1"/>
  <c r="AJ649" i="1"/>
  <c r="AI649" i="1"/>
  <c r="AH649" i="1"/>
  <c r="AG649" i="1"/>
  <c r="AF649" i="1"/>
  <c r="AN648" i="1"/>
  <c r="AM648" i="1"/>
  <c r="AL648" i="1"/>
  <c r="AK648" i="1"/>
  <c r="AJ648" i="1"/>
  <c r="AI648" i="1"/>
  <c r="AH648" i="1"/>
  <c r="AG648" i="1"/>
  <c r="AF648" i="1"/>
  <c r="AN647" i="1"/>
  <c r="AM647" i="1"/>
  <c r="AL647" i="1"/>
  <c r="AK647" i="1"/>
  <c r="AJ647" i="1"/>
  <c r="AI647" i="1"/>
  <c r="AH647" i="1"/>
  <c r="AG647" i="1"/>
  <c r="AF647" i="1"/>
  <c r="AN646" i="1"/>
  <c r="AM646" i="1"/>
  <c r="AL646" i="1"/>
  <c r="AK646" i="1"/>
  <c r="AJ646" i="1"/>
  <c r="AI646" i="1"/>
  <c r="AH646" i="1"/>
  <c r="AG646" i="1"/>
  <c r="AF646" i="1"/>
  <c r="AN645" i="1"/>
  <c r="AM645" i="1"/>
  <c r="AL645" i="1"/>
  <c r="AK645" i="1"/>
  <c r="AJ645" i="1"/>
  <c r="AI645" i="1"/>
  <c r="AH645" i="1"/>
  <c r="AG645" i="1"/>
  <c r="AF645" i="1"/>
  <c r="AN644" i="1"/>
  <c r="AM644" i="1"/>
  <c r="AL644" i="1"/>
  <c r="AK644" i="1"/>
  <c r="AJ644" i="1"/>
  <c r="AI644" i="1"/>
  <c r="AH644" i="1"/>
  <c r="AG644" i="1"/>
  <c r="AF644" i="1"/>
  <c r="AN643" i="1"/>
  <c r="AM643" i="1"/>
  <c r="AL643" i="1"/>
  <c r="AK643" i="1"/>
  <c r="AJ643" i="1"/>
  <c r="AI643" i="1"/>
  <c r="AH643" i="1"/>
  <c r="AG643" i="1"/>
  <c r="AF643" i="1"/>
  <c r="AN642" i="1"/>
  <c r="AM642" i="1"/>
  <c r="AL642" i="1"/>
  <c r="AK642" i="1"/>
  <c r="AJ642" i="1"/>
  <c r="AI642" i="1"/>
  <c r="AH642" i="1"/>
  <c r="AG642" i="1"/>
  <c r="AF642" i="1"/>
  <c r="AN641" i="1"/>
  <c r="AM641" i="1"/>
  <c r="AL641" i="1"/>
  <c r="AK641" i="1"/>
  <c r="AJ641" i="1"/>
  <c r="AI641" i="1"/>
  <c r="AH641" i="1"/>
  <c r="AG641" i="1"/>
  <c r="AF641" i="1"/>
  <c r="AN640" i="1"/>
  <c r="AM640" i="1"/>
  <c r="AL640" i="1"/>
  <c r="AK640" i="1"/>
  <c r="AJ640" i="1"/>
  <c r="AI640" i="1"/>
  <c r="AH640" i="1"/>
  <c r="AG640" i="1"/>
  <c r="AF640" i="1"/>
  <c r="AN639" i="1"/>
  <c r="AM639" i="1"/>
  <c r="AL639" i="1"/>
  <c r="AK639" i="1"/>
  <c r="AJ639" i="1"/>
  <c r="AI639" i="1"/>
  <c r="AH639" i="1"/>
  <c r="AG639" i="1"/>
  <c r="AF639" i="1"/>
  <c r="AN637" i="1"/>
  <c r="AM637" i="1"/>
  <c r="AL637" i="1"/>
  <c r="AK637" i="1"/>
  <c r="AJ637" i="1"/>
  <c r="AI637" i="1"/>
  <c r="AH637" i="1"/>
  <c r="AG637" i="1"/>
  <c r="AF637" i="1"/>
  <c r="AN636" i="1"/>
  <c r="AM636" i="1"/>
  <c r="AL636" i="1"/>
  <c r="AK636" i="1"/>
  <c r="AJ636" i="1"/>
  <c r="AI636" i="1"/>
  <c r="AH636" i="1"/>
  <c r="AG636" i="1"/>
  <c r="AF636" i="1"/>
  <c r="AN635" i="1"/>
  <c r="AM635" i="1"/>
  <c r="AL635" i="1"/>
  <c r="AK635" i="1"/>
  <c r="AJ635" i="1"/>
  <c r="AI635" i="1"/>
  <c r="AH635" i="1"/>
  <c r="AG635" i="1"/>
  <c r="AF635" i="1"/>
  <c r="AN634" i="1"/>
  <c r="AM634" i="1"/>
  <c r="AL634" i="1"/>
  <c r="AK634" i="1"/>
  <c r="AJ634" i="1"/>
  <c r="AI634" i="1"/>
  <c r="AH634" i="1"/>
  <c r="AG634" i="1"/>
  <c r="AF634" i="1"/>
  <c r="AN633" i="1"/>
  <c r="AM633" i="1"/>
  <c r="AL633" i="1"/>
  <c r="AK633" i="1"/>
  <c r="AJ633" i="1"/>
  <c r="AI633" i="1"/>
  <c r="AH633" i="1"/>
  <c r="AG633" i="1"/>
  <c r="AF633" i="1"/>
  <c r="AN632" i="1"/>
  <c r="AM632" i="1"/>
  <c r="AL632" i="1"/>
  <c r="AK632" i="1"/>
  <c r="AJ632" i="1"/>
  <c r="AI632" i="1"/>
  <c r="AH632" i="1"/>
  <c r="AG632" i="1"/>
  <c r="AF632" i="1"/>
  <c r="AN631" i="1"/>
  <c r="AM631" i="1"/>
  <c r="AL631" i="1"/>
  <c r="AK631" i="1"/>
  <c r="AJ631" i="1"/>
  <c r="AI631" i="1"/>
  <c r="AH631" i="1"/>
  <c r="AG631" i="1"/>
  <c r="AF631" i="1"/>
  <c r="AN630" i="1"/>
  <c r="AM630" i="1"/>
  <c r="AL630" i="1"/>
  <c r="AK630" i="1"/>
  <c r="AJ630" i="1"/>
  <c r="AI630" i="1"/>
  <c r="AH630" i="1"/>
  <c r="AG630" i="1"/>
  <c r="AF630" i="1"/>
  <c r="AN629" i="1"/>
  <c r="AM629" i="1"/>
  <c r="AL629" i="1"/>
  <c r="AK629" i="1"/>
  <c r="AJ629" i="1"/>
  <c r="AI629" i="1"/>
  <c r="AH629" i="1"/>
  <c r="AG629" i="1"/>
  <c r="AF629" i="1"/>
  <c r="AN628" i="1"/>
  <c r="AM628" i="1"/>
  <c r="AL628" i="1"/>
  <c r="AK628" i="1"/>
  <c r="AJ628" i="1"/>
  <c r="AI628" i="1"/>
  <c r="AH628" i="1"/>
  <c r="AG628" i="1"/>
  <c r="AF628" i="1"/>
  <c r="AN625" i="1"/>
  <c r="AM625" i="1"/>
  <c r="AL625" i="1"/>
  <c r="AK625" i="1"/>
  <c r="AJ625" i="1"/>
  <c r="AI625" i="1"/>
  <c r="AH625" i="1"/>
  <c r="AG625" i="1"/>
  <c r="AF625" i="1"/>
  <c r="AN624" i="1"/>
  <c r="AM624" i="1"/>
  <c r="AL624" i="1"/>
  <c r="AK624" i="1"/>
  <c r="AJ624" i="1"/>
  <c r="AI624" i="1"/>
  <c r="AH624" i="1"/>
  <c r="AG624" i="1"/>
  <c r="AF624" i="1"/>
  <c r="AN623" i="1"/>
  <c r="AM623" i="1"/>
  <c r="AL623" i="1"/>
  <c r="AK623" i="1"/>
  <c r="AJ623" i="1"/>
  <c r="AI623" i="1"/>
  <c r="AH623" i="1"/>
  <c r="AG623" i="1"/>
  <c r="AF623" i="1"/>
  <c r="AN622" i="1"/>
  <c r="AM622" i="1"/>
  <c r="AL622" i="1"/>
  <c r="AK622" i="1"/>
  <c r="AJ622" i="1"/>
  <c r="AI622" i="1"/>
  <c r="AH622" i="1"/>
  <c r="AG622" i="1"/>
  <c r="AF622" i="1"/>
  <c r="AN621" i="1"/>
  <c r="AM621" i="1"/>
  <c r="AL621" i="1"/>
  <c r="AK621" i="1"/>
  <c r="AJ621" i="1"/>
  <c r="AI621" i="1"/>
  <c r="AH621" i="1"/>
  <c r="AG621" i="1"/>
  <c r="AF621" i="1"/>
  <c r="AN620" i="1"/>
  <c r="AM620" i="1"/>
  <c r="AL620" i="1"/>
  <c r="AK620" i="1"/>
  <c r="AJ620" i="1"/>
  <c r="AI620" i="1"/>
  <c r="AH620" i="1"/>
  <c r="AG620" i="1"/>
  <c r="AF620" i="1"/>
  <c r="AN619" i="1"/>
  <c r="AM619" i="1"/>
  <c r="AL619" i="1"/>
  <c r="AK619" i="1"/>
  <c r="AJ619" i="1"/>
  <c r="AI619" i="1"/>
  <c r="AH619" i="1"/>
  <c r="AG619" i="1"/>
  <c r="AF619" i="1"/>
  <c r="AN618" i="1"/>
  <c r="AM618" i="1"/>
  <c r="AL618" i="1"/>
  <c r="AK618" i="1"/>
  <c r="AJ618" i="1"/>
  <c r="AI618" i="1"/>
  <c r="AH618" i="1"/>
  <c r="AG618" i="1"/>
  <c r="AF618" i="1"/>
  <c r="AN617" i="1"/>
  <c r="AM617" i="1"/>
  <c r="AL617" i="1"/>
  <c r="AK617" i="1"/>
  <c r="AJ617" i="1"/>
  <c r="AI617" i="1"/>
  <c r="AH617" i="1"/>
  <c r="AG617" i="1"/>
  <c r="AF617" i="1"/>
  <c r="AN616" i="1"/>
  <c r="AM616" i="1"/>
  <c r="AL616" i="1"/>
  <c r="AK616" i="1"/>
  <c r="AJ616" i="1"/>
  <c r="AI616" i="1"/>
  <c r="AH616" i="1"/>
  <c r="AG616" i="1"/>
  <c r="AF616" i="1"/>
  <c r="AN615" i="1"/>
  <c r="AM615" i="1"/>
  <c r="AL615" i="1"/>
  <c r="AK615" i="1"/>
  <c r="AJ615" i="1"/>
  <c r="AI615" i="1"/>
  <c r="AH615" i="1"/>
  <c r="AG615" i="1"/>
  <c r="AF615" i="1"/>
  <c r="AN614" i="1"/>
  <c r="AM614" i="1"/>
  <c r="AL614" i="1"/>
  <c r="AK614" i="1"/>
  <c r="AJ614" i="1"/>
  <c r="AI614" i="1"/>
  <c r="AH614" i="1"/>
  <c r="AG614" i="1"/>
  <c r="AF614" i="1"/>
  <c r="AN613" i="1"/>
  <c r="AM613" i="1"/>
  <c r="AL613" i="1"/>
  <c r="AK613" i="1"/>
  <c r="AJ613" i="1"/>
  <c r="AI613" i="1"/>
  <c r="AH613" i="1"/>
  <c r="AG613" i="1"/>
  <c r="AF613" i="1"/>
  <c r="AN612" i="1"/>
  <c r="AM612" i="1"/>
  <c r="AL612" i="1"/>
  <c r="AK612" i="1"/>
  <c r="AJ612" i="1"/>
  <c r="AI612" i="1"/>
  <c r="AH612" i="1"/>
  <c r="AG612" i="1"/>
  <c r="AF612" i="1"/>
  <c r="AN611" i="1"/>
  <c r="AM611" i="1"/>
  <c r="AL611" i="1"/>
  <c r="AK611" i="1"/>
  <c r="AJ611" i="1"/>
  <c r="AI611" i="1"/>
  <c r="AH611" i="1"/>
  <c r="AG611" i="1"/>
  <c r="AF611" i="1"/>
  <c r="AN609" i="1"/>
  <c r="AM609" i="1"/>
  <c r="AL609" i="1"/>
  <c r="AK609" i="1"/>
  <c r="AJ609" i="1"/>
  <c r="AI609" i="1"/>
  <c r="AH609" i="1"/>
  <c r="AG609" i="1"/>
  <c r="AF609" i="1"/>
  <c r="AN608" i="1"/>
  <c r="AM608" i="1"/>
  <c r="AL608" i="1"/>
  <c r="AK608" i="1"/>
  <c r="AJ608" i="1"/>
  <c r="AI608" i="1"/>
  <c r="AH608" i="1"/>
  <c r="AG608" i="1"/>
  <c r="AF608" i="1"/>
  <c r="AN607" i="1"/>
  <c r="AM607" i="1"/>
  <c r="AL607" i="1"/>
  <c r="AK607" i="1"/>
  <c r="AJ607" i="1"/>
  <c r="AI607" i="1"/>
  <c r="AH607" i="1"/>
  <c r="AG607" i="1"/>
  <c r="AF607" i="1"/>
  <c r="AN606" i="1"/>
  <c r="AM606" i="1"/>
  <c r="AL606" i="1"/>
  <c r="AK606" i="1"/>
  <c r="AJ606" i="1"/>
  <c r="AI606" i="1"/>
  <c r="AH606" i="1"/>
  <c r="AG606" i="1"/>
  <c r="AF606" i="1"/>
  <c r="AN605" i="1"/>
  <c r="AM605" i="1"/>
  <c r="AL605" i="1"/>
  <c r="AK605" i="1"/>
  <c r="AJ605" i="1"/>
  <c r="AI605" i="1"/>
  <c r="AH605" i="1"/>
  <c r="AG605" i="1"/>
  <c r="AF605" i="1"/>
  <c r="AN604" i="1"/>
  <c r="AM604" i="1"/>
  <c r="AL604" i="1"/>
  <c r="AK604" i="1"/>
  <c r="AJ604" i="1"/>
  <c r="AI604" i="1"/>
  <c r="AH604" i="1"/>
  <c r="AG604" i="1"/>
  <c r="AF604" i="1"/>
  <c r="AN603" i="1"/>
  <c r="AM603" i="1"/>
  <c r="AL603" i="1"/>
  <c r="AK603" i="1"/>
  <c r="AJ603" i="1"/>
  <c r="AI603" i="1"/>
  <c r="AH603" i="1"/>
  <c r="AG603" i="1"/>
  <c r="AF603" i="1"/>
  <c r="AN599" i="1"/>
  <c r="AM599" i="1"/>
  <c r="AL599" i="1"/>
  <c r="AK599" i="1"/>
  <c r="AJ599" i="1"/>
  <c r="AI599" i="1"/>
  <c r="AH599" i="1"/>
  <c r="AG599" i="1"/>
  <c r="AF599" i="1"/>
  <c r="AN598" i="1"/>
  <c r="AM598" i="1"/>
  <c r="AL598" i="1"/>
  <c r="AK598" i="1"/>
  <c r="AJ598" i="1"/>
  <c r="AI598" i="1"/>
  <c r="AH598" i="1"/>
  <c r="AG598" i="1"/>
  <c r="AF598" i="1"/>
  <c r="AN597" i="1"/>
  <c r="AM597" i="1"/>
  <c r="AL597" i="1"/>
  <c r="AK597" i="1"/>
  <c r="AJ597" i="1"/>
  <c r="AI597" i="1"/>
  <c r="AH597" i="1"/>
  <c r="AG597" i="1"/>
  <c r="AF597" i="1"/>
  <c r="AN596" i="1"/>
  <c r="AM596" i="1"/>
  <c r="AL596" i="1"/>
  <c r="AK596" i="1"/>
  <c r="AJ596" i="1"/>
  <c r="AI596" i="1"/>
  <c r="AH596" i="1"/>
  <c r="AG596" i="1"/>
  <c r="AF596" i="1"/>
  <c r="AN595" i="1"/>
  <c r="AM595" i="1"/>
  <c r="AL595" i="1"/>
  <c r="AK595" i="1"/>
  <c r="AJ595" i="1"/>
  <c r="AI595" i="1"/>
  <c r="AH595" i="1"/>
  <c r="AG595" i="1"/>
  <c r="AF595" i="1"/>
  <c r="AN594" i="1"/>
  <c r="AM594" i="1"/>
  <c r="AL594" i="1"/>
  <c r="AK594" i="1"/>
  <c r="AJ594" i="1"/>
  <c r="AI594" i="1"/>
  <c r="AH594" i="1"/>
  <c r="AG594" i="1"/>
  <c r="AF594" i="1"/>
  <c r="AN593" i="1"/>
  <c r="AM593" i="1"/>
  <c r="AL593" i="1"/>
  <c r="AK593" i="1"/>
  <c r="AJ593" i="1"/>
  <c r="AI593" i="1"/>
  <c r="AH593" i="1"/>
  <c r="AG593" i="1"/>
  <c r="AF593" i="1"/>
  <c r="AN591" i="1"/>
  <c r="AM591" i="1"/>
  <c r="AL591" i="1"/>
  <c r="AK591" i="1"/>
  <c r="AJ591" i="1"/>
  <c r="AI591" i="1"/>
  <c r="AH591" i="1"/>
  <c r="AG591" i="1"/>
  <c r="AF591" i="1"/>
  <c r="AN590" i="1"/>
  <c r="AM590" i="1"/>
  <c r="AL590" i="1"/>
  <c r="AK590" i="1"/>
  <c r="AJ590" i="1"/>
  <c r="AI590" i="1"/>
  <c r="AH590" i="1"/>
  <c r="AG590" i="1"/>
  <c r="AF590" i="1"/>
  <c r="AN589" i="1"/>
  <c r="AM589" i="1"/>
  <c r="AL589" i="1"/>
  <c r="AK589" i="1"/>
  <c r="AJ589" i="1"/>
  <c r="AI589" i="1"/>
  <c r="AH589" i="1"/>
  <c r="AG589" i="1"/>
  <c r="AF589" i="1"/>
  <c r="AN588" i="1"/>
  <c r="AM588" i="1"/>
  <c r="AL588" i="1"/>
  <c r="AK588" i="1"/>
  <c r="AJ588" i="1"/>
  <c r="AI588" i="1"/>
  <c r="AH588" i="1"/>
  <c r="AG588" i="1"/>
  <c r="AF588" i="1"/>
  <c r="AN587" i="1"/>
  <c r="AM587" i="1"/>
  <c r="AL587" i="1"/>
  <c r="AK587" i="1"/>
  <c r="AJ587" i="1"/>
  <c r="AI587" i="1"/>
  <c r="AH587" i="1"/>
  <c r="AG587" i="1"/>
  <c r="AF587" i="1"/>
  <c r="AN586" i="1"/>
  <c r="AM586" i="1"/>
  <c r="AL586" i="1"/>
  <c r="AK586" i="1"/>
  <c r="AJ586" i="1"/>
  <c r="AI586" i="1"/>
  <c r="AH586" i="1"/>
  <c r="AG586" i="1"/>
  <c r="AF586" i="1"/>
  <c r="AN585" i="1"/>
  <c r="AM585" i="1"/>
  <c r="AL585" i="1"/>
  <c r="AK585" i="1"/>
  <c r="AJ585" i="1"/>
  <c r="AI585" i="1"/>
  <c r="AH585" i="1"/>
  <c r="AG585" i="1"/>
  <c r="AF585" i="1"/>
  <c r="AN584" i="1"/>
  <c r="AM584" i="1"/>
  <c r="AL584" i="1"/>
  <c r="AK584" i="1"/>
  <c r="AJ584" i="1"/>
  <c r="AI584" i="1"/>
  <c r="AH584" i="1"/>
  <c r="AG584" i="1"/>
  <c r="AF584" i="1"/>
  <c r="AN583" i="1"/>
  <c r="AM583" i="1"/>
  <c r="AL583" i="1"/>
  <c r="AK583" i="1"/>
  <c r="AJ583" i="1"/>
  <c r="AI583" i="1"/>
  <c r="AH583" i="1"/>
  <c r="AG583" i="1"/>
  <c r="AF583" i="1"/>
  <c r="AN582" i="1"/>
  <c r="AM582" i="1"/>
  <c r="AL582" i="1"/>
  <c r="AK582" i="1"/>
  <c r="AJ582" i="1"/>
  <c r="AI582" i="1"/>
  <c r="AH582" i="1"/>
  <c r="AG582" i="1"/>
  <c r="AF582" i="1"/>
  <c r="AN581" i="1"/>
  <c r="AM581" i="1"/>
  <c r="AL581" i="1"/>
  <c r="AK581" i="1"/>
  <c r="AJ581" i="1"/>
  <c r="AI581" i="1"/>
  <c r="AH581" i="1"/>
  <c r="AG581" i="1"/>
  <c r="AF581" i="1"/>
  <c r="AN580" i="1"/>
  <c r="AM580" i="1"/>
  <c r="AL580" i="1"/>
  <c r="AK580" i="1"/>
  <c r="AJ580" i="1"/>
  <c r="AI580" i="1"/>
  <c r="AH580" i="1"/>
  <c r="AG580" i="1"/>
  <c r="AF580" i="1"/>
  <c r="AN579" i="1"/>
  <c r="AM579" i="1"/>
  <c r="AL579" i="1"/>
  <c r="AK579" i="1"/>
  <c r="AJ579" i="1"/>
  <c r="AI579" i="1"/>
  <c r="AH579" i="1"/>
  <c r="AG579" i="1"/>
  <c r="AF579" i="1"/>
  <c r="AN576" i="1"/>
  <c r="AM576" i="1"/>
  <c r="AL576" i="1"/>
  <c r="AK576" i="1"/>
  <c r="AJ576" i="1"/>
  <c r="AI576" i="1"/>
  <c r="AH576" i="1"/>
  <c r="AG576" i="1"/>
  <c r="AF576" i="1"/>
  <c r="AN575" i="1"/>
  <c r="AM575" i="1"/>
  <c r="AL575" i="1"/>
  <c r="AK575" i="1"/>
  <c r="AJ575" i="1"/>
  <c r="AI575" i="1"/>
  <c r="AH575" i="1"/>
  <c r="AG575" i="1"/>
  <c r="AF575" i="1"/>
  <c r="AN574" i="1"/>
  <c r="AM574" i="1"/>
  <c r="AL574" i="1"/>
  <c r="AK574" i="1"/>
  <c r="AJ574" i="1"/>
  <c r="AI574" i="1"/>
  <c r="AH574" i="1"/>
  <c r="AG574" i="1"/>
  <c r="AF574" i="1"/>
  <c r="AN573" i="1"/>
  <c r="AM573" i="1"/>
  <c r="AL573" i="1"/>
  <c r="AK573" i="1"/>
  <c r="AJ573" i="1"/>
  <c r="AI573" i="1"/>
  <c r="AH573" i="1"/>
  <c r="AG573" i="1"/>
  <c r="AF573" i="1"/>
  <c r="AN572" i="1"/>
  <c r="AM572" i="1"/>
  <c r="AL572" i="1"/>
  <c r="AK572" i="1"/>
  <c r="AJ572" i="1"/>
  <c r="AI572" i="1"/>
  <c r="AH572" i="1"/>
  <c r="AG572" i="1"/>
  <c r="AF572" i="1"/>
  <c r="AN571" i="1"/>
  <c r="AM571" i="1"/>
  <c r="AL571" i="1"/>
  <c r="AK571" i="1"/>
  <c r="AJ571" i="1"/>
  <c r="AI571" i="1"/>
  <c r="AH571" i="1"/>
  <c r="AG571" i="1"/>
  <c r="AF571" i="1"/>
  <c r="AN568" i="1"/>
  <c r="AM568" i="1"/>
  <c r="AL568" i="1"/>
  <c r="AK568" i="1"/>
  <c r="AJ568" i="1"/>
  <c r="AI568" i="1"/>
  <c r="AH568" i="1"/>
  <c r="AG568" i="1"/>
  <c r="AF568" i="1"/>
  <c r="AN566" i="1"/>
  <c r="AM566" i="1"/>
  <c r="AL566" i="1"/>
  <c r="AK566" i="1"/>
  <c r="AJ566" i="1"/>
  <c r="AI566" i="1"/>
  <c r="AH566" i="1"/>
  <c r="AG566" i="1"/>
  <c r="AF566" i="1"/>
  <c r="AN565" i="1"/>
  <c r="AM565" i="1"/>
  <c r="AL565" i="1"/>
  <c r="AK565" i="1"/>
  <c r="AJ565" i="1"/>
  <c r="AI565" i="1"/>
  <c r="AH565" i="1"/>
  <c r="AG565" i="1"/>
  <c r="AF565" i="1"/>
  <c r="AN564" i="1"/>
  <c r="AM564" i="1"/>
  <c r="AL564" i="1"/>
  <c r="AK564" i="1"/>
  <c r="AJ564" i="1"/>
  <c r="AI564" i="1"/>
  <c r="AH564" i="1"/>
  <c r="AG564" i="1"/>
  <c r="AF564" i="1"/>
  <c r="AN563" i="1"/>
  <c r="AM563" i="1"/>
  <c r="AL563" i="1"/>
  <c r="AK563" i="1"/>
  <c r="AJ563" i="1"/>
  <c r="AI563" i="1"/>
  <c r="AH563" i="1"/>
  <c r="AG563" i="1"/>
  <c r="AF563" i="1"/>
  <c r="AN562" i="1"/>
  <c r="AM562" i="1"/>
  <c r="AL562" i="1"/>
  <c r="AK562" i="1"/>
  <c r="AJ562" i="1"/>
  <c r="AI562" i="1"/>
  <c r="AH562" i="1"/>
  <c r="AG562" i="1"/>
  <c r="AF562" i="1"/>
  <c r="AN559" i="1"/>
  <c r="AM559" i="1"/>
  <c r="AL559" i="1"/>
  <c r="AK559" i="1"/>
  <c r="AJ559" i="1"/>
  <c r="AI559" i="1"/>
  <c r="AH559" i="1"/>
  <c r="AG559" i="1"/>
  <c r="AF559" i="1"/>
  <c r="AN558" i="1"/>
  <c r="AM558" i="1"/>
  <c r="AL558" i="1"/>
  <c r="AK558" i="1"/>
  <c r="AJ558" i="1"/>
  <c r="AI558" i="1"/>
  <c r="AH558" i="1"/>
  <c r="AG558" i="1"/>
  <c r="AF558" i="1"/>
  <c r="AN557" i="1"/>
  <c r="AM557" i="1"/>
  <c r="AL557" i="1"/>
  <c r="AK557" i="1"/>
  <c r="AJ557" i="1"/>
  <c r="AI557" i="1"/>
  <c r="AH557" i="1"/>
  <c r="AG557" i="1"/>
  <c r="AF557" i="1"/>
  <c r="AN556" i="1"/>
  <c r="AM556" i="1"/>
  <c r="AL556" i="1"/>
  <c r="AK556" i="1"/>
  <c r="AJ556" i="1"/>
  <c r="AI556" i="1"/>
  <c r="AH556" i="1"/>
  <c r="AG556" i="1"/>
  <c r="AF556" i="1"/>
  <c r="AN555" i="1"/>
  <c r="AM555" i="1"/>
  <c r="AL555" i="1"/>
  <c r="AK555" i="1"/>
  <c r="AJ555" i="1"/>
  <c r="AI555" i="1"/>
  <c r="AH555" i="1"/>
  <c r="AG555" i="1"/>
  <c r="AF555" i="1"/>
  <c r="AN554" i="1"/>
  <c r="AM554" i="1"/>
  <c r="AL554" i="1"/>
  <c r="AK554" i="1"/>
  <c r="AJ554" i="1"/>
  <c r="AI554" i="1"/>
  <c r="AH554" i="1"/>
  <c r="AG554" i="1"/>
  <c r="AF554" i="1"/>
  <c r="AN553" i="1"/>
  <c r="AM553" i="1"/>
  <c r="AL553" i="1"/>
  <c r="AK553" i="1"/>
  <c r="AJ553" i="1"/>
  <c r="AI553" i="1"/>
  <c r="AH553" i="1"/>
  <c r="AG553" i="1"/>
  <c r="AF553" i="1"/>
  <c r="AN552" i="1"/>
  <c r="AM552" i="1"/>
  <c r="AL552" i="1"/>
  <c r="AK552" i="1"/>
  <c r="AJ552" i="1"/>
  <c r="AI552" i="1"/>
  <c r="AH552" i="1"/>
  <c r="AG552" i="1"/>
  <c r="AF552" i="1"/>
  <c r="AN551" i="1"/>
  <c r="AM551" i="1"/>
  <c r="AL551" i="1"/>
  <c r="AK551" i="1"/>
  <c r="AJ551" i="1"/>
  <c r="AI551" i="1"/>
  <c r="AH551" i="1"/>
  <c r="AG551" i="1"/>
  <c r="AF551" i="1"/>
  <c r="AN550" i="1"/>
  <c r="AM550" i="1"/>
  <c r="AL550" i="1"/>
  <c r="AK550" i="1"/>
  <c r="AJ550" i="1"/>
  <c r="AI550" i="1"/>
  <c r="AH550" i="1"/>
  <c r="AG550" i="1"/>
  <c r="AF550" i="1"/>
  <c r="AN549" i="1"/>
  <c r="AM549" i="1"/>
  <c r="AL549" i="1"/>
  <c r="AK549" i="1"/>
  <c r="AJ549" i="1"/>
  <c r="AI549" i="1"/>
  <c r="AH549" i="1"/>
  <c r="AG549" i="1"/>
  <c r="AF549" i="1"/>
  <c r="AN548" i="1"/>
  <c r="AM548" i="1"/>
  <c r="AL548" i="1"/>
  <c r="AK548" i="1"/>
  <c r="AJ548" i="1"/>
  <c r="AI548" i="1"/>
  <c r="AH548" i="1"/>
  <c r="AG548" i="1"/>
  <c r="AF548" i="1"/>
  <c r="AN547" i="1"/>
  <c r="AM547" i="1"/>
  <c r="AL547" i="1"/>
  <c r="AK547" i="1"/>
  <c r="AJ547" i="1"/>
  <c r="AI547" i="1"/>
  <c r="AH547" i="1"/>
  <c r="AG547" i="1"/>
  <c r="AF547" i="1"/>
  <c r="AN546" i="1"/>
  <c r="AM546" i="1"/>
  <c r="AL546" i="1"/>
  <c r="AK546" i="1"/>
  <c r="AJ546" i="1"/>
  <c r="AI546" i="1"/>
  <c r="AH546" i="1"/>
  <c r="AG546" i="1"/>
  <c r="AF546" i="1"/>
  <c r="AN545" i="1"/>
  <c r="AM545" i="1"/>
  <c r="AL545" i="1"/>
  <c r="AK545" i="1"/>
  <c r="AJ545" i="1"/>
  <c r="AI545" i="1"/>
  <c r="AH545" i="1"/>
  <c r="AG545" i="1"/>
  <c r="AF545" i="1"/>
  <c r="AN544" i="1"/>
  <c r="AM544" i="1"/>
  <c r="AL544" i="1"/>
  <c r="AK544" i="1"/>
  <c r="AJ544" i="1"/>
  <c r="AI544" i="1"/>
  <c r="AH544" i="1"/>
  <c r="AG544" i="1"/>
  <c r="AF544" i="1"/>
  <c r="AN543" i="1"/>
  <c r="AM543" i="1"/>
  <c r="AL543" i="1"/>
  <c r="AK543" i="1"/>
  <c r="AJ543" i="1"/>
  <c r="AI543" i="1"/>
  <c r="AH543" i="1"/>
  <c r="AG543" i="1"/>
  <c r="AF543" i="1"/>
  <c r="AN542" i="1"/>
  <c r="AM542" i="1"/>
  <c r="AL542" i="1"/>
  <c r="AK542" i="1"/>
  <c r="AJ542" i="1"/>
  <c r="AI542" i="1"/>
  <c r="AH542" i="1"/>
  <c r="AG542" i="1"/>
  <c r="AF542" i="1"/>
  <c r="AN541" i="1"/>
  <c r="AM541" i="1"/>
  <c r="AL541" i="1"/>
  <c r="AK541" i="1"/>
  <c r="AJ541" i="1"/>
  <c r="AI541" i="1"/>
  <c r="AH541" i="1"/>
  <c r="AG541" i="1"/>
  <c r="AF541" i="1"/>
  <c r="AN540" i="1"/>
  <c r="AM540" i="1"/>
  <c r="AL540" i="1"/>
  <c r="AK540" i="1"/>
  <c r="AJ540" i="1"/>
  <c r="AI540" i="1"/>
  <c r="AH540" i="1"/>
  <c r="AG540" i="1"/>
  <c r="AF540" i="1"/>
  <c r="AN539" i="1"/>
  <c r="AM539" i="1"/>
  <c r="AL539" i="1"/>
  <c r="AK539" i="1"/>
  <c r="AJ539" i="1"/>
  <c r="AI539" i="1"/>
  <c r="AH539" i="1"/>
  <c r="AG539" i="1"/>
  <c r="AF539" i="1"/>
  <c r="AN538" i="1"/>
  <c r="AM538" i="1"/>
  <c r="AL538" i="1"/>
  <c r="AK538" i="1"/>
  <c r="AJ538" i="1"/>
  <c r="AI538" i="1"/>
  <c r="AH538" i="1"/>
  <c r="AG538" i="1"/>
  <c r="AF538" i="1"/>
  <c r="AN537" i="1"/>
  <c r="AM537" i="1"/>
  <c r="AL537" i="1"/>
  <c r="AK537" i="1"/>
  <c r="AJ537" i="1"/>
  <c r="AI537" i="1"/>
  <c r="AH537" i="1"/>
  <c r="AG537" i="1"/>
  <c r="AF537" i="1"/>
  <c r="AN536" i="1"/>
  <c r="AM536" i="1"/>
  <c r="AL536" i="1"/>
  <c r="AK536" i="1"/>
  <c r="AJ536" i="1"/>
  <c r="AI536" i="1"/>
  <c r="AH536" i="1"/>
  <c r="AG536" i="1"/>
  <c r="AF536" i="1"/>
  <c r="AN535" i="1"/>
  <c r="AM535" i="1"/>
  <c r="AL535" i="1"/>
  <c r="AK535" i="1"/>
  <c r="AJ535" i="1"/>
  <c r="AI535" i="1"/>
  <c r="AH535" i="1"/>
  <c r="AG535" i="1"/>
  <c r="AF535" i="1"/>
  <c r="AN534" i="1"/>
  <c r="AM534" i="1"/>
  <c r="AL534" i="1"/>
  <c r="AK534" i="1"/>
  <c r="AJ534" i="1"/>
  <c r="AI534" i="1"/>
  <c r="AH534" i="1"/>
  <c r="AG534" i="1"/>
  <c r="AF534" i="1"/>
  <c r="AN533" i="1"/>
  <c r="AM533" i="1"/>
  <c r="AL533" i="1"/>
  <c r="AK533" i="1"/>
  <c r="AJ533" i="1"/>
  <c r="AI533" i="1"/>
  <c r="AH533" i="1"/>
  <c r="AG533" i="1"/>
  <c r="AF533" i="1"/>
  <c r="AN532" i="1"/>
  <c r="AM532" i="1"/>
  <c r="AL532" i="1"/>
  <c r="AK532" i="1"/>
  <c r="AJ532" i="1"/>
  <c r="AI532" i="1"/>
  <c r="AH532" i="1"/>
  <c r="AG532" i="1"/>
  <c r="AF532" i="1"/>
  <c r="AN531" i="1"/>
  <c r="AM531" i="1"/>
  <c r="AL531" i="1"/>
  <c r="AK531" i="1"/>
  <c r="AJ531" i="1"/>
  <c r="AI531" i="1"/>
  <c r="AH531" i="1"/>
  <c r="AG531" i="1"/>
  <c r="AF531" i="1"/>
  <c r="AN530" i="1"/>
  <c r="AM530" i="1"/>
  <c r="AL530" i="1"/>
  <c r="AK530" i="1"/>
  <c r="AJ530" i="1"/>
  <c r="AI530" i="1"/>
  <c r="AH530" i="1"/>
  <c r="AG530" i="1"/>
  <c r="AF530" i="1"/>
  <c r="AN529" i="1"/>
  <c r="AM529" i="1"/>
  <c r="AL529" i="1"/>
  <c r="AK529" i="1"/>
  <c r="AJ529" i="1"/>
  <c r="AI529" i="1"/>
  <c r="AH529" i="1"/>
  <c r="AG529" i="1"/>
  <c r="AF529" i="1"/>
  <c r="AN528" i="1"/>
  <c r="AM528" i="1"/>
  <c r="AL528" i="1"/>
  <c r="AK528" i="1"/>
  <c r="AJ528" i="1"/>
  <c r="AI528" i="1"/>
  <c r="AH528" i="1"/>
  <c r="AG528" i="1"/>
  <c r="AF528" i="1"/>
  <c r="AN527" i="1"/>
  <c r="AM527" i="1"/>
  <c r="AL527" i="1"/>
  <c r="AK527" i="1"/>
  <c r="AJ527" i="1"/>
  <c r="AI527" i="1"/>
  <c r="AH527" i="1"/>
  <c r="AG527" i="1"/>
  <c r="AF527" i="1"/>
  <c r="AN526" i="1"/>
  <c r="AM526" i="1"/>
  <c r="AL526" i="1"/>
  <c r="AK526" i="1"/>
  <c r="AJ526" i="1"/>
  <c r="AI526" i="1"/>
  <c r="AH526" i="1"/>
  <c r="AG526" i="1"/>
  <c r="AF526" i="1"/>
  <c r="AN525" i="1"/>
  <c r="AM525" i="1"/>
  <c r="AL525" i="1"/>
  <c r="AK525" i="1"/>
  <c r="AJ525" i="1"/>
  <c r="AI525" i="1"/>
  <c r="AH525" i="1"/>
  <c r="AG525" i="1"/>
  <c r="AF525" i="1"/>
  <c r="AN524" i="1"/>
  <c r="AM524" i="1"/>
  <c r="AL524" i="1"/>
  <c r="AK524" i="1"/>
  <c r="AJ524" i="1"/>
  <c r="AI524" i="1"/>
  <c r="AH524" i="1"/>
  <c r="AG524" i="1"/>
  <c r="AF524" i="1"/>
  <c r="AN523" i="1"/>
  <c r="AM523" i="1"/>
  <c r="AL523" i="1"/>
  <c r="AK523" i="1"/>
  <c r="AJ523" i="1"/>
  <c r="AI523" i="1"/>
  <c r="AH523" i="1"/>
  <c r="AG523" i="1"/>
  <c r="AF523" i="1"/>
  <c r="AN522" i="1"/>
  <c r="AM522" i="1"/>
  <c r="AL522" i="1"/>
  <c r="AK522" i="1"/>
  <c r="AJ522" i="1"/>
  <c r="AI522" i="1"/>
  <c r="AH522" i="1"/>
  <c r="AG522" i="1"/>
  <c r="AF522" i="1"/>
  <c r="AN521" i="1"/>
  <c r="AM521" i="1"/>
  <c r="AL521" i="1"/>
  <c r="AK521" i="1"/>
  <c r="AJ521" i="1"/>
  <c r="AI521" i="1"/>
  <c r="AH521" i="1"/>
  <c r="AG521" i="1"/>
  <c r="AF521" i="1"/>
  <c r="AN520" i="1"/>
  <c r="AM520" i="1"/>
  <c r="AL520" i="1"/>
  <c r="AK520" i="1"/>
  <c r="AJ520" i="1"/>
  <c r="AI520" i="1"/>
  <c r="AH520" i="1"/>
  <c r="AG520" i="1"/>
  <c r="AF520" i="1"/>
  <c r="AN519" i="1"/>
  <c r="AM519" i="1"/>
  <c r="AL519" i="1"/>
  <c r="AK519" i="1"/>
  <c r="AJ519" i="1"/>
  <c r="AI519" i="1"/>
  <c r="AH519" i="1"/>
  <c r="AG519" i="1"/>
  <c r="AF519" i="1"/>
  <c r="AN518" i="1"/>
  <c r="AM518" i="1"/>
  <c r="AL518" i="1"/>
  <c r="AK518" i="1"/>
  <c r="AJ518" i="1"/>
  <c r="AI518" i="1"/>
  <c r="AH518" i="1"/>
  <c r="AG518" i="1"/>
  <c r="AF518" i="1"/>
  <c r="AN517" i="1"/>
  <c r="AM517" i="1"/>
  <c r="AL517" i="1"/>
  <c r="AK517" i="1"/>
  <c r="AJ517" i="1"/>
  <c r="AI517" i="1"/>
  <c r="AH517" i="1"/>
  <c r="AG517" i="1"/>
  <c r="AF517" i="1"/>
  <c r="AN516" i="1"/>
  <c r="AM516" i="1"/>
  <c r="AL516" i="1"/>
  <c r="AK516" i="1"/>
  <c r="AJ516" i="1"/>
  <c r="AI516" i="1"/>
  <c r="AH516" i="1"/>
  <c r="AG516" i="1"/>
  <c r="AF516" i="1"/>
  <c r="AN515" i="1"/>
  <c r="AM515" i="1"/>
  <c r="AL515" i="1"/>
  <c r="AK515" i="1"/>
  <c r="AJ515" i="1"/>
  <c r="AI515" i="1"/>
  <c r="AH515" i="1"/>
  <c r="AG515" i="1"/>
  <c r="AF515" i="1"/>
  <c r="AN514" i="1"/>
  <c r="AM514" i="1"/>
  <c r="AL514" i="1"/>
  <c r="AK514" i="1"/>
  <c r="AJ514" i="1"/>
  <c r="AI514" i="1"/>
  <c r="AH514" i="1"/>
  <c r="AG514" i="1"/>
  <c r="AF514" i="1"/>
  <c r="AN513" i="1"/>
  <c r="AM513" i="1"/>
  <c r="AL513" i="1"/>
  <c r="AK513" i="1"/>
  <c r="AJ513" i="1"/>
  <c r="AI513" i="1"/>
  <c r="AH513" i="1"/>
  <c r="AG513" i="1"/>
  <c r="AF513" i="1"/>
  <c r="AN447" i="1"/>
  <c r="AM447" i="1"/>
  <c r="AL447" i="1"/>
  <c r="AK447" i="1"/>
  <c r="AJ447" i="1"/>
  <c r="AI447" i="1"/>
  <c r="AH447" i="1"/>
  <c r="AG447" i="1"/>
  <c r="AF447" i="1"/>
  <c r="AN446" i="1"/>
  <c r="AM446" i="1"/>
  <c r="AL446" i="1"/>
  <c r="AK446" i="1"/>
  <c r="AJ446" i="1"/>
  <c r="AI446" i="1"/>
  <c r="AH446" i="1"/>
  <c r="AG446" i="1"/>
  <c r="AF446" i="1"/>
  <c r="AN445" i="1"/>
  <c r="AM445" i="1"/>
  <c r="AL445" i="1"/>
  <c r="AK445" i="1"/>
  <c r="AJ445" i="1"/>
  <c r="AI445" i="1"/>
  <c r="AH445" i="1"/>
  <c r="AG445" i="1"/>
  <c r="AF445" i="1"/>
  <c r="AN441" i="1"/>
  <c r="AM441" i="1"/>
  <c r="AL441" i="1"/>
  <c r="AK441" i="1"/>
  <c r="AJ441" i="1"/>
  <c r="AI441" i="1"/>
  <c r="AH441" i="1"/>
  <c r="AG441" i="1"/>
  <c r="AF441" i="1"/>
  <c r="AN440" i="1"/>
  <c r="AM440" i="1"/>
  <c r="AL440" i="1"/>
  <c r="AK440" i="1"/>
  <c r="AJ440" i="1"/>
  <c r="AI440" i="1"/>
  <c r="AH440" i="1"/>
  <c r="AG440" i="1"/>
  <c r="AF440" i="1"/>
  <c r="AN439" i="1"/>
  <c r="AM439" i="1"/>
  <c r="AL439" i="1"/>
  <c r="AK439" i="1"/>
  <c r="AJ439" i="1"/>
  <c r="AI439" i="1"/>
  <c r="AH439" i="1"/>
  <c r="AG439" i="1"/>
  <c r="AF439" i="1"/>
  <c r="AN438" i="1"/>
  <c r="AM438" i="1"/>
  <c r="AL438" i="1"/>
  <c r="AK438" i="1"/>
  <c r="AJ438" i="1"/>
  <c r="AI438" i="1"/>
  <c r="AH438" i="1"/>
  <c r="AG438" i="1"/>
  <c r="AF438" i="1"/>
  <c r="AN437" i="1"/>
  <c r="AM437" i="1"/>
  <c r="AL437" i="1"/>
  <c r="AK437" i="1"/>
  <c r="AJ437" i="1"/>
  <c r="AI437" i="1"/>
  <c r="AH437" i="1"/>
  <c r="AG437" i="1"/>
  <c r="AF437" i="1"/>
  <c r="AN436" i="1"/>
  <c r="AM436" i="1"/>
  <c r="AL436" i="1"/>
  <c r="AK436" i="1"/>
  <c r="AJ436" i="1"/>
  <c r="AI436" i="1"/>
  <c r="AH436" i="1"/>
  <c r="AG436" i="1"/>
  <c r="AF436" i="1"/>
  <c r="AN435" i="1"/>
  <c r="AM435" i="1"/>
  <c r="AL435" i="1"/>
  <c r="AK435" i="1"/>
  <c r="AJ435" i="1"/>
  <c r="AI435" i="1"/>
  <c r="AH435" i="1"/>
  <c r="AG435" i="1"/>
  <c r="AF435" i="1"/>
  <c r="AN434" i="1"/>
  <c r="AM434" i="1"/>
  <c r="AL434" i="1"/>
  <c r="AK434" i="1"/>
  <c r="AJ434" i="1"/>
  <c r="AI434" i="1"/>
  <c r="AH434" i="1"/>
  <c r="AG434" i="1"/>
  <c r="AF434" i="1"/>
  <c r="AN433" i="1"/>
  <c r="AM433" i="1"/>
  <c r="AL433" i="1"/>
  <c r="AK433" i="1"/>
  <c r="AJ433" i="1"/>
  <c r="AI433" i="1"/>
  <c r="AH433" i="1"/>
  <c r="AG433" i="1"/>
  <c r="AF433" i="1"/>
  <c r="AN432" i="1"/>
  <c r="AM432" i="1"/>
  <c r="AL432" i="1"/>
  <c r="AK432" i="1"/>
  <c r="AJ432" i="1"/>
  <c r="AI432" i="1"/>
  <c r="AH432" i="1"/>
  <c r="AG432" i="1"/>
  <c r="AF432" i="1"/>
  <c r="AN431" i="1"/>
  <c r="AM431" i="1"/>
  <c r="AL431" i="1"/>
  <c r="AK431" i="1"/>
  <c r="AJ431" i="1"/>
  <c r="AI431" i="1"/>
  <c r="AH431" i="1"/>
  <c r="AG431" i="1"/>
  <c r="AF431" i="1"/>
  <c r="AN430" i="1"/>
  <c r="AM430" i="1"/>
  <c r="AL430" i="1"/>
  <c r="AK430" i="1"/>
  <c r="AJ430" i="1"/>
  <c r="AI430" i="1"/>
  <c r="AH430" i="1"/>
  <c r="AG430" i="1"/>
  <c r="AF430" i="1"/>
  <c r="AN429" i="1"/>
  <c r="AM429" i="1"/>
  <c r="AL429" i="1"/>
  <c r="AK429" i="1"/>
  <c r="AJ429" i="1"/>
  <c r="AI429" i="1"/>
  <c r="AH429" i="1"/>
  <c r="AG429" i="1"/>
  <c r="AF429" i="1"/>
  <c r="AN428" i="1"/>
  <c r="AM428" i="1"/>
  <c r="AL428" i="1"/>
  <c r="AK428" i="1"/>
  <c r="AJ428" i="1"/>
  <c r="AI428" i="1"/>
  <c r="AH428" i="1"/>
  <c r="AG428" i="1"/>
  <c r="AF428" i="1"/>
  <c r="AN427" i="1"/>
  <c r="AM427" i="1"/>
  <c r="AL427" i="1"/>
  <c r="AK427" i="1"/>
  <c r="AJ427" i="1"/>
  <c r="AI427" i="1"/>
  <c r="AH427" i="1"/>
  <c r="AG427" i="1"/>
  <c r="AF427" i="1"/>
  <c r="AN426" i="1"/>
  <c r="AM426" i="1"/>
  <c r="AL426" i="1"/>
  <c r="AK426" i="1"/>
  <c r="AJ426" i="1"/>
  <c r="AI426" i="1"/>
  <c r="AH426" i="1"/>
  <c r="AG426" i="1"/>
  <c r="AF426" i="1"/>
  <c r="AN425" i="1"/>
  <c r="AM425" i="1"/>
  <c r="AL425" i="1"/>
  <c r="AK425" i="1"/>
  <c r="AJ425" i="1"/>
  <c r="AI425" i="1"/>
  <c r="AH425" i="1"/>
  <c r="AG425" i="1"/>
  <c r="AF425" i="1"/>
  <c r="AN424" i="1"/>
  <c r="AM424" i="1"/>
  <c r="AL424" i="1"/>
  <c r="AK424" i="1"/>
  <c r="AJ424" i="1"/>
  <c r="AI424" i="1"/>
  <c r="AH424" i="1"/>
  <c r="AG424" i="1"/>
  <c r="AF424" i="1"/>
  <c r="AN423" i="1"/>
  <c r="AM423" i="1"/>
  <c r="AL423" i="1"/>
  <c r="AK423" i="1"/>
  <c r="AJ423" i="1"/>
  <c r="AI423" i="1"/>
  <c r="AH423" i="1"/>
  <c r="AG423" i="1"/>
  <c r="AF423" i="1"/>
  <c r="AN422" i="1"/>
  <c r="AM422" i="1"/>
  <c r="AL422" i="1"/>
  <c r="AK422" i="1"/>
  <c r="AJ422" i="1"/>
  <c r="AI422" i="1"/>
  <c r="AH422" i="1"/>
  <c r="AG422" i="1"/>
  <c r="AF422" i="1"/>
  <c r="AN421" i="1"/>
  <c r="AM421" i="1"/>
  <c r="AL421" i="1"/>
  <c r="AK421" i="1"/>
  <c r="AJ421" i="1"/>
  <c r="AI421" i="1"/>
  <c r="AH421" i="1"/>
  <c r="AG421" i="1"/>
  <c r="AF421" i="1"/>
  <c r="AN420" i="1"/>
  <c r="AM420" i="1"/>
  <c r="AL420" i="1"/>
  <c r="AK420" i="1"/>
  <c r="AJ420" i="1"/>
  <c r="AI420" i="1"/>
  <c r="AH420" i="1"/>
  <c r="AG420" i="1"/>
  <c r="AF420" i="1"/>
  <c r="AN419" i="1"/>
  <c r="AM419" i="1"/>
  <c r="AL419" i="1"/>
  <c r="AK419" i="1"/>
  <c r="AJ419" i="1"/>
  <c r="AI419" i="1"/>
  <c r="AH419" i="1"/>
  <c r="AG419" i="1"/>
  <c r="AF419" i="1"/>
  <c r="AN418" i="1"/>
  <c r="AM418" i="1"/>
  <c r="AL418" i="1"/>
  <c r="AK418" i="1"/>
  <c r="AJ418" i="1"/>
  <c r="AI418" i="1"/>
  <c r="AH418" i="1"/>
  <c r="AG418" i="1"/>
  <c r="AF418" i="1"/>
  <c r="AN417" i="1"/>
  <c r="AM417" i="1"/>
  <c r="AL417" i="1"/>
  <c r="AK417" i="1"/>
  <c r="AJ417" i="1"/>
  <c r="AI417" i="1"/>
  <c r="AH417" i="1"/>
  <c r="AG417" i="1"/>
  <c r="AF417" i="1"/>
  <c r="AN416" i="1"/>
  <c r="AM416" i="1"/>
  <c r="AL416" i="1"/>
  <c r="AK416" i="1"/>
  <c r="AJ416" i="1"/>
  <c r="AI416" i="1"/>
  <c r="AH416" i="1"/>
  <c r="AG416" i="1"/>
  <c r="AF416" i="1"/>
  <c r="AN415" i="1"/>
  <c r="AM415" i="1"/>
  <c r="AL415" i="1"/>
  <c r="AK415" i="1"/>
  <c r="AJ415" i="1"/>
  <c r="AI415" i="1"/>
  <c r="AH415" i="1"/>
  <c r="AG415" i="1"/>
  <c r="AF415" i="1"/>
  <c r="AN414" i="1"/>
  <c r="AM414" i="1"/>
  <c r="AL414" i="1"/>
  <c r="AK414" i="1"/>
  <c r="AJ414" i="1"/>
  <c r="AI414" i="1"/>
  <c r="AH414" i="1"/>
  <c r="AG414" i="1"/>
  <c r="AF414" i="1"/>
  <c r="AN413" i="1"/>
  <c r="AM413" i="1"/>
  <c r="AL413" i="1"/>
  <c r="AK413" i="1"/>
  <c r="AJ413" i="1"/>
  <c r="AI413" i="1"/>
  <c r="AH413" i="1"/>
  <c r="AG413" i="1"/>
  <c r="AF413" i="1"/>
  <c r="AN412" i="1"/>
  <c r="AM412" i="1"/>
  <c r="AL412" i="1"/>
  <c r="AK412" i="1"/>
  <c r="AJ412" i="1"/>
  <c r="AI412" i="1"/>
  <c r="AH412" i="1"/>
  <c r="AG412" i="1"/>
  <c r="AF412" i="1"/>
  <c r="AN411" i="1"/>
  <c r="AM411" i="1"/>
  <c r="AL411" i="1"/>
  <c r="AK411" i="1"/>
  <c r="AJ411" i="1"/>
  <c r="AI411" i="1"/>
  <c r="AH411" i="1"/>
  <c r="AG411" i="1"/>
  <c r="AF411" i="1"/>
  <c r="AN410" i="1"/>
  <c r="AM410" i="1"/>
  <c r="AL410" i="1"/>
  <c r="AK410" i="1"/>
  <c r="AJ410" i="1"/>
  <c r="AI410" i="1"/>
  <c r="AH410" i="1"/>
  <c r="AG410" i="1"/>
  <c r="AF410" i="1"/>
  <c r="AN409" i="1"/>
  <c r="AM409" i="1"/>
  <c r="AL409" i="1"/>
  <c r="AK409" i="1"/>
  <c r="AJ409" i="1"/>
  <c r="AI409" i="1"/>
  <c r="AH409" i="1"/>
  <c r="AG409" i="1"/>
  <c r="AF409" i="1"/>
  <c r="AN408" i="1"/>
  <c r="AM408" i="1"/>
  <c r="AL408" i="1"/>
  <c r="AK408" i="1"/>
  <c r="AJ408" i="1"/>
  <c r="AI408" i="1"/>
  <c r="AH408" i="1"/>
  <c r="AG408" i="1"/>
  <c r="AF408" i="1"/>
  <c r="AN407" i="1"/>
  <c r="AM407" i="1"/>
  <c r="AL407" i="1"/>
  <c r="AK407" i="1"/>
  <c r="AJ407" i="1"/>
  <c r="AI407" i="1"/>
  <c r="AH407" i="1"/>
  <c r="AG407" i="1"/>
  <c r="AF407" i="1"/>
  <c r="AN406" i="1"/>
  <c r="AM406" i="1"/>
  <c r="AL406" i="1"/>
  <c r="AK406" i="1"/>
  <c r="AJ406" i="1"/>
  <c r="AI406" i="1"/>
  <c r="AH406" i="1"/>
  <c r="AG406" i="1"/>
  <c r="AF406" i="1"/>
  <c r="AN405" i="1"/>
  <c r="AM405" i="1"/>
  <c r="AL405" i="1"/>
  <c r="AK405" i="1"/>
  <c r="AJ405" i="1"/>
  <c r="AI405" i="1"/>
  <c r="AH405" i="1"/>
  <c r="AG405" i="1"/>
  <c r="AF405" i="1"/>
  <c r="AN404" i="1"/>
  <c r="AM404" i="1"/>
  <c r="AL404" i="1"/>
  <c r="AK404" i="1"/>
  <c r="AJ404" i="1"/>
  <c r="AI404" i="1"/>
  <c r="AH404" i="1"/>
  <c r="AG404" i="1"/>
  <c r="AF404" i="1"/>
  <c r="AN403" i="1"/>
  <c r="AM403" i="1"/>
  <c r="AL403" i="1"/>
  <c r="AK403" i="1"/>
  <c r="AJ403" i="1"/>
  <c r="AI403" i="1"/>
  <c r="AH403" i="1"/>
  <c r="AG403" i="1"/>
  <c r="AF403" i="1"/>
  <c r="AN402" i="1"/>
  <c r="AM402" i="1"/>
  <c r="AL402" i="1"/>
  <c r="AK402" i="1"/>
  <c r="AJ402" i="1"/>
  <c r="AI402" i="1"/>
  <c r="AH402" i="1"/>
  <c r="AG402" i="1"/>
  <c r="AF402" i="1"/>
  <c r="AN401" i="1"/>
  <c r="AM401" i="1"/>
  <c r="AL401" i="1"/>
  <c r="AK401" i="1"/>
  <c r="AJ401" i="1"/>
  <c r="AI401" i="1"/>
  <c r="AH401" i="1"/>
  <c r="AG401" i="1"/>
  <c r="AF401" i="1"/>
  <c r="AN400" i="1"/>
  <c r="AM400" i="1"/>
  <c r="AL400" i="1"/>
  <c r="AK400" i="1"/>
  <c r="AJ400" i="1"/>
  <c r="AI400" i="1"/>
  <c r="AH400" i="1"/>
  <c r="AG400" i="1"/>
  <c r="AF400" i="1"/>
  <c r="AN399" i="1"/>
  <c r="AM399" i="1"/>
  <c r="AL399" i="1"/>
  <c r="AK399" i="1"/>
  <c r="AJ399" i="1"/>
  <c r="AI399" i="1"/>
  <c r="AH399" i="1"/>
  <c r="AG399" i="1"/>
  <c r="AF399" i="1"/>
  <c r="AN398" i="1"/>
  <c r="AM398" i="1"/>
  <c r="AL398" i="1"/>
  <c r="AK398" i="1"/>
  <c r="AJ398" i="1"/>
  <c r="AI398" i="1"/>
  <c r="AH398" i="1"/>
  <c r="AG398" i="1"/>
  <c r="AF398" i="1"/>
  <c r="AN397" i="1"/>
  <c r="AM397" i="1"/>
  <c r="AL397" i="1"/>
  <c r="AK397" i="1"/>
  <c r="AJ397" i="1"/>
  <c r="AI397" i="1"/>
  <c r="AH397" i="1"/>
  <c r="AG397" i="1"/>
  <c r="AF397" i="1"/>
  <c r="AN396" i="1"/>
  <c r="AM396" i="1"/>
  <c r="AL396" i="1"/>
  <c r="AK396" i="1"/>
  <c r="AJ396" i="1"/>
  <c r="AI396" i="1"/>
  <c r="AH396" i="1"/>
  <c r="AG396" i="1"/>
  <c r="AF396" i="1"/>
  <c r="AN395" i="1"/>
  <c r="AM395" i="1"/>
  <c r="AL395" i="1"/>
  <c r="AK395" i="1"/>
  <c r="AJ395" i="1"/>
  <c r="AI395" i="1"/>
  <c r="AH395" i="1"/>
  <c r="AG395" i="1"/>
  <c r="AF395" i="1"/>
  <c r="AN394" i="1"/>
  <c r="AM394" i="1"/>
  <c r="AL394" i="1"/>
  <c r="AK394" i="1"/>
  <c r="AJ394" i="1"/>
  <c r="AI394" i="1"/>
  <c r="AH394" i="1"/>
  <c r="AG394" i="1"/>
  <c r="AF394" i="1"/>
  <c r="AN393" i="1"/>
  <c r="AM393" i="1"/>
  <c r="AL393" i="1"/>
  <c r="AK393" i="1"/>
  <c r="AJ393" i="1"/>
  <c r="AI393" i="1"/>
  <c r="AH393" i="1"/>
  <c r="AG393" i="1"/>
  <c r="AF393" i="1"/>
  <c r="AN392" i="1"/>
  <c r="AM392" i="1"/>
  <c r="AL392" i="1"/>
  <c r="AK392" i="1"/>
  <c r="AJ392" i="1"/>
  <c r="AI392" i="1"/>
  <c r="AH392" i="1"/>
  <c r="AG392" i="1"/>
  <c r="AF392" i="1"/>
  <c r="AN391" i="1"/>
  <c r="AM391" i="1"/>
  <c r="AL391" i="1"/>
  <c r="AK391" i="1"/>
  <c r="AJ391" i="1"/>
  <c r="AI391" i="1"/>
  <c r="AH391" i="1"/>
  <c r="AG391" i="1"/>
  <c r="AF391" i="1"/>
  <c r="AN390" i="1"/>
  <c r="AM390" i="1"/>
  <c r="AL390" i="1"/>
  <c r="AK390" i="1"/>
  <c r="AJ390" i="1"/>
  <c r="AI390" i="1"/>
  <c r="AH390" i="1"/>
  <c r="AG390" i="1"/>
  <c r="AF390" i="1"/>
  <c r="AN389" i="1"/>
  <c r="AM389" i="1"/>
  <c r="AL389" i="1"/>
  <c r="AK389" i="1"/>
  <c r="AJ389" i="1"/>
  <c r="AI389" i="1"/>
  <c r="AH389" i="1"/>
  <c r="AG389" i="1"/>
  <c r="AF389" i="1"/>
  <c r="AN388" i="1"/>
  <c r="AM388" i="1"/>
  <c r="AL388" i="1"/>
  <c r="AK388" i="1"/>
  <c r="AJ388" i="1"/>
  <c r="AI388" i="1"/>
  <c r="AH388" i="1"/>
  <c r="AG388" i="1"/>
  <c r="AF388" i="1"/>
  <c r="AN387" i="1"/>
  <c r="AM387" i="1"/>
  <c r="AL387" i="1"/>
  <c r="AK387" i="1"/>
  <c r="AJ387" i="1"/>
  <c r="AI387" i="1"/>
  <c r="AH387" i="1"/>
  <c r="AG387" i="1"/>
  <c r="AF387" i="1"/>
  <c r="AN386" i="1"/>
  <c r="AM386" i="1"/>
  <c r="AL386" i="1"/>
  <c r="AK386" i="1"/>
  <c r="AJ386" i="1"/>
  <c r="AI386" i="1"/>
  <c r="AH386" i="1"/>
  <c r="AG386" i="1"/>
  <c r="AF386" i="1"/>
  <c r="AN385" i="1"/>
  <c r="AM385" i="1"/>
  <c r="AL385" i="1"/>
  <c r="AK385" i="1"/>
  <c r="AJ385" i="1"/>
  <c r="AI385" i="1"/>
  <c r="AH385" i="1"/>
  <c r="AG385" i="1"/>
  <c r="AF385" i="1"/>
  <c r="AN384" i="1"/>
  <c r="AM384" i="1"/>
  <c r="AL384" i="1"/>
  <c r="AK384" i="1"/>
  <c r="AJ384" i="1"/>
  <c r="AI384" i="1"/>
  <c r="AH384" i="1"/>
  <c r="AG384" i="1"/>
  <c r="AF384" i="1"/>
  <c r="AN383" i="1"/>
  <c r="AM383" i="1"/>
  <c r="AL383" i="1"/>
  <c r="AK383" i="1"/>
  <c r="AJ383" i="1"/>
  <c r="AI383" i="1"/>
  <c r="AH383" i="1"/>
  <c r="AG383" i="1"/>
  <c r="AF383" i="1"/>
  <c r="AN382" i="1"/>
  <c r="AM382" i="1"/>
  <c r="AL382" i="1"/>
  <c r="AK382" i="1"/>
  <c r="AJ382" i="1"/>
  <c r="AI382" i="1"/>
  <c r="AH382" i="1"/>
  <c r="AG382" i="1"/>
  <c r="AF382" i="1"/>
  <c r="AN381" i="1"/>
  <c r="AM381" i="1"/>
  <c r="AL381" i="1"/>
  <c r="AK381" i="1"/>
  <c r="AJ381" i="1"/>
  <c r="AI381" i="1"/>
  <c r="AH381" i="1"/>
  <c r="AG381" i="1"/>
  <c r="AF381" i="1"/>
  <c r="AN380" i="1"/>
  <c r="AM380" i="1"/>
  <c r="AL380" i="1"/>
  <c r="AK380" i="1"/>
  <c r="AJ380" i="1"/>
  <c r="AI380" i="1"/>
  <c r="AH380" i="1"/>
  <c r="AG380" i="1"/>
  <c r="AF380" i="1"/>
  <c r="AN379" i="1"/>
  <c r="AM379" i="1"/>
  <c r="AL379" i="1"/>
  <c r="AK379" i="1"/>
  <c r="AJ379" i="1"/>
  <c r="AI379" i="1"/>
  <c r="AH379" i="1"/>
  <c r="AG379" i="1"/>
  <c r="AF379" i="1"/>
  <c r="AN353" i="1"/>
  <c r="AM353" i="1"/>
  <c r="AL353" i="1"/>
  <c r="AK353" i="1"/>
  <c r="AJ353" i="1"/>
  <c r="AI353" i="1"/>
  <c r="AH353" i="1"/>
  <c r="AG353" i="1"/>
  <c r="AF353" i="1"/>
  <c r="AN341" i="1"/>
  <c r="AM341" i="1"/>
  <c r="AL341" i="1"/>
  <c r="AK341" i="1"/>
  <c r="AJ341" i="1"/>
  <c r="AI341" i="1"/>
  <c r="AH341" i="1"/>
  <c r="AG341" i="1"/>
  <c r="AF341" i="1"/>
  <c r="AN340" i="1"/>
  <c r="AM340" i="1"/>
  <c r="AL340" i="1"/>
  <c r="AK340" i="1"/>
  <c r="AJ340" i="1"/>
  <c r="AI340" i="1"/>
  <c r="AH340" i="1"/>
  <c r="AG340" i="1"/>
  <c r="AF340" i="1"/>
  <c r="AN339" i="1"/>
  <c r="AM339" i="1"/>
  <c r="AL339" i="1"/>
  <c r="AK339" i="1"/>
  <c r="AJ339" i="1"/>
  <c r="AI339" i="1"/>
  <c r="AH339" i="1"/>
  <c r="AG339" i="1"/>
  <c r="AF339" i="1"/>
  <c r="AN338" i="1"/>
  <c r="AM338" i="1"/>
  <c r="AL338" i="1"/>
  <c r="AK338" i="1"/>
  <c r="AJ338" i="1"/>
  <c r="AI338" i="1"/>
  <c r="AH338" i="1"/>
  <c r="AG338" i="1"/>
  <c r="AF338" i="1"/>
  <c r="AN337" i="1"/>
  <c r="AM337" i="1"/>
  <c r="AL337" i="1"/>
  <c r="AK337" i="1"/>
  <c r="AJ337" i="1"/>
  <c r="AI337" i="1"/>
  <c r="AH337" i="1"/>
  <c r="AG337" i="1"/>
  <c r="AF337" i="1"/>
  <c r="AN336" i="1"/>
  <c r="AM336" i="1"/>
  <c r="AL336" i="1"/>
  <c r="AK336" i="1"/>
  <c r="AJ336" i="1"/>
  <c r="AI336" i="1"/>
  <c r="AH336" i="1"/>
  <c r="AG336" i="1"/>
  <c r="AF336" i="1"/>
  <c r="AN335" i="1"/>
  <c r="AM335" i="1"/>
  <c r="AL335" i="1"/>
  <c r="AK335" i="1"/>
  <c r="AJ335" i="1"/>
  <c r="AI335" i="1"/>
  <c r="AH335" i="1"/>
  <c r="AG335" i="1"/>
  <c r="AF335" i="1"/>
  <c r="AN334" i="1"/>
  <c r="AM334" i="1"/>
  <c r="AL334" i="1"/>
  <c r="AK334" i="1"/>
  <c r="AJ334" i="1"/>
  <c r="AI334" i="1"/>
  <c r="AH334" i="1"/>
  <c r="AG334" i="1"/>
  <c r="AF334" i="1"/>
  <c r="AN333" i="1"/>
  <c r="AM333" i="1"/>
  <c r="AL333" i="1"/>
  <c r="AK333" i="1"/>
  <c r="AJ333" i="1"/>
  <c r="AI333" i="1"/>
  <c r="AH333" i="1"/>
  <c r="AG333" i="1"/>
  <c r="AF333" i="1"/>
  <c r="AN332" i="1"/>
  <c r="AM332" i="1"/>
  <c r="AL332" i="1"/>
  <c r="AK332" i="1"/>
  <c r="AJ332" i="1"/>
  <c r="AI332" i="1"/>
  <c r="AH332" i="1"/>
  <c r="AG332" i="1"/>
  <c r="AF332" i="1"/>
  <c r="AN331" i="1"/>
  <c r="AM331" i="1"/>
  <c r="AL331" i="1"/>
  <c r="AK331" i="1"/>
  <c r="AJ331" i="1"/>
  <c r="AI331" i="1"/>
  <c r="AH331" i="1"/>
  <c r="AG331" i="1"/>
  <c r="AF331" i="1"/>
  <c r="AN330" i="1"/>
  <c r="AM330" i="1"/>
  <c r="AL330" i="1"/>
  <c r="AK330" i="1"/>
  <c r="AJ330" i="1"/>
  <c r="AI330" i="1"/>
  <c r="AH330" i="1"/>
  <c r="AG330" i="1"/>
  <c r="AF330" i="1"/>
  <c r="AN329" i="1"/>
  <c r="AM329" i="1"/>
  <c r="AL329" i="1"/>
  <c r="AK329" i="1"/>
  <c r="AJ329" i="1"/>
  <c r="AI329" i="1"/>
  <c r="AH329" i="1"/>
  <c r="AG329" i="1"/>
  <c r="AF329" i="1"/>
  <c r="AN328" i="1"/>
  <c r="AM328" i="1"/>
  <c r="AL328" i="1"/>
  <c r="AK328" i="1"/>
  <c r="AJ328" i="1"/>
  <c r="AI328" i="1"/>
  <c r="AH328" i="1"/>
  <c r="AG328" i="1"/>
  <c r="AF328" i="1"/>
  <c r="AN327" i="1"/>
  <c r="AM327" i="1"/>
  <c r="AL327" i="1"/>
  <c r="AK327" i="1"/>
  <c r="AJ327" i="1"/>
  <c r="AI327" i="1"/>
  <c r="AH327" i="1"/>
  <c r="AG327" i="1"/>
  <c r="AF327" i="1"/>
  <c r="AN326" i="1"/>
  <c r="AM326" i="1"/>
  <c r="AL326" i="1"/>
  <c r="AK326" i="1"/>
  <c r="AJ326" i="1"/>
  <c r="AI326" i="1"/>
  <c r="AH326" i="1"/>
  <c r="AG326" i="1"/>
  <c r="AF326" i="1"/>
  <c r="AN325" i="1"/>
  <c r="AM325" i="1"/>
  <c r="AL325" i="1"/>
  <c r="AK325" i="1"/>
  <c r="AJ325" i="1"/>
  <c r="AI325" i="1"/>
  <c r="AH325" i="1"/>
  <c r="AG325" i="1"/>
  <c r="AF325" i="1"/>
  <c r="AN324" i="1"/>
  <c r="AM324" i="1"/>
  <c r="AL324" i="1"/>
  <c r="AK324" i="1"/>
  <c r="AJ324" i="1"/>
  <c r="AI324" i="1"/>
  <c r="AH324" i="1"/>
  <c r="AG324" i="1"/>
  <c r="AF324" i="1"/>
  <c r="AN323" i="1"/>
  <c r="AM323" i="1"/>
  <c r="AL323" i="1"/>
  <c r="AK323" i="1"/>
  <c r="AJ323" i="1"/>
  <c r="AI323" i="1"/>
  <c r="AH323" i="1"/>
  <c r="AG323" i="1"/>
  <c r="AF323" i="1"/>
  <c r="AN322" i="1"/>
  <c r="AM322" i="1"/>
  <c r="AL322" i="1"/>
  <c r="AK322" i="1"/>
  <c r="AJ322" i="1"/>
  <c r="AI322" i="1"/>
  <c r="AH322" i="1"/>
  <c r="AG322" i="1"/>
  <c r="AF322" i="1"/>
  <c r="AN321" i="1"/>
  <c r="AM321" i="1"/>
  <c r="AL321" i="1"/>
  <c r="AK321" i="1"/>
  <c r="AJ321" i="1"/>
  <c r="AI321" i="1"/>
  <c r="AH321" i="1"/>
  <c r="AG321" i="1"/>
  <c r="AF321" i="1"/>
  <c r="AN320" i="1"/>
  <c r="AM320" i="1"/>
  <c r="AL320" i="1"/>
  <c r="AK320" i="1"/>
  <c r="AJ320" i="1"/>
  <c r="AI320" i="1"/>
  <c r="AH320" i="1"/>
  <c r="AG320" i="1"/>
  <c r="AF320" i="1"/>
  <c r="AN319" i="1"/>
  <c r="AM319" i="1"/>
  <c r="AL319" i="1"/>
  <c r="AK319" i="1"/>
  <c r="AJ319" i="1"/>
  <c r="AI319" i="1"/>
  <c r="AH319" i="1"/>
  <c r="AG319" i="1"/>
  <c r="AF319" i="1"/>
  <c r="AN318" i="1"/>
  <c r="AM318" i="1"/>
  <c r="AL318" i="1"/>
  <c r="AK318" i="1"/>
  <c r="AJ318" i="1"/>
  <c r="AI318" i="1"/>
  <c r="AH318" i="1"/>
  <c r="AG318" i="1"/>
  <c r="AF318" i="1"/>
  <c r="AN317" i="1"/>
  <c r="AM317" i="1"/>
  <c r="AL317" i="1"/>
  <c r="AK317" i="1"/>
  <c r="AJ317" i="1"/>
  <c r="AI317" i="1"/>
  <c r="AH317" i="1"/>
  <c r="AG317" i="1"/>
  <c r="AF317" i="1"/>
  <c r="AN316" i="1"/>
  <c r="AM316" i="1"/>
  <c r="AL316" i="1"/>
  <c r="AK316" i="1"/>
  <c r="AJ316" i="1"/>
  <c r="AI316" i="1"/>
  <c r="AH316" i="1"/>
  <c r="AG316" i="1"/>
  <c r="AF316" i="1"/>
  <c r="AN315" i="1"/>
  <c r="AM315" i="1"/>
  <c r="AL315" i="1"/>
  <c r="AK315" i="1"/>
  <c r="AJ315" i="1"/>
  <c r="AI315" i="1"/>
  <c r="AH315" i="1"/>
  <c r="AG315" i="1"/>
  <c r="AF315" i="1"/>
  <c r="AN314" i="1"/>
  <c r="AM314" i="1"/>
  <c r="AL314" i="1"/>
  <c r="AK314" i="1"/>
  <c r="AJ314" i="1"/>
  <c r="AI314" i="1"/>
  <c r="AH314" i="1"/>
  <c r="AG314" i="1"/>
  <c r="AF314" i="1"/>
  <c r="AN313" i="1"/>
  <c r="AM313" i="1"/>
  <c r="AL313" i="1"/>
  <c r="AK313" i="1"/>
  <c r="AJ313" i="1"/>
  <c r="AI313" i="1"/>
  <c r="AH313" i="1"/>
  <c r="AG313" i="1"/>
  <c r="AF313" i="1"/>
  <c r="AN312" i="1"/>
  <c r="AM312" i="1"/>
  <c r="AL312" i="1"/>
  <c r="AK312" i="1"/>
  <c r="AJ312" i="1"/>
  <c r="AI312" i="1"/>
  <c r="AH312" i="1"/>
  <c r="AG312" i="1"/>
  <c r="AF312" i="1"/>
  <c r="AN310" i="1"/>
  <c r="AM310" i="1"/>
  <c r="AL310" i="1"/>
  <c r="AK310" i="1"/>
  <c r="AJ310" i="1"/>
  <c r="AI310" i="1"/>
  <c r="AH310" i="1"/>
  <c r="AG310" i="1"/>
  <c r="AF310" i="1"/>
  <c r="AN246" i="1"/>
  <c r="AM246" i="1"/>
  <c r="AL246" i="1"/>
  <c r="AK246" i="1"/>
  <c r="AJ246" i="1"/>
  <c r="AI246" i="1"/>
  <c r="AH246" i="1"/>
  <c r="AG246" i="1"/>
  <c r="AF246" i="1"/>
  <c r="AN245" i="1"/>
  <c r="AM245" i="1"/>
  <c r="AL245" i="1"/>
  <c r="AK245" i="1"/>
  <c r="AJ245" i="1"/>
  <c r="AI245" i="1"/>
  <c r="AH245" i="1"/>
  <c r="AG245" i="1"/>
  <c r="AF245" i="1"/>
  <c r="AN241" i="1"/>
  <c r="AM241" i="1"/>
  <c r="AL241" i="1"/>
  <c r="AK241" i="1"/>
  <c r="AJ241" i="1"/>
  <c r="AI241" i="1"/>
  <c r="AH241" i="1"/>
  <c r="AG241" i="1"/>
  <c r="AF241" i="1"/>
  <c r="AN240" i="1"/>
  <c r="AM240" i="1"/>
  <c r="AL240" i="1"/>
  <c r="AK240" i="1"/>
  <c r="AJ240" i="1"/>
  <c r="AI240" i="1"/>
  <c r="AH240" i="1"/>
  <c r="AG240" i="1"/>
  <c r="AF240" i="1"/>
  <c r="AN239" i="1"/>
  <c r="AM239" i="1"/>
  <c r="AL239" i="1"/>
  <c r="AK239" i="1"/>
  <c r="AJ239" i="1"/>
  <c r="AI239" i="1"/>
  <c r="AH239" i="1"/>
  <c r="AG239" i="1"/>
  <c r="AF239" i="1"/>
  <c r="AN238" i="1"/>
  <c r="AM238" i="1"/>
  <c r="AL238" i="1"/>
  <c r="AK238" i="1"/>
  <c r="AJ238" i="1"/>
  <c r="AI238" i="1"/>
  <c r="AH238" i="1"/>
  <c r="AG238" i="1"/>
  <c r="AF238" i="1"/>
  <c r="AN237" i="1"/>
  <c r="AM237" i="1"/>
  <c r="AL237" i="1"/>
  <c r="AK237" i="1"/>
  <c r="AJ237" i="1"/>
  <c r="AI237" i="1"/>
  <c r="AH237" i="1"/>
  <c r="AG237" i="1"/>
  <c r="AF237" i="1"/>
  <c r="AN236" i="1"/>
  <c r="AM236" i="1"/>
  <c r="AL236" i="1"/>
  <c r="AK236" i="1"/>
  <c r="AJ236" i="1"/>
  <c r="AI236" i="1"/>
  <c r="AH236" i="1"/>
  <c r="AG236" i="1"/>
  <c r="AF236" i="1"/>
  <c r="AN235" i="1"/>
  <c r="AM235" i="1"/>
  <c r="AL235" i="1"/>
  <c r="AK235" i="1"/>
  <c r="AJ235" i="1"/>
  <c r="AI235" i="1"/>
  <c r="AH235" i="1"/>
  <c r="AG235" i="1"/>
  <c r="AF235" i="1"/>
  <c r="AN228" i="1"/>
  <c r="AM228" i="1"/>
  <c r="AL228" i="1"/>
  <c r="AK228" i="1"/>
  <c r="AJ228" i="1"/>
  <c r="AI228" i="1"/>
  <c r="AH228" i="1"/>
  <c r="AG228" i="1"/>
  <c r="AF228" i="1"/>
  <c r="AN227" i="1"/>
  <c r="AM227" i="1"/>
  <c r="AL227" i="1"/>
  <c r="AK227" i="1"/>
  <c r="AJ227" i="1"/>
  <c r="AI227" i="1"/>
  <c r="AH227" i="1"/>
  <c r="AG227" i="1"/>
  <c r="AF227" i="1"/>
  <c r="AN226" i="1"/>
  <c r="AM226" i="1"/>
  <c r="AL226" i="1"/>
  <c r="AK226" i="1"/>
  <c r="AJ226" i="1"/>
  <c r="AI226" i="1"/>
  <c r="AH226" i="1"/>
  <c r="AG226" i="1"/>
  <c r="AF226" i="1"/>
  <c r="AN225" i="1"/>
  <c r="AM225" i="1"/>
  <c r="AL225" i="1"/>
  <c r="AK225" i="1"/>
  <c r="AJ225" i="1"/>
  <c r="AI225" i="1"/>
  <c r="AH225" i="1"/>
  <c r="AG225" i="1"/>
  <c r="AF225" i="1"/>
  <c r="AN214" i="1"/>
  <c r="AM214" i="1"/>
  <c r="AL214" i="1"/>
  <c r="AK214" i="1"/>
  <c r="AJ214" i="1"/>
  <c r="AI214" i="1"/>
  <c r="AH214" i="1"/>
  <c r="AG214" i="1"/>
  <c r="AF214" i="1"/>
  <c r="AN213" i="1"/>
  <c r="AM213" i="1"/>
  <c r="AL213" i="1"/>
  <c r="AK213" i="1"/>
  <c r="AJ213" i="1"/>
  <c r="AI213" i="1"/>
  <c r="AH213" i="1"/>
  <c r="AG213" i="1"/>
  <c r="AF213" i="1"/>
  <c r="AN156" i="1"/>
  <c r="AM156" i="1"/>
  <c r="AL156" i="1"/>
  <c r="AK156" i="1"/>
  <c r="AJ156" i="1"/>
  <c r="AI156" i="1"/>
  <c r="AH156" i="1"/>
  <c r="AG156" i="1"/>
  <c r="AF156" i="1"/>
  <c r="AN153" i="1"/>
  <c r="AM153" i="1"/>
  <c r="AL153" i="1"/>
  <c r="AK153" i="1"/>
  <c r="AJ153" i="1"/>
  <c r="AI153" i="1"/>
  <c r="AH153" i="1"/>
  <c r="AG153" i="1"/>
  <c r="AF153" i="1"/>
  <c r="AN152" i="1"/>
  <c r="AM152" i="1"/>
  <c r="AL152" i="1"/>
  <c r="AK152" i="1"/>
  <c r="AJ152" i="1"/>
  <c r="AI152" i="1"/>
  <c r="AH152" i="1"/>
  <c r="AG152" i="1"/>
  <c r="AF152" i="1"/>
  <c r="AN150" i="1"/>
  <c r="AM150" i="1"/>
  <c r="AL150" i="1"/>
  <c r="AK150" i="1"/>
  <c r="AJ150" i="1"/>
  <c r="AI150" i="1"/>
  <c r="AH150" i="1"/>
  <c r="AG150" i="1"/>
  <c r="AF150" i="1"/>
  <c r="AN149" i="1"/>
  <c r="AM149" i="1"/>
  <c r="AL149" i="1"/>
  <c r="AK149" i="1"/>
  <c r="AJ149" i="1"/>
  <c r="AI149" i="1"/>
  <c r="AH149" i="1"/>
  <c r="AG149" i="1"/>
  <c r="AF149" i="1"/>
  <c r="AN148" i="1"/>
  <c r="AM148" i="1"/>
  <c r="AL148" i="1"/>
  <c r="AK148" i="1"/>
  <c r="AJ148" i="1"/>
  <c r="AI148" i="1"/>
  <c r="AH148" i="1"/>
  <c r="AG148" i="1"/>
  <c r="AF148" i="1"/>
  <c r="AN147" i="1"/>
  <c r="AM147" i="1"/>
  <c r="AL147" i="1"/>
  <c r="AK147" i="1"/>
  <c r="AJ147" i="1"/>
  <c r="AI147" i="1"/>
  <c r="AH147" i="1"/>
  <c r="AG147" i="1"/>
  <c r="AF147" i="1"/>
  <c r="AN146" i="1"/>
  <c r="AM146" i="1"/>
  <c r="AL146" i="1"/>
  <c r="AK146" i="1"/>
  <c r="AJ146" i="1"/>
  <c r="AI146" i="1"/>
  <c r="AH146" i="1"/>
  <c r="AG146" i="1"/>
  <c r="AF146" i="1"/>
  <c r="AN145" i="1"/>
  <c r="AM145" i="1"/>
  <c r="AL145" i="1"/>
  <c r="AK145" i="1"/>
  <c r="AJ145" i="1"/>
  <c r="AI145" i="1"/>
  <c r="AH145" i="1"/>
  <c r="AG145" i="1"/>
  <c r="AF145" i="1"/>
  <c r="AN144" i="1"/>
  <c r="AM144" i="1"/>
  <c r="AL144" i="1"/>
  <c r="AK144" i="1"/>
  <c r="AJ144" i="1"/>
  <c r="AI144" i="1"/>
  <c r="AH144" i="1"/>
  <c r="AG144" i="1"/>
  <c r="AF144" i="1"/>
  <c r="AN143" i="1"/>
  <c r="AM143" i="1"/>
  <c r="AL143" i="1"/>
  <c r="AK143" i="1"/>
  <c r="AJ143" i="1"/>
  <c r="AI143" i="1"/>
  <c r="AH143" i="1"/>
  <c r="AG143" i="1"/>
  <c r="AF143" i="1"/>
  <c r="AN140" i="1"/>
  <c r="AM140" i="1"/>
  <c r="AL140" i="1"/>
  <c r="AK140" i="1"/>
  <c r="AJ140" i="1"/>
  <c r="AI140" i="1"/>
  <c r="AH140" i="1"/>
  <c r="AG140" i="1"/>
  <c r="AF140" i="1"/>
  <c r="AN138" i="1"/>
  <c r="AM138" i="1"/>
  <c r="AL138" i="1"/>
  <c r="AK138" i="1"/>
  <c r="AJ138" i="1"/>
  <c r="AI138" i="1"/>
  <c r="AH138" i="1"/>
  <c r="AG138" i="1"/>
  <c r="AF138" i="1"/>
  <c r="AN137" i="1"/>
  <c r="AM137" i="1"/>
  <c r="AL137" i="1"/>
  <c r="AK137" i="1"/>
  <c r="AJ137" i="1"/>
  <c r="AI137" i="1"/>
  <c r="AH137" i="1"/>
  <c r="AG137" i="1"/>
  <c r="AF137" i="1"/>
  <c r="AN134" i="1"/>
  <c r="AM134" i="1"/>
  <c r="AL134" i="1"/>
  <c r="AK134" i="1"/>
  <c r="AJ134" i="1"/>
  <c r="AI134" i="1"/>
  <c r="AH134" i="1"/>
  <c r="AG134" i="1"/>
  <c r="AF134" i="1"/>
  <c r="AN132" i="1"/>
  <c r="AM132" i="1"/>
  <c r="AL132" i="1"/>
  <c r="AK132" i="1"/>
  <c r="AJ132" i="1"/>
  <c r="AI132" i="1"/>
  <c r="AH132" i="1"/>
  <c r="AG132" i="1"/>
  <c r="AF132" i="1"/>
  <c r="AN131" i="1"/>
  <c r="AM131" i="1"/>
  <c r="AL131" i="1"/>
  <c r="AK131" i="1"/>
  <c r="AJ131" i="1"/>
  <c r="AI131" i="1"/>
  <c r="AH131" i="1"/>
  <c r="AG131" i="1"/>
  <c r="AF131" i="1"/>
  <c r="AN114" i="1"/>
  <c r="AM114" i="1"/>
  <c r="AL114" i="1"/>
  <c r="AK114" i="1"/>
  <c r="AJ114" i="1"/>
  <c r="AI114" i="1"/>
  <c r="AH114" i="1"/>
  <c r="AG114" i="1"/>
  <c r="AF114" i="1"/>
  <c r="AN107" i="1"/>
  <c r="AM107" i="1"/>
  <c r="AL107" i="1"/>
  <c r="AK107" i="1"/>
  <c r="AJ107" i="1"/>
  <c r="AI107" i="1"/>
  <c r="AH107" i="1"/>
  <c r="AG107" i="1"/>
  <c r="AF107" i="1"/>
  <c r="AN106" i="1"/>
  <c r="AM106" i="1"/>
  <c r="AL106" i="1"/>
  <c r="AK106" i="1"/>
  <c r="AJ106" i="1"/>
  <c r="AI106" i="1"/>
  <c r="AH106" i="1"/>
  <c r="AG106" i="1"/>
  <c r="AF106" i="1"/>
  <c r="AN105" i="1"/>
  <c r="AM105" i="1"/>
  <c r="AL105" i="1"/>
  <c r="AK105" i="1"/>
  <c r="AJ105" i="1"/>
  <c r="AI105" i="1"/>
  <c r="AH105" i="1"/>
  <c r="AG105" i="1"/>
  <c r="AF105" i="1"/>
  <c r="AN104" i="1"/>
  <c r="AM104" i="1"/>
  <c r="AL104" i="1"/>
  <c r="AK104" i="1"/>
  <c r="AJ104" i="1"/>
  <c r="AI104" i="1"/>
  <c r="AH104" i="1"/>
  <c r="AG104" i="1"/>
  <c r="AF104" i="1"/>
  <c r="AN103" i="1"/>
  <c r="AM103" i="1"/>
  <c r="AL103" i="1"/>
  <c r="AK103" i="1"/>
  <c r="AJ103" i="1"/>
  <c r="AI103" i="1"/>
  <c r="AH103" i="1"/>
  <c r="AG103" i="1"/>
  <c r="AF103" i="1"/>
  <c r="AN102" i="1"/>
  <c r="AM102" i="1"/>
  <c r="AL102" i="1"/>
  <c r="AK102" i="1"/>
  <c r="AJ102" i="1"/>
  <c r="AI102" i="1"/>
  <c r="AH102" i="1"/>
  <c r="AG102" i="1"/>
  <c r="AF102" i="1"/>
  <c r="AN101" i="1"/>
  <c r="AM101" i="1"/>
  <c r="AL101" i="1"/>
  <c r="AK101" i="1"/>
  <c r="AJ101" i="1"/>
  <c r="AI101" i="1"/>
  <c r="AH101" i="1"/>
  <c r="AG101" i="1"/>
  <c r="AF101" i="1"/>
  <c r="AN100" i="1"/>
  <c r="AM100" i="1"/>
  <c r="AL100" i="1"/>
  <c r="AK100" i="1"/>
  <c r="AJ100" i="1"/>
  <c r="AI100" i="1"/>
  <c r="AH100" i="1"/>
  <c r="AG100" i="1"/>
  <c r="AF100" i="1"/>
  <c r="AN99" i="1"/>
  <c r="AM99" i="1"/>
  <c r="AL99" i="1"/>
  <c r="AK99" i="1"/>
  <c r="AJ99" i="1"/>
  <c r="AI99" i="1"/>
  <c r="AH99" i="1"/>
  <c r="AG99" i="1"/>
  <c r="AF99" i="1"/>
  <c r="AN98" i="1"/>
  <c r="AM98" i="1"/>
  <c r="AL98" i="1"/>
  <c r="AK98" i="1"/>
  <c r="AJ98" i="1"/>
  <c r="AI98" i="1"/>
  <c r="AH98" i="1"/>
  <c r="AG98" i="1"/>
  <c r="AF98" i="1"/>
  <c r="AN97" i="1"/>
  <c r="AM97" i="1"/>
  <c r="AL97" i="1"/>
  <c r="AK97" i="1"/>
  <c r="AJ97" i="1"/>
  <c r="AI97" i="1"/>
  <c r="AH97" i="1"/>
  <c r="AG97" i="1"/>
  <c r="AF97" i="1"/>
  <c r="AN96" i="1"/>
  <c r="AM96" i="1"/>
  <c r="AL96" i="1"/>
  <c r="AK96" i="1"/>
  <c r="AJ96" i="1"/>
  <c r="AI96" i="1"/>
  <c r="AH96" i="1"/>
  <c r="AG96" i="1"/>
  <c r="AF96" i="1"/>
  <c r="AN95" i="1"/>
  <c r="AM95" i="1"/>
  <c r="AL95" i="1"/>
  <c r="AK95" i="1"/>
  <c r="AJ95" i="1"/>
  <c r="AI95" i="1"/>
  <c r="AH95" i="1"/>
  <c r="AG95" i="1"/>
  <c r="AF95" i="1"/>
  <c r="AN74" i="1"/>
  <c r="AM74" i="1"/>
  <c r="AL74" i="1"/>
  <c r="AK74" i="1"/>
  <c r="AJ74" i="1"/>
  <c r="AI74" i="1"/>
  <c r="AH74" i="1"/>
  <c r="AG74" i="1"/>
  <c r="AF74" i="1"/>
  <c r="AN73" i="1"/>
  <c r="AM73" i="1"/>
  <c r="AL73" i="1"/>
  <c r="AK73" i="1"/>
  <c r="AJ73" i="1"/>
  <c r="AI73" i="1"/>
  <c r="AH73" i="1"/>
  <c r="AG73" i="1"/>
  <c r="AF73" i="1"/>
  <c r="AN72" i="1"/>
  <c r="AM72" i="1"/>
  <c r="AL72" i="1"/>
  <c r="AK72" i="1"/>
  <c r="AJ72" i="1"/>
  <c r="AI72" i="1"/>
  <c r="AH72" i="1"/>
  <c r="AG72" i="1"/>
  <c r="AF72" i="1"/>
  <c r="AN71" i="1"/>
  <c r="AM71" i="1"/>
  <c r="AL71" i="1"/>
  <c r="AK71" i="1"/>
  <c r="AJ71" i="1"/>
  <c r="AI71" i="1"/>
  <c r="AH71" i="1"/>
  <c r="AG71" i="1"/>
  <c r="AF71" i="1"/>
  <c r="AN70" i="1"/>
  <c r="AM70" i="1"/>
  <c r="AL70" i="1"/>
  <c r="AK70" i="1"/>
  <c r="AJ70" i="1"/>
  <c r="AI70" i="1"/>
  <c r="AH70" i="1"/>
  <c r="AG70" i="1"/>
  <c r="AF70" i="1"/>
  <c r="AN69" i="1"/>
  <c r="AM69" i="1"/>
  <c r="AL69" i="1"/>
  <c r="AK69" i="1"/>
  <c r="AJ69" i="1"/>
  <c r="AI69" i="1"/>
  <c r="AH69" i="1"/>
  <c r="AG69" i="1"/>
  <c r="AF69" i="1"/>
  <c r="AN66" i="1"/>
  <c r="AM66" i="1"/>
  <c r="AL66" i="1"/>
  <c r="AK66" i="1"/>
  <c r="AJ66" i="1"/>
  <c r="AI66" i="1"/>
  <c r="AH66" i="1"/>
  <c r="AG66" i="1"/>
  <c r="AF66" i="1"/>
  <c r="AN65" i="1"/>
  <c r="AM65" i="1"/>
  <c r="AL65" i="1"/>
  <c r="AK65" i="1"/>
  <c r="AJ65" i="1"/>
  <c r="AI65" i="1"/>
  <c r="AH65" i="1"/>
  <c r="AG65" i="1"/>
  <c r="AF65" i="1"/>
  <c r="AN64" i="1"/>
  <c r="AM64" i="1"/>
  <c r="AL64" i="1"/>
  <c r="AK64" i="1"/>
  <c r="AJ64" i="1"/>
  <c r="AI64" i="1"/>
  <c r="AH64" i="1"/>
  <c r="AG64" i="1"/>
  <c r="AF64" i="1"/>
  <c r="AN61" i="1"/>
  <c r="AM61" i="1"/>
  <c r="AL61" i="1"/>
  <c r="AK61" i="1"/>
  <c r="AJ61" i="1"/>
  <c r="AI61" i="1"/>
  <c r="AH61" i="1"/>
  <c r="AG61" i="1"/>
  <c r="AF61" i="1"/>
  <c r="AN60" i="1"/>
  <c r="AM60" i="1"/>
  <c r="AL60" i="1"/>
  <c r="AK60" i="1"/>
  <c r="AJ60" i="1"/>
  <c r="AI60" i="1"/>
  <c r="AH60" i="1"/>
  <c r="AG60" i="1"/>
  <c r="AF60" i="1"/>
  <c r="AN59" i="1"/>
  <c r="AM59" i="1"/>
  <c r="AL59" i="1"/>
  <c r="AK59" i="1"/>
  <c r="AJ59" i="1"/>
  <c r="AI59" i="1"/>
  <c r="AH59" i="1"/>
  <c r="AG59" i="1"/>
  <c r="AF59" i="1"/>
  <c r="AN56" i="1"/>
  <c r="AM56" i="1"/>
  <c r="AL56" i="1"/>
  <c r="AK56" i="1"/>
  <c r="AJ56" i="1"/>
  <c r="AI56" i="1"/>
  <c r="AH56" i="1"/>
  <c r="AG56" i="1"/>
  <c r="AF56" i="1"/>
  <c r="AN55" i="1"/>
  <c r="AM55" i="1"/>
  <c r="AL55" i="1"/>
  <c r="AK55" i="1"/>
  <c r="AJ55" i="1"/>
  <c r="AI55" i="1"/>
  <c r="AH55" i="1"/>
  <c r="AG55" i="1"/>
  <c r="AF55" i="1"/>
  <c r="AN54" i="1"/>
  <c r="AM54" i="1"/>
  <c r="AL54" i="1"/>
  <c r="AK54" i="1"/>
  <c r="AJ54" i="1"/>
  <c r="AI54" i="1"/>
  <c r="AH54" i="1"/>
  <c r="AG54" i="1"/>
  <c r="AF54" i="1"/>
  <c r="AN53" i="1"/>
  <c r="AM53" i="1"/>
  <c r="AL53" i="1"/>
  <c r="AK53" i="1"/>
  <c r="AJ53" i="1"/>
  <c r="AI53" i="1"/>
  <c r="AH53" i="1"/>
  <c r="AG53" i="1"/>
  <c r="AF53" i="1"/>
  <c r="AN50" i="1"/>
  <c r="AM50" i="1"/>
  <c r="AL50" i="1"/>
  <c r="AK50" i="1"/>
  <c r="AJ50" i="1"/>
  <c r="AI50" i="1"/>
  <c r="AH50" i="1"/>
  <c r="AG50" i="1"/>
  <c r="AF50" i="1"/>
  <c r="AN49" i="1"/>
  <c r="AM49" i="1"/>
  <c r="AL49" i="1"/>
  <c r="AK49" i="1"/>
  <c r="AJ49" i="1"/>
  <c r="AI49" i="1"/>
  <c r="AH49" i="1"/>
  <c r="AG49" i="1"/>
  <c r="AF49" i="1"/>
  <c r="AN47" i="1"/>
  <c r="AM47" i="1"/>
  <c r="AL47" i="1"/>
  <c r="AK47" i="1"/>
  <c r="AJ47" i="1"/>
  <c r="AI47" i="1"/>
  <c r="AH47" i="1"/>
  <c r="AG47" i="1"/>
  <c r="AF47" i="1"/>
  <c r="AN46" i="1"/>
  <c r="AM46" i="1"/>
  <c r="AL46" i="1"/>
  <c r="AK46" i="1"/>
  <c r="AJ46" i="1"/>
  <c r="AI46" i="1"/>
  <c r="AH46" i="1"/>
  <c r="AG46" i="1"/>
  <c r="AF46" i="1"/>
  <c r="AN42" i="1"/>
  <c r="AM42" i="1"/>
  <c r="AL42" i="1"/>
  <c r="AK42" i="1"/>
  <c r="AJ42" i="1"/>
  <c r="AI42" i="1"/>
  <c r="AH42" i="1"/>
  <c r="AG42" i="1"/>
  <c r="AF42" i="1"/>
  <c r="AN40" i="1"/>
  <c r="AM40" i="1"/>
  <c r="AL40" i="1"/>
  <c r="AK40" i="1"/>
  <c r="AJ40" i="1"/>
  <c r="AI40" i="1"/>
  <c r="AH40" i="1"/>
  <c r="AG40" i="1"/>
  <c r="AF40" i="1"/>
  <c r="AN36" i="1"/>
  <c r="AM36" i="1"/>
  <c r="AL36" i="1"/>
  <c r="AK36" i="1"/>
  <c r="AJ36" i="1"/>
  <c r="AI36" i="1"/>
  <c r="AH36" i="1"/>
  <c r="AG36" i="1"/>
  <c r="AF36" i="1"/>
  <c r="AN34" i="1"/>
  <c r="AM34" i="1"/>
  <c r="AL34" i="1"/>
  <c r="AK34" i="1"/>
  <c r="AJ34" i="1"/>
  <c r="AI34" i="1"/>
  <c r="AH34" i="1"/>
  <c r="AG34" i="1"/>
  <c r="AF34" i="1"/>
  <c r="AN31" i="1"/>
  <c r="AM31" i="1"/>
  <c r="AL31" i="1"/>
  <c r="AK31" i="1"/>
  <c r="AJ31" i="1"/>
  <c r="AI31" i="1"/>
  <c r="AH31" i="1"/>
  <c r="AG31" i="1"/>
  <c r="AF31" i="1"/>
  <c r="AN28" i="1"/>
  <c r="AM28" i="1"/>
  <c r="AL28" i="1"/>
  <c r="AK28" i="1"/>
  <c r="AJ28" i="1"/>
  <c r="AI28" i="1"/>
  <c r="AH28" i="1"/>
  <c r="AG28" i="1"/>
  <c r="AF28" i="1"/>
  <c r="AN27" i="1"/>
  <c r="AM27" i="1"/>
  <c r="AL27" i="1"/>
  <c r="AK27" i="1"/>
  <c r="AJ27" i="1"/>
  <c r="AI27" i="1"/>
  <c r="AH27" i="1"/>
  <c r="AG27" i="1"/>
  <c r="AF27" i="1"/>
  <c r="AN24" i="1"/>
  <c r="AM24" i="1"/>
  <c r="AL24" i="1"/>
  <c r="AK24" i="1"/>
  <c r="AJ24" i="1"/>
  <c r="AI24" i="1"/>
  <c r="AH24" i="1"/>
  <c r="AG24" i="1"/>
  <c r="AF24" i="1"/>
  <c r="AN19" i="1"/>
  <c r="AM19" i="1"/>
  <c r="AL19" i="1"/>
  <c r="AK19" i="1"/>
  <c r="AJ19" i="1"/>
  <c r="AI19" i="1"/>
  <c r="AH19" i="1"/>
  <c r="AG19" i="1"/>
  <c r="AF19" i="1"/>
  <c r="AN18" i="1"/>
  <c r="AM18" i="1"/>
  <c r="AL18" i="1"/>
  <c r="AK18" i="1"/>
  <c r="AJ18" i="1"/>
  <c r="AI18" i="1"/>
  <c r="AH18" i="1"/>
  <c r="AG18" i="1"/>
  <c r="AF18" i="1"/>
  <c r="AN17" i="1"/>
  <c r="AM17" i="1"/>
  <c r="AL17" i="1"/>
  <c r="AK17" i="1"/>
  <c r="AJ17" i="1"/>
  <c r="AI17" i="1"/>
  <c r="AH17" i="1"/>
  <c r="AG17" i="1"/>
  <c r="AF17" i="1"/>
  <c r="AN16" i="1"/>
  <c r="AM16" i="1"/>
  <c r="AL16" i="1"/>
  <c r="AK16" i="1"/>
  <c r="AJ16" i="1"/>
  <c r="AI16" i="1"/>
  <c r="AH16" i="1"/>
  <c r="AG16" i="1"/>
  <c r="AF16" i="1"/>
  <c r="AN14" i="1"/>
  <c r="AM14" i="1"/>
  <c r="AL14" i="1"/>
  <c r="AK14" i="1"/>
  <c r="AJ14" i="1"/>
  <c r="AI14" i="1"/>
  <c r="AH14" i="1"/>
  <c r="AG14" i="1"/>
  <c r="AF14" i="1"/>
  <c r="AN12" i="1"/>
  <c r="AM12" i="1"/>
  <c r="AL12" i="1"/>
  <c r="AK12" i="1"/>
  <c r="AJ12" i="1"/>
  <c r="AI12" i="1"/>
  <c r="AH12" i="1"/>
  <c r="AG12" i="1"/>
  <c r="AF12" i="1"/>
  <c r="X804" i="1"/>
  <c r="AA804" i="1" s="1"/>
  <c r="X803" i="1"/>
  <c r="AA803" i="1" s="1"/>
  <c r="BA803" i="1" s="1"/>
  <c r="X802" i="1"/>
  <c r="AA802" i="1" s="1"/>
  <c r="BA802" i="1" s="1"/>
  <c r="X801" i="1"/>
  <c r="AA801" i="1" s="1"/>
  <c r="BA801" i="1" s="1"/>
  <c r="X800" i="1"/>
  <c r="AA800" i="1" s="1"/>
  <c r="BA800" i="1" s="1"/>
  <c r="X788" i="1"/>
  <c r="AA788" i="1" s="1"/>
  <c r="BA788" i="1" s="1"/>
  <c r="X787" i="1"/>
  <c r="AA787" i="1" s="1"/>
  <c r="BA787" i="1" s="1"/>
  <c r="X786" i="1"/>
  <c r="AA786" i="1" s="1"/>
  <c r="BA786" i="1" s="1"/>
  <c r="X785" i="1"/>
  <c r="AA785" i="1" s="1"/>
  <c r="X784" i="1"/>
  <c r="AA784" i="1" s="1"/>
  <c r="X782" i="1"/>
  <c r="AA782" i="1" s="1"/>
  <c r="X781" i="1"/>
  <c r="X772" i="1"/>
  <c r="AA772" i="1" s="1"/>
  <c r="BA772" i="1" s="1"/>
  <c r="X771" i="1"/>
  <c r="AA771" i="1" s="1"/>
  <c r="BA771" i="1" s="1"/>
  <c r="X770" i="1"/>
  <c r="AA770" i="1" s="1"/>
  <c r="BA770" i="1" s="1"/>
  <c r="X769" i="1"/>
  <c r="AA769" i="1" s="1"/>
  <c r="BA769" i="1" s="1"/>
  <c r="X756" i="1"/>
  <c r="AA756" i="1" s="1"/>
  <c r="BA756" i="1" s="1"/>
  <c r="X755" i="1"/>
  <c r="AA755" i="1" s="1"/>
  <c r="BA755" i="1" s="1"/>
  <c r="X754" i="1"/>
  <c r="AA754" i="1" s="1"/>
  <c r="BA754" i="1" s="1"/>
  <c r="X753" i="1"/>
  <c r="AA753" i="1" s="1"/>
  <c r="BA753" i="1" s="1"/>
  <c r="X752" i="1"/>
  <c r="AA752" i="1" s="1"/>
  <c r="X749" i="1"/>
  <c r="X740" i="1"/>
  <c r="AA740" i="1" s="1"/>
  <c r="X739" i="1"/>
  <c r="AA739" i="1" s="1"/>
  <c r="BA739" i="1" s="1"/>
  <c r="X738" i="1"/>
  <c r="AA738" i="1" s="1"/>
  <c r="BA738" i="1" s="1"/>
  <c r="X737" i="1"/>
  <c r="AA737" i="1" s="1"/>
  <c r="BA737" i="1" s="1"/>
  <c r="X724" i="1"/>
  <c r="AA724" i="1" s="1"/>
  <c r="BA724" i="1" s="1"/>
  <c r="X723" i="1"/>
  <c r="AA723" i="1" s="1"/>
  <c r="BA723" i="1" s="1"/>
  <c r="X722" i="1"/>
  <c r="AA722" i="1" s="1"/>
  <c r="X721" i="1"/>
  <c r="AA721" i="1" s="1"/>
  <c r="BA721" i="1" s="1"/>
  <c r="X708" i="1"/>
  <c r="AA708" i="1" s="1"/>
  <c r="BA708" i="1" s="1"/>
  <c r="X707" i="1"/>
  <c r="AA707" i="1" s="1"/>
  <c r="BA707" i="1" s="1"/>
  <c r="X697" i="1"/>
  <c r="X696" i="1"/>
  <c r="X692" i="1"/>
  <c r="AA692" i="1" s="1"/>
  <c r="BA692" i="1" s="1"/>
  <c r="X691" i="1"/>
  <c r="AA691" i="1" s="1"/>
  <c r="BA691" i="1" s="1"/>
  <c r="X690" i="1"/>
  <c r="AA690" i="1" s="1"/>
  <c r="BA690" i="1" s="1"/>
  <c r="X689" i="1"/>
  <c r="AA689" i="1" s="1"/>
  <c r="BA689" i="1" s="1"/>
  <c r="X676" i="1"/>
  <c r="AA676" i="1" s="1"/>
  <c r="BA676" i="1" s="1"/>
  <c r="X675" i="1"/>
  <c r="AA675" i="1" s="1"/>
  <c r="BA675" i="1" s="1"/>
  <c r="X674" i="1"/>
  <c r="AA674" i="1" s="1"/>
  <c r="BA674" i="1" s="1"/>
  <c r="X666" i="1"/>
  <c r="X665" i="1"/>
  <c r="X664" i="1"/>
  <c r="X662" i="1"/>
  <c r="X660" i="1"/>
  <c r="AA660" i="1" s="1"/>
  <c r="BA660" i="1" s="1"/>
  <c r="X659" i="1"/>
  <c r="AA659" i="1" s="1"/>
  <c r="BA659" i="1" s="1"/>
  <c r="X658" i="1"/>
  <c r="AA658" i="1" s="1"/>
  <c r="BA658" i="1" s="1"/>
  <c r="X644" i="1"/>
  <c r="AA644" i="1" s="1"/>
  <c r="BA644" i="1" s="1"/>
  <c r="X643" i="1"/>
  <c r="AA643" i="1" s="1"/>
  <c r="BA643" i="1" s="1"/>
  <c r="X642" i="1"/>
  <c r="AA642" i="1" s="1"/>
  <c r="BA642" i="1" s="1"/>
  <c r="X628" i="1"/>
  <c r="AA628" i="1" s="1"/>
  <c r="BA628" i="1" s="1"/>
  <c r="X627" i="1"/>
  <c r="AA627" i="1" s="1"/>
  <c r="BA627" i="1" s="1"/>
  <c r="X626" i="1"/>
  <c r="AA626" i="1" s="1"/>
  <c r="BA626" i="1" s="1"/>
  <c r="X625" i="1"/>
  <c r="AA625" i="1" s="1"/>
  <c r="BA625" i="1" s="1"/>
  <c r="X621" i="1"/>
  <c r="X614" i="1"/>
  <c r="X612" i="1"/>
  <c r="AA612" i="1" s="1"/>
  <c r="BA612" i="1" s="1"/>
  <c r="X611" i="1"/>
  <c r="AA611" i="1" s="1"/>
  <c r="BA611" i="1" s="1"/>
  <c r="X610" i="1"/>
  <c r="AA610" i="1" s="1"/>
  <c r="BA610" i="1" s="1"/>
  <c r="X596" i="1"/>
  <c r="AA596" i="1" s="1"/>
  <c r="BA596" i="1" s="1"/>
  <c r="X595" i="1"/>
  <c r="AA595" i="1" s="1"/>
  <c r="BA595" i="1" s="1"/>
  <c r="X594" i="1"/>
  <c r="AA594" i="1" s="1"/>
  <c r="BA594" i="1" s="1"/>
  <c r="X593" i="1"/>
  <c r="AA593" i="1" s="1"/>
  <c r="BA593" i="1" s="1"/>
  <c r="X590" i="1"/>
  <c r="AA590" i="1" s="1"/>
  <c r="X589" i="1"/>
  <c r="X588" i="1"/>
  <c r="X580" i="1"/>
  <c r="AA580" i="1" s="1"/>
  <c r="BA580" i="1" s="1"/>
  <c r="X579" i="1"/>
  <c r="AA579" i="1" s="1"/>
  <c r="BA579" i="1" s="1"/>
  <c r="X578" i="1"/>
  <c r="AA578" i="1" s="1"/>
  <c r="BA578" i="1" s="1"/>
  <c r="X564" i="1"/>
  <c r="AA564" i="1" s="1"/>
  <c r="BA564" i="1" s="1"/>
  <c r="X563" i="1"/>
  <c r="AA563" i="1" s="1"/>
  <c r="BA563" i="1" s="1"/>
  <c r="X562" i="1"/>
  <c r="AA562" i="1" s="1"/>
  <c r="BA562" i="1" s="1"/>
  <c r="X561" i="1"/>
  <c r="X548" i="1"/>
  <c r="AA548" i="1" s="1"/>
  <c r="BA548" i="1" s="1"/>
  <c r="X547" i="1"/>
  <c r="AA547" i="1" s="1"/>
  <c r="BA547" i="1" s="1"/>
  <c r="X546" i="1"/>
  <c r="AA546" i="1" s="1"/>
  <c r="BA546" i="1" s="1"/>
  <c r="X532" i="1"/>
  <c r="AA532" i="1" s="1"/>
  <c r="BA532" i="1" s="1"/>
  <c r="X531" i="1"/>
  <c r="AA531" i="1" s="1"/>
  <c r="BA531" i="1" s="1"/>
  <c r="X530" i="1"/>
  <c r="AA530" i="1" s="1"/>
  <c r="BA530" i="1" s="1"/>
  <c r="X516" i="1"/>
  <c r="AA516" i="1" s="1"/>
  <c r="BA516" i="1" s="1"/>
  <c r="X515" i="1"/>
  <c r="AA515" i="1" s="1"/>
  <c r="BA515" i="1" s="1"/>
  <c r="X514" i="1"/>
  <c r="AA514" i="1" s="1"/>
  <c r="BA514" i="1" s="1"/>
  <c r="X513" i="1"/>
  <c r="AA513" i="1" s="1"/>
  <c r="BA513" i="1" s="1"/>
  <c r="X510" i="1"/>
  <c r="AA510" i="1" s="1"/>
  <c r="X500" i="1"/>
  <c r="AA500" i="1" s="1"/>
  <c r="BA500" i="1" s="1"/>
  <c r="X499" i="1"/>
  <c r="AA499" i="1" s="1"/>
  <c r="BA499" i="1" s="1"/>
  <c r="X498" i="1"/>
  <c r="AA498" i="1" s="1"/>
  <c r="BA498" i="1" s="1"/>
  <c r="X484" i="1"/>
  <c r="AA484" i="1" s="1"/>
  <c r="BA484" i="1" s="1"/>
  <c r="X483" i="1"/>
  <c r="AA483" i="1" s="1"/>
  <c r="BA483" i="1" s="1"/>
  <c r="X482" i="1"/>
  <c r="AA482" i="1" s="1"/>
  <c r="BA482" i="1" s="1"/>
  <c r="X481" i="1"/>
  <c r="AA481" i="1" s="1"/>
  <c r="BA481" i="1" s="1"/>
  <c r="X478" i="1"/>
  <c r="AA478" i="1" s="1"/>
  <c r="X468" i="1"/>
  <c r="AA468" i="1" s="1"/>
  <c r="BA468" i="1" s="1"/>
  <c r="X467" i="1"/>
  <c r="AA467" i="1" s="1"/>
  <c r="BA467" i="1" s="1"/>
  <c r="X466" i="1"/>
  <c r="AA466" i="1" s="1"/>
  <c r="BA466" i="1" s="1"/>
  <c r="X465" i="1"/>
  <c r="AA465" i="1" s="1"/>
  <c r="BA465" i="1" s="1"/>
  <c r="X452" i="1"/>
  <c r="AA452" i="1" s="1"/>
  <c r="BA452" i="1" s="1"/>
  <c r="X451" i="1"/>
  <c r="AA451" i="1" s="1"/>
  <c r="BA451" i="1" s="1"/>
  <c r="X436" i="1"/>
  <c r="AA436" i="1" s="1"/>
  <c r="BA436" i="1" s="1"/>
  <c r="X435" i="1"/>
  <c r="AA435" i="1" s="1"/>
  <c r="BA435" i="1" s="1"/>
  <c r="X434" i="1"/>
  <c r="AA434" i="1" s="1"/>
  <c r="BA434" i="1" s="1"/>
  <c r="X433" i="1"/>
  <c r="AA433" i="1" s="1"/>
  <c r="BA433" i="1" s="1"/>
  <c r="X420" i="1"/>
  <c r="AA420" i="1" s="1"/>
  <c r="BA420" i="1" s="1"/>
  <c r="X419" i="1"/>
  <c r="AA419" i="1" s="1"/>
  <c r="BA419" i="1" s="1"/>
  <c r="X418" i="1"/>
  <c r="AA418" i="1" s="1"/>
  <c r="BA418" i="1" s="1"/>
  <c r="X404" i="1"/>
  <c r="AA404" i="1" s="1"/>
  <c r="BA404" i="1" s="1"/>
  <c r="X403" i="1"/>
  <c r="AA403" i="1" s="1"/>
  <c r="BA403" i="1" s="1"/>
  <c r="X402" i="1"/>
  <c r="AA402" i="1" s="1"/>
  <c r="BA402" i="1" s="1"/>
  <c r="X388" i="1"/>
  <c r="AA388" i="1" s="1"/>
  <c r="BA388" i="1" s="1"/>
  <c r="X387" i="1"/>
  <c r="AA387" i="1" s="1"/>
  <c r="BA387" i="1" s="1"/>
  <c r="X386" i="1"/>
  <c r="AA386" i="1" s="1"/>
  <c r="BA386" i="1" s="1"/>
  <c r="X385" i="1"/>
  <c r="AA385" i="1" s="1"/>
  <c r="BA385" i="1" s="1"/>
  <c r="X372" i="1"/>
  <c r="AA372" i="1" s="1"/>
  <c r="BA372" i="1" s="1"/>
  <c r="X371" i="1"/>
  <c r="AA371" i="1" s="1"/>
  <c r="BA371" i="1" s="1"/>
  <c r="X370" i="1"/>
  <c r="AA370" i="1" s="1"/>
  <c r="BA370" i="1" s="1"/>
  <c r="X369" i="1"/>
  <c r="AA369" i="1" s="1"/>
  <c r="BA369" i="1" s="1"/>
  <c r="X356" i="1"/>
  <c r="AA356" i="1" s="1"/>
  <c r="BA356" i="1" s="1"/>
  <c r="X355" i="1"/>
  <c r="AA355" i="1" s="1"/>
  <c r="BA355" i="1" s="1"/>
  <c r="X353" i="1"/>
  <c r="AA353" i="1" s="1"/>
  <c r="BA353" i="1" s="1"/>
  <c r="X349" i="1"/>
  <c r="X348" i="1"/>
  <c r="X347" i="1"/>
  <c r="X346" i="1"/>
  <c r="X340" i="1"/>
  <c r="AA340" i="1" s="1"/>
  <c r="BA340" i="1" s="1"/>
  <c r="X339" i="1"/>
  <c r="AA339" i="1" s="1"/>
  <c r="BA339" i="1" s="1"/>
  <c r="X338" i="1"/>
  <c r="AA338" i="1" s="1"/>
  <c r="BA338" i="1" s="1"/>
  <c r="X337" i="1"/>
  <c r="AA337" i="1" s="1"/>
  <c r="BA337" i="1" s="1"/>
  <c r="X324" i="1"/>
  <c r="AA324" i="1" s="1"/>
  <c r="BA324" i="1" s="1"/>
  <c r="X323" i="1"/>
  <c r="AA323" i="1" s="1"/>
  <c r="BA323" i="1" s="1"/>
  <c r="X322" i="1"/>
  <c r="AA322" i="1" s="1"/>
  <c r="BA322" i="1" s="1"/>
  <c r="X308" i="1"/>
  <c r="AA308" i="1" s="1"/>
  <c r="X307" i="1"/>
  <c r="AA307" i="1" s="1"/>
  <c r="BA307" i="1" s="1"/>
  <c r="X306" i="1"/>
  <c r="AA306" i="1" s="1"/>
  <c r="BA306" i="1" s="1"/>
  <c r="X305" i="1"/>
  <c r="AA305" i="1" s="1"/>
  <c r="BA305" i="1" s="1"/>
  <c r="X302" i="1"/>
  <c r="AA302" i="1" s="1"/>
  <c r="BA302" i="1" s="1"/>
  <c r="X301" i="1"/>
  <c r="X300" i="1"/>
  <c r="X299" i="1"/>
  <c r="X298" i="1"/>
  <c r="X297" i="1"/>
  <c r="X296" i="1"/>
  <c r="X292" i="1"/>
  <c r="AA292" i="1" s="1"/>
  <c r="BA292" i="1" s="1"/>
  <c r="X291" i="1"/>
  <c r="AA291" i="1" s="1"/>
  <c r="BA291" i="1" s="1"/>
  <c r="X290" i="1"/>
  <c r="AA290" i="1" s="1"/>
  <c r="BA290" i="1" s="1"/>
  <c r="X276" i="1"/>
  <c r="AA276" i="1" s="1"/>
  <c r="BA276" i="1" s="1"/>
  <c r="X275" i="1"/>
  <c r="AA275" i="1" s="1"/>
  <c r="BA275" i="1" s="1"/>
  <c r="X274" i="1"/>
  <c r="AA274" i="1" s="1"/>
  <c r="BA274" i="1" s="1"/>
  <c r="X260" i="1"/>
  <c r="AA260" i="1" s="1"/>
  <c r="BA260" i="1" s="1"/>
  <c r="X259" i="1"/>
  <c r="AA259" i="1" s="1"/>
  <c r="BA259" i="1" s="1"/>
  <c r="X258" i="1"/>
  <c r="AA258" i="1" s="1"/>
  <c r="BA258" i="1" s="1"/>
  <c r="X257" i="1"/>
  <c r="AA257" i="1" s="1"/>
  <c r="BA257" i="1" s="1"/>
  <c r="X254" i="1"/>
  <c r="AA254" i="1" s="1"/>
  <c r="X244" i="1"/>
  <c r="AA244" i="1" s="1"/>
  <c r="X243" i="1"/>
  <c r="AA243" i="1" s="1"/>
  <c r="BA243" i="1" s="1"/>
  <c r="X241" i="1"/>
  <c r="AA241" i="1" s="1"/>
  <c r="BA241" i="1" s="1"/>
  <c r="X228" i="1"/>
  <c r="AA228" i="1" s="1"/>
  <c r="BA228" i="1" s="1"/>
  <c r="X227" i="1"/>
  <c r="AA227" i="1" s="1"/>
  <c r="BA227" i="1" s="1"/>
  <c r="X226" i="1"/>
  <c r="AA226" i="1" s="1"/>
  <c r="BA226" i="1" s="1"/>
  <c r="X225" i="1"/>
  <c r="AA225" i="1" s="1"/>
  <c r="BA225" i="1" s="1"/>
  <c r="X212" i="1"/>
  <c r="AA212" i="1" s="1"/>
  <c r="BA212" i="1" s="1"/>
  <c r="X211" i="1"/>
  <c r="AA211" i="1" s="1"/>
  <c r="BA211" i="1" s="1"/>
  <c r="X210" i="1"/>
  <c r="AA210" i="1" s="1"/>
  <c r="BA210" i="1" s="1"/>
  <c r="X209" i="1"/>
  <c r="AA209" i="1" s="1"/>
  <c r="BA209" i="1" s="1"/>
  <c r="X206" i="1"/>
  <c r="AA206" i="1" s="1"/>
  <c r="X205" i="1"/>
  <c r="X201" i="1"/>
  <c r="X196" i="1"/>
  <c r="AA196" i="1" s="1"/>
  <c r="BA196" i="1" s="1"/>
  <c r="X195" i="1"/>
  <c r="AA195" i="1" s="1"/>
  <c r="X194" i="1"/>
  <c r="AA194" i="1" s="1"/>
  <c r="BA194" i="1" s="1"/>
  <c r="X180" i="1"/>
  <c r="AA180" i="1" s="1"/>
  <c r="X179" i="1"/>
  <c r="AA179" i="1" s="1"/>
  <c r="BA179" i="1" s="1"/>
  <c r="X178" i="1"/>
  <c r="AA178" i="1" s="1"/>
  <c r="BA178" i="1" s="1"/>
  <c r="X177" i="1"/>
  <c r="AA177" i="1" s="1"/>
  <c r="BA177" i="1" s="1"/>
  <c r="X164" i="1"/>
  <c r="AA164" i="1" s="1"/>
  <c r="BA164" i="1" s="1"/>
  <c r="X163" i="1"/>
  <c r="AA163" i="1" s="1"/>
  <c r="BA163" i="1" s="1"/>
  <c r="X162" i="1"/>
  <c r="AA162" i="1" s="1"/>
  <c r="BA162" i="1" s="1"/>
  <c r="X148" i="1"/>
  <c r="AA148" i="1" s="1"/>
  <c r="BA148" i="1" s="1"/>
  <c r="X147" i="1"/>
  <c r="AA147" i="1" s="1"/>
  <c r="BA147" i="1" s="1"/>
  <c r="X146" i="1"/>
  <c r="AA146" i="1" s="1"/>
  <c r="BA146" i="1" s="1"/>
  <c r="X139" i="1"/>
  <c r="X138" i="1"/>
  <c r="X132" i="1"/>
  <c r="AA132" i="1" s="1"/>
  <c r="BA132" i="1" s="1"/>
  <c r="X131" i="1"/>
  <c r="AA131" i="1" s="1"/>
  <c r="BA131" i="1" s="1"/>
  <c r="X130" i="1"/>
  <c r="AA130" i="1" s="1"/>
  <c r="BA130" i="1" s="1"/>
  <c r="X129" i="1"/>
  <c r="AA129" i="1" s="1"/>
  <c r="X116" i="1"/>
  <c r="AA116" i="1" s="1"/>
  <c r="BA116" i="1" s="1"/>
  <c r="X115" i="1"/>
  <c r="AA115" i="1" s="1"/>
  <c r="BA115" i="1" s="1"/>
  <c r="X114" i="1"/>
  <c r="AA114" i="1" s="1"/>
  <c r="BA114" i="1" s="1"/>
  <c r="X100" i="1"/>
  <c r="AA100" i="1" s="1"/>
  <c r="BA100" i="1" s="1"/>
  <c r="X99" i="1"/>
  <c r="AA99" i="1" s="1"/>
  <c r="BA99" i="1" s="1"/>
  <c r="X98" i="1"/>
  <c r="AA98" i="1" s="1"/>
  <c r="BA98" i="1" s="1"/>
  <c r="X97" i="1"/>
  <c r="AA97" i="1" s="1"/>
  <c r="BA97" i="1" s="1"/>
  <c r="X94" i="1"/>
  <c r="AA94" i="1" s="1"/>
  <c r="X84" i="1"/>
  <c r="AA84" i="1" s="1"/>
  <c r="BA84" i="1" s="1"/>
  <c r="X83" i="1"/>
  <c r="AA83" i="1" s="1"/>
  <c r="BA83" i="1" s="1"/>
  <c r="X82" i="1"/>
  <c r="AA82" i="1" s="1"/>
  <c r="X81" i="1"/>
  <c r="AA81" i="1" s="1"/>
  <c r="X80" i="1"/>
  <c r="AA80" i="1" s="1"/>
  <c r="X68" i="1"/>
  <c r="AA68" i="1" s="1"/>
  <c r="BA68" i="1" s="1"/>
  <c r="X67" i="1"/>
  <c r="AA67" i="1" s="1"/>
  <c r="BA67" i="1" s="1"/>
  <c r="X66" i="1"/>
  <c r="AA66" i="1" s="1"/>
  <c r="BA66" i="1" s="1"/>
  <c r="X65" i="1"/>
  <c r="AA65" i="1" s="1"/>
  <c r="BA65" i="1" s="1"/>
  <c r="X64" i="1"/>
  <c r="AA64" i="1" s="1"/>
  <c r="X52" i="1"/>
  <c r="AA52" i="1" s="1"/>
  <c r="BA52" i="1" s="1"/>
  <c r="X51" i="1"/>
  <c r="AA51" i="1" s="1"/>
  <c r="BA51" i="1" s="1"/>
  <c r="X50" i="1"/>
  <c r="X36" i="1"/>
  <c r="AA36" i="1" s="1"/>
  <c r="BA36" i="1" s="1"/>
  <c r="X35" i="1"/>
  <c r="AA35" i="1" s="1"/>
  <c r="BA35" i="1" s="1"/>
  <c r="X32" i="1"/>
  <c r="AA32" i="1" s="1"/>
  <c r="X30" i="1"/>
  <c r="AA30" i="1" s="1"/>
  <c r="X29" i="1"/>
  <c r="X28" i="1"/>
  <c r="AA28" i="1" s="1"/>
  <c r="BA28" i="1" s="1"/>
  <c r="X27" i="1"/>
  <c r="X20" i="1"/>
  <c r="AA20" i="1" s="1"/>
  <c r="BA20" i="1" s="1"/>
  <c r="X19" i="1"/>
  <c r="AA19" i="1" s="1"/>
  <c r="BA19" i="1" s="1"/>
  <c r="X18" i="1"/>
  <c r="AA18" i="1" s="1"/>
  <c r="BA18" i="1" s="1"/>
  <c r="X17" i="1"/>
  <c r="AA17" i="1" s="1"/>
  <c r="BA17" i="1" s="1"/>
  <c r="X16" i="1"/>
  <c r="X14" i="1"/>
  <c r="AA14" i="1" s="1"/>
  <c r="BA14" i="1" s="1"/>
  <c r="EO34" i="15" l="1"/>
  <c r="FG21" i="15"/>
  <c r="EO50" i="15"/>
  <c r="EO18" i="15"/>
  <c r="FE30" i="15"/>
  <c r="EO30" i="15"/>
  <c r="II59" i="15"/>
  <c r="FE38" i="15"/>
  <c r="U24" i="13"/>
  <c r="U23" i="13"/>
  <c r="Q27" i="13"/>
  <c r="Q22" i="13"/>
  <c r="Q24" i="13"/>
  <c r="AA561" i="1"/>
  <c r="BA561" i="1" s="1"/>
  <c r="AO561" i="1" s="1"/>
  <c r="EF648" i="1"/>
  <c r="FO43" i="15"/>
  <c r="FO58" i="15" s="1"/>
  <c r="DC22" i="15"/>
  <c r="II58" i="15"/>
  <c r="GA44" i="15"/>
  <c r="GA59" i="15" s="1"/>
  <c r="EM43" i="15"/>
  <c r="EM58" i="15" s="1"/>
  <c r="DE22" i="15"/>
  <c r="EQ25" i="15"/>
  <c r="EQ26" i="15" s="1"/>
  <c r="EQ33" i="15"/>
  <c r="ES33" i="15" s="1"/>
  <c r="EU33" i="15" s="1"/>
  <c r="EK44" i="15"/>
  <c r="EK59" i="15" s="1"/>
  <c r="FG25" i="15"/>
  <c r="FI25" i="15" s="1"/>
  <c r="FK25" i="15" s="1"/>
  <c r="EG43" i="15"/>
  <c r="EG58" i="15" s="1"/>
  <c r="EQ21" i="15"/>
  <c r="EQ22" i="15" s="1"/>
  <c r="EQ29" i="15"/>
  <c r="EQ30" i="15" s="1"/>
  <c r="FE43" i="15"/>
  <c r="FE58" i="15" s="1"/>
  <c r="IA43" i="15"/>
  <c r="EF131" i="1"/>
  <c r="EG371" i="1"/>
  <c r="EF707" i="1"/>
  <c r="EG243" i="1"/>
  <c r="AO804" i="1"/>
  <c r="AO244" i="1"/>
  <c r="AO500" i="1"/>
  <c r="AO707" i="1"/>
  <c r="AO740" i="1"/>
  <c r="AZ740" i="1" s="1"/>
  <c r="DG21" i="15"/>
  <c r="DI21" i="15" s="1"/>
  <c r="HY49" i="15"/>
  <c r="FY44" i="15"/>
  <c r="FY59" i="15" s="1"/>
  <c r="FI26" i="15"/>
  <c r="IA58" i="15"/>
  <c r="FG29" i="15"/>
  <c r="FG30" i="15" s="1"/>
  <c r="EA44" i="15"/>
  <c r="EA59" i="15" s="1"/>
  <c r="FI44" i="15"/>
  <c r="FI59" i="15" s="1"/>
  <c r="FA44" i="15"/>
  <c r="FA59" i="15" s="1"/>
  <c r="HH44" i="15"/>
  <c r="HH59" i="15" s="1"/>
  <c r="HH69" i="15" s="1"/>
  <c r="HY58" i="15"/>
  <c r="IB58" i="15"/>
  <c r="HK44" i="15"/>
  <c r="HK59" i="15" s="1"/>
  <c r="HK69" i="15" s="1"/>
  <c r="FG41" i="15"/>
  <c r="FI41" i="15" s="1"/>
  <c r="HW18" i="15"/>
  <c r="IA44" i="15"/>
  <c r="EO43" i="15"/>
  <c r="EO58" i="15" s="1"/>
  <c r="FW43" i="15"/>
  <c r="FW58" i="15" s="1"/>
  <c r="FU44" i="15"/>
  <c r="FU59" i="15" s="1"/>
  <c r="FU43" i="15"/>
  <c r="FU58" i="15" s="1"/>
  <c r="HX34" i="15"/>
  <c r="DA42" i="15"/>
  <c r="EM44" i="15"/>
  <c r="EM59" i="15" s="1"/>
  <c r="FG33" i="15"/>
  <c r="FG34" i="15" s="1"/>
  <c r="EO44" i="15"/>
  <c r="EO59" i="15" s="1"/>
  <c r="BO37" i="15"/>
  <c r="AY25" i="15"/>
  <c r="AY26" i="15" s="1"/>
  <c r="AW26" i="15"/>
  <c r="DB21" i="15"/>
  <c r="ED21" i="15" s="1"/>
  <c r="FF21" i="15" s="1"/>
  <c r="CD22" i="15"/>
  <c r="DB22" i="15" s="1"/>
  <c r="CX34" i="15"/>
  <c r="DZ33" i="15"/>
  <c r="FB33" i="15" s="1"/>
  <c r="N18" i="15"/>
  <c r="AL18" i="15" s="1"/>
  <c r="BJ18" i="15" s="1"/>
  <c r="CH18" i="15" s="1"/>
  <c r="DH18" i="15" s="1"/>
  <c r="AL17" i="15"/>
  <c r="BJ17" i="15" s="1"/>
  <c r="P17" i="15"/>
  <c r="J34" i="15"/>
  <c r="L33" i="15"/>
  <c r="HE22" i="15"/>
  <c r="HF21" i="15"/>
  <c r="BS33" i="15"/>
  <c r="BQ34" i="15"/>
  <c r="EL44" i="15"/>
  <c r="EL59" i="15" s="1"/>
  <c r="FB44" i="15"/>
  <c r="FB59" i="15" s="1"/>
  <c r="DF49" i="15"/>
  <c r="DL49" i="15" s="1"/>
  <c r="DR49" i="15" s="1"/>
  <c r="DX49" i="15" s="1"/>
  <c r="ED49" i="15" s="1"/>
  <c r="EJ49" i="15" s="1"/>
  <c r="EP49" i="15" s="1"/>
  <c r="EV49" i="15" s="1"/>
  <c r="FB49" i="15" s="1"/>
  <c r="FH49" i="15" s="1"/>
  <c r="FN49" i="15" s="1"/>
  <c r="DD49" i="15"/>
  <c r="BO17" i="15"/>
  <c r="BM18" i="15"/>
  <c r="BF30" i="15"/>
  <c r="CD29" i="15"/>
  <c r="HG37" i="15"/>
  <c r="HF38" i="15"/>
  <c r="GG17" i="15"/>
  <c r="GG18" i="15" s="1"/>
  <c r="K33" i="15"/>
  <c r="I34" i="15"/>
  <c r="IP33" i="15"/>
  <c r="DU43" i="15"/>
  <c r="DU58" i="15" s="1"/>
  <c r="FG22" i="15"/>
  <c r="FI21" i="15"/>
  <c r="HX22" i="15"/>
  <c r="HY21" i="15"/>
  <c r="BS49" i="15"/>
  <c r="BQ50" i="15"/>
  <c r="IH58" i="15"/>
  <c r="IH43" i="15"/>
  <c r="FA43" i="15"/>
  <c r="FA58" i="15" s="1"/>
  <c r="HG60" i="15"/>
  <c r="HW22" i="15"/>
  <c r="HY44" i="15"/>
  <c r="HY59" i="15"/>
  <c r="EG44" i="15"/>
  <c r="EG59" i="15" s="1"/>
  <c r="DY44" i="15"/>
  <c r="DY59" i="15" s="1"/>
  <c r="FF44" i="15"/>
  <c r="FF59" i="15" s="1"/>
  <c r="HX25" i="15"/>
  <c r="HW26" i="15"/>
  <c r="HW60" i="15"/>
  <c r="HE33" i="15"/>
  <c r="DX44" i="15"/>
  <c r="DX59" i="15" s="1"/>
  <c r="V6" i="13"/>
  <c r="BO21" i="15"/>
  <c r="BM22" i="15"/>
  <c r="DN44" i="15"/>
  <c r="DN59" i="15" s="1"/>
  <c r="EW44" i="15"/>
  <c r="EW59" i="15" s="1"/>
  <c r="HW38" i="15"/>
  <c r="HX37" i="15"/>
  <c r="H25" i="13"/>
  <c r="H22" i="13"/>
  <c r="H23" i="13"/>
  <c r="H24" i="13"/>
  <c r="DE54" i="15"/>
  <c r="DG53" i="15"/>
  <c r="U22" i="13"/>
  <c r="V18" i="13"/>
  <c r="W18" i="13" s="1"/>
  <c r="DI43" i="15"/>
  <c r="DI58" i="15" s="1"/>
  <c r="G1" i="13"/>
  <c r="G14" i="13"/>
  <c r="G13" i="13"/>
  <c r="G11" i="13"/>
  <c r="G12" i="13"/>
  <c r="K37" i="15"/>
  <c r="I38" i="15"/>
  <c r="U1" i="13"/>
  <c r="V10" i="13"/>
  <c r="U11" i="13"/>
  <c r="U12" i="13"/>
  <c r="EA43" i="15"/>
  <c r="EA58" i="15" s="1"/>
  <c r="FI43" i="15"/>
  <c r="FI58" i="15" s="1"/>
  <c r="ID43" i="15"/>
  <c r="ID58" i="15"/>
  <c r="FG44" i="15"/>
  <c r="FG59" i="15" s="1"/>
  <c r="FE18" i="15"/>
  <c r="IB44" i="15"/>
  <c r="IB59" i="15"/>
  <c r="L13" i="13"/>
  <c r="L12" i="13"/>
  <c r="L11" i="13"/>
  <c r="L14" i="13"/>
  <c r="L1" i="13"/>
  <c r="U26" i="13"/>
  <c r="U14" i="13"/>
  <c r="DC38" i="15"/>
  <c r="DE37" i="15"/>
  <c r="DL43" i="15"/>
  <c r="DL58" i="15" s="1"/>
  <c r="DL20" i="15"/>
  <c r="DL44" i="15" s="1"/>
  <c r="DL59" i="15" s="1"/>
  <c r="EY43" i="15"/>
  <c r="EY58" i="15" s="1"/>
  <c r="HK43" i="15"/>
  <c r="HK58" i="15" s="1"/>
  <c r="HK68" i="15" s="1"/>
  <c r="DB37" i="15"/>
  <c r="CD38" i="15"/>
  <c r="DC42" i="15"/>
  <c r="DE41" i="15"/>
  <c r="EE43" i="15"/>
  <c r="EE58" i="15" s="1"/>
  <c r="FM43" i="15"/>
  <c r="FM58" i="15" s="1"/>
  <c r="BZ44" i="15"/>
  <c r="BZ59" i="15" s="1"/>
  <c r="EB44" i="15"/>
  <c r="EB59" i="15" s="1"/>
  <c r="ER44" i="15"/>
  <c r="ER59" i="15" s="1"/>
  <c r="FK44" i="15"/>
  <c r="FK59" i="15" s="1"/>
  <c r="DB34" i="15"/>
  <c r="ED33" i="15"/>
  <c r="FF33" i="15" s="1"/>
  <c r="GK41" i="15"/>
  <c r="V3" i="13"/>
  <c r="W3" i="13" s="1"/>
  <c r="W9" i="13"/>
  <c r="E23" i="13"/>
  <c r="E27" i="13"/>
  <c r="E22" i="13"/>
  <c r="FX21" i="15"/>
  <c r="FX22" i="15" s="1"/>
  <c r="FV22" i="15"/>
  <c r="AE30" i="15"/>
  <c r="AG29" i="15"/>
  <c r="BK41" i="15"/>
  <c r="BI42" i="15"/>
  <c r="W17" i="13"/>
  <c r="F22" i="13"/>
  <c r="F27" i="13"/>
  <c r="F23" i="13"/>
  <c r="I26" i="15"/>
  <c r="K25" i="15"/>
  <c r="IO25" i="15"/>
  <c r="IN26" i="15"/>
  <c r="IH59" i="15"/>
  <c r="DC50" i="15"/>
  <c r="DE49" i="15"/>
  <c r="GG65" i="15"/>
  <c r="F1" i="13"/>
  <c r="F13" i="13"/>
  <c r="F11" i="13"/>
  <c r="G27" i="13"/>
  <c r="G22" i="13"/>
  <c r="G23" i="13"/>
  <c r="GD25" i="15"/>
  <c r="FS43" i="15"/>
  <c r="FS58" i="15" s="1"/>
  <c r="AU30" i="15"/>
  <c r="AW29" i="15"/>
  <c r="HG29" i="15"/>
  <c r="HF30" i="15"/>
  <c r="DE33" i="15"/>
  <c r="BI60" i="15"/>
  <c r="GL65" i="15"/>
  <c r="GK66" i="15"/>
  <c r="L25" i="13"/>
  <c r="L27" i="13"/>
  <c r="L22" i="13"/>
  <c r="L24" i="13"/>
  <c r="L23" i="13"/>
  <c r="M21" i="13"/>
  <c r="AC21" i="13" s="1"/>
  <c r="AY21" i="15"/>
  <c r="AY22" i="15" s="1"/>
  <c r="AW22" i="15"/>
  <c r="GO21" i="15"/>
  <c r="GN22" i="15"/>
  <c r="J43" i="15"/>
  <c r="EC44" i="15"/>
  <c r="EC59" i="15" s="1"/>
  <c r="ES44" i="15"/>
  <c r="ES59" i="15" s="1"/>
  <c r="FM44" i="15"/>
  <c r="FM59" i="15" s="1"/>
  <c r="HD26" i="15"/>
  <c r="HE25" i="15"/>
  <c r="BI30" i="15"/>
  <c r="BK29" i="15"/>
  <c r="J50" i="15"/>
  <c r="L49" i="15"/>
  <c r="DG26" i="15"/>
  <c r="DI25" i="15"/>
  <c r="K29" i="15"/>
  <c r="I30" i="15"/>
  <c r="FI37" i="15"/>
  <c r="FG38" i="15"/>
  <c r="V7" i="13"/>
  <c r="W7" i="13" s="1"/>
  <c r="EI43" i="15"/>
  <c r="EI58" i="15" s="1"/>
  <c r="FQ43" i="15"/>
  <c r="FQ58" i="15" s="1"/>
  <c r="DG44" i="15"/>
  <c r="DG59" i="15" s="1"/>
  <c r="ED44" i="15"/>
  <c r="ED59" i="15" s="1"/>
  <c r="ET44" i="15"/>
  <c r="ET59" i="15" s="1"/>
  <c r="FO44" i="15"/>
  <c r="FO59" i="15" s="1"/>
  <c r="IW18" i="15"/>
  <c r="IX17" i="15"/>
  <c r="S21" i="15"/>
  <c r="Q22" i="15"/>
  <c r="GU21" i="15"/>
  <c r="EW43" i="15"/>
  <c r="EW58" i="15" s="1"/>
  <c r="DI44" i="15"/>
  <c r="DI59" i="15" s="1"/>
  <c r="EV44" i="15"/>
  <c r="EV59" i="15" s="1"/>
  <c r="FS44" i="15"/>
  <c r="FS59" i="15" s="1"/>
  <c r="L29" i="15"/>
  <c r="J30" i="15"/>
  <c r="FV50" i="15"/>
  <c r="IN18" i="15"/>
  <c r="IO17" i="15"/>
  <c r="IN60" i="15"/>
  <c r="IN61" i="15" s="1"/>
  <c r="L25" i="15"/>
  <c r="J26" i="15"/>
  <c r="ES34" i="15"/>
  <c r="CV38" i="15"/>
  <c r="DX37" i="15"/>
  <c r="EZ37" i="15" s="1"/>
  <c r="HY41" i="15"/>
  <c r="EE44" i="15"/>
  <c r="EE59" i="15" s="1"/>
  <c r="DC26" i="15"/>
  <c r="AW38" i="15"/>
  <c r="AY37" i="15"/>
  <c r="AY38" i="15" s="1"/>
  <c r="I59" i="15"/>
  <c r="I60" i="15" s="1"/>
  <c r="I45" i="15"/>
  <c r="HL43" i="15"/>
  <c r="HL58" i="15" s="1"/>
  <c r="HL68" i="15" s="1"/>
  <c r="EF44" i="15"/>
  <c r="EF59" i="15" s="1"/>
  <c r="O17" i="15"/>
  <c r="M18" i="15"/>
  <c r="CZ34" i="15"/>
  <c r="EB33" i="15"/>
  <c r="FD33" i="15" s="1"/>
  <c r="BZ38" i="15"/>
  <c r="BX38" i="15"/>
  <c r="BF45" i="15"/>
  <c r="BF58" i="15"/>
  <c r="BF60" i="15" s="1"/>
  <c r="IB43" i="15"/>
  <c r="J37" i="15"/>
  <c r="BG59" i="15"/>
  <c r="BC46" i="15"/>
  <c r="BX44" i="15"/>
  <c r="BX59" i="15" s="1"/>
  <c r="BG45" i="15"/>
  <c r="BE46" i="15"/>
  <c r="GU50" i="15"/>
  <c r="GV49" i="15"/>
  <c r="EC43" i="15"/>
  <c r="EC58" i="15" s="1"/>
  <c r="FK43" i="15"/>
  <c r="FK58" i="15" s="1"/>
  <c r="EQ44" i="15"/>
  <c r="EQ59" i="15" s="1"/>
  <c r="EQ17" i="15"/>
  <c r="ID59" i="15"/>
  <c r="ID44" i="15"/>
  <c r="FX37" i="15"/>
  <c r="FX38" i="15" s="1"/>
  <c r="IT37" i="15"/>
  <c r="IS38" i="15"/>
  <c r="EQ50" i="15"/>
  <c r="ES49" i="15"/>
  <c r="DD53" i="15"/>
  <c r="DF53" i="15"/>
  <c r="DL53" i="15" s="1"/>
  <c r="DR53" i="15" s="1"/>
  <c r="DX53" i="15" s="1"/>
  <c r="ED53" i="15" s="1"/>
  <c r="EJ53" i="15" s="1"/>
  <c r="EP53" i="15" s="1"/>
  <c r="EV53" i="15" s="1"/>
  <c r="FB53" i="15" s="1"/>
  <c r="FH53" i="15" s="1"/>
  <c r="FN53" i="15" s="1"/>
  <c r="BQ26" i="15"/>
  <c r="BS25" i="15"/>
  <c r="JE60" i="15"/>
  <c r="JE61" i="15" s="1"/>
  <c r="JD61" i="15"/>
  <c r="GA43" i="15"/>
  <c r="GA58" i="15" s="1"/>
  <c r="V58" i="15"/>
  <c r="CD43" i="15"/>
  <c r="CD58" i="15" s="1"/>
  <c r="DT44" i="15"/>
  <c r="DT59" i="15" s="1"/>
  <c r="GO17" i="15"/>
  <c r="GN18" i="15"/>
  <c r="EU44" i="15"/>
  <c r="EU59" i="15" s="1"/>
  <c r="GT69" i="15"/>
  <c r="GS71" i="15" s="1"/>
  <c r="GS61" i="15"/>
  <c r="EK43" i="15"/>
  <c r="EK58" i="15" s="1"/>
  <c r="GJ60" i="15"/>
  <c r="GJ68" i="15"/>
  <c r="GJ72" i="15" s="1"/>
  <c r="ES43" i="15"/>
  <c r="ES58" i="15" s="1"/>
  <c r="DR44" i="15"/>
  <c r="DR59" i="15" s="1"/>
  <c r="EI44" i="15"/>
  <c r="EI59" i="15" s="1"/>
  <c r="GI18" i="15"/>
  <c r="GJ17" i="15"/>
  <c r="GJ18" i="15" s="1"/>
  <c r="IO22" i="15"/>
  <c r="IP21" i="15"/>
  <c r="HL44" i="15"/>
  <c r="HL59" i="15" s="1"/>
  <c r="HL69" i="15" s="1"/>
  <c r="AW41" i="15"/>
  <c r="EU43" i="15"/>
  <c r="EU58" i="15" s="1"/>
  <c r="EJ44" i="15"/>
  <c r="EJ59" i="15" s="1"/>
  <c r="FQ44" i="15"/>
  <c r="FQ59" i="15" s="1"/>
  <c r="M6" i="13"/>
  <c r="K4" i="14"/>
  <c r="DV44" i="15"/>
  <c r="DV59" i="15" s="1"/>
  <c r="HI44" i="15"/>
  <c r="HI59" i="15" s="1"/>
  <c r="HI69" i="15" s="1"/>
  <c r="P21" i="15"/>
  <c r="GG21" i="15"/>
  <c r="GG22" i="15" s="1"/>
  <c r="IV21" i="15"/>
  <c r="O22" i="15"/>
  <c r="EO22" i="15"/>
  <c r="EO26" i="15"/>
  <c r="IO29" i="15"/>
  <c r="IO41" i="15"/>
  <c r="HD61" i="15"/>
  <c r="AS45" i="15"/>
  <c r="EY44" i="15"/>
  <c r="EY59" i="15" s="1"/>
  <c r="HX30" i="15"/>
  <c r="HW30" i="15"/>
  <c r="DA54" i="15"/>
  <c r="JJ60" i="15"/>
  <c r="JI61" i="15"/>
  <c r="HH43" i="15"/>
  <c r="HH58" i="15" s="1"/>
  <c r="HH68" i="15" s="1"/>
  <c r="GW65" i="15"/>
  <c r="DG43" i="15"/>
  <c r="DG58" i="15" s="1"/>
  <c r="HI43" i="15"/>
  <c r="HI58" i="15" s="1"/>
  <c r="HI68" i="15" s="1"/>
  <c r="DU44" i="15"/>
  <c r="DU59" i="15" s="1"/>
  <c r="N22" i="15"/>
  <c r="BK26" i="15"/>
  <c r="J41" i="15"/>
  <c r="FT60" i="15"/>
  <c r="DC53" i="15"/>
  <c r="DC54" i="15" s="1"/>
  <c r="IH44" i="15"/>
  <c r="BM26" i="15"/>
  <c r="AU49" i="15"/>
  <c r="I42" i="15"/>
  <c r="K41" i="15"/>
  <c r="IQ50" i="15"/>
  <c r="IR49" i="15"/>
  <c r="GJ66" i="15"/>
  <c r="EQ43" i="15"/>
  <c r="EQ58" i="15" s="1"/>
  <c r="FY43" i="15"/>
  <c r="FY58" i="15" s="1"/>
  <c r="DP44" i="15"/>
  <c r="DP59" i="15" s="1"/>
  <c r="EX44" i="15"/>
  <c r="EX59" i="15" s="1"/>
  <c r="FW44" i="15"/>
  <c r="FW59" i="15" s="1"/>
  <c r="DD18" i="15"/>
  <c r="DF18" i="15"/>
  <c r="CV44" i="15"/>
  <c r="CV59" i="15" s="1"/>
  <c r="FE26" i="15"/>
  <c r="DE26" i="15"/>
  <c r="K49" i="15"/>
  <c r="Q25" i="13"/>
  <c r="FD44" i="15"/>
  <c r="FD59" i="15" s="1"/>
  <c r="V21" i="13"/>
  <c r="W22" i="14"/>
  <c r="DW43" i="15"/>
  <c r="DW58" i="15" s="1"/>
  <c r="EN44" i="15"/>
  <c r="EN59" i="15" s="1"/>
  <c r="FE44" i="15"/>
  <c r="FE59" i="15" s="1"/>
  <c r="CV30" i="15"/>
  <c r="DX29" i="15"/>
  <c r="EZ29" i="15" s="1"/>
  <c r="HY33" i="15"/>
  <c r="CX21" i="15"/>
  <c r="DZ21" i="15" s="1"/>
  <c r="FB21" i="15" s="1"/>
  <c r="BZ22" i="15"/>
  <c r="CX22" i="15" s="1"/>
  <c r="HX42" i="15"/>
  <c r="H10" i="13"/>
  <c r="M10" i="13" s="1"/>
  <c r="M17" i="13"/>
  <c r="V19" i="13"/>
  <c r="W19" i="13" s="1"/>
  <c r="DY43" i="15"/>
  <c r="DY58" i="15" s="1"/>
  <c r="FG43" i="15"/>
  <c r="FG58" i="15" s="1"/>
  <c r="IA59" i="15"/>
  <c r="FG17" i="15"/>
  <c r="CZ21" i="15"/>
  <c r="EB21" i="15" s="1"/>
  <c r="FD21" i="15" s="1"/>
  <c r="CB22" i="15"/>
  <c r="CZ22" i="15" s="1"/>
  <c r="FV33" i="15"/>
  <c r="GJ69" i="15"/>
  <c r="GI61" i="15"/>
  <c r="GT60" i="15"/>
  <c r="HX50" i="15"/>
  <c r="EU53" i="15"/>
  <c r="ES54" i="15"/>
  <c r="GT68" i="15"/>
  <c r="GB22" i="15"/>
  <c r="HY43" i="15"/>
  <c r="DW44" i="15"/>
  <c r="DW59" i="15" s="1"/>
  <c r="DA18" i="15"/>
  <c r="DC17" i="15"/>
  <c r="GU25" i="15"/>
  <c r="HY29" i="15"/>
  <c r="CV34" i="15"/>
  <c r="DX33" i="15"/>
  <c r="EZ33" i="15" s="1"/>
  <c r="FV41" i="15"/>
  <c r="HD69" i="15"/>
  <c r="HC61" i="15"/>
  <c r="GT66" i="15"/>
  <c r="HX17" i="15"/>
  <c r="FG49" i="15"/>
  <c r="BZ289" i="1"/>
  <c r="BV289" i="1" s="1"/>
  <c r="X789" i="1"/>
  <c r="AA789" i="1" s="1"/>
  <c r="AO789" i="1" s="1"/>
  <c r="AZ789" i="1" s="1"/>
  <c r="BY789" i="1"/>
  <c r="BU789" i="1" s="1"/>
  <c r="X581" i="1"/>
  <c r="AA581" i="1" s="1"/>
  <c r="BA581" i="1" s="1"/>
  <c r="BY53" i="1"/>
  <c r="BU53" i="1" s="1"/>
  <c r="X247" i="1"/>
  <c r="AA247" i="1" s="1"/>
  <c r="AO247" i="1" s="1"/>
  <c r="X550" i="1"/>
  <c r="AA550" i="1" s="1"/>
  <c r="BA550" i="1" s="1"/>
  <c r="X584" i="1"/>
  <c r="AA584" i="1" s="1"/>
  <c r="BA584" i="1" s="1"/>
  <c r="X709" i="1"/>
  <c r="AA709" i="1" s="1"/>
  <c r="AO709" i="1" s="1"/>
  <c r="BY91" i="1"/>
  <c r="BU91" i="1" s="1"/>
  <c r="BY187" i="1"/>
  <c r="BU187" i="1" s="1"/>
  <c r="BY791" i="1"/>
  <c r="BU791" i="1" s="1"/>
  <c r="BY764" i="1"/>
  <c r="BU764" i="1" s="1"/>
  <c r="X764" i="1"/>
  <c r="AA764" i="1" s="1"/>
  <c r="BA764" i="1" s="1"/>
  <c r="BY765" i="1"/>
  <c r="BZ765" i="1" s="1"/>
  <c r="X765" i="1"/>
  <c r="AA765" i="1" s="1"/>
  <c r="X684" i="1"/>
  <c r="AA684" i="1" s="1"/>
  <c r="BA684" i="1" s="1"/>
  <c r="BY766" i="1"/>
  <c r="X766" i="1"/>
  <c r="AA766" i="1" s="1"/>
  <c r="BA766" i="1" s="1"/>
  <c r="X757" i="1"/>
  <c r="AA757" i="1" s="1"/>
  <c r="BA757" i="1" s="1"/>
  <c r="BY270" i="1"/>
  <c r="BU270" i="1" s="1"/>
  <c r="BY92" i="1"/>
  <c r="BU92" i="1" s="1"/>
  <c r="BY792" i="1"/>
  <c r="BU792" i="1" s="1"/>
  <c r="AX202" i="1"/>
  <c r="AX302" i="1"/>
  <c r="AX766" i="1"/>
  <c r="X366" i="1"/>
  <c r="AA366" i="1" s="1"/>
  <c r="BA366" i="1" s="1"/>
  <c r="AO366" i="1" s="1"/>
  <c r="X651" i="1"/>
  <c r="AA651" i="1" s="1"/>
  <c r="BA651" i="1" s="1"/>
  <c r="X758" i="1"/>
  <c r="AA758" i="1" s="1"/>
  <c r="BA758" i="1" s="1"/>
  <c r="BY412" i="1"/>
  <c r="BU412" i="1" s="1"/>
  <c r="BY597" i="1"/>
  <c r="BU597" i="1" s="1"/>
  <c r="BY680" i="1"/>
  <c r="BU680" i="1" s="1"/>
  <c r="EF26" i="1"/>
  <c r="EF106" i="1"/>
  <c r="EF202" i="1"/>
  <c r="EF586" i="1"/>
  <c r="EF602" i="1"/>
  <c r="EF618" i="1"/>
  <c r="EF634" i="1"/>
  <c r="EF650" i="1"/>
  <c r="EF666" i="1"/>
  <c r="BY793" i="1"/>
  <c r="BU793" i="1" s="1"/>
  <c r="X652" i="1"/>
  <c r="AA652" i="1" s="1"/>
  <c r="BA652" i="1" s="1"/>
  <c r="BY38" i="1"/>
  <c r="BU38" i="1" s="1"/>
  <c r="X38" i="1"/>
  <c r="AA38" i="1" s="1"/>
  <c r="BA38" i="1" s="1"/>
  <c r="BY422" i="1"/>
  <c r="BU422" i="1" s="1"/>
  <c r="X422" i="1"/>
  <c r="AA422" i="1" s="1"/>
  <c r="BA422" i="1" s="1"/>
  <c r="X518" i="1"/>
  <c r="AA518" i="1" s="1"/>
  <c r="BA518" i="1" s="1"/>
  <c r="BY518" i="1"/>
  <c r="BU518" i="1" s="1"/>
  <c r="BY678" i="1"/>
  <c r="BU678" i="1" s="1"/>
  <c r="X678" i="1"/>
  <c r="AA678" i="1" s="1"/>
  <c r="BA678" i="1" s="1"/>
  <c r="BY134" i="1"/>
  <c r="BU134" i="1" s="1"/>
  <c r="BY358" i="1"/>
  <c r="BU358" i="1" s="1"/>
  <c r="EF56" i="1"/>
  <c r="BY56" i="1"/>
  <c r="BU56" i="1" s="1"/>
  <c r="BY312" i="1"/>
  <c r="BU312" i="1" s="1"/>
  <c r="X312" i="1"/>
  <c r="AA312" i="1" s="1"/>
  <c r="BA312" i="1" s="1"/>
  <c r="X248" i="1"/>
  <c r="AA248" i="1" s="1"/>
  <c r="AO248" i="1" s="1"/>
  <c r="X714" i="1"/>
  <c r="AA714" i="1" s="1"/>
  <c r="BA714" i="1" s="1"/>
  <c r="X396" i="1"/>
  <c r="AA396" i="1" s="1"/>
  <c r="BA396" i="1" s="1"/>
  <c r="BY396" i="1"/>
  <c r="BU396" i="1" s="1"/>
  <c r="BY780" i="1"/>
  <c r="BU780" i="1" s="1"/>
  <c r="X780" i="1"/>
  <c r="AA780" i="1" s="1"/>
  <c r="AO780" i="1" s="1"/>
  <c r="AZ780" i="1" s="1"/>
  <c r="X716" i="1"/>
  <c r="AA716" i="1" s="1"/>
  <c r="X364" i="1"/>
  <c r="AA364" i="1" s="1"/>
  <c r="BA364" i="1" s="1"/>
  <c r="AO364" i="1" s="1"/>
  <c r="X533" i="1"/>
  <c r="AA533" i="1" s="1"/>
  <c r="BA533" i="1" s="1"/>
  <c r="BY229" i="1"/>
  <c r="BU229" i="1" s="1"/>
  <c r="X229" i="1"/>
  <c r="AA229" i="1" s="1"/>
  <c r="BA229" i="1" s="1"/>
  <c r="X469" i="1"/>
  <c r="AA469" i="1" s="1"/>
  <c r="BA469" i="1" s="1"/>
  <c r="AO469" i="1" s="1"/>
  <c r="BY469" i="1"/>
  <c r="BU469" i="1" s="1"/>
  <c r="X613" i="1"/>
  <c r="AA613" i="1" s="1"/>
  <c r="BA613" i="1" s="1"/>
  <c r="BY613" i="1"/>
  <c r="BU613" i="1" s="1"/>
  <c r="X661" i="1"/>
  <c r="AA661" i="1" s="1"/>
  <c r="BA661" i="1" s="1"/>
  <c r="BY661" i="1"/>
  <c r="BU661" i="1" s="1"/>
  <c r="BY677" i="1"/>
  <c r="BU677" i="1" s="1"/>
  <c r="X677" i="1"/>
  <c r="AA677" i="1" s="1"/>
  <c r="BA677" i="1" s="1"/>
  <c r="X726" i="1"/>
  <c r="AA726" i="1" s="1"/>
  <c r="AO726" i="1" s="1"/>
  <c r="AZ726" i="1" s="1"/>
  <c r="BY726" i="1"/>
  <c r="BU726" i="1" s="1"/>
  <c r="BY295" i="1"/>
  <c r="BU295" i="1" s="1"/>
  <c r="X295" i="1"/>
  <c r="AA295" i="1" s="1"/>
  <c r="BA295" i="1" s="1"/>
  <c r="AO295" i="1" s="1"/>
  <c r="BY615" i="1"/>
  <c r="BU615" i="1" s="1"/>
  <c r="X615" i="1"/>
  <c r="AA615" i="1" s="1"/>
  <c r="BA615" i="1" s="1"/>
  <c r="X582" i="1"/>
  <c r="AA582" i="1" s="1"/>
  <c r="BA582" i="1" s="1"/>
  <c r="X741" i="1"/>
  <c r="AA741" i="1" s="1"/>
  <c r="BA741" i="1" s="1"/>
  <c r="BY359" i="1"/>
  <c r="BU359" i="1" s="1"/>
  <c r="BY24" i="1"/>
  <c r="BU24" i="1" s="1"/>
  <c r="X24" i="1"/>
  <c r="AA24" i="1" s="1"/>
  <c r="BA24" i="1" s="1"/>
  <c r="BY104" i="1"/>
  <c r="BU104" i="1" s="1"/>
  <c r="X104" i="1"/>
  <c r="AA104" i="1" s="1"/>
  <c r="BA104" i="1" s="1"/>
  <c r="X472" i="1"/>
  <c r="AA472" i="1" s="1"/>
  <c r="BA472" i="1" s="1"/>
  <c r="AO472" i="1" s="1"/>
  <c r="BY472" i="1"/>
  <c r="BU472" i="1" s="1"/>
  <c r="BY105" i="1"/>
  <c r="BU105" i="1" s="1"/>
  <c r="X105" i="1"/>
  <c r="AA105" i="1" s="1"/>
  <c r="BA105" i="1" s="1"/>
  <c r="BY633" i="1"/>
  <c r="BU633" i="1" s="1"/>
  <c r="X633" i="1"/>
  <c r="AA633" i="1" s="1"/>
  <c r="BA633" i="1" s="1"/>
  <c r="X202" i="1"/>
  <c r="AA202" i="1" s="1"/>
  <c r="BA202" i="1" s="1"/>
  <c r="X249" i="1"/>
  <c r="AA249" i="1" s="1"/>
  <c r="BA249" i="1" s="1"/>
  <c r="X585" i="1"/>
  <c r="AA585" i="1" s="1"/>
  <c r="BA585" i="1" s="1"/>
  <c r="X710" i="1"/>
  <c r="AA710" i="1" s="1"/>
  <c r="BA710" i="1" s="1"/>
  <c r="BY645" i="1"/>
  <c r="BU645" i="1" s="1"/>
  <c r="AX758" i="1"/>
  <c r="X186" i="1"/>
  <c r="AA186" i="1" s="1"/>
  <c r="BY10" i="1"/>
  <c r="BU10" i="1" s="1"/>
  <c r="AX10" i="1"/>
  <c r="X106" i="1"/>
  <c r="AA106" i="1" s="1"/>
  <c r="BA106" i="1" s="1"/>
  <c r="BY106" i="1"/>
  <c r="BU106" i="1" s="1"/>
  <c r="BY522" i="1"/>
  <c r="BU522" i="1" s="1"/>
  <c r="X522" i="1"/>
  <c r="AA522" i="1" s="1"/>
  <c r="BA522" i="1" s="1"/>
  <c r="X586" i="1"/>
  <c r="AA586" i="1" s="1"/>
  <c r="BA586" i="1" s="1"/>
  <c r="BY586" i="1"/>
  <c r="BU586" i="1" s="1"/>
  <c r="BY617" i="1"/>
  <c r="BU617" i="1" s="1"/>
  <c r="BY730" i="1"/>
  <c r="BU730" i="1" s="1"/>
  <c r="X101" i="1"/>
  <c r="AA101" i="1" s="1"/>
  <c r="BA101" i="1" s="1"/>
  <c r="BY315" i="1"/>
  <c r="BU315" i="1" s="1"/>
  <c r="X315" i="1"/>
  <c r="AA315" i="1" s="1"/>
  <c r="BA315" i="1" s="1"/>
  <c r="BY539" i="1"/>
  <c r="BU539" i="1" s="1"/>
  <c r="X539" i="1"/>
  <c r="AA539" i="1" s="1"/>
  <c r="BA539" i="1" s="1"/>
  <c r="BY699" i="1"/>
  <c r="BU699" i="1" s="1"/>
  <c r="X699" i="1"/>
  <c r="AA699" i="1" s="1"/>
  <c r="BA699" i="1" s="1"/>
  <c r="X10" i="1"/>
  <c r="AA10" i="1" s="1"/>
  <c r="AO10" i="1" s="1"/>
  <c r="CO10" i="1" s="1"/>
  <c r="BY618" i="1"/>
  <c r="BU618" i="1" s="1"/>
  <c r="X421" i="1"/>
  <c r="AA421" i="1" s="1"/>
  <c r="BA421" i="1" s="1"/>
  <c r="X599" i="1"/>
  <c r="AA599" i="1" s="1"/>
  <c r="BA599" i="1" s="1"/>
  <c r="X476" i="1"/>
  <c r="AA476" i="1" s="1"/>
  <c r="BA476" i="1" s="1"/>
  <c r="AO476" i="1" s="1"/>
  <c r="BY476" i="1"/>
  <c r="BU476" i="1" s="1"/>
  <c r="BY700" i="1"/>
  <c r="BU700" i="1" s="1"/>
  <c r="X700" i="1"/>
  <c r="AA700" i="1" s="1"/>
  <c r="BA700" i="1" s="1"/>
  <c r="X44" i="1"/>
  <c r="AA44" i="1" s="1"/>
  <c r="BA44" i="1" s="1"/>
  <c r="AO44" i="1" s="1"/>
  <c r="CP44" i="1" s="1"/>
  <c r="X411" i="1"/>
  <c r="AA411" i="1" s="1"/>
  <c r="BA411" i="1" s="1"/>
  <c r="X683" i="1"/>
  <c r="AA683" i="1" s="1"/>
  <c r="BA683" i="1" s="1"/>
  <c r="X790" i="1"/>
  <c r="AA790" i="1" s="1"/>
  <c r="BA790" i="1" s="1"/>
  <c r="BY135" i="1"/>
  <c r="BU135" i="1" s="1"/>
  <c r="BY93" i="1"/>
  <c r="BU93" i="1" s="1"/>
  <c r="X93" i="1"/>
  <c r="AA93" i="1" s="1"/>
  <c r="BA93" i="1" s="1"/>
  <c r="X477" i="1"/>
  <c r="AA477" i="1" s="1"/>
  <c r="BA477" i="1" s="1"/>
  <c r="AO477" i="1" s="1"/>
  <c r="BY477" i="1"/>
  <c r="BU477" i="1" s="1"/>
  <c r="X637" i="1"/>
  <c r="AA637" i="1" s="1"/>
  <c r="BA637" i="1" s="1"/>
  <c r="BY637" i="1"/>
  <c r="BU637" i="1" s="1"/>
  <c r="X701" i="1"/>
  <c r="AA701" i="1" s="1"/>
  <c r="BA701" i="1" s="1"/>
  <c r="BY701" i="1"/>
  <c r="BU701" i="1" s="1"/>
  <c r="BY715" i="1"/>
  <c r="BU715" i="1" s="1"/>
  <c r="AX200" i="1"/>
  <c r="AX714" i="1"/>
  <c r="AX78" i="1"/>
  <c r="BY78" i="1"/>
  <c r="BU78" i="1" s="1"/>
  <c r="BY110" i="1"/>
  <c r="BU110" i="1" s="1"/>
  <c r="X110" i="1"/>
  <c r="AA110" i="1" s="1"/>
  <c r="BA110" i="1" s="1"/>
  <c r="X429" i="1"/>
  <c r="AA429" i="1" s="1"/>
  <c r="BA429" i="1" s="1"/>
  <c r="BY46" i="1"/>
  <c r="BU46" i="1" s="1"/>
  <c r="BY568" i="1"/>
  <c r="BU568" i="1" s="1"/>
  <c r="BY604" i="1"/>
  <c r="BU604" i="1" s="1"/>
  <c r="BY629" i="1"/>
  <c r="BU629" i="1" s="1"/>
  <c r="BY343" i="1"/>
  <c r="BU343" i="1" s="1"/>
  <c r="BY773" i="1"/>
  <c r="BU773" i="1" s="1"/>
  <c r="X150" i="1"/>
  <c r="AA150" i="1" s="1"/>
  <c r="BA150" i="1" s="1"/>
  <c r="X252" i="1"/>
  <c r="AA252" i="1" s="1"/>
  <c r="BA252" i="1" s="1"/>
  <c r="AX430" i="1"/>
  <c r="AX730" i="1"/>
  <c r="BY69" i="1"/>
  <c r="BU69" i="1" s="1"/>
  <c r="X69" i="1"/>
  <c r="AA69" i="1" s="1"/>
  <c r="BA69" i="1" s="1"/>
  <c r="AX792" i="1"/>
  <c r="BY215" i="1"/>
  <c r="BU215" i="1" s="1"/>
  <c r="X215" i="1"/>
  <c r="AA215" i="1" s="1"/>
  <c r="BA215" i="1" s="1"/>
  <c r="X391" i="1"/>
  <c r="AA391" i="1" s="1"/>
  <c r="BA391" i="1" s="1"/>
  <c r="BY391" i="1"/>
  <c r="BU391" i="1" s="1"/>
  <c r="BY456" i="1"/>
  <c r="BU456" i="1" s="1"/>
  <c r="X456" i="1"/>
  <c r="AA456" i="1" s="1"/>
  <c r="BA456" i="1" s="1"/>
  <c r="AO456" i="1" s="1"/>
  <c r="X616" i="1"/>
  <c r="AA616" i="1" s="1"/>
  <c r="BA616" i="1" s="1"/>
  <c r="BY616" i="1"/>
  <c r="BU616" i="1" s="1"/>
  <c r="BY632" i="1"/>
  <c r="BU632" i="1" s="1"/>
  <c r="X632" i="1"/>
  <c r="AA632" i="1" s="1"/>
  <c r="BA632" i="1" s="1"/>
  <c r="X742" i="1"/>
  <c r="AA742" i="1" s="1"/>
  <c r="BA742" i="1" s="1"/>
  <c r="BY549" i="1"/>
  <c r="BU549" i="1" s="1"/>
  <c r="BY85" i="1"/>
  <c r="BU85" i="1" s="1"/>
  <c r="BY725" i="1"/>
  <c r="BU725" i="1" s="1"/>
  <c r="BY25" i="1"/>
  <c r="BU25" i="1" s="1"/>
  <c r="X25" i="1"/>
  <c r="AA25" i="1" s="1"/>
  <c r="BA25" i="1" s="1"/>
  <c r="AO25" i="1" s="1"/>
  <c r="CP25" i="1" s="1"/>
  <c r="BY345" i="1"/>
  <c r="BU345" i="1" s="1"/>
  <c r="X345" i="1"/>
  <c r="AA345" i="1" s="1"/>
  <c r="BA345" i="1" s="1"/>
  <c r="AO345" i="1" s="1"/>
  <c r="X409" i="1"/>
  <c r="AA409" i="1" s="1"/>
  <c r="BA409" i="1" s="1"/>
  <c r="BY409" i="1"/>
  <c r="BU409" i="1" s="1"/>
  <c r="BY457" i="1"/>
  <c r="BU457" i="1" s="1"/>
  <c r="X457" i="1"/>
  <c r="AA457" i="1" s="1"/>
  <c r="BA457" i="1" s="1"/>
  <c r="AO457" i="1" s="1"/>
  <c r="X521" i="1"/>
  <c r="AA521" i="1" s="1"/>
  <c r="BA521" i="1" s="1"/>
  <c r="BY521" i="1"/>
  <c r="BU521" i="1" s="1"/>
  <c r="BY681" i="1"/>
  <c r="BU681" i="1" s="1"/>
  <c r="X681" i="1"/>
  <c r="AA681" i="1" s="1"/>
  <c r="BA681" i="1" s="1"/>
  <c r="BY314" i="1"/>
  <c r="BU314" i="1" s="1"/>
  <c r="X314" i="1"/>
  <c r="AA314" i="1" s="1"/>
  <c r="BA314" i="1" s="1"/>
  <c r="X410" i="1"/>
  <c r="AA410" i="1" s="1"/>
  <c r="BA410" i="1" s="1"/>
  <c r="BY410" i="1"/>
  <c r="BU410" i="1" s="1"/>
  <c r="BY538" i="1"/>
  <c r="BU538" i="1" s="1"/>
  <c r="AX538" i="1"/>
  <c r="BY698" i="1"/>
  <c r="BU698" i="1" s="1"/>
  <c r="X698" i="1"/>
  <c r="AA698" i="1" s="1"/>
  <c r="BA698" i="1" s="1"/>
  <c r="X630" i="1"/>
  <c r="AA630" i="1" s="1"/>
  <c r="BA630" i="1" s="1"/>
  <c r="BY72" i="1"/>
  <c r="BU72" i="1" s="1"/>
  <c r="BY646" i="1"/>
  <c r="BU646" i="1" s="1"/>
  <c r="X203" i="1"/>
  <c r="AA203" i="1" s="1"/>
  <c r="BA203" i="1" s="1"/>
  <c r="BY203" i="1"/>
  <c r="BZ203" i="1" s="1"/>
  <c r="BY555" i="1"/>
  <c r="BU555" i="1" s="1"/>
  <c r="X555" i="1"/>
  <c r="AA555" i="1" s="1"/>
  <c r="BA555" i="1" s="1"/>
  <c r="X587" i="1"/>
  <c r="AA587" i="1" s="1"/>
  <c r="BA587" i="1" s="1"/>
  <c r="BY587" i="1"/>
  <c r="BU587" i="1" s="1"/>
  <c r="X43" i="1"/>
  <c r="AA43" i="1" s="1"/>
  <c r="BA43" i="1" s="1"/>
  <c r="AO43" i="1" s="1"/>
  <c r="CP43" i="1" s="1"/>
  <c r="X682" i="1"/>
  <c r="AA682" i="1" s="1"/>
  <c r="BA682" i="1" s="1"/>
  <c r="BY263" i="1"/>
  <c r="BU263" i="1" s="1"/>
  <c r="X360" i="1"/>
  <c r="AA360" i="1" s="1"/>
  <c r="BA360" i="1" s="1"/>
  <c r="AO360" i="1" s="1"/>
  <c r="X124" i="1"/>
  <c r="AA124" i="1" s="1"/>
  <c r="EF124" i="1"/>
  <c r="X428" i="1"/>
  <c r="AA428" i="1" s="1"/>
  <c r="BA428" i="1" s="1"/>
  <c r="BY428" i="1"/>
  <c r="BU428" i="1" s="1"/>
  <c r="BY37" i="1"/>
  <c r="BU37" i="1" s="1"/>
  <c r="BY182" i="1"/>
  <c r="BU182" i="1" s="1"/>
  <c r="AX520" i="1"/>
  <c r="AX699" i="1"/>
  <c r="X361" i="1"/>
  <c r="AA361" i="1" s="1"/>
  <c r="BA361" i="1" s="1"/>
  <c r="AO361" i="1" s="1"/>
  <c r="X13" i="1"/>
  <c r="AA13" i="1" s="1"/>
  <c r="AO13" i="1" s="1"/>
  <c r="CO13" i="1" s="1"/>
  <c r="BY13" i="1"/>
  <c r="BU13" i="1" s="1"/>
  <c r="AX13" i="1"/>
  <c r="BY109" i="1"/>
  <c r="BU109" i="1" s="1"/>
  <c r="X109" i="1"/>
  <c r="AA109" i="1" s="1"/>
  <c r="BY333" i="1"/>
  <c r="BU333" i="1" s="1"/>
  <c r="X333" i="1"/>
  <c r="AA333" i="1" s="1"/>
  <c r="BA333" i="1" s="1"/>
  <c r="X397" i="1"/>
  <c r="AA397" i="1" s="1"/>
  <c r="BA397" i="1" s="1"/>
  <c r="BY397" i="1"/>
  <c r="BU397" i="1" s="1"/>
  <c r="BY621" i="1"/>
  <c r="BU621" i="1" s="1"/>
  <c r="AX621" i="1"/>
  <c r="BY717" i="1"/>
  <c r="BU717" i="1" s="1"/>
  <c r="AX717" i="1"/>
  <c r="X45" i="1"/>
  <c r="AA45" i="1" s="1"/>
  <c r="BA45" i="1" s="1"/>
  <c r="AO45" i="1" s="1"/>
  <c r="CP45" i="1" s="1"/>
  <c r="X565" i="1"/>
  <c r="AA565" i="1" s="1"/>
  <c r="BA565" i="1" s="1"/>
  <c r="BY268" i="1"/>
  <c r="BU268" i="1" s="1"/>
  <c r="BY90" i="1"/>
  <c r="BU90" i="1" s="1"/>
  <c r="BY136" i="1"/>
  <c r="BU136" i="1" s="1"/>
  <c r="AX45" i="1"/>
  <c r="X362" i="1"/>
  <c r="AA362" i="1" s="1"/>
  <c r="BA362" i="1" s="1"/>
  <c r="AO362" i="1" s="1"/>
  <c r="AX126" i="1"/>
  <c r="BY126" i="1"/>
  <c r="BU126" i="1" s="1"/>
  <c r="BY334" i="1"/>
  <c r="BU334" i="1" s="1"/>
  <c r="X334" i="1"/>
  <c r="AA334" i="1" s="1"/>
  <c r="BA334" i="1" s="1"/>
  <c r="X414" i="1"/>
  <c r="AA414" i="1" s="1"/>
  <c r="BA414" i="1" s="1"/>
  <c r="BY414" i="1"/>
  <c r="BU414" i="1" s="1"/>
  <c r="AX414" i="1"/>
  <c r="BY510" i="1"/>
  <c r="BU510" i="1" s="1"/>
  <c r="AX510" i="1"/>
  <c r="AX590" i="1"/>
  <c r="BY590" i="1"/>
  <c r="BU590" i="1" s="1"/>
  <c r="BY638" i="1"/>
  <c r="BU638" i="1" s="1"/>
  <c r="X638" i="1"/>
  <c r="AA638" i="1" s="1"/>
  <c r="X413" i="1"/>
  <c r="AA413" i="1" s="1"/>
  <c r="BA413" i="1" s="1"/>
  <c r="X718" i="1"/>
  <c r="AA718" i="1" s="1"/>
  <c r="BA718" i="1" s="1"/>
  <c r="BY269" i="1"/>
  <c r="BU269" i="1" s="1"/>
  <c r="X365" i="1"/>
  <c r="AA365" i="1" s="1"/>
  <c r="BA365" i="1" s="1"/>
  <c r="AO365" i="1" s="1"/>
  <c r="X523" i="1"/>
  <c r="AA523" i="1" s="1"/>
  <c r="BA523" i="1" s="1"/>
  <c r="X571" i="1"/>
  <c r="AA571" i="1" s="1"/>
  <c r="BA571" i="1" s="1"/>
  <c r="BY566" i="1"/>
  <c r="BU566" i="1" s="1"/>
  <c r="BY598" i="1"/>
  <c r="BU598" i="1" s="1"/>
  <c r="EF69" i="1"/>
  <c r="EF85" i="1"/>
  <c r="EF101" i="1"/>
  <c r="EF197" i="1"/>
  <c r="EF213" i="1"/>
  <c r="EF229" i="1"/>
  <c r="EF245" i="1"/>
  <c r="EF341" i="1"/>
  <c r="EF661" i="1"/>
  <c r="BY190" i="1"/>
  <c r="BU190" i="1" s="1"/>
  <c r="BY311" i="1"/>
  <c r="BU311" i="1" s="1"/>
  <c r="X149" i="1"/>
  <c r="AA149" i="1" s="1"/>
  <c r="BA149" i="1" s="1"/>
  <c r="X251" i="1"/>
  <c r="AA251" i="1" s="1"/>
  <c r="AO251" i="1" s="1"/>
  <c r="X693" i="1"/>
  <c r="AA693" i="1" s="1"/>
  <c r="BA693" i="1" s="1"/>
  <c r="X26" i="1"/>
  <c r="AA26" i="1" s="1"/>
  <c r="BA26" i="1" s="1"/>
  <c r="AO26" i="1" s="1"/>
  <c r="CP26" i="1" s="1"/>
  <c r="X126" i="1"/>
  <c r="AA126" i="1" s="1"/>
  <c r="BA126" i="1" s="1"/>
  <c r="X430" i="1"/>
  <c r="AA430" i="1" s="1"/>
  <c r="BA430" i="1" s="1"/>
  <c r="X475" i="1"/>
  <c r="AA475" i="1" s="1"/>
  <c r="BA475" i="1" s="1"/>
  <c r="AO475" i="1" s="1"/>
  <c r="X694" i="1"/>
  <c r="AA694" i="1" s="1"/>
  <c r="BA694" i="1" s="1"/>
  <c r="BY605" i="1"/>
  <c r="BU605" i="1" s="1"/>
  <c r="BY685" i="1"/>
  <c r="BU685" i="1" s="1"/>
  <c r="BY344" i="1"/>
  <c r="BU344" i="1" s="1"/>
  <c r="EF59" i="1"/>
  <c r="EF139" i="1"/>
  <c r="EF443" i="1"/>
  <c r="EF523" i="1"/>
  <c r="EF587" i="1"/>
  <c r="EF603" i="1"/>
  <c r="EF619" i="1"/>
  <c r="EF715" i="1"/>
  <c r="BY774" i="1"/>
  <c r="BU774" i="1" s="1"/>
  <c r="AX44" i="1"/>
  <c r="X151" i="1"/>
  <c r="AA151" i="1" s="1"/>
  <c r="BA151" i="1" s="1"/>
  <c r="X473" i="1"/>
  <c r="AA473" i="1" s="1"/>
  <c r="BA473" i="1" s="1"/>
  <c r="AO473" i="1" s="1"/>
  <c r="X507" i="1"/>
  <c r="AA507" i="1" s="1"/>
  <c r="BA507" i="1" s="1"/>
  <c r="AO507" i="1" s="1"/>
  <c r="X540" i="1"/>
  <c r="AA540" i="1" s="1"/>
  <c r="BA540" i="1" s="1"/>
  <c r="AX239" i="1"/>
  <c r="BY239" i="1"/>
  <c r="BU239" i="1" s="1"/>
  <c r="BY511" i="1"/>
  <c r="BU511" i="1" s="1"/>
  <c r="AX511" i="1"/>
  <c r="EF23" i="1"/>
  <c r="EF55" i="1"/>
  <c r="EF135" i="1"/>
  <c r="EF151" i="1"/>
  <c r="EF199" i="1"/>
  <c r="EF263" i="1"/>
  <c r="EF279" i="1"/>
  <c r="EF407" i="1"/>
  <c r="EF663" i="1"/>
  <c r="AX175" i="1"/>
  <c r="X575" i="1"/>
  <c r="AA575" i="1" s="1"/>
  <c r="BA575" i="1" s="1"/>
  <c r="X128" i="1"/>
  <c r="AA128" i="1" s="1"/>
  <c r="BA128" i="1" s="1"/>
  <c r="BY128" i="1"/>
  <c r="BU128" i="1" s="1"/>
  <c r="X336" i="1"/>
  <c r="AA336" i="1" s="1"/>
  <c r="BA336" i="1" s="1"/>
  <c r="AX336" i="1"/>
  <c r="X640" i="1"/>
  <c r="AA640" i="1" s="1"/>
  <c r="BA640" i="1" s="1"/>
  <c r="AX640" i="1"/>
  <c r="X736" i="1"/>
  <c r="AA736" i="1" s="1"/>
  <c r="AO736" i="1" s="1"/>
  <c r="AZ736" i="1" s="1"/>
  <c r="AX736" i="1"/>
  <c r="BY176" i="1"/>
  <c r="BU176" i="1" s="1"/>
  <c r="BY81" i="1"/>
  <c r="BU81" i="1" s="1"/>
  <c r="AX81" i="1"/>
  <c r="AX801" i="1"/>
  <c r="BY801" i="1"/>
  <c r="BU801" i="1" s="1"/>
  <c r="AX273" i="1"/>
  <c r="AX480" i="1"/>
  <c r="BY17" i="1"/>
  <c r="BU17" i="1" s="1"/>
  <c r="BY112" i="1"/>
  <c r="BU112" i="1" s="1"/>
  <c r="BY273" i="1"/>
  <c r="BU273" i="1" s="1"/>
  <c r="BY497" i="1"/>
  <c r="BU497" i="1" s="1"/>
  <c r="EF365" i="1"/>
  <c r="EF541" i="1"/>
  <c r="EF573" i="1"/>
  <c r="EF669" i="1"/>
  <c r="BY177" i="1"/>
  <c r="BU177" i="1" s="1"/>
  <c r="AX128" i="1"/>
  <c r="AX577" i="1"/>
  <c r="EF72" i="1"/>
  <c r="EF88" i="1"/>
  <c r="EF120" i="1"/>
  <c r="EF152" i="1"/>
  <c r="EF216" i="1"/>
  <c r="EF296" i="1"/>
  <c r="EF488" i="1"/>
  <c r="EF776" i="1"/>
  <c r="BY224" i="1"/>
  <c r="BU224" i="1" s="1"/>
  <c r="BY512" i="1"/>
  <c r="BU512" i="1" s="1"/>
  <c r="BY495" i="1"/>
  <c r="BU495" i="1" s="1"/>
  <c r="EF71" i="1"/>
  <c r="EF343" i="1"/>
  <c r="EF391" i="1"/>
  <c r="EF439" i="1"/>
  <c r="EF455" i="1"/>
  <c r="EF551" i="1"/>
  <c r="EF567" i="1"/>
  <c r="EF631" i="1"/>
  <c r="EF695" i="1"/>
  <c r="EF791" i="1"/>
  <c r="BY175" i="1"/>
  <c r="BZ175" i="1" s="1"/>
  <c r="CA175" i="1" s="1"/>
  <c r="BY16" i="1"/>
  <c r="BU16" i="1" s="1"/>
  <c r="AX353" i="1"/>
  <c r="BY353" i="1"/>
  <c r="BU353" i="1" s="1"/>
  <c r="X609" i="1"/>
  <c r="AA609" i="1" s="1"/>
  <c r="BA609" i="1" s="1"/>
  <c r="BY64" i="1"/>
  <c r="BU64" i="1" s="1"/>
  <c r="BY768" i="1"/>
  <c r="BU768" i="1" s="1"/>
  <c r="X400" i="1"/>
  <c r="AA400" i="1" s="1"/>
  <c r="BA400" i="1" s="1"/>
  <c r="EF222" i="1"/>
  <c r="EF254" i="1"/>
  <c r="EF270" i="1"/>
  <c r="EF558" i="1"/>
  <c r="AX802" i="1"/>
  <c r="EF697" i="1"/>
  <c r="EF777" i="1"/>
  <c r="BY354" i="1"/>
  <c r="BU354" i="1" s="1"/>
  <c r="EF350" i="1"/>
  <c r="X242" i="1"/>
  <c r="AA242" i="1" s="1"/>
  <c r="BA242" i="1" s="1"/>
  <c r="BZ485" i="1"/>
  <c r="BV485" i="1" s="1"/>
  <c r="EF353" i="1"/>
  <c r="EF385" i="1"/>
  <c r="EF529" i="1"/>
  <c r="EF577" i="1"/>
  <c r="EF641" i="1"/>
  <c r="EF705" i="1"/>
  <c r="BZ305" i="1"/>
  <c r="BV305" i="1" s="1"/>
  <c r="EF28" i="1"/>
  <c r="EF44" i="1"/>
  <c r="EF76" i="1"/>
  <c r="EF92" i="1"/>
  <c r="EF108" i="1"/>
  <c r="EF140" i="1"/>
  <c r="EF172" i="1"/>
  <c r="EF204" i="1"/>
  <c r="EF236" i="1"/>
  <c r="EF300" i="1"/>
  <c r="EF364" i="1"/>
  <c r="EF428" i="1"/>
  <c r="EF556" i="1"/>
  <c r="EF572" i="1"/>
  <c r="EF780" i="1"/>
  <c r="BZ501" i="1"/>
  <c r="CA501" i="1" s="1"/>
  <c r="CM600" i="1"/>
  <c r="BZ600" i="1" s="1"/>
  <c r="X600" i="1"/>
  <c r="AA600" i="1" s="1"/>
  <c r="BA600" i="1" s="1"/>
  <c r="AO600" i="1" s="1"/>
  <c r="CM728" i="1"/>
  <c r="BZ728" i="1" s="1"/>
  <c r="X728" i="1"/>
  <c r="AA728" i="1" s="1"/>
  <c r="AO728" i="1" s="1"/>
  <c r="AZ728" i="1" s="1"/>
  <c r="CM744" i="1"/>
  <c r="BZ744" i="1" s="1"/>
  <c r="BV744" i="1" s="1"/>
  <c r="X744" i="1"/>
  <c r="AA744" i="1" s="1"/>
  <c r="CM760" i="1"/>
  <c r="BZ760" i="1" s="1"/>
  <c r="BV760" i="1" s="1"/>
  <c r="X760" i="1"/>
  <c r="AA760" i="1" s="1"/>
  <c r="BA760" i="1" s="1"/>
  <c r="AX760" i="1"/>
  <c r="CM197" i="1"/>
  <c r="BZ197" i="1" s="1"/>
  <c r="BV197" i="1" s="1"/>
  <c r="X197" i="1"/>
  <c r="AA197" i="1" s="1"/>
  <c r="BA197" i="1" s="1"/>
  <c r="CM54" i="1"/>
  <c r="BZ54" i="1" s="1"/>
  <c r="BV54" i="1" s="1"/>
  <c r="X54" i="1"/>
  <c r="AA54" i="1" s="1"/>
  <c r="BA54" i="1" s="1"/>
  <c r="X601" i="1"/>
  <c r="AA601" i="1" s="1"/>
  <c r="AO601" i="1" s="1"/>
  <c r="CM601" i="1"/>
  <c r="BZ601" i="1" s="1"/>
  <c r="CM649" i="1"/>
  <c r="BZ649" i="1" s="1"/>
  <c r="BV649" i="1" s="1"/>
  <c r="AX649" i="1"/>
  <c r="CM729" i="1"/>
  <c r="BZ729" i="1" s="1"/>
  <c r="X729" i="1"/>
  <c r="AA729" i="1" s="1"/>
  <c r="CM745" i="1"/>
  <c r="BZ745" i="1" s="1"/>
  <c r="X745" i="1"/>
  <c r="AA745" i="1" s="1"/>
  <c r="CM761" i="1"/>
  <c r="BZ761" i="1" s="1"/>
  <c r="X761" i="1"/>
  <c r="AA761" i="1" s="1"/>
  <c r="AX777" i="1"/>
  <c r="X777" i="1"/>
  <c r="AA777" i="1" s="1"/>
  <c r="X695" i="1"/>
  <c r="AA695" i="1" s="1"/>
  <c r="BA695" i="1" s="1"/>
  <c r="CM634" i="1"/>
  <c r="BZ634" i="1" s="1"/>
  <c r="BV634" i="1" s="1"/>
  <c r="X634" i="1"/>
  <c r="AA634" i="1" s="1"/>
  <c r="BA634" i="1" s="1"/>
  <c r="CM70" i="1"/>
  <c r="BZ70" i="1" s="1"/>
  <c r="X70" i="1"/>
  <c r="AA70" i="1" s="1"/>
  <c r="BA70" i="1" s="1"/>
  <c r="X182" i="1"/>
  <c r="AA182" i="1" s="1"/>
  <c r="BA182" i="1" s="1"/>
  <c r="X277" i="1"/>
  <c r="AA277" i="1" s="1"/>
  <c r="BA277" i="1" s="1"/>
  <c r="AO277" i="1" s="1"/>
  <c r="X389" i="1"/>
  <c r="AA389" i="1" s="1"/>
  <c r="BA389" i="1" s="1"/>
  <c r="X501" i="1"/>
  <c r="AA501" i="1" s="1"/>
  <c r="BA501" i="1" s="1"/>
  <c r="AO501" i="1" s="1"/>
  <c r="X679" i="1"/>
  <c r="AA679" i="1" s="1"/>
  <c r="BA679" i="1" s="1"/>
  <c r="CM518" i="1"/>
  <c r="AX229" i="1"/>
  <c r="AX87" i="1"/>
  <c r="CM87" i="1"/>
  <c r="BZ87" i="1" s="1"/>
  <c r="X87" i="1"/>
  <c r="AA87" i="1" s="1"/>
  <c r="AO87" i="1" s="1"/>
  <c r="CM199" i="1"/>
  <c r="BZ199" i="1" s="1"/>
  <c r="X199" i="1"/>
  <c r="AA199" i="1" s="1"/>
  <c r="AO199" i="1" s="1"/>
  <c r="CM653" i="1"/>
  <c r="BZ653" i="1" s="1"/>
  <c r="BV653" i="1" s="1"/>
  <c r="X653" i="1"/>
  <c r="AA653" i="1" s="1"/>
  <c r="BA653" i="1" s="1"/>
  <c r="CM797" i="1"/>
  <c r="BZ797" i="1" s="1"/>
  <c r="CA797" i="1" s="1"/>
  <c r="X797" i="1"/>
  <c r="AA797" i="1" s="1"/>
  <c r="AO797" i="1" s="1"/>
  <c r="AX797" i="1"/>
  <c r="X711" i="1"/>
  <c r="AA711" i="1" s="1"/>
  <c r="BA711" i="1" s="1"/>
  <c r="CM711" i="1"/>
  <c r="BZ711" i="1" s="1"/>
  <c r="CM727" i="1"/>
  <c r="BZ727" i="1" s="1"/>
  <c r="X727" i="1"/>
  <c r="AA727" i="1" s="1"/>
  <c r="AX591" i="1"/>
  <c r="X591" i="1"/>
  <c r="AA591" i="1" s="1"/>
  <c r="BA591" i="1" s="1"/>
  <c r="CM607" i="1"/>
  <c r="BZ607" i="1" s="1"/>
  <c r="X607" i="1"/>
  <c r="AA607" i="1" s="1"/>
  <c r="BA607" i="1" s="1"/>
  <c r="CM743" i="1"/>
  <c r="BZ743" i="1" s="1"/>
  <c r="X743" i="1"/>
  <c r="AA743" i="1" s="1"/>
  <c r="CM181" i="1"/>
  <c r="BZ181" i="1" s="1"/>
  <c r="BV181" i="1" s="1"/>
  <c r="X181" i="1"/>
  <c r="AA181" i="1" s="1"/>
  <c r="AO181" i="1" s="1"/>
  <c r="X502" i="1"/>
  <c r="AA502" i="1" s="1"/>
  <c r="BA502" i="1" s="1"/>
  <c r="AO502" i="1" s="1"/>
  <c r="CM488" i="1"/>
  <c r="BZ488" i="1" s="1"/>
  <c r="X488" i="1"/>
  <c r="AA488" i="1" s="1"/>
  <c r="BA488" i="1" s="1"/>
  <c r="AO488" i="1" s="1"/>
  <c r="CM489" i="1"/>
  <c r="BZ489" i="1" s="1"/>
  <c r="X489" i="1"/>
  <c r="AA489" i="1" s="1"/>
  <c r="BA489" i="1" s="1"/>
  <c r="AO489" i="1" s="1"/>
  <c r="X73" i="1"/>
  <c r="AA73" i="1" s="1"/>
  <c r="BA73" i="1" s="1"/>
  <c r="X167" i="1"/>
  <c r="AA167" i="1" s="1"/>
  <c r="BA167" i="1" s="1"/>
  <c r="X281" i="1"/>
  <c r="AA281" i="1" s="1"/>
  <c r="BA281" i="1" s="1"/>
  <c r="AO281" i="1" s="1"/>
  <c r="X438" i="1"/>
  <c r="AA438" i="1" s="1"/>
  <c r="BA438" i="1" s="1"/>
  <c r="CM104" i="1"/>
  <c r="CM358" i="1"/>
  <c r="X282" i="1"/>
  <c r="AA282" i="1" s="1"/>
  <c r="BA282" i="1" s="1"/>
  <c r="AO282" i="1" s="1"/>
  <c r="X554" i="1"/>
  <c r="AA554" i="1" s="1"/>
  <c r="BA554" i="1" s="1"/>
  <c r="CM361" i="1"/>
  <c r="BZ361" i="1" s="1"/>
  <c r="X543" i="1"/>
  <c r="AA543" i="1" s="1"/>
  <c r="BA543" i="1" s="1"/>
  <c r="CM543" i="1"/>
  <c r="BZ543" i="1" s="1"/>
  <c r="X102" i="1"/>
  <c r="AA102" i="1" s="1"/>
  <c r="BA102" i="1" s="1"/>
  <c r="X152" i="1"/>
  <c r="AA152" i="1" s="1"/>
  <c r="BA152" i="1" s="1"/>
  <c r="X218" i="1"/>
  <c r="AA218" i="1" s="1"/>
  <c r="AO218" i="1" s="1"/>
  <c r="X264" i="1"/>
  <c r="AA264" i="1" s="1"/>
  <c r="BA264" i="1" s="1"/>
  <c r="AO264" i="1" s="1"/>
  <c r="X330" i="1"/>
  <c r="AA330" i="1" s="1"/>
  <c r="BA330" i="1" s="1"/>
  <c r="X492" i="1"/>
  <c r="AA492" i="1" s="1"/>
  <c r="BA492" i="1" s="1"/>
  <c r="AO492" i="1" s="1"/>
  <c r="X558" i="1"/>
  <c r="AA558" i="1" s="1"/>
  <c r="BA558" i="1" s="1"/>
  <c r="CM415" i="1"/>
  <c r="BZ415" i="1" s="1"/>
  <c r="BV415" i="1" s="1"/>
  <c r="CM37" i="1"/>
  <c r="CM126" i="1"/>
  <c r="CM766" i="1"/>
  <c r="X39" i="1"/>
  <c r="AA39" i="1" s="1"/>
  <c r="X103" i="1"/>
  <c r="AA103" i="1" s="1"/>
  <c r="BA103" i="1" s="1"/>
  <c r="X153" i="1"/>
  <c r="AA153" i="1" s="1"/>
  <c r="BA153" i="1" s="1"/>
  <c r="X265" i="1"/>
  <c r="AA265" i="1" s="1"/>
  <c r="BA265" i="1" s="1"/>
  <c r="AO265" i="1" s="1"/>
  <c r="X310" i="1"/>
  <c r="AA310" i="1" s="1"/>
  <c r="BA310" i="1" s="1"/>
  <c r="X331" i="1"/>
  <c r="AA331" i="1" s="1"/>
  <c r="BA331" i="1" s="1"/>
  <c r="X377" i="1"/>
  <c r="AA377" i="1" s="1"/>
  <c r="BA377" i="1" s="1"/>
  <c r="X405" i="1"/>
  <c r="AA405" i="1" s="1"/>
  <c r="BA405" i="1" s="1"/>
  <c r="X425" i="1"/>
  <c r="AA425" i="1" s="1"/>
  <c r="BA425" i="1" s="1"/>
  <c r="X444" i="1"/>
  <c r="AA444" i="1" s="1"/>
  <c r="BA444" i="1" s="1"/>
  <c r="AO444" i="1" s="1"/>
  <c r="X517" i="1"/>
  <c r="AA517" i="1" s="1"/>
  <c r="BA517" i="1" s="1"/>
  <c r="X647" i="1"/>
  <c r="AA647" i="1" s="1"/>
  <c r="BA647" i="1" s="1"/>
  <c r="X669" i="1"/>
  <c r="AA669" i="1" s="1"/>
  <c r="BA669" i="1" s="1"/>
  <c r="X731" i="1"/>
  <c r="AA731" i="1" s="1"/>
  <c r="AO731" i="1" s="1"/>
  <c r="AZ731" i="1" s="1"/>
  <c r="CM69" i="1"/>
  <c r="CM149" i="1"/>
  <c r="BZ149" i="1" s="1"/>
  <c r="BV149" i="1" s="1"/>
  <c r="CM333" i="1"/>
  <c r="CM422" i="1"/>
  <c r="CM555" i="1"/>
  <c r="CM591" i="1"/>
  <c r="BZ591" i="1" s="1"/>
  <c r="CM668" i="1"/>
  <c r="BZ668" i="1" s="1"/>
  <c r="BV668" i="1" s="1"/>
  <c r="CM270" i="1"/>
  <c r="CM38" i="1"/>
  <c r="CM110" i="1"/>
  <c r="CM730" i="1"/>
  <c r="CM776" i="1"/>
  <c r="BZ776" i="1" s="1"/>
  <c r="AX602" i="1"/>
  <c r="AX303" i="1"/>
  <c r="AX330" i="1"/>
  <c r="CM759" i="1"/>
  <c r="BZ759" i="1" s="1"/>
  <c r="AX759" i="1"/>
  <c r="CM506" i="1"/>
  <c r="BZ506" i="1" s="1"/>
  <c r="BV506" i="1" s="1"/>
  <c r="X506" i="1"/>
  <c r="AA506" i="1" s="1"/>
  <c r="BA506" i="1" s="1"/>
  <c r="AO506" i="1" s="1"/>
  <c r="X74" i="1"/>
  <c r="AA74" i="1" s="1"/>
  <c r="BA74" i="1" s="1"/>
  <c r="X505" i="1"/>
  <c r="AA505" i="1" s="1"/>
  <c r="BA505" i="1" s="1"/>
  <c r="AO505" i="1" s="1"/>
  <c r="CM263" i="1"/>
  <c r="X75" i="1"/>
  <c r="AA75" i="1" s="1"/>
  <c r="BA75" i="1" s="1"/>
  <c r="X439" i="1"/>
  <c r="AA439" i="1" s="1"/>
  <c r="BA439" i="1" s="1"/>
  <c r="X534" i="1"/>
  <c r="AA534" i="1" s="1"/>
  <c r="BA534" i="1" s="1"/>
  <c r="X121" i="1"/>
  <c r="AA121" i="1" s="1"/>
  <c r="X170" i="1"/>
  <c r="AA170" i="1" s="1"/>
  <c r="BA170" i="1" s="1"/>
  <c r="X284" i="1"/>
  <c r="AA284" i="1" s="1"/>
  <c r="BA284" i="1" s="1"/>
  <c r="AO284" i="1" s="1"/>
  <c r="X328" i="1"/>
  <c r="AA328" i="1" s="1"/>
  <c r="BA328" i="1" s="1"/>
  <c r="X441" i="1"/>
  <c r="AA441" i="1" s="1"/>
  <c r="BA441" i="1" s="1"/>
  <c r="X486" i="1"/>
  <c r="AA486" i="1" s="1"/>
  <c r="BA486" i="1" s="1"/>
  <c r="AO486" i="1" s="1"/>
  <c r="X536" i="1"/>
  <c r="AA536" i="1" s="1"/>
  <c r="BA536" i="1" s="1"/>
  <c r="X376" i="1"/>
  <c r="AA376" i="1" s="1"/>
  <c r="BA376" i="1" s="1"/>
  <c r="AO376" i="1" s="1"/>
  <c r="X443" i="1"/>
  <c r="AA443" i="1" s="1"/>
  <c r="BA443" i="1" s="1"/>
  <c r="AO443" i="1" s="1"/>
  <c r="X622" i="1"/>
  <c r="AA622" i="1" s="1"/>
  <c r="BA622" i="1" s="1"/>
  <c r="CM382" i="1"/>
  <c r="BZ382" i="1" s="1"/>
  <c r="BV382" i="1" s="1"/>
  <c r="CM421" i="1"/>
  <c r="BZ421" i="1" s="1"/>
  <c r="CM109" i="1"/>
  <c r="CM775" i="1"/>
  <c r="BZ775" i="1" s="1"/>
  <c r="BV775" i="1" s="1"/>
  <c r="X40" i="1"/>
  <c r="AA40" i="1" s="1"/>
  <c r="BA40" i="1" s="1"/>
  <c r="X60" i="1"/>
  <c r="AA60" i="1" s="1"/>
  <c r="BA60" i="1" s="1"/>
  <c r="X108" i="1"/>
  <c r="AA108" i="1" s="1"/>
  <c r="X154" i="1"/>
  <c r="AA154" i="1" s="1"/>
  <c r="BA154" i="1" s="1"/>
  <c r="AO154" i="1" s="1"/>
  <c r="X174" i="1"/>
  <c r="AA174" i="1" s="1"/>
  <c r="BA174" i="1" s="1"/>
  <c r="X266" i="1"/>
  <c r="AA266" i="1" s="1"/>
  <c r="BA266" i="1" s="1"/>
  <c r="AO266" i="1" s="1"/>
  <c r="X332" i="1"/>
  <c r="AA332" i="1" s="1"/>
  <c r="BA332" i="1" s="1"/>
  <c r="X382" i="1"/>
  <c r="AA382" i="1" s="1"/>
  <c r="BA382" i="1" s="1"/>
  <c r="X406" i="1"/>
  <c r="AA406" i="1" s="1"/>
  <c r="BA406" i="1" s="1"/>
  <c r="X426" i="1"/>
  <c r="AA426" i="1" s="1"/>
  <c r="BA426" i="1" s="1"/>
  <c r="X445" i="1"/>
  <c r="AA445" i="1" s="1"/>
  <c r="BA445" i="1" s="1"/>
  <c r="X602" i="1"/>
  <c r="AA602" i="1" s="1"/>
  <c r="BA602" i="1" s="1"/>
  <c r="X648" i="1"/>
  <c r="AA648" i="1" s="1"/>
  <c r="BA648" i="1" s="1"/>
  <c r="X732" i="1"/>
  <c r="AA732" i="1" s="1"/>
  <c r="BA732" i="1" s="1"/>
  <c r="AX702" i="1"/>
  <c r="CM72" i="1"/>
  <c r="CM150" i="1"/>
  <c r="BZ150" i="1" s="1"/>
  <c r="BV150" i="1" s="1"/>
  <c r="CM312" i="1"/>
  <c r="CM334" i="1"/>
  <c r="CM556" i="1"/>
  <c r="BZ556" i="1" s="1"/>
  <c r="BV556" i="1" s="1"/>
  <c r="CM621" i="1"/>
  <c r="BZ719" i="1"/>
  <c r="CA719" i="1" s="1"/>
  <c r="BW719" i="1" s="1"/>
  <c r="CM182" i="1"/>
  <c r="CM777" i="1"/>
  <c r="BZ777" i="1" s="1"/>
  <c r="CM791" i="1"/>
  <c r="AX605" i="1"/>
  <c r="AX527" i="1"/>
  <c r="AX734" i="1"/>
  <c r="CM325" i="1"/>
  <c r="BZ325" i="1" s="1"/>
  <c r="BV325" i="1" s="1"/>
  <c r="X325" i="1"/>
  <c r="AA325" i="1" s="1"/>
  <c r="BA325" i="1" s="1"/>
  <c r="CM437" i="1"/>
  <c r="BZ437" i="1" s="1"/>
  <c r="BV437" i="1" s="1"/>
  <c r="X437" i="1"/>
  <c r="AA437" i="1" s="1"/>
  <c r="BA437" i="1" s="1"/>
  <c r="CM86" i="1"/>
  <c r="BZ86" i="1" s="1"/>
  <c r="X86" i="1"/>
  <c r="AA86" i="1" s="1"/>
  <c r="BA86" i="1" s="1"/>
  <c r="CM198" i="1"/>
  <c r="BZ198" i="1" s="1"/>
  <c r="X198" i="1"/>
  <c r="AA198" i="1" s="1"/>
  <c r="CM214" i="1"/>
  <c r="BZ214" i="1" s="1"/>
  <c r="BV214" i="1" s="1"/>
  <c r="X214" i="1"/>
  <c r="AA214" i="1" s="1"/>
  <c r="BA214" i="1" s="1"/>
  <c r="X326" i="1"/>
  <c r="AA326" i="1" s="1"/>
  <c r="BA326" i="1" s="1"/>
  <c r="CM326" i="1"/>
  <c r="BZ326" i="1" s="1"/>
  <c r="CM342" i="1"/>
  <c r="BZ342" i="1" s="1"/>
  <c r="X342" i="1"/>
  <c r="AA342" i="1" s="1"/>
  <c r="BA342" i="1" s="1"/>
  <c r="AO342" i="1" s="1"/>
  <c r="X454" i="1"/>
  <c r="AA454" i="1" s="1"/>
  <c r="BA454" i="1" s="1"/>
  <c r="AO454" i="1" s="1"/>
  <c r="CM454" i="1"/>
  <c r="BZ454" i="1" s="1"/>
  <c r="CM470" i="1"/>
  <c r="BZ470" i="1" s="1"/>
  <c r="X470" i="1"/>
  <c r="AA470" i="1" s="1"/>
  <c r="BA470" i="1" s="1"/>
  <c r="AO470" i="1" s="1"/>
  <c r="X759" i="1"/>
  <c r="AA759" i="1" s="1"/>
  <c r="BA759" i="1" s="1"/>
  <c r="CM55" i="1"/>
  <c r="BZ55" i="1" s="1"/>
  <c r="BV55" i="1" s="1"/>
  <c r="X55" i="1"/>
  <c r="AA55" i="1" s="1"/>
  <c r="BA55" i="1" s="1"/>
  <c r="CM71" i="1"/>
  <c r="BZ71" i="1" s="1"/>
  <c r="BV71" i="1" s="1"/>
  <c r="X71" i="1"/>
  <c r="AA71" i="1" s="1"/>
  <c r="BA71" i="1" s="1"/>
  <c r="AX231" i="1"/>
  <c r="CM231" i="1"/>
  <c r="BZ231" i="1" s="1"/>
  <c r="CA231" i="1" s="1"/>
  <c r="X327" i="1"/>
  <c r="AA327" i="1" s="1"/>
  <c r="BA327" i="1" s="1"/>
  <c r="CM327" i="1"/>
  <c r="BZ327" i="1" s="1"/>
  <c r="X455" i="1"/>
  <c r="AA455" i="1" s="1"/>
  <c r="BA455" i="1" s="1"/>
  <c r="AO455" i="1" s="1"/>
  <c r="CM455" i="1"/>
  <c r="BZ455" i="1" s="1"/>
  <c r="CM471" i="1"/>
  <c r="BZ471" i="1" s="1"/>
  <c r="X471" i="1"/>
  <c r="AA471" i="1" s="1"/>
  <c r="BA471" i="1" s="1"/>
  <c r="AO471" i="1" s="1"/>
  <c r="CM583" i="1"/>
  <c r="BZ583" i="1" s="1"/>
  <c r="X583" i="1"/>
  <c r="AA583" i="1" s="1"/>
  <c r="BA583" i="1" s="1"/>
  <c r="X183" i="1"/>
  <c r="AA183" i="1" s="1"/>
  <c r="BA183" i="1" s="1"/>
  <c r="X390" i="1"/>
  <c r="AA390" i="1" s="1"/>
  <c r="BA390" i="1" s="1"/>
  <c r="CM101" i="1"/>
  <c r="BZ101" i="1" s="1"/>
  <c r="BV101" i="1" s="1"/>
  <c r="AX216" i="1"/>
  <c r="X216" i="1"/>
  <c r="AA216" i="1" s="1"/>
  <c r="BA216" i="1" s="1"/>
  <c r="CM248" i="1"/>
  <c r="BZ248" i="1" s="1"/>
  <c r="AX248" i="1"/>
  <c r="X279" i="1"/>
  <c r="AA279" i="1" s="1"/>
  <c r="BA279" i="1" s="1"/>
  <c r="AO279" i="1" s="1"/>
  <c r="X341" i="1"/>
  <c r="AA341" i="1" s="1"/>
  <c r="BA341" i="1" s="1"/>
  <c r="CM89" i="1"/>
  <c r="BZ89" i="1" s="1"/>
  <c r="X89" i="1"/>
  <c r="AA89" i="1" s="1"/>
  <c r="AX217" i="1"/>
  <c r="CM217" i="1"/>
  <c r="BZ217" i="1" s="1"/>
  <c r="BV217" i="1" s="1"/>
  <c r="X217" i="1"/>
  <c r="AA217" i="1" s="1"/>
  <c r="CM249" i="1"/>
  <c r="BZ249" i="1" s="1"/>
  <c r="AX249" i="1"/>
  <c r="X118" i="1"/>
  <c r="AA118" i="1" s="1"/>
  <c r="AO118" i="1" s="1"/>
  <c r="X166" i="1"/>
  <c r="AA166" i="1" s="1"/>
  <c r="AO166" i="1" s="1"/>
  <c r="X230" i="1"/>
  <c r="AA230" i="1" s="1"/>
  <c r="BA230" i="1" s="1"/>
  <c r="X280" i="1"/>
  <c r="AA280" i="1" s="1"/>
  <c r="BA280" i="1" s="1"/>
  <c r="AO280" i="1" s="1"/>
  <c r="X392" i="1"/>
  <c r="AA392" i="1" s="1"/>
  <c r="BA392" i="1" s="1"/>
  <c r="X504" i="1"/>
  <c r="AA504" i="1" s="1"/>
  <c r="BA504" i="1" s="1"/>
  <c r="AO504" i="1" s="1"/>
  <c r="X552" i="1"/>
  <c r="AA552" i="1" s="1"/>
  <c r="BA552" i="1" s="1"/>
  <c r="CM615" i="1"/>
  <c r="CM120" i="1"/>
  <c r="BZ120" i="1" s="1"/>
  <c r="BV120" i="1" s="1"/>
  <c r="CM250" i="1"/>
  <c r="BZ250" i="1" s="1"/>
  <c r="BV250" i="1" s="1"/>
  <c r="X250" i="1"/>
  <c r="AA250" i="1" s="1"/>
  <c r="BA250" i="1" s="1"/>
  <c r="X231" i="1"/>
  <c r="AA231" i="1" s="1"/>
  <c r="X393" i="1"/>
  <c r="AA393" i="1" s="1"/>
  <c r="BA393" i="1" s="1"/>
  <c r="X553" i="1"/>
  <c r="AA553" i="1" s="1"/>
  <c r="BA553" i="1" s="1"/>
  <c r="X663" i="1"/>
  <c r="AA663" i="1" s="1"/>
  <c r="BA663" i="1" s="1"/>
  <c r="CM469" i="1"/>
  <c r="AX59" i="1"/>
  <c r="CM59" i="1"/>
  <c r="BZ59" i="1" s="1"/>
  <c r="BV59" i="1" s="1"/>
  <c r="CM107" i="1"/>
  <c r="BZ107" i="1" s="1"/>
  <c r="BV107" i="1" s="1"/>
  <c r="X107" i="1"/>
  <c r="AA107" i="1" s="1"/>
  <c r="BA107" i="1" s="1"/>
  <c r="X363" i="1"/>
  <c r="AA363" i="1" s="1"/>
  <c r="BA363" i="1" s="1"/>
  <c r="AO363" i="1" s="1"/>
  <c r="CM363" i="1"/>
  <c r="BZ363" i="1" s="1"/>
  <c r="CM763" i="1"/>
  <c r="BZ763" i="1" s="1"/>
  <c r="BV763" i="1" s="1"/>
  <c r="X763" i="1"/>
  <c r="AA763" i="1" s="1"/>
  <c r="AO763" i="1" s="1"/>
  <c r="AZ763" i="1" s="1"/>
  <c r="X747" i="1"/>
  <c r="AA747" i="1" s="1"/>
  <c r="BA747" i="1" s="1"/>
  <c r="CM395" i="1"/>
  <c r="BZ395" i="1" s="1"/>
  <c r="BV395" i="1" s="1"/>
  <c r="CM122" i="1"/>
  <c r="BZ122" i="1" s="1"/>
  <c r="CM229" i="1"/>
  <c r="CM140" i="1"/>
  <c r="BZ140" i="1" s="1"/>
  <c r="BV140" i="1" s="1"/>
  <c r="X140" i="1"/>
  <c r="AA140" i="1" s="1"/>
  <c r="BA140" i="1" s="1"/>
  <c r="CM524" i="1"/>
  <c r="BZ524" i="1" s="1"/>
  <c r="BV524" i="1" s="1"/>
  <c r="X524" i="1"/>
  <c r="AA524" i="1" s="1"/>
  <c r="BA524" i="1" s="1"/>
  <c r="X76" i="1"/>
  <c r="AA76" i="1" s="1"/>
  <c r="X188" i="1"/>
  <c r="AA188" i="1" s="1"/>
  <c r="BA188" i="1" s="1"/>
  <c r="X261" i="1"/>
  <c r="AA261" i="1" s="1"/>
  <c r="BA261" i="1" s="1"/>
  <c r="AO261" i="1" s="1"/>
  <c r="X283" i="1"/>
  <c r="AA283" i="1" s="1"/>
  <c r="BA283" i="1" s="1"/>
  <c r="AO283" i="1" s="1"/>
  <c r="X485" i="1"/>
  <c r="AA485" i="1" s="1"/>
  <c r="BA485" i="1" s="1"/>
  <c r="AO485" i="1" s="1"/>
  <c r="X748" i="1"/>
  <c r="AA748" i="1" s="1"/>
  <c r="CM105" i="1"/>
  <c r="CM472" i="1"/>
  <c r="CM123" i="1"/>
  <c r="BZ123" i="1" s="1"/>
  <c r="BV123" i="1" s="1"/>
  <c r="AX125" i="1"/>
  <c r="X125" i="1"/>
  <c r="AA125" i="1" s="1"/>
  <c r="CM525" i="1"/>
  <c r="BZ525" i="1" s="1"/>
  <c r="BV525" i="1" s="1"/>
  <c r="X525" i="1"/>
  <c r="AA525" i="1" s="1"/>
  <c r="BA525" i="1" s="1"/>
  <c r="X77" i="1"/>
  <c r="AA77" i="1" s="1"/>
  <c r="BA77" i="1" s="1"/>
  <c r="X189" i="1"/>
  <c r="AA189" i="1" s="1"/>
  <c r="BA189" i="1" s="1"/>
  <c r="X262" i="1"/>
  <c r="AA262" i="1" s="1"/>
  <c r="BA262" i="1" s="1"/>
  <c r="AO262" i="1" s="1"/>
  <c r="X374" i="1"/>
  <c r="AA374" i="1" s="1"/>
  <c r="BA374" i="1" s="1"/>
  <c r="AO374" i="1" s="1"/>
  <c r="CM473" i="1"/>
  <c r="BZ473" i="1" s="1"/>
  <c r="CM124" i="1"/>
  <c r="BZ124" i="1" s="1"/>
  <c r="CM142" i="1"/>
  <c r="BZ142" i="1" s="1"/>
  <c r="X142" i="1"/>
  <c r="AA142" i="1" s="1"/>
  <c r="AO142" i="1" s="1"/>
  <c r="CM206" i="1"/>
  <c r="BZ206" i="1" s="1"/>
  <c r="AX206" i="1"/>
  <c r="AX462" i="1"/>
  <c r="CM462" i="1"/>
  <c r="BZ462" i="1" s="1"/>
  <c r="CM526" i="1"/>
  <c r="BZ526" i="1" s="1"/>
  <c r="BV526" i="1" s="1"/>
  <c r="X526" i="1"/>
  <c r="AA526" i="1" s="1"/>
  <c r="BA526" i="1" s="1"/>
  <c r="CM654" i="1"/>
  <c r="BZ654" i="1" s="1"/>
  <c r="BV654" i="1" s="1"/>
  <c r="X654" i="1"/>
  <c r="AA654" i="1" s="1"/>
  <c r="BA654" i="1" s="1"/>
  <c r="CM718" i="1"/>
  <c r="BZ718" i="1" s="1"/>
  <c r="BV718" i="1" s="1"/>
  <c r="AX718" i="1"/>
  <c r="CM798" i="1"/>
  <c r="BZ798" i="1" s="1"/>
  <c r="CA798" i="1" s="1"/>
  <c r="AX798" i="1"/>
  <c r="X171" i="1"/>
  <c r="AA171" i="1" s="1"/>
  <c r="BA171" i="1" s="1"/>
  <c r="X285" i="1"/>
  <c r="AA285" i="1" s="1"/>
  <c r="BA285" i="1" s="1"/>
  <c r="AO285" i="1" s="1"/>
  <c r="X329" i="1"/>
  <c r="AA329" i="1" s="1"/>
  <c r="BA329" i="1" s="1"/>
  <c r="X375" i="1"/>
  <c r="AA375" i="1" s="1"/>
  <c r="BA375" i="1" s="1"/>
  <c r="AO375" i="1" s="1"/>
  <c r="X423" i="1"/>
  <c r="AA423" i="1" s="1"/>
  <c r="BA423" i="1" s="1"/>
  <c r="X487" i="1"/>
  <c r="AA487" i="1" s="1"/>
  <c r="BA487" i="1" s="1"/>
  <c r="AO487" i="1" s="1"/>
  <c r="X537" i="1"/>
  <c r="AA537" i="1" s="1"/>
  <c r="BA537" i="1" s="1"/>
  <c r="X557" i="1"/>
  <c r="AA557" i="1" s="1"/>
  <c r="BA557" i="1" s="1"/>
  <c r="X667" i="1"/>
  <c r="AA667" i="1" s="1"/>
  <c r="BA667" i="1" s="1"/>
  <c r="X750" i="1"/>
  <c r="AA750" i="1" s="1"/>
  <c r="BA750" i="1" s="1"/>
  <c r="CM619" i="1"/>
  <c r="BZ619" i="1" s="1"/>
  <c r="BV619" i="1" s="1"/>
  <c r="CM268" i="1"/>
  <c r="CM15" i="1"/>
  <c r="BZ15" i="1" s="1"/>
  <c r="CA15" i="1" s="1"/>
  <c r="X15" i="1"/>
  <c r="AA15" i="1" s="1"/>
  <c r="BA15" i="1" s="1"/>
  <c r="X47" i="1"/>
  <c r="AA47" i="1" s="1"/>
  <c r="BA47" i="1" s="1"/>
  <c r="AX47" i="1"/>
  <c r="CM79" i="1"/>
  <c r="BZ79" i="1" s="1"/>
  <c r="X79" i="1"/>
  <c r="AA79" i="1" s="1"/>
  <c r="BA79" i="1" s="1"/>
  <c r="X111" i="1"/>
  <c r="AA111" i="1" s="1"/>
  <c r="BA111" i="1" s="1"/>
  <c r="AX111" i="1"/>
  <c r="AX127" i="1"/>
  <c r="X127" i="1"/>
  <c r="AA127" i="1" s="1"/>
  <c r="AO127" i="1" s="1"/>
  <c r="AX159" i="1"/>
  <c r="X159" i="1"/>
  <c r="AA159" i="1" s="1"/>
  <c r="BA159" i="1" s="1"/>
  <c r="AX191" i="1"/>
  <c r="X191" i="1"/>
  <c r="AA191" i="1" s="1"/>
  <c r="BA191" i="1" s="1"/>
  <c r="CM223" i="1"/>
  <c r="BZ223" i="1" s="1"/>
  <c r="X223" i="1"/>
  <c r="AA223" i="1" s="1"/>
  <c r="BA223" i="1" s="1"/>
  <c r="AX271" i="1"/>
  <c r="X271" i="1"/>
  <c r="AA271" i="1" s="1"/>
  <c r="BA271" i="1" s="1"/>
  <c r="AO271" i="1" s="1"/>
  <c r="X367" i="1"/>
  <c r="AA367" i="1" s="1"/>
  <c r="BA367" i="1" s="1"/>
  <c r="AO367" i="1" s="1"/>
  <c r="CM367" i="1"/>
  <c r="BZ367" i="1" s="1"/>
  <c r="CM399" i="1"/>
  <c r="BZ399" i="1" s="1"/>
  <c r="BV399" i="1" s="1"/>
  <c r="X399" i="1"/>
  <c r="AA399" i="1" s="1"/>
  <c r="BA399" i="1" s="1"/>
  <c r="X431" i="1"/>
  <c r="AA431" i="1" s="1"/>
  <c r="BA431" i="1" s="1"/>
  <c r="AX431" i="1"/>
  <c r="AX463" i="1"/>
  <c r="CM463" i="1"/>
  <c r="BZ463" i="1" s="1"/>
  <c r="X463" i="1"/>
  <c r="AA463" i="1" s="1"/>
  <c r="BA463" i="1" s="1"/>
  <c r="AO463" i="1" s="1"/>
  <c r="X424" i="1"/>
  <c r="AA424" i="1" s="1"/>
  <c r="BA424" i="1" s="1"/>
  <c r="CM269" i="1"/>
  <c r="X22" i="1"/>
  <c r="AA22" i="1" s="1"/>
  <c r="BA22" i="1" s="1"/>
  <c r="AO22" i="1" s="1"/>
  <c r="CP22" i="1" s="1"/>
  <c r="X41" i="1"/>
  <c r="AA41" i="1" s="1"/>
  <c r="X61" i="1"/>
  <c r="AA61" i="1" s="1"/>
  <c r="BA61" i="1" s="1"/>
  <c r="X133" i="1"/>
  <c r="AA133" i="1" s="1"/>
  <c r="AO133" i="1" s="1"/>
  <c r="X155" i="1"/>
  <c r="AA155" i="1" s="1"/>
  <c r="BA155" i="1" s="1"/>
  <c r="AO155" i="1" s="1"/>
  <c r="X245" i="1"/>
  <c r="AA245" i="1" s="1"/>
  <c r="BA245" i="1" s="1"/>
  <c r="X267" i="1"/>
  <c r="AA267" i="1" s="1"/>
  <c r="BA267" i="1" s="1"/>
  <c r="AO267" i="1" s="1"/>
  <c r="X293" i="1"/>
  <c r="AA293" i="1" s="1"/>
  <c r="BA293" i="1" s="1"/>
  <c r="AO293" i="1" s="1"/>
  <c r="X357" i="1"/>
  <c r="AA357" i="1" s="1"/>
  <c r="BA357" i="1" s="1"/>
  <c r="X407" i="1"/>
  <c r="AA407" i="1" s="1"/>
  <c r="BA407" i="1" s="1"/>
  <c r="X427" i="1"/>
  <c r="AA427" i="1" s="1"/>
  <c r="BA427" i="1" s="1"/>
  <c r="X446" i="1"/>
  <c r="AA446" i="1" s="1"/>
  <c r="BA446" i="1" s="1"/>
  <c r="X519" i="1"/>
  <c r="AA519" i="1" s="1"/>
  <c r="BA519" i="1" s="1"/>
  <c r="X603" i="1"/>
  <c r="AA603" i="1" s="1"/>
  <c r="BA603" i="1" s="1"/>
  <c r="X649" i="1"/>
  <c r="AA649" i="1" s="1"/>
  <c r="BA649" i="1" s="1"/>
  <c r="X712" i="1"/>
  <c r="AA712" i="1" s="1"/>
  <c r="X733" i="1"/>
  <c r="AA733" i="1" s="1"/>
  <c r="AX334" i="1"/>
  <c r="CM383" i="1"/>
  <c r="BZ383" i="1" s="1"/>
  <c r="BV383" i="1" s="1"/>
  <c r="CM533" i="1"/>
  <c r="BZ533" i="1" s="1"/>
  <c r="CM599" i="1"/>
  <c r="BZ599" i="1" s="1"/>
  <c r="BV599" i="1" s="1"/>
  <c r="CM271" i="1"/>
  <c r="BZ271" i="1" s="1"/>
  <c r="CM479" i="1"/>
  <c r="BZ479" i="1" s="1"/>
  <c r="CM200" i="1"/>
  <c r="BZ200" i="1" s="1"/>
  <c r="CM792" i="1"/>
  <c r="AX607" i="1"/>
  <c r="AX441" i="1"/>
  <c r="CM453" i="1"/>
  <c r="BZ453" i="1" s="1"/>
  <c r="X453" i="1"/>
  <c r="AA453" i="1" s="1"/>
  <c r="BA453" i="1" s="1"/>
  <c r="AO453" i="1" s="1"/>
  <c r="X278" i="1"/>
  <c r="AA278" i="1" s="1"/>
  <c r="BA278" i="1" s="1"/>
  <c r="AO278" i="1" s="1"/>
  <c r="AX230" i="1"/>
  <c r="CM232" i="1"/>
  <c r="BZ232" i="1" s="1"/>
  <c r="BV232" i="1" s="1"/>
  <c r="X232" i="1"/>
  <c r="AA232" i="1" s="1"/>
  <c r="X117" i="1"/>
  <c r="AA117" i="1" s="1"/>
  <c r="BA117" i="1" s="1"/>
  <c r="X165" i="1"/>
  <c r="AA165" i="1" s="1"/>
  <c r="BA165" i="1" s="1"/>
  <c r="X184" i="1"/>
  <c r="AA184" i="1" s="1"/>
  <c r="BA184" i="1" s="1"/>
  <c r="X503" i="1"/>
  <c r="AA503" i="1" s="1"/>
  <c r="BA503" i="1" s="1"/>
  <c r="AO503" i="1" s="1"/>
  <c r="X551" i="1"/>
  <c r="AA551" i="1" s="1"/>
  <c r="BA551" i="1" s="1"/>
  <c r="CM233" i="1"/>
  <c r="BZ233" i="1" s="1"/>
  <c r="X233" i="1"/>
  <c r="AA233" i="1" s="1"/>
  <c r="BA233" i="1" s="1"/>
  <c r="AO233" i="1" s="1"/>
  <c r="AX234" i="1"/>
  <c r="X234" i="1"/>
  <c r="AA234" i="1" s="1"/>
  <c r="BA234" i="1" s="1"/>
  <c r="AO234" i="1" s="1"/>
  <c r="CM490" i="1"/>
  <c r="BZ490" i="1" s="1"/>
  <c r="X490" i="1"/>
  <c r="AA490" i="1" s="1"/>
  <c r="BA490" i="1" s="1"/>
  <c r="AO490" i="1" s="1"/>
  <c r="X119" i="1"/>
  <c r="AA119" i="1" s="1"/>
  <c r="BA119" i="1" s="1"/>
  <c r="CM88" i="1"/>
  <c r="BZ88" i="1" s="1"/>
  <c r="CM379" i="1"/>
  <c r="BZ379" i="1" s="1"/>
  <c r="BV379" i="1" s="1"/>
  <c r="X379" i="1"/>
  <c r="AA379" i="1" s="1"/>
  <c r="BA379" i="1" s="1"/>
  <c r="X491" i="1"/>
  <c r="AA491" i="1" s="1"/>
  <c r="BA491" i="1" s="1"/>
  <c r="AO491" i="1" s="1"/>
  <c r="CM491" i="1"/>
  <c r="BZ491" i="1" s="1"/>
  <c r="CM795" i="1"/>
  <c r="BZ795" i="1" s="1"/>
  <c r="X795" i="1"/>
  <c r="AA795" i="1" s="1"/>
  <c r="AO795" i="1" s="1"/>
  <c r="X168" i="1"/>
  <c r="AA168" i="1" s="1"/>
  <c r="CM134" i="1"/>
  <c r="AX21" i="1"/>
  <c r="AX504" i="1"/>
  <c r="AX636" i="1"/>
  <c r="X636" i="1"/>
  <c r="AA636" i="1" s="1"/>
  <c r="BA636" i="1" s="1"/>
  <c r="CM796" i="1"/>
  <c r="BZ796" i="1" s="1"/>
  <c r="AX796" i="1"/>
  <c r="X796" i="1"/>
  <c r="AA796" i="1" s="1"/>
  <c r="BA796" i="1" s="1"/>
  <c r="X169" i="1"/>
  <c r="AA169" i="1" s="1"/>
  <c r="AO169" i="1" s="1"/>
  <c r="X373" i="1"/>
  <c r="AA373" i="1" s="1"/>
  <c r="BA373" i="1" s="1"/>
  <c r="AO373" i="1" s="1"/>
  <c r="X440" i="1"/>
  <c r="AA440" i="1" s="1"/>
  <c r="BA440" i="1" s="1"/>
  <c r="X535" i="1"/>
  <c r="AA535" i="1" s="1"/>
  <c r="BA535" i="1" s="1"/>
  <c r="CM396" i="1"/>
  <c r="CM360" i="1"/>
  <c r="BZ360" i="1" s="1"/>
  <c r="AX60" i="1"/>
  <c r="CM141" i="1"/>
  <c r="BZ141" i="1" s="1"/>
  <c r="BV141" i="1" s="1"/>
  <c r="X141" i="1"/>
  <c r="AA141" i="1" s="1"/>
  <c r="BA141" i="1" s="1"/>
  <c r="AX381" i="1"/>
  <c r="X381" i="1"/>
  <c r="AA381" i="1" s="1"/>
  <c r="BA381" i="1" s="1"/>
  <c r="X620" i="1"/>
  <c r="AA620" i="1" s="1"/>
  <c r="BA620" i="1" s="1"/>
  <c r="CM106" i="1"/>
  <c r="CM157" i="1"/>
  <c r="BZ157" i="1" s="1"/>
  <c r="AX201" i="1"/>
  <c r="AX30" i="1"/>
  <c r="CM30" i="1"/>
  <c r="BZ30" i="1" s="1"/>
  <c r="BV30" i="1" s="1"/>
  <c r="CM62" i="1"/>
  <c r="BZ62" i="1" s="1"/>
  <c r="CA62" i="1" s="1"/>
  <c r="BW62" i="1" s="1"/>
  <c r="AX62" i="1"/>
  <c r="AX158" i="1"/>
  <c r="X158" i="1"/>
  <c r="AA158" i="1" s="1"/>
  <c r="BA158" i="1" s="1"/>
  <c r="AO158" i="1" s="1"/>
  <c r="CM190" i="1"/>
  <c r="AX190" i="1"/>
  <c r="CM286" i="1"/>
  <c r="BZ286" i="1" s="1"/>
  <c r="X286" i="1"/>
  <c r="AA286" i="1" s="1"/>
  <c r="BA286" i="1" s="1"/>
  <c r="AO286" i="1" s="1"/>
  <c r="AX478" i="1"/>
  <c r="CM478" i="1"/>
  <c r="BZ478" i="1" s="1"/>
  <c r="X542" i="1"/>
  <c r="AA542" i="1" s="1"/>
  <c r="BA542" i="1" s="1"/>
  <c r="CM542" i="1"/>
  <c r="BZ542" i="1" s="1"/>
  <c r="BV542" i="1" s="1"/>
  <c r="AX782" i="1"/>
  <c r="CM782" i="1"/>
  <c r="BZ782" i="1" s="1"/>
  <c r="BV782" i="1" s="1"/>
  <c r="X78" i="1"/>
  <c r="AA78" i="1" s="1"/>
  <c r="BA78" i="1" s="1"/>
  <c r="X213" i="1"/>
  <c r="AA213" i="1" s="1"/>
  <c r="BA213" i="1" s="1"/>
  <c r="CM397" i="1"/>
  <c r="CM158" i="1"/>
  <c r="BZ158" i="1" s="1"/>
  <c r="CM362" i="1"/>
  <c r="BZ362" i="1" s="1"/>
  <c r="BV362" i="1" s="1"/>
  <c r="CM474" i="1"/>
  <c r="BZ474" i="1" s="1"/>
  <c r="CM125" i="1"/>
  <c r="BZ125" i="1" s="1"/>
  <c r="BV125" i="1" s="1"/>
  <c r="X63" i="1"/>
  <c r="AA63" i="1" s="1"/>
  <c r="BA63" i="1" s="1"/>
  <c r="CM63" i="1"/>
  <c r="BZ63" i="1" s="1"/>
  <c r="BV63" i="1" s="1"/>
  <c r="AX95" i="1"/>
  <c r="CM95" i="1"/>
  <c r="BZ95" i="1" s="1"/>
  <c r="BV95" i="1" s="1"/>
  <c r="X95" i="1"/>
  <c r="AA95" i="1" s="1"/>
  <c r="BA95" i="1" s="1"/>
  <c r="CM207" i="1"/>
  <c r="BZ207" i="1" s="1"/>
  <c r="X207" i="1"/>
  <c r="AA207" i="1" s="1"/>
  <c r="BA207" i="1" s="1"/>
  <c r="AX207" i="1"/>
  <c r="CM239" i="1"/>
  <c r="X239" i="1"/>
  <c r="AA239" i="1" s="1"/>
  <c r="BA239" i="1" s="1"/>
  <c r="X255" i="1"/>
  <c r="AA255" i="1" s="1"/>
  <c r="BA255" i="1" s="1"/>
  <c r="AX255" i="1"/>
  <c r="AX287" i="1"/>
  <c r="X287" i="1"/>
  <c r="AA287" i="1" s="1"/>
  <c r="AO287" i="1" s="1"/>
  <c r="X351" i="1"/>
  <c r="AA351" i="1" s="1"/>
  <c r="AO351" i="1" s="1"/>
  <c r="AX351" i="1"/>
  <c r="AX447" i="1"/>
  <c r="X447" i="1"/>
  <c r="AA447" i="1" s="1"/>
  <c r="BA447" i="1" s="1"/>
  <c r="X511" i="1"/>
  <c r="AA511" i="1" s="1"/>
  <c r="AO511" i="1" s="1"/>
  <c r="CM511" i="1"/>
  <c r="X538" i="1"/>
  <c r="AA538" i="1" s="1"/>
  <c r="BA538" i="1" s="1"/>
  <c r="CM398" i="1"/>
  <c r="BZ398" i="1" s="1"/>
  <c r="X23" i="1"/>
  <c r="AA23" i="1" s="1"/>
  <c r="BA23" i="1" s="1"/>
  <c r="AO23" i="1" s="1"/>
  <c r="CP23" i="1" s="1"/>
  <c r="X42" i="1"/>
  <c r="AA42" i="1" s="1"/>
  <c r="BA42" i="1" s="1"/>
  <c r="X62" i="1"/>
  <c r="AA62" i="1" s="1"/>
  <c r="BA62" i="1" s="1"/>
  <c r="X156" i="1"/>
  <c r="AA156" i="1" s="1"/>
  <c r="BA156" i="1" s="1"/>
  <c r="X200" i="1"/>
  <c r="AA200" i="1" s="1"/>
  <c r="BA200" i="1" s="1"/>
  <c r="X222" i="1"/>
  <c r="AA222" i="1" s="1"/>
  <c r="BA222" i="1" s="1"/>
  <c r="X246" i="1"/>
  <c r="AA246" i="1" s="1"/>
  <c r="BA246" i="1" s="1"/>
  <c r="X294" i="1"/>
  <c r="AA294" i="1" s="1"/>
  <c r="BA294" i="1" s="1"/>
  <c r="AO294" i="1" s="1"/>
  <c r="X313" i="1"/>
  <c r="AA313" i="1" s="1"/>
  <c r="BA313" i="1" s="1"/>
  <c r="X520" i="1"/>
  <c r="AA520" i="1" s="1"/>
  <c r="BA520" i="1" s="1"/>
  <c r="X650" i="1"/>
  <c r="AA650" i="1" s="1"/>
  <c r="BA650" i="1" s="1"/>
  <c r="X713" i="1"/>
  <c r="AA713" i="1" s="1"/>
  <c r="BA713" i="1" s="1"/>
  <c r="X734" i="1"/>
  <c r="AA734" i="1" s="1"/>
  <c r="BA734" i="1" s="1"/>
  <c r="AX238" i="1"/>
  <c r="AX335" i="1"/>
  <c r="CM235" i="1"/>
  <c r="BZ235" i="1" s="1"/>
  <c r="CM335" i="1"/>
  <c r="BZ335" i="1" s="1"/>
  <c r="BV335" i="1" s="1"/>
  <c r="CM652" i="1"/>
  <c r="BZ652" i="1" s="1"/>
  <c r="BV652" i="1" s="1"/>
  <c r="CM171" i="1"/>
  <c r="BZ171" i="1" s="1"/>
  <c r="CM215" i="1"/>
  <c r="CM251" i="1"/>
  <c r="BZ251" i="1" s="1"/>
  <c r="CA251" i="1" s="1"/>
  <c r="AX223" i="1"/>
  <c r="AX794" i="1"/>
  <c r="CM794" i="1"/>
  <c r="BZ794" i="1" s="1"/>
  <c r="CA794" i="1" s="1"/>
  <c r="CM639" i="1"/>
  <c r="BZ639" i="1" s="1"/>
  <c r="BV639" i="1" s="1"/>
  <c r="X639" i="1"/>
  <c r="AA639" i="1" s="1"/>
  <c r="BA639" i="1" s="1"/>
  <c r="AX719" i="1"/>
  <c r="X719" i="1"/>
  <c r="AA719" i="1" s="1"/>
  <c r="BA719" i="1" s="1"/>
  <c r="CM735" i="1"/>
  <c r="BZ735" i="1" s="1"/>
  <c r="X735" i="1"/>
  <c r="AA735" i="1" s="1"/>
  <c r="CM751" i="1"/>
  <c r="BZ751" i="1" s="1"/>
  <c r="X751" i="1"/>
  <c r="AA751" i="1" s="1"/>
  <c r="AO751" i="1" s="1"/>
  <c r="AZ751" i="1" s="1"/>
  <c r="X767" i="1"/>
  <c r="AA767" i="1" s="1"/>
  <c r="BA767" i="1" s="1"/>
  <c r="AX767" i="1"/>
  <c r="AX783" i="1"/>
  <c r="CM783" i="1"/>
  <c r="BZ783" i="1" s="1"/>
  <c r="X783" i="1"/>
  <c r="AA783" i="1" s="1"/>
  <c r="AO783" i="1" s="1"/>
  <c r="AZ783" i="1" s="1"/>
  <c r="CM704" i="1"/>
  <c r="BZ704" i="1" s="1"/>
  <c r="CA704" i="1" s="1"/>
  <c r="X704" i="1"/>
  <c r="AA704" i="1" s="1"/>
  <c r="AO704" i="1" s="1"/>
  <c r="X794" i="1"/>
  <c r="AA794" i="1" s="1"/>
  <c r="X417" i="1"/>
  <c r="AA417" i="1" s="1"/>
  <c r="BA417" i="1" s="1"/>
  <c r="X545" i="1"/>
  <c r="AA545" i="1" s="1"/>
  <c r="BA545" i="1" s="1"/>
  <c r="X673" i="1"/>
  <c r="AA673" i="1" s="1"/>
  <c r="BA673" i="1" s="1"/>
  <c r="X778" i="1"/>
  <c r="AA778" i="1" s="1"/>
  <c r="AO778" i="1" s="1"/>
  <c r="AZ778" i="1" s="1"/>
  <c r="AX385" i="1"/>
  <c r="CM321" i="1"/>
  <c r="BZ321" i="1" s="1"/>
  <c r="BV321" i="1" s="1"/>
  <c r="CM401" i="1"/>
  <c r="BZ401" i="1" s="1"/>
  <c r="BV401" i="1" s="1"/>
  <c r="CM623" i="1"/>
  <c r="BZ623" i="1" s="1"/>
  <c r="BV623" i="1" s="1"/>
  <c r="CM273" i="1"/>
  <c r="AX703" i="1"/>
  <c r="CM48" i="1"/>
  <c r="BZ48" i="1" s="1"/>
  <c r="AX48" i="1"/>
  <c r="AX272" i="1"/>
  <c r="CM272" i="1"/>
  <c r="BZ272" i="1" s="1"/>
  <c r="X272" i="1"/>
  <c r="AA272" i="1" s="1"/>
  <c r="BA272" i="1" s="1"/>
  <c r="AO272" i="1" s="1"/>
  <c r="CM464" i="1"/>
  <c r="BZ464" i="1" s="1"/>
  <c r="BV464" i="1" s="1"/>
  <c r="X464" i="1"/>
  <c r="AA464" i="1" s="1"/>
  <c r="BA464" i="1" s="1"/>
  <c r="AO464" i="1" s="1"/>
  <c r="X496" i="1"/>
  <c r="AA496" i="1" s="1"/>
  <c r="BA496" i="1" s="1"/>
  <c r="AO496" i="1" s="1"/>
  <c r="AX496" i="1"/>
  <c r="CM496" i="1"/>
  <c r="BZ496" i="1" s="1"/>
  <c r="AX592" i="1"/>
  <c r="X592" i="1"/>
  <c r="AA592" i="1" s="1"/>
  <c r="BA592" i="1" s="1"/>
  <c r="AO592" i="1" s="1"/>
  <c r="AX384" i="1"/>
  <c r="CM352" i="1"/>
  <c r="BZ352" i="1" s="1"/>
  <c r="BV352" i="1" s="1"/>
  <c r="AX671" i="1"/>
  <c r="AX33" i="1"/>
  <c r="CM33" i="1"/>
  <c r="BZ33" i="1" s="1"/>
  <c r="CA33" i="1" s="1"/>
  <c r="BW33" i="1" s="1"/>
  <c r="AX193" i="1"/>
  <c r="CM193" i="1"/>
  <c r="BZ193" i="1" s="1"/>
  <c r="AX433" i="1"/>
  <c r="CM433" i="1"/>
  <c r="BZ433" i="1" s="1"/>
  <c r="BV433" i="1" s="1"/>
  <c r="CM721" i="1"/>
  <c r="BZ721" i="1" s="1"/>
  <c r="AX721" i="1"/>
  <c r="X762" i="1"/>
  <c r="AA762" i="1" s="1"/>
  <c r="CM96" i="1"/>
  <c r="BZ96" i="1" s="1"/>
  <c r="BV96" i="1" s="1"/>
  <c r="CM448" i="1"/>
  <c r="BZ448" i="1" s="1"/>
  <c r="AX256" i="1"/>
  <c r="AX320" i="1"/>
  <c r="AX704" i="1"/>
  <c r="AX746" i="1"/>
  <c r="CM144" i="1"/>
  <c r="BZ144" i="1" s="1"/>
  <c r="BV144" i="1" s="1"/>
  <c r="X144" i="1"/>
  <c r="AA144" i="1" s="1"/>
  <c r="BA144" i="1" s="1"/>
  <c r="CM176" i="1"/>
  <c r="X176" i="1"/>
  <c r="AA176" i="1" s="1"/>
  <c r="AO176" i="1" s="1"/>
  <c r="AZ176" i="1" s="1"/>
  <c r="X192" i="1"/>
  <c r="AA192" i="1" s="1"/>
  <c r="AO192" i="1" s="1"/>
  <c r="CM192" i="1"/>
  <c r="BZ192" i="1" s="1"/>
  <c r="BV192" i="1" s="1"/>
  <c r="CM224" i="1"/>
  <c r="X224" i="1"/>
  <c r="AA224" i="1" s="1"/>
  <c r="AO224" i="1" s="1"/>
  <c r="AX288" i="1"/>
  <c r="CM288" i="1"/>
  <c r="BZ288" i="1" s="1"/>
  <c r="X288" i="1"/>
  <c r="AA288" i="1" s="1"/>
  <c r="BA288" i="1" s="1"/>
  <c r="AO288" i="1" s="1"/>
  <c r="X432" i="1"/>
  <c r="AA432" i="1" s="1"/>
  <c r="BA432" i="1" s="1"/>
  <c r="AX432" i="1"/>
  <c r="CM560" i="1"/>
  <c r="BZ560" i="1" s="1"/>
  <c r="X560" i="1"/>
  <c r="AA560" i="1" s="1"/>
  <c r="BA560" i="1" s="1"/>
  <c r="AO560" i="1" s="1"/>
  <c r="CM576" i="1"/>
  <c r="BZ576" i="1" s="1"/>
  <c r="BV576" i="1" s="1"/>
  <c r="X576" i="1"/>
  <c r="AA576" i="1" s="1"/>
  <c r="BA576" i="1" s="1"/>
  <c r="CM624" i="1"/>
  <c r="BZ624" i="1" s="1"/>
  <c r="BV624" i="1" s="1"/>
  <c r="X624" i="1"/>
  <c r="AA624" i="1" s="1"/>
  <c r="BA624" i="1" s="1"/>
  <c r="CM688" i="1"/>
  <c r="BZ688" i="1" s="1"/>
  <c r="BV688" i="1" s="1"/>
  <c r="X688" i="1"/>
  <c r="AA688" i="1" s="1"/>
  <c r="BA688" i="1" s="1"/>
  <c r="CM512" i="1"/>
  <c r="AX49" i="1"/>
  <c r="CM49" i="1"/>
  <c r="BZ49" i="1" s="1"/>
  <c r="BV49" i="1" s="1"/>
  <c r="AX497" i="1"/>
  <c r="CM497" i="1"/>
  <c r="AX657" i="1"/>
  <c r="CM657" i="1"/>
  <c r="BZ657" i="1" s="1"/>
  <c r="BV657" i="1" s="1"/>
  <c r="X529" i="1"/>
  <c r="AA529" i="1" s="1"/>
  <c r="BA529" i="1" s="1"/>
  <c r="X657" i="1"/>
  <c r="AA657" i="1" s="1"/>
  <c r="BA657" i="1" s="1"/>
  <c r="X746" i="1"/>
  <c r="AA746" i="1" s="1"/>
  <c r="BA746" i="1" s="1"/>
  <c r="AX762" i="1"/>
  <c r="CM720" i="1"/>
  <c r="BZ720" i="1" s="1"/>
  <c r="X720" i="1"/>
  <c r="AA720" i="1" s="1"/>
  <c r="BA720" i="1" s="1"/>
  <c r="AX784" i="1"/>
  <c r="AX34" i="1"/>
  <c r="CM530" i="1"/>
  <c r="BZ530" i="1" s="1"/>
  <c r="BV530" i="1" s="1"/>
  <c r="AX742" i="1"/>
  <c r="CN742" i="1"/>
  <c r="CN774" i="1"/>
  <c r="AX774" i="1"/>
  <c r="AX790" i="1"/>
  <c r="CN790" i="1"/>
  <c r="AX729" i="1"/>
  <c r="CN729" i="1"/>
  <c r="AX731" i="1"/>
  <c r="CN731" i="1"/>
  <c r="CN252" i="1"/>
  <c r="AX252" i="1"/>
  <c r="CN732" i="1"/>
  <c r="AX732" i="1"/>
  <c r="CN733" i="1"/>
  <c r="AX733" i="1"/>
  <c r="CN117" i="1"/>
  <c r="AX117" i="1"/>
  <c r="CN197" i="1"/>
  <c r="AX197" i="1"/>
  <c r="CN741" i="1"/>
  <c r="AX741" i="1"/>
  <c r="CN38" i="1"/>
  <c r="AX38" i="1"/>
  <c r="AX166" i="1"/>
  <c r="CN166" i="1"/>
  <c r="AX791" i="1"/>
  <c r="CN791" i="1"/>
  <c r="AX745" i="1"/>
  <c r="CN745" i="1"/>
  <c r="CN26" i="1"/>
  <c r="AX26" i="1"/>
  <c r="CN218" i="1"/>
  <c r="AX218" i="1"/>
  <c r="AX458" i="1"/>
  <c r="CN458" i="1"/>
  <c r="AX75" i="1"/>
  <c r="CN75" i="1"/>
  <c r="CN267" i="1"/>
  <c r="AX267" i="1"/>
  <c r="AX331" i="1"/>
  <c r="CN331" i="1"/>
  <c r="AX795" i="1"/>
  <c r="CN795" i="1"/>
  <c r="CN108" i="1"/>
  <c r="AX108" i="1"/>
  <c r="AX220" i="1"/>
  <c r="CN220" i="1"/>
  <c r="CN300" i="1"/>
  <c r="AX300" i="1"/>
  <c r="CN508" i="1"/>
  <c r="AX508" i="1"/>
  <c r="CN749" i="1"/>
  <c r="AX749" i="1"/>
  <c r="AA664" i="1"/>
  <c r="BA664" i="1" s="1"/>
  <c r="AA696" i="1"/>
  <c r="BA696" i="1" s="1"/>
  <c r="AA776" i="1"/>
  <c r="AO776" i="1" s="1"/>
  <c r="AZ776" i="1" s="1"/>
  <c r="AA792" i="1"/>
  <c r="AO792" i="1" s="1"/>
  <c r="AZ792" i="1" s="1"/>
  <c r="AX333" i="1"/>
  <c r="AX188" i="1"/>
  <c r="AX253" i="1"/>
  <c r="AX311" i="1"/>
  <c r="CN213" i="1"/>
  <c r="AX213" i="1"/>
  <c r="AX357" i="1"/>
  <c r="CN357" i="1"/>
  <c r="CN789" i="1"/>
  <c r="AX789" i="1"/>
  <c r="AX118" i="1"/>
  <c r="CN118" i="1"/>
  <c r="CN39" i="1"/>
  <c r="AX39" i="1"/>
  <c r="AX135" i="1"/>
  <c r="CN135" i="1"/>
  <c r="AX183" i="1"/>
  <c r="CN183" i="1"/>
  <c r="CN727" i="1"/>
  <c r="AX727" i="1"/>
  <c r="AX775" i="1"/>
  <c r="CN775" i="1"/>
  <c r="CN104" i="1"/>
  <c r="AX104" i="1"/>
  <c r="CN232" i="1"/>
  <c r="AX232" i="1"/>
  <c r="AX776" i="1"/>
  <c r="CN776" i="1"/>
  <c r="AX41" i="1"/>
  <c r="CN41" i="1"/>
  <c r="AX121" i="1"/>
  <c r="CN121" i="1"/>
  <c r="CN185" i="1"/>
  <c r="AX185" i="1"/>
  <c r="CN489" i="1"/>
  <c r="AX489" i="1"/>
  <c r="AX42" i="1"/>
  <c r="CN42" i="1"/>
  <c r="AX122" i="1"/>
  <c r="CN122" i="1"/>
  <c r="CN282" i="1"/>
  <c r="AX282" i="1"/>
  <c r="AX362" i="1"/>
  <c r="CN362" i="1"/>
  <c r="AX474" i="1"/>
  <c r="CN474" i="1"/>
  <c r="AX91" i="1"/>
  <c r="CN91" i="1"/>
  <c r="AX139" i="1"/>
  <c r="CN139" i="1"/>
  <c r="AX219" i="1"/>
  <c r="CN219" i="1"/>
  <c r="AX283" i="1"/>
  <c r="CN283" i="1"/>
  <c r="AX459" i="1"/>
  <c r="CN459" i="1"/>
  <c r="CN683" i="1"/>
  <c r="AX683" i="1"/>
  <c r="AX763" i="1"/>
  <c r="CN763" i="1"/>
  <c r="AX713" i="1"/>
  <c r="CN92" i="1"/>
  <c r="AX92" i="1"/>
  <c r="CN204" i="1"/>
  <c r="AX204" i="1"/>
  <c r="AX284" i="1"/>
  <c r="CN284" i="1"/>
  <c r="AX348" i="1"/>
  <c r="CN348" i="1"/>
  <c r="AX428" i="1"/>
  <c r="CN428" i="1"/>
  <c r="CN604" i="1"/>
  <c r="AX604" i="1"/>
  <c r="CN748" i="1"/>
  <c r="AX748" i="1"/>
  <c r="CN93" i="1"/>
  <c r="AX93" i="1"/>
  <c r="AX141" i="1"/>
  <c r="CN141" i="1"/>
  <c r="CN285" i="1"/>
  <c r="AX285" i="1"/>
  <c r="CN429" i="1"/>
  <c r="AX429" i="1"/>
  <c r="AX525" i="1"/>
  <c r="CN525" i="1"/>
  <c r="CN589" i="1"/>
  <c r="AX589" i="1"/>
  <c r="CN765" i="1"/>
  <c r="AX765" i="1"/>
  <c r="AX251" i="1"/>
  <c r="AX716" i="1"/>
  <c r="AX186" i="1"/>
  <c r="AX725" i="1"/>
  <c r="AA57" i="1"/>
  <c r="AO57" i="1" s="1"/>
  <c r="CO57" i="1" s="1"/>
  <c r="AA137" i="1"/>
  <c r="BA137" i="1" s="1"/>
  <c r="AA185" i="1"/>
  <c r="BA185" i="1" s="1"/>
  <c r="AA201" i="1"/>
  <c r="BA201" i="1" s="1"/>
  <c r="AA297" i="1"/>
  <c r="BA297" i="1" s="1"/>
  <c r="AO297" i="1" s="1"/>
  <c r="AA569" i="1"/>
  <c r="BA569" i="1" s="1"/>
  <c r="AO569" i="1" s="1"/>
  <c r="AA617" i="1"/>
  <c r="BA617" i="1" s="1"/>
  <c r="AA665" i="1"/>
  <c r="BA665" i="1" s="1"/>
  <c r="AA697" i="1"/>
  <c r="BA697" i="1" s="1"/>
  <c r="AA793" i="1"/>
  <c r="AO793" i="1" s="1"/>
  <c r="AZ793" i="1" s="1"/>
  <c r="CN520" i="1"/>
  <c r="CN229" i="1"/>
  <c r="CN249" i="1"/>
  <c r="CN759" i="1"/>
  <c r="AX189" i="1"/>
  <c r="CN165" i="1"/>
  <c r="AX165" i="1"/>
  <c r="CN709" i="1"/>
  <c r="AX709" i="1"/>
  <c r="CN773" i="1"/>
  <c r="AX773" i="1"/>
  <c r="AX198" i="1"/>
  <c r="CN198" i="1"/>
  <c r="AX358" i="1"/>
  <c r="CN358" i="1"/>
  <c r="CN119" i="1"/>
  <c r="AX119" i="1"/>
  <c r="AX167" i="1"/>
  <c r="CN167" i="1"/>
  <c r="CN215" i="1"/>
  <c r="AX215" i="1"/>
  <c r="AX631" i="1"/>
  <c r="CN631" i="1"/>
  <c r="CN711" i="1"/>
  <c r="AX711" i="1"/>
  <c r="CN120" i="1"/>
  <c r="AX120" i="1"/>
  <c r="CN184" i="1"/>
  <c r="AX184" i="1"/>
  <c r="CN57" i="1"/>
  <c r="AX57" i="1"/>
  <c r="CN169" i="1"/>
  <c r="AX169" i="1"/>
  <c r="AX361" i="1"/>
  <c r="CN361" i="1"/>
  <c r="AX601" i="1"/>
  <c r="CN601" i="1"/>
  <c r="AX793" i="1"/>
  <c r="CN793" i="1"/>
  <c r="CN87" i="1"/>
  <c r="AX106" i="1"/>
  <c r="CN106" i="1"/>
  <c r="CN170" i="1"/>
  <c r="AX170" i="1"/>
  <c r="AX378" i="1"/>
  <c r="CN378" i="1"/>
  <c r="CN490" i="1"/>
  <c r="AX490" i="1"/>
  <c r="AX123" i="1"/>
  <c r="CN123" i="1"/>
  <c r="CN203" i="1"/>
  <c r="AX203" i="1"/>
  <c r="AX363" i="1"/>
  <c r="CN363" i="1"/>
  <c r="CN603" i="1"/>
  <c r="AX603" i="1"/>
  <c r="CN651" i="1"/>
  <c r="AX651" i="1"/>
  <c r="CN747" i="1"/>
  <c r="AX747" i="1"/>
  <c r="AX154" i="1"/>
  <c r="CN76" i="1"/>
  <c r="AX76" i="1"/>
  <c r="AX124" i="1"/>
  <c r="CN124" i="1"/>
  <c r="CN172" i="1"/>
  <c r="AX172" i="1"/>
  <c r="CN236" i="1"/>
  <c r="AX236" i="1"/>
  <c r="CN460" i="1"/>
  <c r="AX460" i="1"/>
  <c r="AX764" i="1"/>
  <c r="CN764" i="1"/>
  <c r="CN699" i="1"/>
  <c r="AX155" i="1"/>
  <c r="AX29" i="1"/>
  <c r="CN29" i="1"/>
  <c r="CN77" i="1"/>
  <c r="AX77" i="1"/>
  <c r="CN173" i="1"/>
  <c r="AX173" i="1"/>
  <c r="AX221" i="1"/>
  <c r="CN221" i="1"/>
  <c r="CN365" i="1"/>
  <c r="AX365" i="1"/>
  <c r="CN461" i="1"/>
  <c r="AX461" i="1"/>
  <c r="AX509" i="1"/>
  <c r="CN509" i="1"/>
  <c r="AX557" i="1"/>
  <c r="CN557" i="1"/>
  <c r="CN781" i="1"/>
  <c r="AX781" i="1"/>
  <c r="AX342" i="1"/>
  <c r="CN621" i="1"/>
  <c r="CN248" i="1"/>
  <c r="CN758" i="1"/>
  <c r="AX187" i="1"/>
  <c r="AX309" i="1"/>
  <c r="AX668" i="1"/>
  <c r="AX726" i="1"/>
  <c r="AA56" i="1"/>
  <c r="BA56" i="1" s="1"/>
  <c r="AA88" i="1"/>
  <c r="AO88" i="1" s="1"/>
  <c r="AA120" i="1"/>
  <c r="AO120" i="1" s="1"/>
  <c r="AA408" i="1"/>
  <c r="BA408" i="1" s="1"/>
  <c r="AA568" i="1"/>
  <c r="BA568" i="1" s="1"/>
  <c r="AA90" i="1"/>
  <c r="AO90" i="1" s="1"/>
  <c r="AA378" i="1"/>
  <c r="BA378" i="1" s="1"/>
  <c r="AA394" i="1"/>
  <c r="BA394" i="1" s="1"/>
  <c r="AA458" i="1"/>
  <c r="BA458" i="1" s="1"/>
  <c r="AO458" i="1" s="1"/>
  <c r="AA474" i="1"/>
  <c r="BA474" i="1" s="1"/>
  <c r="AO474" i="1" s="1"/>
  <c r="CN504" i="1"/>
  <c r="CN792" i="1"/>
  <c r="AX85" i="1"/>
  <c r="CN85" i="1"/>
  <c r="AX133" i="1"/>
  <c r="CN133" i="1"/>
  <c r="CN181" i="1"/>
  <c r="AX181" i="1"/>
  <c r="CN757" i="1"/>
  <c r="AX757" i="1"/>
  <c r="AX86" i="1"/>
  <c r="CN86" i="1"/>
  <c r="CN710" i="1"/>
  <c r="AX710" i="1"/>
  <c r="CN182" i="1"/>
  <c r="CN23" i="1"/>
  <c r="AX23" i="1"/>
  <c r="AX151" i="1"/>
  <c r="CN151" i="1"/>
  <c r="AX247" i="1"/>
  <c r="CN247" i="1"/>
  <c r="AX295" i="1"/>
  <c r="CN295" i="1"/>
  <c r="AX343" i="1"/>
  <c r="CN343" i="1"/>
  <c r="AX743" i="1"/>
  <c r="CN743" i="1"/>
  <c r="AX88" i="1"/>
  <c r="CN88" i="1"/>
  <c r="AX136" i="1"/>
  <c r="CN136" i="1"/>
  <c r="CN168" i="1"/>
  <c r="AX168" i="1"/>
  <c r="AX296" i="1"/>
  <c r="CN296" i="1"/>
  <c r="AX312" i="1"/>
  <c r="CN312" i="1"/>
  <c r="AX376" i="1"/>
  <c r="CN376" i="1"/>
  <c r="CN408" i="1"/>
  <c r="AX408" i="1"/>
  <c r="CN440" i="1"/>
  <c r="AX440" i="1"/>
  <c r="AX456" i="1"/>
  <c r="CN456" i="1"/>
  <c r="CN472" i="1"/>
  <c r="AX472" i="1"/>
  <c r="CN632" i="1"/>
  <c r="AX632" i="1"/>
  <c r="AX680" i="1"/>
  <c r="CN680" i="1"/>
  <c r="CN712" i="1"/>
  <c r="AX712" i="1"/>
  <c r="CN728" i="1"/>
  <c r="AX728" i="1"/>
  <c r="AX744" i="1"/>
  <c r="CN744" i="1"/>
  <c r="CN89" i="1"/>
  <c r="AX89" i="1"/>
  <c r="CN137" i="1"/>
  <c r="AX137" i="1"/>
  <c r="AX329" i="1"/>
  <c r="CN329" i="1"/>
  <c r="AX377" i="1"/>
  <c r="CN377" i="1"/>
  <c r="AX521" i="1"/>
  <c r="CN521" i="1"/>
  <c r="AX697" i="1"/>
  <c r="CN697" i="1"/>
  <c r="AX761" i="1"/>
  <c r="CN761" i="1"/>
  <c r="AX58" i="1"/>
  <c r="CN58" i="1"/>
  <c r="CN90" i="1"/>
  <c r="AX90" i="1"/>
  <c r="AX442" i="1"/>
  <c r="CN442" i="1"/>
  <c r="CN570" i="1"/>
  <c r="AX570" i="1"/>
  <c r="AX235" i="1"/>
  <c r="CN235" i="1"/>
  <c r="CN379" i="1"/>
  <c r="AX379" i="1"/>
  <c r="AX443" i="1"/>
  <c r="CN443" i="1"/>
  <c r="AX635" i="1"/>
  <c r="CN635" i="1"/>
  <c r="AX779" i="1"/>
  <c r="CN779" i="1"/>
  <c r="AX332" i="1"/>
  <c r="CN332" i="1"/>
  <c r="AX380" i="1"/>
  <c r="CN380" i="1"/>
  <c r="AX444" i="1"/>
  <c r="CN444" i="1"/>
  <c r="AX492" i="1"/>
  <c r="CN492" i="1"/>
  <c r="CN588" i="1"/>
  <c r="AX588" i="1"/>
  <c r="CN780" i="1"/>
  <c r="AX780" i="1"/>
  <c r="CN636" i="1"/>
  <c r="AX250" i="1"/>
  <c r="CN777" i="1"/>
  <c r="AX72" i="1"/>
  <c r="CN109" i="1"/>
  <c r="AX109" i="1"/>
  <c r="CN205" i="1"/>
  <c r="AX205" i="1"/>
  <c r="AX349" i="1"/>
  <c r="CN349" i="1"/>
  <c r="AX493" i="1"/>
  <c r="CN493" i="1"/>
  <c r="AX541" i="1"/>
  <c r="CN541" i="1"/>
  <c r="CN573" i="1"/>
  <c r="AX573" i="1"/>
  <c r="CN637" i="1"/>
  <c r="AX637" i="1"/>
  <c r="AX701" i="1"/>
  <c r="CN701" i="1"/>
  <c r="AX37" i="1"/>
  <c r="AX301" i="1"/>
  <c r="AX346" i="1"/>
  <c r="AA72" i="1"/>
  <c r="BA72" i="1" s="1"/>
  <c r="AA136" i="1"/>
  <c r="BA136" i="1" s="1"/>
  <c r="AA296" i="1"/>
  <c r="BA296" i="1" s="1"/>
  <c r="AO296" i="1" s="1"/>
  <c r="AA344" i="1"/>
  <c r="BA344" i="1" s="1"/>
  <c r="AO344" i="1" s="1"/>
  <c r="AA680" i="1"/>
  <c r="BA680" i="1" s="1"/>
  <c r="AA58" i="1"/>
  <c r="BA58" i="1" s="1"/>
  <c r="AA122" i="1"/>
  <c r="BA122" i="1" s="1"/>
  <c r="AA138" i="1"/>
  <c r="BA138" i="1" s="1"/>
  <c r="AA298" i="1"/>
  <c r="BA298" i="1" s="1"/>
  <c r="AO298" i="1" s="1"/>
  <c r="AA346" i="1"/>
  <c r="AO346" i="1" s="1"/>
  <c r="AA442" i="1"/>
  <c r="AO442" i="1" s="1"/>
  <c r="AA11" i="1"/>
  <c r="BA11" i="1" s="1"/>
  <c r="AA27" i="1"/>
  <c r="BA27" i="1" s="1"/>
  <c r="AA59" i="1"/>
  <c r="BA59" i="1" s="1"/>
  <c r="AA91" i="1"/>
  <c r="AO91" i="1" s="1"/>
  <c r="AA123" i="1"/>
  <c r="AO123" i="1" s="1"/>
  <c r="AA139" i="1"/>
  <c r="BA139" i="1" s="1"/>
  <c r="AA187" i="1"/>
  <c r="BA187" i="1" s="1"/>
  <c r="AA219" i="1"/>
  <c r="BA219" i="1" s="1"/>
  <c r="AA235" i="1"/>
  <c r="BA235" i="1" s="1"/>
  <c r="AA299" i="1"/>
  <c r="BA299" i="1" s="1"/>
  <c r="AO299" i="1" s="1"/>
  <c r="AA347" i="1"/>
  <c r="BA347" i="1" s="1"/>
  <c r="AO347" i="1" s="1"/>
  <c r="AA395" i="1"/>
  <c r="BA395" i="1" s="1"/>
  <c r="AA459" i="1"/>
  <c r="BA459" i="1" s="1"/>
  <c r="AO459" i="1" s="1"/>
  <c r="CN441" i="1"/>
  <c r="CN157" i="1"/>
  <c r="CN230" i="1"/>
  <c r="CN760" i="1"/>
  <c r="AX199" i="1"/>
  <c r="AA92" i="1"/>
  <c r="BA92" i="1" s="1"/>
  <c r="AA172" i="1"/>
  <c r="BA172" i="1" s="1"/>
  <c r="AA204" i="1"/>
  <c r="AO204" i="1" s="1"/>
  <c r="AA220" i="1"/>
  <c r="AO220" i="1" s="1"/>
  <c r="AA236" i="1"/>
  <c r="BA236" i="1" s="1"/>
  <c r="AA268" i="1"/>
  <c r="BA268" i="1" s="1"/>
  <c r="AO268" i="1" s="1"/>
  <c r="AA300" i="1"/>
  <c r="BA300" i="1" s="1"/>
  <c r="AO300" i="1" s="1"/>
  <c r="AA316" i="1"/>
  <c r="BA316" i="1" s="1"/>
  <c r="AA348" i="1"/>
  <c r="BA348" i="1" s="1"/>
  <c r="AO348" i="1" s="1"/>
  <c r="AA380" i="1"/>
  <c r="BA380" i="1" s="1"/>
  <c r="AA412" i="1"/>
  <c r="BA412" i="1" s="1"/>
  <c r="AA460" i="1"/>
  <c r="BA460" i="1" s="1"/>
  <c r="AO460" i="1" s="1"/>
  <c r="AA508" i="1"/>
  <c r="BA508" i="1" s="1"/>
  <c r="AO508" i="1" s="1"/>
  <c r="AA29" i="1"/>
  <c r="BA29" i="1" s="1"/>
  <c r="AA157" i="1"/>
  <c r="BA157" i="1" s="1"/>
  <c r="AO157" i="1" s="1"/>
  <c r="AA173" i="1"/>
  <c r="BA173" i="1" s="1"/>
  <c r="AA205" i="1"/>
  <c r="BA205" i="1" s="1"/>
  <c r="AA221" i="1"/>
  <c r="BA221" i="1" s="1"/>
  <c r="AA237" i="1"/>
  <c r="BA237" i="1" s="1"/>
  <c r="AA253" i="1"/>
  <c r="BA253" i="1" s="1"/>
  <c r="AA269" i="1"/>
  <c r="BA269" i="1" s="1"/>
  <c r="AO269" i="1" s="1"/>
  <c r="AA301" i="1"/>
  <c r="BA301" i="1" s="1"/>
  <c r="AO301" i="1" s="1"/>
  <c r="AA317" i="1"/>
  <c r="BA317" i="1" s="1"/>
  <c r="AA349" i="1"/>
  <c r="BA349" i="1" s="1"/>
  <c r="AA461" i="1"/>
  <c r="BA461" i="1" s="1"/>
  <c r="AO461" i="1" s="1"/>
  <c r="AA493" i="1"/>
  <c r="BA493" i="1" s="1"/>
  <c r="AO493" i="1" s="1"/>
  <c r="AA509" i="1"/>
  <c r="AO509" i="1" s="1"/>
  <c r="AA541" i="1"/>
  <c r="BA541" i="1" s="1"/>
  <c r="CN735" i="1"/>
  <c r="AA21" i="1"/>
  <c r="BA21" i="1" s="1"/>
  <c r="AA37" i="1"/>
  <c r="AO37" i="1" s="1"/>
  <c r="CO37" i="1" s="1"/>
  <c r="AA53" i="1"/>
  <c r="BA53" i="1" s="1"/>
  <c r="AA85" i="1"/>
  <c r="BA85" i="1" s="1"/>
  <c r="AA309" i="1"/>
  <c r="AO309" i="1" s="1"/>
  <c r="AA549" i="1"/>
  <c r="BA549" i="1" s="1"/>
  <c r="AA597" i="1"/>
  <c r="BA597" i="1" s="1"/>
  <c r="AA629" i="1"/>
  <c r="BA629" i="1" s="1"/>
  <c r="AA645" i="1"/>
  <c r="BA645" i="1" s="1"/>
  <c r="AA725" i="1"/>
  <c r="BA725" i="1" s="1"/>
  <c r="AA773" i="1"/>
  <c r="BA773" i="1" s="1"/>
  <c r="AA134" i="1"/>
  <c r="BA134" i="1" s="1"/>
  <c r="AA358" i="1"/>
  <c r="BA358" i="1" s="1"/>
  <c r="AO358" i="1" s="1"/>
  <c r="AA566" i="1"/>
  <c r="BA566" i="1" s="1"/>
  <c r="AA598" i="1"/>
  <c r="BA598" i="1" s="1"/>
  <c r="AA614" i="1"/>
  <c r="BA614" i="1" s="1"/>
  <c r="AA646" i="1"/>
  <c r="BA646" i="1" s="1"/>
  <c r="AA662" i="1"/>
  <c r="BA662" i="1" s="1"/>
  <c r="AA774" i="1"/>
  <c r="BA774" i="1" s="1"/>
  <c r="AA135" i="1"/>
  <c r="BA135" i="1" s="1"/>
  <c r="AA263" i="1"/>
  <c r="BA263" i="1" s="1"/>
  <c r="AO263" i="1" s="1"/>
  <c r="AA311" i="1"/>
  <c r="BA311" i="1" s="1"/>
  <c r="AA343" i="1"/>
  <c r="BA343" i="1" s="1"/>
  <c r="AO343" i="1" s="1"/>
  <c r="AA359" i="1"/>
  <c r="BA359" i="1" s="1"/>
  <c r="AO359" i="1" s="1"/>
  <c r="AA567" i="1"/>
  <c r="BA567" i="1" s="1"/>
  <c r="AO567" i="1" s="1"/>
  <c r="AA631" i="1"/>
  <c r="BA631" i="1" s="1"/>
  <c r="AA775" i="1"/>
  <c r="BA775" i="1" s="1"/>
  <c r="AA791" i="1"/>
  <c r="AO791" i="1" s="1"/>
  <c r="AZ791" i="1" s="1"/>
  <c r="CN142" i="1"/>
  <c r="AX142" i="1"/>
  <c r="AX542" i="1"/>
  <c r="CN542" i="1"/>
  <c r="AA799" i="1"/>
  <c r="AO799" i="1" s="1"/>
  <c r="CN762" i="1"/>
  <c r="CN63" i="1"/>
  <c r="AX63" i="1"/>
  <c r="AX110" i="1"/>
  <c r="CN656" i="1"/>
  <c r="AX656" i="1"/>
  <c r="AO243" i="1"/>
  <c r="CN478" i="1"/>
  <c r="AO115" i="1"/>
  <c r="CN30" i="1"/>
  <c r="CN746" i="1"/>
  <c r="CN782" i="1"/>
  <c r="AX286" i="1"/>
  <c r="AX416" i="1"/>
  <c r="AX383" i="1"/>
  <c r="CN383" i="1"/>
  <c r="AX15" i="1"/>
  <c r="AX240" i="1"/>
  <c r="CN240" i="1"/>
  <c r="AX31" i="1"/>
  <c r="CN783" i="1"/>
  <c r="AX222" i="1"/>
  <c r="AX80" i="1"/>
  <c r="AX638" i="1"/>
  <c r="AA570" i="1"/>
  <c r="BA570" i="1" s="1"/>
  <c r="AO570" i="1" s="1"/>
  <c r="AA618" i="1"/>
  <c r="BA618" i="1" s="1"/>
  <c r="AA666" i="1"/>
  <c r="BA666" i="1" s="1"/>
  <c r="AA730" i="1"/>
  <c r="AO730" i="1" s="1"/>
  <c r="AZ730" i="1" s="1"/>
  <c r="AA619" i="1"/>
  <c r="BA619" i="1" s="1"/>
  <c r="AA635" i="1"/>
  <c r="BA635" i="1" s="1"/>
  <c r="AA715" i="1"/>
  <c r="BA715" i="1" s="1"/>
  <c r="AA779" i="1"/>
  <c r="AO779" i="1" s="1"/>
  <c r="AZ779" i="1" s="1"/>
  <c r="AA556" i="1"/>
  <c r="BA556" i="1" s="1"/>
  <c r="AA572" i="1"/>
  <c r="BA572" i="1" s="1"/>
  <c r="AA588" i="1"/>
  <c r="BA588" i="1" s="1"/>
  <c r="AA604" i="1"/>
  <c r="BA604" i="1" s="1"/>
  <c r="AA668" i="1"/>
  <c r="BA668" i="1" s="1"/>
  <c r="AA573" i="1"/>
  <c r="BA573" i="1" s="1"/>
  <c r="AA589" i="1"/>
  <c r="BA589" i="1" s="1"/>
  <c r="AA605" i="1"/>
  <c r="BA605" i="1" s="1"/>
  <c r="AA621" i="1"/>
  <c r="BA621" i="1" s="1"/>
  <c r="AA685" i="1"/>
  <c r="BA685" i="1" s="1"/>
  <c r="AA717" i="1"/>
  <c r="AO717" i="1" s="1"/>
  <c r="AZ717" i="1" s="1"/>
  <c r="AA749" i="1"/>
  <c r="AO749" i="1" s="1"/>
  <c r="AZ749" i="1" s="1"/>
  <c r="AA781" i="1"/>
  <c r="AO781" i="1" s="1"/>
  <c r="AZ781" i="1" s="1"/>
  <c r="AX261" i="1"/>
  <c r="CO261" i="1"/>
  <c r="CO341" i="1"/>
  <c r="AX341" i="1"/>
  <c r="AX485" i="1"/>
  <c r="CO485" i="1"/>
  <c r="AX549" i="1"/>
  <c r="CO549" i="1"/>
  <c r="AX597" i="1"/>
  <c r="AX278" i="1"/>
  <c r="CO278" i="1"/>
  <c r="CO374" i="1"/>
  <c r="AX374" i="1"/>
  <c r="CO470" i="1"/>
  <c r="AX470" i="1"/>
  <c r="CO486" i="1"/>
  <c r="AX486" i="1"/>
  <c r="AX518" i="1"/>
  <c r="CO518" i="1"/>
  <c r="AX550" i="1"/>
  <c r="CO550" i="1"/>
  <c r="AX614" i="1"/>
  <c r="CO614" i="1"/>
  <c r="AX279" i="1"/>
  <c r="CO279" i="1"/>
  <c r="AX375" i="1"/>
  <c r="CO375" i="1"/>
  <c r="AX471" i="1"/>
  <c r="CO471" i="1"/>
  <c r="AX503" i="1"/>
  <c r="CO503" i="1"/>
  <c r="CO647" i="1"/>
  <c r="AX647" i="1"/>
  <c r="AX406" i="1"/>
  <c r="CO53" i="1"/>
  <c r="AX53" i="1"/>
  <c r="CO245" i="1"/>
  <c r="AX245" i="1"/>
  <c r="CO501" i="1"/>
  <c r="AX501" i="1"/>
  <c r="AX22" i="1"/>
  <c r="CO22" i="1"/>
  <c r="AX262" i="1"/>
  <c r="CO262" i="1"/>
  <c r="CO294" i="1"/>
  <c r="AX294" i="1"/>
  <c r="AX390" i="1"/>
  <c r="CO390" i="1"/>
  <c r="AX454" i="1"/>
  <c r="CO454" i="1"/>
  <c r="CO502" i="1"/>
  <c r="AX502" i="1"/>
  <c r="AX534" i="1"/>
  <c r="CO534" i="1"/>
  <c r="AX263" i="1"/>
  <c r="CO263" i="1"/>
  <c r="CO359" i="1"/>
  <c r="AX359" i="1"/>
  <c r="AX455" i="1"/>
  <c r="CO455" i="1"/>
  <c r="AX487" i="1"/>
  <c r="CO487" i="1"/>
  <c r="AX567" i="1"/>
  <c r="CO567" i="1"/>
  <c r="AX583" i="1"/>
  <c r="CO583" i="1"/>
  <c r="CO695" i="1"/>
  <c r="AX695" i="1"/>
  <c r="CO613" i="1"/>
  <c r="AX613" i="1"/>
  <c r="CO23" i="1"/>
  <c r="CO693" i="1"/>
  <c r="AX693" i="1"/>
  <c r="CO293" i="1"/>
  <c r="AX293" i="1"/>
  <c r="AX389" i="1"/>
  <c r="CO389" i="1"/>
  <c r="AX453" i="1"/>
  <c r="CO453" i="1"/>
  <c r="AX517" i="1"/>
  <c r="CO517" i="1"/>
  <c r="AX277" i="1"/>
  <c r="CO277" i="1"/>
  <c r="CO373" i="1"/>
  <c r="AX373" i="1"/>
  <c r="CO437" i="1"/>
  <c r="AX437" i="1"/>
  <c r="AX469" i="1"/>
  <c r="CO469" i="1"/>
  <c r="AX533" i="1"/>
  <c r="CO533" i="1"/>
  <c r="AX645" i="1"/>
  <c r="CO645" i="1"/>
  <c r="CO213" i="1"/>
  <c r="CO358" i="1"/>
  <c r="CO584" i="1"/>
  <c r="AX584" i="1"/>
  <c r="AX600" i="1"/>
  <c r="CO600" i="1"/>
  <c r="AX569" i="1"/>
  <c r="CO569" i="1"/>
  <c r="AX617" i="1"/>
  <c r="CO617" i="1"/>
  <c r="AX554" i="1"/>
  <c r="CO554" i="1"/>
  <c r="CO618" i="1"/>
  <c r="AX618" i="1"/>
  <c r="CO344" i="1"/>
  <c r="AX344" i="1"/>
  <c r="CO296" i="1"/>
  <c r="CO297" i="1"/>
  <c r="AX297" i="1"/>
  <c r="AX345" i="1"/>
  <c r="CO345" i="1"/>
  <c r="AX505" i="1"/>
  <c r="CO361" i="1"/>
  <c r="CO474" i="1"/>
  <c r="AX347" i="1"/>
  <c r="AX522" i="1"/>
  <c r="AX46" i="1"/>
  <c r="CO46" i="1"/>
  <c r="CO350" i="1"/>
  <c r="AX350" i="1"/>
  <c r="AX494" i="1"/>
  <c r="CO494" i="1"/>
  <c r="AX524" i="1"/>
  <c r="CO493" i="1"/>
  <c r="AX360" i="1"/>
  <c r="AX394" i="1"/>
  <c r="CO96" i="1"/>
  <c r="AX96" i="1"/>
  <c r="AX233" i="1"/>
  <c r="AX398" i="1"/>
  <c r="AX445" i="1"/>
  <c r="CO400" i="1"/>
  <c r="CO557" i="1"/>
  <c r="CO45" i="1"/>
  <c r="CO300" i="1"/>
  <c r="CO348" i="1"/>
  <c r="CO376" i="1"/>
  <c r="AX265" i="1"/>
  <c r="AX364" i="1"/>
  <c r="AX476" i="1"/>
  <c r="AX700" i="1"/>
  <c r="AX328" i="1"/>
  <c r="CO328" i="1"/>
  <c r="AX488" i="1"/>
  <c r="CO488" i="1"/>
  <c r="CO313" i="1"/>
  <c r="AX313" i="1"/>
  <c r="CO457" i="1"/>
  <c r="AX457" i="1"/>
  <c r="AX473" i="1"/>
  <c r="CO473" i="1"/>
  <c r="CO72" i="1"/>
  <c r="CO521" i="1"/>
  <c r="AX426" i="1"/>
  <c r="CO426" i="1"/>
  <c r="AX298" i="1"/>
  <c r="AX506" i="1"/>
  <c r="CO427" i="1"/>
  <c r="AX427" i="1"/>
  <c r="CO491" i="1"/>
  <c r="AX491" i="1"/>
  <c r="CO587" i="1"/>
  <c r="AX587" i="1"/>
  <c r="CO137" i="1"/>
  <c r="CO235" i="1"/>
  <c r="AX424" i="1"/>
  <c r="CO140" i="1"/>
  <c r="AX140" i="1"/>
  <c r="AX268" i="1"/>
  <c r="CO268" i="1"/>
  <c r="CO316" i="1"/>
  <c r="AX316" i="1"/>
  <c r="CO412" i="1"/>
  <c r="AX412" i="1"/>
  <c r="CO556" i="1"/>
  <c r="AX556" i="1"/>
  <c r="CO684" i="1"/>
  <c r="AX684" i="1"/>
  <c r="CO538" i="1"/>
  <c r="CO651" i="1"/>
  <c r="CO492" i="1"/>
  <c r="CO504" i="1"/>
  <c r="AX269" i="1"/>
  <c r="CO269" i="1"/>
  <c r="CO653" i="1"/>
  <c r="AX653" i="1"/>
  <c r="AX14" i="1"/>
  <c r="CO14" i="1"/>
  <c r="CO270" i="1"/>
  <c r="AX270" i="1"/>
  <c r="CO558" i="1"/>
  <c r="AX558" i="1"/>
  <c r="AX622" i="1"/>
  <c r="CO622" i="1"/>
  <c r="AX555" i="1"/>
  <c r="CO44" i="1"/>
  <c r="AX479" i="1"/>
  <c r="CO479" i="1"/>
  <c r="AX25" i="1"/>
  <c r="CO112" i="1"/>
  <c r="AX112" i="1"/>
  <c r="CO528" i="1"/>
  <c r="AX528" i="1"/>
  <c r="AX397" i="1"/>
  <c r="CO440" i="1"/>
  <c r="AX475" i="1"/>
  <c r="CO95" i="1"/>
  <c r="CO573" i="1"/>
  <c r="AX266" i="1"/>
  <c r="AX477" i="1"/>
  <c r="AX667" i="1"/>
  <c r="CO264" i="1"/>
  <c r="AX264" i="1"/>
  <c r="CO472" i="1"/>
  <c r="AX281" i="1"/>
  <c r="CO281" i="1"/>
  <c r="CO537" i="1"/>
  <c r="AX537" i="1"/>
  <c r="CO43" i="1"/>
  <c r="AX43" i="1"/>
  <c r="CO507" i="1"/>
  <c r="AX507" i="1"/>
  <c r="AX299" i="1"/>
  <c r="AX425" i="1"/>
  <c r="CO267" i="1"/>
  <c r="CO621" i="1"/>
  <c r="CO456" i="1"/>
  <c r="AX393" i="1"/>
  <c r="AX623" i="1"/>
  <c r="CO623" i="1"/>
  <c r="AX304" i="1"/>
  <c r="CO304" i="1"/>
  <c r="CO448" i="1"/>
  <c r="AX448" i="1"/>
  <c r="AX544" i="1"/>
  <c r="CO544" i="1"/>
  <c r="AX672" i="1"/>
  <c r="CO672" i="1"/>
  <c r="CO668" i="1"/>
  <c r="CO683" i="1"/>
  <c r="CO362" i="1"/>
  <c r="CO416" i="1"/>
  <c r="CO541" i="1"/>
  <c r="CO363" i="1"/>
  <c r="CO458" i="1"/>
  <c r="AX280" i="1"/>
  <c r="AX366" i="1"/>
  <c r="BA303" i="1"/>
  <c r="AO303" i="1" s="1"/>
  <c r="BA398" i="1"/>
  <c r="BA462" i="1"/>
  <c r="AO462" i="1" s="1"/>
  <c r="BA478" i="1"/>
  <c r="AO478" i="1" s="1"/>
  <c r="BA494" i="1"/>
  <c r="AO494" i="1" s="1"/>
  <c r="BA574" i="1"/>
  <c r="BA590" i="1"/>
  <c r="BA606" i="1"/>
  <c r="BA670" i="1"/>
  <c r="BA686" i="1"/>
  <c r="BA702" i="1"/>
  <c r="BA31" i="1"/>
  <c r="BA143" i="1"/>
  <c r="BA175" i="1"/>
  <c r="BA319" i="1"/>
  <c r="BA335" i="1"/>
  <c r="BA383" i="1"/>
  <c r="BA415" i="1"/>
  <c r="BA479" i="1"/>
  <c r="AO479" i="1" s="1"/>
  <c r="BA495" i="1"/>
  <c r="AO495" i="1" s="1"/>
  <c r="BA527" i="1"/>
  <c r="BA559" i="1"/>
  <c r="BA623" i="1"/>
  <c r="BA655" i="1"/>
  <c r="BA671" i="1"/>
  <c r="BA687" i="1"/>
  <c r="BA703" i="1"/>
  <c r="BA32" i="1"/>
  <c r="BA48" i="1"/>
  <c r="BA64" i="1"/>
  <c r="BA80" i="1"/>
  <c r="BA96" i="1"/>
  <c r="BA112" i="1"/>
  <c r="AO112" i="1" s="1"/>
  <c r="BA160" i="1"/>
  <c r="BA208" i="1"/>
  <c r="BA240" i="1"/>
  <c r="BA256" i="1"/>
  <c r="BA304" i="1"/>
  <c r="AO304" i="1" s="1"/>
  <c r="BA320" i="1"/>
  <c r="BA352" i="1"/>
  <c r="BA368" i="1"/>
  <c r="AO368" i="1" s="1"/>
  <c r="BA384" i="1"/>
  <c r="BA416" i="1"/>
  <c r="BA448" i="1"/>
  <c r="AO448" i="1" s="1"/>
  <c r="BA480" i="1"/>
  <c r="AO480" i="1" s="1"/>
  <c r="BA528" i="1"/>
  <c r="BA544" i="1"/>
  <c r="BA608" i="1"/>
  <c r="BA656" i="1"/>
  <c r="BA672" i="1"/>
  <c r="AX641" i="1"/>
  <c r="AX553" i="1"/>
  <c r="CP553" i="1"/>
  <c r="AX585" i="1"/>
  <c r="CP585" i="1"/>
  <c r="AX633" i="1"/>
  <c r="CP633" i="1"/>
  <c r="AX665" i="1"/>
  <c r="CP665" i="1"/>
  <c r="AX681" i="1"/>
  <c r="CP681" i="1"/>
  <c r="AX586" i="1"/>
  <c r="CP586" i="1"/>
  <c r="AX634" i="1"/>
  <c r="CP634" i="1"/>
  <c r="CP650" i="1"/>
  <c r="AX650" i="1"/>
  <c r="CP666" i="1"/>
  <c r="AX666" i="1"/>
  <c r="AX682" i="1"/>
  <c r="CP682" i="1"/>
  <c r="AX698" i="1"/>
  <c r="CP698" i="1"/>
  <c r="AX69" i="1"/>
  <c r="AX661" i="1"/>
  <c r="AX214" i="1"/>
  <c r="CP214" i="1"/>
  <c r="CP422" i="1"/>
  <c r="AX422" i="1"/>
  <c r="AX70" i="1"/>
  <c r="CP423" i="1"/>
  <c r="AX423" i="1"/>
  <c r="AX71" i="1"/>
  <c r="AX149" i="1"/>
  <c r="AX314" i="1"/>
  <c r="CP314" i="1"/>
  <c r="AX150" i="1"/>
  <c r="AX616" i="1"/>
  <c r="AX410" i="1"/>
  <c r="CP695" i="1"/>
  <c r="AX101" i="1"/>
  <c r="CP101" i="1"/>
  <c r="AX421" i="1"/>
  <c r="CP421" i="1"/>
  <c r="CP581" i="1"/>
  <c r="AX581" i="1"/>
  <c r="CP245" i="1"/>
  <c r="AX102" i="1"/>
  <c r="CP102" i="1"/>
  <c r="CP134" i="1"/>
  <c r="AX134" i="1"/>
  <c r="CP646" i="1"/>
  <c r="AX646" i="1"/>
  <c r="CP213" i="1"/>
  <c r="CP549" i="1"/>
  <c r="CP407" i="1"/>
  <c r="AX407" i="1"/>
  <c r="CP535" i="1"/>
  <c r="AX535" i="1"/>
  <c r="CP599" i="1"/>
  <c r="AX599" i="1"/>
  <c r="AX325" i="1"/>
  <c r="AX663" i="1"/>
  <c r="CP389" i="1"/>
  <c r="AX552" i="1"/>
  <c r="CP552" i="1"/>
  <c r="CP648" i="1"/>
  <c r="AX648" i="1"/>
  <c r="CP584" i="1"/>
  <c r="AX696" i="1"/>
  <c r="CP59" i="1"/>
  <c r="CP341" i="1"/>
  <c r="CP390" i="1"/>
  <c r="CP408" i="1"/>
  <c r="CP12" i="1"/>
  <c r="AX12" i="1"/>
  <c r="CP540" i="1"/>
  <c r="AX540" i="1"/>
  <c r="AX153" i="1"/>
  <c r="AX565" i="1"/>
  <c r="CP636" i="1"/>
  <c r="CP61" i="1"/>
  <c r="AX61" i="1"/>
  <c r="CP106" i="1"/>
  <c r="CP316" i="1"/>
  <c r="AX246" i="1"/>
  <c r="AX571" i="1"/>
  <c r="CP603" i="1"/>
  <c r="CP651" i="1"/>
  <c r="AX143" i="1"/>
  <c r="CP143" i="1"/>
  <c r="AX24" i="1"/>
  <c r="AX54" i="1"/>
  <c r="AX105" i="1"/>
  <c r="AX156" i="1"/>
  <c r="AX315" i="1"/>
  <c r="AX392" i="1"/>
  <c r="AX679" i="1"/>
  <c r="AX715" i="1"/>
  <c r="CP60" i="1"/>
  <c r="CP312" i="1"/>
  <c r="CP521" i="1"/>
  <c r="AX55" i="1"/>
  <c r="AX413" i="1"/>
  <c r="CP414" i="1"/>
  <c r="CP517" i="1"/>
  <c r="CP534" i="1"/>
  <c r="CP617" i="1"/>
  <c r="CP647" i="1"/>
  <c r="AX56" i="1"/>
  <c r="AX107" i="1"/>
  <c r="AX317" i="1"/>
  <c r="AX574" i="1"/>
  <c r="AX685" i="1"/>
  <c r="CP47" i="1"/>
  <c r="CP613" i="1"/>
  <c r="CP683" i="1"/>
  <c r="CP700" i="1"/>
  <c r="AX536" i="1"/>
  <c r="CP536" i="1"/>
  <c r="AX327" i="1"/>
  <c r="AX615" i="1"/>
  <c r="AX694" i="1"/>
  <c r="CP539" i="1"/>
  <c r="AX539" i="1"/>
  <c r="AX152" i="1"/>
  <c r="CP72" i="1"/>
  <c r="AX620" i="1"/>
  <c r="CP620" i="1"/>
  <c r="CP533" i="1"/>
  <c r="AX566" i="1"/>
  <c r="AX677" i="1"/>
  <c r="CP53" i="1"/>
  <c r="CP606" i="1"/>
  <c r="AX606" i="1"/>
  <c r="AX310" i="1"/>
  <c r="AX678" i="1"/>
  <c r="CP329" i="1"/>
  <c r="CP543" i="1"/>
  <c r="AX543" i="1"/>
  <c r="AX27" i="1"/>
  <c r="AX318" i="1"/>
  <c r="AX395" i="1"/>
  <c r="AX415" i="1"/>
  <c r="AX575" i="1"/>
  <c r="AX598" i="1"/>
  <c r="AX686" i="1"/>
  <c r="CP330" i="1"/>
  <c r="CP441" i="1"/>
  <c r="CP587" i="1"/>
  <c r="CP604" i="1"/>
  <c r="AX405" i="1"/>
  <c r="CP405" i="1"/>
  <c r="CP629" i="1"/>
  <c r="AX629" i="1"/>
  <c r="AX438" i="1"/>
  <c r="CP438" i="1"/>
  <c r="CP582" i="1"/>
  <c r="AX582" i="1"/>
  <c r="AX662" i="1"/>
  <c r="CP391" i="1"/>
  <c r="AX391" i="1"/>
  <c r="CP439" i="1"/>
  <c r="AX439" i="1"/>
  <c r="CP519" i="1"/>
  <c r="AX519" i="1"/>
  <c r="AX551" i="1"/>
  <c r="CP551" i="1"/>
  <c r="CP554" i="1"/>
  <c r="CP693" i="1"/>
  <c r="CP40" i="1"/>
  <c r="AX40" i="1"/>
  <c r="AX568" i="1"/>
  <c r="CP568" i="1"/>
  <c r="AX326" i="1"/>
  <c r="AX664" i="1"/>
  <c r="CP73" i="1"/>
  <c r="AX73" i="1"/>
  <c r="CP645" i="1"/>
  <c r="CP74" i="1"/>
  <c r="AX74" i="1"/>
  <c r="CP138" i="1"/>
  <c r="AX138" i="1"/>
  <c r="CP328" i="1"/>
  <c r="CP537" i="1"/>
  <c r="CP550" i="1"/>
  <c r="CP523" i="1"/>
  <c r="AX523" i="1"/>
  <c r="AX619" i="1"/>
  <c r="CP619" i="1"/>
  <c r="CP520" i="1"/>
  <c r="AX652" i="1"/>
  <c r="CP652" i="1"/>
  <c r="AX409" i="1"/>
  <c r="CP669" i="1"/>
  <c r="AX669" i="1"/>
  <c r="AX103" i="1"/>
  <c r="CP699" i="1"/>
  <c r="CP670" i="1"/>
  <c r="AX670" i="1"/>
  <c r="AX411" i="1"/>
  <c r="AX654" i="1"/>
  <c r="CP440" i="1"/>
  <c r="CP525" i="1"/>
  <c r="CP538" i="1"/>
  <c r="CP319" i="1"/>
  <c r="AX319" i="1"/>
  <c r="CP559" i="1"/>
  <c r="AX559" i="1"/>
  <c r="AX572" i="1"/>
  <c r="AX28" i="1"/>
  <c r="AX396" i="1"/>
  <c r="AX630" i="1"/>
  <c r="CP137" i="1"/>
  <c r="CP313" i="1"/>
  <c r="CP522" i="1"/>
  <c r="CP64" i="1"/>
  <c r="EF188" i="1"/>
  <c r="BZ164" i="1"/>
  <c r="CA164" i="1" s="1"/>
  <c r="EG236" i="1"/>
  <c r="EF460" i="1"/>
  <c r="EG488" i="1"/>
  <c r="EG556" i="1"/>
  <c r="BZ750" i="1"/>
  <c r="CA750" i="1" s="1"/>
  <c r="BW750" i="1" s="1"/>
  <c r="EG307" i="1"/>
  <c r="AO752" i="1"/>
  <c r="AZ752" i="1" s="1"/>
  <c r="EG643" i="1"/>
  <c r="AO20" i="1"/>
  <c r="CO20" i="1" s="1"/>
  <c r="AO772" i="1"/>
  <c r="AZ772" i="1" s="1"/>
  <c r="EF179" i="1"/>
  <c r="BA804" i="1"/>
  <c r="AO498" i="1"/>
  <c r="AO722" i="1"/>
  <c r="AZ722" i="1" s="1"/>
  <c r="EF723" i="1"/>
  <c r="BZ304" i="1"/>
  <c r="CA304" i="1" s="1"/>
  <c r="AO178" i="1"/>
  <c r="AO194" i="1"/>
  <c r="AO196" i="1"/>
  <c r="EF220" i="1"/>
  <c r="AO81" i="1"/>
  <c r="AO195" i="1"/>
  <c r="AO354" i="1"/>
  <c r="AO705" i="1"/>
  <c r="AO723" i="1"/>
  <c r="AZ723" i="1" s="1"/>
  <c r="AO739" i="1"/>
  <c r="AZ739" i="1" s="1"/>
  <c r="AO755" i="1"/>
  <c r="AZ755" i="1" s="1"/>
  <c r="AO771" i="1"/>
  <c r="AZ771" i="1" s="1"/>
  <c r="AO803" i="1"/>
  <c r="BU719" i="1"/>
  <c r="BA752" i="1"/>
  <c r="BZ786" i="1"/>
  <c r="CA786" i="1" s="1"/>
  <c r="BU796" i="1"/>
  <c r="AO467" i="1"/>
  <c r="BZ707" i="1"/>
  <c r="BV707" i="1" s="1"/>
  <c r="EG572" i="1"/>
  <c r="AO578" i="1"/>
  <c r="AO451" i="1"/>
  <c r="BA740" i="1"/>
  <c r="AO305" i="1"/>
  <c r="AO291" i="1"/>
  <c r="AO483" i="1"/>
  <c r="AO308" i="1"/>
  <c r="AO352" i="1"/>
  <c r="BZ254" i="1"/>
  <c r="BV254" i="1" s="1"/>
  <c r="BZ252" i="1"/>
  <c r="BV252" i="1" s="1"/>
  <c r="AO754" i="1"/>
  <c r="AZ754" i="1" s="1"/>
  <c r="EF652" i="1"/>
  <c r="BZ347" i="1"/>
  <c r="BV347" i="1" s="1"/>
  <c r="BZ371" i="1"/>
  <c r="BV371" i="1" s="1"/>
  <c r="AO208" i="1"/>
  <c r="AO257" i="1"/>
  <c r="AO756" i="1"/>
  <c r="AZ756" i="1" s="1"/>
  <c r="AO270" i="1"/>
  <c r="AO449" i="1"/>
  <c r="AO256" i="1"/>
  <c r="BA722" i="1"/>
  <c r="AO626" i="1"/>
  <c r="BA195" i="1"/>
  <c r="EF316" i="1"/>
  <c r="AO706" i="1"/>
  <c r="BZ756" i="1"/>
  <c r="CA756" i="1" s="1"/>
  <c r="BW756" i="1" s="1"/>
  <c r="AO708" i="1"/>
  <c r="BZ757" i="1"/>
  <c r="BV757" i="1" s="1"/>
  <c r="BZ722" i="1"/>
  <c r="BV722" i="1" s="1"/>
  <c r="BA244" i="1"/>
  <c r="BA308" i="1"/>
  <c r="BZ393" i="1"/>
  <c r="BV393" i="1" s="1"/>
  <c r="BZ441" i="1"/>
  <c r="BV441" i="1" s="1"/>
  <c r="EG19" i="1"/>
  <c r="EG259" i="1"/>
  <c r="AO703" i="1"/>
  <c r="AO753" i="1"/>
  <c r="AZ753" i="1" s="1"/>
  <c r="AO770" i="1"/>
  <c r="AZ770" i="1" s="1"/>
  <c r="BU199" i="1"/>
  <c r="BZ282" i="1"/>
  <c r="BV282" i="1" s="1"/>
  <c r="BZ195" i="1"/>
  <c r="BV195" i="1" s="1"/>
  <c r="BZ230" i="1"/>
  <c r="AO627" i="1"/>
  <c r="BU750" i="1"/>
  <c r="EF40" i="1"/>
  <c r="EF492" i="1"/>
  <c r="AO175" i="1"/>
  <c r="BZ329" i="1"/>
  <c r="BV329" i="1" s="1"/>
  <c r="BZ513" i="1"/>
  <c r="BV513" i="1" s="1"/>
  <c r="EF234" i="1"/>
  <c r="BZ602" i="1"/>
  <c r="CA602" i="1" s="1"/>
  <c r="BW602" i="1" s="1"/>
  <c r="AO372" i="1"/>
  <c r="EG88" i="1"/>
  <c r="BU602" i="1"/>
  <c r="BZ243" i="1"/>
  <c r="CA243" i="1" s="1"/>
  <c r="BW243" i="1" s="1"/>
  <c r="AO179" i="1"/>
  <c r="AO211" i="1"/>
  <c r="BZ41" i="1"/>
  <c r="BV41" i="1" s="1"/>
  <c r="AO307" i="1"/>
  <c r="BA81" i="1"/>
  <c r="BZ755" i="1"/>
  <c r="CA755" i="1" s="1"/>
  <c r="BZ767" i="1"/>
  <c r="BV767" i="1" s="1"/>
  <c r="AO32" i="1"/>
  <c r="CO32" i="1" s="1"/>
  <c r="AO290" i="1"/>
  <c r="AO51" i="1"/>
  <c r="CO51" i="1" s="1"/>
  <c r="AO193" i="1"/>
  <c r="BZ201" i="1"/>
  <c r="BV201" i="1" s="1"/>
  <c r="EG695" i="1"/>
  <c r="EG55" i="1"/>
  <c r="EG108" i="1"/>
  <c r="EF636" i="1"/>
  <c r="EG92" i="1"/>
  <c r="BZ465" i="1"/>
  <c r="BV465" i="1" s="1"/>
  <c r="BZ771" i="1"/>
  <c r="BV771" i="1" s="1"/>
  <c r="EG270" i="1"/>
  <c r="BA94" i="1"/>
  <c r="AO94" i="1"/>
  <c r="EG366" i="1"/>
  <c r="EF366" i="1"/>
  <c r="EF382" i="1"/>
  <c r="EG382" i="1"/>
  <c r="EF494" i="1"/>
  <c r="EG494" i="1"/>
  <c r="EG510" i="1"/>
  <c r="EF510" i="1"/>
  <c r="EG526" i="1"/>
  <c r="EF526" i="1"/>
  <c r="EF590" i="1"/>
  <c r="EG590" i="1"/>
  <c r="EF606" i="1"/>
  <c r="EG606" i="1"/>
  <c r="EG718" i="1"/>
  <c r="EF718" i="1"/>
  <c r="EF302" i="1"/>
  <c r="EG78" i="1"/>
  <c r="EF78" i="1"/>
  <c r="EF94" i="1"/>
  <c r="EG94" i="1"/>
  <c r="EG345" i="1"/>
  <c r="EF345" i="1"/>
  <c r="EG361" i="1"/>
  <c r="EF361" i="1"/>
  <c r="EG377" i="1"/>
  <c r="EF377" i="1"/>
  <c r="EF393" i="1"/>
  <c r="EG393" i="1"/>
  <c r="EF409" i="1"/>
  <c r="EG409" i="1"/>
  <c r="EG441" i="1"/>
  <c r="EF441" i="1"/>
  <c r="EG457" i="1"/>
  <c r="EF457" i="1"/>
  <c r="EG489" i="1"/>
  <c r="EF489" i="1"/>
  <c r="EF505" i="1"/>
  <c r="EG505" i="1"/>
  <c r="EF521" i="1"/>
  <c r="EG521" i="1"/>
  <c r="EG537" i="1"/>
  <c r="EF537" i="1"/>
  <c r="EF569" i="1"/>
  <c r="EG569" i="1"/>
  <c r="EG585" i="1"/>
  <c r="EF585" i="1"/>
  <c r="EG601" i="1"/>
  <c r="EF601" i="1"/>
  <c r="EF617" i="1"/>
  <c r="EG617" i="1"/>
  <c r="AO116" i="1"/>
  <c r="EG777" i="1"/>
  <c r="EG126" i="1"/>
  <c r="EF126" i="1"/>
  <c r="EF14" i="1"/>
  <c r="BZ356" i="1"/>
  <c r="BV356" i="1" s="1"/>
  <c r="BU356" i="1"/>
  <c r="BZ178" i="1"/>
  <c r="BU178" i="1"/>
  <c r="EG46" i="1"/>
  <c r="EF46" i="1"/>
  <c r="BZ300" i="1"/>
  <c r="BU300" i="1"/>
  <c r="BZ240" i="1"/>
  <c r="BV240" i="1" s="1"/>
  <c r="BZ407" i="1"/>
  <c r="BV407" i="1" s="1"/>
  <c r="BZ423" i="1"/>
  <c r="BV423" i="1" s="1"/>
  <c r="EG391" i="1"/>
  <c r="EF570" i="1"/>
  <c r="BU164" i="1"/>
  <c r="BU201" i="1"/>
  <c r="BZ216" i="1"/>
  <c r="BV216" i="1" s="1"/>
  <c r="BU216" i="1"/>
  <c r="BZ180" i="1"/>
  <c r="BV180" i="1" s="1"/>
  <c r="EG311" i="1"/>
  <c r="EF311" i="1"/>
  <c r="AO180" i="1"/>
  <c r="BA180" i="1"/>
  <c r="AO212" i="1"/>
  <c r="AO356" i="1"/>
  <c r="BU347" i="1"/>
  <c r="BZ734" i="1"/>
  <c r="BV734" i="1" s="1"/>
  <c r="BU734" i="1"/>
  <c r="BZ210" i="1"/>
  <c r="CA210" i="1" s="1"/>
  <c r="BZ739" i="1"/>
  <c r="BV739" i="1" s="1"/>
  <c r="BZ183" i="1"/>
  <c r="BV183" i="1" s="1"/>
  <c r="BU183" i="1"/>
  <c r="BZ355" i="1"/>
  <c r="CA355" i="1" s="1"/>
  <c r="BZ706" i="1"/>
  <c r="BV706" i="1" s="1"/>
  <c r="AO801" i="1"/>
  <c r="BZ716" i="1"/>
  <c r="BV716" i="1" s="1"/>
  <c r="EG103" i="1"/>
  <c r="EF103" i="1"/>
  <c r="EF583" i="1"/>
  <c r="EG583" i="1"/>
  <c r="BU763" i="1"/>
  <c r="BZ256" i="1"/>
  <c r="CA256" i="1" s="1"/>
  <c r="BW256" i="1" s="1"/>
  <c r="AO164" i="1"/>
  <c r="AO68" i="1"/>
  <c r="CO68" i="1" s="1"/>
  <c r="BZ266" i="1"/>
  <c r="CA266" i="1" s="1"/>
  <c r="BU266" i="1"/>
  <c r="BZ113" i="1"/>
  <c r="BV113" i="1" s="1"/>
  <c r="BU113" i="1"/>
  <c r="BU181" i="1"/>
  <c r="BZ377" i="1"/>
  <c r="BV377" i="1" s="1"/>
  <c r="BZ287" i="1"/>
  <c r="BV287" i="1" s="1"/>
  <c r="BZ185" i="1"/>
  <c r="BV185" i="1" s="1"/>
  <c r="BU185" i="1"/>
  <c r="BZ255" i="1"/>
  <c r="CA255" i="1" s="1"/>
  <c r="BW255" i="1" s="1"/>
  <c r="AO210" i="1"/>
  <c r="EF778" i="1"/>
  <c r="EG199" i="1"/>
  <c r="BZ370" i="1"/>
  <c r="CA370" i="1" s="1"/>
  <c r="AO724" i="1"/>
  <c r="AZ724" i="1" s="1"/>
  <c r="EG312" i="1"/>
  <c r="EF312" i="1"/>
  <c r="EG664" i="1"/>
  <c r="EF664" i="1"/>
  <c r="EG728" i="1"/>
  <c r="EF728" i="1"/>
  <c r="BU230" i="1"/>
  <c r="BA206" i="1"/>
  <c r="AO206" i="1"/>
  <c r="AO254" i="1"/>
  <c r="BA254" i="1"/>
  <c r="BA510" i="1"/>
  <c r="AO510" i="1"/>
  <c r="BZ40" i="1"/>
  <c r="BV40" i="1" s="1"/>
  <c r="BZ265" i="1"/>
  <c r="EG547" i="1"/>
  <c r="EF547" i="1"/>
  <c r="EG659" i="1"/>
  <c r="EF659" i="1"/>
  <c r="EG691" i="1"/>
  <c r="EF691" i="1"/>
  <c r="EG739" i="1"/>
  <c r="EF739" i="1"/>
  <c r="BZ127" i="1"/>
  <c r="BV127" i="1" s="1"/>
  <c r="BZ784" i="1"/>
  <c r="BV784" i="1" s="1"/>
  <c r="AO84" i="1"/>
  <c r="AO355" i="1"/>
  <c r="BU757" i="1"/>
  <c r="BZ29" i="1"/>
  <c r="BV29" i="1" s="1"/>
  <c r="BZ68" i="1"/>
  <c r="CA68" i="1" s="1"/>
  <c r="BW68" i="1" s="1"/>
  <c r="BZ713" i="1"/>
  <c r="BV713" i="1" s="1"/>
  <c r="BZ179" i="1"/>
  <c r="BZ357" i="1"/>
  <c r="BZ577" i="1"/>
  <c r="BV577" i="1" s="1"/>
  <c r="AO33" i="1"/>
  <c r="CO33" i="1" s="1"/>
  <c r="AO177" i="1"/>
  <c r="AO209" i="1"/>
  <c r="AO258" i="1"/>
  <c r="AO35" i="1"/>
  <c r="CO35" i="1" s="1"/>
  <c r="AO737" i="1"/>
  <c r="AZ737" i="1" s="1"/>
  <c r="AO800" i="1"/>
  <c r="BZ787" i="1"/>
  <c r="BV787" i="1" s="1"/>
  <c r="AO80" i="1"/>
  <c r="AO721" i="1"/>
  <c r="AZ721" i="1" s="1"/>
  <c r="AO769" i="1"/>
  <c r="AZ769" i="1" s="1"/>
  <c r="BZ483" i="1"/>
  <c r="BV483" i="1" s="1"/>
  <c r="BZ499" i="1"/>
  <c r="BV499" i="1" s="1"/>
  <c r="AO738" i="1"/>
  <c r="AZ738" i="1" s="1"/>
  <c r="BU499" i="1"/>
  <c r="BZ77" i="1"/>
  <c r="BZ173" i="1"/>
  <c r="BV173" i="1" s="1"/>
  <c r="BZ196" i="1"/>
  <c r="CA196" i="1" s="1"/>
  <c r="BZ18" i="1"/>
  <c r="BV18" i="1" s="1"/>
  <c r="AO370" i="1"/>
  <c r="AO259" i="1"/>
  <c r="BZ234" i="1"/>
  <c r="AO802" i="1"/>
  <c r="BZ790" i="1"/>
  <c r="AO162" i="1"/>
  <c r="AO67" i="1"/>
  <c r="CO67" i="1" s="1"/>
  <c r="BZ275" i="1"/>
  <c r="BV275" i="1" s="1"/>
  <c r="AO788" i="1"/>
  <c r="AZ788" i="1" s="1"/>
  <c r="BU577" i="1"/>
  <c r="BZ116" i="1"/>
  <c r="BV116" i="1" s="1"/>
  <c r="BZ174" i="1"/>
  <c r="BV174" i="1" s="1"/>
  <c r="BU371" i="1"/>
  <c r="BZ264" i="1"/>
  <c r="BU264" i="1"/>
  <c r="BU506" i="1"/>
  <c r="BU748" i="1"/>
  <c r="BZ748" i="1"/>
  <c r="BV748" i="1" s="1"/>
  <c r="BU194" i="1"/>
  <c r="BZ194" i="1"/>
  <c r="BV194" i="1" s="1"/>
  <c r="BU165" i="1"/>
  <c r="BZ165" i="1"/>
  <c r="BV165" i="1" s="1"/>
  <c r="BU63" i="1"/>
  <c r="BZ205" i="1"/>
  <c r="BU192" i="1"/>
  <c r="BZ503" i="1"/>
  <c r="BU503" i="1"/>
  <c r="BZ565" i="1"/>
  <c r="BV565" i="1" s="1"/>
  <c r="BU565" i="1"/>
  <c r="BZ346" i="1"/>
  <c r="CA346" i="1" s="1"/>
  <c r="BU346" i="1"/>
  <c r="BU473" i="1"/>
  <c r="BZ350" i="1"/>
  <c r="BU350" i="1"/>
  <c r="BU18" i="1"/>
  <c r="EF285" i="1"/>
  <c r="EG285" i="1"/>
  <c r="EG413" i="1"/>
  <c r="EF413" i="1"/>
  <c r="EF701" i="1"/>
  <c r="EG701" i="1"/>
  <c r="AO30" i="1"/>
  <c r="CO30" i="1" s="1"/>
  <c r="BA30" i="1"/>
  <c r="BZ221" i="1"/>
  <c r="BU221" i="1"/>
  <c r="BZ548" i="1"/>
  <c r="BU548" i="1"/>
  <c r="BZ348" i="1"/>
  <c r="BU348" i="1"/>
  <c r="BZ610" i="1"/>
  <c r="BU610" i="1"/>
  <c r="BZ800" i="1"/>
  <c r="CA800" i="1" s="1"/>
  <c r="BW800" i="1" s="1"/>
  <c r="BU800" i="1"/>
  <c r="EF154" i="1"/>
  <c r="BU231" i="1"/>
  <c r="BU707" i="1"/>
  <c r="BZ351" i="1"/>
  <c r="BU351" i="1"/>
  <c r="BU601" i="1"/>
  <c r="BZ32" i="1"/>
  <c r="BV32" i="1" s="1"/>
  <c r="BU141" i="1"/>
  <c r="BU88" i="1"/>
  <c r="BU282" i="1"/>
  <c r="BZ167" i="1"/>
  <c r="BZ299" i="1"/>
  <c r="BU299" i="1"/>
  <c r="EF538" i="1"/>
  <c r="EG538" i="1"/>
  <c r="BZ155" i="1"/>
  <c r="BU155" i="1"/>
  <c r="BZ285" i="1"/>
  <c r="BU285" i="1"/>
  <c r="BA190" i="1"/>
  <c r="AO190" i="1"/>
  <c r="AO350" i="1"/>
  <c r="BZ14" i="1"/>
  <c r="BV14" i="1" s="1"/>
  <c r="EF266" i="1"/>
  <c r="AO276" i="1"/>
  <c r="BU157" i="1"/>
  <c r="EG401" i="1"/>
  <c r="EF401" i="1"/>
  <c r="EG785" i="1"/>
  <c r="EF785" i="1"/>
  <c r="BU195" i="1"/>
  <c r="EG138" i="1"/>
  <c r="EF138" i="1"/>
  <c r="BZ301" i="1"/>
  <c r="BV301" i="1" s="1"/>
  <c r="AO302" i="1"/>
  <c r="BA782" i="1"/>
  <c r="AO782" i="1"/>
  <c r="AZ782" i="1" s="1"/>
  <c r="BA798" i="1"/>
  <c r="AO798" i="1"/>
  <c r="BU158" i="1"/>
  <c r="EF60" i="1"/>
  <c r="EG60" i="1"/>
  <c r="BZ740" i="1"/>
  <c r="CA740" i="1" s="1"/>
  <c r="BZ168" i="1"/>
  <c r="BZ118" i="1"/>
  <c r="BU118" i="1"/>
  <c r="EG117" i="1"/>
  <c r="EF117" i="1"/>
  <c r="BZ302" i="1"/>
  <c r="AO48" i="1"/>
  <c r="CO48" i="1" s="1"/>
  <c r="AO160" i="1"/>
  <c r="BA512" i="1"/>
  <c r="AO512" i="1"/>
  <c r="BA768" i="1"/>
  <c r="AO768" i="1"/>
  <c r="AZ768" i="1" s="1"/>
  <c r="BA784" i="1"/>
  <c r="AO784" i="1"/>
  <c r="AZ784" i="1" s="1"/>
  <c r="BZ419" i="1"/>
  <c r="BV419" i="1" s="1"/>
  <c r="EG767" i="1"/>
  <c r="EF39" i="1"/>
  <c r="EG39" i="1"/>
  <c r="EG119" i="1"/>
  <c r="EF119" i="1"/>
  <c r="EF183" i="1"/>
  <c r="EG183" i="1"/>
  <c r="EF471" i="1"/>
  <c r="EG471" i="1"/>
  <c r="BU783" i="1"/>
  <c r="AO785" i="1"/>
  <c r="AZ785" i="1" s="1"/>
  <c r="BA785" i="1"/>
  <c r="BA82" i="1"/>
  <c r="AO82" i="1"/>
  <c r="AO130" i="1"/>
  <c r="AO274" i="1"/>
  <c r="AO450" i="1"/>
  <c r="AO466" i="1"/>
  <c r="AO482" i="1"/>
  <c r="AO786" i="1"/>
  <c r="AZ786" i="1" s="1"/>
  <c r="BZ484" i="1"/>
  <c r="BU484" i="1"/>
  <c r="BZ500" i="1"/>
  <c r="BU500" i="1"/>
  <c r="BU483" i="1"/>
  <c r="BZ498" i="1"/>
  <c r="BU498" i="1"/>
  <c r="BZ112" i="1"/>
  <c r="BZ788" i="1"/>
  <c r="CA788" i="1" s="1"/>
  <c r="BU788" i="1"/>
  <c r="AO113" i="1"/>
  <c r="BA129" i="1"/>
  <c r="AO129" i="1"/>
  <c r="AO161" i="1"/>
  <c r="AO273" i="1"/>
  <c r="AO369" i="1"/>
  <c r="AO465" i="1"/>
  <c r="AO481" i="1"/>
  <c r="AO497" i="1"/>
  <c r="AO577" i="1"/>
  <c r="AO610" i="1"/>
  <c r="BZ578" i="1"/>
  <c r="BV578" i="1" s="1"/>
  <c r="BU578" i="1"/>
  <c r="AO163" i="1"/>
  <c r="AO275" i="1"/>
  <c r="AO787" i="1"/>
  <c r="AZ787" i="1" s="1"/>
  <c r="BZ609" i="1"/>
  <c r="BV609" i="1" s="1"/>
  <c r="BZ294" i="1"/>
  <c r="BZ369" i="1"/>
  <c r="BZ373" i="1"/>
  <c r="BV373" i="1" s="1"/>
  <c r="BZ468" i="1"/>
  <c r="BZ163" i="1"/>
  <c r="AO371" i="1"/>
  <c r="EF696" i="1"/>
  <c r="BZ365" i="1"/>
  <c r="BV365" i="1" s="1"/>
  <c r="BZ567" i="1"/>
  <c r="BZ261" i="1"/>
  <c r="BZ281" i="1"/>
  <c r="BZ58" i="1"/>
  <c r="BV58" i="1" s="1"/>
  <c r="BZ709" i="1"/>
  <c r="BV709" i="1" s="1"/>
  <c r="BZ738" i="1"/>
  <c r="BV738" i="1" s="1"/>
  <c r="BZ753" i="1"/>
  <c r="BV753" i="1" s="1"/>
  <c r="BZ779" i="1"/>
  <c r="BV779" i="1" s="1"/>
  <c r="BZ170" i="1"/>
  <c r="BV170" i="1" s="1"/>
  <c r="BZ189" i="1"/>
  <c r="CA189" i="1" s="1"/>
  <c r="BW189" i="1" s="1"/>
  <c r="BZ297" i="1"/>
  <c r="BV297" i="1" s="1"/>
  <c r="AO83" i="1"/>
  <c r="AO52" i="1"/>
  <c r="CP52" i="1" s="1"/>
  <c r="AO260" i="1"/>
  <c r="BZ303" i="1"/>
  <c r="BZ130" i="1"/>
  <c r="BV130" i="1" s="1"/>
  <c r="BU130" i="1"/>
  <c r="BZ710" i="1"/>
  <c r="BV710" i="1" s="1"/>
  <c r="BZ742" i="1"/>
  <c r="BU362" i="1"/>
  <c r="BZ133" i="1"/>
  <c r="BZ449" i="1"/>
  <c r="BU449" i="1"/>
  <c r="BU464" i="1"/>
  <c r="BZ57" i="1"/>
  <c r="BZ111" i="1"/>
  <c r="CA111" i="1" s="1"/>
  <c r="BZ242" i="1"/>
  <c r="BZ705" i="1"/>
  <c r="CA705" i="1" s="1"/>
  <c r="BW705" i="1" s="1"/>
  <c r="BU782" i="1"/>
  <c r="BZ184" i="1"/>
  <c r="BV184" i="1" s="1"/>
  <c r="BZ747" i="1"/>
  <c r="BV747" i="1" s="1"/>
  <c r="BZ785" i="1"/>
  <c r="BV785" i="1" s="1"/>
  <c r="BZ222" i="1"/>
  <c r="CA222" i="1" s="1"/>
  <c r="BZ119" i="1"/>
  <c r="BZ202" i="1"/>
  <c r="CA202" i="1" s="1"/>
  <c r="BZ257" i="1"/>
  <c r="BZ372" i="1"/>
  <c r="CA372" i="1" s="1"/>
  <c r="BU759" i="1"/>
  <c r="BZ732" i="1"/>
  <c r="BZ76" i="1"/>
  <c r="BV76" i="1" s="1"/>
  <c r="BZ166" i="1"/>
  <c r="BZ191" i="1"/>
  <c r="BV191" i="1" s="1"/>
  <c r="BZ244" i="1"/>
  <c r="BV244" i="1" s="1"/>
  <c r="BZ723" i="1"/>
  <c r="BV723" i="1" s="1"/>
  <c r="BZ736" i="1"/>
  <c r="CA736" i="1" s="1"/>
  <c r="BZ749" i="1"/>
  <c r="BV749" i="1" s="1"/>
  <c r="BZ160" i="1"/>
  <c r="BZ708" i="1"/>
  <c r="BZ94" i="1"/>
  <c r="BZ778" i="1"/>
  <c r="BV778" i="1" s="1"/>
  <c r="BZ758" i="1"/>
  <c r="BZ799" i="1"/>
  <c r="BZ39" i="1"/>
  <c r="BZ737" i="1"/>
  <c r="BZ51" i="1"/>
  <c r="CA51" i="1" s="1"/>
  <c r="BZ804" i="1"/>
  <c r="CA804" i="1" s="1"/>
  <c r="BZ762" i="1"/>
  <c r="BV762" i="1" s="1"/>
  <c r="BZ159" i="1"/>
  <c r="BZ731" i="1"/>
  <c r="BZ752" i="1"/>
  <c r="CA752" i="1" s="1"/>
  <c r="BZ82" i="1"/>
  <c r="CA82" i="1" s="1"/>
  <c r="BZ161" i="1"/>
  <c r="BZ208" i="1"/>
  <c r="BZ378" i="1"/>
  <c r="BZ724" i="1"/>
  <c r="CA724" i="1" s="1"/>
  <c r="BZ108" i="1"/>
  <c r="BZ253" i="1"/>
  <c r="BZ309" i="1"/>
  <c r="BZ162" i="1"/>
  <c r="CA162" i="1" s="1"/>
  <c r="BZ172" i="1"/>
  <c r="BZ188" i="1"/>
  <c r="BZ204" i="1"/>
  <c r="BZ442" i="1"/>
  <c r="BZ703" i="1"/>
  <c r="BZ769" i="1"/>
  <c r="BZ803" i="1"/>
  <c r="BZ169" i="1"/>
  <c r="BU169" i="1"/>
  <c r="BZ115" i="1"/>
  <c r="BU35" i="1"/>
  <c r="BZ35" i="1"/>
  <c r="BZ84" i="1"/>
  <c r="BU781" i="1"/>
  <c r="BZ781" i="1"/>
  <c r="BU62" i="1"/>
  <c r="BU755" i="1"/>
  <c r="BZ67" i="1"/>
  <c r="BU67" i="1"/>
  <c r="BU761" i="1"/>
  <c r="BZ80" i="1"/>
  <c r="BZ129" i="1"/>
  <c r="BU129" i="1"/>
  <c r="BZ212" i="1"/>
  <c r="BU212" i="1"/>
  <c r="BZ308" i="1"/>
  <c r="BU308" i="1"/>
  <c r="BU709" i="1"/>
  <c r="BU746" i="1"/>
  <c r="BZ746" i="1"/>
  <c r="BZ211" i="1"/>
  <c r="BU211" i="1"/>
  <c r="BZ509" i="1"/>
  <c r="BU509" i="1"/>
  <c r="BU75" i="1"/>
  <c r="BZ75" i="1"/>
  <c r="BU162" i="1"/>
  <c r="BU117" i="1"/>
  <c r="BZ117" i="1"/>
  <c r="BU728" i="1"/>
  <c r="BU121" i="1"/>
  <c r="BZ121" i="1"/>
  <c r="BZ712" i="1"/>
  <c r="BU712" i="1"/>
  <c r="BU258" i="1"/>
  <c r="BZ258" i="1"/>
  <c r="BU727" i="1"/>
  <c r="BZ307" i="1"/>
  <c r="BZ209" i="1"/>
  <c r="BU209" i="1"/>
  <c r="BU349" i="1"/>
  <c r="BZ349" i="1"/>
  <c r="BZ220" i="1"/>
  <c r="BU220" i="1"/>
  <c r="BZ247" i="1"/>
  <c r="BU247" i="1"/>
  <c r="BZ802" i="1"/>
  <c r="BU802" i="1"/>
  <c r="BU48" i="1"/>
  <c r="BZ218" i="1"/>
  <c r="BU218" i="1"/>
  <c r="BZ772" i="1"/>
  <c r="BZ733" i="1"/>
  <c r="BU733" i="1"/>
  <c r="BZ139" i="1"/>
  <c r="BU139" i="1"/>
  <c r="BZ83" i="1"/>
  <c r="BU83" i="1"/>
  <c r="BU721" i="1"/>
  <c r="BU171" i="1"/>
  <c r="BZ151" i="1"/>
  <c r="BU186" i="1"/>
  <c r="BZ186" i="1"/>
  <c r="BU219" i="1"/>
  <c r="BZ219" i="1"/>
  <c r="BZ741" i="1"/>
  <c r="BU741" i="1"/>
  <c r="BZ20" i="1"/>
  <c r="BU20" i="1"/>
  <c r="BU68" i="1"/>
  <c r="BZ754" i="1"/>
  <c r="BU754" i="1"/>
  <c r="BZ770" i="1"/>
  <c r="BU770" i="1"/>
  <c r="BU751" i="1"/>
  <c r="EG428" i="1"/>
  <c r="EG245" i="1"/>
  <c r="EG661" i="1"/>
  <c r="EG353" i="1"/>
  <c r="EF13" i="1"/>
  <c r="EG82" i="1"/>
  <c r="EG140" i="1"/>
  <c r="EF444" i="1"/>
  <c r="EG669" i="1"/>
  <c r="EF727" i="1"/>
  <c r="EG197" i="1"/>
  <c r="EF352" i="1"/>
  <c r="EF588" i="1"/>
  <c r="EF247" i="1"/>
  <c r="EG306" i="1"/>
  <c r="EG541" i="1"/>
  <c r="EF359" i="1"/>
  <c r="EF83" i="1"/>
  <c r="EG364" i="1"/>
  <c r="EF604" i="1"/>
  <c r="EF675" i="1"/>
  <c r="EG439" i="1"/>
  <c r="EF176" i="1"/>
  <c r="EF796" i="1"/>
  <c r="EF12" i="1"/>
  <c r="EG663" i="1"/>
  <c r="EG69" i="1"/>
  <c r="EF369" i="1"/>
  <c r="EG631" i="1"/>
  <c r="EG300" i="1"/>
  <c r="EF540" i="1"/>
  <c r="EF611" i="1"/>
  <c r="EF325" i="1"/>
  <c r="EF417" i="1"/>
  <c r="EG71" i="1"/>
  <c r="EF252" i="1"/>
  <c r="EF470" i="1"/>
  <c r="EF679" i="1"/>
  <c r="EF649" i="1"/>
  <c r="EG649" i="1"/>
  <c r="EF633" i="1"/>
  <c r="EG633" i="1"/>
  <c r="EF665" i="1"/>
  <c r="EG665" i="1"/>
  <c r="EF660" i="1"/>
  <c r="EG660" i="1"/>
  <c r="EF757" i="1"/>
  <c r="EG628" i="1"/>
  <c r="EG114" i="1"/>
  <c r="EF114" i="1"/>
  <c r="EF146" i="1"/>
  <c r="EG146" i="1"/>
  <c r="EF242" i="1"/>
  <c r="EG242" i="1"/>
  <c r="EG370" i="1"/>
  <c r="EF370" i="1"/>
  <c r="EF514" i="1"/>
  <c r="EG514" i="1"/>
  <c r="EF610" i="1"/>
  <c r="EG610" i="1"/>
  <c r="EF682" i="1"/>
  <c r="EG682" i="1"/>
  <c r="EF714" i="1"/>
  <c r="EG714" i="1"/>
  <c r="EF434" i="1"/>
  <c r="EF258" i="1"/>
  <c r="EG104" i="1"/>
  <c r="EF104" i="1"/>
  <c r="EF184" i="1"/>
  <c r="EG184" i="1"/>
  <c r="EF232" i="1"/>
  <c r="EG232" i="1"/>
  <c r="EG376" i="1"/>
  <c r="EF376" i="1"/>
  <c r="EF424" i="1"/>
  <c r="EG424" i="1"/>
  <c r="EF703" i="1"/>
  <c r="EF264" i="1"/>
  <c r="EF51" i="1"/>
  <c r="EF163" i="1"/>
  <c r="EG210" i="1"/>
  <c r="EF339" i="1"/>
  <c r="EF451" i="1"/>
  <c r="EG639" i="1"/>
  <c r="EF676" i="1"/>
  <c r="AO452" i="1"/>
  <c r="EG56" i="1"/>
  <c r="EG740" i="1"/>
  <c r="EF740" i="1"/>
  <c r="EF756" i="1"/>
  <c r="EG756" i="1"/>
  <c r="EF355" i="1"/>
  <c r="BZ153" i="1"/>
  <c r="BV153" i="1" s="1"/>
  <c r="BZ390" i="1"/>
  <c r="BV390" i="1" s="1"/>
  <c r="BZ438" i="1"/>
  <c r="BV438" i="1" s="1"/>
  <c r="EG296" i="1"/>
  <c r="EF531" i="1"/>
  <c r="EF801" i="1"/>
  <c r="EG801" i="1"/>
  <c r="EF681" i="1"/>
  <c r="EG681" i="1"/>
  <c r="EF713" i="1"/>
  <c r="EG713" i="1"/>
  <c r="EF141" i="1"/>
  <c r="EG141" i="1"/>
  <c r="EG157" i="1"/>
  <c r="EF157" i="1"/>
  <c r="EG237" i="1"/>
  <c r="EF237" i="1"/>
  <c r="EF381" i="1"/>
  <c r="EG381" i="1"/>
  <c r="EF693" i="1"/>
  <c r="EG693" i="1"/>
  <c r="EG666" i="1"/>
  <c r="EF280" i="1"/>
  <c r="EG280" i="1"/>
  <c r="EF472" i="1"/>
  <c r="EG472" i="1"/>
  <c r="EF520" i="1"/>
  <c r="EG520" i="1"/>
  <c r="EG20" i="1"/>
  <c r="EF20" i="1"/>
  <c r="EF200" i="1"/>
  <c r="EF768" i="1"/>
  <c r="EF35" i="1"/>
  <c r="EG35" i="1"/>
  <c r="EG67" i="1"/>
  <c r="EF67" i="1"/>
  <c r="EG147" i="1"/>
  <c r="EF147" i="1"/>
  <c r="EG195" i="1"/>
  <c r="EF195" i="1"/>
  <c r="EG323" i="1"/>
  <c r="EF323" i="1"/>
  <c r="EF419" i="1"/>
  <c r="EG419" i="1"/>
  <c r="EG483" i="1"/>
  <c r="EF483" i="1"/>
  <c r="EG563" i="1"/>
  <c r="EF563" i="1"/>
  <c r="EF50" i="1"/>
  <c r="EG152" i="1"/>
  <c r="EF499" i="1"/>
  <c r="EF638" i="1"/>
  <c r="EF387" i="1"/>
  <c r="AO289" i="1"/>
  <c r="EF269" i="1"/>
  <c r="AO306" i="1"/>
  <c r="EF211" i="1"/>
  <c r="EF392" i="1"/>
  <c r="AO499" i="1"/>
  <c r="EF115" i="1"/>
  <c r="EF168" i="1"/>
  <c r="EG291" i="1"/>
  <c r="EF725" i="1"/>
  <c r="EF779" i="1"/>
  <c r="EF729" i="1"/>
  <c r="EG729" i="1"/>
  <c r="EF745" i="1"/>
  <c r="EG745" i="1"/>
  <c r="EF794" i="1"/>
  <c r="EG794" i="1"/>
  <c r="AO468" i="1"/>
  <c r="EF706" i="1"/>
  <c r="EG706" i="1"/>
  <c r="EG632" i="1"/>
  <c r="EF632" i="1"/>
  <c r="EG712" i="1"/>
  <c r="EF712" i="1"/>
  <c r="EG16" i="1"/>
  <c r="EF178" i="1"/>
  <c r="EG227" i="1"/>
  <c r="EF360" i="1"/>
  <c r="EF403" i="1"/>
  <c r="EF795" i="1"/>
  <c r="EF790" i="1"/>
  <c r="EG790" i="1"/>
  <c r="EG654" i="1"/>
  <c r="EF654" i="1"/>
  <c r="EG686" i="1"/>
  <c r="EF686" i="1"/>
  <c r="EG719" i="1"/>
  <c r="EF719" i="1"/>
  <c r="EG752" i="1"/>
  <c r="EF752" i="1"/>
  <c r="EG784" i="1"/>
  <c r="EF784" i="1"/>
  <c r="EG747" i="1"/>
  <c r="EF747" i="1"/>
  <c r="EG655" i="1"/>
  <c r="EF655" i="1"/>
  <c r="EG687" i="1"/>
  <c r="EF687" i="1"/>
  <c r="EG697" i="1"/>
  <c r="EF29" i="1"/>
  <c r="EG29" i="1"/>
  <c r="EG677" i="1"/>
  <c r="EF677" i="1"/>
  <c r="EG634" i="1"/>
  <c r="EG579" i="1"/>
  <c r="EF579" i="1"/>
  <c r="EF99" i="1"/>
  <c r="EG328" i="1"/>
  <c r="BZ405" i="1"/>
  <c r="BV405" i="1" s="1"/>
  <c r="BZ492" i="1"/>
  <c r="BV492" i="1" s="1"/>
  <c r="EG771" i="1"/>
  <c r="EF771" i="1"/>
  <c r="EF275" i="1"/>
  <c r="EF515" i="1"/>
  <c r="BZ276" i="1"/>
  <c r="AO292" i="1"/>
  <c r="AO484" i="1"/>
  <c r="EG216" i="1"/>
  <c r="EF466" i="1"/>
  <c r="EG650" i="1"/>
  <c r="EF746" i="1"/>
  <c r="EG746" i="1"/>
  <c r="EG365" i="1"/>
  <c r="EF18" i="1"/>
  <c r="EG72" i="1"/>
  <c r="EG120" i="1"/>
  <c r="EG692" i="1"/>
  <c r="BZ374" i="1"/>
  <c r="BZ23" i="1"/>
  <c r="BV23" i="1" s="1"/>
  <c r="BZ443" i="1"/>
  <c r="BZ444" i="1"/>
  <c r="BV444" i="1" s="1"/>
  <c r="EG425" i="1"/>
  <c r="EF425" i="1"/>
  <c r="EF473" i="1"/>
  <c r="EG473" i="1"/>
  <c r="BZ278" i="1"/>
  <c r="BZ627" i="1"/>
  <c r="BZ508" i="1"/>
  <c r="BZ259" i="1"/>
  <c r="BZ502" i="1"/>
  <c r="BZ458" i="1"/>
  <c r="BZ52" i="1"/>
  <c r="BZ451" i="1"/>
  <c r="BZ493" i="1"/>
  <c r="BV493" i="1" s="1"/>
  <c r="BZ480" i="1"/>
  <c r="BZ44" i="1"/>
  <c r="BZ262" i="1"/>
  <c r="BZ504" i="1"/>
  <c r="BZ452" i="1"/>
  <c r="BZ561" i="1"/>
  <c r="BV561" i="1" s="1"/>
  <c r="BZ570" i="1"/>
  <c r="BZ45" i="1"/>
  <c r="BV45" i="1" s="1"/>
  <c r="BZ293" i="1"/>
  <c r="BZ279" i="1"/>
  <c r="BZ505" i="1"/>
  <c r="BZ366" i="1"/>
  <c r="BZ592" i="1"/>
  <c r="BZ274" i="1"/>
  <c r="BZ154" i="1"/>
  <c r="BZ292" i="1"/>
  <c r="BZ375" i="1"/>
  <c r="BZ507" i="1"/>
  <c r="BZ267" i="1"/>
  <c r="BZ376" i="1"/>
  <c r="BZ459" i="1"/>
  <c r="BZ481" i="1"/>
  <c r="BZ494" i="1"/>
  <c r="BZ283" i="1"/>
  <c r="BZ298" i="1"/>
  <c r="BZ364" i="1"/>
  <c r="BZ460" i="1"/>
  <c r="BZ482" i="1"/>
  <c r="BZ284" i="1"/>
  <c r="BZ461" i="1"/>
  <c r="BZ43" i="1"/>
  <c r="BZ260" i="1"/>
  <c r="BZ280" i="1"/>
  <c r="BZ306" i="1"/>
  <c r="BZ466" i="1"/>
  <c r="BZ486" i="1"/>
  <c r="BZ296" i="1"/>
  <c r="BZ467" i="1"/>
  <c r="BZ475" i="1"/>
  <c r="BZ22" i="1"/>
  <c r="BZ277" i="1"/>
  <c r="BZ291" i="1"/>
  <c r="BZ368" i="1"/>
  <c r="BZ450" i="1"/>
  <c r="BZ626" i="1"/>
  <c r="BZ487" i="1"/>
  <c r="BZ569" i="1"/>
  <c r="BZ290" i="1"/>
  <c r="BV290" i="1" s="1"/>
  <c r="BZ26" i="1"/>
  <c r="BV26" i="1" s="1"/>
  <c r="EF36" i="1"/>
  <c r="EG36" i="1"/>
  <c r="EG68" i="1"/>
  <c r="EF68" i="1"/>
  <c r="EF84" i="1"/>
  <c r="EG84" i="1"/>
  <c r="EG100" i="1"/>
  <c r="EF100" i="1"/>
  <c r="EG148" i="1"/>
  <c r="EF148" i="1"/>
  <c r="EG164" i="1"/>
  <c r="EF164" i="1"/>
  <c r="EG196" i="1"/>
  <c r="EF196" i="1"/>
  <c r="EG212" i="1"/>
  <c r="EF212" i="1"/>
  <c r="EG228" i="1"/>
  <c r="EF228" i="1"/>
  <c r="EG260" i="1"/>
  <c r="EF260" i="1"/>
  <c r="EF276" i="1"/>
  <c r="EG276" i="1"/>
  <c r="EG292" i="1"/>
  <c r="EF292" i="1"/>
  <c r="EF324" i="1"/>
  <c r="EG324" i="1"/>
  <c r="EG340" i="1"/>
  <c r="EF340" i="1"/>
  <c r="EF356" i="1"/>
  <c r="EG356" i="1"/>
  <c r="EG372" i="1"/>
  <c r="EF372" i="1"/>
  <c r="EG404" i="1"/>
  <c r="EF404" i="1"/>
  <c r="EG420" i="1"/>
  <c r="EF420" i="1"/>
  <c r="EF484" i="1"/>
  <c r="EG484" i="1"/>
  <c r="EG500" i="1"/>
  <c r="EF500" i="1"/>
  <c r="EG516" i="1"/>
  <c r="EF516" i="1"/>
  <c r="EF548" i="1"/>
  <c r="EG548" i="1"/>
  <c r="EG596" i="1"/>
  <c r="EF596" i="1"/>
  <c r="EG612" i="1"/>
  <c r="EF612" i="1"/>
  <c r="EF468" i="1"/>
  <c r="EG47" i="1"/>
  <c r="EF47" i="1"/>
  <c r="EF63" i="1"/>
  <c r="EG63" i="1"/>
  <c r="EG95" i="1"/>
  <c r="EF95" i="1"/>
  <c r="EG111" i="1"/>
  <c r="EF111" i="1"/>
  <c r="EG127" i="1"/>
  <c r="EF127" i="1"/>
  <c r="EG159" i="1"/>
  <c r="EF159" i="1"/>
  <c r="EG175" i="1"/>
  <c r="EF175" i="1"/>
  <c r="EG191" i="1"/>
  <c r="EF191" i="1"/>
  <c r="EG239" i="1"/>
  <c r="EF239" i="1"/>
  <c r="EG255" i="1"/>
  <c r="EF255" i="1"/>
  <c r="EG287" i="1"/>
  <c r="EF287" i="1"/>
  <c r="EG319" i="1"/>
  <c r="EF319" i="1"/>
  <c r="EG335" i="1"/>
  <c r="EF335" i="1"/>
  <c r="EG351" i="1"/>
  <c r="EF351" i="1"/>
  <c r="EF383" i="1"/>
  <c r="EG383" i="1"/>
  <c r="EG399" i="1"/>
  <c r="EF399" i="1"/>
  <c r="EG447" i="1"/>
  <c r="EF447" i="1"/>
  <c r="EG479" i="1"/>
  <c r="EF479" i="1"/>
  <c r="EG511" i="1"/>
  <c r="EF511" i="1"/>
  <c r="EG527" i="1"/>
  <c r="EF527" i="1"/>
  <c r="EG559" i="1"/>
  <c r="EF559" i="1"/>
  <c r="EF575" i="1"/>
  <c r="EG575" i="1"/>
  <c r="EG591" i="1"/>
  <c r="EF591" i="1"/>
  <c r="EF31" i="1"/>
  <c r="EF132" i="1"/>
  <c r="EF436" i="1"/>
  <c r="EF367" i="1"/>
  <c r="EG463" i="1"/>
  <c r="EF223" i="1"/>
  <c r="EG303" i="1"/>
  <c r="EG415" i="1"/>
  <c r="EG202" i="1"/>
  <c r="EG229" i="1"/>
  <c r="EF118" i="1"/>
  <c r="EG118" i="1"/>
  <c r="EG85" i="1"/>
  <c r="EF314" i="1"/>
  <c r="EF375" i="1"/>
  <c r="EG551" i="1"/>
  <c r="EF599" i="1"/>
  <c r="EF37" i="1"/>
  <c r="EF58" i="1"/>
  <c r="EF231" i="1"/>
  <c r="EF274" i="1"/>
  <c r="EG481" i="1"/>
  <c r="EF481" i="1"/>
  <c r="EG151" i="1"/>
  <c r="EF256" i="1"/>
  <c r="EF293" i="1"/>
  <c r="EG586" i="1"/>
  <c r="EG268" i="1"/>
  <c r="EF268" i="1"/>
  <c r="EG524" i="1"/>
  <c r="EF524" i="1"/>
  <c r="EF74" i="1"/>
  <c r="EF394" i="1"/>
  <c r="EG106" i="1"/>
  <c r="EG213" i="1"/>
  <c r="EG341" i="1"/>
  <c r="EG567" i="1"/>
  <c r="EG23" i="1"/>
  <c r="EF109" i="1"/>
  <c r="EF130" i="1"/>
  <c r="EG343" i="1"/>
  <c r="EG407" i="1"/>
  <c r="EG455" i="1"/>
  <c r="EG482" i="1"/>
  <c r="EG136" i="1"/>
  <c r="EF136" i="1"/>
  <c r="EG248" i="1"/>
  <c r="EF248" i="1"/>
  <c r="EG344" i="1"/>
  <c r="EF344" i="1"/>
  <c r="EG600" i="1"/>
  <c r="EF600" i="1"/>
  <c r="EG279" i="1"/>
  <c r="EG512" i="1"/>
  <c r="EF24" i="1"/>
  <c r="EG172" i="1"/>
  <c r="EF277" i="1"/>
  <c r="EF301" i="1"/>
  <c r="EF408" i="1"/>
  <c r="EF456" i="1"/>
  <c r="EF165" i="1"/>
  <c r="EF186" i="1"/>
  <c r="EG618" i="1"/>
  <c r="EF426" i="1"/>
  <c r="EF623" i="1"/>
  <c r="EG402" i="1"/>
  <c r="EF402" i="1"/>
  <c r="EG418" i="1"/>
  <c r="EF418" i="1"/>
  <c r="EG45" i="1"/>
  <c r="EF45" i="1"/>
  <c r="EG173" i="1"/>
  <c r="EF173" i="1"/>
  <c r="EF282" i="1"/>
  <c r="EG28" i="1"/>
  <c r="EF93" i="1"/>
  <c r="EF149" i="1"/>
  <c r="EF221" i="1"/>
  <c r="EF433" i="1"/>
  <c r="EF536" i="1"/>
  <c r="EF568" i="1"/>
  <c r="EG573" i="1"/>
  <c r="EF435" i="1"/>
  <c r="EF64" i="1"/>
  <c r="EG64" i="1"/>
  <c r="EG96" i="1"/>
  <c r="EF96" i="1"/>
  <c r="EF144" i="1"/>
  <c r="EG144" i="1"/>
  <c r="EF192" i="1"/>
  <c r="EG192" i="1"/>
  <c r="EG224" i="1"/>
  <c r="EF224" i="1"/>
  <c r="EF272" i="1"/>
  <c r="EG272" i="1"/>
  <c r="EG320" i="1"/>
  <c r="EF320" i="1"/>
  <c r="EG336" i="1"/>
  <c r="EF336" i="1"/>
  <c r="EG368" i="1"/>
  <c r="EF368" i="1"/>
  <c r="EG384" i="1"/>
  <c r="EF384" i="1"/>
  <c r="EG400" i="1"/>
  <c r="EF400" i="1"/>
  <c r="EF432" i="1"/>
  <c r="EG432" i="1"/>
  <c r="EG448" i="1"/>
  <c r="EF448" i="1"/>
  <c r="EG464" i="1"/>
  <c r="EF464" i="1"/>
  <c r="EF544" i="1"/>
  <c r="EG544" i="1"/>
  <c r="EG576" i="1"/>
  <c r="EF576" i="1"/>
  <c r="EG592" i="1"/>
  <c r="EF592" i="1"/>
  <c r="EG608" i="1"/>
  <c r="EF608" i="1"/>
  <c r="EG624" i="1"/>
  <c r="EF624" i="1"/>
  <c r="EG640" i="1"/>
  <c r="EF640" i="1"/>
  <c r="EG656" i="1"/>
  <c r="EF656" i="1"/>
  <c r="EG672" i="1"/>
  <c r="EF672" i="1"/>
  <c r="EG688" i="1"/>
  <c r="EF688" i="1"/>
  <c r="EG704" i="1"/>
  <c r="EF704" i="1"/>
  <c r="EF27" i="1"/>
  <c r="EG38" i="1"/>
  <c r="EF91" i="1"/>
  <c r="EG102" i="1"/>
  <c r="EF160" i="1"/>
  <c r="EG240" i="1"/>
  <c r="EG523" i="1"/>
  <c r="EG603" i="1"/>
  <c r="EG791" i="1"/>
  <c r="EG11" i="1"/>
  <c r="EF11" i="1"/>
  <c r="EG43" i="1"/>
  <c r="EF43" i="1"/>
  <c r="EG107" i="1"/>
  <c r="EF107" i="1"/>
  <c r="EG123" i="1"/>
  <c r="EF123" i="1"/>
  <c r="EG251" i="1"/>
  <c r="EF251" i="1"/>
  <c r="EF331" i="1"/>
  <c r="EG331" i="1"/>
  <c r="EF347" i="1"/>
  <c r="EG347" i="1"/>
  <c r="EF411" i="1"/>
  <c r="EG411" i="1"/>
  <c r="EG475" i="1"/>
  <c r="EF475" i="1"/>
  <c r="EG491" i="1"/>
  <c r="EF491" i="1"/>
  <c r="EG726" i="1"/>
  <c r="EF726" i="1"/>
  <c r="EG22" i="1"/>
  <c r="EF22" i="1"/>
  <c r="EG70" i="1"/>
  <c r="EF70" i="1"/>
  <c r="EG86" i="1"/>
  <c r="EF86" i="1"/>
  <c r="EF166" i="1"/>
  <c r="EG166" i="1"/>
  <c r="EG182" i="1"/>
  <c r="EF182" i="1"/>
  <c r="EG198" i="1"/>
  <c r="EF198" i="1"/>
  <c r="EF502" i="1"/>
  <c r="EG502" i="1"/>
  <c r="EG630" i="1"/>
  <c r="EF630" i="1"/>
  <c r="EF737" i="1"/>
  <c r="EG737" i="1"/>
  <c r="EG414" i="1"/>
  <c r="EF414" i="1"/>
  <c r="EG310" i="1"/>
  <c r="EF310" i="1"/>
  <c r="EG390" i="1"/>
  <c r="EF390" i="1"/>
  <c r="EG422" i="1"/>
  <c r="EF422" i="1"/>
  <c r="EF518" i="1"/>
  <c r="EG518" i="1"/>
  <c r="EG566" i="1"/>
  <c r="EF566" i="1"/>
  <c r="EG598" i="1"/>
  <c r="EF598" i="1"/>
  <c r="EG646" i="1"/>
  <c r="EF646" i="1"/>
  <c r="EF774" i="1"/>
  <c r="EF651" i="1"/>
  <c r="EG10" i="1"/>
  <c r="EF10" i="1"/>
  <c r="EF748" i="1"/>
  <c r="EG748" i="1"/>
  <c r="EG764" i="1"/>
  <c r="EF764" i="1"/>
  <c r="EG230" i="1"/>
  <c r="EF721" i="1"/>
  <c r="EG721" i="1"/>
  <c r="EF770" i="1"/>
  <c r="EG770" i="1"/>
  <c r="EG787" i="1"/>
  <c r="EF787" i="1"/>
  <c r="BZ143" i="1"/>
  <c r="BV143" i="1" s="1"/>
  <c r="BZ226" i="1"/>
  <c r="BV226" i="1" s="1"/>
  <c r="EG150" i="1"/>
  <c r="EG246" i="1"/>
  <c r="EF342" i="1"/>
  <c r="EF528" i="1"/>
  <c r="EG550" i="1"/>
  <c r="EF758" i="1"/>
  <c r="EG139" i="1"/>
  <c r="EG755" i="1"/>
  <c r="EF755" i="1"/>
  <c r="EF804" i="1"/>
  <c r="EG804" i="1"/>
  <c r="EF459" i="1"/>
  <c r="EF496" i="1"/>
  <c r="EF759" i="1"/>
  <c r="EG780" i="1"/>
  <c r="EG203" i="1"/>
  <c r="EF203" i="1"/>
  <c r="EG299" i="1"/>
  <c r="EF299" i="1"/>
  <c r="EG363" i="1"/>
  <c r="EF363" i="1"/>
  <c r="EF507" i="1"/>
  <c r="EG134" i="1"/>
  <c r="EF134" i="1"/>
  <c r="EG358" i="1"/>
  <c r="EF358" i="1"/>
  <c r="EG678" i="1"/>
  <c r="EF678" i="1"/>
  <c r="EG587" i="1"/>
  <c r="EG720" i="1"/>
  <c r="EF720" i="1"/>
  <c r="EF753" i="1"/>
  <c r="EG753" i="1"/>
  <c r="EF769" i="1"/>
  <c r="EG769" i="1"/>
  <c r="EF786" i="1"/>
  <c r="EG786" i="1"/>
  <c r="EF802" i="1"/>
  <c r="EG802" i="1"/>
  <c r="EF732" i="1"/>
  <c r="EG732" i="1"/>
  <c r="EG792" i="1"/>
  <c r="EF792" i="1"/>
  <c r="EF219" i="1"/>
  <c r="EF738" i="1"/>
  <c r="EG738" i="1"/>
  <c r="EF754" i="1"/>
  <c r="EG754" i="1"/>
  <c r="BZ640" i="1"/>
  <c r="BV640" i="1" s="1"/>
  <c r="BZ656" i="1"/>
  <c r="EF614" i="1"/>
  <c r="EF788" i="1"/>
  <c r="EG788" i="1"/>
  <c r="BZ387" i="1"/>
  <c r="BV387" i="1" s="1"/>
  <c r="EG717" i="1"/>
  <c r="EF717" i="1"/>
  <c r="EG734" i="1"/>
  <c r="EF734" i="1"/>
  <c r="EG750" i="1"/>
  <c r="EF750" i="1"/>
  <c r="EG782" i="1"/>
  <c r="EF782" i="1"/>
  <c r="EF799" i="1"/>
  <c r="EG799" i="1"/>
  <c r="EG30" i="1"/>
  <c r="EF30" i="1"/>
  <c r="EF62" i="1"/>
  <c r="EG62" i="1"/>
  <c r="EG110" i="1"/>
  <c r="EF110" i="1"/>
  <c r="EG158" i="1"/>
  <c r="EF158" i="1"/>
  <c r="EF190" i="1"/>
  <c r="EG190" i="1"/>
  <c r="EF238" i="1"/>
  <c r="EG238" i="1"/>
  <c r="EG286" i="1"/>
  <c r="EF286" i="1"/>
  <c r="EF318" i="1"/>
  <c r="EG318" i="1"/>
  <c r="EG334" i="1"/>
  <c r="EF334" i="1"/>
  <c r="EF398" i="1"/>
  <c r="EG398" i="1"/>
  <c r="EG443" i="1"/>
  <c r="BZ662" i="1"/>
  <c r="BZ694" i="1"/>
  <c r="EG48" i="1"/>
  <c r="EG128" i="1"/>
  <c r="EF155" i="1"/>
  <c r="EF174" i="1"/>
  <c r="EF187" i="1"/>
  <c r="EG222" i="1"/>
  <c r="EF267" i="1"/>
  <c r="EG278" i="1"/>
  <c r="EG416" i="1"/>
  <c r="EG558" i="1"/>
  <c r="EG619" i="1"/>
  <c r="EG715" i="1"/>
  <c r="EF743" i="1"/>
  <c r="EF766" i="1"/>
  <c r="EF142" i="1"/>
  <c r="EG254" i="1"/>
  <c r="EF379" i="1"/>
  <c r="EF622" i="1"/>
  <c r="EG75" i="1"/>
  <c r="EF75" i="1"/>
  <c r="EG171" i="1"/>
  <c r="EF171" i="1"/>
  <c r="EG571" i="1"/>
  <c r="EF571" i="1"/>
  <c r="EG635" i="1"/>
  <c r="EF635" i="1"/>
  <c r="EG699" i="1"/>
  <c r="EF699" i="1"/>
  <c r="EF315" i="1"/>
  <c r="EF683" i="1"/>
  <c r="EG54" i="1"/>
  <c r="EF54" i="1"/>
  <c r="EG214" i="1"/>
  <c r="EF214" i="1"/>
  <c r="EG326" i="1"/>
  <c r="EF326" i="1"/>
  <c r="EG534" i="1"/>
  <c r="EF534" i="1"/>
  <c r="EG662" i="1"/>
  <c r="EF662" i="1"/>
  <c r="EG710" i="1"/>
  <c r="EF710" i="1"/>
  <c r="EG454" i="1"/>
  <c r="EF304" i="1"/>
  <c r="EF667" i="1"/>
  <c r="EG803" i="1"/>
  <c r="EF803" i="1"/>
  <c r="EG716" i="1"/>
  <c r="EF716" i="1"/>
  <c r="EG749" i="1"/>
  <c r="EF749" i="1"/>
  <c r="EG781" i="1"/>
  <c r="EF781" i="1"/>
  <c r="EG59" i="1"/>
  <c r="EG438" i="1"/>
  <c r="EG32" i="1"/>
  <c r="EG430" i="1"/>
  <c r="EF430" i="1"/>
  <c r="EF478" i="1"/>
  <c r="EG478" i="1"/>
  <c r="EG542" i="1"/>
  <c r="EF542" i="1"/>
  <c r="EG670" i="1"/>
  <c r="EF670" i="1"/>
  <c r="BZ237" i="1"/>
  <c r="BV237" i="1" s="1"/>
  <c r="EG480" i="1"/>
  <c r="EF765" i="1"/>
  <c r="EG112" i="1"/>
  <c r="EG694" i="1"/>
  <c r="EG742" i="1"/>
  <c r="EG42" i="1"/>
  <c r="EF42" i="1"/>
  <c r="EF90" i="1"/>
  <c r="EG90" i="1"/>
  <c r="EF122" i="1"/>
  <c r="EG122" i="1"/>
  <c r="EG170" i="1"/>
  <c r="EF170" i="1"/>
  <c r="EF218" i="1"/>
  <c r="EG218" i="1"/>
  <c r="EF250" i="1"/>
  <c r="EG250" i="1"/>
  <c r="EG298" i="1"/>
  <c r="EF298" i="1"/>
  <c r="EG346" i="1"/>
  <c r="EF346" i="1"/>
  <c r="EG362" i="1"/>
  <c r="EF362" i="1"/>
  <c r="EG378" i="1"/>
  <c r="EF378" i="1"/>
  <c r="EG410" i="1"/>
  <c r="EF410" i="1"/>
  <c r="EG442" i="1"/>
  <c r="EF442" i="1"/>
  <c r="EG458" i="1"/>
  <c r="EF458" i="1"/>
  <c r="EG474" i="1"/>
  <c r="EF474" i="1"/>
  <c r="EF490" i="1"/>
  <c r="EG490" i="1"/>
  <c r="EG506" i="1"/>
  <c r="EF506" i="1"/>
  <c r="EG522" i="1"/>
  <c r="EF522" i="1"/>
  <c r="EF554" i="1"/>
  <c r="EG554" i="1"/>
  <c r="EF698" i="1"/>
  <c r="EG698" i="1"/>
  <c r="EG101" i="1"/>
  <c r="EF330" i="1"/>
  <c r="EG350" i="1"/>
  <c r="EF446" i="1"/>
  <c r="EF539" i="1"/>
  <c r="EG602" i="1"/>
  <c r="EG235" i="1"/>
  <c r="EF235" i="1"/>
  <c r="EG395" i="1"/>
  <c r="EF395" i="1"/>
  <c r="EF283" i="1"/>
  <c r="EG262" i="1"/>
  <c r="EF262" i="1"/>
  <c r="EF294" i="1"/>
  <c r="EG294" i="1"/>
  <c r="EG374" i="1"/>
  <c r="EF374" i="1"/>
  <c r="EG406" i="1"/>
  <c r="EF406" i="1"/>
  <c r="EG486" i="1"/>
  <c r="EF486" i="1"/>
  <c r="EG582" i="1"/>
  <c r="EF582" i="1"/>
  <c r="EG775" i="1"/>
  <c r="EF775" i="1"/>
  <c r="EF288" i="1"/>
  <c r="EG80" i="1"/>
  <c r="EF797" i="1"/>
  <c r="EG733" i="1"/>
  <c r="EF733" i="1"/>
  <c r="EG798" i="1"/>
  <c r="EF798" i="1"/>
  <c r="EG744" i="1"/>
  <c r="EF744" i="1"/>
  <c r="EG760" i="1"/>
  <c r="EF760" i="1"/>
  <c r="EF793" i="1"/>
  <c r="EG793" i="1"/>
  <c r="EF722" i="1"/>
  <c r="EG722" i="1"/>
  <c r="EF555" i="1"/>
  <c r="EF462" i="1"/>
  <c r="EG462" i="1"/>
  <c r="EG574" i="1"/>
  <c r="EF574" i="1"/>
  <c r="EF702" i="1"/>
  <c r="EG702" i="1"/>
  <c r="EF206" i="1"/>
  <c r="EF427" i="1"/>
  <c r="EG208" i="1"/>
  <c r="EF21" i="1"/>
  <c r="EG21" i="1"/>
  <c r="EF53" i="1"/>
  <c r="EG53" i="1"/>
  <c r="EG133" i="1"/>
  <c r="EF133" i="1"/>
  <c r="EF181" i="1"/>
  <c r="EG181" i="1"/>
  <c r="EG261" i="1"/>
  <c r="EF261" i="1"/>
  <c r="EF309" i="1"/>
  <c r="EG309" i="1"/>
  <c r="EG357" i="1"/>
  <c r="EF357" i="1"/>
  <c r="EG373" i="1"/>
  <c r="EF373" i="1"/>
  <c r="EG389" i="1"/>
  <c r="EF389" i="1"/>
  <c r="EG405" i="1"/>
  <c r="EF405" i="1"/>
  <c r="EG421" i="1"/>
  <c r="EF421" i="1"/>
  <c r="EG437" i="1"/>
  <c r="EF437" i="1"/>
  <c r="EG453" i="1"/>
  <c r="EF453" i="1"/>
  <c r="EG469" i="1"/>
  <c r="EF469" i="1"/>
  <c r="EG485" i="1"/>
  <c r="EF485" i="1"/>
  <c r="EG501" i="1"/>
  <c r="EF501" i="1"/>
  <c r="EG517" i="1"/>
  <c r="EF517" i="1"/>
  <c r="EF533" i="1"/>
  <c r="EG533" i="1"/>
  <c r="EG549" i="1"/>
  <c r="EF549" i="1"/>
  <c r="EF565" i="1"/>
  <c r="EG565" i="1"/>
  <c r="EF581" i="1"/>
  <c r="EG581" i="1"/>
  <c r="EG597" i="1"/>
  <c r="EF597" i="1"/>
  <c r="EG613" i="1"/>
  <c r="EF613" i="1"/>
  <c r="EF629" i="1"/>
  <c r="EG629" i="1"/>
  <c r="EF645" i="1"/>
  <c r="EG645" i="1"/>
  <c r="EG709" i="1"/>
  <c r="EF709" i="1"/>
  <c r="EG26" i="1"/>
  <c r="EF560" i="1"/>
  <c r="EG449" i="1"/>
  <c r="EF449" i="1"/>
  <c r="EF497" i="1"/>
  <c r="EG497" i="1"/>
  <c r="EG513" i="1"/>
  <c r="EF513" i="1"/>
  <c r="EF545" i="1"/>
  <c r="EG545" i="1"/>
  <c r="EF657" i="1"/>
  <c r="EG657" i="1"/>
  <c r="EG380" i="1"/>
  <c r="EF380" i="1"/>
  <c r="EF620" i="1"/>
  <c r="EG620" i="1"/>
  <c r="EG668" i="1"/>
  <c r="EF668" i="1"/>
  <c r="EF684" i="1"/>
  <c r="EG684" i="1"/>
  <c r="EG700" i="1"/>
  <c r="EF700" i="1"/>
  <c r="EF156" i="1"/>
  <c r="EF284" i="1"/>
  <c r="EG529" i="1"/>
  <c r="EG772" i="1"/>
  <c r="EF772" i="1"/>
  <c r="EG423" i="1"/>
  <c r="EF423" i="1"/>
  <c r="BZ317" i="1"/>
  <c r="BV317" i="1" s="1"/>
  <c r="EF167" i="1"/>
  <c r="EG61" i="1"/>
  <c r="EF61" i="1"/>
  <c r="EG125" i="1"/>
  <c r="EF125" i="1"/>
  <c r="EG189" i="1"/>
  <c r="EF189" i="1"/>
  <c r="EG253" i="1"/>
  <c r="EF253" i="1"/>
  <c r="EG317" i="1"/>
  <c r="EF317" i="1"/>
  <c r="EG397" i="1"/>
  <c r="EF397" i="1"/>
  <c r="EG429" i="1"/>
  <c r="EF429" i="1"/>
  <c r="EG445" i="1"/>
  <c r="EF445" i="1"/>
  <c r="EG461" i="1"/>
  <c r="EF461" i="1"/>
  <c r="EG477" i="1"/>
  <c r="EF477" i="1"/>
  <c r="EG493" i="1"/>
  <c r="EF493" i="1"/>
  <c r="EG509" i="1"/>
  <c r="EF509" i="1"/>
  <c r="EG525" i="1"/>
  <c r="EF525" i="1"/>
  <c r="EG557" i="1"/>
  <c r="EF557" i="1"/>
  <c r="EG589" i="1"/>
  <c r="EF589" i="1"/>
  <c r="EG605" i="1"/>
  <c r="EF605" i="1"/>
  <c r="EG621" i="1"/>
  <c r="EF621" i="1"/>
  <c r="EG637" i="1"/>
  <c r="EF637" i="1"/>
  <c r="EG653" i="1"/>
  <c r="EF653" i="1"/>
  <c r="EG685" i="1"/>
  <c r="EF685" i="1"/>
  <c r="EG76" i="1"/>
  <c r="EG135" i="1"/>
  <c r="EG204" i="1"/>
  <c r="EG263" i="1"/>
  <c r="EF322" i="1"/>
  <c r="EF333" i="1"/>
  <c r="EG385" i="1"/>
  <c r="EF450" i="1"/>
  <c r="EG578" i="1"/>
  <c r="EG642" i="1"/>
  <c r="EG161" i="1"/>
  <c r="EF161" i="1"/>
  <c r="EG177" i="1"/>
  <c r="EF177" i="1"/>
  <c r="EG193" i="1"/>
  <c r="EF193" i="1"/>
  <c r="EG225" i="1"/>
  <c r="EF225" i="1"/>
  <c r="EG241" i="1"/>
  <c r="EF241" i="1"/>
  <c r="EG257" i="1"/>
  <c r="EF257" i="1"/>
  <c r="EG273" i="1"/>
  <c r="EF273" i="1"/>
  <c r="EG289" i="1"/>
  <c r="EF289" i="1"/>
  <c r="EG305" i="1"/>
  <c r="EF305" i="1"/>
  <c r="EG337" i="1"/>
  <c r="EF337" i="1"/>
  <c r="EF561" i="1"/>
  <c r="EG561" i="1"/>
  <c r="EG348" i="1"/>
  <c r="EF348" i="1"/>
  <c r="EG476" i="1"/>
  <c r="EF476" i="1"/>
  <c r="EG508" i="1"/>
  <c r="EF508" i="1"/>
  <c r="EG724" i="1"/>
  <c r="EF724" i="1"/>
  <c r="EG487" i="1"/>
  <c r="EF487" i="1"/>
  <c r="EG711" i="1"/>
  <c r="EF711" i="1"/>
  <c r="EF295" i="1"/>
  <c r="EF332" i="1"/>
  <c r="EF503" i="1"/>
  <c r="EG34" i="1"/>
  <c r="EF34" i="1"/>
  <c r="EG98" i="1"/>
  <c r="EF98" i="1"/>
  <c r="EF530" i="1"/>
  <c r="EG530" i="1"/>
  <c r="EF562" i="1"/>
  <c r="EG562" i="1"/>
  <c r="EF594" i="1"/>
  <c r="EG594" i="1"/>
  <c r="EF87" i="1"/>
  <c r="EF215" i="1"/>
  <c r="EF396" i="1"/>
  <c r="EG577" i="1"/>
  <c r="EG641" i="1"/>
  <c r="EG674" i="1"/>
  <c r="EG741" i="1"/>
  <c r="EF741" i="1"/>
  <c r="EG773" i="1"/>
  <c r="EF773" i="1"/>
  <c r="EF66" i="1"/>
  <c r="EF77" i="1"/>
  <c r="EF194" i="1"/>
  <c r="EF205" i="1"/>
  <c r="EF349" i="1"/>
  <c r="EF386" i="1"/>
  <c r="EF412" i="1"/>
  <c r="EF465" i="1"/>
  <c r="EF535" i="1"/>
  <c r="EG17" i="1"/>
  <c r="EF17" i="1"/>
  <c r="EG33" i="1"/>
  <c r="EF33" i="1"/>
  <c r="EG49" i="1"/>
  <c r="EF49" i="1"/>
  <c r="EG65" i="1"/>
  <c r="EF65" i="1"/>
  <c r="EG81" i="1"/>
  <c r="EF81" i="1"/>
  <c r="EG97" i="1"/>
  <c r="EF97" i="1"/>
  <c r="EG113" i="1"/>
  <c r="EF113" i="1"/>
  <c r="EG129" i="1"/>
  <c r="EF129" i="1"/>
  <c r="EG145" i="1"/>
  <c r="EF145" i="1"/>
  <c r="EG209" i="1"/>
  <c r="EF209" i="1"/>
  <c r="EG321" i="1"/>
  <c r="EF321" i="1"/>
  <c r="EF593" i="1"/>
  <c r="EG593" i="1"/>
  <c r="EF609" i="1"/>
  <c r="EG609" i="1"/>
  <c r="EF625" i="1"/>
  <c r="EG625" i="1"/>
  <c r="EF673" i="1"/>
  <c r="EG673" i="1"/>
  <c r="EF689" i="1"/>
  <c r="EG689" i="1"/>
  <c r="EF761" i="1"/>
  <c r="EG761" i="1"/>
  <c r="EG327" i="1"/>
  <c r="EF327" i="1"/>
  <c r="EG519" i="1"/>
  <c r="EF519" i="1"/>
  <c r="EG615" i="1"/>
  <c r="EF615" i="1"/>
  <c r="EG647" i="1"/>
  <c r="EF647" i="1"/>
  <c r="BZ563" i="1"/>
  <c r="BZ574" i="1"/>
  <c r="BV574" i="1" s="1"/>
  <c r="EG735" i="1"/>
  <c r="EF735" i="1"/>
  <c r="EG751" i="1"/>
  <c r="EF751" i="1"/>
  <c r="EG783" i="1"/>
  <c r="EF783" i="1"/>
  <c r="EG800" i="1"/>
  <c r="EF800" i="1"/>
  <c r="EG162" i="1"/>
  <c r="EF162" i="1"/>
  <c r="EG226" i="1"/>
  <c r="EF226" i="1"/>
  <c r="EG290" i="1"/>
  <c r="EF290" i="1"/>
  <c r="EF338" i="1"/>
  <c r="EG338" i="1"/>
  <c r="EG354" i="1"/>
  <c r="EF354" i="1"/>
  <c r="EG498" i="1"/>
  <c r="EF498" i="1"/>
  <c r="EF546" i="1"/>
  <c r="EG546" i="1"/>
  <c r="EF626" i="1"/>
  <c r="EG626" i="1"/>
  <c r="EF658" i="1"/>
  <c r="EG658" i="1"/>
  <c r="EF690" i="1"/>
  <c r="EG690" i="1"/>
  <c r="EF730" i="1"/>
  <c r="EG730" i="1"/>
  <c r="EF762" i="1"/>
  <c r="EG762" i="1"/>
  <c r="BZ429" i="1"/>
  <c r="BV429" i="1" s="1"/>
  <c r="BZ529" i="1"/>
  <c r="BV529" i="1" s="1"/>
  <c r="BZ562" i="1"/>
  <c r="BZ27" i="1"/>
  <c r="BZ246" i="1"/>
  <c r="BZ318" i="1"/>
  <c r="BV318" i="1" s="1"/>
  <c r="BZ534" i="1"/>
  <c r="BV534" i="1" s="1"/>
  <c r="BZ641" i="1"/>
  <c r="EG44" i="1"/>
  <c r="EG705" i="1"/>
  <c r="EF789" i="1"/>
  <c r="EG25" i="1"/>
  <c r="EF25" i="1"/>
  <c r="EG41" i="1"/>
  <c r="EF41" i="1"/>
  <c r="EG57" i="1"/>
  <c r="EF57" i="1"/>
  <c r="EG73" i="1"/>
  <c r="EF73" i="1"/>
  <c r="EG89" i="1"/>
  <c r="EF89" i="1"/>
  <c r="EG105" i="1"/>
  <c r="EF105" i="1"/>
  <c r="EG121" i="1"/>
  <c r="EF121" i="1"/>
  <c r="EG137" i="1"/>
  <c r="EF137" i="1"/>
  <c r="EG153" i="1"/>
  <c r="EF153" i="1"/>
  <c r="EG169" i="1"/>
  <c r="EF169" i="1"/>
  <c r="EG185" i="1"/>
  <c r="EF185" i="1"/>
  <c r="EG201" i="1"/>
  <c r="EF201" i="1"/>
  <c r="EG217" i="1"/>
  <c r="EF217" i="1"/>
  <c r="EG233" i="1"/>
  <c r="EF233" i="1"/>
  <c r="EG249" i="1"/>
  <c r="EF249" i="1"/>
  <c r="EG265" i="1"/>
  <c r="EF265" i="1"/>
  <c r="EG281" i="1"/>
  <c r="EF281" i="1"/>
  <c r="EG297" i="1"/>
  <c r="EF297" i="1"/>
  <c r="EG313" i="1"/>
  <c r="EF313" i="1"/>
  <c r="EG329" i="1"/>
  <c r="EF329" i="1"/>
  <c r="EF553" i="1"/>
  <c r="EG553" i="1"/>
  <c r="BZ388" i="1"/>
  <c r="BV388" i="1" s="1"/>
  <c r="BZ420" i="1"/>
  <c r="EF15" i="1"/>
  <c r="EF52" i="1"/>
  <c r="EF79" i="1"/>
  <c r="EF116" i="1"/>
  <c r="EF143" i="1"/>
  <c r="EF180" i="1"/>
  <c r="EF207" i="1"/>
  <c r="EF244" i="1"/>
  <c r="EF271" i="1"/>
  <c r="EF308" i="1"/>
  <c r="EF452" i="1"/>
  <c r="EF736" i="1"/>
  <c r="EG731" i="1"/>
  <c r="EF731" i="1"/>
  <c r="EG763" i="1"/>
  <c r="EF763" i="1"/>
  <c r="EG388" i="1"/>
  <c r="EF388" i="1"/>
  <c r="EG532" i="1"/>
  <c r="EF532" i="1"/>
  <c r="EG564" i="1"/>
  <c r="EF564" i="1"/>
  <c r="EG580" i="1"/>
  <c r="EF580" i="1"/>
  <c r="EG644" i="1"/>
  <c r="EF644" i="1"/>
  <c r="EG708" i="1"/>
  <c r="EF708" i="1"/>
  <c r="EG431" i="1"/>
  <c r="EF431" i="1"/>
  <c r="EG495" i="1"/>
  <c r="EF495" i="1"/>
  <c r="EG543" i="1"/>
  <c r="EF543" i="1"/>
  <c r="EG607" i="1"/>
  <c r="EF607" i="1"/>
  <c r="EG671" i="1"/>
  <c r="EF671" i="1"/>
  <c r="BZ31" i="1"/>
  <c r="BZ42" i="1"/>
  <c r="BZ74" i="1"/>
  <c r="BV74" i="1" s="1"/>
  <c r="BZ98" i="1"/>
  <c r="BZ213" i="1"/>
  <c r="BV213" i="1" s="1"/>
  <c r="BZ332" i="1"/>
  <c r="BV332" i="1" s="1"/>
  <c r="BZ400" i="1"/>
  <c r="BV400" i="1" s="1"/>
  <c r="BZ630" i="1"/>
  <c r="EG552" i="1"/>
  <c r="EF552" i="1"/>
  <c r="EG616" i="1"/>
  <c r="EF616" i="1"/>
  <c r="EG680" i="1"/>
  <c r="EF680" i="1"/>
  <c r="EF440" i="1"/>
  <c r="EF467" i="1"/>
  <c r="EF504" i="1"/>
  <c r="EF584" i="1"/>
  <c r="EF595" i="1"/>
  <c r="EF627" i="1"/>
  <c r="BZ702" i="1"/>
  <c r="BZ319" i="1"/>
  <c r="BV319" i="1" s="1"/>
  <c r="BZ402" i="1"/>
  <c r="BZ386" i="1"/>
  <c r="BZ320" i="1"/>
  <c r="BV320" i="1" s="1"/>
  <c r="BZ690" i="1"/>
  <c r="BV690" i="1" s="1"/>
  <c r="BZ527" i="1"/>
  <c r="BZ679" i="1"/>
  <c r="BZ316" i="1"/>
  <c r="BV316" i="1" s="1"/>
  <c r="BZ650" i="1"/>
  <c r="BV650" i="1" s="1"/>
  <c r="BZ666" i="1"/>
  <c r="BZ535" i="1"/>
  <c r="BV535" i="1" s="1"/>
  <c r="BZ550" i="1"/>
  <c r="BV550" i="1" s="1"/>
  <c r="BZ336" i="1"/>
  <c r="BV336" i="1" s="1"/>
  <c r="BZ416" i="1"/>
  <c r="BV416" i="1" s="1"/>
  <c r="BZ516" i="1"/>
  <c r="BV516" i="1" s="1"/>
  <c r="BZ683" i="1"/>
  <c r="BZ102" i="1"/>
  <c r="BV102" i="1" s="1"/>
  <c r="BZ413" i="1"/>
  <c r="BZ446" i="1"/>
  <c r="BZ541" i="1"/>
  <c r="BZ148" i="1"/>
  <c r="BZ714" i="1"/>
  <c r="BZ322" i="1"/>
  <c r="BZ663" i="1"/>
  <c r="BZ691" i="1"/>
  <c r="BV691" i="1" s="1"/>
  <c r="BZ515" i="1"/>
  <c r="BV515" i="1" s="1"/>
  <c r="BZ665" i="1"/>
  <c r="BV665" i="1" s="1"/>
  <c r="BZ692" i="1"/>
  <c r="BZ537" i="1"/>
  <c r="BZ425" i="1"/>
  <c r="BZ669" i="1"/>
  <c r="BV669" i="1" s="1"/>
  <c r="BZ227" i="1"/>
  <c r="BZ554" i="1"/>
  <c r="BV554" i="1" s="1"/>
  <c r="BZ573" i="1"/>
  <c r="BV573" i="1" s="1"/>
  <c r="BZ655" i="1"/>
  <c r="BV655" i="1" s="1"/>
  <c r="BZ670" i="1"/>
  <c r="BV670" i="1" s="1"/>
  <c r="BZ66" i="1"/>
  <c r="BZ145" i="1"/>
  <c r="BV145" i="1" s="1"/>
  <c r="BZ236" i="1"/>
  <c r="BV236" i="1" s="1"/>
  <c r="BZ593" i="1"/>
  <c r="BZ628" i="1"/>
  <c r="BV628" i="1" s="1"/>
  <c r="BZ225" i="1"/>
  <c r="BZ596" i="1"/>
  <c r="BV596" i="1" s="1"/>
  <c r="BZ614" i="1"/>
  <c r="BZ642" i="1"/>
  <c r="BV642" i="1" s="1"/>
  <c r="BZ434" i="1"/>
  <c r="BZ579" i="1"/>
  <c r="BZ594" i="1"/>
  <c r="BV594" i="1" s="1"/>
  <c r="BZ684" i="1"/>
  <c r="BV684" i="1" s="1"/>
  <c r="BZ559" i="1"/>
  <c r="BV559" i="1" s="1"/>
  <c r="BZ580" i="1"/>
  <c r="BV580" i="1" s="1"/>
  <c r="BZ138" i="1"/>
  <c r="BV138" i="1" s="1"/>
  <c r="BZ531" i="1"/>
  <c r="BV531" i="1" s="1"/>
  <c r="BZ12" i="1"/>
  <c r="BZ131" i="1"/>
  <c r="BV131" i="1" s="1"/>
  <c r="BZ156" i="1"/>
  <c r="BZ431" i="1"/>
  <c r="BZ447" i="1"/>
  <c r="BZ553" i="1"/>
  <c r="BZ585" i="1"/>
  <c r="BZ643" i="1"/>
  <c r="BZ658" i="1"/>
  <c r="BV658" i="1" s="1"/>
  <c r="BZ406" i="1"/>
  <c r="BV406" i="1" s="1"/>
  <c r="BZ631" i="1"/>
  <c r="BV631" i="1" s="1"/>
  <c r="BZ241" i="1"/>
  <c r="BV241" i="1" s="1"/>
  <c r="BZ523" i="1"/>
  <c r="BZ697" i="1"/>
  <c r="BV697" i="1" s="1"/>
  <c r="BZ65" i="1"/>
  <c r="BV65" i="1" s="1"/>
  <c r="BZ99" i="1"/>
  <c r="BV99" i="1" s="1"/>
  <c r="BZ147" i="1"/>
  <c r="BZ310" i="1"/>
  <c r="BV310" i="1" s="1"/>
  <c r="BZ341" i="1"/>
  <c r="BV341" i="1" s="1"/>
  <c r="BZ432" i="1"/>
  <c r="BZ514" i="1"/>
  <c r="BV514" i="1" s="1"/>
  <c r="BZ571" i="1"/>
  <c r="BZ337" i="1"/>
  <c r="BV337" i="1" s="1"/>
  <c r="BZ519" i="1"/>
  <c r="BZ588" i="1"/>
  <c r="BZ644" i="1"/>
  <c r="BV644" i="1" s="1"/>
  <c r="BZ686" i="1"/>
  <c r="BV686" i="1" s="1"/>
  <c r="BZ97" i="1"/>
  <c r="BV97" i="1" s="1"/>
  <c r="BZ245" i="1"/>
  <c r="BV245" i="1" s="1"/>
  <c r="BZ323" i="1"/>
  <c r="BZ338" i="1"/>
  <c r="BV338" i="1" s="1"/>
  <c r="BZ520" i="1"/>
  <c r="BZ532" i="1"/>
  <c r="BV532" i="1" s="1"/>
  <c r="BZ575" i="1"/>
  <c r="BV575" i="1" s="1"/>
  <c r="BZ606" i="1"/>
  <c r="BV606" i="1" s="1"/>
  <c r="BZ659" i="1"/>
  <c r="BV659" i="1" s="1"/>
  <c r="BZ687" i="1"/>
  <c r="BV687" i="1" s="1"/>
  <c r="BZ61" i="1"/>
  <c r="BV61" i="1" s="1"/>
  <c r="BZ137" i="1"/>
  <c r="BV137" i="1" s="1"/>
  <c r="BZ403" i="1"/>
  <c r="BV403" i="1" s="1"/>
  <c r="BZ427" i="1"/>
  <c r="BV427" i="1" s="1"/>
  <c r="BZ440" i="1"/>
  <c r="BV440" i="1" s="1"/>
  <c r="BZ547" i="1"/>
  <c r="BV547" i="1" s="1"/>
  <c r="BZ558" i="1"/>
  <c r="BV558" i="1" s="1"/>
  <c r="BZ620" i="1"/>
  <c r="BZ674" i="1"/>
  <c r="BV674" i="1" s="1"/>
  <c r="BZ331" i="1"/>
  <c r="BZ581" i="1"/>
  <c r="BV581" i="1" s="1"/>
  <c r="BZ622" i="1"/>
  <c r="BV622" i="1" s="1"/>
  <c r="BZ636" i="1"/>
  <c r="BV636" i="1" s="1"/>
  <c r="BZ411" i="1"/>
  <c r="BV411" i="1" s="1"/>
  <c r="BZ551" i="1"/>
  <c r="BV551" i="1" s="1"/>
  <c r="BZ564" i="1"/>
  <c r="BV564" i="1" s="1"/>
  <c r="BZ582" i="1"/>
  <c r="BZ595" i="1"/>
  <c r="BV595" i="1" s="1"/>
  <c r="BZ611" i="1"/>
  <c r="BZ675" i="1"/>
  <c r="BZ545" i="1"/>
  <c r="BZ73" i="1"/>
  <c r="BZ445" i="1"/>
  <c r="BZ557" i="1"/>
  <c r="BV557" i="1" s="1"/>
  <c r="BZ603" i="1"/>
  <c r="BV603" i="1" s="1"/>
  <c r="BZ625" i="1"/>
  <c r="BV625" i="1" s="1"/>
  <c r="BZ664" i="1"/>
  <c r="BV664" i="1" s="1"/>
  <c r="BZ689" i="1"/>
  <c r="BV689" i="1" s="1"/>
  <c r="BZ435" i="1"/>
  <c r="BV435" i="1" s="1"/>
  <c r="BZ589" i="1"/>
  <c r="BV589" i="1" s="1"/>
  <c r="BZ324" i="1"/>
  <c r="BZ152" i="1"/>
  <c r="BV152" i="1" s="1"/>
  <c r="BZ540" i="1"/>
  <c r="BV540" i="1" s="1"/>
  <c r="BZ430" i="1"/>
  <c r="BV430" i="1" s="1"/>
  <c r="BZ552" i="1"/>
  <c r="BV552" i="1" s="1"/>
  <c r="BZ436" i="1"/>
  <c r="BV436" i="1" s="1"/>
  <c r="BZ408" i="1"/>
  <c r="BV408" i="1" s="1"/>
  <c r="BZ536" i="1"/>
  <c r="BV536" i="1" s="1"/>
  <c r="BZ34" i="1"/>
  <c r="BV34" i="1" s="1"/>
  <c r="BZ389" i="1"/>
  <c r="BV389" i="1" s="1"/>
  <c r="BZ651" i="1"/>
  <c r="BV651" i="1" s="1"/>
  <c r="BZ584" i="1"/>
  <c r="BV584" i="1" s="1"/>
  <c r="BZ672" i="1"/>
  <c r="BV672" i="1" s="1"/>
  <c r="BZ228" i="1"/>
  <c r="BV228" i="1" s="1"/>
  <c r="BZ392" i="1"/>
  <c r="BV392" i="1" s="1"/>
  <c r="BZ417" i="1"/>
  <c r="BV417" i="1" s="1"/>
  <c r="BZ132" i="1"/>
  <c r="BZ381" i="1"/>
  <c r="BV381" i="1" s="1"/>
  <c r="BZ418" i="1"/>
  <c r="BV418" i="1" s="1"/>
  <c r="BZ647" i="1"/>
  <c r="BZ695" i="1"/>
  <c r="BV695" i="1" s="1"/>
  <c r="BZ50" i="1"/>
  <c r="BV50" i="1" s="1"/>
  <c r="BZ313" i="1"/>
  <c r="BV313" i="1" s="1"/>
  <c r="BZ517" i="1"/>
  <c r="BV517" i="1" s="1"/>
  <c r="BZ696" i="1"/>
  <c r="BV696" i="1" s="1"/>
  <c r="BZ60" i="1"/>
  <c r="BV60" i="1" s="1"/>
  <c r="BZ404" i="1"/>
  <c r="BV404" i="1" s="1"/>
  <c r="BZ546" i="1"/>
  <c r="BV546" i="1" s="1"/>
  <c r="BZ648" i="1"/>
  <c r="BV648" i="1" s="1"/>
  <c r="BZ385" i="1"/>
  <c r="BV385" i="1" s="1"/>
  <c r="BZ439" i="1"/>
  <c r="BZ47" i="1"/>
  <c r="BV47" i="1" s="1"/>
  <c r="BZ103" i="1"/>
  <c r="BV103" i="1" s="1"/>
  <c r="BZ340" i="1"/>
  <c r="BV340" i="1" s="1"/>
  <c r="BZ36" i="1"/>
  <c r="BV36" i="1" s="1"/>
  <c r="BZ339" i="1"/>
  <c r="BV339" i="1" s="1"/>
  <c r="BZ380" i="1"/>
  <c r="BV380" i="1" s="1"/>
  <c r="BZ328" i="1"/>
  <c r="BV328" i="1" s="1"/>
  <c r="BZ28" i="1"/>
  <c r="BV28" i="1" s="1"/>
  <c r="BZ100" i="1"/>
  <c r="BV100" i="1" s="1"/>
  <c r="BZ612" i="1"/>
  <c r="BV612" i="1" s="1"/>
  <c r="BZ572" i="1"/>
  <c r="BV572" i="1" s="1"/>
  <c r="BZ19" i="1"/>
  <c r="BV19" i="1" s="1"/>
  <c r="BZ238" i="1"/>
  <c r="BV238" i="1" s="1"/>
  <c r="BZ424" i="1"/>
  <c r="BV424" i="1" s="1"/>
  <c r="BZ608" i="1"/>
  <c r="BV608" i="1" s="1"/>
  <c r="BZ635" i="1"/>
  <c r="BV635" i="1" s="1"/>
  <c r="BZ394" i="1"/>
  <c r="BV394" i="1" s="1"/>
  <c r="BZ114" i="1"/>
  <c r="BV114" i="1" s="1"/>
  <c r="BZ384" i="1"/>
  <c r="BV384" i="1" s="1"/>
  <c r="BZ667" i="1"/>
  <c r="BV667" i="1" s="1"/>
  <c r="BZ426" i="1"/>
  <c r="BV426" i="1" s="1"/>
  <c r="BZ676" i="1"/>
  <c r="BV676" i="1" s="1"/>
  <c r="BZ693" i="1"/>
  <c r="BV693" i="1" s="1"/>
  <c r="BZ673" i="1"/>
  <c r="BV673" i="1" s="1"/>
  <c r="BZ660" i="1"/>
  <c r="BV660" i="1" s="1"/>
  <c r="BZ330" i="1"/>
  <c r="BV330" i="1" s="1"/>
  <c r="BZ528" i="1"/>
  <c r="BV528" i="1" s="1"/>
  <c r="BZ544" i="1"/>
  <c r="BV544" i="1" s="1"/>
  <c r="BZ671" i="1"/>
  <c r="BV671" i="1" s="1"/>
  <c r="BZ146" i="1"/>
  <c r="BV146" i="1" s="1"/>
  <c r="BZ682" i="1"/>
  <c r="BV682" i="1" s="1"/>
  <c r="AA16" i="1"/>
  <c r="BA16" i="1" s="1"/>
  <c r="AA49" i="1"/>
  <c r="BA49" i="1" s="1"/>
  <c r="AA34" i="1"/>
  <c r="BA34" i="1" s="1"/>
  <c r="AA50" i="1"/>
  <c r="BA50" i="1" s="1"/>
  <c r="EI10" i="1"/>
  <c r="EI11" i="1"/>
  <c r="EI12" i="1"/>
  <c r="EI13" i="1"/>
  <c r="EI14" i="1"/>
  <c r="EI15" i="1"/>
  <c r="EI16" i="1"/>
  <c r="EI17" i="1"/>
  <c r="EI18" i="1"/>
  <c r="EI19" i="1"/>
  <c r="EI20" i="1"/>
  <c r="EI21" i="1"/>
  <c r="EI22" i="1"/>
  <c r="EI24" i="1"/>
  <c r="EI25" i="1"/>
  <c r="EI27" i="1"/>
  <c r="EI28" i="1"/>
  <c r="EI29" i="1"/>
  <c r="EI30" i="1"/>
  <c r="EI31" i="1"/>
  <c r="EI32" i="1"/>
  <c r="EI33" i="1"/>
  <c r="EI34" i="1"/>
  <c r="EI35" i="1"/>
  <c r="EI36" i="1"/>
  <c r="EI37" i="1"/>
  <c r="EI38" i="1"/>
  <c r="EI39" i="1"/>
  <c r="EI40" i="1"/>
  <c r="EI41" i="1"/>
  <c r="EI42" i="1"/>
  <c r="EI43" i="1"/>
  <c r="EI44" i="1"/>
  <c r="EI46" i="1"/>
  <c r="EI47" i="1"/>
  <c r="EI48" i="1"/>
  <c r="EI49" i="1"/>
  <c r="EI50" i="1"/>
  <c r="EI51" i="1"/>
  <c r="EI52" i="1"/>
  <c r="EI53" i="1"/>
  <c r="EI54" i="1"/>
  <c r="EI55" i="1"/>
  <c r="EI56" i="1"/>
  <c r="EI57" i="1"/>
  <c r="EI58" i="1"/>
  <c r="EI59" i="1"/>
  <c r="EI60" i="1"/>
  <c r="EI62" i="1"/>
  <c r="EI63" i="1"/>
  <c r="EI64" i="1"/>
  <c r="EI65" i="1"/>
  <c r="EI66" i="1"/>
  <c r="EI67" i="1"/>
  <c r="EI68" i="1"/>
  <c r="EI69" i="1"/>
  <c r="EI70" i="1"/>
  <c r="EI71" i="1"/>
  <c r="EI72" i="1"/>
  <c r="EI73" i="1"/>
  <c r="EI74" i="1"/>
  <c r="EI75" i="1"/>
  <c r="EI76" i="1"/>
  <c r="EI77" i="1"/>
  <c r="EI78" i="1"/>
  <c r="EI79" i="1"/>
  <c r="EI80" i="1"/>
  <c r="EI81" i="1"/>
  <c r="EI82" i="1"/>
  <c r="EI83" i="1"/>
  <c r="EI84" i="1"/>
  <c r="EI85" i="1"/>
  <c r="EI86" i="1"/>
  <c r="EI87" i="1"/>
  <c r="EI88" i="1"/>
  <c r="EI89" i="1"/>
  <c r="EI90" i="1"/>
  <c r="EI91" i="1"/>
  <c r="EI92" i="1"/>
  <c r="EI93" i="1"/>
  <c r="EI94" i="1"/>
  <c r="EI95" i="1"/>
  <c r="EI96" i="1"/>
  <c r="EI97" i="1"/>
  <c r="EI98" i="1"/>
  <c r="EI99" i="1"/>
  <c r="EI100" i="1"/>
  <c r="EI101" i="1"/>
  <c r="EI102" i="1"/>
  <c r="EI103" i="1"/>
  <c r="EI104" i="1"/>
  <c r="EI105" i="1"/>
  <c r="EI106" i="1"/>
  <c r="EI107" i="1"/>
  <c r="EI108" i="1"/>
  <c r="EI109" i="1"/>
  <c r="EI110" i="1"/>
  <c r="EI111" i="1"/>
  <c r="EI112" i="1"/>
  <c r="EI113" i="1"/>
  <c r="EI114" i="1"/>
  <c r="EI115" i="1"/>
  <c r="EI116" i="1"/>
  <c r="EI117" i="1"/>
  <c r="EI118" i="1"/>
  <c r="EI119" i="1"/>
  <c r="EI120" i="1"/>
  <c r="EI121" i="1"/>
  <c r="EI122" i="1"/>
  <c r="EI123" i="1"/>
  <c r="EI124" i="1"/>
  <c r="EI125" i="1"/>
  <c r="EI126" i="1"/>
  <c r="EI127" i="1"/>
  <c r="EI128" i="1"/>
  <c r="EI129" i="1"/>
  <c r="EI130" i="1"/>
  <c r="EI131" i="1"/>
  <c r="EI132" i="1"/>
  <c r="EI133" i="1"/>
  <c r="EI134" i="1"/>
  <c r="EI135" i="1"/>
  <c r="EI136" i="1"/>
  <c r="EI137" i="1"/>
  <c r="EI138" i="1"/>
  <c r="EI139" i="1"/>
  <c r="EI140" i="1"/>
  <c r="EI141" i="1"/>
  <c r="EI142" i="1"/>
  <c r="EI143" i="1"/>
  <c r="EI144" i="1"/>
  <c r="EI145" i="1"/>
  <c r="EI146" i="1"/>
  <c r="EI147" i="1"/>
  <c r="EI148" i="1"/>
  <c r="EI149" i="1"/>
  <c r="EI150" i="1"/>
  <c r="EI151" i="1"/>
  <c r="EI152" i="1"/>
  <c r="EI153" i="1"/>
  <c r="EI154" i="1"/>
  <c r="EI155" i="1"/>
  <c r="EI156" i="1"/>
  <c r="EI157" i="1"/>
  <c r="EI158" i="1"/>
  <c r="EI159" i="1"/>
  <c r="EI160" i="1"/>
  <c r="EI161" i="1"/>
  <c r="EI162" i="1"/>
  <c r="EI163" i="1"/>
  <c r="EI164" i="1"/>
  <c r="EI165" i="1"/>
  <c r="EI166" i="1"/>
  <c r="EI167" i="1"/>
  <c r="EI168" i="1"/>
  <c r="EI169" i="1"/>
  <c r="EI170" i="1"/>
  <c r="EI171" i="1"/>
  <c r="EI172" i="1"/>
  <c r="EI173" i="1"/>
  <c r="EI174" i="1"/>
  <c r="EI175" i="1"/>
  <c r="EI176" i="1"/>
  <c r="EI177" i="1"/>
  <c r="EI178" i="1"/>
  <c r="EI179" i="1"/>
  <c r="EI180" i="1"/>
  <c r="EI181" i="1"/>
  <c r="EI182" i="1"/>
  <c r="EI183" i="1"/>
  <c r="EI184" i="1"/>
  <c r="EI185" i="1"/>
  <c r="EI186" i="1"/>
  <c r="EI187" i="1"/>
  <c r="EI188" i="1"/>
  <c r="EI189" i="1"/>
  <c r="EI190" i="1"/>
  <c r="EI191" i="1"/>
  <c r="EI192" i="1"/>
  <c r="EI193" i="1"/>
  <c r="EI194" i="1"/>
  <c r="EI195" i="1"/>
  <c r="EI196" i="1"/>
  <c r="EI197" i="1"/>
  <c r="EI198" i="1"/>
  <c r="EI199" i="1"/>
  <c r="EI200" i="1"/>
  <c r="EI201" i="1"/>
  <c r="EI202" i="1"/>
  <c r="EI203" i="1"/>
  <c r="EI204" i="1"/>
  <c r="EI205" i="1"/>
  <c r="EI206" i="1"/>
  <c r="EI207" i="1"/>
  <c r="EI208" i="1"/>
  <c r="EI209" i="1"/>
  <c r="EI210" i="1"/>
  <c r="EI211" i="1"/>
  <c r="EI212" i="1"/>
  <c r="EI213" i="1"/>
  <c r="EI214" i="1"/>
  <c r="EI215" i="1"/>
  <c r="EI216" i="1"/>
  <c r="EI217" i="1"/>
  <c r="EI218" i="1"/>
  <c r="EI219" i="1"/>
  <c r="EI220" i="1"/>
  <c r="EI221" i="1"/>
  <c r="EI222" i="1"/>
  <c r="EI223" i="1"/>
  <c r="EI224" i="1"/>
  <c r="EI225" i="1"/>
  <c r="EI226" i="1"/>
  <c r="EI227" i="1"/>
  <c r="EI228" i="1"/>
  <c r="EI229" i="1"/>
  <c r="EI230" i="1"/>
  <c r="EI231" i="1"/>
  <c r="EI232" i="1"/>
  <c r="EI233" i="1"/>
  <c r="EI234" i="1"/>
  <c r="EI235" i="1"/>
  <c r="EI236" i="1"/>
  <c r="EI237" i="1"/>
  <c r="EI238" i="1"/>
  <c r="EI239" i="1"/>
  <c r="EI240" i="1"/>
  <c r="EI241" i="1"/>
  <c r="EI242" i="1"/>
  <c r="EI243" i="1"/>
  <c r="EI244" i="1"/>
  <c r="EI245" i="1"/>
  <c r="EI246" i="1"/>
  <c r="EI247" i="1"/>
  <c r="EI248" i="1"/>
  <c r="EI249" i="1"/>
  <c r="EI250" i="1"/>
  <c r="EI251" i="1"/>
  <c r="EI252" i="1"/>
  <c r="EI253" i="1"/>
  <c r="EI254" i="1"/>
  <c r="EI255" i="1"/>
  <c r="EI256" i="1"/>
  <c r="EI257" i="1"/>
  <c r="EI258" i="1"/>
  <c r="EI259" i="1"/>
  <c r="EI260" i="1"/>
  <c r="EI261" i="1"/>
  <c r="EI262" i="1"/>
  <c r="EI263" i="1"/>
  <c r="EI264" i="1"/>
  <c r="EI265" i="1"/>
  <c r="EI266" i="1"/>
  <c r="EI267" i="1"/>
  <c r="EI268" i="1"/>
  <c r="EI269" i="1"/>
  <c r="EI270" i="1"/>
  <c r="EI271" i="1"/>
  <c r="EI272" i="1"/>
  <c r="EI273" i="1"/>
  <c r="EI274" i="1"/>
  <c r="EI275" i="1"/>
  <c r="EI276" i="1"/>
  <c r="EI277" i="1"/>
  <c r="EI278" i="1"/>
  <c r="EI279" i="1"/>
  <c r="EI280" i="1"/>
  <c r="EI281" i="1"/>
  <c r="EI282" i="1"/>
  <c r="EI283" i="1"/>
  <c r="EI284" i="1"/>
  <c r="EI285" i="1"/>
  <c r="EI286" i="1"/>
  <c r="EI287" i="1"/>
  <c r="EI288" i="1"/>
  <c r="EI289" i="1"/>
  <c r="EI291" i="1"/>
  <c r="EI292" i="1"/>
  <c r="EI293" i="1"/>
  <c r="EI294" i="1"/>
  <c r="EI295" i="1"/>
  <c r="EI296" i="1"/>
  <c r="EI297" i="1"/>
  <c r="EI298" i="1"/>
  <c r="EI299" i="1"/>
  <c r="EI300" i="1"/>
  <c r="EI301" i="1"/>
  <c r="EI302" i="1"/>
  <c r="EI303" i="1"/>
  <c r="EI304" i="1"/>
  <c r="EI305" i="1"/>
  <c r="EI306" i="1"/>
  <c r="EI307" i="1"/>
  <c r="EI308" i="1"/>
  <c r="EI309" i="1"/>
  <c r="EI310" i="1"/>
  <c r="EI311" i="1"/>
  <c r="EI312" i="1"/>
  <c r="EI313" i="1"/>
  <c r="EI314" i="1"/>
  <c r="EI315" i="1"/>
  <c r="EI316" i="1"/>
  <c r="EI317" i="1"/>
  <c r="EI318" i="1"/>
  <c r="EI319" i="1"/>
  <c r="EI320" i="1"/>
  <c r="EI321" i="1"/>
  <c r="EI322" i="1"/>
  <c r="EI323" i="1"/>
  <c r="EI324" i="1"/>
  <c r="EI325" i="1"/>
  <c r="EI326" i="1"/>
  <c r="EI327" i="1"/>
  <c r="EI328" i="1"/>
  <c r="EI329" i="1"/>
  <c r="EI330" i="1"/>
  <c r="EI331" i="1"/>
  <c r="EI332" i="1"/>
  <c r="EI333" i="1"/>
  <c r="EI334" i="1"/>
  <c r="EI335" i="1"/>
  <c r="EI336" i="1"/>
  <c r="EI337" i="1"/>
  <c r="EI338" i="1"/>
  <c r="EI339" i="1"/>
  <c r="EI340" i="1"/>
  <c r="EI341" i="1"/>
  <c r="EI342" i="1"/>
  <c r="EI343" i="1"/>
  <c r="EI344" i="1"/>
  <c r="EI345" i="1"/>
  <c r="EI346" i="1"/>
  <c r="EI347" i="1"/>
  <c r="EI348" i="1"/>
  <c r="EI349" i="1"/>
  <c r="EI350" i="1"/>
  <c r="EI351" i="1"/>
  <c r="EI352" i="1"/>
  <c r="EI353" i="1"/>
  <c r="EI354" i="1"/>
  <c r="EI355" i="1"/>
  <c r="EI356" i="1"/>
  <c r="EI357" i="1"/>
  <c r="EI358" i="1"/>
  <c r="EI359" i="1"/>
  <c r="EI360" i="1"/>
  <c r="EI361" i="1"/>
  <c r="EI362" i="1"/>
  <c r="EI363" i="1"/>
  <c r="EI364" i="1"/>
  <c r="EI365" i="1"/>
  <c r="EI366" i="1"/>
  <c r="EI367" i="1"/>
  <c r="EI368" i="1"/>
  <c r="EI369" i="1"/>
  <c r="EI370" i="1"/>
  <c r="EI371" i="1"/>
  <c r="EI372" i="1"/>
  <c r="EI373" i="1"/>
  <c r="EI374" i="1"/>
  <c r="EI375" i="1"/>
  <c r="EI376" i="1"/>
  <c r="EI377" i="1"/>
  <c r="EI378" i="1"/>
  <c r="EI379" i="1"/>
  <c r="EI380" i="1"/>
  <c r="EI381" i="1"/>
  <c r="EI382" i="1"/>
  <c r="EI383" i="1"/>
  <c r="EI384" i="1"/>
  <c r="EI385" i="1"/>
  <c r="EI386" i="1"/>
  <c r="EI387" i="1"/>
  <c r="EI388" i="1"/>
  <c r="EI389" i="1"/>
  <c r="EI390" i="1"/>
  <c r="EI391" i="1"/>
  <c r="EI392" i="1"/>
  <c r="EI393" i="1"/>
  <c r="EI394" i="1"/>
  <c r="EI395" i="1"/>
  <c r="EI396" i="1"/>
  <c r="EI397" i="1"/>
  <c r="EI398" i="1"/>
  <c r="EI399" i="1"/>
  <c r="EI400" i="1"/>
  <c r="EI401" i="1"/>
  <c r="EI402" i="1"/>
  <c r="EI403" i="1"/>
  <c r="EI404" i="1"/>
  <c r="EI405" i="1"/>
  <c r="EI406" i="1"/>
  <c r="EI407" i="1"/>
  <c r="EI408" i="1"/>
  <c r="EI409" i="1"/>
  <c r="EI410" i="1"/>
  <c r="EI411" i="1"/>
  <c r="EI412" i="1"/>
  <c r="EI413" i="1"/>
  <c r="EI414" i="1"/>
  <c r="EI415" i="1"/>
  <c r="EI416" i="1"/>
  <c r="EI417" i="1"/>
  <c r="EI418" i="1"/>
  <c r="EI419" i="1"/>
  <c r="EI420" i="1"/>
  <c r="EI421" i="1"/>
  <c r="EI422" i="1"/>
  <c r="EI423" i="1"/>
  <c r="EI426" i="1"/>
  <c r="EI427" i="1"/>
  <c r="EI428" i="1"/>
  <c r="EI429" i="1"/>
  <c r="EI430" i="1"/>
  <c r="EI431" i="1"/>
  <c r="EI432" i="1"/>
  <c r="EI433" i="1"/>
  <c r="EI434" i="1"/>
  <c r="EI435" i="1"/>
  <c r="EI436" i="1"/>
  <c r="EI437" i="1"/>
  <c r="EI438" i="1"/>
  <c r="EI439" i="1"/>
  <c r="EI440" i="1"/>
  <c r="EI441" i="1"/>
  <c r="EI442" i="1"/>
  <c r="EI443" i="1"/>
  <c r="EI444" i="1"/>
  <c r="EI445" i="1"/>
  <c r="EI446" i="1"/>
  <c r="EI447" i="1"/>
  <c r="EI448" i="1"/>
  <c r="EI449" i="1"/>
  <c r="EI450" i="1"/>
  <c r="EI451" i="1"/>
  <c r="EI452" i="1"/>
  <c r="EI453" i="1"/>
  <c r="EI454" i="1"/>
  <c r="EI455" i="1"/>
  <c r="EI456" i="1"/>
  <c r="EI457" i="1"/>
  <c r="EI458" i="1"/>
  <c r="EI459" i="1"/>
  <c r="EI460" i="1"/>
  <c r="EI461" i="1"/>
  <c r="EI462" i="1"/>
  <c r="EI463" i="1"/>
  <c r="EI464" i="1"/>
  <c r="EI465" i="1"/>
  <c r="EI466" i="1"/>
  <c r="EI467" i="1"/>
  <c r="EI468" i="1"/>
  <c r="EI469" i="1"/>
  <c r="EI470" i="1"/>
  <c r="EI471" i="1"/>
  <c r="EI472" i="1"/>
  <c r="EI473" i="1"/>
  <c r="EI474" i="1"/>
  <c r="EI475" i="1"/>
  <c r="EI476" i="1"/>
  <c r="EI477" i="1"/>
  <c r="EI478" i="1"/>
  <c r="EI479" i="1"/>
  <c r="EI480" i="1"/>
  <c r="EI481" i="1"/>
  <c r="EI482" i="1"/>
  <c r="EI483" i="1"/>
  <c r="EI484" i="1"/>
  <c r="EI485" i="1"/>
  <c r="EI486" i="1"/>
  <c r="EI487" i="1"/>
  <c r="EI488" i="1"/>
  <c r="EI489" i="1"/>
  <c r="EI490" i="1"/>
  <c r="EI491" i="1"/>
  <c r="EI492" i="1"/>
  <c r="EI493" i="1"/>
  <c r="EI494" i="1"/>
  <c r="EI495" i="1"/>
  <c r="EI496" i="1"/>
  <c r="EI497" i="1"/>
  <c r="EI498" i="1"/>
  <c r="EI499" i="1"/>
  <c r="EI500" i="1"/>
  <c r="EI501" i="1"/>
  <c r="EI502" i="1"/>
  <c r="EI503" i="1"/>
  <c r="EI504" i="1"/>
  <c r="EI505" i="1"/>
  <c r="EI506" i="1"/>
  <c r="EI507" i="1"/>
  <c r="EI508" i="1"/>
  <c r="EI509" i="1"/>
  <c r="EI510" i="1"/>
  <c r="EI511" i="1"/>
  <c r="EI512" i="1"/>
  <c r="EI513" i="1"/>
  <c r="EI514" i="1"/>
  <c r="EI515" i="1"/>
  <c r="EI516" i="1"/>
  <c r="EI517" i="1"/>
  <c r="EI518" i="1"/>
  <c r="EI519" i="1"/>
  <c r="EI520" i="1"/>
  <c r="EI521" i="1"/>
  <c r="EI522" i="1"/>
  <c r="EI523" i="1"/>
  <c r="EI524" i="1"/>
  <c r="EI525" i="1"/>
  <c r="EI526" i="1"/>
  <c r="EI527" i="1"/>
  <c r="EI528" i="1"/>
  <c r="EI529" i="1"/>
  <c r="EI530" i="1"/>
  <c r="EI531" i="1"/>
  <c r="EI532" i="1"/>
  <c r="EI533" i="1"/>
  <c r="EI534" i="1"/>
  <c r="EI535" i="1"/>
  <c r="EI536" i="1"/>
  <c r="EI537" i="1"/>
  <c r="EI538" i="1"/>
  <c r="EI539" i="1"/>
  <c r="EI540" i="1"/>
  <c r="EI541" i="1"/>
  <c r="EI542" i="1"/>
  <c r="EI543" i="1"/>
  <c r="EI544" i="1"/>
  <c r="EI545" i="1"/>
  <c r="EI546" i="1"/>
  <c r="EI547" i="1"/>
  <c r="EI548" i="1"/>
  <c r="EI549" i="1"/>
  <c r="EI550" i="1"/>
  <c r="EI551" i="1"/>
  <c r="EI552" i="1"/>
  <c r="EI553" i="1"/>
  <c r="EI554" i="1"/>
  <c r="EI555" i="1"/>
  <c r="EI556" i="1"/>
  <c r="EI557" i="1"/>
  <c r="EI558" i="1"/>
  <c r="EI559" i="1"/>
  <c r="EI560" i="1"/>
  <c r="EI561" i="1"/>
  <c r="EI562" i="1"/>
  <c r="EI563" i="1"/>
  <c r="EI564" i="1"/>
  <c r="EI565" i="1"/>
  <c r="EI566" i="1"/>
  <c r="EI567" i="1"/>
  <c r="EI568" i="1"/>
  <c r="EI569" i="1"/>
  <c r="EI570" i="1"/>
  <c r="EI571" i="1"/>
  <c r="EI572" i="1"/>
  <c r="EI573" i="1"/>
  <c r="EI574" i="1"/>
  <c r="EI575" i="1"/>
  <c r="EI576" i="1"/>
  <c r="EI577" i="1"/>
  <c r="EI578" i="1"/>
  <c r="EI579" i="1"/>
  <c r="EI580" i="1"/>
  <c r="EI581" i="1"/>
  <c r="EI582" i="1"/>
  <c r="EI583" i="1"/>
  <c r="EI584" i="1"/>
  <c r="EI585" i="1"/>
  <c r="EI586" i="1"/>
  <c r="EI587" i="1"/>
  <c r="EI588" i="1"/>
  <c r="EI589" i="1"/>
  <c r="EI590" i="1"/>
  <c r="EI591" i="1"/>
  <c r="EI592" i="1"/>
  <c r="EI593" i="1"/>
  <c r="EI594" i="1"/>
  <c r="EI595" i="1"/>
  <c r="EI596" i="1"/>
  <c r="EI597" i="1"/>
  <c r="EI598" i="1"/>
  <c r="EI599" i="1"/>
  <c r="EI600" i="1"/>
  <c r="EI601" i="1"/>
  <c r="EI602" i="1"/>
  <c r="EI603" i="1"/>
  <c r="EI604" i="1"/>
  <c r="EI605" i="1"/>
  <c r="EI606" i="1"/>
  <c r="EI607" i="1"/>
  <c r="EI608" i="1"/>
  <c r="EI609" i="1"/>
  <c r="EI610" i="1"/>
  <c r="EI611" i="1"/>
  <c r="EI612" i="1"/>
  <c r="EI613" i="1"/>
  <c r="EI614" i="1"/>
  <c r="EI615" i="1"/>
  <c r="EI616" i="1"/>
  <c r="EI617" i="1"/>
  <c r="EI618" i="1"/>
  <c r="EI619" i="1"/>
  <c r="EI620" i="1"/>
  <c r="EI621" i="1"/>
  <c r="EI622" i="1"/>
  <c r="EI623" i="1"/>
  <c r="EI624" i="1"/>
  <c r="EI625" i="1"/>
  <c r="EI626" i="1"/>
  <c r="EI627" i="1"/>
  <c r="EI628" i="1"/>
  <c r="EI629" i="1"/>
  <c r="EI630" i="1"/>
  <c r="EI631" i="1"/>
  <c r="EI632" i="1"/>
  <c r="EI633" i="1"/>
  <c r="EI634" i="1"/>
  <c r="EI635" i="1"/>
  <c r="EI636" i="1"/>
  <c r="EI637" i="1"/>
  <c r="EI638" i="1"/>
  <c r="EI639" i="1"/>
  <c r="EI640" i="1"/>
  <c r="EI641" i="1"/>
  <c r="EI642" i="1"/>
  <c r="EI648" i="1"/>
  <c r="EI649" i="1"/>
  <c r="EI650" i="1"/>
  <c r="EI651" i="1"/>
  <c r="EI652" i="1"/>
  <c r="EI653" i="1"/>
  <c r="EI654" i="1"/>
  <c r="EI655" i="1"/>
  <c r="EI656" i="1"/>
  <c r="EI657" i="1"/>
  <c r="EI701" i="1"/>
  <c r="EI702" i="1"/>
  <c r="EI703" i="1"/>
  <c r="EI704" i="1"/>
  <c r="EI705" i="1"/>
  <c r="EI706" i="1"/>
  <c r="EI707" i="1"/>
  <c r="EI708" i="1"/>
  <c r="EI709" i="1"/>
  <c r="EI710" i="1"/>
  <c r="EI711" i="1"/>
  <c r="EI712" i="1"/>
  <c r="EI713" i="1"/>
  <c r="EI714" i="1"/>
  <c r="EI715" i="1"/>
  <c r="EI716" i="1"/>
  <c r="EI717" i="1"/>
  <c r="EI718" i="1"/>
  <c r="EI719" i="1"/>
  <c r="EI720" i="1"/>
  <c r="EI721" i="1"/>
  <c r="EI722" i="1"/>
  <c r="EI724" i="1"/>
  <c r="EI725" i="1"/>
  <c r="EI726" i="1"/>
  <c r="EI727" i="1"/>
  <c r="EI728" i="1"/>
  <c r="EI729" i="1"/>
  <c r="EI730" i="1"/>
  <c r="EI731" i="1"/>
  <c r="EI732" i="1"/>
  <c r="EI733" i="1"/>
  <c r="EI734" i="1"/>
  <c r="EI735" i="1"/>
  <c r="EI736" i="1"/>
  <c r="EI737" i="1"/>
  <c r="EI738" i="1"/>
  <c r="EI740" i="1"/>
  <c r="EI742" i="1"/>
  <c r="EI743" i="1"/>
  <c r="EI744" i="1"/>
  <c r="EI745" i="1"/>
  <c r="EI746" i="1"/>
  <c r="EI747" i="1"/>
  <c r="EI748" i="1"/>
  <c r="EI749" i="1"/>
  <c r="EI750" i="1"/>
  <c r="EI751" i="1"/>
  <c r="EI753" i="1"/>
  <c r="EI754" i="1"/>
  <c r="EI755" i="1"/>
  <c r="EI756" i="1"/>
  <c r="EI757" i="1"/>
  <c r="EI758" i="1"/>
  <c r="EI759" i="1"/>
  <c r="EI760" i="1"/>
  <c r="EI761" i="1"/>
  <c r="EI762" i="1"/>
  <c r="EI763" i="1"/>
  <c r="EI764" i="1"/>
  <c r="EI765" i="1"/>
  <c r="EI766" i="1"/>
  <c r="EI767" i="1"/>
  <c r="EI768" i="1"/>
  <c r="EI769" i="1"/>
  <c r="EI770" i="1"/>
  <c r="EI771" i="1"/>
  <c r="EI772" i="1"/>
  <c r="EI773" i="1"/>
  <c r="EI774" i="1"/>
  <c r="EI775" i="1"/>
  <c r="EI776" i="1"/>
  <c r="EI777" i="1"/>
  <c r="EI778" i="1"/>
  <c r="EI779" i="1"/>
  <c r="EI780" i="1"/>
  <c r="EI781" i="1"/>
  <c r="EI782" i="1"/>
  <c r="EI783" i="1"/>
  <c r="EI784" i="1"/>
  <c r="EI786" i="1"/>
  <c r="EI787" i="1"/>
  <c r="EI788" i="1"/>
  <c r="EI789" i="1"/>
  <c r="EI790" i="1"/>
  <c r="EI791" i="1"/>
  <c r="EI792" i="1"/>
  <c r="EI793" i="1"/>
  <c r="EI794" i="1"/>
  <c r="EI795" i="1"/>
  <c r="EI796" i="1"/>
  <c r="EI797" i="1"/>
  <c r="EI798" i="1"/>
  <c r="EI799" i="1"/>
  <c r="EI800" i="1"/>
  <c r="EI801" i="1"/>
  <c r="EI802" i="1"/>
  <c r="EI803" i="1"/>
  <c r="EI804" i="1"/>
  <c r="EI9" i="1"/>
  <c r="BZ391" i="1" l="1"/>
  <c r="BV391" i="1" s="1"/>
  <c r="CP561" i="1"/>
  <c r="AZ561" i="1"/>
  <c r="CP458" i="1"/>
  <c r="AZ458" i="1"/>
  <c r="CP453" i="1"/>
  <c r="AZ453" i="1"/>
  <c r="CP350" i="1"/>
  <c r="AZ350" i="1"/>
  <c r="CO797" i="1"/>
  <c r="CB797" i="1" s="1"/>
  <c r="AZ797" i="1"/>
  <c r="CP363" i="1"/>
  <c r="AZ363" i="1"/>
  <c r="CP370" i="1"/>
  <c r="AZ370" i="1"/>
  <c r="CP158" i="1"/>
  <c r="AZ158" i="1"/>
  <c r="CO705" i="1"/>
  <c r="CB705" i="1" s="1"/>
  <c r="AZ705" i="1"/>
  <c r="CO287" i="1"/>
  <c r="AZ287" i="1"/>
  <c r="CP478" i="1"/>
  <c r="AZ478" i="1"/>
  <c r="CP487" i="1"/>
  <c r="AZ487" i="1"/>
  <c r="CP154" i="1"/>
  <c r="AZ154" i="1"/>
  <c r="CO258" i="1"/>
  <c r="AZ258" i="1"/>
  <c r="CP291" i="1"/>
  <c r="AZ291" i="1"/>
  <c r="CO509" i="1"/>
  <c r="AZ509" i="1"/>
  <c r="CO703" i="1"/>
  <c r="AZ703" i="1"/>
  <c r="CP364" i="1"/>
  <c r="AZ364" i="1"/>
  <c r="CP449" i="1"/>
  <c r="AZ449" i="1"/>
  <c r="CP301" i="1"/>
  <c r="AZ301" i="1"/>
  <c r="CO160" i="1"/>
  <c r="AZ160" i="1"/>
  <c r="CP304" i="1"/>
  <c r="AZ304" i="1"/>
  <c r="CO129" i="1"/>
  <c r="AZ129" i="1"/>
  <c r="CP491" i="1"/>
  <c r="AZ491" i="1"/>
  <c r="CP281" i="1"/>
  <c r="AZ281" i="1"/>
  <c r="CP461" i="1"/>
  <c r="AZ461" i="1"/>
  <c r="CP600" i="1"/>
  <c r="AZ600" i="1"/>
  <c r="CP451" i="1"/>
  <c r="AZ451" i="1"/>
  <c r="CP479" i="1"/>
  <c r="AZ479" i="1"/>
  <c r="CO116" i="1"/>
  <c r="AZ116" i="1"/>
  <c r="CO115" i="1"/>
  <c r="AZ115" i="1"/>
  <c r="CP344" i="1"/>
  <c r="AZ344" i="1"/>
  <c r="CP474" i="1"/>
  <c r="AZ474" i="1"/>
  <c r="CP463" i="1"/>
  <c r="AZ463" i="1"/>
  <c r="CP444" i="1"/>
  <c r="AZ444" i="1"/>
  <c r="CO243" i="1"/>
  <c r="AZ243" i="1"/>
  <c r="CP490" i="1"/>
  <c r="AZ490" i="1"/>
  <c r="CP504" i="1"/>
  <c r="AZ504" i="1"/>
  <c r="CP488" i="1"/>
  <c r="AZ488" i="1"/>
  <c r="CP476" i="1"/>
  <c r="AZ476" i="1"/>
  <c r="CP343" i="1"/>
  <c r="AZ343" i="1"/>
  <c r="CP234" i="1"/>
  <c r="AZ234" i="1"/>
  <c r="CP610" i="1"/>
  <c r="AZ610" i="1"/>
  <c r="CP302" i="1"/>
  <c r="AZ302" i="1"/>
  <c r="CO510" i="1"/>
  <c r="AZ510" i="1"/>
  <c r="CO91" i="1"/>
  <c r="AZ91" i="1"/>
  <c r="CP261" i="1"/>
  <c r="AZ261" i="1"/>
  <c r="CO307" i="1"/>
  <c r="AZ307" i="1"/>
  <c r="CP293" i="1"/>
  <c r="AZ293" i="1"/>
  <c r="CP452" i="1"/>
  <c r="AZ452" i="1"/>
  <c r="CP497" i="1"/>
  <c r="AZ497" i="1"/>
  <c r="CO80" i="1"/>
  <c r="AZ80" i="1"/>
  <c r="CO355" i="1"/>
  <c r="CB355" i="1" s="1"/>
  <c r="AZ355" i="1"/>
  <c r="CO120" i="1"/>
  <c r="AZ120" i="1"/>
  <c r="CP592" i="1"/>
  <c r="AZ592" i="1"/>
  <c r="CP267" i="1"/>
  <c r="AZ267" i="1"/>
  <c r="CP374" i="1"/>
  <c r="AZ374" i="1"/>
  <c r="CO118" i="1"/>
  <c r="AZ118" i="1"/>
  <c r="CP470" i="1"/>
  <c r="AZ470" i="1"/>
  <c r="CP505" i="1"/>
  <c r="AZ505" i="1"/>
  <c r="CP457" i="1"/>
  <c r="AZ457" i="1"/>
  <c r="CP456" i="1"/>
  <c r="AZ456" i="1"/>
  <c r="CP477" i="1"/>
  <c r="AZ477" i="1"/>
  <c r="CP500" i="1"/>
  <c r="AZ500" i="1"/>
  <c r="CP459" i="1"/>
  <c r="AZ459" i="1"/>
  <c r="CO351" i="1"/>
  <c r="AZ351" i="1"/>
  <c r="CP493" i="1"/>
  <c r="AZ493" i="1"/>
  <c r="CP294" i="1"/>
  <c r="AZ294" i="1"/>
  <c r="CP486" i="1"/>
  <c r="AZ486" i="1"/>
  <c r="CP275" i="1"/>
  <c r="AZ275" i="1"/>
  <c r="CO127" i="1"/>
  <c r="AZ127" i="1"/>
  <c r="CP269" i="1"/>
  <c r="AZ269" i="1"/>
  <c r="CP485" i="1"/>
  <c r="AZ485" i="1"/>
  <c r="CP366" i="1"/>
  <c r="AZ366" i="1"/>
  <c r="CO94" i="1"/>
  <c r="AZ94" i="1"/>
  <c r="CP297" i="1"/>
  <c r="AZ297" i="1"/>
  <c r="CP283" i="1"/>
  <c r="AZ283" i="1"/>
  <c r="CP472" i="1"/>
  <c r="AZ472" i="1"/>
  <c r="CP263" i="1"/>
  <c r="AZ263" i="1"/>
  <c r="CP499" i="1"/>
  <c r="AZ499" i="1"/>
  <c r="CP577" i="1"/>
  <c r="AZ577" i="1"/>
  <c r="CP448" i="1"/>
  <c r="AZ448" i="1"/>
  <c r="CO707" i="1"/>
  <c r="AZ707" i="1"/>
  <c r="CP481" i="1"/>
  <c r="AZ481" i="1"/>
  <c r="CO84" i="1"/>
  <c r="AZ84" i="1"/>
  <c r="CO254" i="1"/>
  <c r="AZ254" i="1"/>
  <c r="CO706" i="1"/>
  <c r="AZ706" i="1"/>
  <c r="CO803" i="1"/>
  <c r="AZ803" i="1"/>
  <c r="CP498" i="1"/>
  <c r="AZ498" i="1"/>
  <c r="CP157" i="1"/>
  <c r="AZ157" i="1"/>
  <c r="CO511" i="1"/>
  <c r="AZ511" i="1"/>
  <c r="CP286" i="1"/>
  <c r="AZ286" i="1"/>
  <c r="CP367" i="1"/>
  <c r="AZ367" i="1"/>
  <c r="CP262" i="1"/>
  <c r="AZ262" i="1"/>
  <c r="CO87" i="1"/>
  <c r="AZ87" i="1"/>
  <c r="CO247" i="1"/>
  <c r="AZ247" i="1"/>
  <c r="CO244" i="1"/>
  <c r="AZ244" i="1"/>
  <c r="CP466" i="1"/>
  <c r="AZ466" i="1"/>
  <c r="CP464" i="1"/>
  <c r="AZ464" i="1"/>
  <c r="CP305" i="1"/>
  <c r="AZ305" i="1"/>
  <c r="CO224" i="1"/>
  <c r="AZ224" i="1"/>
  <c r="CP274" i="1"/>
  <c r="AZ274" i="1"/>
  <c r="CP348" i="1"/>
  <c r="AZ348" i="1"/>
  <c r="CP272" i="1"/>
  <c r="AZ272" i="1"/>
  <c r="CP360" i="1"/>
  <c r="AZ360" i="1"/>
  <c r="CP462" i="1"/>
  <c r="AZ462" i="1"/>
  <c r="CP373" i="1"/>
  <c r="AZ373" i="1"/>
  <c r="CP578" i="1"/>
  <c r="AZ578" i="1"/>
  <c r="CP489" i="1"/>
  <c r="AZ489" i="1"/>
  <c r="CO257" i="1"/>
  <c r="AZ257" i="1"/>
  <c r="CP303" i="1"/>
  <c r="AZ303" i="1"/>
  <c r="CP567" i="1"/>
  <c r="AZ567" i="1"/>
  <c r="CP362" i="1"/>
  <c r="AZ362" i="1"/>
  <c r="CO220" i="1"/>
  <c r="AZ220" i="1"/>
  <c r="CO123" i="1"/>
  <c r="AZ123" i="1"/>
  <c r="CP502" i="1"/>
  <c r="AZ502" i="1"/>
  <c r="CO248" i="1"/>
  <c r="AZ248" i="1"/>
  <c r="CP480" i="1"/>
  <c r="AZ480" i="1"/>
  <c r="CO309" i="1"/>
  <c r="AZ309" i="1"/>
  <c r="CP285" i="1"/>
  <c r="AZ285" i="1"/>
  <c r="CP361" i="1"/>
  <c r="AZ361" i="1"/>
  <c r="CO709" i="1"/>
  <c r="AZ709" i="1"/>
  <c r="CP627" i="1"/>
  <c r="AZ627" i="1"/>
  <c r="CP484" i="1"/>
  <c r="AZ484" i="1"/>
  <c r="CP306" i="1"/>
  <c r="AZ306" i="1"/>
  <c r="CP260" i="1"/>
  <c r="AZ260" i="1"/>
  <c r="CP371" i="1"/>
  <c r="AZ371" i="1"/>
  <c r="CP465" i="1"/>
  <c r="AZ465" i="1"/>
  <c r="CO802" i="1"/>
  <c r="AZ802" i="1"/>
  <c r="CO800" i="1"/>
  <c r="AZ800" i="1"/>
  <c r="CO352" i="1"/>
  <c r="AZ352" i="1"/>
  <c r="CP368" i="1"/>
  <c r="AZ368" i="1"/>
  <c r="CO799" i="1"/>
  <c r="AZ799" i="1"/>
  <c r="CO442" i="1"/>
  <c r="AZ442" i="1"/>
  <c r="CP503" i="1"/>
  <c r="AZ503" i="1"/>
  <c r="CP155" i="1"/>
  <c r="AZ155" i="1"/>
  <c r="CP271" i="1"/>
  <c r="AZ271" i="1"/>
  <c r="CP506" i="1"/>
  <c r="AZ506" i="1"/>
  <c r="CP282" i="1"/>
  <c r="AZ282" i="1"/>
  <c r="CP507" i="1"/>
  <c r="AZ507" i="1"/>
  <c r="CP469" i="1"/>
  <c r="AZ469" i="1"/>
  <c r="CO804" i="1"/>
  <c r="AZ804" i="1"/>
  <c r="CO161" i="1"/>
  <c r="AZ161" i="1"/>
  <c r="CO372" i="1"/>
  <c r="CB372" i="1" s="1"/>
  <c r="AZ372" i="1"/>
  <c r="CP494" i="1"/>
  <c r="AZ494" i="1"/>
  <c r="CP455" i="1"/>
  <c r="AZ455" i="1"/>
  <c r="CP495" i="1"/>
  <c r="AZ495" i="1"/>
  <c r="CP501" i="1"/>
  <c r="AZ501" i="1"/>
  <c r="CO113" i="1"/>
  <c r="AZ113" i="1"/>
  <c r="CP276" i="1"/>
  <c r="AZ276" i="1"/>
  <c r="CP299" i="1"/>
  <c r="AZ299" i="1"/>
  <c r="CP492" i="1"/>
  <c r="AZ492" i="1"/>
  <c r="CP300" i="1"/>
  <c r="AZ300" i="1"/>
  <c r="CP279" i="1"/>
  <c r="AZ279" i="1"/>
  <c r="CP284" i="1"/>
  <c r="AZ284" i="1"/>
  <c r="CP365" i="1"/>
  <c r="AZ365" i="1"/>
  <c r="CP112" i="1"/>
  <c r="AZ112" i="1"/>
  <c r="CP296" i="1"/>
  <c r="AZ296" i="1"/>
  <c r="CO601" i="1"/>
  <c r="AZ601" i="1"/>
  <c r="CO512" i="1"/>
  <c r="AZ512" i="1"/>
  <c r="CP569" i="1"/>
  <c r="AZ569" i="1"/>
  <c r="CO142" i="1"/>
  <c r="AZ142" i="1"/>
  <c r="CP280" i="1"/>
  <c r="AZ280" i="1"/>
  <c r="CP560" i="1"/>
  <c r="AZ560" i="1"/>
  <c r="CP233" i="1"/>
  <c r="AZ233" i="1"/>
  <c r="CP265" i="1"/>
  <c r="AZ265" i="1"/>
  <c r="CP292" i="1"/>
  <c r="AZ292" i="1"/>
  <c r="CP468" i="1"/>
  <c r="AZ468" i="1"/>
  <c r="CP369" i="1"/>
  <c r="AZ369" i="1"/>
  <c r="CO801" i="1"/>
  <c r="AZ801" i="1"/>
  <c r="CO308" i="1"/>
  <c r="AZ308" i="1"/>
  <c r="CP508" i="1"/>
  <c r="AZ508" i="1"/>
  <c r="CO346" i="1"/>
  <c r="AZ346" i="1"/>
  <c r="CP288" i="1"/>
  <c r="AZ288" i="1"/>
  <c r="CO795" i="1"/>
  <c r="AZ795" i="1"/>
  <c r="CO133" i="1"/>
  <c r="AZ133" i="1"/>
  <c r="CP471" i="1"/>
  <c r="AZ471" i="1"/>
  <c r="CP454" i="1"/>
  <c r="AZ454" i="1"/>
  <c r="CP443" i="1"/>
  <c r="AZ443" i="1"/>
  <c r="CP473" i="1"/>
  <c r="AZ473" i="1"/>
  <c r="CP475" i="1"/>
  <c r="AZ475" i="1"/>
  <c r="CP450" i="1"/>
  <c r="AZ450" i="1"/>
  <c r="CO256" i="1"/>
  <c r="CB256" i="1" s="1"/>
  <c r="AZ256" i="1"/>
  <c r="CP358" i="1"/>
  <c r="AZ358" i="1"/>
  <c r="CO354" i="1"/>
  <c r="AZ354" i="1"/>
  <c r="CP347" i="1"/>
  <c r="AZ347" i="1"/>
  <c r="CO704" i="1"/>
  <c r="CB704" i="1" s="1"/>
  <c r="AP704" i="1" s="1"/>
  <c r="CP704" i="1" s="1"/>
  <c r="AZ704" i="1"/>
  <c r="CP295" i="1"/>
  <c r="AZ295" i="1"/>
  <c r="CO130" i="1"/>
  <c r="AZ130" i="1"/>
  <c r="CP270" i="1"/>
  <c r="AZ270" i="1"/>
  <c r="CP266" i="1"/>
  <c r="AZ266" i="1"/>
  <c r="CO251" i="1"/>
  <c r="AZ251" i="1"/>
  <c r="CP570" i="1"/>
  <c r="AZ570" i="1"/>
  <c r="CP278" i="1"/>
  <c r="AZ278" i="1"/>
  <c r="CP277" i="1"/>
  <c r="AZ277" i="1"/>
  <c r="CO798" i="1"/>
  <c r="AZ798" i="1"/>
  <c r="CP290" i="1"/>
  <c r="AZ290" i="1"/>
  <c r="CP268" i="1"/>
  <c r="AZ268" i="1"/>
  <c r="CP264" i="1"/>
  <c r="AZ264" i="1"/>
  <c r="CP359" i="1"/>
  <c r="AZ359" i="1"/>
  <c r="CO218" i="1"/>
  <c r="AZ218" i="1"/>
  <c r="CP467" i="1"/>
  <c r="AZ467" i="1"/>
  <c r="CP375" i="1"/>
  <c r="AZ375" i="1"/>
  <c r="CO356" i="1"/>
  <c r="AZ356" i="1"/>
  <c r="CO708" i="1"/>
  <c r="AZ708" i="1"/>
  <c r="CP289" i="1"/>
  <c r="AZ289" i="1"/>
  <c r="CO83" i="1"/>
  <c r="AZ83" i="1"/>
  <c r="CP273" i="1"/>
  <c r="AZ273" i="1"/>
  <c r="CP482" i="1"/>
  <c r="AZ482" i="1"/>
  <c r="CP259" i="1"/>
  <c r="AZ259" i="1"/>
  <c r="CP626" i="1"/>
  <c r="AZ626" i="1"/>
  <c r="CP483" i="1"/>
  <c r="AZ483" i="1"/>
  <c r="CP460" i="1"/>
  <c r="AZ460" i="1"/>
  <c r="CP298" i="1"/>
  <c r="AZ298" i="1"/>
  <c r="CP496" i="1"/>
  <c r="AZ496" i="1"/>
  <c r="CP342" i="1"/>
  <c r="AZ342" i="1"/>
  <c r="CP376" i="1"/>
  <c r="AZ376" i="1"/>
  <c r="CP345" i="1"/>
  <c r="AZ345" i="1"/>
  <c r="CO212" i="1"/>
  <c r="AZ212" i="1"/>
  <c r="CO211" i="1"/>
  <c r="AZ211" i="1"/>
  <c r="CO208" i="1"/>
  <c r="AZ208" i="1"/>
  <c r="CO204" i="1"/>
  <c r="AZ204" i="1"/>
  <c r="CO199" i="1"/>
  <c r="AZ199" i="1"/>
  <c r="CO195" i="1"/>
  <c r="AZ195" i="1"/>
  <c r="CO194" i="1"/>
  <c r="AZ194" i="1"/>
  <c r="CO193" i="1"/>
  <c r="AZ193" i="1"/>
  <c r="CO192" i="1"/>
  <c r="AZ192" i="1"/>
  <c r="CO190" i="1"/>
  <c r="AZ190" i="1"/>
  <c r="CO181" i="1"/>
  <c r="AZ181" i="1"/>
  <c r="CO180" i="1"/>
  <c r="AZ180" i="1"/>
  <c r="CO179" i="1"/>
  <c r="AZ179" i="1"/>
  <c r="CO178" i="1"/>
  <c r="AZ178" i="1"/>
  <c r="CO166" i="1"/>
  <c r="AZ166" i="1"/>
  <c r="CO163" i="1"/>
  <c r="AZ163" i="1"/>
  <c r="CO162" i="1"/>
  <c r="CB162" i="1" s="1"/>
  <c r="AZ162" i="1"/>
  <c r="CO90" i="1"/>
  <c r="AZ90" i="1"/>
  <c r="CO88" i="1"/>
  <c r="AZ88" i="1"/>
  <c r="CO82" i="1"/>
  <c r="CB82" i="1" s="1"/>
  <c r="AZ82" i="1"/>
  <c r="CO210" i="1"/>
  <c r="CB210" i="1" s="1"/>
  <c r="AP210" i="1" s="1"/>
  <c r="CP210" i="1" s="1"/>
  <c r="AZ210" i="1"/>
  <c r="CO209" i="1"/>
  <c r="AZ209" i="1"/>
  <c r="CO206" i="1"/>
  <c r="AZ206" i="1"/>
  <c r="CO196" i="1"/>
  <c r="AZ196" i="1"/>
  <c r="CO177" i="1"/>
  <c r="AZ177" i="1"/>
  <c r="CO175" i="1"/>
  <c r="AZ175" i="1"/>
  <c r="CO169" i="1"/>
  <c r="AZ169" i="1"/>
  <c r="CO164" i="1"/>
  <c r="CB164" i="1" s="1"/>
  <c r="AZ164" i="1"/>
  <c r="CO81" i="1"/>
  <c r="AZ81" i="1"/>
  <c r="CO789" i="1"/>
  <c r="CO780" i="1"/>
  <c r="CO726" i="1"/>
  <c r="CO788" i="1"/>
  <c r="CO749" i="1"/>
  <c r="CO793" i="1"/>
  <c r="CO785" i="1"/>
  <c r="CO782" i="1"/>
  <c r="CO769" i="1"/>
  <c r="CO751" i="1"/>
  <c r="CO740" i="1"/>
  <c r="CB740" i="1" s="1"/>
  <c r="CO731" i="1"/>
  <c r="CO787" i="1"/>
  <c r="CO783" i="1"/>
  <c r="CO763" i="1"/>
  <c r="CO724" i="1"/>
  <c r="CB724" i="1" s="1"/>
  <c r="CO721" i="1"/>
  <c r="CO754" i="1"/>
  <c r="CO792" i="1"/>
  <c r="CO768" i="1"/>
  <c r="CO722" i="1"/>
  <c r="CO776" i="1"/>
  <c r="CO752" i="1"/>
  <c r="CB752" i="1" s="1"/>
  <c r="CO717" i="1"/>
  <c r="CO723" i="1"/>
  <c r="CO784" i="1"/>
  <c r="CO738" i="1"/>
  <c r="CO736" i="1"/>
  <c r="CB736" i="1" s="1"/>
  <c r="CO771" i="1"/>
  <c r="CO779" i="1"/>
  <c r="CO753" i="1"/>
  <c r="CO728" i="1"/>
  <c r="CO791" i="1"/>
  <c r="CO786" i="1"/>
  <c r="CB786" i="1" s="1"/>
  <c r="CO737" i="1"/>
  <c r="CO755" i="1"/>
  <c r="CO781" i="1"/>
  <c r="CO730" i="1"/>
  <c r="CO756" i="1"/>
  <c r="CB756" i="1" s="1"/>
  <c r="AP756" i="1" s="1"/>
  <c r="CP756" i="1" s="1"/>
  <c r="CO770" i="1"/>
  <c r="CO739" i="1"/>
  <c r="CO772" i="1"/>
  <c r="CO778" i="1"/>
  <c r="ES25" i="15"/>
  <c r="BZ409" i="1"/>
  <c r="BV409" i="1" s="1"/>
  <c r="BZ17" i="1"/>
  <c r="BV17" i="1" s="1"/>
  <c r="BZ46" i="1"/>
  <c r="BV46" i="1" s="1"/>
  <c r="BZ53" i="1"/>
  <c r="CA53" i="1" s="1"/>
  <c r="BW53" i="1" s="1"/>
  <c r="FG26" i="15"/>
  <c r="FG42" i="15"/>
  <c r="DG22" i="15"/>
  <c r="ES21" i="15"/>
  <c r="ES22" i="15" s="1"/>
  <c r="BZ359" i="1"/>
  <c r="CA359" i="1" s="1"/>
  <c r="BZ456" i="1"/>
  <c r="BV456" i="1" s="1"/>
  <c r="FI33" i="15"/>
  <c r="FK33" i="15" s="1"/>
  <c r="ES29" i="15"/>
  <c r="EU29" i="15" s="1"/>
  <c r="BZ469" i="1"/>
  <c r="CA469" i="1" s="1"/>
  <c r="BZ510" i="1"/>
  <c r="CA510" i="1" s="1"/>
  <c r="AO719" i="1"/>
  <c r="AZ719" i="1" s="1"/>
  <c r="BZ93" i="1"/>
  <c r="BV93" i="1" s="1"/>
  <c r="AO128" i="1"/>
  <c r="CB804" i="1"/>
  <c r="AP804" i="1" s="1"/>
  <c r="CP804" i="1" s="1"/>
  <c r="CO176" i="1"/>
  <c r="AO15" i="1"/>
  <c r="CO15" i="1" s="1"/>
  <c r="CB15" i="1" s="1"/>
  <c r="BU175" i="1"/>
  <c r="BZ16" i="1"/>
  <c r="BV16" i="1" s="1"/>
  <c r="BZ717" i="1"/>
  <c r="BV717" i="1" s="1"/>
  <c r="BZ37" i="1"/>
  <c r="CA37" i="1" s="1"/>
  <c r="CB37" i="1" s="1"/>
  <c r="AP37" i="1" s="1"/>
  <c r="CP37" i="1" s="1"/>
  <c r="BZ457" i="1"/>
  <c r="CA457" i="1" s="1"/>
  <c r="CB457" i="1" s="1"/>
  <c r="BZ187" i="1"/>
  <c r="BV187" i="1" s="1"/>
  <c r="CA485" i="1"/>
  <c r="BW485" i="1" s="1"/>
  <c r="AO242" i="1"/>
  <c r="BZ224" i="1"/>
  <c r="CA224" i="1" s="1"/>
  <c r="BW224" i="1" s="1"/>
  <c r="BZ358" i="1"/>
  <c r="CA358" i="1" s="1"/>
  <c r="BZ72" i="1"/>
  <c r="BV72" i="1" s="1"/>
  <c r="FI29" i="15"/>
  <c r="FI30" i="15" s="1"/>
  <c r="DE61" i="15"/>
  <c r="EQ34" i="15"/>
  <c r="BZ273" i="1"/>
  <c r="BV273" i="1" s="1"/>
  <c r="BZ270" i="1"/>
  <c r="BV270" i="1" s="1"/>
  <c r="CA89" i="1"/>
  <c r="BW89" i="1" s="1"/>
  <c r="BZ587" i="1"/>
  <c r="CA587" i="1" s="1"/>
  <c r="BW587" i="1" s="1"/>
  <c r="BZ239" i="1"/>
  <c r="BV239" i="1" s="1"/>
  <c r="BZ792" i="1"/>
  <c r="CA792" i="1" s="1"/>
  <c r="BZ353" i="1"/>
  <c r="CA353" i="1" s="1"/>
  <c r="BZ629" i="1"/>
  <c r="BV629" i="1" s="1"/>
  <c r="BZ685" i="1"/>
  <c r="CA685" i="1" s="1"/>
  <c r="BW685" i="1" s="1"/>
  <c r="BZ638" i="1"/>
  <c r="BV638" i="1" s="1"/>
  <c r="CA57" i="1"/>
  <c r="CB57" i="1" s="1"/>
  <c r="AO126" i="1"/>
  <c r="AO766" i="1"/>
  <c r="AZ766" i="1" s="1"/>
  <c r="CA133" i="1"/>
  <c r="BW133" i="1" s="1"/>
  <c r="CA289" i="1"/>
  <c r="CB289" i="1" s="1"/>
  <c r="CC289" i="1" s="1"/>
  <c r="BZ698" i="1"/>
  <c r="BV698" i="1" s="1"/>
  <c r="CA168" i="1"/>
  <c r="BW168" i="1" s="1"/>
  <c r="CA77" i="1"/>
  <c r="BW77" i="1" s="1"/>
  <c r="BZ495" i="1"/>
  <c r="CA495" i="1" s="1"/>
  <c r="BZ414" i="1"/>
  <c r="BV414" i="1" s="1"/>
  <c r="BZ472" i="1"/>
  <c r="CA472" i="1" s="1"/>
  <c r="BZ766" i="1"/>
  <c r="BV766" i="1" s="1"/>
  <c r="CA124" i="1"/>
  <c r="BW124" i="1" s="1"/>
  <c r="BZ315" i="1"/>
  <c r="BV315" i="1" s="1"/>
  <c r="BZ678" i="1"/>
  <c r="BV678" i="1" s="1"/>
  <c r="CA790" i="1"/>
  <c r="BW790" i="1" s="1"/>
  <c r="BZ645" i="1"/>
  <c r="BV645" i="1" s="1"/>
  <c r="BZ789" i="1"/>
  <c r="BV789" i="1" s="1"/>
  <c r="BZ354" i="1"/>
  <c r="BV354" i="1" s="1"/>
  <c r="BZ110" i="1"/>
  <c r="BV110" i="1" s="1"/>
  <c r="BZ598" i="1"/>
  <c r="BV598" i="1" s="1"/>
  <c r="CA39" i="1"/>
  <c r="BW39" i="1" s="1"/>
  <c r="BZ135" i="1"/>
  <c r="BV135" i="1" s="1"/>
  <c r="BZ13" i="1"/>
  <c r="BV13" i="1" s="1"/>
  <c r="BZ621" i="1"/>
  <c r="BV621" i="1" s="1"/>
  <c r="BZ428" i="1"/>
  <c r="BV428" i="1" s="1"/>
  <c r="BZ215" i="1"/>
  <c r="BV215" i="1" s="1"/>
  <c r="BU766" i="1"/>
  <c r="BZ539" i="1"/>
  <c r="BV539" i="1" s="1"/>
  <c r="BZ397" i="1"/>
  <c r="BV397" i="1" s="1"/>
  <c r="AO110" i="1"/>
  <c r="BZ134" i="1"/>
  <c r="CA134" i="1" s="1"/>
  <c r="BW134" i="1" s="1"/>
  <c r="BZ229" i="1"/>
  <c r="BV229" i="1" s="1"/>
  <c r="BZ345" i="1"/>
  <c r="CA345" i="1" s="1"/>
  <c r="CA777" i="1"/>
  <c r="BW777" i="1" s="1"/>
  <c r="CA142" i="1"/>
  <c r="CB142" i="1" s="1"/>
  <c r="BZ701" i="1"/>
  <c r="BV701" i="1" s="1"/>
  <c r="BZ801" i="1"/>
  <c r="CA801" i="1" s="1"/>
  <c r="DG60" i="15"/>
  <c r="DG61" i="15" s="1"/>
  <c r="HY50" i="15"/>
  <c r="HZ49" i="15"/>
  <c r="HE61" i="15"/>
  <c r="FE61" i="15"/>
  <c r="EQ60" i="15"/>
  <c r="ES60" i="15" s="1"/>
  <c r="DC61" i="15"/>
  <c r="M11" i="13"/>
  <c r="M13" i="13"/>
  <c r="M12" i="13"/>
  <c r="M14" i="13"/>
  <c r="M1" i="13"/>
  <c r="HW61" i="15"/>
  <c r="GV25" i="15"/>
  <c r="GU26" i="15"/>
  <c r="FG18" i="15"/>
  <c r="FI17" i="15"/>
  <c r="EO61" i="15"/>
  <c r="FK41" i="15"/>
  <c r="FI42" i="15"/>
  <c r="GU22" i="15"/>
  <c r="GV21" i="15"/>
  <c r="K30" i="15"/>
  <c r="M29" i="15"/>
  <c r="EU25" i="15"/>
  <c r="ES26" i="15"/>
  <c r="DG33" i="15"/>
  <c r="DE34" i="15"/>
  <c r="H27" i="13"/>
  <c r="HY25" i="15"/>
  <c r="HX26" i="15"/>
  <c r="BU49" i="15"/>
  <c r="BS50" i="15"/>
  <c r="DH49" i="15"/>
  <c r="DN49" i="15" s="1"/>
  <c r="DT49" i="15" s="1"/>
  <c r="DZ49" i="15" s="1"/>
  <c r="EF49" i="15" s="1"/>
  <c r="EL49" i="15" s="1"/>
  <c r="ER49" i="15" s="1"/>
  <c r="EX49" i="15" s="1"/>
  <c r="FD49" i="15" s="1"/>
  <c r="FJ49" i="15" s="1"/>
  <c r="FP49" i="15" s="1"/>
  <c r="DJ49" i="15"/>
  <c r="DP49" i="15" s="1"/>
  <c r="DV49" i="15" s="1"/>
  <c r="EB49" i="15" s="1"/>
  <c r="EH49" i="15" s="1"/>
  <c r="EN49" i="15" s="1"/>
  <c r="ET49" i="15" s="1"/>
  <c r="EZ49" i="15" s="1"/>
  <c r="FF49" i="15" s="1"/>
  <c r="FL49" i="15" s="1"/>
  <c r="O4" i="14"/>
  <c r="M4" i="14"/>
  <c r="ES50" i="15"/>
  <c r="EU49" i="15"/>
  <c r="GK42" i="15"/>
  <c r="GL41" i="15"/>
  <c r="HF22" i="15"/>
  <c r="HG21" i="15"/>
  <c r="K45" i="15"/>
  <c r="I46" i="15"/>
  <c r="DG37" i="15"/>
  <c r="DE38" i="15"/>
  <c r="N33" i="15"/>
  <c r="L34" i="15"/>
  <c r="HY34" i="15"/>
  <c r="HZ33" i="15"/>
  <c r="W26" i="13"/>
  <c r="FV42" i="15"/>
  <c r="FX41" i="15"/>
  <c r="FX42" i="15" s="1"/>
  <c r="P18" i="15"/>
  <c r="AN18" i="15" s="1"/>
  <c r="BL18" i="15" s="1"/>
  <c r="CJ18" i="15" s="1"/>
  <c r="R17" i="15"/>
  <c r="AN17" i="15"/>
  <c r="BL17" i="15" s="1"/>
  <c r="FX33" i="15"/>
  <c r="FX34" i="15" s="1"/>
  <c r="FV34" i="15"/>
  <c r="AW42" i="15"/>
  <c r="AY41" i="15"/>
  <c r="AY42" i="15" s="1"/>
  <c r="BK42" i="15"/>
  <c r="BM41" i="15"/>
  <c r="IP41" i="15"/>
  <c r="IO42" i="15"/>
  <c r="AI29" i="15"/>
  <c r="AG30" i="15"/>
  <c r="IQ21" i="15"/>
  <c r="IP22" i="15"/>
  <c r="HY42" i="15"/>
  <c r="HZ41" i="15"/>
  <c r="BO18" i="15"/>
  <c r="BQ17" i="15"/>
  <c r="DC18" i="15"/>
  <c r="DE17" i="15"/>
  <c r="GW66" i="15"/>
  <c r="GX65" i="15"/>
  <c r="DK25" i="15"/>
  <c r="DI26" i="15"/>
  <c r="J45" i="15"/>
  <c r="J58" i="15"/>
  <c r="J60" i="15" s="1"/>
  <c r="DE42" i="15"/>
  <c r="DG41" i="15"/>
  <c r="K38" i="15"/>
  <c r="M37" i="15"/>
  <c r="HY22" i="15"/>
  <c r="HZ21" i="15"/>
  <c r="HE34" i="15"/>
  <c r="HF33" i="15"/>
  <c r="FG60" i="15"/>
  <c r="V22" i="13"/>
  <c r="V23" i="13"/>
  <c r="W21" i="13"/>
  <c r="Y21" i="13" s="1"/>
  <c r="Y23" i="13" s="1"/>
  <c r="V25" i="13"/>
  <c r="V27" i="13"/>
  <c r="V24" i="13"/>
  <c r="EU34" i="15"/>
  <c r="EW33" i="15"/>
  <c r="S22" i="15"/>
  <c r="U21" i="15"/>
  <c r="HH29" i="15"/>
  <c r="HG30" i="15"/>
  <c r="GD26" i="15"/>
  <c r="GE25" i="15"/>
  <c r="DJ53" i="15"/>
  <c r="DP53" i="15" s="1"/>
  <c r="DV53" i="15" s="1"/>
  <c r="EB53" i="15" s="1"/>
  <c r="EH53" i="15" s="1"/>
  <c r="EN53" i="15" s="1"/>
  <c r="ET53" i="15" s="1"/>
  <c r="EZ53" i="15" s="1"/>
  <c r="FF53" i="15" s="1"/>
  <c r="FL53" i="15" s="1"/>
  <c r="FR53" i="15" s="1"/>
  <c r="DH53" i="15"/>
  <c r="DN53" i="15" s="1"/>
  <c r="DT53" i="15" s="1"/>
  <c r="DZ53" i="15" s="1"/>
  <c r="EF53" i="15" s="1"/>
  <c r="EL53" i="15" s="1"/>
  <c r="ER53" i="15" s="1"/>
  <c r="EX53" i="15" s="1"/>
  <c r="FD53" i="15" s="1"/>
  <c r="FJ53" i="15" s="1"/>
  <c r="FP53" i="15" s="1"/>
  <c r="HX18" i="15"/>
  <c r="HX60" i="15"/>
  <c r="HX61" i="15" s="1"/>
  <c r="HY17" i="15"/>
  <c r="K34" i="15"/>
  <c r="M33" i="15"/>
  <c r="DI53" i="15"/>
  <c r="DG54" i="15"/>
  <c r="L41" i="15"/>
  <c r="J42" i="15"/>
  <c r="IT38" i="15"/>
  <c r="IU37" i="15"/>
  <c r="L37" i="15"/>
  <c r="J38" i="15"/>
  <c r="N29" i="15"/>
  <c r="L30" i="15"/>
  <c r="HG38" i="15"/>
  <c r="HH37" i="15"/>
  <c r="GJ73" i="15"/>
  <c r="GI75" i="15" s="1"/>
  <c r="GI71" i="15"/>
  <c r="DB29" i="15"/>
  <c r="ED29" i="15" s="1"/>
  <c r="FF29" i="15" s="1"/>
  <c r="CD30" i="15"/>
  <c r="DB30" i="15" s="1"/>
  <c r="GP17" i="15"/>
  <c r="GO18" i="15"/>
  <c r="GM65" i="15"/>
  <c r="GL66" i="15"/>
  <c r="V11" i="13"/>
  <c r="V1" i="13"/>
  <c r="V12" i="13"/>
  <c r="V14" i="13"/>
  <c r="W10" i="13"/>
  <c r="V13" i="13"/>
  <c r="HZ29" i="15"/>
  <c r="HY30" i="15"/>
  <c r="IP29" i="15"/>
  <c r="IO30" i="15"/>
  <c r="ES17" i="15"/>
  <c r="EQ18" i="15"/>
  <c r="BI61" i="15"/>
  <c r="BK60" i="15"/>
  <c r="IR50" i="15"/>
  <c r="IS49" i="15"/>
  <c r="IV22" i="15"/>
  <c r="IW21" i="15"/>
  <c r="IX18" i="15"/>
  <c r="IY17" i="15"/>
  <c r="GP21" i="15"/>
  <c r="GO22" i="15"/>
  <c r="AW30" i="15"/>
  <c r="AY29" i="15"/>
  <c r="AY30" i="15" s="1"/>
  <c r="IO26" i="15"/>
  <c r="IP25" i="15"/>
  <c r="HX38" i="15"/>
  <c r="HY37" i="15"/>
  <c r="FK21" i="15"/>
  <c r="FI22" i="15"/>
  <c r="H14" i="13"/>
  <c r="H13" i="13"/>
  <c r="H11" i="13"/>
  <c r="H12" i="13"/>
  <c r="H1" i="13"/>
  <c r="AU50" i="15"/>
  <c r="AW49" i="15"/>
  <c r="FI34" i="15"/>
  <c r="M25" i="13"/>
  <c r="M24" i="13"/>
  <c r="M23" i="13"/>
  <c r="M22" i="13"/>
  <c r="M27" i="13"/>
  <c r="IP34" i="15"/>
  <c r="IQ33" i="15"/>
  <c r="GJ70" i="15"/>
  <c r="GJ61" i="15"/>
  <c r="GK60" i="15"/>
  <c r="IP17" i="15"/>
  <c r="IO60" i="15"/>
  <c r="IO61" i="15" s="1"/>
  <c r="IO18" i="15"/>
  <c r="BK30" i="15"/>
  <c r="BM29" i="15"/>
  <c r="DI22" i="15"/>
  <c r="DK21" i="15"/>
  <c r="EU54" i="15"/>
  <c r="EW53" i="15"/>
  <c r="GT70" i="15"/>
  <c r="GT71" i="15" s="1"/>
  <c r="GT61" i="15"/>
  <c r="GU60" i="15"/>
  <c r="FV60" i="15"/>
  <c r="FT61" i="15"/>
  <c r="K60" i="15"/>
  <c r="I61" i="15"/>
  <c r="HF25" i="15"/>
  <c r="HE26" i="15"/>
  <c r="HH60" i="15"/>
  <c r="HG61" i="15"/>
  <c r="AU45" i="15"/>
  <c r="AS46" i="15"/>
  <c r="HF61" i="15"/>
  <c r="BF61" i="15"/>
  <c r="BH60" i="15"/>
  <c r="BH45" i="15"/>
  <c r="BF46" i="15"/>
  <c r="FI38" i="15"/>
  <c r="FK37" i="15"/>
  <c r="GH65" i="15"/>
  <c r="GG66" i="15"/>
  <c r="DG49" i="15"/>
  <c r="DE50" i="15"/>
  <c r="M41" i="15"/>
  <c r="K42" i="15"/>
  <c r="JJ61" i="15"/>
  <c r="JK60" i="15"/>
  <c r="BU25" i="15"/>
  <c r="BS26" i="15"/>
  <c r="GW49" i="15"/>
  <c r="GV50" i="15"/>
  <c r="M25" i="15"/>
  <c r="K26" i="15"/>
  <c r="DB38" i="15"/>
  <c r="ED37" i="15"/>
  <c r="FF37" i="15" s="1"/>
  <c r="O18" i="15"/>
  <c r="Q17" i="15"/>
  <c r="FI49" i="15"/>
  <c r="FG50" i="15"/>
  <c r="BI45" i="15"/>
  <c r="BG46" i="15"/>
  <c r="BQ21" i="15"/>
  <c r="BO22" i="15"/>
  <c r="W6" i="13"/>
  <c r="V26" i="13"/>
  <c r="M26" i="13"/>
  <c r="K50" i="15"/>
  <c r="M49" i="15"/>
  <c r="P22" i="15"/>
  <c r="AN21" i="15"/>
  <c r="R21" i="15"/>
  <c r="N25" i="15"/>
  <c r="L26" i="15"/>
  <c r="L50" i="15"/>
  <c r="N49" i="15"/>
  <c r="FM25" i="15"/>
  <c r="FK26" i="15"/>
  <c r="BS34" i="15"/>
  <c r="BU33" i="15"/>
  <c r="BQ37" i="15"/>
  <c r="BO38" i="15"/>
  <c r="BZ793" i="1"/>
  <c r="CA793" i="1" s="1"/>
  <c r="BZ699" i="1"/>
  <c r="BV699" i="1" s="1"/>
  <c r="BZ182" i="1"/>
  <c r="BV182" i="1" s="1"/>
  <c r="BZ105" i="1"/>
  <c r="BV105" i="1" s="1"/>
  <c r="BZ92" i="1"/>
  <c r="BV92" i="1" s="1"/>
  <c r="BZ613" i="1"/>
  <c r="BV613" i="1" s="1"/>
  <c r="BZ104" i="1"/>
  <c r="BV104" i="1" s="1"/>
  <c r="BZ312" i="1"/>
  <c r="BV312" i="1" s="1"/>
  <c r="BV501" i="1"/>
  <c r="BZ90" i="1"/>
  <c r="CA90" i="1" s="1"/>
  <c r="BZ680" i="1"/>
  <c r="BV680" i="1" s="1"/>
  <c r="BZ91" i="1"/>
  <c r="BV91" i="1" s="1"/>
  <c r="BA736" i="1"/>
  <c r="BZ10" i="1"/>
  <c r="BV10" i="1" s="1"/>
  <c r="BU765" i="1"/>
  <c r="BZ512" i="1"/>
  <c r="BV512" i="1" s="1"/>
  <c r="AO222" i="1"/>
  <c r="BZ604" i="1"/>
  <c r="BV604" i="1" s="1"/>
  <c r="BZ521" i="1"/>
  <c r="BV521" i="1" s="1"/>
  <c r="BZ637" i="1"/>
  <c r="BV637" i="1" s="1"/>
  <c r="BZ412" i="1"/>
  <c r="CA412" i="1" s="1"/>
  <c r="BW412" i="1" s="1"/>
  <c r="BZ64" i="1"/>
  <c r="BV64" i="1" s="1"/>
  <c r="BZ422" i="1"/>
  <c r="BV422" i="1" s="1"/>
  <c r="BZ773" i="1"/>
  <c r="BV773" i="1" s="1"/>
  <c r="BZ106" i="1"/>
  <c r="CA106" i="1" s="1"/>
  <c r="BZ661" i="1"/>
  <c r="BV661" i="1" s="1"/>
  <c r="BZ314" i="1"/>
  <c r="BV314" i="1" s="1"/>
  <c r="BZ56" i="1"/>
  <c r="BV56" i="1" s="1"/>
  <c r="BZ590" i="1"/>
  <c r="CA590" i="1" s="1"/>
  <c r="BW590" i="1" s="1"/>
  <c r="BZ476" i="1"/>
  <c r="CA476" i="1" s="1"/>
  <c r="BA727" i="1"/>
  <c r="AO727" i="1"/>
  <c r="AZ727" i="1" s="1"/>
  <c r="AO729" i="1"/>
  <c r="AZ729" i="1" s="1"/>
  <c r="BA729" i="1"/>
  <c r="AO716" i="1"/>
  <c r="AZ716" i="1" s="1"/>
  <c r="BA716" i="1"/>
  <c r="BA109" i="1"/>
  <c r="AO109" i="1"/>
  <c r="AO186" i="1"/>
  <c r="BA186" i="1"/>
  <c r="BA124" i="1"/>
  <c r="AO124" i="1"/>
  <c r="AO765" i="1"/>
  <c r="AZ765" i="1" s="1"/>
  <c r="BA765" i="1"/>
  <c r="BZ410" i="1"/>
  <c r="BV410" i="1" s="1"/>
  <c r="BZ632" i="1"/>
  <c r="BV632" i="1" s="1"/>
  <c r="BZ617" i="1"/>
  <c r="BV617" i="1" s="1"/>
  <c r="BZ597" i="1"/>
  <c r="BV597" i="1" s="1"/>
  <c r="BU203" i="1"/>
  <c r="BZ681" i="1"/>
  <c r="BV681" i="1" s="1"/>
  <c r="BA730" i="1"/>
  <c r="BA792" i="1"/>
  <c r="BZ511" i="1"/>
  <c r="CA511" i="1" s="1"/>
  <c r="BW511" i="1" s="1"/>
  <c r="BZ538" i="1"/>
  <c r="BV538" i="1" s="1"/>
  <c r="BZ615" i="1"/>
  <c r="BV615" i="1" s="1"/>
  <c r="BZ81" i="1"/>
  <c r="CA81" i="1" s="1"/>
  <c r="BZ568" i="1"/>
  <c r="BV568" i="1" s="1"/>
  <c r="BZ518" i="1"/>
  <c r="BV518" i="1" s="1"/>
  <c r="BZ566" i="1"/>
  <c r="BV566" i="1" s="1"/>
  <c r="BZ295" i="1"/>
  <c r="BV295" i="1" s="1"/>
  <c r="BZ677" i="1"/>
  <c r="BV677" i="1" s="1"/>
  <c r="BZ128" i="1"/>
  <c r="BV128" i="1" s="1"/>
  <c r="BZ477" i="1"/>
  <c r="BV477" i="1" s="1"/>
  <c r="BZ344" i="1"/>
  <c r="BV344" i="1" s="1"/>
  <c r="AO63" i="1"/>
  <c r="CO63" i="1" s="1"/>
  <c r="BZ333" i="1"/>
  <c r="BV333" i="1" s="1"/>
  <c r="BZ725" i="1"/>
  <c r="CA725" i="1" s="1"/>
  <c r="BZ768" i="1"/>
  <c r="CA768" i="1" s="1"/>
  <c r="CB768" i="1" s="1"/>
  <c r="AP768" i="1" s="1"/>
  <c r="CP768" i="1" s="1"/>
  <c r="BZ618" i="1"/>
  <c r="BV618" i="1" s="1"/>
  <c r="BZ700" i="1"/>
  <c r="CA700" i="1" s="1"/>
  <c r="BV790" i="1"/>
  <c r="AO77" i="1"/>
  <c r="AO718" i="1"/>
  <c r="AZ718" i="1" s="1"/>
  <c r="BZ38" i="1"/>
  <c r="BV38" i="1" s="1"/>
  <c r="AO159" i="1"/>
  <c r="BA224" i="1"/>
  <c r="BZ343" i="1"/>
  <c r="CA343" i="1" s="1"/>
  <c r="BZ177" i="1"/>
  <c r="BV177" i="1" s="1"/>
  <c r="BZ586" i="1"/>
  <c r="BV586" i="1" s="1"/>
  <c r="BZ136" i="1"/>
  <c r="CA136" i="1" s="1"/>
  <c r="BW136" i="1" s="1"/>
  <c r="BV719" i="1"/>
  <c r="AO720" i="1"/>
  <c r="AZ720" i="1" s="1"/>
  <c r="BZ24" i="1"/>
  <c r="BV24" i="1" s="1"/>
  <c r="BZ646" i="1"/>
  <c r="BV646" i="1" s="1"/>
  <c r="BZ616" i="1"/>
  <c r="CA616" i="1" s="1"/>
  <c r="BW616" i="1" s="1"/>
  <c r="BV111" i="1"/>
  <c r="AO111" i="1"/>
  <c r="BA351" i="1"/>
  <c r="BZ497" i="1"/>
  <c r="CA497" i="1" s="1"/>
  <c r="BZ268" i="1"/>
  <c r="CA268" i="1" s="1"/>
  <c r="BZ69" i="1"/>
  <c r="BV69" i="1" s="1"/>
  <c r="BZ126" i="1"/>
  <c r="CA126" i="1" s="1"/>
  <c r="BW126" i="1" s="1"/>
  <c r="AO349" i="1"/>
  <c r="BA704" i="1"/>
  <c r="AO750" i="1"/>
  <c r="AZ750" i="1" s="1"/>
  <c r="AO757" i="1"/>
  <c r="AZ757" i="1" s="1"/>
  <c r="BZ730" i="1"/>
  <c r="BV730" i="1" s="1"/>
  <c r="BZ774" i="1"/>
  <c r="CA774" i="1" s="1"/>
  <c r="BZ176" i="1"/>
  <c r="BV176" i="1" s="1"/>
  <c r="BZ334" i="1"/>
  <c r="BV334" i="1" s="1"/>
  <c r="BZ78" i="1"/>
  <c r="CA78" i="1" s="1"/>
  <c r="BZ764" i="1"/>
  <c r="CA764" i="1" s="1"/>
  <c r="BZ522" i="1"/>
  <c r="BV522" i="1" s="1"/>
  <c r="CA305" i="1"/>
  <c r="BW305" i="1" s="1"/>
  <c r="BZ269" i="1"/>
  <c r="CA269" i="1" s="1"/>
  <c r="BZ25" i="1"/>
  <c r="CA25" i="1" s="1"/>
  <c r="BZ85" i="1"/>
  <c r="BV85" i="1" s="1"/>
  <c r="BV164" i="1"/>
  <c r="BZ555" i="1"/>
  <c r="BV555" i="1" s="1"/>
  <c r="BZ109" i="1"/>
  <c r="BV109" i="1" s="1"/>
  <c r="BZ263" i="1"/>
  <c r="CA263" i="1" s="1"/>
  <c r="BZ549" i="1"/>
  <c r="BV549" i="1" s="1"/>
  <c r="BZ311" i="1"/>
  <c r="CA311" i="1" s="1"/>
  <c r="BZ190" i="1"/>
  <c r="BV190" i="1" s="1"/>
  <c r="BZ726" i="1"/>
  <c r="BV726" i="1" s="1"/>
  <c r="BZ715" i="1"/>
  <c r="BV715" i="1" s="1"/>
  <c r="BZ633" i="1"/>
  <c r="CA633" i="1" s="1"/>
  <c r="BW633" i="1" s="1"/>
  <c r="BZ605" i="1"/>
  <c r="BV605" i="1" s="1"/>
  <c r="BZ780" i="1"/>
  <c r="BV780" i="1" s="1"/>
  <c r="BZ396" i="1"/>
  <c r="BV396" i="1" s="1"/>
  <c r="BZ791" i="1"/>
  <c r="BV791" i="1" s="1"/>
  <c r="BV740" i="1"/>
  <c r="CA441" i="1"/>
  <c r="BW441" i="1" s="1"/>
  <c r="BA198" i="1"/>
  <c r="AO198" i="1"/>
  <c r="BA777" i="1"/>
  <c r="AO777" i="1"/>
  <c r="AZ777" i="1" s="1"/>
  <c r="AO232" i="1"/>
  <c r="BA232" i="1"/>
  <c r="AO215" i="1"/>
  <c r="BA123" i="1"/>
  <c r="AO139" i="1"/>
  <c r="BA717" i="1"/>
  <c r="CA393" i="1"/>
  <c r="BW393" i="1" s="1"/>
  <c r="AO742" i="1"/>
  <c r="AZ742" i="1" s="1"/>
  <c r="AO78" i="1"/>
  <c r="BA192" i="1"/>
  <c r="CA30" i="1"/>
  <c r="BW30" i="1" s="1"/>
  <c r="AO172" i="1"/>
  <c r="AO734" i="1"/>
  <c r="AZ734" i="1" s="1"/>
  <c r="BA176" i="1"/>
  <c r="CA438" i="1"/>
  <c r="BW438" i="1" s="1"/>
  <c r="BA127" i="1"/>
  <c r="AO255" i="1"/>
  <c r="BA728" i="1"/>
  <c r="AO188" i="1"/>
  <c r="AO758" i="1"/>
  <c r="AZ758" i="1" s="1"/>
  <c r="CA181" i="1"/>
  <c r="BW181" i="1" s="1"/>
  <c r="AO200" i="1"/>
  <c r="BA247" i="1"/>
  <c r="AO311" i="1"/>
  <c r="BA783" i="1"/>
  <c r="AO773" i="1"/>
  <c r="AZ773" i="1" s="1"/>
  <c r="AO775" i="1"/>
  <c r="AZ775" i="1" s="1"/>
  <c r="AO92" i="1"/>
  <c r="CA329" i="1"/>
  <c r="BW329" i="1" s="1"/>
  <c r="AO732" i="1"/>
  <c r="AZ732" i="1" s="1"/>
  <c r="AO746" i="1"/>
  <c r="AZ746" i="1" s="1"/>
  <c r="BA779" i="1"/>
  <c r="BV751" i="1"/>
  <c r="CA751" i="1"/>
  <c r="BW751" i="1" s="1"/>
  <c r="BV796" i="1"/>
  <c r="CA796" i="1"/>
  <c r="BW796" i="1" s="1"/>
  <c r="AO735" i="1"/>
  <c r="AZ735" i="1" s="1"/>
  <c r="BA735" i="1"/>
  <c r="AO76" i="1"/>
  <c r="BA76" i="1"/>
  <c r="BA743" i="1"/>
  <c r="AO743" i="1"/>
  <c r="AZ743" i="1" s="1"/>
  <c r="BV199" i="1"/>
  <c r="CA199" i="1"/>
  <c r="BW199" i="1" s="1"/>
  <c r="AO121" i="1"/>
  <c r="BA121" i="1"/>
  <c r="AO41" i="1"/>
  <c r="CO41" i="1" s="1"/>
  <c r="BA41" i="1"/>
  <c r="AO231" i="1"/>
  <c r="BA231" i="1"/>
  <c r="AO744" i="1"/>
  <c r="AZ744" i="1" s="1"/>
  <c r="BA744" i="1"/>
  <c r="AO762" i="1"/>
  <c r="AZ762" i="1" s="1"/>
  <c r="BA762" i="1"/>
  <c r="BA794" i="1"/>
  <c r="AO794" i="1"/>
  <c r="AZ794" i="1" s="1"/>
  <c r="BA733" i="1"/>
  <c r="AO733" i="1"/>
  <c r="AZ733" i="1" s="1"/>
  <c r="AO125" i="1"/>
  <c r="BA125" i="1"/>
  <c r="AO89" i="1"/>
  <c r="BA89" i="1"/>
  <c r="AO748" i="1"/>
  <c r="AZ748" i="1" s="1"/>
  <c r="BA748" i="1"/>
  <c r="BA108" i="1"/>
  <c r="AO108" i="1"/>
  <c r="BA217" i="1"/>
  <c r="AO217" i="1"/>
  <c r="AO712" i="1"/>
  <c r="BA712" i="1"/>
  <c r="BA168" i="1"/>
  <c r="AO168" i="1"/>
  <c r="AO39" i="1"/>
  <c r="CO39" i="1" s="1"/>
  <c r="BA39" i="1"/>
  <c r="BA761" i="1"/>
  <c r="AO761" i="1"/>
  <c r="AZ761" i="1" s="1"/>
  <c r="BA745" i="1"/>
  <c r="AO745" i="1"/>
  <c r="AZ745" i="1" s="1"/>
  <c r="AO767" i="1"/>
  <c r="AZ767" i="1" s="1"/>
  <c r="AO378" i="1"/>
  <c r="AO174" i="1"/>
  <c r="AO774" i="1"/>
  <c r="AZ774" i="1" s="1"/>
  <c r="BA309" i="1"/>
  <c r="AO223" i="1"/>
  <c r="CA739" i="1"/>
  <c r="BV786" i="1"/>
  <c r="BA751" i="1"/>
  <c r="AO790" i="1"/>
  <c r="AZ790" i="1" s="1"/>
  <c r="AO221" i="1"/>
  <c r="BA287" i="1"/>
  <c r="BV124" i="1"/>
  <c r="BA789" i="1"/>
  <c r="BA749" i="1"/>
  <c r="BA731" i="1"/>
  <c r="AO747" i="1"/>
  <c r="AZ747" i="1" s="1"/>
  <c r="BA142" i="1"/>
  <c r="BV15" i="1"/>
  <c r="AO252" i="1"/>
  <c r="CA744" i="1"/>
  <c r="BA776" i="1"/>
  <c r="CA767" i="1"/>
  <c r="BW767" i="1" s="1"/>
  <c r="AO58" i="1"/>
  <c r="CO58" i="1" s="1"/>
  <c r="AO62" i="1"/>
  <c r="CO62" i="1" s="1"/>
  <c r="CB62" i="1" s="1"/>
  <c r="CA41" i="1"/>
  <c r="BW41" i="1" s="1"/>
  <c r="AO165" i="1"/>
  <c r="AO38" i="1"/>
  <c r="CO38" i="1" s="1"/>
  <c r="AO205" i="1"/>
  <c r="BA778" i="1"/>
  <c r="AO377" i="1"/>
  <c r="CA32" i="1"/>
  <c r="CB32" i="1" s="1"/>
  <c r="AO207" i="1"/>
  <c r="BA37" i="1"/>
  <c r="BA511" i="1"/>
  <c r="BA709" i="1"/>
  <c r="BA763" i="1"/>
  <c r="AO191" i="1"/>
  <c r="AO249" i="1"/>
  <c r="AO759" i="1"/>
  <c r="AZ759" i="1" s="1"/>
  <c r="BA118" i="1"/>
  <c r="AO171" i="1"/>
  <c r="AO167" i="1"/>
  <c r="CA244" i="1"/>
  <c r="BW244" i="1" s="1"/>
  <c r="AO79" i="1"/>
  <c r="AO135" i="1"/>
  <c r="AO760" i="1"/>
  <c r="AZ760" i="1" s="1"/>
  <c r="BA87" i="1"/>
  <c r="AO29" i="1"/>
  <c r="CO29" i="1" s="1"/>
  <c r="AO141" i="1"/>
  <c r="AO230" i="1"/>
  <c r="AO796" i="1"/>
  <c r="BA10" i="1"/>
  <c r="AO764" i="1"/>
  <c r="AZ764" i="1" s="1"/>
  <c r="AO711" i="1"/>
  <c r="AO93" i="1"/>
  <c r="AO187" i="1"/>
  <c r="AO119" i="1"/>
  <c r="BA795" i="1"/>
  <c r="BA88" i="1"/>
  <c r="AO201" i="1"/>
  <c r="AO170" i="1"/>
  <c r="BA13" i="1"/>
  <c r="CA167" i="1"/>
  <c r="AO202" i="1"/>
  <c r="AO183" i="1"/>
  <c r="BA181" i="1"/>
  <c r="BA791" i="1"/>
  <c r="BA793" i="1"/>
  <c r="BA133" i="1"/>
  <c r="AO602" i="1"/>
  <c r="CA731" i="1"/>
  <c r="BW731" i="1" s="1"/>
  <c r="AO184" i="1"/>
  <c r="BA120" i="1"/>
  <c r="AO75" i="1"/>
  <c r="BA509" i="1"/>
  <c r="AO713" i="1"/>
  <c r="AO250" i="1"/>
  <c r="BA726" i="1"/>
  <c r="CA759" i="1"/>
  <c r="AO122" i="1"/>
  <c r="AO229" i="1"/>
  <c r="CA108" i="1"/>
  <c r="BW108" i="1" s="1"/>
  <c r="CA357" i="1"/>
  <c r="BA220" i="1"/>
  <c r="AO136" i="1"/>
  <c r="BA90" i="1"/>
  <c r="BA166" i="1"/>
  <c r="AO725" i="1"/>
  <c r="AZ725" i="1" s="1"/>
  <c r="AO216" i="1"/>
  <c r="AO197" i="1"/>
  <c r="CB251" i="1"/>
  <c r="AO182" i="1"/>
  <c r="AO710" i="1"/>
  <c r="BA799" i="1"/>
  <c r="BA169" i="1"/>
  <c r="BA218" i="1"/>
  <c r="CA711" i="1"/>
  <c r="BA781" i="1"/>
  <c r="CA745" i="1"/>
  <c r="BW745" i="1" s="1"/>
  <c r="BA251" i="1"/>
  <c r="BA199" i="1"/>
  <c r="AO357" i="1"/>
  <c r="CA205" i="1"/>
  <c r="BW205" i="1" s="1"/>
  <c r="AO189" i="1"/>
  <c r="AO741" i="1"/>
  <c r="AZ741" i="1" s="1"/>
  <c r="BA204" i="1"/>
  <c r="AO86" i="1"/>
  <c r="AO185" i="1"/>
  <c r="BA780" i="1"/>
  <c r="CA166" i="1"/>
  <c r="BA797" i="1"/>
  <c r="AO219" i="1"/>
  <c r="BA248" i="1"/>
  <c r="AO203" i="1"/>
  <c r="AO253" i="1"/>
  <c r="CA230" i="1"/>
  <c r="BW230" i="1" s="1"/>
  <c r="BA91" i="1"/>
  <c r="CA87" i="1"/>
  <c r="BW87" i="1" s="1"/>
  <c r="BA442" i="1"/>
  <c r="BA601" i="1"/>
  <c r="AO117" i="1"/>
  <c r="AO151" i="1"/>
  <c r="AO85" i="1"/>
  <c r="BA57" i="1"/>
  <c r="BA346" i="1"/>
  <c r="CA122" i="1"/>
  <c r="CA795" i="1"/>
  <c r="BW795" i="1" s="1"/>
  <c r="AO173" i="1"/>
  <c r="CA254" i="1"/>
  <c r="BV304" i="1"/>
  <c r="CA722" i="1"/>
  <c r="BW722" i="1" s="1"/>
  <c r="CA58" i="1"/>
  <c r="BW58" i="1" s="1"/>
  <c r="CA718" i="1"/>
  <c r="BW718" i="1" s="1"/>
  <c r="CA757" i="1"/>
  <c r="BW757" i="1" s="1"/>
  <c r="BV800" i="1"/>
  <c r="CA464" i="1"/>
  <c r="BW464" i="1" s="1"/>
  <c r="BV750" i="1"/>
  <c r="CA483" i="1"/>
  <c r="BW483" i="1" s="1"/>
  <c r="CA352" i="1"/>
  <c r="CB352" i="1" s="1"/>
  <c r="AP352" i="1" s="1"/>
  <c r="CP352" i="1" s="1"/>
  <c r="CA787" i="1"/>
  <c r="CA317" i="1"/>
  <c r="BW317" i="1" s="1"/>
  <c r="CA150" i="1"/>
  <c r="BW150" i="1" s="1"/>
  <c r="BV602" i="1"/>
  <c r="BV68" i="1"/>
  <c r="BV756" i="1"/>
  <c r="CA282" i="1"/>
  <c r="CB282" i="1" s="1"/>
  <c r="CC282" i="1" s="1"/>
  <c r="BV162" i="1"/>
  <c r="CA403" i="1"/>
  <c r="BW403" i="1" s="1"/>
  <c r="CB346" i="1"/>
  <c r="BV231" i="1"/>
  <c r="CA771" i="1"/>
  <c r="CB771" i="1" s="1"/>
  <c r="AP771" i="1" s="1"/>
  <c r="CP771" i="1" s="1"/>
  <c r="CA195" i="1"/>
  <c r="CA287" i="1"/>
  <c r="BW287" i="1" s="1"/>
  <c r="BV77" i="1"/>
  <c r="CB68" i="1"/>
  <c r="CA371" i="1"/>
  <c r="CB371" i="1" s="1"/>
  <c r="CA275" i="1"/>
  <c r="CB275" i="1" s="1"/>
  <c r="CA493" i="1"/>
  <c r="BW493" i="1" s="1"/>
  <c r="BV167" i="1"/>
  <c r="CA201" i="1"/>
  <c r="BW201" i="1" s="1"/>
  <c r="CA216" i="1"/>
  <c r="BV256" i="1"/>
  <c r="CA347" i="1"/>
  <c r="BW347" i="1" s="1"/>
  <c r="CA197" i="1"/>
  <c r="BW197" i="1" s="1"/>
  <c r="CA707" i="1"/>
  <c r="BW707" i="1" s="1"/>
  <c r="CA716" i="1"/>
  <c r="BW716" i="1" s="1"/>
  <c r="CB175" i="1"/>
  <c r="CA297" i="1"/>
  <c r="CB297" i="1" s="1"/>
  <c r="CC297" i="1" s="1"/>
  <c r="BV205" i="1"/>
  <c r="CA174" i="1"/>
  <c r="BW174" i="1" s="1"/>
  <c r="CA252" i="1"/>
  <c r="BW252" i="1" s="1"/>
  <c r="CA506" i="1"/>
  <c r="CB506" i="1" s="1"/>
  <c r="CA29" i="1"/>
  <c r="CA782" i="1"/>
  <c r="CA125" i="1"/>
  <c r="BW125" i="1" s="1"/>
  <c r="BV251" i="1"/>
  <c r="BV759" i="1"/>
  <c r="CA185" i="1"/>
  <c r="BW185" i="1" s="1"/>
  <c r="CA40" i="1"/>
  <c r="BW40" i="1" s="1"/>
  <c r="BV266" i="1"/>
  <c r="BV797" i="1"/>
  <c r="BW175" i="1"/>
  <c r="CA753" i="1"/>
  <c r="CA63" i="1"/>
  <c r="CA141" i="1"/>
  <c r="BV222" i="1"/>
  <c r="CA18" i="1"/>
  <c r="BW18" i="1" s="1"/>
  <c r="BV755" i="1"/>
  <c r="BV255" i="1"/>
  <c r="BV355" i="1"/>
  <c r="CA332" i="1"/>
  <c r="BW332" i="1" s="1"/>
  <c r="CA387" i="1"/>
  <c r="BW387" i="1" s="1"/>
  <c r="CA444" i="1"/>
  <c r="CB444" i="1" s="1"/>
  <c r="CC444" i="1" s="1"/>
  <c r="CA734" i="1"/>
  <c r="BW734" i="1" s="1"/>
  <c r="CA170" i="1"/>
  <c r="BV243" i="1"/>
  <c r="CA465" i="1"/>
  <c r="CB465" i="1" s="1"/>
  <c r="BV175" i="1"/>
  <c r="CA763" i="1"/>
  <c r="BV230" i="1"/>
  <c r="BV196" i="1"/>
  <c r="CA213" i="1"/>
  <c r="BW213" i="1" s="1"/>
  <c r="CA513" i="1"/>
  <c r="CB513" i="1" s="1"/>
  <c r="CC513" i="1" s="1"/>
  <c r="AO513" i="1" s="1"/>
  <c r="CA775" i="1"/>
  <c r="BW775" i="1" s="1"/>
  <c r="CA145" i="1"/>
  <c r="BW145" i="1" s="1"/>
  <c r="CA748" i="1"/>
  <c r="BW748" i="1" s="1"/>
  <c r="BV711" i="1"/>
  <c r="CA116" i="1"/>
  <c r="BW116" i="1" s="1"/>
  <c r="BV798" i="1"/>
  <c r="CA360" i="1"/>
  <c r="BV360" i="1"/>
  <c r="CA300" i="1"/>
  <c r="BV300" i="1"/>
  <c r="BV704" i="1"/>
  <c r="CA341" i="1"/>
  <c r="BW341" i="1" s="1"/>
  <c r="CA240" i="1"/>
  <c r="BW240" i="1" s="1"/>
  <c r="CA113" i="1"/>
  <c r="CA76" i="1"/>
  <c r="BV724" i="1"/>
  <c r="BV357" i="1"/>
  <c r="CA713" i="1"/>
  <c r="BW713" i="1" s="1"/>
  <c r="CA234" i="1"/>
  <c r="BV234" i="1"/>
  <c r="CA123" i="1"/>
  <c r="CA377" i="1"/>
  <c r="CA180" i="1"/>
  <c r="CA178" i="1"/>
  <c r="BV178" i="1"/>
  <c r="CA423" i="1"/>
  <c r="BW423" i="1" s="1"/>
  <c r="BV795" i="1"/>
  <c r="CA356" i="1"/>
  <c r="BW356" i="1" s="1"/>
  <c r="CB800" i="1"/>
  <c r="CA596" i="1"/>
  <c r="BW596" i="1" s="1"/>
  <c r="BV210" i="1"/>
  <c r="CA760" i="1"/>
  <c r="BW760" i="1" s="1"/>
  <c r="BV89" i="1"/>
  <c r="CA778" i="1"/>
  <c r="CA183" i="1"/>
  <c r="CA232" i="1"/>
  <c r="BV372" i="1"/>
  <c r="BV168" i="1"/>
  <c r="BW164" i="1"/>
  <c r="CA265" i="1"/>
  <c r="BV265" i="1"/>
  <c r="CA631" i="1"/>
  <c r="BW631" i="1" s="1"/>
  <c r="CA577" i="1"/>
  <c r="CB577" i="1" s="1"/>
  <c r="CC577" i="1" s="1"/>
  <c r="CA373" i="1"/>
  <c r="CB373" i="1" s="1"/>
  <c r="CC373" i="1" s="1"/>
  <c r="CA179" i="1"/>
  <c r="BV179" i="1"/>
  <c r="CA365" i="1"/>
  <c r="CB365" i="1" s="1"/>
  <c r="CC365" i="1" s="1"/>
  <c r="CA581" i="1"/>
  <c r="BW581" i="1" s="1"/>
  <c r="CA173" i="1"/>
  <c r="BW173" i="1" s="1"/>
  <c r="CA250" i="1"/>
  <c r="BW250" i="1" s="1"/>
  <c r="BV370" i="1"/>
  <c r="CA710" i="1"/>
  <c r="BW710" i="1" s="1"/>
  <c r="CA561" i="1"/>
  <c r="CB561" i="1" s="1"/>
  <c r="CA120" i="1"/>
  <c r="CA784" i="1"/>
  <c r="BW784" i="1" s="1"/>
  <c r="CA127" i="1"/>
  <c r="BW127" i="1" s="1"/>
  <c r="CA706" i="1"/>
  <c r="BW706" i="1" s="1"/>
  <c r="CA184" i="1"/>
  <c r="CA407" i="1"/>
  <c r="BW407" i="1" s="1"/>
  <c r="CA573" i="1"/>
  <c r="BW573" i="1" s="1"/>
  <c r="CA530" i="1"/>
  <c r="BW530" i="1" s="1"/>
  <c r="CA534" i="1"/>
  <c r="BW534" i="1" s="1"/>
  <c r="CA499" i="1"/>
  <c r="CB499" i="1" s="1"/>
  <c r="CB788" i="1"/>
  <c r="BW788" i="1"/>
  <c r="CA643" i="1"/>
  <c r="BW643" i="1" s="1"/>
  <c r="BV643" i="1"/>
  <c r="BV57" i="1"/>
  <c r="CA468" i="1"/>
  <c r="BV468" i="1"/>
  <c r="CB501" i="1"/>
  <c r="BW501" i="1"/>
  <c r="CA118" i="1"/>
  <c r="BV118" i="1"/>
  <c r="CA548" i="1"/>
  <c r="BV548" i="1"/>
  <c r="CA350" i="1"/>
  <c r="BV350" i="1"/>
  <c r="CA73" i="1"/>
  <c r="BW73" i="1" s="1"/>
  <c r="BV73" i="1"/>
  <c r="CA588" i="1"/>
  <c r="BW588" i="1" s="1"/>
  <c r="BV588" i="1"/>
  <c r="CA431" i="1"/>
  <c r="BW431" i="1" s="1"/>
  <c r="BV431" i="1"/>
  <c r="CA322" i="1"/>
  <c r="BW322" i="1" s="1"/>
  <c r="BV322" i="1"/>
  <c r="CA420" i="1"/>
  <c r="BW420" i="1" s="1"/>
  <c r="BV420" i="1"/>
  <c r="CA364" i="1"/>
  <c r="BV364" i="1"/>
  <c r="CA451" i="1"/>
  <c r="BV451" i="1"/>
  <c r="BV745" i="1"/>
  <c r="CA709" i="1"/>
  <c r="BW709" i="1" s="1"/>
  <c r="CA747" i="1"/>
  <c r="BW747" i="1" s="1"/>
  <c r="CA434" i="1"/>
  <c r="BW434" i="1" s="1"/>
  <c r="BV434" i="1"/>
  <c r="CA462" i="1"/>
  <c r="BV462" i="1"/>
  <c r="BV142" i="1"/>
  <c r="CA545" i="1"/>
  <c r="BV545" i="1"/>
  <c r="CA523" i="1"/>
  <c r="BV523" i="1"/>
  <c r="CA543" i="1"/>
  <c r="BW543" i="1" s="1"/>
  <c r="BV543" i="1"/>
  <c r="CA298" i="1"/>
  <c r="BV298" i="1"/>
  <c r="CA374" i="1"/>
  <c r="BV374" i="1"/>
  <c r="BV62" i="1"/>
  <c r="BV794" i="1"/>
  <c r="CA567" i="1"/>
  <c r="BV567" i="1"/>
  <c r="CA155" i="1"/>
  <c r="BV155" i="1"/>
  <c r="CA12" i="1"/>
  <c r="BW12" i="1" s="1"/>
  <c r="BV12" i="1"/>
  <c r="CA361" i="1"/>
  <c r="BV361" i="1"/>
  <c r="BV752" i="1"/>
  <c r="BV133" i="1"/>
  <c r="CA610" i="1"/>
  <c r="BV610" i="1"/>
  <c r="CA88" i="1"/>
  <c r="BV88" i="1"/>
  <c r="CA419" i="1"/>
  <c r="BW419" i="1" s="1"/>
  <c r="CA241" i="1"/>
  <c r="CA591" i="1"/>
  <c r="BW591" i="1" s="1"/>
  <c r="BV591" i="1"/>
  <c r="CA666" i="1"/>
  <c r="BW666" i="1" s="1"/>
  <c r="BV666" i="1"/>
  <c r="CA368" i="1"/>
  <c r="BV368" i="1"/>
  <c r="CA43" i="1"/>
  <c r="BV43" i="1"/>
  <c r="CA494" i="1"/>
  <c r="BV494" i="1"/>
  <c r="CA453" i="1"/>
  <c r="BV453" i="1"/>
  <c r="CA286" i="1"/>
  <c r="BV286" i="1"/>
  <c r="BV202" i="1"/>
  <c r="CA191" i="1"/>
  <c r="BW191" i="1" s="1"/>
  <c r="BW251" i="1"/>
  <c r="BV189" i="1"/>
  <c r="BV166" i="1"/>
  <c r="CA194" i="1"/>
  <c r="BW194" i="1" s="1"/>
  <c r="CA192" i="1"/>
  <c r="BW192" i="1" s="1"/>
  <c r="CA94" i="1"/>
  <c r="BV94" i="1"/>
  <c r="CA369" i="1"/>
  <c r="BV369" i="1"/>
  <c r="CA351" i="1"/>
  <c r="BV351" i="1"/>
  <c r="CA537" i="1"/>
  <c r="BW537" i="1" s="1"/>
  <c r="BV537" i="1"/>
  <c r="CA27" i="1"/>
  <c r="BW27" i="1" s="1"/>
  <c r="BV27" i="1"/>
  <c r="CA233" i="1"/>
  <c r="BV233" i="1"/>
  <c r="CA592" i="1"/>
  <c r="BV592" i="1"/>
  <c r="CA500" i="1"/>
  <c r="BV500" i="1"/>
  <c r="CA520" i="1"/>
  <c r="BW520" i="1" s="1"/>
  <c r="BV520" i="1"/>
  <c r="CA562" i="1"/>
  <c r="BW562" i="1" s="1"/>
  <c r="BV562" i="1"/>
  <c r="CA363" i="1"/>
  <c r="BV363" i="1"/>
  <c r="CA44" i="1"/>
  <c r="BV44" i="1"/>
  <c r="CA119" i="1"/>
  <c r="BV119" i="1"/>
  <c r="CA402" i="1"/>
  <c r="BW402" i="1" s="1"/>
  <c r="BV402" i="1"/>
  <c r="CA475" i="1"/>
  <c r="BV475" i="1"/>
  <c r="CA362" i="1"/>
  <c r="BV39" i="1"/>
  <c r="CA323" i="1"/>
  <c r="BW323" i="1" s="1"/>
  <c r="BV323" i="1"/>
  <c r="CA376" i="1"/>
  <c r="BV376" i="1"/>
  <c r="CA491" i="1"/>
  <c r="BV491" i="1"/>
  <c r="CA565" i="1"/>
  <c r="BW565" i="1" s="1"/>
  <c r="CA267" i="1"/>
  <c r="BV267" i="1"/>
  <c r="CA23" i="1"/>
  <c r="BW23" i="1" s="1"/>
  <c r="CA471" i="1"/>
  <c r="BV471" i="1"/>
  <c r="CA664" i="1"/>
  <c r="BW664" i="1" s="1"/>
  <c r="CA607" i="1"/>
  <c r="BW607" i="1" s="1"/>
  <c r="BV607" i="1"/>
  <c r="CA486" i="1"/>
  <c r="BV486" i="1"/>
  <c r="CA488" i="1"/>
  <c r="BV488" i="1"/>
  <c r="BW797" i="1"/>
  <c r="BV51" i="1"/>
  <c r="CA449" i="1"/>
  <c r="BV449" i="1"/>
  <c r="CA686" i="1"/>
  <c r="BW686" i="1" s="1"/>
  <c r="CA647" i="1"/>
  <c r="BW647" i="1" s="1"/>
  <c r="BV647" i="1"/>
  <c r="CA694" i="1"/>
  <c r="BW694" i="1" s="1"/>
  <c r="BV694" i="1"/>
  <c r="CA306" i="1"/>
  <c r="BV306" i="1"/>
  <c r="CA293" i="1"/>
  <c r="BV293" i="1"/>
  <c r="CA271" i="1"/>
  <c r="BV271" i="1"/>
  <c r="CA519" i="1"/>
  <c r="BW519" i="1" s="1"/>
  <c r="BV519" i="1"/>
  <c r="CA492" i="1"/>
  <c r="CA578" i="1"/>
  <c r="CA749" i="1"/>
  <c r="CA732" i="1"/>
  <c r="BV732" i="1"/>
  <c r="CA261" i="1"/>
  <c r="BV261" i="1"/>
  <c r="CA303" i="1"/>
  <c r="BV303" i="1"/>
  <c r="CA600" i="1"/>
  <c r="BV600" i="1"/>
  <c r="CA143" i="1"/>
  <c r="BW143" i="1" s="1"/>
  <c r="CA132" i="1"/>
  <c r="BW132" i="1" s="1"/>
  <c r="BV132" i="1"/>
  <c r="CA614" i="1"/>
  <c r="BV614" i="1"/>
  <c r="CA450" i="1"/>
  <c r="BV450" i="1"/>
  <c r="CA283" i="1"/>
  <c r="BV283" i="1"/>
  <c r="CA570" i="1"/>
  <c r="BV570" i="1"/>
  <c r="CA301" i="1"/>
  <c r="CA130" i="1"/>
  <c r="CA498" i="1"/>
  <c r="BV498" i="1"/>
  <c r="CA313" i="1"/>
  <c r="BW313" i="1" s="1"/>
  <c r="CA153" i="1"/>
  <c r="BW153" i="1" s="1"/>
  <c r="CA675" i="1"/>
  <c r="BW675" i="1" s="1"/>
  <c r="BV675" i="1"/>
  <c r="CA331" i="1"/>
  <c r="BW331" i="1" s="1"/>
  <c r="BV331" i="1"/>
  <c r="CA571" i="1"/>
  <c r="BW571" i="1" s="1"/>
  <c r="BV571" i="1"/>
  <c r="CA541" i="1"/>
  <c r="BW541" i="1" s="1"/>
  <c r="BV541" i="1"/>
  <c r="CA98" i="1"/>
  <c r="BW98" i="1" s="1"/>
  <c r="BV98" i="1"/>
  <c r="CA326" i="1"/>
  <c r="BW326" i="1" s="1"/>
  <c r="BV326" i="1"/>
  <c r="CA656" i="1"/>
  <c r="BW656" i="1" s="1"/>
  <c r="BV656" i="1"/>
  <c r="CA481" i="1"/>
  <c r="BV481" i="1"/>
  <c r="CA274" i="1"/>
  <c r="BV274" i="1"/>
  <c r="CA259" i="1"/>
  <c r="BV259" i="1"/>
  <c r="CA165" i="1"/>
  <c r="BV33" i="1"/>
  <c r="BV87" i="1"/>
  <c r="BV777" i="1"/>
  <c r="CA708" i="1"/>
  <c r="BV708" i="1"/>
  <c r="CA294" i="1"/>
  <c r="BV294" i="1"/>
  <c r="CA157" i="1"/>
  <c r="BV157" i="1"/>
  <c r="CA582" i="1"/>
  <c r="BW582" i="1" s="1"/>
  <c r="BV582" i="1"/>
  <c r="CA42" i="1"/>
  <c r="BW42" i="1" s="1"/>
  <c r="BV42" i="1"/>
  <c r="CA272" i="1"/>
  <c r="BV272" i="1"/>
  <c r="CA262" i="1"/>
  <c r="BV262" i="1"/>
  <c r="CA235" i="1"/>
  <c r="BW235" i="1" s="1"/>
  <c r="BV235" i="1"/>
  <c r="CA31" i="1"/>
  <c r="BW31" i="1" s="1"/>
  <c r="BV31" i="1"/>
  <c r="CA22" i="1"/>
  <c r="BV22" i="1"/>
  <c r="BV242" i="1"/>
  <c r="CA242" i="1"/>
  <c r="CA480" i="1"/>
  <c r="BV480" i="1"/>
  <c r="CA467" i="1"/>
  <c r="BV467" i="1"/>
  <c r="CA505" i="1"/>
  <c r="BV505" i="1"/>
  <c r="CA276" i="1"/>
  <c r="BV276" i="1"/>
  <c r="CA779" i="1"/>
  <c r="BW779" i="1" s="1"/>
  <c r="CA348" i="1"/>
  <c r="BV348" i="1"/>
  <c r="CA585" i="1"/>
  <c r="BW585" i="1" s="1"/>
  <c r="BV585" i="1"/>
  <c r="CA702" i="1"/>
  <c r="BW702" i="1" s="1"/>
  <c r="BV702" i="1"/>
  <c r="CA296" i="1"/>
  <c r="BV296" i="1"/>
  <c r="CA490" i="1"/>
  <c r="BV490" i="1"/>
  <c r="CA302" i="1"/>
  <c r="BV302" i="1"/>
  <c r="CA630" i="1"/>
  <c r="BW630" i="1" s="1"/>
  <c r="BV630" i="1"/>
  <c r="CA738" i="1"/>
  <c r="CB738" i="1" s="1"/>
  <c r="AP738" i="1" s="1"/>
  <c r="CP738" i="1" s="1"/>
  <c r="CA102" i="1"/>
  <c r="BW102" i="1" s="1"/>
  <c r="CA147" i="1"/>
  <c r="BW147" i="1" s="1"/>
  <c r="BV147" i="1"/>
  <c r="BV736" i="1"/>
  <c r="BV788" i="1"/>
  <c r="CB304" i="1"/>
  <c r="BW304" i="1"/>
  <c r="CA391" i="1"/>
  <c r="BW391" i="1" s="1"/>
  <c r="CA663" i="1"/>
  <c r="BW663" i="1" s="1"/>
  <c r="BV663" i="1"/>
  <c r="CA679" i="1"/>
  <c r="BV679" i="1"/>
  <c r="CA285" i="1"/>
  <c r="BV285" i="1"/>
  <c r="CA156" i="1"/>
  <c r="BW156" i="1" s="1"/>
  <c r="BV156" i="1"/>
  <c r="CA662" i="1"/>
  <c r="BV662" i="1"/>
  <c r="CA342" i="1"/>
  <c r="BV342" i="1"/>
  <c r="CA280" i="1"/>
  <c r="BV280" i="1"/>
  <c r="CA458" i="1"/>
  <c r="BV458" i="1"/>
  <c r="CA762" i="1"/>
  <c r="BW762" i="1" s="1"/>
  <c r="BV601" i="1"/>
  <c r="CA601" i="1"/>
  <c r="CA227" i="1"/>
  <c r="BW227" i="1" s="1"/>
  <c r="BV227" i="1"/>
  <c r="CA527" i="1"/>
  <c r="BW527" i="1" s="1"/>
  <c r="BV527" i="1"/>
  <c r="CA260" i="1"/>
  <c r="BV260" i="1"/>
  <c r="CA502" i="1"/>
  <c r="BV502" i="1"/>
  <c r="CA470" i="1"/>
  <c r="BV470" i="1"/>
  <c r="CA149" i="1"/>
  <c r="BW149" i="1" s="1"/>
  <c r="CA324" i="1"/>
  <c r="BW324" i="1" s="1"/>
  <c r="BV324" i="1"/>
  <c r="CA611" i="1"/>
  <c r="BW611" i="1" s="1"/>
  <c r="BV611" i="1"/>
  <c r="CA225" i="1"/>
  <c r="BW225" i="1" s="1"/>
  <c r="BV225" i="1"/>
  <c r="CA425" i="1"/>
  <c r="BW425" i="1" s="1"/>
  <c r="BV425" i="1"/>
  <c r="CA446" i="1"/>
  <c r="BW446" i="1" s="1"/>
  <c r="BV446" i="1"/>
  <c r="CA291" i="1"/>
  <c r="BV291" i="1"/>
  <c r="CA461" i="1"/>
  <c r="BV461" i="1"/>
  <c r="CA479" i="1"/>
  <c r="BV479" i="1"/>
  <c r="CA452" i="1"/>
  <c r="BV452" i="1"/>
  <c r="CA508" i="1"/>
  <c r="BV508" i="1"/>
  <c r="CA723" i="1"/>
  <c r="CA785" i="1"/>
  <c r="BV346" i="1"/>
  <c r="CA160" i="1"/>
  <c r="BV160" i="1"/>
  <c r="CB266" i="1"/>
  <c r="BW266" i="1"/>
  <c r="CA264" i="1"/>
  <c r="BV264" i="1"/>
  <c r="CA593" i="1"/>
  <c r="BW593" i="1" s="1"/>
  <c r="BV593" i="1"/>
  <c r="CA154" i="1"/>
  <c r="BV154" i="1"/>
  <c r="CA14" i="1"/>
  <c r="BW14" i="1" s="1"/>
  <c r="CA620" i="1"/>
  <c r="BW620" i="1" s="1"/>
  <c r="BV620" i="1"/>
  <c r="CA692" i="1"/>
  <c r="BV692" i="1"/>
  <c r="CA366" i="1"/>
  <c r="BV366" i="1"/>
  <c r="CA455" i="1"/>
  <c r="BV455" i="1"/>
  <c r="CA327" i="1"/>
  <c r="BW327" i="1" s="1"/>
  <c r="BV327" i="1"/>
  <c r="CA560" i="1"/>
  <c r="BV560" i="1"/>
  <c r="BV705" i="1"/>
  <c r="CA742" i="1"/>
  <c r="BV742" i="1"/>
  <c r="CA484" i="1"/>
  <c r="BV484" i="1"/>
  <c r="CA683" i="1"/>
  <c r="BV683" i="1"/>
  <c r="CA489" i="1"/>
  <c r="BV489" i="1"/>
  <c r="CA278" i="1"/>
  <c r="BV278" i="1"/>
  <c r="BV108" i="1"/>
  <c r="CA765" i="1"/>
  <c r="BV765" i="1"/>
  <c r="CA66" i="1"/>
  <c r="BW66" i="1" s="1"/>
  <c r="BV66" i="1"/>
  <c r="CA482" i="1"/>
  <c r="BV482" i="1"/>
  <c r="CA474" i="1"/>
  <c r="BV474" i="1"/>
  <c r="CA163" i="1"/>
  <c r="BV163" i="1"/>
  <c r="CA288" i="1"/>
  <c r="BV288" i="1"/>
  <c r="CB370" i="1"/>
  <c r="BW370" i="1"/>
  <c r="CA439" i="1"/>
  <c r="BW439" i="1" s="1"/>
  <c r="BV439" i="1"/>
  <c r="CA433" i="1"/>
  <c r="CA533" i="1"/>
  <c r="BW533" i="1" s="1"/>
  <c r="BV533" i="1"/>
  <c r="CA553" i="1"/>
  <c r="BW553" i="1" s="1"/>
  <c r="BV553" i="1"/>
  <c r="CA609" i="1"/>
  <c r="BW609" i="1" s="1"/>
  <c r="CA507" i="1"/>
  <c r="BV507" i="1"/>
  <c r="CA279" i="1"/>
  <c r="BV279" i="1"/>
  <c r="CA390" i="1"/>
  <c r="BW390" i="1" s="1"/>
  <c r="CA563" i="1"/>
  <c r="BW563" i="1" s="1"/>
  <c r="BV563" i="1"/>
  <c r="CA569" i="1"/>
  <c r="BV569" i="1"/>
  <c r="CA460" i="1"/>
  <c r="BV460" i="1"/>
  <c r="CA367" i="1"/>
  <c r="BV367" i="1"/>
  <c r="CA158" i="1"/>
  <c r="BV158" i="1"/>
  <c r="CA445" i="1"/>
  <c r="BW445" i="1" s="1"/>
  <c r="BV445" i="1"/>
  <c r="CA447" i="1"/>
  <c r="BW447" i="1" s="1"/>
  <c r="BV447" i="1"/>
  <c r="CA70" i="1"/>
  <c r="BW70" i="1" s="1"/>
  <c r="BV70" i="1"/>
  <c r="CA641" i="1"/>
  <c r="BW641" i="1" s="1"/>
  <c r="BV641" i="1"/>
  <c r="CA487" i="1"/>
  <c r="BV487" i="1"/>
  <c r="CA466" i="1"/>
  <c r="BV466" i="1"/>
  <c r="CA375" i="1"/>
  <c r="BV375" i="1"/>
  <c r="CA448" i="1"/>
  <c r="BV448" i="1"/>
  <c r="CA478" i="1"/>
  <c r="BV478" i="1"/>
  <c r="BW372" i="1"/>
  <c r="CA281" i="1"/>
  <c r="BV281" i="1"/>
  <c r="BV206" i="1"/>
  <c r="CA206" i="1"/>
  <c r="CA783" i="1"/>
  <c r="BV783" i="1"/>
  <c r="CA579" i="1"/>
  <c r="BW579" i="1" s="1"/>
  <c r="BV579" i="1"/>
  <c r="CA626" i="1"/>
  <c r="BV626" i="1"/>
  <c r="CA583" i="1"/>
  <c r="BW583" i="1" s="1"/>
  <c r="BV583" i="1"/>
  <c r="CA112" i="1"/>
  <c r="BV112" i="1"/>
  <c r="CA421" i="1"/>
  <c r="BW421" i="1" s="1"/>
  <c r="BV421" i="1"/>
  <c r="CA714" i="1"/>
  <c r="BW714" i="1" s="1"/>
  <c r="BV714" i="1"/>
  <c r="CA496" i="1"/>
  <c r="BV496" i="1"/>
  <c r="CA52" i="1"/>
  <c r="BV52" i="1"/>
  <c r="BW346" i="1"/>
  <c r="CA299" i="1"/>
  <c r="BV299" i="1"/>
  <c r="CA473" i="1"/>
  <c r="BV473" i="1"/>
  <c r="CA503" i="1"/>
  <c r="BV503" i="1"/>
  <c r="CA148" i="1"/>
  <c r="BV148" i="1"/>
  <c r="CA463" i="1"/>
  <c r="BV463" i="1"/>
  <c r="BW794" i="1"/>
  <c r="CA432" i="1"/>
  <c r="BV432" i="1"/>
  <c r="CA413" i="1"/>
  <c r="BV413" i="1"/>
  <c r="CA398" i="1"/>
  <c r="BW398" i="1" s="1"/>
  <c r="BV398" i="1"/>
  <c r="CA386" i="1"/>
  <c r="BW386" i="1" s="1"/>
  <c r="BV386" i="1"/>
  <c r="CA246" i="1"/>
  <c r="BW246" i="1" s="1"/>
  <c r="BV246" i="1"/>
  <c r="CA277" i="1"/>
  <c r="BV277" i="1"/>
  <c r="CA284" i="1"/>
  <c r="BV284" i="1"/>
  <c r="CA459" i="1"/>
  <c r="BV459" i="1"/>
  <c r="CA292" i="1"/>
  <c r="BV292" i="1"/>
  <c r="CA504" i="1"/>
  <c r="BV504" i="1"/>
  <c r="CA627" i="1"/>
  <c r="BV627" i="1"/>
  <c r="CA443" i="1"/>
  <c r="BV443" i="1"/>
  <c r="CA454" i="1"/>
  <c r="BV454" i="1"/>
  <c r="CA257" i="1"/>
  <c r="BV257" i="1"/>
  <c r="CA221" i="1"/>
  <c r="BV221" i="1"/>
  <c r="CA378" i="1"/>
  <c r="BV378" i="1"/>
  <c r="BV208" i="1"/>
  <c r="CA208" i="1"/>
  <c r="BW222" i="1"/>
  <c r="CB798" i="1"/>
  <c r="BW798" i="1"/>
  <c r="CA217" i="1"/>
  <c r="CA188" i="1"/>
  <c r="BV188" i="1"/>
  <c r="BW355" i="1"/>
  <c r="BW15" i="1"/>
  <c r="BW210" i="1"/>
  <c r="CA248" i="1"/>
  <c r="BV248" i="1"/>
  <c r="BV253" i="1"/>
  <c r="CA253" i="1"/>
  <c r="BV161" i="1"/>
  <c r="CA161" i="1"/>
  <c r="CA769" i="1"/>
  <c r="BV769" i="1"/>
  <c r="CB196" i="1"/>
  <c r="BW196" i="1"/>
  <c r="CA703" i="1"/>
  <c r="BV703" i="1"/>
  <c r="BV122" i="1"/>
  <c r="CB243" i="1"/>
  <c r="BV82" i="1"/>
  <c r="CA735" i="1"/>
  <c r="BV735" i="1"/>
  <c r="CA172" i="1"/>
  <c r="BV172" i="1"/>
  <c r="CA207" i="1"/>
  <c r="BV207" i="1"/>
  <c r="CA799" i="1"/>
  <c r="BV799" i="1"/>
  <c r="CA758" i="1"/>
  <c r="BV758" i="1"/>
  <c r="BV731" i="1"/>
  <c r="CA720" i="1"/>
  <c r="BV720" i="1"/>
  <c r="BW786" i="1"/>
  <c r="CA776" i="1"/>
  <c r="BV776" i="1"/>
  <c r="CA309" i="1"/>
  <c r="BV309" i="1"/>
  <c r="CA803" i="1"/>
  <c r="BV803" i="1"/>
  <c r="BW704" i="1"/>
  <c r="CA737" i="1"/>
  <c r="BV737" i="1"/>
  <c r="BW740" i="1"/>
  <c r="CA743" i="1"/>
  <c r="BV743" i="1"/>
  <c r="CA442" i="1"/>
  <c r="BV442" i="1"/>
  <c r="CB33" i="1"/>
  <c r="CA204" i="1"/>
  <c r="BV204" i="1"/>
  <c r="BW82" i="1"/>
  <c r="CA159" i="1"/>
  <c r="BV159" i="1"/>
  <c r="BV804" i="1"/>
  <c r="CA712" i="1"/>
  <c r="BV712" i="1"/>
  <c r="CA200" i="1"/>
  <c r="BV200" i="1"/>
  <c r="CB51" i="1"/>
  <c r="BW51" i="1"/>
  <c r="CA754" i="1"/>
  <c r="BV754" i="1"/>
  <c r="CA198" i="1"/>
  <c r="BV198" i="1"/>
  <c r="BV151" i="1"/>
  <c r="CA151" i="1"/>
  <c r="CA139" i="1"/>
  <c r="BV139" i="1"/>
  <c r="BW231" i="1"/>
  <c r="BV80" i="1"/>
  <c r="CA80" i="1"/>
  <c r="CA733" i="1"/>
  <c r="BV733" i="1"/>
  <c r="BW202" i="1"/>
  <c r="CA75" i="1"/>
  <c r="BV75" i="1"/>
  <c r="CA211" i="1"/>
  <c r="BV211" i="1"/>
  <c r="BV781" i="1"/>
  <c r="CA781" i="1"/>
  <c r="CA307" i="1"/>
  <c r="BV307" i="1"/>
  <c r="BW111" i="1"/>
  <c r="CA129" i="1"/>
  <c r="BV129" i="1"/>
  <c r="CA218" i="1"/>
  <c r="BV218" i="1"/>
  <c r="CA20" i="1"/>
  <c r="BV20" i="1"/>
  <c r="CA169" i="1"/>
  <c r="BV169" i="1"/>
  <c r="BV79" i="1"/>
  <c r="CA79" i="1"/>
  <c r="CA203" i="1"/>
  <c r="BV203" i="1"/>
  <c r="CA772" i="1"/>
  <c r="BV772" i="1"/>
  <c r="CA802" i="1"/>
  <c r="BV802" i="1"/>
  <c r="BW162" i="1"/>
  <c r="CA117" i="1"/>
  <c r="BV117" i="1"/>
  <c r="CB755" i="1"/>
  <c r="BW755" i="1"/>
  <c r="CA761" i="1"/>
  <c r="BV761" i="1"/>
  <c r="CA770" i="1"/>
  <c r="BV770" i="1"/>
  <c r="BV349" i="1"/>
  <c r="CA349" i="1"/>
  <c r="BV121" i="1"/>
  <c r="CA121" i="1"/>
  <c r="BV721" i="1"/>
  <c r="CA721" i="1"/>
  <c r="BV727" i="1"/>
  <c r="CA727" i="1"/>
  <c r="BV193" i="1"/>
  <c r="CA193" i="1"/>
  <c r="BV220" i="1"/>
  <c r="CA220" i="1"/>
  <c r="BW752" i="1"/>
  <c r="CA308" i="1"/>
  <c r="BV308" i="1"/>
  <c r="CA48" i="1"/>
  <c r="BV48" i="1"/>
  <c r="CA258" i="1"/>
  <c r="BV258" i="1"/>
  <c r="CA83" i="1"/>
  <c r="BV83" i="1"/>
  <c r="CA728" i="1"/>
  <c r="BV728" i="1"/>
  <c r="CA171" i="1"/>
  <c r="BV171" i="1"/>
  <c r="CA209" i="1"/>
  <c r="BV209" i="1"/>
  <c r="CA84" i="1"/>
  <c r="BV84" i="1"/>
  <c r="CA741" i="1"/>
  <c r="BV741" i="1"/>
  <c r="CA35" i="1"/>
  <c r="BV35" i="1"/>
  <c r="CA86" i="1"/>
  <c r="BV86" i="1"/>
  <c r="BV212" i="1"/>
  <c r="CA212" i="1"/>
  <c r="BV67" i="1"/>
  <c r="CA67" i="1"/>
  <c r="BV115" i="1"/>
  <c r="CA115" i="1"/>
  <c r="BV219" i="1"/>
  <c r="CA219" i="1"/>
  <c r="BV247" i="1"/>
  <c r="CA247" i="1"/>
  <c r="BW724" i="1"/>
  <c r="BV186" i="1"/>
  <c r="CA186" i="1"/>
  <c r="CA249" i="1"/>
  <c r="BV249" i="1"/>
  <c r="CA223" i="1"/>
  <c r="BV223" i="1"/>
  <c r="BV509" i="1"/>
  <c r="CA509" i="1"/>
  <c r="CA746" i="1"/>
  <c r="BV746" i="1"/>
  <c r="BV729" i="1"/>
  <c r="CA729" i="1"/>
  <c r="BW736" i="1"/>
  <c r="CA531" i="1"/>
  <c r="BW531" i="1" s="1"/>
  <c r="CA405" i="1"/>
  <c r="CA574" i="1"/>
  <c r="BW574" i="1" s="1"/>
  <c r="CA388" i="1"/>
  <c r="CA383" i="1"/>
  <c r="BW383" i="1" s="1"/>
  <c r="CA152" i="1"/>
  <c r="BW152" i="1" s="1"/>
  <c r="CA45" i="1"/>
  <c r="CA400" i="1"/>
  <c r="CA226" i="1"/>
  <c r="BW226" i="1" s="1"/>
  <c r="CA665" i="1"/>
  <c r="BW665" i="1" s="1"/>
  <c r="CA640" i="1"/>
  <c r="BW640" i="1" s="1"/>
  <c r="CA547" i="1"/>
  <c r="BW547" i="1" s="1"/>
  <c r="CA429" i="1"/>
  <c r="BW429" i="1" s="1"/>
  <c r="CA580" i="1"/>
  <c r="BW580" i="1" s="1"/>
  <c r="CA623" i="1"/>
  <c r="BW623" i="1" s="1"/>
  <c r="CA245" i="1"/>
  <c r="BW245" i="1" s="1"/>
  <c r="CA290" i="1"/>
  <c r="BW290" i="1" s="1"/>
  <c r="CA26" i="1"/>
  <c r="BW26" i="1" s="1"/>
  <c r="CA687" i="1"/>
  <c r="BW687" i="1" s="1"/>
  <c r="CA559" i="1"/>
  <c r="CA529" i="1"/>
  <c r="BW529" i="1" s="1"/>
  <c r="CA644" i="1"/>
  <c r="BW644" i="1" s="1"/>
  <c r="CA140" i="1"/>
  <c r="BW140" i="1" s="1"/>
  <c r="CA389" i="1"/>
  <c r="BW389" i="1" s="1"/>
  <c r="CA320" i="1"/>
  <c r="BW320" i="1" s="1"/>
  <c r="CA237" i="1"/>
  <c r="CA382" i="1"/>
  <c r="CA236" i="1"/>
  <c r="BW236" i="1" s="1"/>
  <c r="CA74" i="1"/>
  <c r="BW74" i="1" s="1"/>
  <c r="CA430" i="1"/>
  <c r="BW430" i="1" s="1"/>
  <c r="CA427" i="1"/>
  <c r="CA515" i="1"/>
  <c r="CA336" i="1"/>
  <c r="BW336" i="1" s="1"/>
  <c r="CA674" i="1"/>
  <c r="BW674" i="1" s="1"/>
  <c r="CA318" i="1"/>
  <c r="CA435" i="1"/>
  <c r="CA535" i="1"/>
  <c r="BW535" i="1" s="1"/>
  <c r="CA542" i="1"/>
  <c r="BW542" i="1" s="1"/>
  <c r="CA599" i="1"/>
  <c r="BW599" i="1" s="1"/>
  <c r="CA684" i="1"/>
  <c r="BW684" i="1" s="1"/>
  <c r="CA564" i="1"/>
  <c r="BW564" i="1" s="1"/>
  <c r="CA697" i="1"/>
  <c r="BW697" i="1" s="1"/>
  <c r="CA650" i="1"/>
  <c r="BW650" i="1" s="1"/>
  <c r="CA65" i="1"/>
  <c r="BW65" i="1" s="1"/>
  <c r="CA138" i="1"/>
  <c r="BW138" i="1" s="1"/>
  <c r="CA622" i="1"/>
  <c r="CA411" i="1"/>
  <c r="BW411" i="1" s="1"/>
  <c r="CA659" i="1"/>
  <c r="CA316" i="1"/>
  <c r="CA338" i="1"/>
  <c r="CA551" i="1"/>
  <c r="BW551" i="1" s="1"/>
  <c r="CA337" i="1"/>
  <c r="BW337" i="1" s="1"/>
  <c r="CA594" i="1"/>
  <c r="BW594" i="1" s="1"/>
  <c r="CA689" i="1"/>
  <c r="BW689" i="1" s="1"/>
  <c r="CA406" i="1"/>
  <c r="BW406" i="1" s="1"/>
  <c r="CA625" i="1"/>
  <c r="BW625" i="1" s="1"/>
  <c r="CA603" i="1"/>
  <c r="BW603" i="1" s="1"/>
  <c r="CA550" i="1"/>
  <c r="BW550" i="1" s="1"/>
  <c r="CA557" i="1"/>
  <c r="BW557" i="1" s="1"/>
  <c r="CA558" i="1"/>
  <c r="BW558" i="1" s="1"/>
  <c r="CA60" i="1"/>
  <c r="BW60" i="1" s="1"/>
  <c r="CA636" i="1"/>
  <c r="BW636" i="1" s="1"/>
  <c r="CA642" i="1"/>
  <c r="BW642" i="1" s="1"/>
  <c r="CA652" i="1"/>
  <c r="CA440" i="1"/>
  <c r="BW440" i="1" s="1"/>
  <c r="CA670" i="1"/>
  <c r="BW670" i="1" s="1"/>
  <c r="CA668" i="1"/>
  <c r="BW668" i="1" s="1"/>
  <c r="CA54" i="1"/>
  <c r="BW54" i="1" s="1"/>
  <c r="CA399" i="1"/>
  <c r="CA131" i="1"/>
  <c r="BW131" i="1" s="1"/>
  <c r="CA554" i="1"/>
  <c r="BW554" i="1" s="1"/>
  <c r="CA516" i="1"/>
  <c r="BW516" i="1" s="1"/>
  <c r="CA97" i="1"/>
  <c r="CA99" i="1"/>
  <c r="CA137" i="1"/>
  <c r="BW137" i="1" s="1"/>
  <c r="CA628" i="1"/>
  <c r="BW628" i="1" s="1"/>
  <c r="CA649" i="1"/>
  <c r="BW649" i="1" s="1"/>
  <c r="CA416" i="1"/>
  <c r="BW416" i="1" s="1"/>
  <c r="CA690" i="1"/>
  <c r="BW690" i="1" s="1"/>
  <c r="CA606" i="1"/>
  <c r="BW606" i="1" s="1"/>
  <c r="CA514" i="1"/>
  <c r="BW514" i="1" s="1"/>
  <c r="CA658" i="1"/>
  <c r="BW658" i="1" s="1"/>
  <c r="CA379" i="1"/>
  <c r="BW379" i="1" s="1"/>
  <c r="CA619" i="1"/>
  <c r="BW619" i="1" s="1"/>
  <c r="CA415" i="1"/>
  <c r="BW415" i="1" s="1"/>
  <c r="CA624" i="1"/>
  <c r="BW624" i="1" s="1"/>
  <c r="CA319" i="1"/>
  <c r="BW319" i="1" s="1"/>
  <c r="CA310" i="1"/>
  <c r="BW310" i="1" s="1"/>
  <c r="CA595" i="1"/>
  <c r="BW595" i="1" s="1"/>
  <c r="CA61" i="1"/>
  <c r="BW61" i="1" s="1"/>
  <c r="CA669" i="1"/>
  <c r="BW669" i="1" s="1"/>
  <c r="CA575" i="1"/>
  <c r="BW575" i="1" s="1"/>
  <c r="CA532" i="1"/>
  <c r="BW532" i="1" s="1"/>
  <c r="CA49" i="1"/>
  <c r="BW49" i="1" s="1"/>
  <c r="CA655" i="1"/>
  <c r="CA653" i="1"/>
  <c r="BW653" i="1" s="1"/>
  <c r="CA691" i="1"/>
  <c r="BW691" i="1" s="1"/>
  <c r="CA101" i="1"/>
  <c r="BW101" i="1" s="1"/>
  <c r="CA404" i="1"/>
  <c r="BW404" i="1" s="1"/>
  <c r="CA584" i="1"/>
  <c r="BW584" i="1" s="1"/>
  <c r="CA536" i="1"/>
  <c r="BW536" i="1" s="1"/>
  <c r="CA418" i="1"/>
  <c r="BW418" i="1" s="1"/>
  <c r="CA408" i="1"/>
  <c r="BW408" i="1" s="1"/>
  <c r="CA589" i="1"/>
  <c r="BW589" i="1" s="1"/>
  <c r="CA381" i="1"/>
  <c r="BW381" i="1" s="1"/>
  <c r="CA552" i="1"/>
  <c r="BW552" i="1" s="1"/>
  <c r="CA540" i="1"/>
  <c r="BW540" i="1" s="1"/>
  <c r="CA385" i="1"/>
  <c r="BW385" i="1" s="1"/>
  <c r="CA417" i="1"/>
  <c r="BW417" i="1" s="1"/>
  <c r="CA651" i="1"/>
  <c r="BW651" i="1" s="1"/>
  <c r="CA695" i="1"/>
  <c r="BW695" i="1" s="1"/>
  <c r="CA71" i="1"/>
  <c r="CA321" i="1"/>
  <c r="BW321" i="1" s="1"/>
  <c r="CA672" i="1"/>
  <c r="BW672" i="1" s="1"/>
  <c r="CA688" i="1"/>
  <c r="BW688" i="1" s="1"/>
  <c r="CA95" i="1"/>
  <c r="BW95" i="1" s="1"/>
  <c r="CA392" i="1"/>
  <c r="BW392" i="1" s="1"/>
  <c r="CA436" i="1"/>
  <c r="BW436" i="1" s="1"/>
  <c r="CA228" i="1"/>
  <c r="BW228" i="1" s="1"/>
  <c r="CA546" i="1"/>
  <c r="BW546" i="1" s="1"/>
  <c r="CA517" i="1"/>
  <c r="BW517" i="1" s="1"/>
  <c r="CA648" i="1"/>
  <c r="BW648" i="1" s="1"/>
  <c r="CA50" i="1"/>
  <c r="BW50" i="1" s="1"/>
  <c r="CA524" i="1"/>
  <c r="BW524" i="1" s="1"/>
  <c r="CA696" i="1"/>
  <c r="BW696" i="1" s="1"/>
  <c r="CA34" i="1"/>
  <c r="BW34" i="1" s="1"/>
  <c r="CA401" i="1"/>
  <c r="BW401" i="1" s="1"/>
  <c r="CA634" i="1"/>
  <c r="BW634" i="1" s="1"/>
  <c r="CA437" i="1"/>
  <c r="BW437" i="1" s="1"/>
  <c r="CA608" i="1"/>
  <c r="BW608" i="1" s="1"/>
  <c r="CA59" i="1"/>
  <c r="BW59" i="1" s="1"/>
  <c r="CA340" i="1"/>
  <c r="BW340" i="1" s="1"/>
  <c r="CA214" i="1"/>
  <c r="BW214" i="1" s="1"/>
  <c r="CA612" i="1"/>
  <c r="BW612" i="1" s="1"/>
  <c r="CA28" i="1"/>
  <c r="BW28" i="1" s="1"/>
  <c r="CA639" i="1"/>
  <c r="BW639" i="1" s="1"/>
  <c r="CA146" i="1"/>
  <c r="BW146" i="1" s="1"/>
  <c r="CA525" i="1"/>
  <c r="BW525" i="1" s="1"/>
  <c r="CA325" i="1"/>
  <c r="BW325" i="1" s="1"/>
  <c r="CA107" i="1"/>
  <c r="BW107" i="1" s="1"/>
  <c r="CA330" i="1"/>
  <c r="BW330" i="1" s="1"/>
  <c r="CA556" i="1"/>
  <c r="BW556" i="1" s="1"/>
  <c r="CA384" i="1"/>
  <c r="BW384" i="1" s="1"/>
  <c r="CA96" i="1"/>
  <c r="BW96" i="1" s="1"/>
  <c r="CA654" i="1"/>
  <c r="BW654" i="1" s="1"/>
  <c r="CA671" i="1"/>
  <c r="BW671" i="1" s="1"/>
  <c r="CA426" i="1"/>
  <c r="BW426" i="1" s="1"/>
  <c r="CA19" i="1"/>
  <c r="BW19" i="1" s="1"/>
  <c r="CA114" i="1"/>
  <c r="BW114" i="1" s="1"/>
  <c r="CA335" i="1"/>
  <c r="BW335" i="1" s="1"/>
  <c r="CA676" i="1"/>
  <c r="BW676" i="1" s="1"/>
  <c r="CA576" i="1"/>
  <c r="BW576" i="1" s="1"/>
  <c r="CA660" i="1"/>
  <c r="BW660" i="1" s="1"/>
  <c r="CA424" i="1"/>
  <c r="BW424" i="1" s="1"/>
  <c r="CA380" i="1"/>
  <c r="BW380" i="1" s="1"/>
  <c r="CA339" i="1"/>
  <c r="BW339" i="1" s="1"/>
  <c r="CA544" i="1"/>
  <c r="BW544" i="1" s="1"/>
  <c r="CA528" i="1"/>
  <c r="BW528" i="1" s="1"/>
  <c r="CA657" i="1"/>
  <c r="BW657" i="1" s="1"/>
  <c r="CA635" i="1"/>
  <c r="BW635" i="1" s="1"/>
  <c r="CA328" i="1"/>
  <c r="BW328" i="1" s="1"/>
  <c r="CA693" i="1"/>
  <c r="BW693" i="1" s="1"/>
  <c r="CA682" i="1"/>
  <c r="BW682" i="1" s="1"/>
  <c r="CA526" i="1"/>
  <c r="BW526" i="1" s="1"/>
  <c r="CA103" i="1"/>
  <c r="BW103" i="1" s="1"/>
  <c r="CA673" i="1"/>
  <c r="BW673" i="1" s="1"/>
  <c r="CA394" i="1"/>
  <c r="BW394" i="1" s="1"/>
  <c r="CA47" i="1"/>
  <c r="BW47" i="1" s="1"/>
  <c r="CA667" i="1"/>
  <c r="BW667" i="1" s="1"/>
  <c r="CA395" i="1"/>
  <c r="BW395" i="1" s="1"/>
  <c r="CA238" i="1"/>
  <c r="BW238" i="1" s="1"/>
  <c r="CA36" i="1"/>
  <c r="BW36" i="1" s="1"/>
  <c r="CA144" i="1"/>
  <c r="BW144" i="1" s="1"/>
  <c r="CA572" i="1"/>
  <c r="BW572" i="1" s="1"/>
  <c r="CA100" i="1"/>
  <c r="BW100" i="1" s="1"/>
  <c r="CA55" i="1"/>
  <c r="BW55" i="1" s="1"/>
  <c r="CC506" i="1" l="1"/>
  <c r="CB123" i="1"/>
  <c r="AP123" i="1" s="1"/>
  <c r="CP123" i="1" s="1"/>
  <c r="CC501" i="1"/>
  <c r="CB723" i="1"/>
  <c r="AP723" i="1" s="1"/>
  <c r="CP723" i="1" s="1"/>
  <c r="CC723" i="1" s="1"/>
  <c r="CC561" i="1"/>
  <c r="CB166" i="1"/>
  <c r="CC266" i="1"/>
  <c r="CO311" i="1"/>
  <c r="CB311" i="1" s="1"/>
  <c r="AP311" i="1" s="1"/>
  <c r="CP311" i="1" s="1"/>
  <c r="AZ311" i="1"/>
  <c r="CO139" i="1"/>
  <c r="CB139" i="1" s="1"/>
  <c r="AP139" i="1" s="1"/>
  <c r="CP139" i="1" s="1"/>
  <c r="AZ139" i="1"/>
  <c r="CO253" i="1"/>
  <c r="CB253" i="1" s="1"/>
  <c r="AP253" i="1" s="1"/>
  <c r="CP253" i="1" s="1"/>
  <c r="AZ253" i="1"/>
  <c r="CO796" i="1"/>
  <c r="CB796" i="1" s="1"/>
  <c r="AP796" i="1" s="1"/>
  <c r="CP796" i="1" s="1"/>
  <c r="AZ796" i="1"/>
  <c r="CO252" i="1"/>
  <c r="CB252" i="1" s="1"/>
  <c r="AP252" i="1" s="1"/>
  <c r="CP252" i="1" s="1"/>
  <c r="AZ252" i="1"/>
  <c r="CO215" i="1"/>
  <c r="AZ215" i="1"/>
  <c r="CO126" i="1"/>
  <c r="CB126" i="1" s="1"/>
  <c r="AP126" i="1" s="1"/>
  <c r="CP126" i="1" s="1"/>
  <c r="AZ126" i="1"/>
  <c r="CB510" i="1"/>
  <c r="AP510" i="1" s="1"/>
  <c r="CP510" i="1" s="1"/>
  <c r="CO230" i="1"/>
  <c r="CB230" i="1" s="1"/>
  <c r="AP230" i="1" s="1"/>
  <c r="CP230" i="1" s="1"/>
  <c r="AZ230" i="1"/>
  <c r="CO231" i="1"/>
  <c r="CB231" i="1" s="1"/>
  <c r="AP231" i="1" s="1"/>
  <c r="CP231" i="1" s="1"/>
  <c r="AZ231" i="1"/>
  <c r="CO222" i="1"/>
  <c r="CB222" i="1" s="1"/>
  <c r="AP222" i="1" s="1"/>
  <c r="CP222" i="1" s="1"/>
  <c r="AZ222" i="1"/>
  <c r="CO77" i="1"/>
  <c r="CB77" i="1" s="1"/>
  <c r="AP77" i="1" s="1"/>
  <c r="CP77" i="1" s="1"/>
  <c r="AZ77" i="1"/>
  <c r="CO93" i="1"/>
  <c r="AZ93" i="1"/>
  <c r="CO109" i="1"/>
  <c r="AZ109" i="1"/>
  <c r="CO249" i="1"/>
  <c r="CB249" i="1" s="1"/>
  <c r="AZ249" i="1"/>
  <c r="CO217" i="1"/>
  <c r="CB217" i="1" s="1"/>
  <c r="AP217" i="1" s="1"/>
  <c r="CP217" i="1" s="1"/>
  <c r="AZ217" i="1"/>
  <c r="CO167" i="1"/>
  <c r="CB167" i="1" s="1"/>
  <c r="AP167" i="1" s="1"/>
  <c r="CP167" i="1" s="1"/>
  <c r="AZ167" i="1"/>
  <c r="CB195" i="1"/>
  <c r="AP195" i="1" s="1"/>
  <c r="CP195" i="1" s="1"/>
  <c r="CO111" i="1"/>
  <c r="CB111" i="1" s="1"/>
  <c r="AP111" i="1" s="1"/>
  <c r="CP111" i="1" s="1"/>
  <c r="AZ111" i="1"/>
  <c r="CO602" i="1"/>
  <c r="CB602" i="1" s="1"/>
  <c r="AP602" i="1" s="1"/>
  <c r="CP602" i="1" s="1"/>
  <c r="AZ602" i="1"/>
  <c r="CO223" i="1"/>
  <c r="CB223" i="1" s="1"/>
  <c r="AP223" i="1" s="1"/>
  <c r="CP223" i="1" s="1"/>
  <c r="AZ223" i="1"/>
  <c r="CO232" i="1"/>
  <c r="CB232" i="1" s="1"/>
  <c r="AP232" i="1" s="1"/>
  <c r="CP232" i="1" s="1"/>
  <c r="AZ232" i="1"/>
  <c r="CC304" i="1"/>
  <c r="CB130" i="1"/>
  <c r="AP130" i="1" s="1"/>
  <c r="CP130" i="1" s="1"/>
  <c r="CO219" i="1"/>
  <c r="CB219" i="1" s="1"/>
  <c r="AZ219" i="1"/>
  <c r="CO122" i="1"/>
  <c r="CB122" i="1" s="1"/>
  <c r="AP122" i="1" s="1"/>
  <c r="CP122" i="1" s="1"/>
  <c r="AZ122" i="1"/>
  <c r="CO221" i="1"/>
  <c r="CB221" i="1" s="1"/>
  <c r="AP221" i="1" s="1"/>
  <c r="CP221" i="1" s="1"/>
  <c r="AZ221" i="1"/>
  <c r="CC465" i="1"/>
  <c r="CO712" i="1"/>
  <c r="CB712" i="1" s="1"/>
  <c r="AP712" i="1" s="1"/>
  <c r="CP712" i="1" s="1"/>
  <c r="AZ712" i="1"/>
  <c r="CB180" i="1"/>
  <c r="AP180" i="1" s="1"/>
  <c r="CP180" i="1" s="1"/>
  <c r="CO119" i="1"/>
  <c r="CB119" i="1" s="1"/>
  <c r="AP119" i="1" s="1"/>
  <c r="CP119" i="1" s="1"/>
  <c r="AZ119" i="1"/>
  <c r="CO136" i="1"/>
  <c r="CB136" i="1" s="1"/>
  <c r="AP136" i="1" s="1"/>
  <c r="CP136" i="1" s="1"/>
  <c r="AZ136" i="1"/>
  <c r="CB120" i="1"/>
  <c r="AP120" i="1" s="1"/>
  <c r="CP120" i="1" s="1"/>
  <c r="CO229" i="1"/>
  <c r="AZ229" i="1"/>
  <c r="CO255" i="1"/>
  <c r="CB255" i="1" s="1"/>
  <c r="AP255" i="1" s="1"/>
  <c r="CP255" i="1" s="1"/>
  <c r="AZ255" i="1"/>
  <c r="CO242" i="1"/>
  <c r="CB242" i="1" s="1"/>
  <c r="AP242" i="1" s="1"/>
  <c r="CP242" i="1" s="1"/>
  <c r="AZ242" i="1"/>
  <c r="CQ513" i="1"/>
  <c r="AZ513" i="1"/>
  <c r="CO121" i="1"/>
  <c r="CB121" i="1" s="1"/>
  <c r="AP121" i="1" s="1"/>
  <c r="CP121" i="1" s="1"/>
  <c r="AZ121" i="1"/>
  <c r="CO349" i="1"/>
  <c r="CB349" i="1" s="1"/>
  <c r="AP349" i="1" s="1"/>
  <c r="CP349" i="1" s="1"/>
  <c r="AZ349" i="1"/>
  <c r="CC457" i="1"/>
  <c r="CO124" i="1"/>
  <c r="CB124" i="1" s="1"/>
  <c r="AP124" i="1" s="1"/>
  <c r="CP124" i="1" s="1"/>
  <c r="AZ124" i="1"/>
  <c r="CO75" i="1"/>
  <c r="CB75" i="1" s="1"/>
  <c r="AP75" i="1" s="1"/>
  <c r="CP75" i="1" s="1"/>
  <c r="AZ75" i="1"/>
  <c r="CO216" i="1"/>
  <c r="CB216" i="1" s="1"/>
  <c r="AP216" i="1" s="1"/>
  <c r="CP216" i="1" s="1"/>
  <c r="AZ216" i="1"/>
  <c r="CA17" i="1"/>
  <c r="BW17" i="1" s="1"/>
  <c r="CO357" i="1"/>
  <c r="CB357" i="1" s="1"/>
  <c r="AP357" i="1" s="1"/>
  <c r="CP357" i="1" s="1"/>
  <c r="AZ357" i="1"/>
  <c r="CB254" i="1"/>
  <c r="AP254" i="1" s="1"/>
  <c r="CP254" i="1" s="1"/>
  <c r="CO141" i="1"/>
  <c r="CB141" i="1" s="1"/>
  <c r="AP141" i="1" s="1"/>
  <c r="CP141" i="1" s="1"/>
  <c r="AZ141" i="1"/>
  <c r="CC499" i="1"/>
  <c r="CC275" i="1"/>
  <c r="CO710" i="1"/>
  <c r="CB710" i="1" s="1"/>
  <c r="AP710" i="1" s="1"/>
  <c r="CP710" i="1" s="1"/>
  <c r="AZ710" i="1"/>
  <c r="CO250" i="1"/>
  <c r="CB250" i="1" s="1"/>
  <c r="AP250" i="1" s="1"/>
  <c r="CP250" i="1" s="1"/>
  <c r="AZ250" i="1"/>
  <c r="CO135" i="1"/>
  <c r="AZ135" i="1"/>
  <c r="CO151" i="1"/>
  <c r="CB151" i="1" s="1"/>
  <c r="AZ151" i="1"/>
  <c r="CO117" i="1"/>
  <c r="CB117" i="1" s="1"/>
  <c r="AZ117" i="1"/>
  <c r="CO76" i="1"/>
  <c r="CB76" i="1" s="1"/>
  <c r="AP76" i="1" s="1"/>
  <c r="CP76" i="1" s="1"/>
  <c r="AZ76" i="1"/>
  <c r="CC370" i="1"/>
  <c r="CO711" i="1"/>
  <c r="CB711" i="1" s="1"/>
  <c r="AP711" i="1" s="1"/>
  <c r="CP711" i="1" s="1"/>
  <c r="AZ711" i="1"/>
  <c r="CO128" i="1"/>
  <c r="AZ128" i="1"/>
  <c r="CB113" i="1"/>
  <c r="AP113" i="1" s="1"/>
  <c r="CP113" i="1" s="1"/>
  <c r="CC371" i="1"/>
  <c r="CB787" i="1"/>
  <c r="AP787" i="1" s="1"/>
  <c r="CP787" i="1" s="1"/>
  <c r="CO185" i="1"/>
  <c r="CB185" i="1" s="1"/>
  <c r="AP185" i="1" s="1"/>
  <c r="CP185" i="1" s="1"/>
  <c r="AZ185" i="1"/>
  <c r="CO713" i="1"/>
  <c r="CB713" i="1" s="1"/>
  <c r="AP713" i="1" s="1"/>
  <c r="CP713" i="1" s="1"/>
  <c r="AZ713" i="1"/>
  <c r="CO79" i="1"/>
  <c r="CB79" i="1" s="1"/>
  <c r="AP79" i="1" s="1"/>
  <c r="CP79" i="1" s="1"/>
  <c r="AZ79" i="1"/>
  <c r="CO125" i="1"/>
  <c r="AZ125" i="1"/>
  <c r="CO172" i="1"/>
  <c r="CB172" i="1" s="1"/>
  <c r="AP172" i="1" s="1"/>
  <c r="CP172" i="1" s="1"/>
  <c r="AZ172" i="1"/>
  <c r="CO159" i="1"/>
  <c r="CB159" i="1" s="1"/>
  <c r="AP159" i="1" s="1"/>
  <c r="CP159" i="1" s="1"/>
  <c r="AZ159" i="1"/>
  <c r="CO378" i="1"/>
  <c r="CB378" i="1" s="1"/>
  <c r="AP378" i="1" s="1"/>
  <c r="CP378" i="1" s="1"/>
  <c r="AZ378" i="1"/>
  <c r="CO377" i="1"/>
  <c r="CB377" i="1" s="1"/>
  <c r="AP377" i="1" s="1"/>
  <c r="CP377" i="1" s="1"/>
  <c r="AZ377" i="1"/>
  <c r="CO203" i="1"/>
  <c r="CB203" i="1" s="1"/>
  <c r="AP203" i="1" s="1"/>
  <c r="CP203" i="1" s="1"/>
  <c r="AZ203" i="1"/>
  <c r="CO201" i="1"/>
  <c r="CB201" i="1" s="1"/>
  <c r="AP201" i="1" s="1"/>
  <c r="CP201" i="1" s="1"/>
  <c r="AZ201" i="1"/>
  <c r="CO200" i="1"/>
  <c r="CB200" i="1" s="1"/>
  <c r="AZ200" i="1"/>
  <c r="CO197" i="1"/>
  <c r="CB197" i="1" s="1"/>
  <c r="AP197" i="1" s="1"/>
  <c r="CP197" i="1" s="1"/>
  <c r="AZ197" i="1"/>
  <c r="CO191" i="1"/>
  <c r="CB191" i="1" s="1"/>
  <c r="AP191" i="1" s="1"/>
  <c r="CP191" i="1" s="1"/>
  <c r="AZ191" i="1"/>
  <c r="CO189" i="1"/>
  <c r="CB189" i="1" s="1"/>
  <c r="AP189" i="1" s="1"/>
  <c r="CP189" i="1" s="1"/>
  <c r="AZ189" i="1"/>
  <c r="CO188" i="1"/>
  <c r="CB188" i="1" s="1"/>
  <c r="AP188" i="1" s="1"/>
  <c r="CP188" i="1" s="1"/>
  <c r="AZ188" i="1"/>
  <c r="CO187" i="1"/>
  <c r="AZ187" i="1"/>
  <c r="CO186" i="1"/>
  <c r="CB186" i="1" s="1"/>
  <c r="AZ186" i="1"/>
  <c r="CO184" i="1"/>
  <c r="CB184" i="1" s="1"/>
  <c r="AP184" i="1" s="1"/>
  <c r="CP184" i="1" s="1"/>
  <c r="AZ184" i="1"/>
  <c r="CO183" i="1"/>
  <c r="CB183" i="1" s="1"/>
  <c r="AP183" i="1" s="1"/>
  <c r="CP183" i="1" s="1"/>
  <c r="AZ183" i="1"/>
  <c r="CO182" i="1"/>
  <c r="AZ182" i="1"/>
  <c r="CO173" i="1"/>
  <c r="CB173" i="1" s="1"/>
  <c r="AP173" i="1" s="1"/>
  <c r="CP173" i="1" s="1"/>
  <c r="AZ173" i="1"/>
  <c r="CO170" i="1"/>
  <c r="CB170" i="1" s="1"/>
  <c r="AP170" i="1" s="1"/>
  <c r="CP170" i="1" s="1"/>
  <c r="AZ170" i="1"/>
  <c r="CO165" i="1"/>
  <c r="CB165" i="1" s="1"/>
  <c r="AP165" i="1" s="1"/>
  <c r="CP165" i="1" s="1"/>
  <c r="AZ165" i="1"/>
  <c r="CO108" i="1"/>
  <c r="CB108" i="1" s="1"/>
  <c r="AP108" i="1" s="1"/>
  <c r="CP108" i="1" s="1"/>
  <c r="AZ108" i="1"/>
  <c r="CO86" i="1"/>
  <c r="CB86" i="1" s="1"/>
  <c r="AP86" i="1" s="1"/>
  <c r="CP86" i="1" s="1"/>
  <c r="AZ86" i="1"/>
  <c r="CO85" i="1"/>
  <c r="AZ85" i="1"/>
  <c r="CO207" i="1"/>
  <c r="CB207" i="1" s="1"/>
  <c r="AP207" i="1" s="1"/>
  <c r="CP207" i="1" s="1"/>
  <c r="AZ207" i="1"/>
  <c r="CO205" i="1"/>
  <c r="CB205" i="1" s="1"/>
  <c r="AP205" i="1" s="1"/>
  <c r="CP205" i="1" s="1"/>
  <c r="AZ205" i="1"/>
  <c r="CO202" i="1"/>
  <c r="CB202" i="1" s="1"/>
  <c r="AP202" i="1" s="1"/>
  <c r="CP202" i="1" s="1"/>
  <c r="AZ202" i="1"/>
  <c r="CO198" i="1"/>
  <c r="CB198" i="1" s="1"/>
  <c r="AZ198" i="1"/>
  <c r="CO174" i="1"/>
  <c r="CB174" i="1" s="1"/>
  <c r="AP174" i="1" s="1"/>
  <c r="CP174" i="1" s="1"/>
  <c r="AZ174" i="1"/>
  <c r="CO171" i="1"/>
  <c r="CB171" i="1" s="1"/>
  <c r="AZ171" i="1"/>
  <c r="CO168" i="1"/>
  <c r="CB168" i="1" s="1"/>
  <c r="AP168" i="1" s="1"/>
  <c r="CP168" i="1" s="1"/>
  <c r="AZ168" i="1"/>
  <c r="CO110" i="1"/>
  <c r="AZ110" i="1"/>
  <c r="CO92" i="1"/>
  <c r="AZ92" i="1"/>
  <c r="CO89" i="1"/>
  <c r="CB89" i="1" s="1"/>
  <c r="AP89" i="1" s="1"/>
  <c r="CP89" i="1" s="1"/>
  <c r="AZ89" i="1"/>
  <c r="CO78" i="1"/>
  <c r="CB78" i="1" s="1"/>
  <c r="AP78" i="1" s="1"/>
  <c r="CP78" i="1" s="1"/>
  <c r="AZ78" i="1"/>
  <c r="CO761" i="1"/>
  <c r="CB761" i="1" s="1"/>
  <c r="CB763" i="1"/>
  <c r="AP763" i="1" s="1"/>
  <c r="CP763" i="1" s="1"/>
  <c r="CB753" i="1"/>
  <c r="AP753" i="1" s="1"/>
  <c r="CP753" i="1" s="1"/>
  <c r="CO759" i="1"/>
  <c r="CB759" i="1" s="1"/>
  <c r="AP759" i="1" s="1"/>
  <c r="CP759" i="1" s="1"/>
  <c r="CB739" i="1"/>
  <c r="AP739" i="1" s="1"/>
  <c r="CP739" i="1" s="1"/>
  <c r="CO762" i="1"/>
  <c r="CB762" i="1" s="1"/>
  <c r="AP762" i="1" s="1"/>
  <c r="CP762" i="1" s="1"/>
  <c r="CO735" i="1"/>
  <c r="CB735" i="1" s="1"/>
  <c r="AP735" i="1" s="1"/>
  <c r="CP735" i="1" s="1"/>
  <c r="CO732" i="1"/>
  <c r="CB732" i="1" s="1"/>
  <c r="AP732" i="1" s="1"/>
  <c r="CP732" i="1" s="1"/>
  <c r="CO741" i="1"/>
  <c r="CB741" i="1" s="1"/>
  <c r="CO764" i="1"/>
  <c r="CB764" i="1" s="1"/>
  <c r="AP764" i="1" s="1"/>
  <c r="CP764" i="1" s="1"/>
  <c r="CO744" i="1"/>
  <c r="CB744" i="1" s="1"/>
  <c r="AP744" i="1" s="1"/>
  <c r="CP744" i="1" s="1"/>
  <c r="CO758" i="1"/>
  <c r="CB758" i="1" s="1"/>
  <c r="AP758" i="1" s="1"/>
  <c r="CP758" i="1" s="1"/>
  <c r="CO716" i="1"/>
  <c r="CB716" i="1" s="1"/>
  <c r="AP716" i="1" s="1"/>
  <c r="CP716" i="1" s="1"/>
  <c r="CO766" i="1"/>
  <c r="CO719" i="1"/>
  <c r="CB719" i="1" s="1"/>
  <c r="AP719" i="1" s="1"/>
  <c r="CP719" i="1" s="1"/>
  <c r="CO774" i="1"/>
  <c r="CB774" i="1" s="1"/>
  <c r="AP774" i="1" s="1"/>
  <c r="CP774" i="1" s="1"/>
  <c r="CO720" i="1"/>
  <c r="CB720" i="1" s="1"/>
  <c r="AP720" i="1" s="1"/>
  <c r="CP720" i="1" s="1"/>
  <c r="CO773" i="1"/>
  <c r="CO729" i="1"/>
  <c r="CB729" i="1" s="1"/>
  <c r="CB793" i="1"/>
  <c r="AP793" i="1" s="1"/>
  <c r="CP793" i="1" s="1"/>
  <c r="CO760" i="1"/>
  <c r="CB760" i="1" s="1"/>
  <c r="AP760" i="1" s="1"/>
  <c r="CP760" i="1" s="1"/>
  <c r="CO734" i="1"/>
  <c r="CB734" i="1" s="1"/>
  <c r="AP734" i="1" s="1"/>
  <c r="CP734" i="1" s="1"/>
  <c r="CO765" i="1"/>
  <c r="CB765" i="1" s="1"/>
  <c r="AP765" i="1" s="1"/>
  <c r="CP765" i="1" s="1"/>
  <c r="CO743" i="1"/>
  <c r="CB743" i="1" s="1"/>
  <c r="AP743" i="1" s="1"/>
  <c r="CP743" i="1" s="1"/>
  <c r="CO718" i="1"/>
  <c r="CB718" i="1" s="1"/>
  <c r="AP718" i="1" s="1"/>
  <c r="CP718" i="1" s="1"/>
  <c r="CO794" i="1"/>
  <c r="CB794" i="1" s="1"/>
  <c r="AP794" i="1" s="1"/>
  <c r="CP794" i="1" s="1"/>
  <c r="CO742" i="1"/>
  <c r="CB742" i="1" s="1"/>
  <c r="AP742" i="1" s="1"/>
  <c r="CP742" i="1" s="1"/>
  <c r="CO757" i="1"/>
  <c r="CB757" i="1" s="1"/>
  <c r="AP757" i="1" s="1"/>
  <c r="CP757" i="1" s="1"/>
  <c r="CO727" i="1"/>
  <c r="CO733" i="1"/>
  <c r="CB733" i="1" s="1"/>
  <c r="CO725" i="1"/>
  <c r="CB725" i="1" s="1"/>
  <c r="AP725" i="1" s="1"/>
  <c r="CP725" i="1" s="1"/>
  <c r="CB778" i="1"/>
  <c r="AP778" i="1" s="1"/>
  <c r="CP778" i="1" s="1"/>
  <c r="CO747" i="1"/>
  <c r="CB747" i="1" s="1"/>
  <c r="AP747" i="1" s="1"/>
  <c r="CP747" i="1" s="1"/>
  <c r="CO767" i="1"/>
  <c r="CB767" i="1" s="1"/>
  <c r="AP767" i="1" s="1"/>
  <c r="CP767" i="1" s="1"/>
  <c r="CO748" i="1"/>
  <c r="CB748" i="1" s="1"/>
  <c r="AP748" i="1" s="1"/>
  <c r="CP748" i="1" s="1"/>
  <c r="CO777" i="1"/>
  <c r="CB777" i="1" s="1"/>
  <c r="AP777" i="1" s="1"/>
  <c r="CP777" i="1" s="1"/>
  <c r="CO750" i="1"/>
  <c r="CB750" i="1" s="1"/>
  <c r="AP750" i="1" s="1"/>
  <c r="CP750" i="1" s="1"/>
  <c r="CO775" i="1"/>
  <c r="CB775" i="1" s="1"/>
  <c r="AP775" i="1" s="1"/>
  <c r="CP775" i="1" s="1"/>
  <c r="CB782" i="1"/>
  <c r="AP782" i="1" s="1"/>
  <c r="CP782" i="1" s="1"/>
  <c r="CO745" i="1"/>
  <c r="CB745" i="1" s="1"/>
  <c r="AP745" i="1" s="1"/>
  <c r="CP745" i="1" s="1"/>
  <c r="CO746" i="1"/>
  <c r="CB746" i="1" s="1"/>
  <c r="CO790" i="1"/>
  <c r="CB790" i="1" s="1"/>
  <c r="AP790" i="1" s="1"/>
  <c r="CP790" i="1" s="1"/>
  <c r="CA46" i="1"/>
  <c r="BW46" i="1" s="1"/>
  <c r="CA409" i="1"/>
  <c r="BW409" i="1" s="1"/>
  <c r="BV359" i="1"/>
  <c r="EQ61" i="15"/>
  <c r="EU21" i="15"/>
  <c r="EW21" i="15" s="1"/>
  <c r="FK29" i="15"/>
  <c r="ES30" i="15"/>
  <c r="BV53" i="1"/>
  <c r="BW510" i="1"/>
  <c r="CA456" i="1"/>
  <c r="BW456" i="1" s="1"/>
  <c r="BV469" i="1"/>
  <c r="CA93" i="1"/>
  <c r="BW93" i="1" s="1"/>
  <c r="CA187" i="1"/>
  <c r="BW187" i="1" s="1"/>
  <c r="BV510" i="1"/>
  <c r="CA16" i="1"/>
  <c r="BW16" i="1" s="1"/>
  <c r="BW37" i="1"/>
  <c r="CB485" i="1"/>
  <c r="CC485" i="1" s="1"/>
  <c r="CA717" i="1"/>
  <c r="CB717" i="1" s="1"/>
  <c r="AP717" i="1" s="1"/>
  <c r="CP717" i="1" s="1"/>
  <c r="BW457" i="1"/>
  <c r="BV358" i="1"/>
  <c r="BV37" i="1"/>
  <c r="CB224" i="1"/>
  <c r="AP224" i="1" s="1"/>
  <c r="CP224" i="1" s="1"/>
  <c r="CA72" i="1"/>
  <c r="BW72" i="1" s="1"/>
  <c r="BV457" i="1"/>
  <c r="CA273" i="1"/>
  <c r="BW273" i="1" s="1"/>
  <c r="BV224" i="1"/>
  <c r="BV792" i="1"/>
  <c r="CA176" i="1"/>
  <c r="BW176" i="1" s="1"/>
  <c r="CA270" i="1"/>
  <c r="CB270" i="1" s="1"/>
  <c r="CC270" i="1" s="1"/>
  <c r="BV725" i="1"/>
  <c r="CA645" i="1"/>
  <c r="BW645" i="1" s="1"/>
  <c r="BW57" i="1"/>
  <c r="BV764" i="1"/>
  <c r="CA638" i="1"/>
  <c r="BW638" i="1" s="1"/>
  <c r="DI60" i="15"/>
  <c r="DK60" i="15" s="1"/>
  <c r="CA789" i="1"/>
  <c r="BW789" i="1" s="1"/>
  <c r="BV353" i="1"/>
  <c r="CA629" i="1"/>
  <c r="BW629" i="1" s="1"/>
  <c r="BV685" i="1"/>
  <c r="BV700" i="1"/>
  <c r="CA239" i="1"/>
  <c r="BW239" i="1" s="1"/>
  <c r="BV587" i="1"/>
  <c r="CA397" i="1"/>
  <c r="BW397" i="1" s="1"/>
  <c r="CA605" i="1"/>
  <c r="BW605" i="1" s="1"/>
  <c r="CA110" i="1"/>
  <c r="BW110" i="1" s="1"/>
  <c r="BV345" i="1"/>
  <c r="BV476" i="1"/>
  <c r="CB133" i="1"/>
  <c r="AP133" i="1" s="1"/>
  <c r="CP133" i="1" s="1"/>
  <c r="CA538" i="1"/>
  <c r="BW538" i="1" s="1"/>
  <c r="CA64" i="1"/>
  <c r="BW64" i="1" s="1"/>
  <c r="CA182" i="1"/>
  <c r="BW182" i="1" s="1"/>
  <c r="BW142" i="1"/>
  <c r="CA766" i="1"/>
  <c r="BW766" i="1" s="1"/>
  <c r="CA414" i="1"/>
  <c r="BW414" i="1" s="1"/>
  <c r="CA661" i="1"/>
  <c r="BW661" i="1" s="1"/>
  <c r="CA698" i="1"/>
  <c r="BW698" i="1" s="1"/>
  <c r="CA701" i="1"/>
  <c r="BW701" i="1" s="1"/>
  <c r="BV495" i="1"/>
  <c r="CA598" i="1"/>
  <c r="BW598" i="1" s="1"/>
  <c r="CA354" i="1"/>
  <c r="BW354" i="1" s="1"/>
  <c r="CB493" i="1"/>
  <c r="CC493" i="1" s="1"/>
  <c r="BV472" i="1"/>
  <c r="BW289" i="1"/>
  <c r="CA678" i="1"/>
  <c r="BW678" i="1" s="1"/>
  <c r="CA699" i="1"/>
  <c r="BW699" i="1" s="1"/>
  <c r="CA539" i="1"/>
  <c r="BW539" i="1" s="1"/>
  <c r="BV801" i="1"/>
  <c r="CA135" i="1"/>
  <c r="BW135" i="1" s="1"/>
  <c r="CB39" i="1"/>
  <c r="AP39" i="1" s="1"/>
  <c r="CP39" i="1" s="1"/>
  <c r="CA315" i="1"/>
  <c r="BW315" i="1" s="1"/>
  <c r="CA105" i="1"/>
  <c r="BW105" i="1" s="1"/>
  <c r="CA333" i="1"/>
  <c r="BW333" i="1" s="1"/>
  <c r="CA726" i="1"/>
  <c r="BW726" i="1" s="1"/>
  <c r="CA92" i="1"/>
  <c r="BW92" i="1" s="1"/>
  <c r="BV263" i="1"/>
  <c r="CA215" i="1"/>
  <c r="BW215" i="1" s="1"/>
  <c r="BV269" i="1"/>
  <c r="CA396" i="1"/>
  <c r="BW396" i="1" s="1"/>
  <c r="BV268" i="1"/>
  <c r="BV90" i="1"/>
  <c r="CA422" i="1"/>
  <c r="BW422" i="1" s="1"/>
  <c r="BV793" i="1"/>
  <c r="CA104" i="1"/>
  <c r="BW104" i="1" s="1"/>
  <c r="CA312" i="1"/>
  <c r="BW312" i="1" s="1"/>
  <c r="CA549" i="1"/>
  <c r="BW549" i="1" s="1"/>
  <c r="CA13" i="1"/>
  <c r="BW13" i="1" s="1"/>
  <c r="BV134" i="1"/>
  <c r="CA621" i="1"/>
  <c r="BW621" i="1" s="1"/>
  <c r="CA91" i="1"/>
  <c r="CB91" i="1" s="1"/>
  <c r="AP91" i="1" s="1"/>
  <c r="CP91" i="1" s="1"/>
  <c r="CA428" i="1"/>
  <c r="BW428" i="1" s="1"/>
  <c r="CA680" i="1"/>
  <c r="BW680" i="1" s="1"/>
  <c r="CA229" i="1"/>
  <c r="BW229" i="1" s="1"/>
  <c r="BV590" i="1"/>
  <c r="EU22" i="15"/>
  <c r="HZ50" i="15"/>
  <c r="IA49" i="15"/>
  <c r="FM26" i="15"/>
  <c r="FO25" i="15"/>
  <c r="GQ17" i="15"/>
  <c r="GP18" i="15"/>
  <c r="P33" i="15"/>
  <c r="N34" i="15"/>
  <c r="AL33" i="15"/>
  <c r="AP21" i="15"/>
  <c r="T21" i="15"/>
  <c r="R22" i="15"/>
  <c r="GH66" i="15"/>
  <c r="P29" i="15"/>
  <c r="N30" i="15"/>
  <c r="AL29" i="15"/>
  <c r="GE26" i="15"/>
  <c r="GF25" i="15"/>
  <c r="K46" i="15"/>
  <c r="M45" i="15"/>
  <c r="M26" i="15"/>
  <c r="O25" i="15"/>
  <c r="FM37" i="15"/>
  <c r="FK38" i="15"/>
  <c r="GJ71" i="15"/>
  <c r="GJ74" i="15"/>
  <c r="GJ75" i="15" s="1"/>
  <c r="IA21" i="15"/>
  <c r="HZ22" i="15"/>
  <c r="BQ18" i="15"/>
  <c r="BS17" i="15"/>
  <c r="HH21" i="15"/>
  <c r="HG22" i="15"/>
  <c r="DG34" i="15"/>
  <c r="DI33" i="15"/>
  <c r="FK30" i="15"/>
  <c r="FM29" i="15"/>
  <c r="FX60" i="15"/>
  <c r="FX61" i="15" s="1"/>
  <c r="FV61" i="15"/>
  <c r="IQ34" i="15"/>
  <c r="IR33" i="15"/>
  <c r="IX21" i="15"/>
  <c r="IW22" i="15"/>
  <c r="L38" i="15"/>
  <c r="N37" i="15"/>
  <c r="T17" i="15"/>
  <c r="R18" i="15"/>
  <c r="AP18" i="15" s="1"/>
  <c r="BN18" i="15" s="1"/>
  <c r="CL18" i="15" s="1"/>
  <c r="AP17" i="15"/>
  <c r="IA33" i="15"/>
  <c r="HZ34" i="15"/>
  <c r="Q4" i="14"/>
  <c r="R4" i="14"/>
  <c r="S4" i="14" s="1"/>
  <c r="T4" i="14" s="1"/>
  <c r="BK45" i="15"/>
  <c r="BI46" i="15"/>
  <c r="M42" i="15"/>
  <c r="O41" i="15"/>
  <c r="FK34" i="15"/>
  <c r="FM33" i="15"/>
  <c r="ES18" i="15"/>
  <c r="EU17" i="15"/>
  <c r="M34" i="15"/>
  <c r="O33" i="15"/>
  <c r="J61" i="15"/>
  <c r="L60" i="15"/>
  <c r="FM41" i="15"/>
  <c r="FK42" i="15"/>
  <c r="BO29" i="15"/>
  <c r="BM30" i="15"/>
  <c r="AL25" i="15"/>
  <c r="N26" i="15"/>
  <c r="P25" i="15"/>
  <c r="DI49" i="15"/>
  <c r="DG50" i="15"/>
  <c r="W27" i="13"/>
  <c r="W23" i="13"/>
  <c r="W22" i="13"/>
  <c r="W24" i="13"/>
  <c r="W25" i="13"/>
  <c r="BM42" i="15"/>
  <c r="BO41" i="15"/>
  <c r="FI18" i="15"/>
  <c r="FK17" i="15"/>
  <c r="EU60" i="15"/>
  <c r="ES61" i="15"/>
  <c r="HH61" i="15"/>
  <c r="HI60" i="15"/>
  <c r="BL21" i="15"/>
  <c r="AN22" i="15"/>
  <c r="IA29" i="15"/>
  <c r="HZ30" i="15"/>
  <c r="FI60" i="15"/>
  <c r="FG61" i="15"/>
  <c r="O49" i="15"/>
  <c r="M50" i="15"/>
  <c r="BU26" i="15"/>
  <c r="BW25" i="15"/>
  <c r="BH61" i="15"/>
  <c r="BJ60" i="15"/>
  <c r="M38" i="15"/>
  <c r="O37" i="15"/>
  <c r="EW49" i="15"/>
  <c r="EU50" i="15"/>
  <c r="BQ22" i="15"/>
  <c r="BS21" i="15"/>
  <c r="DG42" i="15"/>
  <c r="DI41" i="15"/>
  <c r="P49" i="15"/>
  <c r="N50" i="15"/>
  <c r="DK22" i="15"/>
  <c r="DM21" i="15"/>
  <c r="DI54" i="15"/>
  <c r="DK53" i="15"/>
  <c r="AI30" i="15"/>
  <c r="AK29" i="15"/>
  <c r="AU46" i="15"/>
  <c r="AW45" i="15"/>
  <c r="L45" i="15"/>
  <c r="J46" i="15"/>
  <c r="IP42" i="15"/>
  <c r="IQ41" i="15"/>
  <c r="FK49" i="15"/>
  <c r="FI50" i="15"/>
  <c r="AY49" i="15"/>
  <c r="AY50" i="15" s="1"/>
  <c r="AW50" i="15"/>
  <c r="GQ21" i="15"/>
  <c r="GP22" i="15"/>
  <c r="IQ29" i="15"/>
  <c r="IP30" i="15"/>
  <c r="HY60" i="15"/>
  <c r="HY61" i="15" s="1"/>
  <c r="HY18" i="15"/>
  <c r="HZ17" i="15"/>
  <c r="Q18" i="15"/>
  <c r="S17" i="15"/>
  <c r="DM25" i="15"/>
  <c r="DK26" i="15"/>
  <c r="DI37" i="15"/>
  <c r="DG38" i="15"/>
  <c r="BU50" i="15"/>
  <c r="BW49" i="15"/>
  <c r="HI37" i="15"/>
  <c r="HH38" i="15"/>
  <c r="GX66" i="15"/>
  <c r="GY65" i="15"/>
  <c r="HG25" i="15"/>
  <c r="HF26" i="15"/>
  <c r="IP60" i="15"/>
  <c r="IP61" i="15" s="1"/>
  <c r="IP18" i="15"/>
  <c r="IQ17" i="15"/>
  <c r="IY18" i="15"/>
  <c r="IZ17" i="15"/>
  <c r="EU30" i="15"/>
  <c r="EW29" i="15"/>
  <c r="HZ25" i="15"/>
  <c r="HY26" i="15"/>
  <c r="GV26" i="15"/>
  <c r="GW25" i="15"/>
  <c r="GK70" i="15"/>
  <c r="GK61" i="15"/>
  <c r="GL60" i="15"/>
  <c r="W1" i="13"/>
  <c r="W14" i="13"/>
  <c r="W12" i="13"/>
  <c r="W11" i="13"/>
  <c r="W13" i="13"/>
  <c r="HF34" i="15"/>
  <c r="HG33" i="15"/>
  <c r="DE18" i="15"/>
  <c r="DG17" i="15"/>
  <c r="M60" i="15"/>
  <c r="K61" i="15"/>
  <c r="BQ38" i="15"/>
  <c r="BS37" i="15"/>
  <c r="GX49" i="15"/>
  <c r="GW50" i="15"/>
  <c r="GU70" i="15"/>
  <c r="GU71" i="15" s="1"/>
  <c r="GU61" i="15"/>
  <c r="GV60" i="15"/>
  <c r="FM21" i="15"/>
  <c r="FK22" i="15"/>
  <c r="IU38" i="15"/>
  <c r="IV37" i="15"/>
  <c r="HI29" i="15"/>
  <c r="HH30" i="15"/>
  <c r="HZ42" i="15"/>
  <c r="IA41" i="15"/>
  <c r="GM41" i="15"/>
  <c r="GL42" i="15"/>
  <c r="EW25" i="15"/>
  <c r="EU26" i="15"/>
  <c r="BW33" i="15"/>
  <c r="BU34" i="15"/>
  <c r="BJ45" i="15"/>
  <c r="BH46" i="15"/>
  <c r="HY38" i="15"/>
  <c r="HZ37" i="15"/>
  <c r="IS50" i="15"/>
  <c r="IT49" i="15"/>
  <c r="U22" i="15"/>
  <c r="W21" i="15"/>
  <c r="O29" i="15"/>
  <c r="M30" i="15"/>
  <c r="JL60" i="15"/>
  <c r="JK61" i="15"/>
  <c r="EW54" i="15"/>
  <c r="EY53" i="15"/>
  <c r="IQ25" i="15"/>
  <c r="IP26" i="15"/>
  <c r="BM60" i="15"/>
  <c r="BK61" i="15"/>
  <c r="GN65" i="15"/>
  <c r="GM66" i="15"/>
  <c r="N41" i="15"/>
  <c r="L42" i="15"/>
  <c r="EW34" i="15"/>
  <c r="EY33" i="15"/>
  <c r="IR21" i="15"/>
  <c r="IR22" i="15" s="1"/>
  <c r="IQ22" i="15"/>
  <c r="GV22" i="15"/>
  <c r="GW21" i="15"/>
  <c r="CB403" i="1"/>
  <c r="CC403" i="1" s="1"/>
  <c r="AO403" i="1" s="1"/>
  <c r="CA314" i="1"/>
  <c r="BW314" i="1" s="1"/>
  <c r="CA791" i="1"/>
  <c r="CB791" i="1" s="1"/>
  <c r="CA773" i="1"/>
  <c r="BV136" i="1"/>
  <c r="CA568" i="1"/>
  <c r="BW568" i="1" s="1"/>
  <c r="CA613" i="1"/>
  <c r="BW613" i="1" s="1"/>
  <c r="CA521" i="1"/>
  <c r="BW521" i="1" s="1"/>
  <c r="CA715" i="1"/>
  <c r="BW715" i="1" s="1"/>
  <c r="BV633" i="1"/>
  <c r="CB511" i="1"/>
  <c r="AP511" i="1" s="1"/>
  <c r="CP511" i="1" s="1"/>
  <c r="CA617" i="1"/>
  <c r="BW617" i="1" s="1"/>
  <c r="CA586" i="1"/>
  <c r="BW586" i="1" s="1"/>
  <c r="BW768" i="1"/>
  <c r="CA10" i="1"/>
  <c r="CB10" i="1" s="1"/>
  <c r="AP10" i="1" s="1"/>
  <c r="CP10" i="1" s="1"/>
  <c r="BV106" i="1"/>
  <c r="BV412" i="1"/>
  <c r="BW32" i="1"/>
  <c r="CA190" i="1"/>
  <c r="CB190" i="1" s="1"/>
  <c r="AP190" i="1" s="1"/>
  <c r="CP190" i="1" s="1"/>
  <c r="BV616" i="1"/>
  <c r="CA477" i="1"/>
  <c r="CB477" i="1" s="1"/>
  <c r="CC477" i="1" s="1"/>
  <c r="BV774" i="1"/>
  <c r="CB58" i="1"/>
  <c r="AP58" i="1" s="1"/>
  <c r="CP58" i="1" s="1"/>
  <c r="CA681" i="1"/>
  <c r="BW681" i="1" s="1"/>
  <c r="CA597" i="1"/>
  <c r="CB597" i="1" s="1"/>
  <c r="CC597" i="1" s="1"/>
  <c r="AO597" i="1" s="1"/>
  <c r="CA604" i="1"/>
  <c r="BW604" i="1" s="1"/>
  <c r="CB29" i="1"/>
  <c r="AP29" i="1" s="1"/>
  <c r="CP29" i="1" s="1"/>
  <c r="CA618" i="1"/>
  <c r="BW618" i="1" s="1"/>
  <c r="CA512" i="1"/>
  <c r="BV311" i="1"/>
  <c r="CA24" i="1"/>
  <c r="BW24" i="1" s="1"/>
  <c r="CA637" i="1"/>
  <c r="BW637" i="1" s="1"/>
  <c r="CA646" i="1"/>
  <c r="BW646" i="1" s="1"/>
  <c r="CA56" i="1"/>
  <c r="BW56" i="1" s="1"/>
  <c r="CB722" i="1"/>
  <c r="AP722" i="1" s="1"/>
  <c r="CP722" i="1" s="1"/>
  <c r="BV81" i="1"/>
  <c r="CB30" i="1"/>
  <c r="AP30" i="1" s="1"/>
  <c r="CP30" i="1" s="1"/>
  <c r="CA632" i="1"/>
  <c r="BW632" i="1" s="1"/>
  <c r="CA109" i="1"/>
  <c r="BW109" i="1" s="1"/>
  <c r="BV25" i="1"/>
  <c r="CB441" i="1"/>
  <c r="CC441" i="1" s="1"/>
  <c r="AO441" i="1" s="1"/>
  <c r="CB305" i="1"/>
  <c r="CC305" i="1" s="1"/>
  <c r="BV511" i="1"/>
  <c r="CB317" i="1"/>
  <c r="CC317" i="1" s="1"/>
  <c r="AO317" i="1" s="1"/>
  <c r="CA615" i="1"/>
  <c r="BW615" i="1" s="1"/>
  <c r="CA128" i="1"/>
  <c r="CA677" i="1"/>
  <c r="BW677" i="1" s="1"/>
  <c r="CA85" i="1"/>
  <c r="BW85" i="1" s="1"/>
  <c r="CA518" i="1"/>
  <c r="BW518" i="1" s="1"/>
  <c r="CA38" i="1"/>
  <c r="BW38" i="1" s="1"/>
  <c r="CA295" i="1"/>
  <c r="BW295" i="1" s="1"/>
  <c r="CA177" i="1"/>
  <c r="BW177" i="1" s="1"/>
  <c r="BV343" i="1"/>
  <c r="BV497" i="1"/>
  <c r="BV126" i="1"/>
  <c r="BW739" i="1"/>
  <c r="CA780" i="1"/>
  <c r="BW780" i="1" s="1"/>
  <c r="CA566" i="1"/>
  <c r="BW566" i="1" s="1"/>
  <c r="CA69" i="1"/>
  <c r="BW69" i="1" s="1"/>
  <c r="BV78" i="1"/>
  <c r="CA555" i="1"/>
  <c r="BW555" i="1" s="1"/>
  <c r="CB731" i="1"/>
  <c r="AP731" i="1" s="1"/>
  <c r="CP731" i="1" s="1"/>
  <c r="CA410" i="1"/>
  <c r="CB410" i="1" s="1"/>
  <c r="CC410" i="1" s="1"/>
  <c r="AO410" i="1" s="1"/>
  <c r="CA334" i="1"/>
  <c r="BW334" i="1" s="1"/>
  <c r="CA522" i="1"/>
  <c r="BW522" i="1" s="1"/>
  <c r="CA730" i="1"/>
  <c r="BW730" i="1" s="1"/>
  <c r="BV768" i="1"/>
  <c r="CA344" i="1"/>
  <c r="CB344" i="1" s="1"/>
  <c r="CC344" i="1" s="1"/>
  <c r="CB393" i="1"/>
  <c r="CC393" i="1" s="1"/>
  <c r="AO393" i="1" s="1"/>
  <c r="CB181" i="1"/>
  <c r="AP181" i="1" s="1"/>
  <c r="CP181" i="1" s="1"/>
  <c r="BW166" i="1"/>
  <c r="CB784" i="1"/>
  <c r="AP784" i="1" s="1"/>
  <c r="CP784" i="1" s="1"/>
  <c r="BW771" i="1"/>
  <c r="CB244" i="1"/>
  <c r="AP244" i="1" s="1"/>
  <c r="CP244" i="1" s="1"/>
  <c r="CB329" i="1"/>
  <c r="CC329" i="1" s="1"/>
  <c r="AO329" i="1" s="1"/>
  <c r="BW744" i="1"/>
  <c r="CB438" i="1"/>
  <c r="CC438" i="1" s="1"/>
  <c r="AO438" i="1" s="1"/>
  <c r="CB134" i="1"/>
  <c r="CC134" i="1" s="1"/>
  <c r="AO134" i="1" s="1"/>
  <c r="CB125" i="1"/>
  <c r="AP125" i="1" s="1"/>
  <c r="CP125" i="1" s="1"/>
  <c r="CB41" i="1"/>
  <c r="AP41" i="1" s="1"/>
  <c r="CP41" i="1" s="1"/>
  <c r="BW778" i="1"/>
  <c r="CB596" i="1"/>
  <c r="CC596" i="1" s="1"/>
  <c r="AO596" i="1" s="1"/>
  <c r="CB707" i="1"/>
  <c r="AP707" i="1" s="1"/>
  <c r="CP707" i="1" s="1"/>
  <c r="CB199" i="1"/>
  <c r="AP199" i="1" s="1"/>
  <c r="CP199" i="1" s="1"/>
  <c r="CB324" i="1"/>
  <c r="CC324" i="1" s="1"/>
  <c r="AO324" i="1" s="1"/>
  <c r="CB53" i="1"/>
  <c r="CC53" i="1" s="1"/>
  <c r="AO53" i="1" s="1"/>
  <c r="CQ53" i="1" s="1"/>
  <c r="BW167" i="1"/>
  <c r="CB751" i="1"/>
  <c r="AP751" i="1" s="1"/>
  <c r="CP751" i="1" s="1"/>
  <c r="CB132" i="1"/>
  <c r="CC132" i="1" s="1"/>
  <c r="AO132" i="1" s="1"/>
  <c r="CB434" i="1"/>
  <c r="CC434" i="1" s="1"/>
  <c r="AO434" i="1" s="1"/>
  <c r="CB87" i="1"/>
  <c r="AP87" i="1" s="1"/>
  <c r="CP87" i="1" s="1"/>
  <c r="BW113" i="1"/>
  <c r="BW357" i="1"/>
  <c r="BW120" i="1"/>
  <c r="CB347" i="1"/>
  <c r="CC347" i="1" s="1"/>
  <c r="BW373" i="1"/>
  <c r="BW122" i="1"/>
  <c r="BW782" i="1"/>
  <c r="CB483" i="1"/>
  <c r="CC483" i="1" s="1"/>
  <c r="BW759" i="1"/>
  <c r="CB588" i="1"/>
  <c r="CC588" i="1" s="1"/>
  <c r="AO588" i="1" s="1"/>
  <c r="BW282" i="1"/>
  <c r="CB543" i="1"/>
  <c r="CC543" i="1" s="1"/>
  <c r="AO543" i="1" s="1"/>
  <c r="CB73" i="1"/>
  <c r="CC73" i="1" s="1"/>
  <c r="AO73" i="1" s="1"/>
  <c r="CQ73" i="1" s="1"/>
  <c r="BW76" i="1"/>
  <c r="BW711" i="1"/>
  <c r="BW254" i="1"/>
  <c r="CB145" i="1"/>
  <c r="CC145" i="1" s="1"/>
  <c r="AO145" i="1" s="1"/>
  <c r="CB287" i="1"/>
  <c r="AP287" i="1" s="1"/>
  <c r="CP287" i="1" s="1"/>
  <c r="CB795" i="1"/>
  <c r="AP795" i="1" s="1"/>
  <c r="CP795" i="1" s="1"/>
  <c r="BW123" i="1"/>
  <c r="CB150" i="1"/>
  <c r="CC150" i="1" s="1"/>
  <c r="AO150" i="1" s="1"/>
  <c r="CB643" i="1"/>
  <c r="CC643" i="1" s="1"/>
  <c r="AO643" i="1" s="1"/>
  <c r="CB323" i="1"/>
  <c r="CC323" i="1" s="1"/>
  <c r="AO323" i="1" s="1"/>
  <c r="CB464" i="1"/>
  <c r="CC464" i="1" s="1"/>
  <c r="BW29" i="1"/>
  <c r="BW787" i="1"/>
  <c r="BW352" i="1"/>
  <c r="BW275" i="1"/>
  <c r="BW297" i="1"/>
  <c r="BW141" i="1"/>
  <c r="BW195" i="1"/>
  <c r="CB675" i="1"/>
  <c r="CC675" i="1" s="1"/>
  <c r="AO675" i="1" s="1"/>
  <c r="BW216" i="1"/>
  <c r="CB447" i="1"/>
  <c r="CC447" i="1" s="1"/>
  <c r="AO447" i="1" s="1"/>
  <c r="BW444" i="1"/>
  <c r="BW371" i="1"/>
  <c r="CB12" i="1"/>
  <c r="CC12" i="1" s="1"/>
  <c r="AO12" i="1" s="1"/>
  <c r="CQ12" i="1" s="1"/>
  <c r="CB412" i="1"/>
  <c r="CC412" i="1" s="1"/>
  <c r="AO412" i="1" s="1"/>
  <c r="CB391" i="1"/>
  <c r="CC391" i="1" s="1"/>
  <c r="AO391" i="1" s="1"/>
  <c r="CB419" i="1"/>
  <c r="CC419" i="1" s="1"/>
  <c r="AO419" i="1" s="1"/>
  <c r="CB18" i="1"/>
  <c r="CC18" i="1" s="1"/>
  <c r="AO18" i="1" s="1"/>
  <c r="CQ18" i="1" s="1"/>
  <c r="CB581" i="1"/>
  <c r="CC581" i="1" s="1"/>
  <c r="AO581" i="1" s="1"/>
  <c r="CB666" i="1"/>
  <c r="CC666" i="1" s="1"/>
  <c r="AO666" i="1" s="1"/>
  <c r="CB245" i="1"/>
  <c r="CC245" i="1" s="1"/>
  <c r="AO245" i="1" s="1"/>
  <c r="CB407" i="1"/>
  <c r="CC407" i="1" s="1"/>
  <c r="AO407" i="1" s="1"/>
  <c r="CB686" i="1"/>
  <c r="CC686" i="1" s="1"/>
  <c r="AO686" i="1" s="1"/>
  <c r="CB383" i="1"/>
  <c r="CC383" i="1" s="1"/>
  <c r="AO383" i="1" s="1"/>
  <c r="BW506" i="1"/>
  <c r="CB390" i="1"/>
  <c r="CC390" i="1" s="1"/>
  <c r="AO390" i="1" s="1"/>
  <c r="CB611" i="1"/>
  <c r="CC611" i="1" s="1"/>
  <c r="AO611" i="1" s="1"/>
  <c r="CB332" i="1"/>
  <c r="CC332" i="1" s="1"/>
  <c r="AO332" i="1" s="1"/>
  <c r="CB235" i="1"/>
  <c r="CC235" i="1" s="1"/>
  <c r="AO235" i="1" s="1"/>
  <c r="BW465" i="1"/>
  <c r="CB423" i="1"/>
  <c r="CC423" i="1" s="1"/>
  <c r="AO423" i="1" s="1"/>
  <c r="CB313" i="1"/>
  <c r="CC313" i="1" s="1"/>
  <c r="AO313" i="1" s="1"/>
  <c r="CB40" i="1"/>
  <c r="CC40" i="1" s="1"/>
  <c r="AO40" i="1" s="1"/>
  <c r="CQ40" i="1" s="1"/>
  <c r="BW63" i="1"/>
  <c r="CB63" i="1"/>
  <c r="AP63" i="1" s="1"/>
  <c r="CP63" i="1" s="1"/>
  <c r="BW183" i="1"/>
  <c r="BW365" i="1"/>
  <c r="BW561" i="1"/>
  <c r="CB573" i="1"/>
  <c r="CC573" i="1" s="1"/>
  <c r="AO573" i="1" s="1"/>
  <c r="CB116" i="1"/>
  <c r="AP116" i="1" s="1"/>
  <c r="CP116" i="1" s="1"/>
  <c r="CB213" i="1"/>
  <c r="CC213" i="1" s="1"/>
  <c r="AO213" i="1" s="1"/>
  <c r="BW170" i="1"/>
  <c r="BW753" i="1"/>
  <c r="CB445" i="1"/>
  <c r="CC445" i="1" s="1"/>
  <c r="AO445" i="1" s="1"/>
  <c r="CB322" i="1"/>
  <c r="CC322" i="1" s="1"/>
  <c r="AO322" i="1" s="1"/>
  <c r="CB387" i="1"/>
  <c r="CC387" i="1" s="1"/>
  <c r="AO387" i="1" s="1"/>
  <c r="CB14" i="1"/>
  <c r="CC14" i="1" s="1"/>
  <c r="AO14" i="1" s="1"/>
  <c r="CQ14" i="1" s="1"/>
  <c r="CB709" i="1"/>
  <c r="AP709" i="1" s="1"/>
  <c r="CP709" i="1" s="1"/>
  <c r="CB620" i="1"/>
  <c r="CC620" i="1" s="1"/>
  <c r="AO620" i="1" s="1"/>
  <c r="BW513" i="1"/>
  <c r="BW377" i="1"/>
  <c r="BW763" i="1"/>
  <c r="CB647" i="1"/>
  <c r="CC647" i="1" s="1"/>
  <c r="AO647" i="1" s="1"/>
  <c r="CB27" i="1"/>
  <c r="CC27" i="1" s="1"/>
  <c r="AO27" i="1" s="1"/>
  <c r="CQ27" i="1" s="1"/>
  <c r="CB127" i="1"/>
  <c r="AP127" i="1" s="1"/>
  <c r="CP127" i="1" s="1"/>
  <c r="CB706" i="1"/>
  <c r="AP706" i="1" s="1"/>
  <c r="CP706" i="1" s="1"/>
  <c r="CB593" i="1"/>
  <c r="CC593" i="1" s="1"/>
  <c r="AO593" i="1" s="1"/>
  <c r="CB542" i="1"/>
  <c r="CC542" i="1" s="1"/>
  <c r="AO542" i="1" s="1"/>
  <c r="BW300" i="1"/>
  <c r="CB300" i="1"/>
  <c r="CC300" i="1" s="1"/>
  <c r="CB590" i="1"/>
  <c r="CC590" i="1" s="1"/>
  <c r="AO590" i="1" s="1"/>
  <c r="CB623" i="1"/>
  <c r="CC623" i="1" s="1"/>
  <c r="AO623" i="1" s="1"/>
  <c r="BW232" i="1"/>
  <c r="CB565" i="1"/>
  <c r="CC565" i="1" s="1"/>
  <c r="AO565" i="1" s="1"/>
  <c r="CB616" i="1"/>
  <c r="CC616" i="1" s="1"/>
  <c r="AO616" i="1" s="1"/>
  <c r="CB779" i="1"/>
  <c r="AP779" i="1" s="1"/>
  <c r="CP779" i="1" s="1"/>
  <c r="CB714" i="1"/>
  <c r="CC714" i="1" s="1"/>
  <c r="AO714" i="1" s="1"/>
  <c r="BW499" i="1"/>
  <c r="CB265" i="1"/>
  <c r="CC265" i="1" s="1"/>
  <c r="BW265" i="1"/>
  <c r="CB631" i="1"/>
  <c r="CC631" i="1" s="1"/>
  <c r="AO631" i="1" s="1"/>
  <c r="CB534" i="1"/>
  <c r="CC534" i="1" s="1"/>
  <c r="AO534" i="1" s="1"/>
  <c r="CB530" i="1"/>
  <c r="CC530" i="1" s="1"/>
  <c r="AO530" i="1" s="1"/>
  <c r="CB519" i="1"/>
  <c r="CC519" i="1" s="1"/>
  <c r="AO519" i="1" s="1"/>
  <c r="CB389" i="1"/>
  <c r="CC389" i="1" s="1"/>
  <c r="AO389" i="1" s="1"/>
  <c r="CB240" i="1"/>
  <c r="CC240" i="1" s="1"/>
  <c r="AO240" i="1" s="1"/>
  <c r="CB246" i="1"/>
  <c r="CC246" i="1" s="1"/>
  <c r="AO246" i="1" s="1"/>
  <c r="CB674" i="1"/>
  <c r="CC674" i="1" s="1"/>
  <c r="AO674" i="1" s="1"/>
  <c r="CB609" i="1"/>
  <c r="CC609" i="1" s="1"/>
  <c r="AO609" i="1" s="1"/>
  <c r="BW723" i="1"/>
  <c r="CB152" i="1"/>
  <c r="CC152" i="1" s="1"/>
  <c r="AO152" i="1" s="1"/>
  <c r="CB336" i="1"/>
  <c r="CC336" i="1" s="1"/>
  <c r="AO336" i="1" s="1"/>
  <c r="BW180" i="1"/>
  <c r="BW130" i="1"/>
  <c r="CB341" i="1"/>
  <c r="CC341" i="1" s="1"/>
  <c r="AO341" i="1" s="1"/>
  <c r="CB562" i="1"/>
  <c r="CC562" i="1" s="1"/>
  <c r="AO562" i="1" s="1"/>
  <c r="BW178" i="1"/>
  <c r="CB178" i="1"/>
  <c r="AP178" i="1" s="1"/>
  <c r="CP178" i="1" s="1"/>
  <c r="CB429" i="1"/>
  <c r="CC429" i="1" s="1"/>
  <c r="AO429" i="1" s="1"/>
  <c r="CB656" i="1"/>
  <c r="CC656" i="1" s="1"/>
  <c r="AO656" i="1" s="1"/>
  <c r="CB156" i="1"/>
  <c r="CC156" i="1" s="1"/>
  <c r="AO156" i="1" s="1"/>
  <c r="CB541" i="1"/>
  <c r="CC541" i="1" s="1"/>
  <c r="AO541" i="1" s="1"/>
  <c r="CB533" i="1"/>
  <c r="CC533" i="1" s="1"/>
  <c r="AO533" i="1" s="1"/>
  <c r="CB580" i="1"/>
  <c r="CC580" i="1" s="1"/>
  <c r="AO580" i="1" s="1"/>
  <c r="CB439" i="1"/>
  <c r="CC439" i="1" s="1"/>
  <c r="AO439" i="1" s="1"/>
  <c r="CB331" i="1"/>
  <c r="CC331" i="1" s="1"/>
  <c r="AO331" i="1" s="1"/>
  <c r="BW577" i="1"/>
  <c r="CB421" i="1"/>
  <c r="CC421" i="1" s="1"/>
  <c r="AO421" i="1" s="1"/>
  <c r="CB360" i="1"/>
  <c r="CC360" i="1" s="1"/>
  <c r="BW360" i="1"/>
  <c r="CB446" i="1"/>
  <c r="CC446" i="1" s="1"/>
  <c r="AO446" i="1" s="1"/>
  <c r="BW234" i="1"/>
  <c r="CB234" i="1"/>
  <c r="CC234" i="1" s="1"/>
  <c r="CB65" i="1"/>
  <c r="CC65" i="1" s="1"/>
  <c r="AO65" i="1" s="1"/>
  <c r="CQ65" i="1" s="1"/>
  <c r="CB140" i="1"/>
  <c r="CC140" i="1" s="1"/>
  <c r="AO140" i="1" s="1"/>
  <c r="CB553" i="1"/>
  <c r="CC553" i="1" s="1"/>
  <c r="AO553" i="1" s="1"/>
  <c r="CB420" i="1"/>
  <c r="CC420" i="1" s="1"/>
  <c r="AO420" i="1" s="1"/>
  <c r="CB23" i="1"/>
  <c r="CC23" i="1" s="1"/>
  <c r="AP23" i="1" s="1"/>
  <c r="CQ23" i="1" s="1"/>
  <c r="CD23" i="1" s="1"/>
  <c r="BW184" i="1"/>
  <c r="CB356" i="1"/>
  <c r="AP356" i="1" s="1"/>
  <c r="CP356" i="1" s="1"/>
  <c r="CB179" i="1"/>
  <c r="AP179" i="1" s="1"/>
  <c r="CP179" i="1" s="1"/>
  <c r="BW179" i="1"/>
  <c r="CB591" i="1"/>
  <c r="CC591" i="1" s="1"/>
  <c r="AO591" i="1" s="1"/>
  <c r="CB527" i="1"/>
  <c r="CC527" i="1" s="1"/>
  <c r="AO527" i="1" s="1"/>
  <c r="CB607" i="1"/>
  <c r="CC607" i="1" s="1"/>
  <c r="AO607" i="1" s="1"/>
  <c r="CB81" i="1"/>
  <c r="AP81" i="1" s="1"/>
  <c r="CP81" i="1" s="1"/>
  <c r="BW81" i="1"/>
  <c r="CB88" i="1"/>
  <c r="AP88" i="1" s="1"/>
  <c r="CP88" i="1" s="1"/>
  <c r="BW88" i="1"/>
  <c r="CB155" i="1"/>
  <c r="CC155" i="1" s="1"/>
  <c r="BW155" i="1"/>
  <c r="CB353" i="1"/>
  <c r="CC353" i="1" s="1"/>
  <c r="AO353" i="1" s="1"/>
  <c r="BW353" i="1"/>
  <c r="CB610" i="1"/>
  <c r="CC610" i="1" s="1"/>
  <c r="BW610" i="1"/>
  <c r="CB622" i="1"/>
  <c r="CC622" i="1" s="1"/>
  <c r="AO622" i="1" s="1"/>
  <c r="BW622" i="1"/>
  <c r="CB520" i="1"/>
  <c r="CC520" i="1" s="1"/>
  <c r="AO520" i="1" s="1"/>
  <c r="CB52" i="1"/>
  <c r="CC52" i="1" s="1"/>
  <c r="BW52" i="1"/>
  <c r="BW505" i="1"/>
  <c r="CB505" i="1"/>
  <c r="CC505" i="1" s="1"/>
  <c r="CB578" i="1"/>
  <c r="CC578" i="1" s="1"/>
  <c r="BW578" i="1"/>
  <c r="CB359" i="1"/>
  <c r="CC359" i="1" s="1"/>
  <c r="BW359" i="1"/>
  <c r="CB468" i="1"/>
  <c r="CC468" i="1" s="1"/>
  <c r="BW468" i="1"/>
  <c r="CB66" i="1"/>
  <c r="CC66" i="1" s="1"/>
  <c r="AO66" i="1" s="1"/>
  <c r="CQ66" i="1" s="1"/>
  <c r="CB70" i="1"/>
  <c r="CC70" i="1" s="1"/>
  <c r="AO70" i="1" s="1"/>
  <c r="CQ70" i="1" s="1"/>
  <c r="CB633" i="1"/>
  <c r="CC633" i="1" s="1"/>
  <c r="AO633" i="1" s="1"/>
  <c r="CB237" i="1"/>
  <c r="CC237" i="1" s="1"/>
  <c r="AO237" i="1" s="1"/>
  <c r="BW237" i="1"/>
  <c r="CB45" i="1"/>
  <c r="CC45" i="1" s="1"/>
  <c r="AP45" i="1" s="1"/>
  <c r="CQ45" i="1" s="1"/>
  <c r="CD45" i="1" s="1"/>
  <c r="BW45" i="1"/>
  <c r="BW165" i="1"/>
  <c r="CB284" i="1"/>
  <c r="CC284" i="1" s="1"/>
  <c r="BW284" i="1"/>
  <c r="CB626" i="1"/>
  <c r="CC626" i="1" s="1"/>
  <c r="BW626" i="1"/>
  <c r="CB375" i="1"/>
  <c r="CC375" i="1" s="1"/>
  <c r="BW375" i="1"/>
  <c r="CB279" i="1"/>
  <c r="CC279" i="1" s="1"/>
  <c r="BW279" i="1"/>
  <c r="CB288" i="1"/>
  <c r="CC288" i="1" s="1"/>
  <c r="BW288" i="1"/>
  <c r="CB560" i="1"/>
  <c r="CC560" i="1" s="1"/>
  <c r="BW560" i="1"/>
  <c r="CB461" i="1"/>
  <c r="CC461" i="1" s="1"/>
  <c r="BW461" i="1"/>
  <c r="BW470" i="1"/>
  <c r="CB470" i="1"/>
  <c r="CC470" i="1" s="1"/>
  <c r="BW302" i="1"/>
  <c r="CB302" i="1"/>
  <c r="CC302" i="1" s="1"/>
  <c r="CB492" i="1"/>
  <c r="CC492" i="1" s="1"/>
  <c r="BW492" i="1"/>
  <c r="CB44" i="1"/>
  <c r="CC44" i="1" s="1"/>
  <c r="BW44" i="1"/>
  <c r="CB427" i="1"/>
  <c r="CC427" i="1" s="1"/>
  <c r="AO427" i="1" s="1"/>
  <c r="BW427" i="1"/>
  <c r="CB106" i="1"/>
  <c r="CC106" i="1" s="1"/>
  <c r="AO106" i="1" s="1"/>
  <c r="BW106" i="1"/>
  <c r="CB571" i="1"/>
  <c r="CC571" i="1" s="1"/>
  <c r="AO571" i="1" s="1"/>
  <c r="CB382" i="1"/>
  <c r="CC382" i="1" s="1"/>
  <c r="AO382" i="1" s="1"/>
  <c r="BW382" i="1"/>
  <c r="CB147" i="1"/>
  <c r="CC147" i="1" s="1"/>
  <c r="AO147" i="1" s="1"/>
  <c r="CB683" i="1"/>
  <c r="CC683" i="1" s="1"/>
  <c r="AO683" i="1" s="1"/>
  <c r="BW683" i="1"/>
  <c r="BW548" i="1"/>
  <c r="CB548" i="1"/>
  <c r="CC548" i="1" s="1"/>
  <c r="AO548" i="1" s="1"/>
  <c r="CB627" i="1"/>
  <c r="CC627" i="1" s="1"/>
  <c r="BW627" i="1"/>
  <c r="BW764" i="1"/>
  <c r="CB338" i="1"/>
  <c r="CC338" i="1" s="1"/>
  <c r="AO338" i="1" s="1"/>
  <c r="BW338" i="1"/>
  <c r="BW473" i="1"/>
  <c r="CB473" i="1"/>
  <c r="CC473" i="1" s="1"/>
  <c r="CB259" i="1"/>
  <c r="CC259" i="1" s="1"/>
  <c r="BW259" i="1"/>
  <c r="CB293" i="1"/>
  <c r="CC293" i="1" s="1"/>
  <c r="BW293" i="1"/>
  <c r="CB399" i="1"/>
  <c r="CC399" i="1" s="1"/>
  <c r="AO399" i="1" s="1"/>
  <c r="BW399" i="1"/>
  <c r="CB345" i="1"/>
  <c r="CC345" i="1" s="1"/>
  <c r="BW345" i="1"/>
  <c r="CB432" i="1"/>
  <c r="CC432" i="1" s="1"/>
  <c r="AO432" i="1" s="1"/>
  <c r="BW432" i="1"/>
  <c r="BW765" i="1"/>
  <c r="CB452" i="1"/>
  <c r="CC452" i="1" s="1"/>
  <c r="BW452" i="1"/>
  <c r="BW601" i="1"/>
  <c r="CB601" i="1"/>
  <c r="AP601" i="1" s="1"/>
  <c r="CP601" i="1" s="1"/>
  <c r="CB306" i="1"/>
  <c r="CC306" i="1" s="1"/>
  <c r="BW306" i="1"/>
  <c r="CB374" i="1"/>
  <c r="CC374" i="1" s="1"/>
  <c r="BW374" i="1"/>
  <c r="CB276" i="1"/>
  <c r="CC276" i="1" s="1"/>
  <c r="BW276" i="1"/>
  <c r="CB448" i="1"/>
  <c r="CC448" i="1" s="1"/>
  <c r="BW448" i="1"/>
  <c r="CB708" i="1"/>
  <c r="AP708" i="1" s="1"/>
  <c r="CP708" i="1" s="1"/>
  <c r="BW708" i="1"/>
  <c r="BW614" i="1"/>
  <c r="CB614" i="1"/>
  <c r="CC614" i="1" s="1"/>
  <c r="AO614" i="1" s="1"/>
  <c r="CB471" i="1"/>
  <c r="CC471" i="1" s="1"/>
  <c r="BW471" i="1"/>
  <c r="CB227" i="1"/>
  <c r="CC227" i="1" s="1"/>
  <c r="AO227" i="1" s="1"/>
  <c r="CB97" i="1"/>
  <c r="CC97" i="1" s="1"/>
  <c r="AO97" i="1" s="1"/>
  <c r="BW97" i="1"/>
  <c r="BW443" i="1"/>
  <c r="CB443" i="1"/>
  <c r="CC443" i="1" s="1"/>
  <c r="BW367" i="1"/>
  <c r="CB367" i="1"/>
  <c r="CC367" i="1" s="1"/>
  <c r="CB364" i="1"/>
  <c r="CC364" i="1" s="1"/>
  <c r="BW364" i="1"/>
  <c r="CB503" i="1"/>
  <c r="CC503" i="1" s="1"/>
  <c r="BW503" i="1"/>
  <c r="CB497" i="1"/>
  <c r="CC497" i="1" s="1"/>
  <c r="BW497" i="1"/>
  <c r="CB570" i="1"/>
  <c r="CC570" i="1" s="1"/>
  <c r="BW570" i="1"/>
  <c r="BW369" i="1"/>
  <c r="CB369" i="1"/>
  <c r="CC369" i="1" s="1"/>
  <c r="CB567" i="1"/>
  <c r="CC567" i="1" s="1"/>
  <c r="BW567" i="1"/>
  <c r="CB685" i="1"/>
  <c r="CC685" i="1" s="1"/>
  <c r="AO685" i="1" s="1"/>
  <c r="CB460" i="1"/>
  <c r="CC460" i="1" s="1"/>
  <c r="BW460" i="1"/>
  <c r="CB366" i="1"/>
  <c r="CC366" i="1" s="1"/>
  <c r="BW366" i="1"/>
  <c r="CB342" i="1"/>
  <c r="CC342" i="1" s="1"/>
  <c r="BW342" i="1"/>
  <c r="CB504" i="1"/>
  <c r="CC504" i="1" s="1"/>
  <c r="BW504" i="1"/>
  <c r="CB433" i="1"/>
  <c r="CC433" i="1" s="1"/>
  <c r="AO433" i="1" s="1"/>
  <c r="BW433" i="1"/>
  <c r="CB157" i="1"/>
  <c r="CC157" i="1" s="1"/>
  <c r="BW157" i="1"/>
  <c r="CB659" i="1"/>
  <c r="CC659" i="1" s="1"/>
  <c r="AO659" i="1" s="1"/>
  <c r="BW659" i="1"/>
  <c r="CB585" i="1"/>
  <c r="CC585" i="1" s="1"/>
  <c r="AO585" i="1" s="1"/>
  <c r="CB299" i="1"/>
  <c r="CC299" i="1" s="1"/>
  <c r="BW299" i="1"/>
  <c r="BW294" i="1"/>
  <c r="CB294" i="1"/>
  <c r="CC294" i="1" s="1"/>
  <c r="BW732" i="1"/>
  <c r="BW94" i="1"/>
  <c r="CB94" i="1"/>
  <c r="AP94" i="1" s="1"/>
  <c r="CP94" i="1" s="1"/>
  <c r="CB664" i="1"/>
  <c r="CC664" i="1" s="1"/>
  <c r="AO664" i="1" s="1"/>
  <c r="CB749" i="1"/>
  <c r="AP749" i="1" s="1"/>
  <c r="CP749" i="1" s="1"/>
  <c r="BW749" i="1"/>
  <c r="CB641" i="1"/>
  <c r="CC641" i="1" s="1"/>
  <c r="AO641" i="1" s="1"/>
  <c r="BW160" i="1"/>
  <c r="CB160" i="1"/>
  <c r="AP160" i="1" s="1"/>
  <c r="CP160" i="1" s="1"/>
  <c r="CB481" i="1"/>
  <c r="CC481" i="1" s="1"/>
  <c r="BW481" i="1"/>
  <c r="CB531" i="1"/>
  <c r="CC531" i="1" s="1"/>
  <c r="AO531" i="1" s="1"/>
  <c r="CB400" i="1"/>
  <c r="CC400" i="1" s="1"/>
  <c r="AO400" i="1" s="1"/>
  <c r="BW400" i="1"/>
  <c r="CB194" i="1"/>
  <c r="AP194" i="1" s="1"/>
  <c r="CP194" i="1" s="1"/>
  <c r="CB489" i="1"/>
  <c r="CC489" i="1" s="1"/>
  <c r="BW489" i="1"/>
  <c r="CB502" i="1"/>
  <c r="CC502" i="1" s="1"/>
  <c r="BW502" i="1"/>
  <c r="CB458" i="1"/>
  <c r="CC458" i="1" s="1"/>
  <c r="BW458" i="1"/>
  <c r="CB600" i="1"/>
  <c r="CC600" i="1" s="1"/>
  <c r="BW600" i="1"/>
  <c r="BW449" i="1"/>
  <c r="CB449" i="1"/>
  <c r="CC449" i="1" s="1"/>
  <c r="CB43" i="1"/>
  <c r="CC43" i="1" s="1"/>
  <c r="BW43" i="1"/>
  <c r="CB148" i="1"/>
  <c r="CC148" i="1" s="1"/>
  <c r="AO148" i="1" s="1"/>
  <c r="BW148" i="1"/>
  <c r="CB487" i="1"/>
  <c r="CC487" i="1" s="1"/>
  <c r="BW487" i="1"/>
  <c r="CB482" i="1"/>
  <c r="CC482" i="1" s="1"/>
  <c r="BW482" i="1"/>
  <c r="CB301" i="1"/>
  <c r="CC301" i="1" s="1"/>
  <c r="BW301" i="1"/>
  <c r="CB271" i="1"/>
  <c r="CC271" i="1" s="1"/>
  <c r="BW271" i="1"/>
  <c r="CB455" i="1"/>
  <c r="CC455" i="1" s="1"/>
  <c r="BW455" i="1"/>
  <c r="CB260" i="1"/>
  <c r="CC260" i="1" s="1"/>
  <c r="BW260" i="1"/>
  <c r="CB488" i="1"/>
  <c r="CC488" i="1" s="1"/>
  <c r="BW488" i="1"/>
  <c r="CB71" i="1"/>
  <c r="CC71" i="1" s="1"/>
  <c r="AO71" i="1" s="1"/>
  <c r="CQ71" i="1" s="1"/>
  <c r="BW71" i="1"/>
  <c r="CB264" i="1"/>
  <c r="CC264" i="1" s="1"/>
  <c r="BW264" i="1"/>
  <c r="BW242" i="1"/>
  <c r="CB286" i="1"/>
  <c r="CC286" i="1" s="1"/>
  <c r="BW286" i="1"/>
  <c r="CB484" i="1"/>
  <c r="CC484" i="1" s="1"/>
  <c r="BW484" i="1"/>
  <c r="CB486" i="1"/>
  <c r="CC486" i="1" s="1"/>
  <c r="BW486" i="1"/>
  <c r="CB469" i="1"/>
  <c r="CC469" i="1" s="1"/>
  <c r="BW469" i="1"/>
  <c r="CB348" i="1"/>
  <c r="CC348" i="1" s="1"/>
  <c r="BW348" i="1"/>
  <c r="CB283" i="1"/>
  <c r="CC283" i="1" s="1"/>
  <c r="BW283" i="1"/>
  <c r="CB316" i="1"/>
  <c r="CC316" i="1" s="1"/>
  <c r="AO316" i="1" s="1"/>
  <c r="BW316" i="1"/>
  <c r="CB263" i="1"/>
  <c r="CC263" i="1" s="1"/>
  <c r="BW263" i="1"/>
  <c r="CB22" i="1"/>
  <c r="CC22" i="1" s="1"/>
  <c r="BW22" i="1"/>
  <c r="CB118" i="1"/>
  <c r="AP118" i="1" s="1"/>
  <c r="CP118" i="1" s="1"/>
  <c r="BW118" i="1"/>
  <c r="CB702" i="1"/>
  <c r="CC702" i="1" s="1"/>
  <c r="AO702" i="1" s="1"/>
  <c r="CB292" i="1"/>
  <c r="CC292" i="1" s="1"/>
  <c r="BW292" i="1"/>
  <c r="CB478" i="1"/>
  <c r="CC478" i="1" s="1"/>
  <c r="BW478" i="1"/>
  <c r="CB269" i="1"/>
  <c r="CC269" i="1" s="1"/>
  <c r="BW269" i="1"/>
  <c r="CB450" i="1"/>
  <c r="CC450" i="1" s="1"/>
  <c r="BW450" i="1"/>
  <c r="CB102" i="1"/>
  <c r="CC102" i="1" s="1"/>
  <c r="AO102" i="1" s="1"/>
  <c r="BW221" i="1"/>
  <c r="BW692" i="1"/>
  <c r="CB692" i="1"/>
  <c r="CC692" i="1" s="1"/>
  <c r="CB376" i="1"/>
  <c r="CC376" i="1" s="1"/>
  <c r="BW376" i="1"/>
  <c r="CB453" i="1"/>
  <c r="CC453" i="1" s="1"/>
  <c r="BW453" i="1"/>
  <c r="CB326" i="1"/>
  <c r="CC326" i="1" s="1"/>
  <c r="AO326" i="1" s="1"/>
  <c r="CB233" i="1"/>
  <c r="CC233" i="1" s="1"/>
  <c r="BW233" i="1"/>
  <c r="CB298" i="1"/>
  <c r="CC298" i="1" s="1"/>
  <c r="BW298" i="1"/>
  <c r="CB398" i="1"/>
  <c r="CC398" i="1" s="1"/>
  <c r="AO398" i="1" s="1"/>
  <c r="CB31" i="1"/>
  <c r="CC31" i="1" s="1"/>
  <c r="AO31" i="1" s="1"/>
  <c r="CQ31" i="1" s="1"/>
  <c r="CB435" i="1"/>
  <c r="CC435" i="1" s="1"/>
  <c r="AO435" i="1" s="1"/>
  <c r="BW435" i="1"/>
  <c r="BW738" i="1"/>
  <c r="CB496" i="1"/>
  <c r="CC496" i="1" s="1"/>
  <c r="BW496" i="1"/>
  <c r="CB785" i="1"/>
  <c r="AP785" i="1" s="1"/>
  <c r="CP785" i="1" s="1"/>
  <c r="CC785" i="1" s="1"/>
  <c r="AQ785" i="1" s="1"/>
  <c r="CQ785" i="1" s="1"/>
  <c r="CD785" i="1" s="1"/>
  <c r="BW785" i="1"/>
  <c r="CB700" i="1"/>
  <c r="CC700" i="1" s="1"/>
  <c r="AO700" i="1" s="1"/>
  <c r="AZ700" i="1" s="1"/>
  <c r="BW700" i="1"/>
  <c r="CB402" i="1"/>
  <c r="CC402" i="1" s="1"/>
  <c r="AO402" i="1" s="1"/>
  <c r="CB320" i="1"/>
  <c r="CC320" i="1" s="1"/>
  <c r="AO320" i="1" s="1"/>
  <c r="CB386" i="1"/>
  <c r="CC386" i="1" s="1"/>
  <c r="AO386" i="1" s="1"/>
  <c r="CB694" i="1"/>
  <c r="CC694" i="1" s="1"/>
  <c r="AO694" i="1" s="1"/>
  <c r="CB98" i="1"/>
  <c r="CC98" i="1" s="1"/>
  <c r="AO98" i="1" s="1"/>
  <c r="CB192" i="1"/>
  <c r="AP192" i="1" s="1"/>
  <c r="CP192" i="1" s="1"/>
  <c r="CB277" i="1"/>
  <c r="CC277" i="1" s="1"/>
  <c r="BW277" i="1"/>
  <c r="CB163" i="1"/>
  <c r="AP163" i="1" s="1"/>
  <c r="CP163" i="1" s="1"/>
  <c r="BW163" i="1"/>
  <c r="CB490" i="1"/>
  <c r="CC490" i="1" s="1"/>
  <c r="BW490" i="1"/>
  <c r="CB262" i="1"/>
  <c r="CC262" i="1" s="1"/>
  <c r="BW262" i="1"/>
  <c r="CB363" i="1"/>
  <c r="CC363" i="1" s="1"/>
  <c r="BW363" i="1"/>
  <c r="CB241" i="1"/>
  <c r="CC241" i="1" s="1"/>
  <c r="AO241" i="1" s="1"/>
  <c r="BW241" i="1"/>
  <c r="BW523" i="1"/>
  <c r="CB523" i="1"/>
  <c r="CC523" i="1" s="1"/>
  <c r="AO523" i="1" s="1"/>
  <c r="CB599" i="1"/>
  <c r="CC599" i="1" s="1"/>
  <c r="AO599" i="1" s="1"/>
  <c r="CB655" i="1"/>
  <c r="CC655" i="1" s="1"/>
  <c r="AO655" i="1" s="1"/>
  <c r="BW655" i="1"/>
  <c r="CB652" i="1"/>
  <c r="CC652" i="1" s="1"/>
  <c r="AO652" i="1" s="1"/>
  <c r="BW652" i="1"/>
  <c r="BW217" i="1"/>
  <c r="CB582" i="1"/>
  <c r="CC582" i="1" s="1"/>
  <c r="AO582" i="1" s="1"/>
  <c r="CB563" i="1"/>
  <c r="CC563" i="1" s="1"/>
  <c r="AO563" i="1" s="1"/>
  <c r="CB630" i="1"/>
  <c r="CC630" i="1" s="1"/>
  <c r="AO630" i="1" s="1"/>
  <c r="CB99" i="1"/>
  <c r="CC99" i="1" s="1"/>
  <c r="AO99" i="1" s="1"/>
  <c r="BW99" i="1"/>
  <c r="CB425" i="1"/>
  <c r="CC425" i="1" s="1"/>
  <c r="AO425" i="1" s="1"/>
  <c r="CB388" i="1"/>
  <c r="CC388" i="1" s="1"/>
  <c r="AO388" i="1" s="1"/>
  <c r="BW388" i="1"/>
  <c r="CB454" i="1"/>
  <c r="CC454" i="1" s="1"/>
  <c r="BW454" i="1"/>
  <c r="CB463" i="1"/>
  <c r="CC463" i="1" s="1"/>
  <c r="BW463" i="1"/>
  <c r="CB783" i="1"/>
  <c r="AP783" i="1" s="1"/>
  <c r="CP783" i="1" s="1"/>
  <c r="BW783" i="1"/>
  <c r="CB466" i="1"/>
  <c r="CC466" i="1" s="1"/>
  <c r="BW466" i="1"/>
  <c r="CB158" i="1"/>
  <c r="CC158" i="1" s="1"/>
  <c r="BW158" i="1"/>
  <c r="CB474" i="1"/>
  <c r="CC474" i="1" s="1"/>
  <c r="BW474" i="1"/>
  <c r="CB296" i="1"/>
  <c r="CC296" i="1" s="1"/>
  <c r="BW296" i="1"/>
  <c r="CB272" i="1"/>
  <c r="CC272" i="1" s="1"/>
  <c r="BW272" i="1"/>
  <c r="CB498" i="1"/>
  <c r="CC498" i="1" s="1"/>
  <c r="BW498" i="1"/>
  <c r="CB267" i="1"/>
  <c r="CC267" i="1" s="1"/>
  <c r="BW267" i="1"/>
  <c r="CB362" i="1"/>
  <c r="CC362" i="1" s="1"/>
  <c r="BW362" i="1"/>
  <c r="BW351" i="1"/>
  <c r="CB351" i="1"/>
  <c r="AP351" i="1" s="1"/>
  <c r="CP351" i="1" s="1"/>
  <c r="CB545" i="1"/>
  <c r="CC545" i="1" s="1"/>
  <c r="AO545" i="1" s="1"/>
  <c r="BW545" i="1"/>
  <c r="CB405" i="1"/>
  <c r="CC405" i="1" s="1"/>
  <c r="AO405" i="1" s="1"/>
  <c r="BW405" i="1"/>
  <c r="CB559" i="1"/>
  <c r="CC559" i="1" s="1"/>
  <c r="AO559" i="1" s="1"/>
  <c r="BW559" i="1"/>
  <c r="BW112" i="1"/>
  <c r="CB112" i="1"/>
  <c r="CC112" i="1" s="1"/>
  <c r="CB285" i="1"/>
  <c r="CC285" i="1" s="1"/>
  <c r="BW285" i="1"/>
  <c r="CB515" i="1"/>
  <c r="CC515" i="1" s="1"/>
  <c r="AO515" i="1" s="1"/>
  <c r="BW515" i="1"/>
  <c r="CB281" i="1"/>
  <c r="CC281" i="1" s="1"/>
  <c r="BW281" i="1"/>
  <c r="CB500" i="1"/>
  <c r="CC500" i="1" s="1"/>
  <c r="BW500" i="1"/>
  <c r="CB491" i="1"/>
  <c r="CC491" i="1" s="1"/>
  <c r="BW491" i="1"/>
  <c r="CB225" i="1"/>
  <c r="CC225" i="1" s="1"/>
  <c r="AO225" i="1" s="1"/>
  <c r="CB413" i="1"/>
  <c r="CC413" i="1" s="1"/>
  <c r="AO413" i="1" s="1"/>
  <c r="BW413" i="1"/>
  <c r="CB508" i="1"/>
  <c r="CC508" i="1" s="1"/>
  <c r="BW508" i="1"/>
  <c r="CB679" i="1"/>
  <c r="CC679" i="1" s="1"/>
  <c r="BW679" i="1"/>
  <c r="CB261" i="1"/>
  <c r="CC261" i="1" s="1"/>
  <c r="BW261" i="1"/>
  <c r="CB475" i="1"/>
  <c r="CC475" i="1" s="1"/>
  <c r="BW475" i="1"/>
  <c r="CB25" i="1"/>
  <c r="CC25" i="1" s="1"/>
  <c r="BW25" i="1"/>
  <c r="CB569" i="1"/>
  <c r="CC569" i="1" s="1"/>
  <c r="BW569" i="1"/>
  <c r="BW742" i="1"/>
  <c r="CB547" i="1"/>
  <c r="CC547" i="1" s="1"/>
  <c r="AO547" i="1" s="1"/>
  <c r="BW472" i="1"/>
  <c r="CB472" i="1"/>
  <c r="CC472" i="1" s="1"/>
  <c r="CB274" i="1"/>
  <c r="CC274" i="1" s="1"/>
  <c r="BW274" i="1"/>
  <c r="CB592" i="1"/>
  <c r="CC592" i="1" s="1"/>
  <c r="BW592" i="1"/>
  <c r="CB462" i="1"/>
  <c r="CC462" i="1" s="1"/>
  <c r="BW462" i="1"/>
  <c r="CB343" i="1"/>
  <c r="CC343" i="1" s="1"/>
  <c r="BW343" i="1"/>
  <c r="CB411" i="1"/>
  <c r="CC411" i="1" s="1"/>
  <c r="AO411" i="1" s="1"/>
  <c r="CB459" i="1"/>
  <c r="CC459" i="1" s="1"/>
  <c r="BW459" i="1"/>
  <c r="CB479" i="1"/>
  <c r="CC479" i="1" s="1"/>
  <c r="BW479" i="1"/>
  <c r="BW119" i="1"/>
  <c r="CB587" i="1"/>
  <c r="CC587" i="1" s="1"/>
  <c r="AO587" i="1" s="1"/>
  <c r="CB268" i="1"/>
  <c r="CC268" i="1" s="1"/>
  <c r="BW268" i="1"/>
  <c r="BW257" i="1"/>
  <c r="CB257" i="1"/>
  <c r="AP257" i="1" s="1"/>
  <c r="CP257" i="1" s="1"/>
  <c r="CB278" i="1"/>
  <c r="CC278" i="1" s="1"/>
  <c r="BW278" i="1"/>
  <c r="CB662" i="1"/>
  <c r="CC662" i="1" s="1"/>
  <c r="AO662" i="1" s="1"/>
  <c r="BW662" i="1"/>
  <c r="CB467" i="1"/>
  <c r="CC467" i="1" s="1"/>
  <c r="BW467" i="1"/>
  <c r="CB494" i="1"/>
  <c r="CC494" i="1" s="1"/>
  <c r="BW494" i="1"/>
  <c r="CB153" i="1"/>
  <c r="CC153" i="1" s="1"/>
  <c r="AO153" i="1" s="1"/>
  <c r="CB42" i="1"/>
  <c r="CC42" i="1" s="1"/>
  <c r="AO42" i="1" s="1"/>
  <c r="CQ42" i="1" s="1"/>
  <c r="CB318" i="1"/>
  <c r="CC318" i="1" s="1"/>
  <c r="AO318" i="1" s="1"/>
  <c r="BW318" i="1"/>
  <c r="CB507" i="1"/>
  <c r="CC507" i="1" s="1"/>
  <c r="BW507" i="1"/>
  <c r="CB154" i="1"/>
  <c r="CC154" i="1" s="1"/>
  <c r="BW154" i="1"/>
  <c r="CB291" i="1"/>
  <c r="CC291" i="1" s="1"/>
  <c r="BW291" i="1"/>
  <c r="CB358" i="1"/>
  <c r="CC358" i="1" s="1"/>
  <c r="BW358" i="1"/>
  <c r="CB476" i="1"/>
  <c r="CC476" i="1" s="1"/>
  <c r="BW476" i="1"/>
  <c r="CB361" i="1"/>
  <c r="CC361" i="1" s="1"/>
  <c r="BW361" i="1"/>
  <c r="CB149" i="1"/>
  <c r="CC149" i="1" s="1"/>
  <c r="AO149" i="1" s="1"/>
  <c r="CB431" i="1"/>
  <c r="CC431" i="1" s="1"/>
  <c r="AO431" i="1" s="1"/>
  <c r="CB583" i="1"/>
  <c r="CC583" i="1" s="1"/>
  <c r="AO583" i="1" s="1"/>
  <c r="CB143" i="1"/>
  <c r="CC143" i="1" s="1"/>
  <c r="AO143" i="1" s="1"/>
  <c r="CB537" i="1"/>
  <c r="CC537" i="1" s="1"/>
  <c r="AO537" i="1" s="1"/>
  <c r="CB226" i="1"/>
  <c r="CC226" i="1" s="1"/>
  <c r="AO226" i="1" s="1"/>
  <c r="CB327" i="1"/>
  <c r="CC327" i="1" s="1"/>
  <c r="AO327" i="1" s="1"/>
  <c r="CB579" i="1"/>
  <c r="CC579" i="1" s="1"/>
  <c r="AO579" i="1" s="1"/>
  <c r="CB663" i="1"/>
  <c r="CC663" i="1" s="1"/>
  <c r="AO663" i="1" s="1"/>
  <c r="BW206" i="1"/>
  <c r="CB206" i="1"/>
  <c r="AP206" i="1" s="1"/>
  <c r="CP206" i="1" s="1"/>
  <c r="CB495" i="1"/>
  <c r="CC495" i="1" s="1"/>
  <c r="BW495" i="1"/>
  <c r="CB280" i="1"/>
  <c r="CC280" i="1" s="1"/>
  <c r="BW280" i="1"/>
  <c r="CB480" i="1"/>
  <c r="CC480" i="1" s="1"/>
  <c r="BW480" i="1"/>
  <c r="CB303" i="1"/>
  <c r="CC303" i="1" s="1"/>
  <c r="AP303" i="1" s="1"/>
  <c r="CQ303" i="1" s="1"/>
  <c r="BW303" i="1"/>
  <c r="CB368" i="1"/>
  <c r="CC368" i="1" s="1"/>
  <c r="BW368" i="1"/>
  <c r="CB451" i="1"/>
  <c r="CC451" i="1" s="1"/>
  <c r="BW451" i="1"/>
  <c r="CB350" i="1"/>
  <c r="CC350" i="1" s="1"/>
  <c r="BW350" i="1"/>
  <c r="BW253" i="1"/>
  <c r="CB703" i="1"/>
  <c r="AP703" i="1" s="1"/>
  <c r="CP703" i="1" s="1"/>
  <c r="BW703" i="1"/>
  <c r="BW743" i="1"/>
  <c r="CB803" i="1"/>
  <c r="AP803" i="1" s="1"/>
  <c r="CP803" i="1" s="1"/>
  <c r="BW803" i="1"/>
  <c r="BW758" i="1"/>
  <c r="BW793" i="1"/>
  <c r="BW735" i="1"/>
  <c r="CB204" i="1"/>
  <c r="AP204" i="1" s="1"/>
  <c r="CP204" i="1" s="1"/>
  <c r="BW204" i="1"/>
  <c r="BW799" i="1"/>
  <c r="CB799" i="1"/>
  <c r="AP799" i="1" s="1"/>
  <c r="CP799" i="1" s="1"/>
  <c r="BW769" i="1"/>
  <c r="CB769" i="1"/>
  <c r="AP769" i="1" s="1"/>
  <c r="CP769" i="1" s="1"/>
  <c r="BW188" i="1"/>
  <c r="BW172" i="1"/>
  <c r="CB776" i="1"/>
  <c r="AP776" i="1" s="1"/>
  <c r="CP776" i="1" s="1"/>
  <c r="BW776" i="1"/>
  <c r="BW378" i="1"/>
  <c r="CB442" i="1"/>
  <c r="AP442" i="1" s="1"/>
  <c r="CP442" i="1" s="1"/>
  <c r="BW442" i="1"/>
  <c r="BW311" i="1"/>
  <c r="BW248" i="1"/>
  <c r="CB248" i="1"/>
  <c r="AP248" i="1" s="1"/>
  <c r="CP248" i="1" s="1"/>
  <c r="BW720" i="1"/>
  <c r="CB161" i="1"/>
  <c r="AP161" i="1" s="1"/>
  <c r="CP161" i="1" s="1"/>
  <c r="BW161" i="1"/>
  <c r="BW207" i="1"/>
  <c r="BW208" i="1"/>
  <c r="CB208" i="1"/>
  <c r="AP208" i="1" s="1"/>
  <c r="CP208" i="1" s="1"/>
  <c r="CB801" i="1"/>
  <c r="AP801" i="1" s="1"/>
  <c r="CP801" i="1" s="1"/>
  <c r="BW801" i="1"/>
  <c r="BW725" i="1"/>
  <c r="BW159" i="1"/>
  <c r="CB737" i="1"/>
  <c r="AP737" i="1" s="1"/>
  <c r="CP737" i="1" s="1"/>
  <c r="BW737" i="1"/>
  <c r="CB309" i="1"/>
  <c r="AP309" i="1" s="1"/>
  <c r="CP309" i="1" s="1"/>
  <c r="BW309" i="1"/>
  <c r="BW774" i="1"/>
  <c r="BW733" i="1"/>
  <c r="CB781" i="1"/>
  <c r="AP781" i="1" s="1"/>
  <c r="CP781" i="1" s="1"/>
  <c r="BW781" i="1"/>
  <c r="CB220" i="1"/>
  <c r="AP220" i="1" s="1"/>
  <c r="CP220" i="1" s="1"/>
  <c r="BW220" i="1"/>
  <c r="BW139" i="1"/>
  <c r="BW198" i="1"/>
  <c r="CB211" i="1"/>
  <c r="BW211" i="1"/>
  <c r="BW75" i="1"/>
  <c r="BW79" i="1"/>
  <c r="CB35" i="1"/>
  <c r="BW35" i="1"/>
  <c r="BW746" i="1"/>
  <c r="BW80" i="1"/>
  <c r="CB80" i="1"/>
  <c r="AP80" i="1" s="1"/>
  <c r="CP80" i="1" s="1"/>
  <c r="CB218" i="1"/>
  <c r="BW218" i="1"/>
  <c r="CB48" i="1"/>
  <c r="AP48" i="1" s="1"/>
  <c r="CP48" i="1" s="1"/>
  <c r="BW48" i="1"/>
  <c r="BW115" i="1"/>
  <c r="CB115" i="1"/>
  <c r="AP115" i="1" s="1"/>
  <c r="CP115" i="1" s="1"/>
  <c r="CB209" i="1"/>
  <c r="AP209" i="1" s="1"/>
  <c r="CP209" i="1" s="1"/>
  <c r="BW209" i="1"/>
  <c r="BW121" i="1"/>
  <c r="BW761" i="1"/>
  <c r="CB772" i="1"/>
  <c r="BW772" i="1"/>
  <c r="CB129" i="1"/>
  <c r="BW129" i="1"/>
  <c r="CB212" i="1"/>
  <c r="AP212" i="1" s="1"/>
  <c r="CP212" i="1" s="1"/>
  <c r="BW212" i="1"/>
  <c r="BW203" i="1"/>
  <c r="BW349" i="1"/>
  <c r="BW249" i="1"/>
  <c r="BW509" i="1"/>
  <c r="CB509" i="1"/>
  <c r="AP509" i="1" s="1"/>
  <c r="CP509" i="1" s="1"/>
  <c r="BW741" i="1"/>
  <c r="CB770" i="1"/>
  <c r="BW770" i="1"/>
  <c r="CB247" i="1"/>
  <c r="AP247" i="1" s="1"/>
  <c r="CP247" i="1" s="1"/>
  <c r="BW247" i="1"/>
  <c r="CB754" i="1"/>
  <c r="BW754" i="1"/>
  <c r="CB792" i="1"/>
  <c r="AP792" i="1" s="1"/>
  <c r="CP792" i="1" s="1"/>
  <c r="BW792" i="1"/>
  <c r="BW219" i="1"/>
  <c r="CB802" i="1"/>
  <c r="BW802" i="1"/>
  <c r="CB308" i="1"/>
  <c r="AP308" i="1" s="1"/>
  <c r="CP308" i="1" s="1"/>
  <c r="BW308" i="1"/>
  <c r="BW258" i="1"/>
  <c r="CB258" i="1"/>
  <c r="AP258" i="1" s="1"/>
  <c r="CP258" i="1" s="1"/>
  <c r="BW729" i="1"/>
  <c r="CB307" i="1"/>
  <c r="BW307" i="1"/>
  <c r="BW200" i="1"/>
  <c r="BW78" i="1"/>
  <c r="BW171" i="1"/>
  <c r="CB721" i="1"/>
  <c r="AP721" i="1" s="1"/>
  <c r="CP721" i="1" s="1"/>
  <c r="BW721" i="1"/>
  <c r="CB84" i="1"/>
  <c r="BW84" i="1"/>
  <c r="AP724" i="1"/>
  <c r="CP724" i="1" s="1"/>
  <c r="CB67" i="1"/>
  <c r="AP67" i="1" s="1"/>
  <c r="CP67" i="1" s="1"/>
  <c r="BW67" i="1"/>
  <c r="BW86" i="1"/>
  <c r="CB20" i="1"/>
  <c r="AP20" i="1" s="1"/>
  <c r="CP20" i="1" s="1"/>
  <c r="BW20" i="1"/>
  <c r="BW186" i="1"/>
  <c r="CB193" i="1"/>
  <c r="AP193" i="1" s="1"/>
  <c r="CP193" i="1" s="1"/>
  <c r="BW193" i="1"/>
  <c r="CB169" i="1"/>
  <c r="AP169" i="1" s="1"/>
  <c r="CP169" i="1" s="1"/>
  <c r="BW169" i="1"/>
  <c r="CB727" i="1"/>
  <c r="BW727" i="1"/>
  <c r="BW117" i="1"/>
  <c r="BW151" i="1"/>
  <c r="BW712" i="1"/>
  <c r="CB728" i="1"/>
  <c r="BW728" i="1"/>
  <c r="CB83" i="1"/>
  <c r="AP83" i="1" s="1"/>
  <c r="CP83" i="1" s="1"/>
  <c r="BW83" i="1"/>
  <c r="BW223" i="1"/>
  <c r="BW90" i="1"/>
  <c r="CB90" i="1"/>
  <c r="CB665" i="1"/>
  <c r="CC665" i="1" s="1"/>
  <c r="AO665" i="1" s="1"/>
  <c r="AZ665" i="1" s="1"/>
  <c r="CB430" i="1"/>
  <c r="CC430" i="1" s="1"/>
  <c r="AO430" i="1" s="1"/>
  <c r="CB684" i="1"/>
  <c r="CC684" i="1" s="1"/>
  <c r="AO684" i="1" s="1"/>
  <c r="AP82" i="1"/>
  <c r="CP82" i="1" s="1"/>
  <c r="CB640" i="1"/>
  <c r="CC640" i="1" s="1"/>
  <c r="AO640" i="1" s="1"/>
  <c r="CB669" i="1"/>
  <c r="CC669" i="1" s="1"/>
  <c r="AO669" i="1" s="1"/>
  <c r="CB574" i="1"/>
  <c r="CC574" i="1" s="1"/>
  <c r="AO574" i="1" s="1"/>
  <c r="AP355" i="1"/>
  <c r="CP355" i="1" s="1"/>
  <c r="CB26" i="1"/>
  <c r="CC26" i="1" s="1"/>
  <c r="CB290" i="1"/>
  <c r="CC290" i="1" s="1"/>
  <c r="CB529" i="1"/>
  <c r="CC529" i="1" s="1"/>
  <c r="AO529" i="1" s="1"/>
  <c r="CB74" i="1"/>
  <c r="CC74" i="1" s="1"/>
  <c r="AO74" i="1" s="1"/>
  <c r="CQ74" i="1" s="1"/>
  <c r="AP256" i="1"/>
  <c r="CP256" i="1" s="1"/>
  <c r="CB236" i="1"/>
  <c r="CC236" i="1" s="1"/>
  <c r="AO236" i="1" s="1"/>
  <c r="CB644" i="1"/>
  <c r="CC644" i="1" s="1"/>
  <c r="AO644" i="1" s="1"/>
  <c r="CB687" i="1"/>
  <c r="CC687" i="1" s="1"/>
  <c r="CB138" i="1"/>
  <c r="CC138" i="1" s="1"/>
  <c r="AO138" i="1" s="1"/>
  <c r="CB650" i="1"/>
  <c r="CC650" i="1" s="1"/>
  <c r="AO650" i="1" s="1"/>
  <c r="CB535" i="1"/>
  <c r="CC535" i="1" s="1"/>
  <c r="AO535" i="1" s="1"/>
  <c r="AP57" i="1"/>
  <c r="CP57" i="1" s="1"/>
  <c r="CB516" i="1"/>
  <c r="CC516" i="1" s="1"/>
  <c r="AO516" i="1" s="1"/>
  <c r="CB642" i="1"/>
  <c r="CC642" i="1" s="1"/>
  <c r="AO642" i="1" s="1"/>
  <c r="CB406" i="1"/>
  <c r="CC406" i="1" s="1"/>
  <c r="AO406" i="1" s="1"/>
  <c r="CB624" i="1"/>
  <c r="CC624" i="1" s="1"/>
  <c r="AO624" i="1" s="1"/>
  <c r="CB628" i="1"/>
  <c r="CC628" i="1" s="1"/>
  <c r="AO628" i="1" s="1"/>
  <c r="CB636" i="1"/>
  <c r="CC636" i="1" s="1"/>
  <c r="AO636" i="1" s="1"/>
  <c r="AP243" i="1"/>
  <c r="CP243" i="1" s="1"/>
  <c r="CB54" i="1"/>
  <c r="CC54" i="1" s="1"/>
  <c r="AO54" i="1" s="1"/>
  <c r="CQ54" i="1" s="1"/>
  <c r="AP346" i="1"/>
  <c r="CP346" i="1" s="1"/>
  <c r="CB550" i="1"/>
  <c r="CC550" i="1" s="1"/>
  <c r="AO550" i="1" s="1"/>
  <c r="CB60" i="1"/>
  <c r="CC60" i="1" s="1"/>
  <c r="AO60" i="1" s="1"/>
  <c r="CQ60" i="1" s="1"/>
  <c r="CB575" i="1"/>
  <c r="CC575" i="1" s="1"/>
  <c r="AO575" i="1" s="1"/>
  <c r="CB658" i="1"/>
  <c r="CC658" i="1" s="1"/>
  <c r="AO658" i="1" s="1"/>
  <c r="CB440" i="1"/>
  <c r="CC440" i="1" s="1"/>
  <c r="AO440" i="1" s="1"/>
  <c r="CB691" i="1"/>
  <c r="CC691" i="1" s="1"/>
  <c r="CB557" i="1"/>
  <c r="CC557" i="1" s="1"/>
  <c r="AO557" i="1" s="1"/>
  <c r="CB668" i="1"/>
  <c r="CC668" i="1" s="1"/>
  <c r="AO668" i="1" s="1"/>
  <c r="CB532" i="1"/>
  <c r="CC532" i="1" s="1"/>
  <c r="AO532" i="1" s="1"/>
  <c r="CB415" i="1"/>
  <c r="CC415" i="1" s="1"/>
  <c r="AO415" i="1" s="1"/>
  <c r="CB554" i="1"/>
  <c r="CC554" i="1" s="1"/>
  <c r="AO554" i="1" s="1"/>
  <c r="CB564" i="1"/>
  <c r="CC564" i="1" s="1"/>
  <c r="AO564" i="1" s="1"/>
  <c r="CB594" i="1"/>
  <c r="CC594" i="1" s="1"/>
  <c r="AO594" i="1" s="1"/>
  <c r="CB689" i="1"/>
  <c r="CC689" i="1" s="1"/>
  <c r="AO689" i="1" s="1"/>
  <c r="CB137" i="1"/>
  <c r="CC137" i="1" s="1"/>
  <c r="AO137" i="1" s="1"/>
  <c r="CB603" i="1"/>
  <c r="CC603" i="1" s="1"/>
  <c r="AO603" i="1" s="1"/>
  <c r="AP705" i="1"/>
  <c r="CP705" i="1" s="1"/>
  <c r="CB310" i="1"/>
  <c r="CC310" i="1" s="1"/>
  <c r="AO310" i="1" s="1"/>
  <c r="CB670" i="1"/>
  <c r="CC670" i="1" s="1"/>
  <c r="CB606" i="1"/>
  <c r="CC606" i="1" s="1"/>
  <c r="AO606" i="1" s="1"/>
  <c r="CB690" i="1"/>
  <c r="CC690" i="1" s="1"/>
  <c r="AO690" i="1" s="1"/>
  <c r="CB337" i="1"/>
  <c r="CC337" i="1" s="1"/>
  <c r="AO337" i="1" s="1"/>
  <c r="AP51" i="1"/>
  <c r="CP51" i="1" s="1"/>
  <c r="CB49" i="1"/>
  <c r="CC49" i="1" s="1"/>
  <c r="AO49" i="1" s="1"/>
  <c r="CQ49" i="1" s="1"/>
  <c r="CB558" i="1"/>
  <c r="CC558" i="1" s="1"/>
  <c r="AO558" i="1" s="1"/>
  <c r="CB625" i="1"/>
  <c r="CC625" i="1" s="1"/>
  <c r="AO625" i="1" s="1"/>
  <c r="CB319" i="1"/>
  <c r="CC319" i="1" s="1"/>
  <c r="AO319" i="1" s="1"/>
  <c r="CB619" i="1"/>
  <c r="CC619" i="1" s="1"/>
  <c r="AO619" i="1" s="1"/>
  <c r="CB551" i="1"/>
  <c r="CC551" i="1" s="1"/>
  <c r="AO551" i="1" s="1"/>
  <c r="CB61" i="1"/>
  <c r="CC61" i="1" s="1"/>
  <c r="AP196" i="1"/>
  <c r="CP196" i="1" s="1"/>
  <c r="CB416" i="1"/>
  <c r="CC416" i="1" s="1"/>
  <c r="AO416" i="1" s="1"/>
  <c r="CB653" i="1"/>
  <c r="CC653" i="1" s="1"/>
  <c r="AO653" i="1" s="1"/>
  <c r="CB697" i="1"/>
  <c r="CC697" i="1" s="1"/>
  <c r="AO697" i="1" s="1"/>
  <c r="AP62" i="1"/>
  <c r="CP62" i="1" s="1"/>
  <c r="CB595" i="1"/>
  <c r="CC595" i="1" s="1"/>
  <c r="AO595" i="1" s="1"/>
  <c r="CB649" i="1"/>
  <c r="CC649" i="1" s="1"/>
  <c r="AO649" i="1" s="1"/>
  <c r="CB514" i="1"/>
  <c r="CC514" i="1" s="1"/>
  <c r="AO514" i="1" s="1"/>
  <c r="CB131" i="1"/>
  <c r="CC131" i="1" s="1"/>
  <c r="AO131" i="1" s="1"/>
  <c r="CB379" i="1"/>
  <c r="CC379" i="1" s="1"/>
  <c r="AO379" i="1" s="1"/>
  <c r="AP162" i="1"/>
  <c r="CP162" i="1" s="1"/>
  <c r="CB101" i="1"/>
  <c r="CC101" i="1" s="1"/>
  <c r="AO101" i="1" s="1"/>
  <c r="CB321" i="1"/>
  <c r="CC321" i="1" s="1"/>
  <c r="AO321" i="1" s="1"/>
  <c r="CB695" i="1"/>
  <c r="CC695" i="1" s="1"/>
  <c r="AO695" i="1" s="1"/>
  <c r="CB536" i="1"/>
  <c r="CC536" i="1" s="1"/>
  <c r="AO536" i="1" s="1"/>
  <c r="CB584" i="1"/>
  <c r="CC584" i="1" s="1"/>
  <c r="AO584" i="1" s="1"/>
  <c r="CB34" i="1"/>
  <c r="CC34" i="1" s="1"/>
  <c r="AO34" i="1" s="1"/>
  <c r="CQ34" i="1" s="1"/>
  <c r="CB418" i="1"/>
  <c r="CC418" i="1" s="1"/>
  <c r="AO418" i="1" s="1"/>
  <c r="CB228" i="1"/>
  <c r="CC228" i="1" s="1"/>
  <c r="AO228" i="1" s="1"/>
  <c r="CB524" i="1"/>
  <c r="CC524" i="1" s="1"/>
  <c r="AO524" i="1" s="1"/>
  <c r="CB688" i="1"/>
  <c r="CC688" i="1" s="1"/>
  <c r="AO688" i="1" s="1"/>
  <c r="CB589" i="1"/>
  <c r="CC589" i="1" s="1"/>
  <c r="AO589" i="1" s="1"/>
  <c r="CB540" i="1"/>
  <c r="CC540" i="1" s="1"/>
  <c r="AO540" i="1" s="1"/>
  <c r="CB436" i="1"/>
  <c r="CC436" i="1" s="1"/>
  <c r="AO436" i="1" s="1"/>
  <c r="CB651" i="1"/>
  <c r="CC651" i="1" s="1"/>
  <c r="AO651" i="1" s="1"/>
  <c r="CB696" i="1"/>
  <c r="CC696" i="1" s="1"/>
  <c r="AO696" i="1" s="1"/>
  <c r="CB50" i="1"/>
  <c r="CC50" i="1" s="1"/>
  <c r="AO50" i="1" s="1"/>
  <c r="CQ50" i="1" s="1"/>
  <c r="CB392" i="1"/>
  <c r="CC392" i="1" s="1"/>
  <c r="AO392" i="1" s="1"/>
  <c r="CB672" i="1"/>
  <c r="CC672" i="1" s="1"/>
  <c r="AO672" i="1" s="1"/>
  <c r="CB417" i="1"/>
  <c r="CC417" i="1" s="1"/>
  <c r="AO417" i="1" s="1"/>
  <c r="CB404" i="1"/>
  <c r="CC404" i="1" s="1"/>
  <c r="AO404" i="1" s="1"/>
  <c r="CB517" i="1"/>
  <c r="CC517" i="1" s="1"/>
  <c r="AO517" i="1" s="1"/>
  <c r="CB546" i="1"/>
  <c r="CC546" i="1" s="1"/>
  <c r="AO546" i="1" s="1"/>
  <c r="CB552" i="1"/>
  <c r="CC552" i="1" s="1"/>
  <c r="AO552" i="1" s="1"/>
  <c r="CB648" i="1"/>
  <c r="CC648" i="1" s="1"/>
  <c r="AO648" i="1" s="1"/>
  <c r="CB95" i="1"/>
  <c r="CC95" i="1" s="1"/>
  <c r="AO95" i="1" s="1"/>
  <c r="CB385" i="1"/>
  <c r="CC385" i="1" s="1"/>
  <c r="AO385" i="1" s="1"/>
  <c r="CB381" i="1"/>
  <c r="CC381" i="1" s="1"/>
  <c r="AO381" i="1" s="1"/>
  <c r="CB408" i="1"/>
  <c r="CC408" i="1" s="1"/>
  <c r="AO408" i="1" s="1"/>
  <c r="CB544" i="1"/>
  <c r="CC544" i="1" s="1"/>
  <c r="AO544" i="1" s="1"/>
  <c r="CB335" i="1"/>
  <c r="CC335" i="1" s="1"/>
  <c r="CB96" i="1"/>
  <c r="CC96" i="1" s="1"/>
  <c r="CB639" i="1"/>
  <c r="CC639" i="1" s="1"/>
  <c r="CB238" i="1"/>
  <c r="CC238" i="1" s="1"/>
  <c r="AO238" i="1" s="1"/>
  <c r="CB634" i="1"/>
  <c r="CC634" i="1" s="1"/>
  <c r="AO634" i="1" s="1"/>
  <c r="CB657" i="1"/>
  <c r="CC657" i="1" s="1"/>
  <c r="CB100" i="1"/>
  <c r="CC100" i="1" s="1"/>
  <c r="CB394" i="1"/>
  <c r="CC394" i="1" s="1"/>
  <c r="CB525" i="1"/>
  <c r="CC525" i="1" s="1"/>
  <c r="CB572" i="1"/>
  <c r="CC572" i="1" s="1"/>
  <c r="CB673" i="1"/>
  <c r="CC673" i="1" s="1"/>
  <c r="AO673" i="1" s="1"/>
  <c r="CB654" i="1"/>
  <c r="CC654" i="1" s="1"/>
  <c r="CB635" i="1"/>
  <c r="CC635" i="1" s="1"/>
  <c r="CB437" i="1"/>
  <c r="CC437" i="1" s="1"/>
  <c r="AO437" i="1" s="1"/>
  <c r="CB328" i="1"/>
  <c r="CC328" i="1" s="1"/>
  <c r="CB424" i="1"/>
  <c r="CC424" i="1" s="1"/>
  <c r="CB107" i="1"/>
  <c r="CC107" i="1" s="1"/>
  <c r="AO107" i="1" s="1"/>
  <c r="CB28" i="1"/>
  <c r="CC28" i="1" s="1"/>
  <c r="CB214" i="1"/>
  <c r="CC214" i="1" s="1"/>
  <c r="CB340" i="1"/>
  <c r="CC340" i="1" s="1"/>
  <c r="CB660" i="1"/>
  <c r="CC660" i="1" s="1"/>
  <c r="CB576" i="1"/>
  <c r="CC576" i="1" s="1"/>
  <c r="CB671" i="1"/>
  <c r="CC671" i="1" s="1"/>
  <c r="AO671" i="1" s="1"/>
  <c r="CB380" i="1"/>
  <c r="CC380" i="1" s="1"/>
  <c r="CB19" i="1"/>
  <c r="CC19" i="1" s="1"/>
  <c r="AO19" i="1" s="1"/>
  <c r="CQ19" i="1" s="1"/>
  <c r="CB526" i="1"/>
  <c r="CC526" i="1" s="1"/>
  <c r="CB556" i="1"/>
  <c r="CC556" i="1" s="1"/>
  <c r="AO556" i="1" s="1"/>
  <c r="CB144" i="1"/>
  <c r="CC144" i="1" s="1"/>
  <c r="AO144" i="1" s="1"/>
  <c r="CB528" i="1"/>
  <c r="CC528" i="1" s="1"/>
  <c r="CB146" i="1"/>
  <c r="CC146" i="1" s="1"/>
  <c r="AO146" i="1" s="1"/>
  <c r="CB693" i="1"/>
  <c r="CC693" i="1" s="1"/>
  <c r="CB55" i="1"/>
  <c r="CC55" i="1" s="1"/>
  <c r="CB325" i="1"/>
  <c r="CC325" i="1" s="1"/>
  <c r="CB426" i="1"/>
  <c r="CC426" i="1" s="1"/>
  <c r="CB330" i="1"/>
  <c r="CC330" i="1" s="1"/>
  <c r="CB47" i="1"/>
  <c r="CC47" i="1" s="1"/>
  <c r="CB676" i="1"/>
  <c r="CC676" i="1" s="1"/>
  <c r="CB59" i="1"/>
  <c r="CC59" i="1" s="1"/>
  <c r="AO59" i="1" s="1"/>
  <c r="CQ59" i="1" s="1"/>
  <c r="CB395" i="1"/>
  <c r="CC395" i="1" s="1"/>
  <c r="AO395" i="1" s="1"/>
  <c r="CB667" i="1"/>
  <c r="CC667" i="1" s="1"/>
  <c r="CB608" i="1"/>
  <c r="CC608" i="1" s="1"/>
  <c r="CB103" i="1"/>
  <c r="CC103" i="1" s="1"/>
  <c r="AO103" i="1" s="1"/>
  <c r="CB339" i="1"/>
  <c r="CC339" i="1" s="1"/>
  <c r="AO339" i="1" s="1"/>
  <c r="CB114" i="1"/>
  <c r="CC114" i="1" s="1"/>
  <c r="CB612" i="1"/>
  <c r="CC612" i="1" s="1"/>
  <c r="CB36" i="1"/>
  <c r="CC36" i="1" s="1"/>
  <c r="CB682" i="1"/>
  <c r="CC682" i="1" s="1"/>
  <c r="CB384" i="1"/>
  <c r="CC384" i="1" s="1"/>
  <c r="CB401" i="1"/>
  <c r="CC401" i="1" s="1"/>
  <c r="AO401" i="1" s="1"/>
  <c r="AP800" i="1"/>
  <c r="CP800" i="1" s="1"/>
  <c r="AP164" i="1"/>
  <c r="CP164" i="1" s="1"/>
  <c r="AP33" i="1"/>
  <c r="CP33" i="1" s="1"/>
  <c r="AP740" i="1"/>
  <c r="CP740" i="1" s="1"/>
  <c r="AP786" i="1"/>
  <c r="CP786" i="1" s="1"/>
  <c r="AP32" i="1"/>
  <c r="CP32" i="1" s="1"/>
  <c r="AP251" i="1"/>
  <c r="CP251" i="1" s="1"/>
  <c r="BW804" i="1"/>
  <c r="AP372" i="1"/>
  <c r="CP372" i="1" s="1"/>
  <c r="AP755" i="1"/>
  <c r="CP755" i="1" s="1"/>
  <c r="AP788" i="1"/>
  <c r="CP788" i="1" s="1"/>
  <c r="AP15" i="1"/>
  <c r="CP15" i="1" s="1"/>
  <c r="AP142" i="1"/>
  <c r="CP142" i="1" s="1"/>
  <c r="AP752" i="1"/>
  <c r="CP752" i="1" s="1"/>
  <c r="AP736" i="1"/>
  <c r="CP736" i="1" s="1"/>
  <c r="AP166" i="1"/>
  <c r="CP166" i="1" s="1"/>
  <c r="AP175" i="1"/>
  <c r="CP175" i="1" s="1"/>
  <c r="AP797" i="1"/>
  <c r="CP797" i="1" s="1"/>
  <c r="AP798" i="1"/>
  <c r="CP798" i="1" s="1"/>
  <c r="AP68" i="1"/>
  <c r="CP68" i="1" s="1"/>
  <c r="DO805" i="1"/>
  <c r="DN805" i="1"/>
  <c r="DM805" i="1"/>
  <c r="DL805" i="1"/>
  <c r="DK805" i="1"/>
  <c r="DJ805" i="1"/>
  <c r="DI805" i="1"/>
  <c r="DH805" i="1"/>
  <c r="DG805" i="1"/>
  <c r="DF805" i="1"/>
  <c r="DC805" i="1"/>
  <c r="DB805" i="1"/>
  <c r="DA805" i="1"/>
  <c r="CZ805" i="1"/>
  <c r="X9" i="1"/>
  <c r="CO21" i="1"/>
  <c r="CN21" i="1"/>
  <c r="CB128" i="1" l="1"/>
  <c r="AP128" i="1" s="1"/>
  <c r="CP128" i="1" s="1"/>
  <c r="CC128" i="1" s="1"/>
  <c r="CQ416" i="1"/>
  <c r="AZ416" i="1"/>
  <c r="CQ683" i="1"/>
  <c r="AZ683" i="1"/>
  <c r="CQ421" i="1"/>
  <c r="AZ421" i="1"/>
  <c r="CQ138" i="1"/>
  <c r="AZ138" i="1"/>
  <c r="CQ404" i="1"/>
  <c r="CD404" i="1" s="1"/>
  <c r="AZ404" i="1"/>
  <c r="CQ382" i="1"/>
  <c r="AZ382" i="1"/>
  <c r="CQ439" i="1"/>
  <c r="AZ439" i="1"/>
  <c r="CQ596" i="1"/>
  <c r="AZ596" i="1"/>
  <c r="CQ689" i="1"/>
  <c r="AZ689" i="1"/>
  <c r="CQ392" i="1"/>
  <c r="AZ392" i="1"/>
  <c r="CQ599" i="1"/>
  <c r="AZ599" i="1"/>
  <c r="CQ313" i="1"/>
  <c r="AZ313" i="1"/>
  <c r="CQ317" i="1"/>
  <c r="AZ317" i="1"/>
  <c r="CQ564" i="1"/>
  <c r="AZ564" i="1"/>
  <c r="CQ579" i="1"/>
  <c r="AZ579" i="1"/>
  <c r="CQ533" i="1"/>
  <c r="AZ533" i="1"/>
  <c r="CQ543" i="1"/>
  <c r="AZ543" i="1"/>
  <c r="CQ379" i="1"/>
  <c r="AZ379" i="1"/>
  <c r="CQ227" i="1"/>
  <c r="AZ227" i="1"/>
  <c r="CQ553" i="1"/>
  <c r="AZ553" i="1"/>
  <c r="CQ445" i="1"/>
  <c r="AZ445" i="1"/>
  <c r="CQ441" i="1"/>
  <c r="AZ441" i="1"/>
  <c r="CQ131" i="1"/>
  <c r="AZ131" i="1"/>
  <c r="CQ388" i="1"/>
  <c r="AZ388" i="1"/>
  <c r="CQ338" i="1"/>
  <c r="AZ338" i="1"/>
  <c r="CQ656" i="1"/>
  <c r="AZ656" i="1"/>
  <c r="CQ542" i="1"/>
  <c r="AZ542" i="1"/>
  <c r="CQ434" i="1"/>
  <c r="AZ434" i="1"/>
  <c r="CQ408" i="1"/>
  <c r="AZ408" i="1"/>
  <c r="CQ540" i="1"/>
  <c r="AZ540" i="1"/>
  <c r="CQ514" i="1"/>
  <c r="AZ514" i="1"/>
  <c r="CQ668" i="1"/>
  <c r="CD668" i="1" s="1"/>
  <c r="AP668" i="1" s="1"/>
  <c r="CR668" i="1" s="1"/>
  <c r="AZ668" i="1"/>
  <c r="CQ406" i="1"/>
  <c r="AZ406" i="1"/>
  <c r="CQ143" i="1"/>
  <c r="AZ143" i="1"/>
  <c r="CQ587" i="1"/>
  <c r="AZ587" i="1"/>
  <c r="CQ425" i="1"/>
  <c r="CD425" i="1" s="1"/>
  <c r="AP425" i="1" s="1"/>
  <c r="CR425" i="1" s="1"/>
  <c r="CE425" i="1" s="1"/>
  <c r="AZ425" i="1"/>
  <c r="CQ641" i="1"/>
  <c r="AZ641" i="1"/>
  <c r="CQ429" i="1"/>
  <c r="AZ429" i="1"/>
  <c r="CQ530" i="1"/>
  <c r="AZ530" i="1"/>
  <c r="CQ332" i="1"/>
  <c r="AZ332" i="1"/>
  <c r="CQ588" i="1"/>
  <c r="AZ588" i="1"/>
  <c r="CQ132" i="1"/>
  <c r="AZ132" i="1"/>
  <c r="CQ393" i="1"/>
  <c r="AZ393" i="1"/>
  <c r="CQ714" i="1"/>
  <c r="CD714" i="1" s="1"/>
  <c r="AP714" i="1" s="1"/>
  <c r="CR714" i="1" s="1"/>
  <c r="AZ714" i="1"/>
  <c r="CQ147" i="1"/>
  <c r="AZ147" i="1"/>
  <c r="CQ550" i="1"/>
  <c r="AZ550" i="1"/>
  <c r="CQ652" i="1"/>
  <c r="AZ652" i="1"/>
  <c r="CQ152" i="1"/>
  <c r="AZ152" i="1"/>
  <c r="CQ695" i="1"/>
  <c r="CD695" i="1" s="1"/>
  <c r="AZ695" i="1"/>
  <c r="CQ316" i="1"/>
  <c r="AZ316" i="1"/>
  <c r="CQ581" i="1"/>
  <c r="AZ581" i="1"/>
  <c r="CQ571" i="1"/>
  <c r="AZ571" i="1"/>
  <c r="CQ403" i="1"/>
  <c r="AZ403" i="1"/>
  <c r="CQ98" i="1"/>
  <c r="AZ98" i="1"/>
  <c r="CQ531" i="1"/>
  <c r="AZ531" i="1"/>
  <c r="CQ580" i="1"/>
  <c r="AZ580" i="1"/>
  <c r="CQ636" i="1"/>
  <c r="AZ636" i="1"/>
  <c r="CQ240" i="1"/>
  <c r="AZ240" i="1"/>
  <c r="CQ628" i="1"/>
  <c r="AZ628" i="1"/>
  <c r="CQ226" i="1"/>
  <c r="AZ226" i="1"/>
  <c r="CQ320" i="1"/>
  <c r="AZ320" i="1"/>
  <c r="CQ659" i="1"/>
  <c r="CD659" i="1" s="1"/>
  <c r="AP659" i="1" s="1"/>
  <c r="CR659" i="1" s="1"/>
  <c r="CE659" i="1" s="1"/>
  <c r="AZ659" i="1"/>
  <c r="CQ427" i="1"/>
  <c r="AZ427" i="1"/>
  <c r="CQ156" i="1"/>
  <c r="AZ156" i="1"/>
  <c r="CQ544" i="1"/>
  <c r="AZ544" i="1"/>
  <c r="CQ537" i="1"/>
  <c r="AZ537" i="1"/>
  <c r="CQ326" i="1"/>
  <c r="AZ326" i="1"/>
  <c r="CQ140" i="1"/>
  <c r="AZ140" i="1"/>
  <c r="CQ519" i="1"/>
  <c r="AZ519" i="1"/>
  <c r="CQ235" i="1"/>
  <c r="AZ235" i="1"/>
  <c r="CQ323" i="1"/>
  <c r="AZ323" i="1"/>
  <c r="CQ146" i="1"/>
  <c r="AZ146" i="1"/>
  <c r="CQ437" i="1"/>
  <c r="AZ437" i="1"/>
  <c r="CQ381" i="1"/>
  <c r="AZ381" i="1"/>
  <c r="CQ589" i="1"/>
  <c r="AZ589" i="1"/>
  <c r="CQ649" i="1"/>
  <c r="AZ649" i="1"/>
  <c r="CQ337" i="1"/>
  <c r="AZ337" i="1"/>
  <c r="CQ557" i="1"/>
  <c r="AZ557" i="1"/>
  <c r="CQ642" i="1"/>
  <c r="AZ642" i="1"/>
  <c r="CQ574" i="1"/>
  <c r="AZ574" i="1"/>
  <c r="CQ583" i="1"/>
  <c r="AZ583" i="1"/>
  <c r="CQ318" i="1"/>
  <c r="AZ318" i="1"/>
  <c r="CQ559" i="1"/>
  <c r="AZ559" i="1"/>
  <c r="CQ702" i="1"/>
  <c r="AZ702" i="1"/>
  <c r="CQ614" i="1"/>
  <c r="AZ614" i="1"/>
  <c r="CQ534" i="1"/>
  <c r="AZ534" i="1"/>
  <c r="CQ593" i="1"/>
  <c r="AZ593" i="1"/>
  <c r="CQ213" i="1"/>
  <c r="AZ213" i="1"/>
  <c r="CQ611" i="1"/>
  <c r="AZ611" i="1"/>
  <c r="CQ597" i="1"/>
  <c r="AZ597" i="1"/>
  <c r="CQ546" i="1"/>
  <c r="AZ546" i="1"/>
  <c r="CQ517" i="1"/>
  <c r="AZ517" i="1"/>
  <c r="CQ399" i="1"/>
  <c r="AZ399" i="1"/>
  <c r="CQ336" i="1"/>
  <c r="AZ336" i="1"/>
  <c r="CQ536" i="1"/>
  <c r="AZ536" i="1"/>
  <c r="CQ237" i="1"/>
  <c r="AZ237" i="1"/>
  <c r="CQ565" i="1"/>
  <c r="AZ565" i="1"/>
  <c r="CQ672" i="1"/>
  <c r="AZ672" i="1"/>
  <c r="CQ633" i="1"/>
  <c r="AZ633" i="1"/>
  <c r="CQ101" i="1"/>
  <c r="AZ101" i="1"/>
  <c r="CQ663" i="1"/>
  <c r="AZ663" i="1"/>
  <c r="CQ148" i="1"/>
  <c r="AZ148" i="1"/>
  <c r="CQ674" i="1"/>
  <c r="AZ674" i="1"/>
  <c r="CQ419" i="1"/>
  <c r="AZ419" i="1"/>
  <c r="CQ523" i="1"/>
  <c r="AZ523" i="1"/>
  <c r="CQ246" i="1"/>
  <c r="AZ246" i="1"/>
  <c r="CQ391" i="1"/>
  <c r="AZ391" i="1"/>
  <c r="CQ696" i="1"/>
  <c r="CD696" i="1" s="1"/>
  <c r="AZ696" i="1"/>
  <c r="CQ420" i="1"/>
  <c r="AZ420" i="1"/>
  <c r="CQ401" i="1"/>
  <c r="AZ401" i="1"/>
  <c r="CQ385" i="1"/>
  <c r="AZ385" i="1"/>
  <c r="CQ595" i="1"/>
  <c r="AZ595" i="1"/>
  <c r="CQ690" i="1"/>
  <c r="AZ690" i="1"/>
  <c r="CQ516" i="1"/>
  <c r="AZ516" i="1"/>
  <c r="CQ669" i="1"/>
  <c r="AZ669" i="1"/>
  <c r="CQ431" i="1"/>
  <c r="AZ431" i="1"/>
  <c r="CQ547" i="1"/>
  <c r="AZ547" i="1"/>
  <c r="CQ413" i="1"/>
  <c r="AZ413" i="1"/>
  <c r="CQ99" i="1"/>
  <c r="AZ99" i="1"/>
  <c r="CQ433" i="1"/>
  <c r="AZ433" i="1"/>
  <c r="CQ631" i="1"/>
  <c r="AZ631" i="1"/>
  <c r="CQ390" i="1"/>
  <c r="AZ390" i="1"/>
  <c r="CQ447" i="1"/>
  <c r="AZ447" i="1"/>
  <c r="CQ643" i="1"/>
  <c r="CD643" i="1" s="1"/>
  <c r="AZ643" i="1"/>
  <c r="CQ134" i="1"/>
  <c r="AZ134" i="1"/>
  <c r="CQ411" i="1"/>
  <c r="AZ411" i="1"/>
  <c r="CQ145" i="1"/>
  <c r="AZ145" i="1"/>
  <c r="CQ410" i="1"/>
  <c r="AZ410" i="1"/>
  <c r="CQ671" i="1"/>
  <c r="AZ671" i="1"/>
  <c r="CQ603" i="1"/>
  <c r="AZ603" i="1"/>
  <c r="CQ102" i="1"/>
  <c r="AZ102" i="1"/>
  <c r="CQ616" i="1"/>
  <c r="AZ616" i="1"/>
  <c r="CQ417" i="1"/>
  <c r="AZ417" i="1"/>
  <c r="CQ644" i="1"/>
  <c r="CD644" i="1" s="1"/>
  <c r="AZ644" i="1"/>
  <c r="CQ662" i="1"/>
  <c r="CD662" i="1" s="1"/>
  <c r="AZ662" i="1"/>
  <c r="CQ622" i="1"/>
  <c r="AZ622" i="1"/>
  <c r="CQ620" i="1"/>
  <c r="AZ620" i="1"/>
  <c r="CQ321" i="1"/>
  <c r="AZ321" i="1"/>
  <c r="CQ400" i="1"/>
  <c r="AZ400" i="1"/>
  <c r="CQ238" i="1"/>
  <c r="AZ238" i="1"/>
  <c r="CQ685" i="1"/>
  <c r="AZ685" i="1"/>
  <c r="CQ623" i="1"/>
  <c r="AZ623" i="1"/>
  <c r="CQ694" i="1"/>
  <c r="AZ694" i="1"/>
  <c r="CQ585" i="1"/>
  <c r="AZ585" i="1"/>
  <c r="CQ106" i="1"/>
  <c r="AZ106" i="1"/>
  <c r="CQ387" i="1"/>
  <c r="AZ387" i="1"/>
  <c r="CQ625" i="1"/>
  <c r="AZ625" i="1"/>
  <c r="CQ386" i="1"/>
  <c r="AZ386" i="1"/>
  <c r="CQ322" i="1"/>
  <c r="AZ322" i="1"/>
  <c r="CQ651" i="1"/>
  <c r="AZ651" i="1"/>
  <c r="CQ436" i="1"/>
  <c r="AZ436" i="1"/>
  <c r="CQ624" i="1"/>
  <c r="AZ624" i="1"/>
  <c r="CQ241" i="1"/>
  <c r="AZ241" i="1"/>
  <c r="CQ144" i="1"/>
  <c r="AZ144" i="1"/>
  <c r="CQ149" i="1"/>
  <c r="AZ149" i="1"/>
  <c r="CQ153" i="1"/>
  <c r="AZ153" i="1"/>
  <c r="CQ225" i="1"/>
  <c r="AZ225" i="1"/>
  <c r="CQ405" i="1"/>
  <c r="AZ405" i="1"/>
  <c r="CQ630" i="1"/>
  <c r="AZ630" i="1"/>
  <c r="CQ664" i="1"/>
  <c r="CD664" i="1" s="1"/>
  <c r="AZ664" i="1"/>
  <c r="CQ432" i="1"/>
  <c r="AZ432" i="1"/>
  <c r="CQ548" i="1"/>
  <c r="AZ548" i="1"/>
  <c r="CQ446" i="1"/>
  <c r="AZ446" i="1"/>
  <c r="CQ562" i="1"/>
  <c r="AZ562" i="1"/>
  <c r="CQ573" i="1"/>
  <c r="AZ573" i="1"/>
  <c r="CQ150" i="1"/>
  <c r="AZ150" i="1"/>
  <c r="CQ438" i="1"/>
  <c r="AZ438" i="1"/>
  <c r="CQ575" i="1"/>
  <c r="AZ575" i="1"/>
  <c r="CQ407" i="1"/>
  <c r="AZ407" i="1"/>
  <c r="CQ584" i="1"/>
  <c r="AZ584" i="1"/>
  <c r="CQ520" i="1"/>
  <c r="AZ520" i="1"/>
  <c r="CQ245" i="1"/>
  <c r="AZ245" i="1"/>
  <c r="CQ395" i="1"/>
  <c r="AZ395" i="1"/>
  <c r="CQ435" i="1"/>
  <c r="AZ435" i="1"/>
  <c r="CQ331" i="1"/>
  <c r="AZ331" i="1"/>
  <c r="CQ551" i="1"/>
  <c r="AZ551" i="1"/>
  <c r="CQ619" i="1"/>
  <c r="AZ619" i="1"/>
  <c r="CQ655" i="1"/>
  <c r="AZ655" i="1"/>
  <c r="CQ319" i="1"/>
  <c r="AZ319" i="1"/>
  <c r="CQ515" i="1"/>
  <c r="AZ515" i="1"/>
  <c r="CQ423" i="1"/>
  <c r="CD423" i="1" s="1"/>
  <c r="AZ423" i="1"/>
  <c r="CQ554" i="1"/>
  <c r="AZ554" i="1"/>
  <c r="CQ327" i="1"/>
  <c r="AZ327" i="1"/>
  <c r="CQ97" i="1"/>
  <c r="AZ97" i="1"/>
  <c r="CQ353" i="1"/>
  <c r="AZ353" i="1"/>
  <c r="CQ412" i="1"/>
  <c r="AZ412" i="1"/>
  <c r="CQ107" i="1"/>
  <c r="AZ107" i="1"/>
  <c r="CQ558" i="1"/>
  <c r="AZ558" i="1"/>
  <c r="CQ389" i="1"/>
  <c r="AZ389" i="1"/>
  <c r="CQ524" i="1"/>
  <c r="AZ524" i="1"/>
  <c r="CQ640" i="1"/>
  <c r="AZ640" i="1"/>
  <c r="CQ339" i="1"/>
  <c r="AZ339" i="1"/>
  <c r="CQ556" i="1"/>
  <c r="AZ556" i="1"/>
  <c r="CQ673" i="1"/>
  <c r="AZ673" i="1"/>
  <c r="CQ648" i="1"/>
  <c r="AZ648" i="1"/>
  <c r="CQ228" i="1"/>
  <c r="AZ228" i="1"/>
  <c r="CQ697" i="1"/>
  <c r="CD697" i="1" s="1"/>
  <c r="AZ697" i="1"/>
  <c r="CQ440" i="1"/>
  <c r="AZ440" i="1"/>
  <c r="CQ563" i="1"/>
  <c r="AZ563" i="1"/>
  <c r="CQ607" i="1"/>
  <c r="AZ607" i="1"/>
  <c r="CQ341" i="1"/>
  <c r="AZ341" i="1"/>
  <c r="CQ383" i="1"/>
  <c r="AZ383" i="1"/>
  <c r="CQ675" i="1"/>
  <c r="CD675" i="1" s="1"/>
  <c r="AP675" i="1" s="1"/>
  <c r="CR675" i="1" s="1"/>
  <c r="AZ675" i="1"/>
  <c r="CQ650" i="1"/>
  <c r="AZ650" i="1"/>
  <c r="CQ591" i="1"/>
  <c r="AZ591" i="1"/>
  <c r="CQ324" i="1"/>
  <c r="AZ324" i="1"/>
  <c r="CQ430" i="1"/>
  <c r="AZ430" i="1"/>
  <c r="CQ666" i="1"/>
  <c r="CD666" i="1" s="1"/>
  <c r="AP666" i="1" s="1"/>
  <c r="CR666" i="1" s="1"/>
  <c r="AZ666" i="1"/>
  <c r="CQ137" i="1"/>
  <c r="AZ137" i="1"/>
  <c r="CQ634" i="1"/>
  <c r="AZ634" i="1"/>
  <c r="CQ236" i="1"/>
  <c r="AZ236" i="1"/>
  <c r="CQ398" i="1"/>
  <c r="AZ398" i="1"/>
  <c r="CQ609" i="1"/>
  <c r="AZ609" i="1"/>
  <c r="CQ594" i="1"/>
  <c r="AZ594" i="1"/>
  <c r="CB17" i="1"/>
  <c r="CC17" i="1" s="1"/>
  <c r="AO17" i="1" s="1"/>
  <c r="CQ17" i="1" s="1"/>
  <c r="CQ590" i="1"/>
  <c r="AZ590" i="1"/>
  <c r="CQ529" i="1"/>
  <c r="AZ529" i="1"/>
  <c r="CQ541" i="1"/>
  <c r="AZ541" i="1"/>
  <c r="CQ415" i="1"/>
  <c r="AZ415" i="1"/>
  <c r="CQ532" i="1"/>
  <c r="AZ532" i="1"/>
  <c r="CQ402" i="1"/>
  <c r="AZ402" i="1"/>
  <c r="CQ688" i="1"/>
  <c r="CD688" i="1" s="1"/>
  <c r="AZ688" i="1"/>
  <c r="CQ95" i="1"/>
  <c r="AZ95" i="1"/>
  <c r="CQ606" i="1"/>
  <c r="AZ606" i="1"/>
  <c r="CQ103" i="1"/>
  <c r="AZ103" i="1"/>
  <c r="CQ552" i="1"/>
  <c r="AZ552" i="1"/>
  <c r="CQ418" i="1"/>
  <c r="AZ418" i="1"/>
  <c r="CQ653" i="1"/>
  <c r="AZ653" i="1"/>
  <c r="CQ310" i="1"/>
  <c r="AZ310" i="1"/>
  <c r="CQ658" i="1"/>
  <c r="AZ658" i="1"/>
  <c r="CQ535" i="1"/>
  <c r="AZ535" i="1"/>
  <c r="CQ684" i="1"/>
  <c r="CD684" i="1" s="1"/>
  <c r="AZ684" i="1"/>
  <c r="CQ545" i="1"/>
  <c r="AZ545" i="1"/>
  <c r="CQ582" i="1"/>
  <c r="AZ582" i="1"/>
  <c r="CQ527" i="1"/>
  <c r="AZ527" i="1"/>
  <c r="CQ647" i="1"/>
  <c r="CD647" i="1" s="1"/>
  <c r="AZ647" i="1"/>
  <c r="CQ686" i="1"/>
  <c r="CD686" i="1" s="1"/>
  <c r="AP686" i="1" s="1"/>
  <c r="CR686" i="1" s="1"/>
  <c r="AZ686" i="1"/>
  <c r="CQ329" i="1"/>
  <c r="AZ329" i="1"/>
  <c r="CB409" i="1"/>
  <c r="CC409" i="1" s="1"/>
  <c r="AO409" i="1" s="1"/>
  <c r="CB46" i="1"/>
  <c r="CC46" i="1" s="1"/>
  <c r="AO46" i="1" s="1"/>
  <c r="CQ46" i="1" s="1"/>
  <c r="CB773" i="1"/>
  <c r="AP773" i="1" s="1"/>
  <c r="CP773" i="1" s="1"/>
  <c r="CB456" i="1"/>
  <c r="CC456" i="1" s="1"/>
  <c r="CB93" i="1"/>
  <c r="AP93" i="1" s="1"/>
  <c r="CP93" i="1" s="1"/>
  <c r="DI61" i="15"/>
  <c r="CB187" i="1"/>
  <c r="AP187" i="1" s="1"/>
  <c r="CP187" i="1" s="1"/>
  <c r="CB16" i="1"/>
  <c r="CC16" i="1" s="1"/>
  <c r="AO16" i="1" s="1"/>
  <c r="CQ16" i="1" s="1"/>
  <c r="BW717" i="1"/>
  <c r="CB72" i="1"/>
  <c r="CC72" i="1" s="1"/>
  <c r="AO72" i="1" s="1"/>
  <c r="CQ72" i="1" s="1"/>
  <c r="CB273" i="1"/>
  <c r="CC273" i="1" s="1"/>
  <c r="CB638" i="1"/>
  <c r="CB176" i="1"/>
  <c r="AP176" i="1" s="1"/>
  <c r="CP176" i="1" s="1"/>
  <c r="CB182" i="1"/>
  <c r="AP182" i="1" s="1"/>
  <c r="CP182" i="1" s="1"/>
  <c r="BW270" i="1"/>
  <c r="CB645" i="1"/>
  <c r="CC645" i="1" s="1"/>
  <c r="AO645" i="1" s="1"/>
  <c r="CB239" i="1"/>
  <c r="CC239" i="1" s="1"/>
  <c r="AO239" i="1" s="1"/>
  <c r="CB605" i="1"/>
  <c r="CC605" i="1" s="1"/>
  <c r="AO605" i="1" s="1"/>
  <c r="CB397" i="1"/>
  <c r="CC397" i="1" s="1"/>
  <c r="AO397" i="1" s="1"/>
  <c r="CB789" i="1"/>
  <c r="AP789" i="1" s="1"/>
  <c r="CP789" i="1" s="1"/>
  <c r="CB629" i="1"/>
  <c r="CC629" i="1" s="1"/>
  <c r="AO629" i="1" s="1"/>
  <c r="CB766" i="1"/>
  <c r="AP766" i="1" s="1"/>
  <c r="CB110" i="1"/>
  <c r="AP110" i="1" s="1"/>
  <c r="CP110" i="1" s="1"/>
  <c r="CB538" i="1"/>
  <c r="CC538" i="1" s="1"/>
  <c r="AO538" i="1" s="1"/>
  <c r="CB64" i="1"/>
  <c r="CC64" i="1" s="1"/>
  <c r="AO64" i="1" s="1"/>
  <c r="CQ64" i="1" s="1"/>
  <c r="AA9" i="1"/>
  <c r="X4" i="1"/>
  <c r="I2" i="14" s="1"/>
  <c r="X3" i="1"/>
  <c r="CB661" i="1"/>
  <c r="CC661" i="1" s="1"/>
  <c r="AO661" i="1" s="1"/>
  <c r="CB414" i="1"/>
  <c r="CC414" i="1" s="1"/>
  <c r="AO414" i="1" s="1"/>
  <c r="CB698" i="1"/>
  <c r="CC698" i="1" s="1"/>
  <c r="AO698" i="1" s="1"/>
  <c r="BW477" i="1"/>
  <c r="CB701" i="1"/>
  <c r="CC701" i="1" s="1"/>
  <c r="AO701" i="1" s="1"/>
  <c r="CB92" i="1"/>
  <c r="AP92" i="1" s="1"/>
  <c r="CP92" i="1" s="1"/>
  <c r="CB229" i="1"/>
  <c r="AP229" i="1" s="1"/>
  <c r="CP229" i="1" s="1"/>
  <c r="CB598" i="1"/>
  <c r="CC598" i="1" s="1"/>
  <c r="AO598" i="1" s="1"/>
  <c r="CB354" i="1"/>
  <c r="AP354" i="1" s="1"/>
  <c r="CP354" i="1" s="1"/>
  <c r="CB215" i="1"/>
  <c r="AP215" i="1" s="1"/>
  <c r="CP215" i="1" s="1"/>
  <c r="CB428" i="1"/>
  <c r="CC428" i="1" s="1"/>
  <c r="AO428" i="1" s="1"/>
  <c r="BW773" i="1"/>
  <c r="CB678" i="1"/>
  <c r="CC678" i="1" s="1"/>
  <c r="AO678" i="1" s="1"/>
  <c r="CB680" i="1"/>
  <c r="CC680" i="1" s="1"/>
  <c r="AO680" i="1" s="1"/>
  <c r="CB314" i="1"/>
  <c r="CC314" i="1" s="1"/>
  <c r="AO314" i="1" s="1"/>
  <c r="CB396" i="1"/>
  <c r="CC396" i="1" s="1"/>
  <c r="AO396" i="1" s="1"/>
  <c r="CB105" i="1"/>
  <c r="CC105" i="1" s="1"/>
  <c r="AO105" i="1" s="1"/>
  <c r="CB539" i="1"/>
  <c r="CC539" i="1" s="1"/>
  <c r="AO539" i="1" s="1"/>
  <c r="CB333" i="1"/>
  <c r="CC333" i="1" s="1"/>
  <c r="AO333" i="1" s="1"/>
  <c r="CB726" i="1"/>
  <c r="AP726" i="1" s="1"/>
  <c r="CP726" i="1" s="1"/>
  <c r="CB135" i="1"/>
  <c r="AP135" i="1" s="1"/>
  <c r="CP135" i="1" s="1"/>
  <c r="CB295" i="1"/>
  <c r="CC295" i="1" s="1"/>
  <c r="BW791" i="1"/>
  <c r="CB522" i="1"/>
  <c r="CC522" i="1" s="1"/>
  <c r="AO522" i="1" s="1"/>
  <c r="CB699" i="1"/>
  <c r="CC699" i="1" s="1"/>
  <c r="AO699" i="1" s="1"/>
  <c r="CB315" i="1"/>
  <c r="CC315" i="1" s="1"/>
  <c r="AO315" i="1" s="1"/>
  <c r="CB646" i="1"/>
  <c r="CC646" i="1" s="1"/>
  <c r="AO646" i="1" s="1"/>
  <c r="BW410" i="1"/>
  <c r="CB604" i="1"/>
  <c r="CC604" i="1" s="1"/>
  <c r="AO604" i="1" s="1"/>
  <c r="CB632" i="1"/>
  <c r="CC632" i="1" s="1"/>
  <c r="AO632" i="1" s="1"/>
  <c r="CB549" i="1"/>
  <c r="CC549" i="1" s="1"/>
  <c r="AO549" i="1" s="1"/>
  <c r="CB621" i="1"/>
  <c r="CC621" i="1" s="1"/>
  <c r="AO621" i="1" s="1"/>
  <c r="BW597" i="1"/>
  <c r="CB568" i="1"/>
  <c r="CC568" i="1" s="1"/>
  <c r="AO568" i="1" s="1"/>
  <c r="BW91" i="1"/>
  <c r="CB13" i="1"/>
  <c r="AP13" i="1" s="1"/>
  <c r="CP13" i="1" s="1"/>
  <c r="CB312" i="1"/>
  <c r="CC312" i="1" s="1"/>
  <c r="AO312" i="1" s="1"/>
  <c r="CB681" i="1"/>
  <c r="CC681" i="1" s="1"/>
  <c r="AO681" i="1" s="1"/>
  <c r="CB521" i="1"/>
  <c r="CC521" i="1" s="1"/>
  <c r="AO521" i="1" s="1"/>
  <c r="CB104" i="1"/>
  <c r="CC104" i="1" s="1"/>
  <c r="AO104" i="1" s="1"/>
  <c r="CB56" i="1"/>
  <c r="CC56" i="1" s="1"/>
  <c r="AO56" i="1" s="1"/>
  <c r="CQ56" i="1" s="1"/>
  <c r="CB617" i="1"/>
  <c r="CC617" i="1" s="1"/>
  <c r="AO617" i="1" s="1"/>
  <c r="CB422" i="1"/>
  <c r="CC422" i="1" s="1"/>
  <c r="AO422" i="1" s="1"/>
  <c r="IA50" i="15"/>
  <c r="IB49" i="15"/>
  <c r="EW22" i="15"/>
  <c r="EY21" i="15"/>
  <c r="IA42" i="15"/>
  <c r="IB41" i="15"/>
  <c r="HI21" i="15"/>
  <c r="HH22" i="15"/>
  <c r="BU17" i="15"/>
  <c r="BS18" i="15"/>
  <c r="EY34" i="15"/>
  <c r="FA33" i="15"/>
  <c r="IB21" i="15"/>
  <c r="IA22" i="15"/>
  <c r="FO37" i="15"/>
  <c r="FM38" i="15"/>
  <c r="O26" i="15"/>
  <c r="Q25" i="15"/>
  <c r="BL60" i="15"/>
  <c r="BJ61" i="15"/>
  <c r="IR25" i="15"/>
  <c r="IQ26" i="15"/>
  <c r="BW34" i="15"/>
  <c r="BY33" i="15"/>
  <c r="FM30" i="15"/>
  <c r="FO29" i="15"/>
  <c r="R33" i="15"/>
  <c r="P34" i="15"/>
  <c r="AN33" i="15"/>
  <c r="HJ37" i="15"/>
  <c r="HI38" i="15"/>
  <c r="O30" i="15"/>
  <c r="Q29" i="15"/>
  <c r="BW50" i="15"/>
  <c r="BY49" i="15"/>
  <c r="P50" i="15"/>
  <c r="R49" i="15"/>
  <c r="FK60" i="15"/>
  <c r="FI61" i="15"/>
  <c r="Q33" i="15"/>
  <c r="O34" i="15"/>
  <c r="T18" i="15"/>
  <c r="AR18" i="15" s="1"/>
  <c r="BP18" i="15" s="1"/>
  <c r="CN18" i="15" s="1"/>
  <c r="AR17" i="15"/>
  <c r="V17" i="15"/>
  <c r="AL30" i="15"/>
  <c r="BJ29" i="15"/>
  <c r="W22" i="15"/>
  <c r="Y21" i="15"/>
  <c r="O60" i="15"/>
  <c r="M61" i="15"/>
  <c r="IA25" i="15"/>
  <c r="HZ26" i="15"/>
  <c r="DK41" i="15"/>
  <c r="DI42" i="15"/>
  <c r="AL37" i="15"/>
  <c r="N38" i="15"/>
  <c r="P37" i="15"/>
  <c r="DG18" i="15"/>
  <c r="DI17" i="15"/>
  <c r="EW30" i="15"/>
  <c r="EY29" i="15"/>
  <c r="FM49" i="15"/>
  <c r="FK50" i="15"/>
  <c r="IA30" i="15"/>
  <c r="IB29" i="15"/>
  <c r="EU18" i="15"/>
  <c r="EW17" i="15"/>
  <c r="P30" i="15"/>
  <c r="AN29" i="15"/>
  <c r="R29" i="15"/>
  <c r="IU49" i="15"/>
  <c r="IT50" i="15"/>
  <c r="DK37" i="15"/>
  <c r="DI38" i="15"/>
  <c r="IR41" i="15"/>
  <c r="IQ42" i="15"/>
  <c r="BS22" i="15"/>
  <c r="BU21" i="15"/>
  <c r="N42" i="15"/>
  <c r="AL42" i="15" s="1"/>
  <c r="BJ42" i="15" s="1"/>
  <c r="CH42" i="15" s="1"/>
  <c r="DF42" i="15" s="1"/>
  <c r="AL41" i="15"/>
  <c r="BJ41" i="15" s="1"/>
  <c r="CH41" i="15" s="1"/>
  <c r="P41" i="15"/>
  <c r="HI30" i="15"/>
  <c r="HJ29" i="15"/>
  <c r="HG34" i="15"/>
  <c r="HH33" i="15"/>
  <c r="JA17" i="15"/>
  <c r="IZ18" i="15"/>
  <c r="FO33" i="15"/>
  <c r="FM34" i="15"/>
  <c r="IA37" i="15"/>
  <c r="HZ38" i="15"/>
  <c r="IV38" i="15"/>
  <c r="IW37" i="15"/>
  <c r="DO25" i="15"/>
  <c r="DM26" i="15"/>
  <c r="IX22" i="15"/>
  <c r="IY21" i="15"/>
  <c r="GO65" i="15"/>
  <c r="GN66" i="15"/>
  <c r="S18" i="15"/>
  <c r="U17" i="15"/>
  <c r="L46" i="15"/>
  <c r="N45" i="15"/>
  <c r="EY49" i="15"/>
  <c r="EW50" i="15"/>
  <c r="BL22" i="15"/>
  <c r="CJ21" i="15"/>
  <c r="DK49" i="15"/>
  <c r="DI50" i="15"/>
  <c r="Q41" i="15"/>
  <c r="O42" i="15"/>
  <c r="IS33" i="15"/>
  <c r="IR34" i="15"/>
  <c r="T22" i="15"/>
  <c r="AR21" i="15"/>
  <c r="V21" i="15"/>
  <c r="IQ60" i="15"/>
  <c r="IQ61" i="15" s="1"/>
  <c r="IQ18" i="15"/>
  <c r="IR17" i="15"/>
  <c r="AW46" i="15"/>
  <c r="AY45" i="15"/>
  <c r="AY46" i="15" s="1"/>
  <c r="O38" i="15"/>
  <c r="Q37" i="15"/>
  <c r="HJ60" i="15"/>
  <c r="HI61" i="15"/>
  <c r="AN25" i="15"/>
  <c r="R25" i="15"/>
  <c r="P26" i="15"/>
  <c r="AP22" i="15"/>
  <c r="BN21" i="15"/>
  <c r="BO60" i="15"/>
  <c r="BM61" i="15"/>
  <c r="BJ46" i="15"/>
  <c r="BL45" i="15"/>
  <c r="FM22" i="15"/>
  <c r="FO21" i="15"/>
  <c r="HZ60" i="15"/>
  <c r="HZ61" i="15" s="1"/>
  <c r="IA17" i="15"/>
  <c r="HZ18" i="15"/>
  <c r="AL34" i="15"/>
  <c r="BJ33" i="15"/>
  <c r="GW60" i="15"/>
  <c r="GV61" i="15"/>
  <c r="GV70" i="15"/>
  <c r="GV71" i="15" s="1"/>
  <c r="AM29" i="15"/>
  <c r="AK30" i="15"/>
  <c r="BJ25" i="15"/>
  <c r="AL26" i="15"/>
  <c r="BM45" i="15"/>
  <c r="BK46" i="15"/>
  <c r="EY54" i="15"/>
  <c r="FA53" i="15"/>
  <c r="GL61" i="15"/>
  <c r="GL70" i="15"/>
  <c r="GM60" i="15"/>
  <c r="HH25" i="15"/>
  <c r="HG26" i="15"/>
  <c r="DK54" i="15"/>
  <c r="DM53" i="15"/>
  <c r="BY25" i="15"/>
  <c r="BW26" i="15"/>
  <c r="EU61" i="15"/>
  <c r="EW60" i="15"/>
  <c r="BQ29" i="15"/>
  <c r="BO30" i="15"/>
  <c r="DM60" i="15"/>
  <c r="DK61" i="15"/>
  <c r="EW26" i="15"/>
  <c r="EY25" i="15"/>
  <c r="GY66" i="15"/>
  <c r="GZ65" i="15"/>
  <c r="IR29" i="15"/>
  <c r="IQ30" i="15"/>
  <c r="FM17" i="15"/>
  <c r="FK18" i="15"/>
  <c r="DK33" i="15"/>
  <c r="DI34" i="15"/>
  <c r="M46" i="15"/>
  <c r="O45" i="15"/>
  <c r="GR17" i="15"/>
  <c r="GQ18" i="15"/>
  <c r="GW22" i="15"/>
  <c r="GX21" i="15"/>
  <c r="GX50" i="15"/>
  <c r="GY49" i="15"/>
  <c r="GK71" i="15"/>
  <c r="GK74" i="15"/>
  <c r="GK75" i="15" s="1"/>
  <c r="DO21" i="15"/>
  <c r="DM22" i="15"/>
  <c r="FO41" i="15"/>
  <c r="FM42" i="15"/>
  <c r="IB33" i="15"/>
  <c r="IA34" i="15"/>
  <c r="FO26" i="15"/>
  <c r="FQ25" i="15"/>
  <c r="JL61" i="15"/>
  <c r="JM60" i="15"/>
  <c r="GM42" i="15"/>
  <c r="GN41" i="15"/>
  <c r="BU37" i="15"/>
  <c r="BS38" i="15"/>
  <c r="GX25" i="15"/>
  <c r="GW26" i="15"/>
  <c r="GQ22" i="15"/>
  <c r="GR21" i="15"/>
  <c r="GR22" i="15" s="1"/>
  <c r="Q49" i="15"/>
  <c r="O50" i="15"/>
  <c r="BQ41" i="15"/>
  <c r="BO42" i="15"/>
  <c r="L61" i="15"/>
  <c r="N60" i="15"/>
  <c r="GF26" i="15"/>
  <c r="GG25" i="15"/>
  <c r="CB730" i="1"/>
  <c r="AP730" i="1" s="1"/>
  <c r="CP730" i="1" s="1"/>
  <c r="CB715" i="1"/>
  <c r="CC715" i="1" s="1"/>
  <c r="AO715" i="1" s="1"/>
  <c r="CB780" i="1"/>
  <c r="AP780" i="1" s="1"/>
  <c r="CP780" i="1" s="1"/>
  <c r="CB613" i="1"/>
  <c r="CC613" i="1" s="1"/>
  <c r="AO613" i="1" s="1"/>
  <c r="CB24" i="1"/>
  <c r="CC24" i="1" s="1"/>
  <c r="AO24" i="1" s="1"/>
  <c r="CQ24" i="1" s="1"/>
  <c r="BW10" i="1"/>
  <c r="CB512" i="1"/>
  <c r="AP512" i="1" s="1"/>
  <c r="CP512" i="1" s="1"/>
  <c r="BW512" i="1"/>
  <c r="CB618" i="1"/>
  <c r="CC618" i="1" s="1"/>
  <c r="AO618" i="1" s="1"/>
  <c r="CB637" i="1"/>
  <c r="CC637" i="1" s="1"/>
  <c r="AO637" i="1" s="1"/>
  <c r="BW190" i="1"/>
  <c r="CB586" i="1"/>
  <c r="CC586" i="1" s="1"/>
  <c r="AO586" i="1" s="1"/>
  <c r="CB38" i="1"/>
  <c r="AP38" i="1" s="1"/>
  <c r="CP38" i="1" s="1"/>
  <c r="CB334" i="1"/>
  <c r="CC334" i="1" s="1"/>
  <c r="AO334" i="1" s="1"/>
  <c r="CB566" i="1"/>
  <c r="CC566" i="1" s="1"/>
  <c r="AO566" i="1" s="1"/>
  <c r="CB109" i="1"/>
  <c r="AP109" i="1" s="1"/>
  <c r="CP109" i="1" s="1"/>
  <c r="CB85" i="1"/>
  <c r="AP85" i="1" s="1"/>
  <c r="CP85" i="1" s="1"/>
  <c r="CB555" i="1"/>
  <c r="CC555" i="1" s="1"/>
  <c r="AO555" i="1" s="1"/>
  <c r="BW128" i="1"/>
  <c r="CB615" i="1"/>
  <c r="CC615" i="1" s="1"/>
  <c r="AO615" i="1" s="1"/>
  <c r="CB69" i="1"/>
  <c r="CC69" i="1" s="1"/>
  <c r="AO69" i="1" s="1"/>
  <c r="CQ69" i="1" s="1"/>
  <c r="CB518" i="1"/>
  <c r="CC518" i="1" s="1"/>
  <c r="AO518" i="1" s="1"/>
  <c r="CB677" i="1"/>
  <c r="CC677" i="1" s="1"/>
  <c r="AO677" i="1" s="1"/>
  <c r="CB177" i="1"/>
  <c r="AP177" i="1" s="1"/>
  <c r="CP177" i="1" s="1"/>
  <c r="BW344" i="1"/>
  <c r="AP249" i="1"/>
  <c r="CP249" i="1" s="1"/>
  <c r="AP200" i="1"/>
  <c r="CP200" i="1" s="1"/>
  <c r="CC200" i="1" s="1"/>
  <c r="AP90" i="1"/>
  <c r="CC792" i="1"/>
  <c r="AP727" i="1"/>
  <c r="CP727" i="1" s="1"/>
  <c r="AP741" i="1"/>
  <c r="CP741" i="1" s="1"/>
  <c r="AP802" i="1"/>
  <c r="CP802" i="1" s="1"/>
  <c r="AP129" i="1"/>
  <c r="CC121" i="1"/>
  <c r="CC739" i="1"/>
  <c r="AQ739" i="1" s="1"/>
  <c r="CQ739" i="1" s="1"/>
  <c r="CC209" i="1"/>
  <c r="AR785" i="1"/>
  <c r="CR785" i="1" s="1"/>
  <c r="CE785" i="1" s="1"/>
  <c r="AP754" i="1"/>
  <c r="CP754" i="1" s="1"/>
  <c r="AP171" i="1"/>
  <c r="AP198" i="1"/>
  <c r="AP728" i="1"/>
  <c r="CP728" i="1" s="1"/>
  <c r="AP729" i="1"/>
  <c r="CP729" i="1" s="1"/>
  <c r="CC729" i="1" s="1"/>
  <c r="AP151" i="1"/>
  <c r="CP151" i="1" s="1"/>
  <c r="AP791" i="1"/>
  <c r="AP746" i="1"/>
  <c r="CP746" i="1" s="1"/>
  <c r="AP186" i="1"/>
  <c r="CP186" i="1" s="1"/>
  <c r="AP772" i="1"/>
  <c r="CP772" i="1" s="1"/>
  <c r="CC223" i="1"/>
  <c r="AP761" i="1"/>
  <c r="CP761" i="1" s="1"/>
  <c r="AQ723" i="1"/>
  <c r="CQ723" i="1" s="1"/>
  <c r="CD723" i="1" s="1"/>
  <c r="CC80" i="1"/>
  <c r="CC220" i="1"/>
  <c r="AP219" i="1"/>
  <c r="AP117" i="1"/>
  <c r="AP84" i="1"/>
  <c r="CP84" i="1" s="1"/>
  <c r="AP307" i="1"/>
  <c r="CP307" i="1" s="1"/>
  <c r="AP35" i="1"/>
  <c r="CP35" i="1" s="1"/>
  <c r="AP218" i="1"/>
  <c r="CP218" i="1" s="1"/>
  <c r="AP770" i="1"/>
  <c r="CP770" i="1" s="1"/>
  <c r="CC770" i="1" s="1"/>
  <c r="AP211" i="1"/>
  <c r="CP211" i="1" s="1"/>
  <c r="AP733" i="1"/>
  <c r="AQ23" i="1"/>
  <c r="CR23" i="1" s="1"/>
  <c r="CE23" i="1" s="1"/>
  <c r="AP290" i="1"/>
  <c r="CQ290" i="1" s="1"/>
  <c r="CD290" i="1" s="1"/>
  <c r="AP26" i="1"/>
  <c r="CQ26" i="1" s="1"/>
  <c r="CD26" i="1" s="1"/>
  <c r="AQ45" i="1"/>
  <c r="CR45" i="1" s="1"/>
  <c r="CE45" i="1" s="1"/>
  <c r="AO61" i="1"/>
  <c r="CQ61" i="1" s="1"/>
  <c r="CD61" i="1" s="1"/>
  <c r="AP61" i="1" s="1"/>
  <c r="CR61" i="1" s="1"/>
  <c r="CE61" i="1" s="1"/>
  <c r="AQ61" i="1" s="1"/>
  <c r="CS61" i="1" s="1"/>
  <c r="CF61" i="1" s="1"/>
  <c r="AP643" i="1"/>
  <c r="CR643" i="1" s="1"/>
  <c r="CE643" i="1" s="1"/>
  <c r="AP644" i="1"/>
  <c r="CR644" i="1" s="1"/>
  <c r="CE644" i="1" s="1"/>
  <c r="CQ665" i="1"/>
  <c r="CD665" i="1" s="1"/>
  <c r="AP665" i="1" s="1"/>
  <c r="CR665" i="1" s="1"/>
  <c r="CE665" i="1" s="1"/>
  <c r="CQ700" i="1"/>
  <c r="CD700" i="1" s="1"/>
  <c r="AP700" i="1" s="1"/>
  <c r="CD689" i="1"/>
  <c r="AO676" i="1"/>
  <c r="AO657" i="1"/>
  <c r="AZ657" i="1" s="1"/>
  <c r="AO525" i="1"/>
  <c r="AZ525" i="1" s="1"/>
  <c r="AO612" i="1"/>
  <c r="AO426" i="1"/>
  <c r="AO28" i="1"/>
  <c r="CQ28" i="1" s="1"/>
  <c r="AO654" i="1"/>
  <c r="AO572" i="1"/>
  <c r="AO693" i="1"/>
  <c r="AZ693" i="1" s="1"/>
  <c r="CD669" i="1"/>
  <c r="AP669" i="1" s="1"/>
  <c r="CR669" i="1" s="1"/>
  <c r="CD672" i="1"/>
  <c r="AP672" i="1" s="1"/>
  <c r="CR672" i="1" s="1"/>
  <c r="AP647" i="1"/>
  <c r="CR647" i="1" s="1"/>
  <c r="CE647" i="1" s="1"/>
  <c r="CD690" i="1"/>
  <c r="AP690" i="1" s="1"/>
  <c r="CR690" i="1" s="1"/>
  <c r="AO330" i="1"/>
  <c r="AZ330" i="1" s="1"/>
  <c r="AO114" i="1"/>
  <c r="AO55" i="1"/>
  <c r="CQ55" i="1" s="1"/>
  <c r="AO528" i="1"/>
  <c r="AO682" i="1"/>
  <c r="AO639" i="1"/>
  <c r="AO47" i="1"/>
  <c r="CQ47" i="1" s="1"/>
  <c r="AO96" i="1"/>
  <c r="AO424" i="1"/>
  <c r="AO335" i="1"/>
  <c r="AO608" i="1"/>
  <c r="AO328" i="1"/>
  <c r="AO100" i="1"/>
  <c r="AO380" i="1"/>
  <c r="AO36" i="1"/>
  <c r="CQ36" i="1" s="1"/>
  <c r="AO384" i="1"/>
  <c r="AQ425" i="1"/>
  <c r="CS425" i="1" s="1"/>
  <c r="CF425" i="1" s="1"/>
  <c r="CD673" i="1"/>
  <c r="AP673" i="1" s="1"/>
  <c r="CR673" i="1" s="1"/>
  <c r="AO325" i="1"/>
  <c r="AO660" i="1"/>
  <c r="AO635" i="1"/>
  <c r="AO394" i="1"/>
  <c r="AO526" i="1"/>
  <c r="AO214" i="1"/>
  <c r="AO340" i="1"/>
  <c r="AO576" i="1"/>
  <c r="AO687" i="1"/>
  <c r="AO692" i="1"/>
  <c r="AZ692" i="1" s="1"/>
  <c r="AO667" i="1"/>
  <c r="AO670" i="1"/>
  <c r="AO679" i="1"/>
  <c r="AO691" i="1"/>
  <c r="CD671" i="1"/>
  <c r="CC753" i="1"/>
  <c r="CC742" i="1"/>
  <c r="CC33" i="1"/>
  <c r="CC800" i="1"/>
  <c r="CC83" i="1"/>
  <c r="CC378" i="1"/>
  <c r="CC736" i="1"/>
  <c r="CC207" i="1"/>
  <c r="CC349" i="1"/>
  <c r="CC740" i="1"/>
  <c r="CC720" i="1"/>
  <c r="CC709" i="1"/>
  <c r="CC231" i="1"/>
  <c r="CC258" i="1"/>
  <c r="CC250" i="1"/>
  <c r="CC217" i="1"/>
  <c r="CC710" i="1"/>
  <c r="CC601" i="1"/>
  <c r="CC734" i="1"/>
  <c r="CC78" i="1"/>
  <c r="CC86" i="1"/>
  <c r="CC803" i="1"/>
  <c r="CC724" i="1"/>
  <c r="CC216" i="1"/>
  <c r="CC804" i="1"/>
  <c r="CC510" i="1"/>
  <c r="CC20" i="1"/>
  <c r="CC181" i="1"/>
  <c r="CC722" i="1"/>
  <c r="CC142" i="1"/>
  <c r="CC372" i="1"/>
  <c r="CC243" i="1"/>
  <c r="CC191" i="1"/>
  <c r="CC377" i="1"/>
  <c r="CC346" i="1"/>
  <c r="CC799" i="1"/>
  <c r="CC164" i="1"/>
  <c r="CC725" i="1"/>
  <c r="CC108" i="1"/>
  <c r="CC58" i="1"/>
  <c r="CC166" i="1"/>
  <c r="CC196" i="1"/>
  <c r="CC183" i="1"/>
  <c r="CC116" i="1"/>
  <c r="CC786" i="1"/>
  <c r="CC206" i="1"/>
  <c r="CC757" i="1"/>
  <c r="CC113" i="1"/>
  <c r="CC779" i="1"/>
  <c r="CC712" i="1"/>
  <c r="CC769" i="1"/>
  <c r="CC89" i="1"/>
  <c r="CC160" i="1"/>
  <c r="CC253" i="1"/>
  <c r="CC167" i="1"/>
  <c r="CC185" i="1"/>
  <c r="CC732" i="1"/>
  <c r="CC41" i="1"/>
  <c r="CC242" i="1"/>
  <c r="CC75" i="1"/>
  <c r="CC244" i="1"/>
  <c r="CC180" i="1"/>
  <c r="CC762" i="1"/>
  <c r="CC91" i="1"/>
  <c r="CC793" i="1"/>
  <c r="CC351" i="1"/>
  <c r="CC764" i="1"/>
  <c r="CC256" i="1"/>
  <c r="CC10" i="1"/>
  <c r="CC750" i="1"/>
  <c r="CC175" i="1"/>
  <c r="CC168" i="1"/>
  <c r="CC738" i="1"/>
  <c r="CC204" i="1"/>
  <c r="CC188" i="1"/>
  <c r="CC748" i="1"/>
  <c r="CC708" i="1"/>
  <c r="CC248" i="1"/>
  <c r="CC222" i="1"/>
  <c r="CC122" i="1"/>
  <c r="CC224" i="1"/>
  <c r="CC94" i="1"/>
  <c r="CC165" i="1"/>
  <c r="CC48" i="1"/>
  <c r="CC716" i="1"/>
  <c r="CC62" i="1"/>
  <c r="CC731" i="1"/>
  <c r="CC721" i="1"/>
  <c r="CC357" i="1"/>
  <c r="CC169" i="1"/>
  <c r="CC79" i="1"/>
  <c r="CC790" i="1"/>
  <c r="CC252" i="1"/>
  <c r="CC798" i="1"/>
  <c r="CC170" i="1"/>
  <c r="CC781" i="1"/>
  <c r="CC257" i="1"/>
  <c r="CC173" i="1"/>
  <c r="CC735" i="1"/>
  <c r="CC125" i="1"/>
  <c r="CC767" i="1"/>
  <c r="CC172" i="1"/>
  <c r="CC130" i="1"/>
  <c r="CC309" i="1"/>
  <c r="CC15" i="1"/>
  <c r="BA638" i="1"/>
  <c r="AO638" i="1" s="1"/>
  <c r="CD49" i="1"/>
  <c r="BY21" i="1"/>
  <c r="BU21" i="1" s="1"/>
  <c r="CM21" i="1"/>
  <c r="AN21" i="1"/>
  <c r="AM21" i="1"/>
  <c r="AL21" i="1"/>
  <c r="AK21" i="1"/>
  <c r="AJ21" i="1"/>
  <c r="AI21" i="1"/>
  <c r="AH21" i="1"/>
  <c r="AG21" i="1"/>
  <c r="AF21" i="1"/>
  <c r="AX9" i="1"/>
  <c r="CQ340" i="1" l="1"/>
  <c r="AZ340" i="1"/>
  <c r="CQ104" i="1"/>
  <c r="AZ104" i="1"/>
  <c r="CQ677" i="1"/>
  <c r="CD677" i="1" s="1"/>
  <c r="AP677" i="1" s="1"/>
  <c r="AZ677" i="1"/>
  <c r="CQ521" i="1"/>
  <c r="AZ521" i="1"/>
  <c r="CQ394" i="1"/>
  <c r="CD394" i="1" s="1"/>
  <c r="AZ394" i="1"/>
  <c r="CQ312" i="1"/>
  <c r="AZ312" i="1"/>
  <c r="CQ654" i="1"/>
  <c r="AZ654" i="1"/>
  <c r="CQ645" i="1"/>
  <c r="CD645" i="1" s="1"/>
  <c r="AP645" i="1" s="1"/>
  <c r="CR645" i="1" s="1"/>
  <c r="CE645" i="1" s="1"/>
  <c r="AQ645" i="1" s="1"/>
  <c r="CS645" i="1" s="1"/>
  <c r="CF645" i="1" s="1"/>
  <c r="AZ645" i="1"/>
  <c r="CQ682" i="1"/>
  <c r="CD682" i="1" s="1"/>
  <c r="AP682" i="1" s="1"/>
  <c r="CR682" i="1" s="1"/>
  <c r="AZ682" i="1"/>
  <c r="CQ414" i="1"/>
  <c r="AZ414" i="1"/>
  <c r="CQ629" i="1"/>
  <c r="AZ629" i="1"/>
  <c r="CQ96" i="1"/>
  <c r="AZ96" i="1"/>
  <c r="CQ701" i="1"/>
  <c r="AZ701" i="1"/>
  <c r="CQ639" i="1"/>
  <c r="AZ639" i="1"/>
  <c r="CQ613" i="1"/>
  <c r="AZ613" i="1"/>
  <c r="CQ333" i="1"/>
  <c r="AZ333" i="1"/>
  <c r="CQ426" i="1"/>
  <c r="AZ426" i="1"/>
  <c r="CQ105" i="1"/>
  <c r="AZ105" i="1"/>
  <c r="CQ621" i="1"/>
  <c r="AZ621" i="1"/>
  <c r="CQ679" i="1"/>
  <c r="CD679" i="1" s="1"/>
  <c r="AP679" i="1" s="1"/>
  <c r="CR679" i="1" s="1"/>
  <c r="AZ679" i="1"/>
  <c r="CQ566" i="1"/>
  <c r="CD566" i="1" s="1"/>
  <c r="AZ566" i="1"/>
  <c r="CQ670" i="1"/>
  <c r="CD670" i="1" s="1"/>
  <c r="AZ670" i="1"/>
  <c r="CQ334" i="1"/>
  <c r="AZ334" i="1"/>
  <c r="CQ632" i="1"/>
  <c r="AZ632" i="1"/>
  <c r="CQ680" i="1"/>
  <c r="CD680" i="1" s="1"/>
  <c r="AP680" i="1" s="1"/>
  <c r="CR680" i="1" s="1"/>
  <c r="AZ680" i="1"/>
  <c r="CQ522" i="1"/>
  <c r="CD522" i="1" s="1"/>
  <c r="AZ522" i="1"/>
  <c r="CQ526" i="1"/>
  <c r="CD526" i="1" s="1"/>
  <c r="AZ526" i="1"/>
  <c r="CQ518" i="1"/>
  <c r="AZ518" i="1"/>
  <c r="CQ660" i="1"/>
  <c r="CD660" i="1" s="1"/>
  <c r="AZ660" i="1"/>
  <c r="CQ698" i="1"/>
  <c r="CD698" i="1" s="1"/>
  <c r="AP698" i="1" s="1"/>
  <c r="AZ698" i="1"/>
  <c r="CQ715" i="1"/>
  <c r="CD715" i="1" s="1"/>
  <c r="AP715" i="1" s="1"/>
  <c r="CR715" i="1" s="1"/>
  <c r="CE715" i="1" s="1"/>
  <c r="AZ715" i="1"/>
  <c r="CQ539" i="1"/>
  <c r="AZ539" i="1"/>
  <c r="CQ667" i="1"/>
  <c r="CD667" i="1" s="1"/>
  <c r="AP667" i="1" s="1"/>
  <c r="CR667" i="1" s="1"/>
  <c r="AZ667" i="1"/>
  <c r="CQ380" i="1"/>
  <c r="AZ380" i="1"/>
  <c r="CQ604" i="1"/>
  <c r="AZ604" i="1"/>
  <c r="CQ678" i="1"/>
  <c r="CD678" i="1" s="1"/>
  <c r="AP678" i="1" s="1"/>
  <c r="CR678" i="1" s="1"/>
  <c r="AZ678" i="1"/>
  <c r="CQ335" i="1"/>
  <c r="CD335" i="1" s="1"/>
  <c r="AZ335" i="1"/>
  <c r="CQ618" i="1"/>
  <c r="AZ618" i="1"/>
  <c r="CQ572" i="1"/>
  <c r="AZ572" i="1"/>
  <c r="CQ681" i="1"/>
  <c r="CD681" i="1" s="1"/>
  <c r="AP681" i="1" s="1"/>
  <c r="CR681" i="1" s="1"/>
  <c r="AZ681" i="1"/>
  <c r="CQ635" i="1"/>
  <c r="AZ635" i="1"/>
  <c r="CQ325" i="1"/>
  <c r="AZ325" i="1"/>
  <c r="CQ568" i="1"/>
  <c r="CD568" i="1" s="1"/>
  <c r="AZ568" i="1"/>
  <c r="CQ396" i="1"/>
  <c r="AZ396" i="1"/>
  <c r="CQ114" i="1"/>
  <c r="AZ114" i="1"/>
  <c r="CQ100" i="1"/>
  <c r="CD100" i="1" s="1"/>
  <c r="AZ100" i="1"/>
  <c r="CQ586" i="1"/>
  <c r="AZ586" i="1"/>
  <c r="CQ538" i="1"/>
  <c r="AZ538" i="1"/>
  <c r="CQ699" i="1"/>
  <c r="CD699" i="1" s="1"/>
  <c r="AP699" i="1" s="1"/>
  <c r="CR699" i="1" s="1"/>
  <c r="CE699" i="1" s="1"/>
  <c r="AZ699" i="1"/>
  <c r="CQ598" i="1"/>
  <c r="AZ598" i="1"/>
  <c r="CQ397" i="1"/>
  <c r="AZ397" i="1"/>
  <c r="CQ605" i="1"/>
  <c r="AZ605" i="1"/>
  <c r="CQ409" i="1"/>
  <c r="AZ409" i="1"/>
  <c r="CQ555" i="1"/>
  <c r="AZ555" i="1"/>
  <c r="CQ612" i="1"/>
  <c r="AZ612" i="1"/>
  <c r="CQ549" i="1"/>
  <c r="AZ549" i="1"/>
  <c r="CQ687" i="1"/>
  <c r="AZ687" i="1"/>
  <c r="CQ328" i="1"/>
  <c r="CD328" i="1" s="1"/>
  <c r="AZ328" i="1"/>
  <c r="CQ676" i="1"/>
  <c r="CD676" i="1" s="1"/>
  <c r="AZ676" i="1"/>
  <c r="CQ422" i="1"/>
  <c r="AZ422" i="1"/>
  <c r="CQ646" i="1"/>
  <c r="CD646" i="1" s="1"/>
  <c r="AP646" i="1" s="1"/>
  <c r="CR646" i="1" s="1"/>
  <c r="CE646" i="1" s="1"/>
  <c r="AQ646" i="1" s="1"/>
  <c r="CS646" i="1" s="1"/>
  <c r="CF646" i="1" s="1"/>
  <c r="AR646" i="1" s="1"/>
  <c r="CT646" i="1" s="1"/>
  <c r="CG646" i="1" s="1"/>
  <c r="AZ646" i="1"/>
  <c r="CQ428" i="1"/>
  <c r="AZ428" i="1"/>
  <c r="CQ214" i="1"/>
  <c r="AZ214" i="1"/>
  <c r="CQ424" i="1"/>
  <c r="CD424" i="1" s="1"/>
  <c r="AP424" i="1" s="1"/>
  <c r="CR424" i="1" s="1"/>
  <c r="CE424" i="1" s="1"/>
  <c r="AZ424" i="1"/>
  <c r="CQ239" i="1"/>
  <c r="AZ239" i="1"/>
  <c r="CQ615" i="1"/>
  <c r="CD615" i="1" s="1"/>
  <c r="AZ615" i="1"/>
  <c r="CQ528" i="1"/>
  <c r="AZ528" i="1"/>
  <c r="CE668" i="1"/>
  <c r="CQ661" i="1"/>
  <c r="CD661" i="1" s="1"/>
  <c r="AZ661" i="1"/>
  <c r="CQ691" i="1"/>
  <c r="CD691" i="1" s="1"/>
  <c r="AP691" i="1" s="1"/>
  <c r="CR691" i="1" s="1"/>
  <c r="AZ691" i="1"/>
  <c r="CQ384" i="1"/>
  <c r="AZ384" i="1"/>
  <c r="CQ314" i="1"/>
  <c r="AZ314" i="1"/>
  <c r="CP638" i="1"/>
  <c r="CC638" i="1" s="1"/>
  <c r="AZ638" i="1"/>
  <c r="CQ576" i="1"/>
  <c r="AZ576" i="1"/>
  <c r="CQ608" i="1"/>
  <c r="AZ608" i="1"/>
  <c r="CQ637" i="1"/>
  <c r="AZ637" i="1"/>
  <c r="CQ617" i="1"/>
  <c r="AZ617" i="1"/>
  <c r="CQ315" i="1"/>
  <c r="AZ315" i="1"/>
  <c r="CC187" i="1"/>
  <c r="AQ187" i="1" s="1"/>
  <c r="CQ187" i="1" s="1"/>
  <c r="CC176" i="1"/>
  <c r="CC182" i="1"/>
  <c r="AQ182" i="1" s="1"/>
  <c r="CQ182" i="1" s="1"/>
  <c r="CC215" i="1"/>
  <c r="AQ215" i="1" s="1"/>
  <c r="CQ215" i="1" s="1"/>
  <c r="AA3" i="1"/>
  <c r="AA4" i="1"/>
  <c r="L2" i="14" s="1"/>
  <c r="CC92" i="1"/>
  <c r="AQ92" i="1" s="1"/>
  <c r="CQ92" i="1" s="1"/>
  <c r="CC726" i="1"/>
  <c r="CC13" i="1"/>
  <c r="AQ13" i="1" s="1"/>
  <c r="CQ13" i="1" s="1"/>
  <c r="IB50" i="15"/>
  <c r="IC49" i="15"/>
  <c r="FA21" i="15"/>
  <c r="EY22" i="15"/>
  <c r="CH33" i="15"/>
  <c r="BJ34" i="15"/>
  <c r="Q42" i="15"/>
  <c r="S41" i="15"/>
  <c r="DQ21" i="15"/>
  <c r="DO22" i="15"/>
  <c r="HH26" i="15"/>
  <c r="HI25" i="15"/>
  <c r="CA49" i="15"/>
  <c r="BY50" i="15"/>
  <c r="FO30" i="15"/>
  <c r="FQ29" i="15"/>
  <c r="BN22" i="15"/>
  <c r="CL21" i="15"/>
  <c r="BP21" i="15"/>
  <c r="AR22" i="15"/>
  <c r="IU50" i="15"/>
  <c r="IV49" i="15"/>
  <c r="AL38" i="15"/>
  <c r="BJ37" i="15"/>
  <c r="IR30" i="15"/>
  <c r="IS29" i="15"/>
  <c r="DO26" i="15"/>
  <c r="DQ25" i="15"/>
  <c r="R41" i="15"/>
  <c r="AN41" i="15"/>
  <c r="BL41" i="15" s="1"/>
  <c r="CJ41" i="15" s="1"/>
  <c r="DL41" i="15" s="1"/>
  <c r="EN41" i="15" s="1"/>
  <c r="FP41" i="15" s="1"/>
  <c r="P42" i="15"/>
  <c r="AN42" i="15" s="1"/>
  <c r="BL42" i="15" s="1"/>
  <c r="CJ42" i="15" s="1"/>
  <c r="DH42" i="15" s="1"/>
  <c r="IB30" i="15"/>
  <c r="IC29" i="15"/>
  <c r="O61" i="15"/>
  <c r="Q60" i="15"/>
  <c r="BN60" i="15"/>
  <c r="BL61" i="15"/>
  <c r="GZ66" i="15"/>
  <c r="HA65" i="15"/>
  <c r="GM70" i="15"/>
  <c r="GM71" i="15" s="1"/>
  <c r="GM61" i="15"/>
  <c r="GN60" i="15"/>
  <c r="HK60" i="15"/>
  <c r="HJ61" i="15"/>
  <c r="DK50" i="15"/>
  <c r="DM49" i="15"/>
  <c r="IW38" i="15"/>
  <c r="IX37" i="15"/>
  <c r="DJ41" i="15"/>
  <c r="EL41" i="15" s="1"/>
  <c r="FN41" i="15" s="1"/>
  <c r="DH41" i="15"/>
  <c r="EJ41" i="15" s="1"/>
  <c r="FL41" i="15" s="1"/>
  <c r="Q26" i="15"/>
  <c r="S25" i="15"/>
  <c r="GY25" i="15"/>
  <c r="GX26" i="15"/>
  <c r="GL71" i="15"/>
  <c r="GL74" i="15"/>
  <c r="GL75" i="15" s="1"/>
  <c r="IA60" i="15"/>
  <c r="IA61" i="15" s="1"/>
  <c r="IA18" i="15"/>
  <c r="IB17" i="15"/>
  <c r="S37" i="15"/>
  <c r="Q38" i="15"/>
  <c r="CJ22" i="15"/>
  <c r="DL21" i="15"/>
  <c r="EN21" i="15" s="1"/>
  <c r="FP21" i="15" s="1"/>
  <c r="Q30" i="15"/>
  <c r="S29" i="15"/>
  <c r="GY50" i="15"/>
  <c r="GZ49" i="15"/>
  <c r="EY26" i="15"/>
  <c r="FA25" i="15"/>
  <c r="BU22" i="15"/>
  <c r="BW21" i="15"/>
  <c r="FO49" i="15"/>
  <c r="FM50" i="15"/>
  <c r="AA21" i="15"/>
  <c r="Y22" i="15"/>
  <c r="BW37" i="15"/>
  <c r="BU38" i="15"/>
  <c r="FA54" i="15"/>
  <c r="FC53" i="15"/>
  <c r="FO22" i="15"/>
  <c r="FQ21" i="15"/>
  <c r="IB37" i="15"/>
  <c r="IA38" i="15"/>
  <c r="EY30" i="15"/>
  <c r="FA29" i="15"/>
  <c r="FO38" i="15"/>
  <c r="FQ37" i="15"/>
  <c r="GN42" i="15"/>
  <c r="GO41" i="15"/>
  <c r="GX22" i="15"/>
  <c r="GY21" i="15"/>
  <c r="EY50" i="15"/>
  <c r="FA49" i="15"/>
  <c r="CH29" i="15"/>
  <c r="BJ30" i="15"/>
  <c r="HJ38" i="15"/>
  <c r="HK37" i="15"/>
  <c r="DO60" i="15"/>
  <c r="DM61" i="15"/>
  <c r="BL46" i="15"/>
  <c r="BN45" i="15"/>
  <c r="IR60" i="15"/>
  <c r="IR61" i="15" s="1"/>
  <c r="IR18" i="15"/>
  <c r="N46" i="15"/>
  <c r="P45" i="15"/>
  <c r="FQ33" i="15"/>
  <c r="FO34" i="15"/>
  <c r="IR42" i="15"/>
  <c r="IS41" i="15"/>
  <c r="DK17" i="15"/>
  <c r="DI18" i="15"/>
  <c r="AN34" i="15"/>
  <c r="BL33" i="15"/>
  <c r="IB22" i="15"/>
  <c r="IC21" i="15"/>
  <c r="GG26" i="15"/>
  <c r="GH25" i="15"/>
  <c r="JM61" i="15"/>
  <c r="JN60" i="15"/>
  <c r="BO45" i="15"/>
  <c r="BM46" i="15"/>
  <c r="AT17" i="15"/>
  <c r="V18" i="15"/>
  <c r="AT18" i="15" s="1"/>
  <c r="BR18" i="15" s="1"/>
  <c r="CP18" i="15" s="1"/>
  <c r="X17" i="15"/>
  <c r="FC33" i="15"/>
  <c r="FC34" i="15" s="1"/>
  <c r="FA34" i="15"/>
  <c r="GR18" i="15"/>
  <c r="GS17" i="15"/>
  <c r="BQ30" i="15"/>
  <c r="BS29" i="15"/>
  <c r="U18" i="15"/>
  <c r="W17" i="15"/>
  <c r="DM37" i="15"/>
  <c r="DK38" i="15"/>
  <c r="R37" i="15"/>
  <c r="P38" i="15"/>
  <c r="AN37" i="15"/>
  <c r="R34" i="15"/>
  <c r="T33" i="15"/>
  <c r="AP33" i="15"/>
  <c r="P60" i="15"/>
  <c r="N61" i="15"/>
  <c r="FQ26" i="15"/>
  <c r="FS25" i="15"/>
  <c r="O46" i="15"/>
  <c r="Q45" i="15"/>
  <c r="EW61" i="15"/>
  <c r="EY60" i="15"/>
  <c r="CH25" i="15"/>
  <c r="CH26" i="15" s="1"/>
  <c r="DF26" i="15" s="1"/>
  <c r="BJ26" i="15"/>
  <c r="BO61" i="15"/>
  <c r="BQ60" i="15"/>
  <c r="V22" i="15"/>
  <c r="X21" i="15"/>
  <c r="AT21" i="15"/>
  <c r="BU18" i="15"/>
  <c r="BW17" i="15"/>
  <c r="AM30" i="15"/>
  <c r="AO29" i="15"/>
  <c r="AO30" i="15" s="1"/>
  <c r="GP65" i="15"/>
  <c r="GO66" i="15"/>
  <c r="JB17" i="15"/>
  <c r="JA18" i="15"/>
  <c r="R30" i="15"/>
  <c r="AP29" i="15"/>
  <c r="T29" i="15"/>
  <c r="S33" i="15"/>
  <c r="Q34" i="15"/>
  <c r="CA33" i="15"/>
  <c r="BY34" i="15"/>
  <c r="BQ42" i="15"/>
  <c r="BS41" i="15"/>
  <c r="IB34" i="15"/>
  <c r="IC33" i="15"/>
  <c r="DM33" i="15"/>
  <c r="DK34" i="15"/>
  <c r="BY26" i="15"/>
  <c r="CA25" i="15"/>
  <c r="HI33" i="15"/>
  <c r="HH34" i="15"/>
  <c r="BL29" i="15"/>
  <c r="AN30" i="15"/>
  <c r="DK42" i="15"/>
  <c r="DM41" i="15"/>
  <c r="HI22" i="15"/>
  <c r="HJ21" i="15"/>
  <c r="DM54" i="15"/>
  <c r="DO53" i="15"/>
  <c r="R26" i="15"/>
  <c r="T25" i="15"/>
  <c r="AP25" i="15"/>
  <c r="IT33" i="15"/>
  <c r="IS34" i="15"/>
  <c r="IY22" i="15"/>
  <c r="IZ21" i="15"/>
  <c r="FK61" i="15"/>
  <c r="FM60" i="15"/>
  <c r="IB42" i="15"/>
  <c r="IC41" i="15"/>
  <c r="Q50" i="15"/>
  <c r="S49" i="15"/>
  <c r="FQ41" i="15"/>
  <c r="FO42" i="15"/>
  <c r="FM18" i="15"/>
  <c r="FO17" i="15"/>
  <c r="GW70" i="15"/>
  <c r="GW71" i="15" s="1"/>
  <c r="GX60" i="15"/>
  <c r="GW61" i="15"/>
  <c r="BL25" i="15"/>
  <c r="BL26" i="15" s="1"/>
  <c r="AN26" i="15"/>
  <c r="HJ30" i="15"/>
  <c r="HK29" i="15"/>
  <c r="EY17" i="15"/>
  <c r="EW18" i="15"/>
  <c r="IA26" i="15"/>
  <c r="IB25" i="15"/>
  <c r="T49" i="15"/>
  <c r="R50" i="15"/>
  <c r="IR26" i="15"/>
  <c r="IS25" i="15"/>
  <c r="CC38" i="1"/>
  <c r="CC85" i="1"/>
  <c r="AQ85" i="1" s="1"/>
  <c r="CQ85" i="1" s="1"/>
  <c r="CP766" i="1"/>
  <c r="CC766" i="1" s="1"/>
  <c r="AQ766" i="1" s="1"/>
  <c r="CQ766" i="1" s="1"/>
  <c r="CP129" i="1"/>
  <c r="CC129" i="1" s="1"/>
  <c r="AQ129" i="1" s="1"/>
  <c r="CQ129" i="1" s="1"/>
  <c r="CP791" i="1"/>
  <c r="CC791" i="1" s="1"/>
  <c r="AQ791" i="1" s="1"/>
  <c r="CQ791" i="1" s="1"/>
  <c r="CP733" i="1"/>
  <c r="CC733" i="1" s="1"/>
  <c r="CP90" i="1"/>
  <c r="CC90" i="1" s="1"/>
  <c r="CP117" i="1"/>
  <c r="CC117" i="1" s="1"/>
  <c r="AQ117" i="1" s="1"/>
  <c r="CQ117" i="1" s="1"/>
  <c r="CP198" i="1"/>
  <c r="CC198" i="1" s="1"/>
  <c r="AQ198" i="1" s="1"/>
  <c r="CQ198" i="1" s="1"/>
  <c r="CP219" i="1"/>
  <c r="CC219" i="1" s="1"/>
  <c r="AQ219" i="1" s="1"/>
  <c r="CQ219" i="1" s="1"/>
  <c r="CP171" i="1"/>
  <c r="CC171" i="1" s="1"/>
  <c r="AQ171" i="1" s="1"/>
  <c r="CQ171" i="1" s="1"/>
  <c r="AR723" i="1"/>
  <c r="CR723" i="1" s="1"/>
  <c r="CE723" i="1" s="1"/>
  <c r="CC752" i="1"/>
  <c r="AS785" i="1"/>
  <c r="CS785" i="1" s="1"/>
  <c r="CF785" i="1" s="1"/>
  <c r="CC741" i="1"/>
  <c r="CD739" i="1"/>
  <c r="AQ26" i="1"/>
  <c r="CR26" i="1" s="1"/>
  <c r="CE26" i="1" s="1"/>
  <c r="CD303" i="1"/>
  <c r="AR45" i="1"/>
  <c r="CS45" i="1" s="1"/>
  <c r="CF45" i="1" s="1"/>
  <c r="AQ290" i="1"/>
  <c r="CR290" i="1" s="1"/>
  <c r="CE290" i="1" s="1"/>
  <c r="AR23" i="1"/>
  <c r="CS23" i="1" s="1"/>
  <c r="CF23" i="1" s="1"/>
  <c r="CR700" i="1"/>
  <c r="CE700" i="1" s="1"/>
  <c r="AQ700" i="1" s="1"/>
  <c r="AQ644" i="1"/>
  <c r="CS644" i="1" s="1"/>
  <c r="CF644" i="1" s="1"/>
  <c r="AQ643" i="1"/>
  <c r="CS643" i="1" s="1"/>
  <c r="CF643" i="1" s="1"/>
  <c r="CQ525" i="1"/>
  <c r="CD525" i="1" s="1"/>
  <c r="AP525" i="1" s="1"/>
  <c r="CR525" i="1" s="1"/>
  <c r="CQ330" i="1"/>
  <c r="CD330" i="1" s="1"/>
  <c r="AP330" i="1" s="1"/>
  <c r="CR330" i="1" s="1"/>
  <c r="CQ657" i="1"/>
  <c r="CD657" i="1" s="1"/>
  <c r="AP657" i="1" s="1"/>
  <c r="CR657" i="1" s="1"/>
  <c r="CQ693" i="1"/>
  <c r="CD693" i="1" s="1"/>
  <c r="AP693" i="1" s="1"/>
  <c r="CR693" i="1" s="1"/>
  <c r="CQ692" i="1"/>
  <c r="CD692" i="1" s="1"/>
  <c r="AP692" i="1" s="1"/>
  <c r="CR692" i="1" s="1"/>
  <c r="CE686" i="1"/>
  <c r="CE714" i="1"/>
  <c r="AQ714" i="1" s="1"/>
  <c r="CS714" i="1" s="1"/>
  <c r="AP684" i="1"/>
  <c r="CD658" i="1"/>
  <c r="CD674" i="1"/>
  <c r="AP688" i="1"/>
  <c r="AP697" i="1"/>
  <c r="CR697" i="1" s="1"/>
  <c r="CD694" i="1"/>
  <c r="AP664" i="1"/>
  <c r="CR664" i="1" s="1"/>
  <c r="CE664" i="1" s="1"/>
  <c r="AR61" i="1"/>
  <c r="CT61" i="1" s="1"/>
  <c r="CG61" i="1" s="1"/>
  <c r="AP695" i="1"/>
  <c r="AQ647" i="1"/>
  <c r="CS647" i="1" s="1"/>
  <c r="CF647" i="1" s="1"/>
  <c r="AQ668" i="1"/>
  <c r="CS668" i="1" s="1"/>
  <c r="CF668" i="1" s="1"/>
  <c r="CD685" i="1"/>
  <c r="CD683" i="1"/>
  <c r="AQ659" i="1"/>
  <c r="CS659" i="1" s="1"/>
  <c r="CF659" i="1" s="1"/>
  <c r="CD687" i="1"/>
  <c r="AP687" i="1" s="1"/>
  <c r="CR687" i="1" s="1"/>
  <c r="AP696" i="1"/>
  <c r="CE666" i="1"/>
  <c r="AQ666" i="1" s="1"/>
  <c r="CS666" i="1" s="1"/>
  <c r="CE669" i="1"/>
  <c r="CD663" i="1"/>
  <c r="AP663" i="1" s="1"/>
  <c r="CR663" i="1" s="1"/>
  <c r="CE690" i="1"/>
  <c r="AQ690" i="1" s="1"/>
  <c r="CS690" i="1" s="1"/>
  <c r="CE675" i="1"/>
  <c r="CE673" i="1"/>
  <c r="AR425" i="1"/>
  <c r="CT425" i="1" s="1"/>
  <c r="CG425" i="1" s="1"/>
  <c r="CE672" i="1"/>
  <c r="AP689" i="1"/>
  <c r="CR689" i="1" s="1"/>
  <c r="CE689" i="1" s="1"/>
  <c r="AQ665" i="1"/>
  <c r="AP671" i="1"/>
  <c r="CR671" i="1" s="1"/>
  <c r="AP662" i="1"/>
  <c r="CR662" i="1" s="1"/>
  <c r="CC728" i="1"/>
  <c r="CC713" i="1"/>
  <c r="CC218" i="1"/>
  <c r="CC707" i="1"/>
  <c r="CC229" i="1"/>
  <c r="CC287" i="1"/>
  <c r="CC704" i="1"/>
  <c r="CC737" i="1"/>
  <c r="CC602" i="1"/>
  <c r="CC777" i="1"/>
  <c r="CC706" i="1"/>
  <c r="CC776" i="1"/>
  <c r="CC254" i="1"/>
  <c r="CC135" i="1"/>
  <c r="CC788" i="1"/>
  <c r="CC773" i="1"/>
  <c r="CC118" i="1"/>
  <c r="CC797" i="1"/>
  <c r="CC727" i="1"/>
  <c r="CC247" i="1"/>
  <c r="CC705" i="1"/>
  <c r="CC778" i="1"/>
  <c r="CC754" i="1"/>
  <c r="CC775" i="1"/>
  <c r="CC745" i="1"/>
  <c r="CC751" i="1"/>
  <c r="CC251" i="1"/>
  <c r="CC719" i="1"/>
  <c r="CC161" i="1"/>
  <c r="CC743" i="1"/>
  <c r="CC794" i="1"/>
  <c r="CC211" i="1"/>
  <c r="CC749" i="1"/>
  <c r="CC208" i="1"/>
  <c r="CC162" i="1"/>
  <c r="CC68" i="1"/>
  <c r="CC57" i="1"/>
  <c r="CC747" i="1"/>
  <c r="CC141" i="1"/>
  <c r="CC717" i="1"/>
  <c r="CC784" i="1"/>
  <c r="CC136" i="1"/>
  <c r="CC703" i="1"/>
  <c r="CC761" i="1"/>
  <c r="CC93" i="1"/>
  <c r="CC796" i="1"/>
  <c r="CC159" i="1"/>
  <c r="CC771" i="1"/>
  <c r="CC199" i="1"/>
  <c r="CC37" i="1"/>
  <c r="CC249" i="1"/>
  <c r="CC87" i="1"/>
  <c r="CC202" i="1"/>
  <c r="CC190" i="1"/>
  <c r="CD150" i="1"/>
  <c r="AQ217" i="1"/>
  <c r="CQ217" i="1" s="1"/>
  <c r="AQ257" i="1"/>
  <c r="CQ257" i="1" s="1"/>
  <c r="AQ121" i="1"/>
  <c r="CQ121" i="1" s="1"/>
  <c r="AQ168" i="1"/>
  <c r="CQ168" i="1" s="1"/>
  <c r="AQ740" i="1"/>
  <c r="CQ740" i="1" s="1"/>
  <c r="DE805" i="1"/>
  <c r="CD591" i="1"/>
  <c r="AQ250" i="1"/>
  <c r="CQ250" i="1" s="1"/>
  <c r="AQ224" i="1"/>
  <c r="CQ224" i="1" s="1"/>
  <c r="AQ712" i="1"/>
  <c r="CQ712" i="1" s="1"/>
  <c r="AQ167" i="1"/>
  <c r="CQ167" i="1" s="1"/>
  <c r="AQ220" i="1"/>
  <c r="CQ220" i="1" s="1"/>
  <c r="AQ175" i="1"/>
  <c r="CQ175" i="1" s="1"/>
  <c r="AQ91" i="1"/>
  <c r="CQ91" i="1" s="1"/>
  <c r="AQ188" i="1"/>
  <c r="CQ188" i="1" s="1"/>
  <c r="AQ58" i="1"/>
  <c r="CQ58" i="1" s="1"/>
  <c r="AQ125" i="1"/>
  <c r="CQ125" i="1" s="1"/>
  <c r="AQ377" i="1"/>
  <c r="CQ377" i="1" s="1"/>
  <c r="AQ83" i="1"/>
  <c r="CQ83" i="1" s="1"/>
  <c r="AQ41" i="1"/>
  <c r="CQ41" i="1" s="1"/>
  <c r="AQ767" i="1"/>
  <c r="CQ767" i="1" s="1"/>
  <c r="AQ601" i="1"/>
  <c r="CQ601" i="1" s="1"/>
  <c r="AQ748" i="1"/>
  <c r="CQ748" i="1" s="1"/>
  <c r="CD156" i="1"/>
  <c r="AQ108" i="1"/>
  <c r="CQ108" i="1" s="1"/>
  <c r="AQ256" i="1"/>
  <c r="CQ256" i="1" s="1"/>
  <c r="AQ781" i="1"/>
  <c r="CQ781" i="1" s="1"/>
  <c r="AQ378" i="1"/>
  <c r="CQ378" i="1" s="1"/>
  <c r="AQ209" i="1"/>
  <c r="CQ209" i="1" s="1"/>
  <c r="AQ738" i="1"/>
  <c r="CQ738" i="1" s="1"/>
  <c r="AQ708" i="1"/>
  <c r="CQ708" i="1" s="1"/>
  <c r="AQ75" i="1"/>
  <c r="CQ75" i="1" s="1"/>
  <c r="AQ349" i="1"/>
  <c r="CQ349" i="1" s="1"/>
  <c r="CD144" i="1"/>
  <c r="AQ206" i="1"/>
  <c r="CQ206" i="1" s="1"/>
  <c r="AQ183" i="1"/>
  <c r="CQ183" i="1" s="1"/>
  <c r="AQ62" i="1"/>
  <c r="CQ62" i="1" s="1"/>
  <c r="CD103" i="1"/>
  <c r="AQ762" i="1"/>
  <c r="CQ762" i="1" s="1"/>
  <c r="AQ122" i="1"/>
  <c r="CQ122" i="1" s="1"/>
  <c r="AQ253" i="1"/>
  <c r="CQ253" i="1" s="1"/>
  <c r="AQ709" i="1"/>
  <c r="CQ709" i="1" s="1"/>
  <c r="AQ10" i="1"/>
  <c r="CQ10" i="1" s="1"/>
  <c r="AQ113" i="1"/>
  <c r="CQ113" i="1" s="1"/>
  <c r="AQ196" i="1"/>
  <c r="CQ196" i="1" s="1"/>
  <c r="AQ351" i="1"/>
  <c r="CQ351" i="1" s="1"/>
  <c r="AQ753" i="1"/>
  <c r="CQ753" i="1" s="1"/>
  <c r="AQ790" i="1"/>
  <c r="CQ790" i="1" s="1"/>
  <c r="AQ716" i="1"/>
  <c r="CQ716" i="1" s="1"/>
  <c r="AQ15" i="1"/>
  <c r="CQ15" i="1" s="1"/>
  <c r="AQ729" i="1"/>
  <c r="CQ729" i="1" s="1"/>
  <c r="AQ79" i="1"/>
  <c r="CQ79" i="1" s="1"/>
  <c r="AQ116" i="1"/>
  <c r="CQ116" i="1" s="1"/>
  <c r="AQ33" i="1"/>
  <c r="CQ33" i="1" s="1"/>
  <c r="AQ803" i="1"/>
  <c r="CQ803" i="1" s="1"/>
  <c r="AQ169" i="1"/>
  <c r="CQ169" i="1" s="1"/>
  <c r="AQ222" i="1"/>
  <c r="CQ222" i="1" s="1"/>
  <c r="AQ94" i="1"/>
  <c r="CQ94" i="1" s="1"/>
  <c r="AQ86" i="1"/>
  <c r="CQ86" i="1" s="1"/>
  <c r="AQ166" i="1"/>
  <c r="CQ166" i="1" s="1"/>
  <c r="AQ181" i="1"/>
  <c r="CQ181" i="1" s="1"/>
  <c r="AQ165" i="1"/>
  <c r="CQ165" i="1" s="1"/>
  <c r="AQ160" i="1"/>
  <c r="CQ160" i="1" s="1"/>
  <c r="AQ710" i="1"/>
  <c r="CQ710" i="1" s="1"/>
  <c r="AQ164" i="1"/>
  <c r="CQ164" i="1" s="1"/>
  <c r="AQ80" i="1"/>
  <c r="CQ80" i="1" s="1"/>
  <c r="AQ732" i="1"/>
  <c r="CQ732" i="1" s="1"/>
  <c r="AQ48" i="1"/>
  <c r="CQ48" i="1" s="1"/>
  <c r="AQ89" i="1"/>
  <c r="CQ89" i="1" s="1"/>
  <c r="AQ180" i="1"/>
  <c r="CQ180" i="1" s="1"/>
  <c r="AQ128" i="1"/>
  <c r="CQ128" i="1" s="1"/>
  <c r="AQ142" i="1"/>
  <c r="CQ142" i="1" s="1"/>
  <c r="AQ258" i="1"/>
  <c r="CQ258" i="1" s="1"/>
  <c r="AQ510" i="1"/>
  <c r="CQ510" i="1" s="1"/>
  <c r="AQ309" i="1"/>
  <c r="CQ309" i="1" s="1"/>
  <c r="AQ731" i="1"/>
  <c r="CQ731" i="1" s="1"/>
  <c r="AQ78" i="1"/>
  <c r="CQ78" i="1" s="1"/>
  <c r="AQ204" i="1"/>
  <c r="CQ204" i="1" s="1"/>
  <c r="AQ736" i="1"/>
  <c r="CQ736" i="1" s="1"/>
  <c r="AQ372" i="1"/>
  <c r="CQ372" i="1" s="1"/>
  <c r="AQ172" i="1"/>
  <c r="CQ172" i="1" s="1"/>
  <c r="AQ130" i="1"/>
  <c r="CQ130" i="1" s="1"/>
  <c r="AQ804" i="1"/>
  <c r="CQ804" i="1" s="1"/>
  <c r="AQ207" i="1"/>
  <c r="CQ207" i="1" s="1"/>
  <c r="CD17" i="1"/>
  <c r="CD565" i="1"/>
  <c r="AQ243" i="1"/>
  <c r="CQ243" i="1" s="1"/>
  <c r="AQ798" i="1"/>
  <c r="CQ798" i="1" s="1"/>
  <c r="CD50" i="1"/>
  <c r="AQ244" i="1"/>
  <c r="CQ244" i="1" s="1"/>
  <c r="AQ735" i="1"/>
  <c r="CQ735" i="1" s="1"/>
  <c r="CD432" i="1"/>
  <c r="CD213" i="1"/>
  <c r="CD131" i="1"/>
  <c r="CD339" i="1"/>
  <c r="CD153" i="1"/>
  <c r="CD581" i="1"/>
  <c r="CD323" i="1"/>
  <c r="CD408" i="1"/>
  <c r="CD411" i="1"/>
  <c r="CD319" i="1"/>
  <c r="AP49" i="1"/>
  <c r="CR49" i="1" s="1"/>
  <c r="AP423" i="1"/>
  <c r="CR423" i="1" s="1"/>
  <c r="CD147" i="1"/>
  <c r="CD588" i="1"/>
  <c r="CD430" i="1"/>
  <c r="CD640" i="1"/>
  <c r="AP404" i="1"/>
  <c r="CR404" i="1" s="1"/>
  <c r="CD439" i="1"/>
  <c r="CD322" i="1"/>
  <c r="CD587" i="1"/>
  <c r="CD440" i="1"/>
  <c r="CD327" i="1"/>
  <c r="CD648" i="1"/>
  <c r="CD418" i="1"/>
  <c r="CD531" i="1"/>
  <c r="CD517" i="1"/>
  <c r="CD407" i="1"/>
  <c r="CD603" i="1"/>
  <c r="BZ21" i="1"/>
  <c r="BV21" i="1" s="1"/>
  <c r="DP805" i="1"/>
  <c r="DD805" i="1"/>
  <c r="AO21" i="1"/>
  <c r="CP21" i="1" s="1"/>
  <c r="BE9" i="1"/>
  <c r="BD9" i="1"/>
  <c r="BC9" i="1"/>
  <c r="BA9" i="1"/>
  <c r="FA22" i="15" l="1"/>
  <c r="FC21" i="15"/>
  <c r="FC22" i="15" s="1"/>
  <c r="IC50" i="15"/>
  <c r="ID49" i="15"/>
  <c r="S30" i="15"/>
  <c r="U29" i="15"/>
  <c r="BN61" i="15"/>
  <c r="BP60" i="15"/>
  <c r="GY60" i="15"/>
  <c r="GX70" i="15"/>
  <c r="GX71" i="15" s="1"/>
  <c r="GX61" i="15"/>
  <c r="S60" i="15"/>
  <c r="Q61" i="15"/>
  <c r="AP26" i="15"/>
  <c r="BN25" i="15"/>
  <c r="BN26" i="15" s="1"/>
  <c r="CH30" i="15"/>
  <c r="DF30" i="15" s="1"/>
  <c r="DJ29" i="15"/>
  <c r="EL29" i="15" s="1"/>
  <c r="FN29" i="15" s="1"/>
  <c r="DH29" i="15"/>
  <c r="EJ29" i="15" s="1"/>
  <c r="FL29" i="15" s="1"/>
  <c r="R60" i="15"/>
  <c r="P61" i="15"/>
  <c r="FA50" i="15"/>
  <c r="FC49" i="15"/>
  <c r="FC50" i="15" s="1"/>
  <c r="FQ30" i="15"/>
  <c r="FS29" i="15"/>
  <c r="DQ53" i="15"/>
  <c r="DO54" i="15"/>
  <c r="Z17" i="15"/>
  <c r="AV17" i="15"/>
  <c r="X18" i="15"/>
  <c r="AV18" i="15" s="1"/>
  <c r="BT18" i="15" s="1"/>
  <c r="CR18" i="15" s="1"/>
  <c r="S38" i="15"/>
  <c r="U37" i="15"/>
  <c r="FQ42" i="15"/>
  <c r="FS41" i="15"/>
  <c r="GZ21" i="15"/>
  <c r="GY22" i="15"/>
  <c r="R42" i="15"/>
  <c r="AP42" i="15" s="1"/>
  <c r="BN42" i="15" s="1"/>
  <c r="CL42" i="15" s="1"/>
  <c r="T41" i="15"/>
  <c r="AP41" i="15"/>
  <c r="BN41" i="15" s="1"/>
  <c r="CL41" i="15" s="1"/>
  <c r="DN41" i="15" s="1"/>
  <c r="EP41" i="15" s="1"/>
  <c r="CA34" i="15"/>
  <c r="CC33" i="15"/>
  <c r="HI26" i="15"/>
  <c r="HJ25" i="15"/>
  <c r="DO41" i="15"/>
  <c r="DM42" i="15"/>
  <c r="BS60" i="15"/>
  <c r="BQ61" i="15"/>
  <c r="BQ45" i="15"/>
  <c r="BO46" i="15"/>
  <c r="S34" i="15"/>
  <c r="U33" i="15"/>
  <c r="R38" i="15"/>
  <c r="T37" i="15"/>
  <c r="AP37" i="15"/>
  <c r="JO60" i="15"/>
  <c r="JN61" i="15"/>
  <c r="FQ38" i="15"/>
  <c r="FS37" i="15"/>
  <c r="BW22" i="15"/>
  <c r="BY21" i="15"/>
  <c r="GN61" i="15"/>
  <c r="GN70" i="15"/>
  <c r="GN71" i="15" s="1"/>
  <c r="GO60" i="15"/>
  <c r="IS30" i="15"/>
  <c r="IT29" i="15"/>
  <c r="FA17" i="15"/>
  <c r="EY18" i="15"/>
  <c r="FM61" i="15"/>
  <c r="FO60" i="15"/>
  <c r="AR29" i="15"/>
  <c r="V29" i="15"/>
  <c r="T30" i="15"/>
  <c r="DS21" i="15"/>
  <c r="DQ22" i="15"/>
  <c r="HK38" i="15"/>
  <c r="HL37" i="15"/>
  <c r="FU25" i="15"/>
  <c r="FS26" i="15"/>
  <c r="IC17" i="15"/>
  <c r="IB18" i="15"/>
  <c r="IB60" i="15"/>
  <c r="IB61" i="15" s="1"/>
  <c r="FS21" i="15"/>
  <c r="FQ22" i="15"/>
  <c r="FO18" i="15"/>
  <c r="FQ17" i="15"/>
  <c r="IC30" i="15"/>
  <c r="ID29" i="15"/>
  <c r="IS26" i="15"/>
  <c r="IT25" i="15"/>
  <c r="IS60" i="15"/>
  <c r="IS61" i="15" s="1"/>
  <c r="IS42" i="15"/>
  <c r="IT41" i="15"/>
  <c r="AP34" i="15"/>
  <c r="BN33" i="15"/>
  <c r="V49" i="15"/>
  <c r="T50" i="15"/>
  <c r="HK21" i="15"/>
  <c r="HJ22" i="15"/>
  <c r="AC21" i="15"/>
  <c r="AA22" i="15"/>
  <c r="CC49" i="15"/>
  <c r="CA50" i="15"/>
  <c r="IB26" i="15"/>
  <c r="IC25" i="15"/>
  <c r="AN38" i="15"/>
  <c r="BL37" i="15"/>
  <c r="R45" i="15"/>
  <c r="P46" i="15"/>
  <c r="DS25" i="15"/>
  <c r="DQ26" i="15"/>
  <c r="ID41" i="15"/>
  <c r="IC42" i="15"/>
  <c r="HK30" i="15"/>
  <c r="HL29" i="15"/>
  <c r="CJ29" i="15"/>
  <c r="BL30" i="15"/>
  <c r="AP30" i="15"/>
  <c r="BN29" i="15"/>
  <c r="DO37" i="15"/>
  <c r="DM38" i="15"/>
  <c r="FC29" i="15"/>
  <c r="FC30" i="15" s="1"/>
  <c r="FA30" i="15"/>
  <c r="U41" i="15"/>
  <c r="S42" i="15"/>
  <c r="Y17" i="15"/>
  <c r="W18" i="15"/>
  <c r="U25" i="15"/>
  <c r="S26" i="15"/>
  <c r="HA66" i="15"/>
  <c r="HB65" i="15"/>
  <c r="IZ22" i="15"/>
  <c r="JA21" i="15"/>
  <c r="HJ33" i="15"/>
  <c r="HI34" i="15"/>
  <c r="IC22" i="15"/>
  <c r="ID21" i="15"/>
  <c r="HA49" i="15"/>
  <c r="GZ50" i="15"/>
  <c r="IV50" i="15"/>
  <c r="IW49" i="15"/>
  <c r="CJ33" i="15"/>
  <c r="BL34" i="15"/>
  <c r="IT34" i="15"/>
  <c r="IU33" i="15"/>
  <c r="GQ65" i="15"/>
  <c r="GQ66" i="15" s="1"/>
  <c r="GP66" i="15"/>
  <c r="GT17" i="15"/>
  <c r="GS18" i="15"/>
  <c r="BP22" i="15"/>
  <c r="CN22" i="15" s="1"/>
  <c r="CN21" i="15"/>
  <c r="DP21" i="15" s="1"/>
  <c r="ER21" i="15" s="1"/>
  <c r="DO33" i="15"/>
  <c r="DM34" i="15"/>
  <c r="FE53" i="15"/>
  <c r="FC54" i="15"/>
  <c r="CL22" i="15"/>
  <c r="DN21" i="15"/>
  <c r="EP21" i="15" s="1"/>
  <c r="AR25" i="15"/>
  <c r="V25" i="15"/>
  <c r="T26" i="15"/>
  <c r="IC34" i="15"/>
  <c r="ID33" i="15"/>
  <c r="DM17" i="15"/>
  <c r="DK18" i="15"/>
  <c r="IX38" i="15"/>
  <c r="IY37" i="15"/>
  <c r="BW18" i="15"/>
  <c r="BY17" i="15"/>
  <c r="BU41" i="15"/>
  <c r="BS42" i="15"/>
  <c r="BY37" i="15"/>
  <c r="BW38" i="15"/>
  <c r="DO49" i="15"/>
  <c r="DM50" i="15"/>
  <c r="BR21" i="15"/>
  <c r="AT22" i="15"/>
  <c r="T34" i="15"/>
  <c r="V33" i="15"/>
  <c r="AR33" i="15"/>
  <c r="S50" i="15"/>
  <c r="U49" i="15"/>
  <c r="Z21" i="15"/>
  <c r="AV21" i="15"/>
  <c r="X22" i="15"/>
  <c r="FS33" i="15"/>
  <c r="FQ34" i="15"/>
  <c r="GO42" i="15"/>
  <c r="GP41" i="15"/>
  <c r="HK61" i="15"/>
  <c r="HL60" i="15"/>
  <c r="FQ49" i="15"/>
  <c r="FO50" i="15"/>
  <c r="GH26" i="15"/>
  <c r="GI25" i="15"/>
  <c r="BP45" i="15"/>
  <c r="BN46" i="15"/>
  <c r="FC25" i="15"/>
  <c r="FC26" i="15" s="1"/>
  <c r="FA26" i="15"/>
  <c r="GZ25" i="15"/>
  <c r="GY26" i="15"/>
  <c r="CH37" i="15"/>
  <c r="BJ38" i="15"/>
  <c r="EY61" i="15"/>
  <c r="FA60" i="15"/>
  <c r="CA26" i="15"/>
  <c r="CC25" i="15"/>
  <c r="JC17" i="15"/>
  <c r="JB18" i="15"/>
  <c r="Q46" i="15"/>
  <c r="S45" i="15"/>
  <c r="BU29" i="15"/>
  <c r="BS30" i="15"/>
  <c r="DQ60" i="15"/>
  <c r="DO61" i="15"/>
  <c r="IC37" i="15"/>
  <c r="IB38" i="15"/>
  <c r="CH34" i="15"/>
  <c r="DJ33" i="15"/>
  <c r="EL33" i="15" s="1"/>
  <c r="FN33" i="15" s="1"/>
  <c r="DH33" i="15"/>
  <c r="AR739" i="1"/>
  <c r="CR739" i="1" s="1"/>
  <c r="CE739" i="1" s="1"/>
  <c r="AS723" i="1"/>
  <c r="CS723" i="1" s="1"/>
  <c r="CF723" i="1" s="1"/>
  <c r="AT785" i="1"/>
  <c r="CT785" i="1" s="1"/>
  <c r="CG785" i="1" s="1"/>
  <c r="AQ752" i="1"/>
  <c r="AQ741" i="1"/>
  <c r="CQ741" i="1" s="1"/>
  <c r="CD741" i="1" s="1"/>
  <c r="AR290" i="1"/>
  <c r="CS290" i="1" s="1"/>
  <c r="CF290" i="1" s="1"/>
  <c r="AS45" i="1"/>
  <c r="CT45" i="1" s="1"/>
  <c r="CG45" i="1" s="1"/>
  <c r="AQ303" i="1"/>
  <c r="CR303" i="1" s="1"/>
  <c r="AS23" i="1"/>
  <c r="CT23" i="1" s="1"/>
  <c r="CG23" i="1" s="1"/>
  <c r="AR26" i="1"/>
  <c r="CS26" i="1" s="1"/>
  <c r="CF26" i="1" s="1"/>
  <c r="AR644" i="1"/>
  <c r="CT644" i="1" s="1"/>
  <c r="CG644" i="1" s="1"/>
  <c r="CS700" i="1"/>
  <c r="CF700" i="1" s="1"/>
  <c r="AR700" i="1" s="1"/>
  <c r="CT700" i="1" s="1"/>
  <c r="AQ715" i="1"/>
  <c r="CS715" i="1" s="1"/>
  <c r="CF715" i="1" s="1"/>
  <c r="AR715" i="1" s="1"/>
  <c r="CT715" i="1" s="1"/>
  <c r="AR643" i="1"/>
  <c r="CT643" i="1" s="1"/>
  <c r="CG643" i="1" s="1"/>
  <c r="CR696" i="1"/>
  <c r="CE696" i="1" s="1"/>
  <c r="AQ696" i="1" s="1"/>
  <c r="CS696" i="1" s="1"/>
  <c r="CR688" i="1"/>
  <c r="CE688" i="1" s="1"/>
  <c r="AQ688" i="1" s="1"/>
  <c r="CS688" i="1" s="1"/>
  <c r="CR677" i="1"/>
  <c r="CE677" i="1" s="1"/>
  <c r="CS665" i="1"/>
  <c r="CF665" i="1" s="1"/>
  <c r="CR698" i="1"/>
  <c r="CE698" i="1" s="1"/>
  <c r="CR695" i="1"/>
  <c r="CE695" i="1" s="1"/>
  <c r="CR684" i="1"/>
  <c r="CE684" i="1" s="1"/>
  <c r="AQ684" i="1" s="1"/>
  <c r="CS684" i="1" s="1"/>
  <c r="CE692" i="1"/>
  <c r="CE691" i="1"/>
  <c r="AQ691" i="1" s="1"/>
  <c r="CS691" i="1" s="1"/>
  <c r="AP683" i="1"/>
  <c r="CR683" i="1" s="1"/>
  <c r="AS61" i="1"/>
  <c r="CU61" i="1" s="1"/>
  <c r="CH61" i="1" s="1"/>
  <c r="CF690" i="1"/>
  <c r="AR690" i="1" s="1"/>
  <c r="CT690" i="1" s="1"/>
  <c r="CE667" i="1"/>
  <c r="AQ667" i="1" s="1"/>
  <c r="CS667" i="1" s="1"/>
  <c r="CE682" i="1"/>
  <c r="CE693" i="1"/>
  <c r="AQ693" i="1" s="1"/>
  <c r="CS693" i="1" s="1"/>
  <c r="AQ664" i="1"/>
  <c r="CS664" i="1" s="1"/>
  <c r="AS425" i="1"/>
  <c r="CU425" i="1" s="1"/>
  <c r="CH425" i="1" s="1"/>
  <c r="CE671" i="1"/>
  <c r="AQ671" i="1" s="1"/>
  <c r="CS671" i="1" s="1"/>
  <c r="AP694" i="1"/>
  <c r="CR694" i="1" s="1"/>
  <c r="CE694" i="1" s="1"/>
  <c r="AP658" i="1"/>
  <c r="CE681" i="1"/>
  <c r="AQ681" i="1" s="1"/>
  <c r="CS681" i="1" s="1"/>
  <c r="CE687" i="1"/>
  <c r="CF714" i="1"/>
  <c r="AR714" i="1" s="1"/>
  <c r="CT714" i="1" s="1"/>
  <c r="CE679" i="1"/>
  <c r="AR659" i="1"/>
  <c r="CT659" i="1" s="1"/>
  <c r="CG659" i="1" s="1"/>
  <c r="AQ689" i="1"/>
  <c r="CS689" i="1" s="1"/>
  <c r="CF689" i="1" s="1"/>
  <c r="AP670" i="1"/>
  <c r="CR670" i="1" s="1"/>
  <c r="CE670" i="1" s="1"/>
  <c r="AP674" i="1"/>
  <c r="CR674" i="1" s="1"/>
  <c r="AP660" i="1"/>
  <c r="CR660" i="1" s="1"/>
  <c r="AR645" i="1"/>
  <c r="CT645" i="1" s="1"/>
  <c r="CG645" i="1" s="1"/>
  <c r="AS646" i="1"/>
  <c r="CU646" i="1" s="1"/>
  <c r="CH646" i="1" s="1"/>
  <c r="AP685" i="1"/>
  <c r="CR685" i="1" s="1"/>
  <c r="CE685" i="1" s="1"/>
  <c r="CE697" i="1"/>
  <c r="AQ697" i="1" s="1"/>
  <c r="CS697" i="1" s="1"/>
  <c r="CE663" i="1"/>
  <c r="AQ672" i="1"/>
  <c r="CS672" i="1" s="1"/>
  <c r="AP661" i="1"/>
  <c r="CR661" i="1" s="1"/>
  <c r="AR668" i="1"/>
  <c r="CT668" i="1" s="1"/>
  <c r="CE680" i="1"/>
  <c r="AQ680" i="1" s="1"/>
  <c r="CS680" i="1" s="1"/>
  <c r="AQ424" i="1"/>
  <c r="CS424" i="1" s="1"/>
  <c r="CF424" i="1" s="1"/>
  <c r="AQ669" i="1"/>
  <c r="CS669" i="1" s="1"/>
  <c r="CF669" i="1" s="1"/>
  <c r="AQ673" i="1"/>
  <c r="CS673" i="1" s="1"/>
  <c r="AQ699" i="1"/>
  <c r="CS699" i="1" s="1"/>
  <c r="AP676" i="1"/>
  <c r="CF666" i="1"/>
  <c r="AR647" i="1"/>
  <c r="CT647" i="1" s="1"/>
  <c r="CG647" i="1" s="1"/>
  <c r="CE662" i="1"/>
  <c r="AQ662" i="1" s="1"/>
  <c r="CS662" i="1" s="1"/>
  <c r="CE678" i="1"/>
  <c r="AQ675" i="1"/>
  <c r="CS675" i="1" s="1"/>
  <c r="AQ686" i="1"/>
  <c r="CS686" i="1" s="1"/>
  <c r="CF686" i="1" s="1"/>
  <c r="EG9" i="1"/>
  <c r="EF9" i="1"/>
  <c r="CC30" i="1"/>
  <c r="CC354" i="1"/>
  <c r="CC787" i="1"/>
  <c r="CC795" i="1"/>
  <c r="CC203" i="1"/>
  <c r="CC133" i="1"/>
  <c r="CC115" i="1"/>
  <c r="CC205" i="1"/>
  <c r="CC511" i="1"/>
  <c r="CC32" i="1"/>
  <c r="CC311" i="1"/>
  <c r="CC230" i="1"/>
  <c r="CC178" i="1"/>
  <c r="CC756" i="1"/>
  <c r="CC352" i="1"/>
  <c r="CC780" i="1"/>
  <c r="CC184" i="1"/>
  <c r="CC212" i="1"/>
  <c r="CC759" i="1"/>
  <c r="CC84" i="1"/>
  <c r="CC119" i="1"/>
  <c r="CC760" i="1"/>
  <c r="CC186" i="1"/>
  <c r="CC67" i="1"/>
  <c r="CC151" i="1"/>
  <c r="CC744" i="1"/>
  <c r="CC718" i="1"/>
  <c r="CC179" i="1"/>
  <c r="CC355" i="1"/>
  <c r="CC77" i="1"/>
  <c r="CC711" i="1"/>
  <c r="CC802" i="1"/>
  <c r="CC110" i="1"/>
  <c r="CC768" i="1"/>
  <c r="CC76" i="1"/>
  <c r="CC177" i="1"/>
  <c r="CC730" i="1"/>
  <c r="CC763" i="1"/>
  <c r="CC232" i="1"/>
  <c r="CC509" i="1"/>
  <c r="CD239" i="1"/>
  <c r="AQ87" i="1"/>
  <c r="CQ87" i="1" s="1"/>
  <c r="AQ202" i="1"/>
  <c r="CQ202" i="1" s="1"/>
  <c r="AQ141" i="1"/>
  <c r="CQ141" i="1" s="1"/>
  <c r="AQ703" i="1"/>
  <c r="CQ703" i="1" s="1"/>
  <c r="AQ37" i="1"/>
  <c r="CQ37" i="1" s="1"/>
  <c r="AQ786" i="1"/>
  <c r="CQ786" i="1" s="1"/>
  <c r="AQ788" i="1"/>
  <c r="CQ788" i="1" s="1"/>
  <c r="AQ728" i="1"/>
  <c r="CQ728" i="1" s="1"/>
  <c r="AQ754" i="1"/>
  <c r="CQ754" i="1" s="1"/>
  <c r="AQ764" i="1"/>
  <c r="CQ764" i="1" s="1"/>
  <c r="AQ770" i="1"/>
  <c r="CQ770" i="1" s="1"/>
  <c r="AQ750" i="1"/>
  <c r="CQ750" i="1" s="1"/>
  <c r="AQ734" i="1"/>
  <c r="CQ734" i="1" s="1"/>
  <c r="AQ775" i="1"/>
  <c r="CQ775" i="1" s="1"/>
  <c r="AQ749" i="1"/>
  <c r="CQ749" i="1" s="1"/>
  <c r="AQ705" i="1"/>
  <c r="CQ705" i="1" s="1"/>
  <c r="AQ793" i="1"/>
  <c r="CQ793" i="1" s="1"/>
  <c r="AQ170" i="1"/>
  <c r="CQ170" i="1" s="1"/>
  <c r="AQ725" i="1"/>
  <c r="CQ725" i="1" s="1"/>
  <c r="CD528" i="1"/>
  <c r="CD53" i="1"/>
  <c r="AQ346" i="1"/>
  <c r="CQ346" i="1" s="1"/>
  <c r="AQ38" i="1"/>
  <c r="CQ38" i="1" s="1"/>
  <c r="CD515" i="1"/>
  <c r="AQ20" i="1"/>
  <c r="CQ20" i="1" s="1"/>
  <c r="AQ191" i="1"/>
  <c r="CQ191" i="1" s="1"/>
  <c r="CD579" i="1"/>
  <c r="AQ742" i="1"/>
  <c r="CQ742" i="1" s="1"/>
  <c r="AQ737" i="1"/>
  <c r="CQ737" i="1" s="1"/>
  <c r="AQ743" i="1"/>
  <c r="CQ743" i="1" s="1"/>
  <c r="CD538" i="1"/>
  <c r="AQ704" i="1"/>
  <c r="CQ704" i="1" s="1"/>
  <c r="AQ173" i="1"/>
  <c r="CQ173" i="1" s="1"/>
  <c r="CD56" i="1"/>
  <c r="AQ185" i="1"/>
  <c r="CQ185" i="1" s="1"/>
  <c r="AQ247" i="1"/>
  <c r="CQ247" i="1" s="1"/>
  <c r="AQ720" i="1"/>
  <c r="CQ720" i="1" s="1"/>
  <c r="AQ136" i="1"/>
  <c r="CQ136" i="1" s="1"/>
  <c r="AQ721" i="1"/>
  <c r="CQ721" i="1" s="1"/>
  <c r="AQ794" i="1"/>
  <c r="CQ794" i="1" s="1"/>
  <c r="AQ761" i="1"/>
  <c r="CQ761" i="1" s="1"/>
  <c r="AQ135" i="1"/>
  <c r="CQ135" i="1" s="1"/>
  <c r="CD429" i="1"/>
  <c r="CD385" i="1"/>
  <c r="CD102" i="1"/>
  <c r="AQ254" i="1"/>
  <c r="CQ254" i="1" s="1"/>
  <c r="AQ792" i="1"/>
  <c r="CQ792" i="1" s="1"/>
  <c r="CD510" i="1"/>
  <c r="CD351" i="1"/>
  <c r="CD243" i="1"/>
  <c r="CD198" i="1"/>
  <c r="CD129" i="1"/>
  <c r="CD209" i="1"/>
  <c r="CD79" i="1"/>
  <c r="CD122" i="1"/>
  <c r="CD377" i="1"/>
  <c r="CD113" i="1"/>
  <c r="CD224" i="1"/>
  <c r="CD182" i="1"/>
  <c r="CD160" i="1"/>
  <c r="AP322" i="1"/>
  <c r="CR322" i="1" s="1"/>
  <c r="AP432" i="1"/>
  <c r="CR432" i="1" s="1"/>
  <c r="AP531" i="1"/>
  <c r="CR531" i="1" s="1"/>
  <c r="CD585" i="1"/>
  <c r="AP335" i="1"/>
  <c r="CR335" i="1" s="1"/>
  <c r="CD546" i="1"/>
  <c r="CD97" i="1"/>
  <c r="CD341" i="1"/>
  <c r="AP328" i="1"/>
  <c r="CR328" i="1" s="1"/>
  <c r="CD28" i="1"/>
  <c r="CD436" i="1"/>
  <c r="AP430" i="1"/>
  <c r="CR430" i="1" s="1"/>
  <c r="CD623" i="1"/>
  <c r="CD441" i="1"/>
  <c r="CD214" i="1"/>
  <c r="AP327" i="1"/>
  <c r="CR327" i="1" s="1"/>
  <c r="AP640" i="1"/>
  <c r="CR640" i="1" s="1"/>
  <c r="AP526" i="1"/>
  <c r="CR526" i="1" s="1"/>
  <c r="CD331" i="1"/>
  <c r="CD380" i="1"/>
  <c r="CD527" i="1"/>
  <c r="AP565" i="1"/>
  <c r="CR565" i="1" s="1"/>
  <c r="CD69" i="1"/>
  <c r="CD596" i="1"/>
  <c r="CD540" i="1"/>
  <c r="CD410" i="1"/>
  <c r="CD642" i="1"/>
  <c r="CD553" i="1"/>
  <c r="CD437" i="1"/>
  <c r="CD412" i="1"/>
  <c r="AP153" i="1"/>
  <c r="CR153" i="1" s="1"/>
  <c r="AP418" i="1"/>
  <c r="CR418" i="1" s="1"/>
  <c r="AP144" i="1"/>
  <c r="CR144" i="1" s="1"/>
  <c r="AP439" i="1"/>
  <c r="CR439" i="1" s="1"/>
  <c r="AP103" i="1"/>
  <c r="CR103" i="1" s="1"/>
  <c r="CD620" i="1"/>
  <c r="CD34" i="1"/>
  <c r="CD435" i="1"/>
  <c r="CD417" i="1"/>
  <c r="AP408" i="1"/>
  <c r="CR408" i="1" s="1"/>
  <c r="CD138" i="1"/>
  <c r="CD388" i="1"/>
  <c r="CD353" i="1"/>
  <c r="CD533" i="1"/>
  <c r="CD226" i="1"/>
  <c r="AP587" i="1"/>
  <c r="CR587" i="1" s="1"/>
  <c r="AP339" i="1"/>
  <c r="CR339" i="1" s="1"/>
  <c r="CD421" i="1"/>
  <c r="CD636" i="1"/>
  <c r="CD556" i="1"/>
  <c r="AP407" i="1"/>
  <c r="CR407" i="1" s="1"/>
  <c r="AP566" i="1"/>
  <c r="CR566" i="1" s="1"/>
  <c r="CD445" i="1"/>
  <c r="AP591" i="1"/>
  <c r="CR591" i="1" s="1"/>
  <c r="AP394" i="1"/>
  <c r="CR394" i="1" s="1"/>
  <c r="CD148" i="1"/>
  <c r="CD420" i="1"/>
  <c r="CD60" i="1"/>
  <c r="CD245" i="1"/>
  <c r="CD572" i="1"/>
  <c r="CD574" i="1"/>
  <c r="AP147" i="1"/>
  <c r="CR147" i="1" s="1"/>
  <c r="CD19" i="1"/>
  <c r="CD66" i="1"/>
  <c r="CD564" i="1"/>
  <c r="CD149" i="1"/>
  <c r="CD137" i="1"/>
  <c r="CD392" i="1"/>
  <c r="CD36" i="1"/>
  <c r="AP603" i="1"/>
  <c r="CR603" i="1" s="1"/>
  <c r="AP522" i="1"/>
  <c r="CR522" i="1" s="1"/>
  <c r="CD114" i="1"/>
  <c r="CD71" i="1"/>
  <c r="AP100" i="1"/>
  <c r="CR100" i="1" s="1"/>
  <c r="CD634" i="1"/>
  <c r="CD547" i="1"/>
  <c r="AP411" i="1"/>
  <c r="CR411" i="1" s="1"/>
  <c r="AP648" i="1"/>
  <c r="CR648" i="1" s="1"/>
  <c r="AP615" i="1"/>
  <c r="CR615" i="1" s="1"/>
  <c r="CD246" i="1"/>
  <c r="CD621" i="1"/>
  <c r="CD594" i="1"/>
  <c r="CD235" i="1"/>
  <c r="CD619" i="1"/>
  <c r="AP568" i="1"/>
  <c r="CR568" i="1" s="1"/>
  <c r="AP319" i="1"/>
  <c r="CR319" i="1" s="1"/>
  <c r="AP131" i="1"/>
  <c r="CR131" i="1" s="1"/>
  <c r="CD519" i="1"/>
  <c r="CD612" i="1"/>
  <c r="AP150" i="1"/>
  <c r="CR150" i="1" s="1"/>
  <c r="CD334" i="1"/>
  <c r="CD105" i="1"/>
  <c r="AP581" i="1"/>
  <c r="CR581" i="1" s="1"/>
  <c r="CD396" i="1"/>
  <c r="CD395" i="1"/>
  <c r="CD605" i="1"/>
  <c r="CD550" i="1"/>
  <c r="CD329" i="1"/>
  <c r="AP588" i="1"/>
  <c r="CR588" i="1" s="1"/>
  <c r="AP213" i="1"/>
  <c r="CR213" i="1" s="1"/>
  <c r="CD324" i="1"/>
  <c r="CD16" i="1"/>
  <c r="AP17" i="1"/>
  <c r="CR17" i="1" s="1"/>
  <c r="CD325" i="1"/>
  <c r="CD400" i="1"/>
  <c r="CD99" i="1"/>
  <c r="AP156" i="1"/>
  <c r="CR156" i="1" s="1"/>
  <c r="CD73" i="1"/>
  <c r="CD225" i="1"/>
  <c r="AP323" i="1"/>
  <c r="CR323" i="1" s="1"/>
  <c r="CD544" i="1"/>
  <c r="AP517" i="1"/>
  <c r="CR517" i="1" s="1"/>
  <c r="CD47" i="1"/>
  <c r="CD387" i="1"/>
  <c r="AP440" i="1"/>
  <c r="CR440" i="1" s="1"/>
  <c r="CD54" i="1"/>
  <c r="CD59" i="1"/>
  <c r="CD748" i="1"/>
  <c r="CA21" i="1"/>
  <c r="BW21" i="1" s="1"/>
  <c r="CD253" i="1"/>
  <c r="AP278" i="1"/>
  <c r="CQ278" i="1" s="1"/>
  <c r="AP570" i="1"/>
  <c r="CQ570" i="1" s="1"/>
  <c r="AP279" i="1"/>
  <c r="CQ279" i="1" s="1"/>
  <c r="AP465" i="1"/>
  <c r="CQ465" i="1" s="1"/>
  <c r="CD85" i="1"/>
  <c r="AP343" i="1"/>
  <c r="CQ343" i="1" s="1"/>
  <c r="AP52" i="1"/>
  <c r="CQ52" i="1" s="1"/>
  <c r="AP498" i="1"/>
  <c r="CQ498" i="1" s="1"/>
  <c r="CD708" i="1"/>
  <c r="AP294" i="1"/>
  <c r="CQ294" i="1" s="1"/>
  <c r="AP358" i="1"/>
  <c r="CQ358" i="1" s="1"/>
  <c r="CD712" i="1"/>
  <c r="CD165" i="1"/>
  <c r="CD89" i="1"/>
  <c r="CD168" i="1"/>
  <c r="CD78" i="1"/>
  <c r="CD204" i="1"/>
  <c r="CD803" i="1"/>
  <c r="CD108" i="1"/>
  <c r="CD167" i="1"/>
  <c r="CD130" i="1"/>
  <c r="CD735" i="1"/>
  <c r="CD92" i="1"/>
  <c r="CD58" i="1"/>
  <c r="CD80" i="1"/>
  <c r="CD183" i="1"/>
  <c r="CD222" i="1"/>
  <c r="CD804" i="1"/>
  <c r="CD91" i="1"/>
  <c r="CD48" i="1"/>
  <c r="CD94" i="1"/>
  <c r="CD244" i="1"/>
  <c r="CD196" i="1"/>
  <c r="CD33" i="1"/>
  <c r="CD257" i="1"/>
  <c r="CD10" i="1"/>
  <c r="CD791" i="1"/>
  <c r="CD13" i="1"/>
  <c r="AP359" i="1"/>
  <c r="CQ359" i="1" s="1"/>
  <c r="AP361" i="1"/>
  <c r="CQ361" i="1" s="1"/>
  <c r="AP376" i="1"/>
  <c r="CQ376" i="1" s="1"/>
  <c r="AP155" i="1"/>
  <c r="CQ155" i="1" s="1"/>
  <c r="AP360" i="1"/>
  <c r="CQ360" i="1" s="1"/>
  <c r="AP475" i="1"/>
  <c r="CQ475" i="1" s="1"/>
  <c r="AP499" i="1"/>
  <c r="CQ499" i="1" s="1"/>
  <c r="AP452" i="1"/>
  <c r="CQ452" i="1" s="1"/>
  <c r="BY11" i="1"/>
  <c r="BU11" i="1" s="1"/>
  <c r="IE49" i="15" l="1"/>
  <c r="ID50" i="15"/>
  <c r="FO61" i="15"/>
  <c r="FQ60" i="15"/>
  <c r="U34" i="15"/>
  <c r="W33" i="15"/>
  <c r="IE33" i="15"/>
  <c r="ID34" i="15"/>
  <c r="FU41" i="15"/>
  <c r="FS42" i="15"/>
  <c r="BU60" i="15"/>
  <c r="BS61" i="15"/>
  <c r="IW50" i="15"/>
  <c r="IX49" i="15"/>
  <c r="DS26" i="15"/>
  <c r="DU25" i="15"/>
  <c r="FW25" i="15"/>
  <c r="FU26" i="15"/>
  <c r="U60" i="15"/>
  <c r="S61" i="15"/>
  <c r="GQ41" i="15"/>
  <c r="GP42" i="15"/>
  <c r="IT42" i="15"/>
  <c r="IU41" i="15"/>
  <c r="HL38" i="15"/>
  <c r="HM37" i="15"/>
  <c r="CA21" i="15"/>
  <c r="BY22" i="15"/>
  <c r="DO42" i="15"/>
  <c r="DQ41" i="15"/>
  <c r="AB17" i="15"/>
  <c r="Z18" i="15"/>
  <c r="AX18" i="15" s="1"/>
  <c r="AX17" i="15"/>
  <c r="BY38" i="15"/>
  <c r="CA37" i="15"/>
  <c r="U42" i="15"/>
  <c r="W41" i="15"/>
  <c r="R46" i="15"/>
  <c r="T45" i="15"/>
  <c r="HJ26" i="15"/>
  <c r="HK25" i="15"/>
  <c r="FQ18" i="15"/>
  <c r="FS17" i="15"/>
  <c r="BW29" i="15"/>
  <c r="BU30" i="15"/>
  <c r="JB21" i="15"/>
  <c r="JA22" i="15"/>
  <c r="T60" i="15"/>
  <c r="R61" i="15"/>
  <c r="GI26" i="15"/>
  <c r="GJ25" i="15"/>
  <c r="DL29" i="15"/>
  <c r="EN29" i="15" s="1"/>
  <c r="FP29" i="15" s="1"/>
  <c r="CJ30" i="15"/>
  <c r="DH30" i="15" s="1"/>
  <c r="HA21" i="15"/>
  <c r="HA22" i="15" s="1"/>
  <c r="GZ22" i="15"/>
  <c r="X33" i="15"/>
  <c r="AT33" i="15"/>
  <c r="V34" i="15"/>
  <c r="HL30" i="15"/>
  <c r="HM29" i="15"/>
  <c r="FS22" i="15"/>
  <c r="FU21" i="15"/>
  <c r="IV33" i="15"/>
  <c r="IU34" i="15"/>
  <c r="HL21" i="15"/>
  <c r="HK22" i="15"/>
  <c r="FS49" i="15"/>
  <c r="FQ50" i="15"/>
  <c r="X49" i="15"/>
  <c r="V50" i="15"/>
  <c r="CL33" i="15"/>
  <c r="BN34" i="15"/>
  <c r="FA61" i="15"/>
  <c r="FC60" i="15"/>
  <c r="FC61" i="15" s="1"/>
  <c r="Y18" i="15"/>
  <c r="AA17" i="15"/>
  <c r="FU37" i="15"/>
  <c r="FS38" i="15"/>
  <c r="DQ54" i="15"/>
  <c r="DS53" i="15"/>
  <c r="GY70" i="15"/>
  <c r="GY71" i="15" s="1"/>
  <c r="GZ60" i="15"/>
  <c r="GY61" i="15"/>
  <c r="FU33" i="15"/>
  <c r="FS34" i="15"/>
  <c r="BU42" i="15"/>
  <c r="BW41" i="15"/>
  <c r="ID22" i="15"/>
  <c r="IE21" i="15"/>
  <c r="IT26" i="15"/>
  <c r="IU25" i="15"/>
  <c r="IT60" i="15"/>
  <c r="IT61" i="15" s="1"/>
  <c r="DU21" i="15"/>
  <c r="DS22" i="15"/>
  <c r="CC34" i="15"/>
  <c r="CE33" i="15"/>
  <c r="FU29" i="15"/>
  <c r="FS30" i="15"/>
  <c r="BP61" i="15"/>
  <c r="BR60" i="15"/>
  <c r="W49" i="15"/>
  <c r="U50" i="15"/>
  <c r="V37" i="15"/>
  <c r="T38" i="15"/>
  <c r="AR37" i="15"/>
  <c r="IC18" i="15"/>
  <c r="ID17" i="15"/>
  <c r="IC60" i="15"/>
  <c r="IC61" i="15" s="1"/>
  <c r="CH38" i="15"/>
  <c r="DH37" i="15"/>
  <c r="DJ37" i="15"/>
  <c r="EL37" i="15" s="1"/>
  <c r="FN37" i="15" s="1"/>
  <c r="HA25" i="15"/>
  <c r="GZ26" i="15"/>
  <c r="IC26" i="15"/>
  <c r="ID25" i="15"/>
  <c r="CE49" i="15"/>
  <c r="CC50" i="15"/>
  <c r="AC22" i="15"/>
  <c r="AE21" i="15"/>
  <c r="FC17" i="15"/>
  <c r="FC18" i="15" s="1"/>
  <c r="FA18" i="15"/>
  <c r="IT30" i="15"/>
  <c r="IU29" i="15"/>
  <c r="BQ46" i="15"/>
  <c r="BS45" i="15"/>
  <c r="BR22" i="15"/>
  <c r="CP22" i="15" s="1"/>
  <c r="CP21" i="15"/>
  <c r="DR21" i="15" s="1"/>
  <c r="ET21" i="15" s="1"/>
  <c r="BP46" i="15"/>
  <c r="CN46" i="15" s="1"/>
  <c r="BR45" i="15"/>
  <c r="GU17" i="15"/>
  <c r="GT18" i="15"/>
  <c r="S46" i="15"/>
  <c r="U45" i="15"/>
  <c r="AR34" i="15"/>
  <c r="BP33" i="15"/>
  <c r="BP34" i="15" s="1"/>
  <c r="DO17" i="15"/>
  <c r="DM18" i="15"/>
  <c r="HB66" i="15"/>
  <c r="HC65" i="15"/>
  <c r="JD17" i="15"/>
  <c r="JC18" i="15"/>
  <c r="W37" i="15"/>
  <c r="U38" i="15"/>
  <c r="CE25" i="15"/>
  <c r="CC26" i="15"/>
  <c r="HL61" i="15"/>
  <c r="HM60" i="15"/>
  <c r="V26" i="15"/>
  <c r="AT25" i="15"/>
  <c r="X25" i="15"/>
  <c r="U26" i="15"/>
  <c r="W25" i="15"/>
  <c r="ID42" i="15"/>
  <c r="IE41" i="15"/>
  <c r="GP60" i="15"/>
  <c r="GO70" i="15"/>
  <c r="GO71" i="15" s="1"/>
  <c r="GO61" i="15"/>
  <c r="EJ33" i="15"/>
  <c r="FL33" i="15" s="1"/>
  <c r="DH34" i="15"/>
  <c r="BP25" i="15"/>
  <c r="BP26" i="15" s="1"/>
  <c r="AR26" i="15"/>
  <c r="CJ34" i="15"/>
  <c r="DL33" i="15"/>
  <c r="EN33" i="15" s="1"/>
  <c r="FP33" i="15" s="1"/>
  <c r="DO50" i="15"/>
  <c r="DQ49" i="15"/>
  <c r="FE54" i="15"/>
  <c r="FG53" i="15"/>
  <c r="HA50" i="15"/>
  <c r="HB49" i="15"/>
  <c r="CJ37" i="15"/>
  <c r="BL38" i="15"/>
  <c r="IC38" i="15"/>
  <c r="ID37" i="15"/>
  <c r="CA17" i="15"/>
  <c r="BY18" i="15"/>
  <c r="DO34" i="15"/>
  <c r="DQ33" i="15"/>
  <c r="AV22" i="15"/>
  <c r="BT21" i="15"/>
  <c r="DQ37" i="15"/>
  <c r="DO38" i="15"/>
  <c r="ID30" i="15"/>
  <c r="IE29" i="15"/>
  <c r="V30" i="15"/>
  <c r="AT29" i="15"/>
  <c r="X29" i="15"/>
  <c r="JO61" i="15"/>
  <c r="JP60" i="15"/>
  <c r="W29" i="15"/>
  <c r="U30" i="15"/>
  <c r="DQ61" i="15"/>
  <c r="DS60" i="15"/>
  <c r="Z22" i="15"/>
  <c r="AX21" i="15"/>
  <c r="AB21" i="15"/>
  <c r="IZ37" i="15"/>
  <c r="IY38" i="15"/>
  <c r="HJ34" i="15"/>
  <c r="HK33" i="15"/>
  <c r="CL29" i="15"/>
  <c r="BN30" i="15"/>
  <c r="BP29" i="15"/>
  <c r="AR30" i="15"/>
  <c r="BN37" i="15"/>
  <c r="AP38" i="15"/>
  <c r="V41" i="15"/>
  <c r="AR41" i="15"/>
  <c r="BP41" i="15" s="1"/>
  <c r="CN41" i="15" s="1"/>
  <c r="DP41" i="15" s="1"/>
  <c r="ER41" i="15" s="1"/>
  <c r="T42" i="15"/>
  <c r="AR42" i="15" s="1"/>
  <c r="BP42" i="15" s="1"/>
  <c r="CN42" i="15" s="1"/>
  <c r="CQ752" i="1"/>
  <c r="CD752" i="1" s="1"/>
  <c r="AR752" i="1" s="1"/>
  <c r="CR752" i="1" s="1"/>
  <c r="AU785" i="1"/>
  <c r="CU785" i="1" s="1"/>
  <c r="CH785" i="1" s="1"/>
  <c r="AR741" i="1"/>
  <c r="CR741" i="1" s="1"/>
  <c r="CE741" i="1" s="1"/>
  <c r="AS739" i="1"/>
  <c r="CS739" i="1" s="1"/>
  <c r="CF739" i="1" s="1"/>
  <c r="AT723" i="1"/>
  <c r="CT723" i="1" s="1"/>
  <c r="CG723" i="1" s="1"/>
  <c r="AQ357" i="1"/>
  <c r="AT23" i="1"/>
  <c r="CU23" i="1" s="1"/>
  <c r="CH23" i="1" s="1"/>
  <c r="AS26" i="1"/>
  <c r="CT26" i="1" s="1"/>
  <c r="CG26" i="1" s="1"/>
  <c r="CE303" i="1"/>
  <c r="AR303" i="1" s="1"/>
  <c r="CS303" i="1" s="1"/>
  <c r="AT45" i="1"/>
  <c r="CU45" i="1" s="1"/>
  <c r="CH45" i="1" s="1"/>
  <c r="AS290" i="1"/>
  <c r="CT290" i="1" s="1"/>
  <c r="CG290" i="1" s="1"/>
  <c r="AP508" i="1"/>
  <c r="AP157" i="1"/>
  <c r="AP476" i="1"/>
  <c r="AP451" i="1"/>
  <c r="AP375" i="1"/>
  <c r="AP477" i="1"/>
  <c r="AP491" i="1"/>
  <c r="AP462" i="1"/>
  <c r="AP296" i="1"/>
  <c r="AP505" i="1"/>
  <c r="AP466" i="1"/>
  <c r="AP493" i="1"/>
  <c r="AP297" i="1"/>
  <c r="AP455" i="1"/>
  <c r="AP494" i="1"/>
  <c r="AP344" i="1"/>
  <c r="AP472" i="1"/>
  <c r="AP507" i="1"/>
  <c r="AP456" i="1"/>
  <c r="AP469" i="1"/>
  <c r="AP373" i="1"/>
  <c r="AP25" i="1"/>
  <c r="AP459" i="1"/>
  <c r="AP295" i="1"/>
  <c r="AP487" i="1"/>
  <c r="AP262" i="1"/>
  <c r="AP274" i="1"/>
  <c r="AP489" i="1"/>
  <c r="AP454" i="1"/>
  <c r="AP369" i="1"/>
  <c r="AP342" i="1"/>
  <c r="AP370" i="1"/>
  <c r="AP371" i="1"/>
  <c r="AP504" i="1"/>
  <c r="AP492" i="1"/>
  <c r="AP154" i="1"/>
  <c r="AP374" i="1"/>
  <c r="AP345" i="1"/>
  <c r="AP478" i="1"/>
  <c r="AP569" i="1"/>
  <c r="AP263" i="1"/>
  <c r="AS644" i="1"/>
  <c r="CU644" i="1" s="1"/>
  <c r="CH644" i="1" s="1"/>
  <c r="AT644" i="1" s="1"/>
  <c r="CV644" i="1" s="1"/>
  <c r="CI644" i="1" s="1"/>
  <c r="AQ677" i="1"/>
  <c r="CS677" i="1" s="1"/>
  <c r="CF677" i="1" s="1"/>
  <c r="AR677" i="1" s="1"/>
  <c r="CT677" i="1" s="1"/>
  <c r="AQ695" i="1"/>
  <c r="CS695" i="1" s="1"/>
  <c r="CF695" i="1" s="1"/>
  <c r="AR695" i="1" s="1"/>
  <c r="CT695" i="1" s="1"/>
  <c r="AQ698" i="1"/>
  <c r="CS698" i="1" s="1"/>
  <c r="CF698" i="1" s="1"/>
  <c r="AR665" i="1"/>
  <c r="CT665" i="1" s="1"/>
  <c r="CG665" i="1" s="1"/>
  <c r="CR658" i="1"/>
  <c r="CE658" i="1" s="1"/>
  <c r="AQ658" i="1" s="1"/>
  <c r="CS658" i="1" s="1"/>
  <c r="CR676" i="1"/>
  <c r="CE676" i="1" s="1"/>
  <c r="AQ676" i="1" s="1"/>
  <c r="AS643" i="1"/>
  <c r="CU643" i="1" s="1"/>
  <c r="CH643" i="1" s="1"/>
  <c r="CF673" i="1"/>
  <c r="AR673" i="1" s="1"/>
  <c r="CT673" i="1" s="1"/>
  <c r="AS645" i="1"/>
  <c r="CU645" i="1" s="1"/>
  <c r="CH645" i="1" s="1"/>
  <c r="AQ692" i="1"/>
  <c r="CS692" i="1" s="1"/>
  <c r="CF692" i="1" s="1"/>
  <c r="AQ687" i="1"/>
  <c r="CS687" i="1" s="1"/>
  <c r="CF687" i="1" s="1"/>
  <c r="AQ670" i="1"/>
  <c r="CS670" i="1" s="1"/>
  <c r="CE660" i="1"/>
  <c r="AQ660" i="1" s="1"/>
  <c r="CS660" i="1" s="1"/>
  <c r="CG700" i="1"/>
  <c r="AR689" i="1"/>
  <c r="CF691" i="1"/>
  <c r="AS659" i="1"/>
  <c r="CU659" i="1" s="1"/>
  <c r="AR669" i="1"/>
  <c r="CT669" i="1" s="1"/>
  <c r="CG669" i="1" s="1"/>
  <c r="CF671" i="1"/>
  <c r="AQ679" i="1"/>
  <c r="AQ694" i="1"/>
  <c r="CS694" i="1" s="1"/>
  <c r="AT61" i="1"/>
  <c r="CV61" i="1" s="1"/>
  <c r="CI61" i="1" s="1"/>
  <c r="CF699" i="1"/>
  <c r="AR699" i="1" s="1"/>
  <c r="CT699" i="1" s="1"/>
  <c r="CF684" i="1"/>
  <c r="AR684" i="1" s="1"/>
  <c r="CT684" i="1" s="1"/>
  <c r="CD656" i="1"/>
  <c r="AP656" i="1" s="1"/>
  <c r="CR656" i="1" s="1"/>
  <c r="AQ678" i="1"/>
  <c r="CS678" i="1" s="1"/>
  <c r="CD413" i="1"/>
  <c r="CE683" i="1"/>
  <c r="CG715" i="1"/>
  <c r="AS715" i="1" s="1"/>
  <c r="CU715" i="1" s="1"/>
  <c r="CF667" i="1"/>
  <c r="AR667" i="1" s="1"/>
  <c r="CT667" i="1" s="1"/>
  <c r="CE674" i="1"/>
  <c r="AQ674" i="1" s="1"/>
  <c r="CS674" i="1" s="1"/>
  <c r="CF697" i="1"/>
  <c r="CG690" i="1"/>
  <c r="AS690" i="1" s="1"/>
  <c r="CU690" i="1" s="1"/>
  <c r="CF672" i="1"/>
  <c r="AR672" i="1" s="1"/>
  <c r="CT672" i="1" s="1"/>
  <c r="CD405" i="1"/>
  <c r="AP405" i="1" s="1"/>
  <c r="CR405" i="1" s="1"/>
  <c r="AR424" i="1"/>
  <c r="CT424" i="1" s="1"/>
  <c r="CG424" i="1" s="1"/>
  <c r="AT425" i="1"/>
  <c r="CV425" i="1" s="1"/>
  <c r="CI425" i="1" s="1"/>
  <c r="CF696" i="1"/>
  <c r="AR696" i="1" s="1"/>
  <c r="CT696" i="1" s="1"/>
  <c r="CF662" i="1"/>
  <c r="CF693" i="1"/>
  <c r="CF688" i="1"/>
  <c r="AR688" i="1" s="1"/>
  <c r="CT688" i="1" s="1"/>
  <c r="AS647" i="1"/>
  <c r="CU647" i="1" s="1"/>
  <c r="CH647" i="1" s="1"/>
  <c r="CF681" i="1"/>
  <c r="AR681" i="1" s="1"/>
  <c r="CT681" i="1" s="1"/>
  <c r="CG668" i="1"/>
  <c r="CE661" i="1"/>
  <c r="AQ661" i="1" s="1"/>
  <c r="CS661" i="1" s="1"/>
  <c r="CF675" i="1"/>
  <c r="AQ685" i="1"/>
  <c r="CS685" i="1" s="1"/>
  <c r="CF685" i="1" s="1"/>
  <c r="CD635" i="1"/>
  <c r="AP635" i="1" s="1"/>
  <c r="CR635" i="1" s="1"/>
  <c r="AR686" i="1"/>
  <c r="CT686" i="1" s="1"/>
  <c r="CF680" i="1"/>
  <c r="AT646" i="1"/>
  <c r="CV646" i="1" s="1"/>
  <c r="CI646" i="1" s="1"/>
  <c r="CG714" i="1"/>
  <c r="AS714" i="1" s="1"/>
  <c r="CU714" i="1" s="1"/>
  <c r="AR666" i="1"/>
  <c r="CT666" i="1" s="1"/>
  <c r="CG666" i="1" s="1"/>
  <c r="AQ682" i="1"/>
  <c r="CF664" i="1"/>
  <c r="AR664" i="1" s="1"/>
  <c r="CT664" i="1" s="1"/>
  <c r="AQ663" i="1"/>
  <c r="CS663" i="1" s="1"/>
  <c r="CF663" i="1" s="1"/>
  <c r="CC356" i="1"/>
  <c r="CC194" i="1"/>
  <c r="CC772" i="1"/>
  <c r="CC63" i="1"/>
  <c r="CC758" i="1"/>
  <c r="AQ768" i="1"/>
  <c r="CQ768" i="1" s="1"/>
  <c r="AQ68" i="1"/>
  <c r="CQ68" i="1" s="1"/>
  <c r="AQ184" i="1"/>
  <c r="CQ184" i="1" s="1"/>
  <c r="AQ161" i="1"/>
  <c r="CQ161" i="1" s="1"/>
  <c r="AQ511" i="1"/>
  <c r="CQ511" i="1" s="1"/>
  <c r="AQ162" i="1"/>
  <c r="CQ162" i="1" s="1"/>
  <c r="AQ77" i="1"/>
  <c r="CQ77" i="1" s="1"/>
  <c r="AQ230" i="1"/>
  <c r="CQ230" i="1" s="1"/>
  <c r="AQ232" i="1"/>
  <c r="CQ232" i="1" s="1"/>
  <c r="AQ311" i="1"/>
  <c r="CQ311" i="1" s="1"/>
  <c r="AQ67" i="1"/>
  <c r="CQ67" i="1" s="1"/>
  <c r="AQ205" i="1"/>
  <c r="CQ205" i="1" s="1"/>
  <c r="AQ717" i="1"/>
  <c r="CQ717" i="1" s="1"/>
  <c r="AQ177" i="1"/>
  <c r="CQ177" i="1" s="1"/>
  <c r="AQ178" i="1"/>
  <c r="CQ178" i="1" s="1"/>
  <c r="AQ509" i="1"/>
  <c r="CQ509" i="1" s="1"/>
  <c r="AQ787" i="1"/>
  <c r="CQ787" i="1" s="1"/>
  <c r="AQ110" i="1"/>
  <c r="CQ110" i="1" s="1"/>
  <c r="AQ251" i="1"/>
  <c r="CQ251" i="1" s="1"/>
  <c r="AQ76" i="1"/>
  <c r="CQ76" i="1" s="1"/>
  <c r="AQ179" i="1"/>
  <c r="CQ179" i="1" s="1"/>
  <c r="AQ93" i="1"/>
  <c r="CQ93" i="1" s="1"/>
  <c r="AQ151" i="1"/>
  <c r="CQ151" i="1" s="1"/>
  <c r="AQ759" i="1"/>
  <c r="CQ759" i="1" s="1"/>
  <c r="CD383" i="1"/>
  <c r="AP50" i="1"/>
  <c r="CR50" i="1" s="1"/>
  <c r="CD633" i="1"/>
  <c r="AQ796" i="1"/>
  <c r="CQ796" i="1" s="1"/>
  <c r="AQ719" i="1"/>
  <c r="CQ719" i="1" s="1"/>
  <c r="AQ713" i="1"/>
  <c r="CQ713" i="1" s="1"/>
  <c r="AQ769" i="1"/>
  <c r="CQ769" i="1" s="1"/>
  <c r="AQ799" i="1"/>
  <c r="CQ799" i="1" s="1"/>
  <c r="AQ771" i="1"/>
  <c r="CQ771" i="1" s="1"/>
  <c r="AQ211" i="1"/>
  <c r="CQ211" i="1" s="1"/>
  <c r="AQ797" i="1"/>
  <c r="CQ797" i="1" s="1"/>
  <c r="AQ159" i="1"/>
  <c r="CQ159" i="1" s="1"/>
  <c r="CD764" i="1"/>
  <c r="CD788" i="1"/>
  <c r="CD734" i="1"/>
  <c r="AQ208" i="1"/>
  <c r="CQ208" i="1" s="1"/>
  <c r="AQ90" i="1"/>
  <c r="CQ90" i="1" s="1"/>
  <c r="AQ200" i="1"/>
  <c r="CQ200" i="1" s="1"/>
  <c r="AQ745" i="1"/>
  <c r="CQ745" i="1" s="1"/>
  <c r="AQ242" i="1"/>
  <c r="CQ242" i="1" s="1"/>
  <c r="AQ779" i="1"/>
  <c r="CQ779" i="1" s="1"/>
  <c r="AQ190" i="1"/>
  <c r="CQ190" i="1" s="1"/>
  <c r="AQ57" i="1"/>
  <c r="CQ57" i="1" s="1"/>
  <c r="AQ248" i="1"/>
  <c r="CQ248" i="1" s="1"/>
  <c r="AQ726" i="1"/>
  <c r="CQ726" i="1" s="1"/>
  <c r="AQ707" i="1"/>
  <c r="CQ707" i="1" s="1"/>
  <c r="AQ216" i="1"/>
  <c r="CQ216" i="1" s="1"/>
  <c r="AQ176" i="1"/>
  <c r="CQ176" i="1" s="1"/>
  <c r="AQ773" i="1"/>
  <c r="CQ773" i="1" s="1"/>
  <c r="AQ706" i="1"/>
  <c r="CQ706" i="1" s="1"/>
  <c r="AQ199" i="1"/>
  <c r="CQ199" i="1" s="1"/>
  <c r="AQ776" i="1"/>
  <c r="CQ776" i="1" s="1"/>
  <c r="AQ724" i="1"/>
  <c r="CQ724" i="1" s="1"/>
  <c r="AQ733" i="1"/>
  <c r="CQ733" i="1" s="1"/>
  <c r="AQ777" i="1"/>
  <c r="CQ777" i="1" s="1"/>
  <c r="AQ252" i="1"/>
  <c r="CQ252" i="1" s="1"/>
  <c r="AQ287" i="1"/>
  <c r="CQ287" i="1" s="1"/>
  <c r="CD601" i="1"/>
  <c r="CD125" i="1"/>
  <c r="CD173" i="1"/>
  <c r="CD38" i="1"/>
  <c r="AP579" i="1"/>
  <c r="CR579" i="1" s="1"/>
  <c r="AP623" i="1"/>
  <c r="CR623" i="1" s="1"/>
  <c r="AP329" i="1"/>
  <c r="CR329" i="1" s="1"/>
  <c r="AP16" i="1"/>
  <c r="CR16" i="1" s="1"/>
  <c r="AP550" i="1"/>
  <c r="CR550" i="1" s="1"/>
  <c r="AP574" i="1"/>
  <c r="CR574" i="1" s="1"/>
  <c r="AP417" i="1"/>
  <c r="CR417" i="1" s="1"/>
  <c r="AP528" i="1"/>
  <c r="CR528" i="1" s="1"/>
  <c r="AP410" i="1"/>
  <c r="CR410" i="1" s="1"/>
  <c r="AP436" i="1"/>
  <c r="CR436" i="1" s="1"/>
  <c r="AP400" i="1"/>
  <c r="CR400" i="1" s="1"/>
  <c r="AP380" i="1"/>
  <c r="CR380" i="1" s="1"/>
  <c r="AP53" i="1"/>
  <c r="CR53" i="1" s="1"/>
  <c r="AP420" i="1"/>
  <c r="CR420" i="1" s="1"/>
  <c r="AP564" i="1"/>
  <c r="CR564" i="1" s="1"/>
  <c r="AP540" i="1"/>
  <c r="CR540" i="1" s="1"/>
  <c r="AP97" i="1"/>
  <c r="CR97" i="1" s="1"/>
  <c r="AP585" i="1"/>
  <c r="CR585" i="1" s="1"/>
  <c r="AP325" i="1"/>
  <c r="CR325" i="1" s="1"/>
  <c r="AP612" i="1"/>
  <c r="CR612" i="1" s="1"/>
  <c r="AP66" i="1"/>
  <c r="CR66" i="1" s="1"/>
  <c r="AP47" i="1"/>
  <c r="CR47" i="1" s="1"/>
  <c r="AP538" i="1"/>
  <c r="CR538" i="1" s="1"/>
  <c r="AP71" i="1"/>
  <c r="CR71" i="1" s="1"/>
  <c r="AP19" i="1"/>
  <c r="CR19" i="1" s="1"/>
  <c r="AP69" i="1"/>
  <c r="CR69" i="1" s="1"/>
  <c r="AP235" i="1"/>
  <c r="CR235" i="1" s="1"/>
  <c r="AP553" i="1"/>
  <c r="CR553" i="1" s="1"/>
  <c r="AP36" i="1"/>
  <c r="CR36" i="1" s="1"/>
  <c r="AP99" i="1"/>
  <c r="CR99" i="1" s="1"/>
  <c r="AP594" i="1"/>
  <c r="CR594" i="1" s="1"/>
  <c r="AP547" i="1"/>
  <c r="CR547" i="1" s="1"/>
  <c r="AP556" i="1"/>
  <c r="CR556" i="1" s="1"/>
  <c r="AP533" i="1"/>
  <c r="CR533" i="1" s="1"/>
  <c r="AP642" i="1"/>
  <c r="CR642" i="1" s="1"/>
  <c r="AP385" i="1"/>
  <c r="CR385" i="1" s="1"/>
  <c r="AP515" i="1"/>
  <c r="CR515" i="1" s="1"/>
  <c r="AP353" i="1"/>
  <c r="CR353" i="1" s="1"/>
  <c r="AP59" i="1"/>
  <c r="CR59" i="1" s="1"/>
  <c r="AP605" i="1"/>
  <c r="CR605" i="1" s="1"/>
  <c r="AP392" i="1"/>
  <c r="CR392" i="1" s="1"/>
  <c r="AP544" i="1"/>
  <c r="CR544" i="1" s="1"/>
  <c r="AP621" i="1"/>
  <c r="CR621" i="1" s="1"/>
  <c r="AP572" i="1"/>
  <c r="CR572" i="1" s="1"/>
  <c r="AP445" i="1"/>
  <c r="CR445" i="1" s="1"/>
  <c r="AP636" i="1"/>
  <c r="CR636" i="1" s="1"/>
  <c r="AP435" i="1"/>
  <c r="CR435" i="1" s="1"/>
  <c r="AP214" i="1"/>
  <c r="CR214" i="1" s="1"/>
  <c r="AP28" i="1"/>
  <c r="CR28" i="1" s="1"/>
  <c r="AP324" i="1"/>
  <c r="CR324" i="1" s="1"/>
  <c r="AP239" i="1"/>
  <c r="CR239" i="1" s="1"/>
  <c r="AP34" i="1"/>
  <c r="CR34" i="1" s="1"/>
  <c r="AP429" i="1"/>
  <c r="CR429" i="1" s="1"/>
  <c r="AP334" i="1"/>
  <c r="CR334" i="1" s="1"/>
  <c r="AP149" i="1"/>
  <c r="CR149" i="1" s="1"/>
  <c r="AP388" i="1"/>
  <c r="CR388" i="1" s="1"/>
  <c r="AP546" i="1"/>
  <c r="CR546" i="1" s="1"/>
  <c r="AP396" i="1"/>
  <c r="CR396" i="1" s="1"/>
  <c r="AP341" i="1"/>
  <c r="CR341" i="1" s="1"/>
  <c r="AP102" i="1"/>
  <c r="CR102" i="1" s="1"/>
  <c r="AP412" i="1"/>
  <c r="CR412" i="1" s="1"/>
  <c r="AP331" i="1"/>
  <c r="CR331" i="1" s="1"/>
  <c r="AP73" i="1"/>
  <c r="CR73" i="1" s="1"/>
  <c r="AP148" i="1"/>
  <c r="CR148" i="1" s="1"/>
  <c r="AP437" i="1"/>
  <c r="CR437" i="1" s="1"/>
  <c r="AP387" i="1"/>
  <c r="CR387" i="1" s="1"/>
  <c r="AP619" i="1"/>
  <c r="CR619" i="1" s="1"/>
  <c r="AP138" i="1"/>
  <c r="CR138" i="1" s="1"/>
  <c r="AP596" i="1"/>
  <c r="CR596" i="1" s="1"/>
  <c r="AP519" i="1"/>
  <c r="CR519" i="1" s="1"/>
  <c r="AP56" i="1"/>
  <c r="CR56" i="1" s="1"/>
  <c r="AP54" i="1"/>
  <c r="CR54" i="1" s="1"/>
  <c r="AP395" i="1"/>
  <c r="CR395" i="1" s="1"/>
  <c r="AP105" i="1"/>
  <c r="CR105" i="1" s="1"/>
  <c r="AP246" i="1"/>
  <c r="CR246" i="1" s="1"/>
  <c r="AP634" i="1"/>
  <c r="CR634" i="1" s="1"/>
  <c r="AP114" i="1"/>
  <c r="CR114" i="1" s="1"/>
  <c r="AP137" i="1"/>
  <c r="CR137" i="1" s="1"/>
  <c r="AP245" i="1"/>
  <c r="CR245" i="1" s="1"/>
  <c r="AP421" i="1"/>
  <c r="CR421" i="1" s="1"/>
  <c r="AP527" i="1"/>
  <c r="CR527" i="1" s="1"/>
  <c r="AP441" i="1"/>
  <c r="CR441" i="1" s="1"/>
  <c r="CD87" i="1"/>
  <c r="CD136" i="1"/>
  <c r="CB21" i="1"/>
  <c r="CC21" i="1" s="1"/>
  <c r="AR10" i="1"/>
  <c r="CR10" i="1" s="1"/>
  <c r="AR708" i="1"/>
  <c r="CR708" i="1" s="1"/>
  <c r="AR377" i="1"/>
  <c r="CR377" i="1" s="1"/>
  <c r="AR510" i="1"/>
  <c r="CR510" i="1" s="1"/>
  <c r="AR80" i="1"/>
  <c r="CR80" i="1" s="1"/>
  <c r="AR243" i="1"/>
  <c r="CR243" i="1" s="1"/>
  <c r="AR13" i="1"/>
  <c r="CR13" i="1" s="1"/>
  <c r="AR209" i="1"/>
  <c r="CR209" i="1" s="1"/>
  <c r="AR168" i="1"/>
  <c r="CR168" i="1" s="1"/>
  <c r="AR79" i="1"/>
  <c r="CR79" i="1" s="1"/>
  <c r="AR58" i="1"/>
  <c r="CR58" i="1" s="1"/>
  <c r="AR224" i="1"/>
  <c r="CR224" i="1" s="1"/>
  <c r="AR196" i="1"/>
  <c r="CR196" i="1" s="1"/>
  <c r="AR183" i="1"/>
  <c r="CR183" i="1" s="1"/>
  <c r="AR85" i="1"/>
  <c r="CR85" i="1" s="1"/>
  <c r="AR113" i="1"/>
  <c r="CR113" i="1" s="1"/>
  <c r="AR89" i="1"/>
  <c r="CR89" i="1" s="1"/>
  <c r="AR182" i="1"/>
  <c r="CR182" i="1" s="1"/>
  <c r="AR748" i="1"/>
  <c r="CR748" i="1" s="1"/>
  <c r="AR351" i="1"/>
  <c r="CR351" i="1" s="1"/>
  <c r="AR712" i="1"/>
  <c r="CR712" i="1" s="1"/>
  <c r="AR160" i="1"/>
  <c r="CR160" i="1" s="1"/>
  <c r="AR78" i="1"/>
  <c r="CR78" i="1" s="1"/>
  <c r="AR165" i="1"/>
  <c r="CR165" i="1" s="1"/>
  <c r="AR129" i="1"/>
  <c r="CR129" i="1" s="1"/>
  <c r="AR130" i="1"/>
  <c r="CR130" i="1" s="1"/>
  <c r="AR253" i="1"/>
  <c r="CR253" i="1" s="1"/>
  <c r="AR33" i="1"/>
  <c r="CR33" i="1" s="1"/>
  <c r="AR94" i="1"/>
  <c r="CR94" i="1" s="1"/>
  <c r="AR198" i="1"/>
  <c r="CR198" i="1" s="1"/>
  <c r="AR735" i="1"/>
  <c r="CR735" i="1" s="1"/>
  <c r="AR91" i="1"/>
  <c r="CR91" i="1" s="1"/>
  <c r="AR204" i="1"/>
  <c r="CR204" i="1" s="1"/>
  <c r="AR791" i="1"/>
  <c r="CR791" i="1" s="1"/>
  <c r="AR122" i="1"/>
  <c r="CR122" i="1" s="1"/>
  <c r="AR92" i="1"/>
  <c r="CR92" i="1" s="1"/>
  <c r="CD359" i="1"/>
  <c r="CD155" i="1"/>
  <c r="CD343" i="1"/>
  <c r="CD376" i="1"/>
  <c r="CD452" i="1"/>
  <c r="CD358" i="1"/>
  <c r="CD570" i="1"/>
  <c r="CD475" i="1"/>
  <c r="CD465" i="1"/>
  <c r="CD52" i="1"/>
  <c r="CD498" i="1"/>
  <c r="CD279" i="1"/>
  <c r="CD294" i="1"/>
  <c r="CD499" i="1"/>
  <c r="CD278" i="1"/>
  <c r="CD361" i="1"/>
  <c r="CD360" i="1"/>
  <c r="CO11" i="1"/>
  <c r="CN11" i="1"/>
  <c r="CM11" i="1"/>
  <c r="BZ11" i="1" s="1"/>
  <c r="BV11" i="1" s="1"/>
  <c r="IE50" i="15" l="1"/>
  <c r="IF49" i="15"/>
  <c r="HA60" i="15"/>
  <c r="GZ61" i="15"/>
  <c r="GZ70" i="15"/>
  <c r="GZ71" i="15" s="1"/>
  <c r="HM21" i="15"/>
  <c r="HL22" i="15"/>
  <c r="CE34" i="15"/>
  <c r="CG33" i="15"/>
  <c r="CL37" i="15"/>
  <c r="BN38" i="15"/>
  <c r="JP61" i="15"/>
  <c r="JQ60" i="15"/>
  <c r="IW33" i="15"/>
  <c r="IV34" i="15"/>
  <c r="AB18" i="15"/>
  <c r="AD17" i="15"/>
  <c r="Y37" i="15"/>
  <c r="W38" i="15"/>
  <c r="DH38" i="15"/>
  <c r="EJ37" i="15"/>
  <c r="FL37" i="15" s="1"/>
  <c r="FU22" i="15"/>
  <c r="FW21" i="15"/>
  <c r="JB22" i="15"/>
  <c r="JC21" i="15"/>
  <c r="DS41" i="15"/>
  <c r="DQ42" i="15"/>
  <c r="IX50" i="15"/>
  <c r="IY49" i="15"/>
  <c r="BP30" i="15"/>
  <c r="CN29" i="15"/>
  <c r="X30" i="15"/>
  <c r="AV29" i="15"/>
  <c r="Z29" i="15"/>
  <c r="CJ38" i="15"/>
  <c r="DL37" i="15"/>
  <c r="EN37" i="15" s="1"/>
  <c r="FP37" i="15" s="1"/>
  <c r="BS46" i="15"/>
  <c r="BU45" i="15"/>
  <c r="DW21" i="15"/>
  <c r="DU22" i="15"/>
  <c r="FW37" i="15"/>
  <c r="FU38" i="15"/>
  <c r="AC17" i="15"/>
  <c r="AA18" i="15"/>
  <c r="Y25" i="15"/>
  <c r="W26" i="15"/>
  <c r="BP37" i="15"/>
  <c r="AR38" i="15"/>
  <c r="IE22" i="15"/>
  <c r="IF21" i="15"/>
  <c r="AT34" i="15"/>
  <c r="BR33" i="15"/>
  <c r="HK26" i="15"/>
  <c r="HL25" i="15"/>
  <c r="FU42" i="15"/>
  <c r="FW41" i="15"/>
  <c r="DQ17" i="15"/>
  <c r="DO18" i="15"/>
  <c r="AV33" i="15"/>
  <c r="Z33" i="15"/>
  <c r="X34" i="15"/>
  <c r="IV41" i="15"/>
  <c r="IU42" i="15"/>
  <c r="GV17" i="15"/>
  <c r="GU18" i="15"/>
  <c r="HC49" i="15"/>
  <c r="HB50" i="15"/>
  <c r="CL30" i="15"/>
  <c r="DN29" i="15"/>
  <c r="EP29" i="15" s="1"/>
  <c r="IE42" i="15"/>
  <c r="IF41" i="15"/>
  <c r="IU30" i="15"/>
  <c r="IV29" i="15"/>
  <c r="IV25" i="15"/>
  <c r="IU26" i="15"/>
  <c r="IU60" i="15"/>
  <c r="IU61" i="15" s="1"/>
  <c r="CA22" i="15"/>
  <c r="CC21" i="15"/>
  <c r="HK34" i="15"/>
  <c r="HL33" i="15"/>
  <c r="CC17" i="15"/>
  <c r="CA18" i="15"/>
  <c r="BR46" i="15"/>
  <c r="BT45" i="15"/>
  <c r="FY25" i="15"/>
  <c r="FY26" i="15" s="1"/>
  <c r="FW26" i="15"/>
  <c r="W30" i="15"/>
  <c r="Y29" i="15"/>
  <c r="Y30" i="15" s="1"/>
  <c r="ID38" i="15"/>
  <c r="IE37" i="15"/>
  <c r="CG25" i="15"/>
  <c r="CE26" i="15"/>
  <c r="HB25" i="15"/>
  <c r="HB26" i="15" s="1"/>
  <c r="HA26" i="15"/>
  <c r="T61" i="15"/>
  <c r="V60" i="15"/>
  <c r="BY29" i="15"/>
  <c r="BW30" i="15"/>
  <c r="HM38" i="15"/>
  <c r="HN37" i="15"/>
  <c r="DS37" i="15"/>
  <c r="DQ38" i="15"/>
  <c r="AE22" i="15"/>
  <c r="AG21" i="15"/>
  <c r="BY41" i="15"/>
  <c r="BW42" i="15"/>
  <c r="IF33" i="15"/>
  <c r="IE34" i="15"/>
  <c r="AD21" i="15"/>
  <c r="AB22" i="15"/>
  <c r="BT22" i="15"/>
  <c r="CR22" i="15" s="1"/>
  <c r="CR21" i="15"/>
  <c r="DT21" i="15" s="1"/>
  <c r="EV21" i="15" s="1"/>
  <c r="AX22" i="15"/>
  <c r="BV21" i="15"/>
  <c r="W45" i="15"/>
  <c r="U46" i="15"/>
  <c r="Y49" i="15"/>
  <c r="W50" i="15"/>
  <c r="Z49" i="15"/>
  <c r="X50" i="15"/>
  <c r="W42" i="15"/>
  <c r="Y41" i="15"/>
  <c r="GR41" i="15"/>
  <c r="GQ42" i="15"/>
  <c r="V42" i="15"/>
  <c r="AT42" i="15" s="1"/>
  <c r="BR42" i="15" s="1"/>
  <c r="CP42" i="15" s="1"/>
  <c r="AT41" i="15"/>
  <c r="BR41" i="15" s="1"/>
  <c r="CP41" i="15" s="1"/>
  <c r="DR41" i="15" s="1"/>
  <c r="ET41" i="15" s="1"/>
  <c r="X41" i="15"/>
  <c r="DU26" i="15"/>
  <c r="DW25" i="15"/>
  <c r="BR29" i="15"/>
  <c r="AT30" i="15"/>
  <c r="GP61" i="15"/>
  <c r="GQ60" i="15"/>
  <c r="GP70" i="15"/>
  <c r="GP71" i="15" s="1"/>
  <c r="JD18" i="15"/>
  <c r="JE17" i="15"/>
  <c r="HC70" i="15"/>
  <c r="HC71" i="15" s="1"/>
  <c r="HC66" i="15"/>
  <c r="HD65" i="15"/>
  <c r="IE17" i="15"/>
  <c r="ID18" i="15"/>
  <c r="ID60" i="15"/>
  <c r="ID61" i="15" s="1"/>
  <c r="BW60" i="15"/>
  <c r="BU61" i="15"/>
  <c r="FG54" i="15"/>
  <c r="FI53" i="15"/>
  <c r="JA37" i="15"/>
  <c r="IZ38" i="15"/>
  <c r="X26" i="15"/>
  <c r="Z25" i="15"/>
  <c r="AV25" i="15"/>
  <c r="X37" i="15"/>
  <c r="AT37" i="15"/>
  <c r="V38" i="15"/>
  <c r="CL34" i="15"/>
  <c r="DN33" i="15"/>
  <c r="EP33" i="15" s="1"/>
  <c r="DQ50" i="15"/>
  <c r="DS49" i="15"/>
  <c r="Y33" i="15"/>
  <c r="W34" i="15"/>
  <c r="DQ34" i="15"/>
  <c r="DS33" i="15"/>
  <c r="HM61" i="15"/>
  <c r="HN60" i="15"/>
  <c r="CG49" i="15"/>
  <c r="CE50" i="15"/>
  <c r="BT60" i="15"/>
  <c r="BR61" i="15"/>
  <c r="FU34" i="15"/>
  <c r="FW33" i="15"/>
  <c r="FQ61" i="15"/>
  <c r="FS60" i="15"/>
  <c r="FW29" i="15"/>
  <c r="FU30" i="15"/>
  <c r="DU53" i="15"/>
  <c r="DS54" i="15"/>
  <c r="HM30" i="15"/>
  <c r="HN29" i="15"/>
  <c r="FU17" i="15"/>
  <c r="FS18" i="15"/>
  <c r="IE30" i="15"/>
  <c r="IF29" i="15"/>
  <c r="T46" i="15"/>
  <c r="V45" i="15"/>
  <c r="AT26" i="15"/>
  <c r="BR25" i="15"/>
  <c r="BR26" i="15" s="1"/>
  <c r="DU60" i="15"/>
  <c r="DS61" i="15"/>
  <c r="ID26" i="15"/>
  <c r="IE25" i="15"/>
  <c r="FS50" i="15"/>
  <c r="FU49" i="15"/>
  <c r="GJ26" i="15"/>
  <c r="GK25" i="15"/>
  <c r="CC37" i="15"/>
  <c r="CA38" i="15"/>
  <c r="U61" i="15"/>
  <c r="W60" i="15"/>
  <c r="CQ357" i="1"/>
  <c r="CD357" i="1" s="1"/>
  <c r="CC746" i="1"/>
  <c r="CC765" i="1"/>
  <c r="AQ765" i="1" s="1"/>
  <c r="CQ765" i="1" s="1"/>
  <c r="CC197" i="1"/>
  <c r="CC195" i="1"/>
  <c r="CC201" i="1"/>
  <c r="CC221" i="1"/>
  <c r="CC782" i="1"/>
  <c r="CC120" i="1"/>
  <c r="AQ120" i="1" s="1"/>
  <c r="CQ120" i="1" s="1"/>
  <c r="CC51" i="1"/>
  <c r="AQ51" i="1" s="1"/>
  <c r="CQ51" i="1" s="1"/>
  <c r="CC308" i="1"/>
  <c r="AQ308" i="1" s="1"/>
  <c r="CQ308" i="1" s="1"/>
  <c r="CC111" i="1"/>
  <c r="AT739" i="1"/>
  <c r="CT739" i="1" s="1"/>
  <c r="CG739" i="1" s="1"/>
  <c r="CC774" i="1"/>
  <c r="CC127" i="1"/>
  <c r="AQ127" i="1" s="1"/>
  <c r="CQ127" i="1" s="1"/>
  <c r="CC210" i="1"/>
  <c r="AQ210" i="1" s="1"/>
  <c r="CQ210" i="1" s="1"/>
  <c r="CC126" i="1"/>
  <c r="AQ126" i="1" s="1"/>
  <c r="CQ126" i="1" s="1"/>
  <c r="CC29" i="1"/>
  <c r="AQ29" i="1" s="1"/>
  <c r="CQ29" i="1" s="1"/>
  <c r="CC123" i="1"/>
  <c r="AQ123" i="1" s="1"/>
  <c r="CQ123" i="1" s="1"/>
  <c r="CC163" i="1"/>
  <c r="CC442" i="1"/>
  <c r="CC35" i="1"/>
  <c r="AQ35" i="1" s="1"/>
  <c r="CQ35" i="1" s="1"/>
  <c r="CC39" i="1"/>
  <c r="CC109" i="1"/>
  <c r="AQ109" i="1" s="1"/>
  <c r="CQ109" i="1" s="1"/>
  <c r="AU723" i="1"/>
  <c r="CU723" i="1" s="1"/>
  <c r="CH723" i="1" s="1"/>
  <c r="CC82" i="1"/>
  <c r="CC193" i="1"/>
  <c r="CC124" i="1"/>
  <c r="AQ124" i="1" s="1"/>
  <c r="CQ124" i="1" s="1"/>
  <c r="CC88" i="1"/>
  <c r="CC789" i="1"/>
  <c r="AQ789" i="1" s="1"/>
  <c r="CQ789" i="1" s="1"/>
  <c r="CC192" i="1"/>
  <c r="CC783" i="1"/>
  <c r="CC81" i="1"/>
  <c r="AQ81" i="1" s="1"/>
  <c r="CQ81" i="1" s="1"/>
  <c r="CC307" i="1"/>
  <c r="AV785" i="1"/>
  <c r="CV785" i="1" s="1"/>
  <c r="CI785" i="1" s="1"/>
  <c r="CC801" i="1"/>
  <c r="CC255" i="1"/>
  <c r="AQ255" i="1" s="1"/>
  <c r="CQ255" i="1" s="1"/>
  <c r="CC139" i="1"/>
  <c r="CC755" i="1"/>
  <c r="AQ755" i="1" s="1"/>
  <c r="CQ755" i="1" s="1"/>
  <c r="CC189" i="1"/>
  <c r="CC512" i="1"/>
  <c r="AS741" i="1"/>
  <c r="CC174" i="1"/>
  <c r="AQ174" i="1" s="1"/>
  <c r="CQ174" i="1" s="1"/>
  <c r="CE752" i="1"/>
  <c r="AS752" i="1" s="1"/>
  <c r="CS752" i="1" s="1"/>
  <c r="AQ780" i="1"/>
  <c r="AQ30" i="1"/>
  <c r="CQ30" i="1" s="1"/>
  <c r="AQ718" i="1"/>
  <c r="AQ354" i="1"/>
  <c r="CQ354" i="1" s="1"/>
  <c r="AQ760" i="1"/>
  <c r="CQ760" i="1" s="1"/>
  <c r="AQ730" i="1"/>
  <c r="CQ730" i="1" s="1"/>
  <c r="AQ194" i="1"/>
  <c r="CQ194" i="1" s="1"/>
  <c r="CD194" i="1" s="1"/>
  <c r="AQ32" i="1"/>
  <c r="CQ32" i="1" s="1"/>
  <c r="AQ212" i="1"/>
  <c r="CQ212" i="1" s="1"/>
  <c r="AQ356" i="1"/>
  <c r="CQ356" i="1" s="1"/>
  <c r="AQ355" i="1"/>
  <c r="AQ802" i="1"/>
  <c r="CQ802" i="1" s="1"/>
  <c r="AQ772" i="1"/>
  <c r="CQ772" i="1" s="1"/>
  <c r="AQ249" i="1"/>
  <c r="CQ249" i="1" s="1"/>
  <c r="AQ756" i="1"/>
  <c r="AQ352" i="1"/>
  <c r="CQ352" i="1" s="1"/>
  <c r="AQ115" i="1"/>
  <c r="AQ747" i="1"/>
  <c r="CQ747" i="1" s="1"/>
  <c r="AQ758" i="1"/>
  <c r="CQ758" i="1" s="1"/>
  <c r="AQ744" i="1"/>
  <c r="AQ133" i="1"/>
  <c r="CQ133" i="1" s="1"/>
  <c r="AQ203" i="1"/>
  <c r="AQ63" i="1"/>
  <c r="AQ84" i="1"/>
  <c r="AQ119" i="1"/>
  <c r="CQ119" i="1" s="1"/>
  <c r="AQ711" i="1"/>
  <c r="CQ711" i="1" s="1"/>
  <c r="AQ763" i="1"/>
  <c r="AQ795" i="1"/>
  <c r="AQ186" i="1"/>
  <c r="CQ186" i="1" s="1"/>
  <c r="CQ459" i="1"/>
  <c r="CD459" i="1" s="1"/>
  <c r="AQ459" i="1" s="1"/>
  <c r="CR459" i="1" s="1"/>
  <c r="CQ345" i="1"/>
  <c r="CD345" i="1" s="1"/>
  <c r="AQ345" i="1" s="1"/>
  <c r="CR345" i="1" s="1"/>
  <c r="CQ373" i="1"/>
  <c r="CD373" i="1" s="1"/>
  <c r="AQ373" i="1" s="1"/>
  <c r="CR373" i="1" s="1"/>
  <c r="CQ469" i="1"/>
  <c r="CD469" i="1" s="1"/>
  <c r="AQ469" i="1" s="1"/>
  <c r="CR469" i="1" s="1"/>
  <c r="CQ504" i="1"/>
  <c r="CD504" i="1" s="1"/>
  <c r="CQ371" i="1"/>
  <c r="CD371" i="1" s="1"/>
  <c r="CQ370" i="1"/>
  <c r="CD370" i="1" s="1"/>
  <c r="AQ370" i="1" s="1"/>
  <c r="CR370" i="1" s="1"/>
  <c r="CQ494" i="1"/>
  <c r="CD494" i="1" s="1"/>
  <c r="AQ494" i="1" s="1"/>
  <c r="CR494" i="1" s="1"/>
  <c r="CQ369" i="1"/>
  <c r="CD369" i="1" s="1"/>
  <c r="AQ369" i="1" s="1"/>
  <c r="CR369" i="1" s="1"/>
  <c r="CQ455" i="1"/>
  <c r="CD455" i="1" s="1"/>
  <c r="AQ455" i="1" s="1"/>
  <c r="CR455" i="1" s="1"/>
  <c r="CQ454" i="1"/>
  <c r="CD454" i="1" s="1"/>
  <c r="CQ297" i="1"/>
  <c r="CD297" i="1" s="1"/>
  <c r="AQ297" i="1" s="1"/>
  <c r="CR297" i="1" s="1"/>
  <c r="CQ489" i="1"/>
  <c r="CD489" i="1" s="1"/>
  <c r="AQ489" i="1" s="1"/>
  <c r="CR489" i="1" s="1"/>
  <c r="CQ493" i="1"/>
  <c r="CD493" i="1" s="1"/>
  <c r="AQ493" i="1" s="1"/>
  <c r="CR493" i="1" s="1"/>
  <c r="CQ478" i="1"/>
  <c r="CD478" i="1" s="1"/>
  <c r="AQ478" i="1" s="1"/>
  <c r="CR478" i="1" s="1"/>
  <c r="CQ491" i="1"/>
  <c r="CD491" i="1" s="1"/>
  <c r="CQ25" i="1"/>
  <c r="CD25" i="1" s="1"/>
  <c r="AQ25" i="1" s="1"/>
  <c r="CR25" i="1" s="1"/>
  <c r="CQ477" i="1"/>
  <c r="CD477" i="1" s="1"/>
  <c r="AQ477" i="1" s="1"/>
  <c r="CR477" i="1" s="1"/>
  <c r="CQ374" i="1"/>
  <c r="CD374" i="1" s="1"/>
  <c r="AQ374" i="1" s="1"/>
  <c r="CR374" i="1" s="1"/>
  <c r="CQ375" i="1"/>
  <c r="CD375" i="1" s="1"/>
  <c r="CQ154" i="1"/>
  <c r="CD154" i="1" s="1"/>
  <c r="CQ451" i="1"/>
  <c r="CD451" i="1" s="1"/>
  <c r="CQ492" i="1"/>
  <c r="CD492" i="1" s="1"/>
  <c r="AQ492" i="1" s="1"/>
  <c r="CR492" i="1" s="1"/>
  <c r="CQ456" i="1"/>
  <c r="CD456" i="1" s="1"/>
  <c r="AQ456" i="1" s="1"/>
  <c r="CR456" i="1" s="1"/>
  <c r="CQ476" i="1"/>
  <c r="CD476" i="1" s="1"/>
  <c r="AQ476" i="1" s="1"/>
  <c r="CR476" i="1" s="1"/>
  <c r="CQ507" i="1"/>
  <c r="CD507" i="1" s="1"/>
  <c r="AQ507" i="1" s="1"/>
  <c r="CR507" i="1" s="1"/>
  <c r="CQ157" i="1"/>
  <c r="CD157" i="1" s="1"/>
  <c r="AQ157" i="1" s="1"/>
  <c r="CR157" i="1" s="1"/>
  <c r="CQ472" i="1"/>
  <c r="CD472" i="1" s="1"/>
  <c r="AQ472" i="1" s="1"/>
  <c r="CR472" i="1" s="1"/>
  <c r="CQ508" i="1"/>
  <c r="CD508" i="1" s="1"/>
  <c r="CQ344" i="1"/>
  <c r="CD344" i="1" s="1"/>
  <c r="AQ344" i="1" s="1"/>
  <c r="CR344" i="1" s="1"/>
  <c r="CQ342" i="1"/>
  <c r="CD342" i="1" s="1"/>
  <c r="CQ274" i="1"/>
  <c r="CD274" i="1" s="1"/>
  <c r="CQ466" i="1"/>
  <c r="CD466" i="1" s="1"/>
  <c r="AQ466" i="1" s="1"/>
  <c r="CR466" i="1" s="1"/>
  <c r="CQ262" i="1"/>
  <c r="CD262" i="1" s="1"/>
  <c r="CQ505" i="1"/>
  <c r="CD505" i="1" s="1"/>
  <c r="AQ505" i="1" s="1"/>
  <c r="CR505" i="1" s="1"/>
  <c r="CQ263" i="1"/>
  <c r="CD263" i="1" s="1"/>
  <c r="CQ487" i="1"/>
  <c r="CD487" i="1" s="1"/>
  <c r="AQ487" i="1" s="1"/>
  <c r="CR487" i="1" s="1"/>
  <c r="CQ296" i="1"/>
  <c r="CD296" i="1" s="1"/>
  <c r="AQ296" i="1" s="1"/>
  <c r="CR296" i="1" s="1"/>
  <c r="CQ569" i="1"/>
  <c r="CD569" i="1" s="1"/>
  <c r="AQ569" i="1" s="1"/>
  <c r="CR569" i="1" s="1"/>
  <c r="CQ295" i="1"/>
  <c r="CD295" i="1" s="1"/>
  <c r="AQ295" i="1" s="1"/>
  <c r="CR295" i="1" s="1"/>
  <c r="CQ462" i="1"/>
  <c r="CD462" i="1" s="1"/>
  <c r="AQ462" i="1" s="1"/>
  <c r="CR462" i="1" s="1"/>
  <c r="AT290" i="1"/>
  <c r="CU290" i="1" s="1"/>
  <c r="CH290" i="1" s="1"/>
  <c r="AU45" i="1"/>
  <c r="CV45" i="1" s="1"/>
  <c r="CI45" i="1" s="1"/>
  <c r="AU23" i="1"/>
  <c r="CV23" i="1" s="1"/>
  <c r="CI23" i="1" s="1"/>
  <c r="CF303" i="1"/>
  <c r="AT26" i="1"/>
  <c r="CU26" i="1" s="1"/>
  <c r="CH26" i="1" s="1"/>
  <c r="AP276" i="1"/>
  <c r="CQ276" i="1" s="1"/>
  <c r="AP281" i="1"/>
  <c r="CQ281" i="1" s="1"/>
  <c r="AP500" i="1"/>
  <c r="CQ500" i="1" s="1"/>
  <c r="AP468" i="1"/>
  <c r="CQ468" i="1" s="1"/>
  <c r="AP578" i="1"/>
  <c r="CQ578" i="1" s="1"/>
  <c r="AP268" i="1"/>
  <c r="CQ268" i="1" s="1"/>
  <c r="AP450" i="1"/>
  <c r="CQ450" i="1" s="1"/>
  <c r="AP299" i="1"/>
  <c r="AP484" i="1"/>
  <c r="AP284" i="1"/>
  <c r="CQ284" i="1" s="1"/>
  <c r="AP267" i="1"/>
  <c r="AP368" i="1"/>
  <c r="AP261" i="1"/>
  <c r="AP502" i="1"/>
  <c r="CQ502" i="1" s="1"/>
  <c r="AP638" i="1"/>
  <c r="AP271" i="1"/>
  <c r="AP483" i="1"/>
  <c r="AP260" i="1"/>
  <c r="CQ260" i="1" s="1"/>
  <c r="AP627" i="1"/>
  <c r="AP44" i="1"/>
  <c r="CQ44" i="1" s="1"/>
  <c r="AP496" i="1"/>
  <c r="AP560" i="1"/>
  <c r="CQ560" i="1" s="1"/>
  <c r="AP460" i="1"/>
  <c r="CQ460" i="1" s="1"/>
  <c r="AP298" i="1"/>
  <c r="CQ298" i="1" s="1"/>
  <c r="AP365" i="1"/>
  <c r="CQ365" i="1" s="1"/>
  <c r="AP301" i="1"/>
  <c r="CQ301" i="1" s="1"/>
  <c r="AP288" i="1"/>
  <c r="AP285" i="1"/>
  <c r="CQ285" i="1" s="1"/>
  <c r="AP567" i="1"/>
  <c r="CQ567" i="1" s="1"/>
  <c r="AP234" i="1"/>
  <c r="CQ234" i="1" s="1"/>
  <c r="AP43" i="1"/>
  <c r="CQ43" i="1" s="1"/>
  <c r="AP444" i="1"/>
  <c r="AP449" i="1"/>
  <c r="CQ449" i="1" s="1"/>
  <c r="AP272" i="1"/>
  <c r="CQ272" i="1" s="1"/>
  <c r="AP497" i="1"/>
  <c r="CQ497" i="1" s="1"/>
  <c r="AP485" i="1"/>
  <c r="AP501" i="1"/>
  <c r="AP479" i="1"/>
  <c r="AP506" i="1"/>
  <c r="CQ506" i="1" s="1"/>
  <c r="AP486" i="1"/>
  <c r="CQ486" i="1" s="1"/>
  <c r="AP480" i="1"/>
  <c r="CQ480" i="1" s="1"/>
  <c r="AP461" i="1"/>
  <c r="CQ461" i="1" s="1"/>
  <c r="AP467" i="1"/>
  <c r="CQ467" i="1" s="1"/>
  <c r="AP266" i="1"/>
  <c r="CQ266" i="1" s="1"/>
  <c r="AP300" i="1"/>
  <c r="CQ300" i="1" s="1"/>
  <c r="AP561" i="1"/>
  <c r="AP289" i="1"/>
  <c r="CQ289" i="1" s="1"/>
  <c r="AP488" i="1"/>
  <c r="CQ488" i="1" s="1"/>
  <c r="AP443" i="1"/>
  <c r="AP482" i="1"/>
  <c r="AP277" i="1"/>
  <c r="CQ277" i="1" s="1"/>
  <c r="AP293" i="1"/>
  <c r="CQ293" i="1" s="1"/>
  <c r="AP112" i="1"/>
  <c r="AP367" i="1"/>
  <c r="CQ367" i="1" s="1"/>
  <c r="AP495" i="1"/>
  <c r="CQ495" i="1" s="1"/>
  <c r="AP592" i="1"/>
  <c r="AP348" i="1"/>
  <c r="CQ348" i="1" s="1"/>
  <c r="AP282" i="1"/>
  <c r="CQ282" i="1" s="1"/>
  <c r="AP503" i="1"/>
  <c r="CQ503" i="1" s="1"/>
  <c r="AP302" i="1"/>
  <c r="CQ302" i="1" s="1"/>
  <c r="AP463" i="1"/>
  <c r="CQ463" i="1" s="1"/>
  <c r="AP458" i="1"/>
  <c r="CQ458" i="1" s="1"/>
  <c r="AP158" i="1"/>
  <c r="CQ158" i="1" s="1"/>
  <c r="AP292" i="1"/>
  <c r="CQ292" i="1" s="1"/>
  <c r="AP471" i="1"/>
  <c r="CQ471" i="1" s="1"/>
  <c r="AP291" i="1"/>
  <c r="CQ291" i="1" s="1"/>
  <c r="AP265" i="1"/>
  <c r="AQ359" i="1"/>
  <c r="CR359" i="1" s="1"/>
  <c r="CE359" i="1" s="1"/>
  <c r="AP363" i="1"/>
  <c r="CQ363" i="1" s="1"/>
  <c r="AP464" i="1"/>
  <c r="CQ464" i="1" s="1"/>
  <c r="AP304" i="1"/>
  <c r="AP280" i="1"/>
  <c r="CQ280" i="1" s="1"/>
  <c r="AP473" i="1"/>
  <c r="CQ473" i="1" s="1"/>
  <c r="AP264" i="1"/>
  <c r="CQ264" i="1" s="1"/>
  <c r="AP490" i="1"/>
  <c r="AP366" i="1"/>
  <c r="AP362" i="1"/>
  <c r="CQ362" i="1" s="1"/>
  <c r="AP273" i="1"/>
  <c r="CQ273" i="1" s="1"/>
  <c r="AP233" i="1"/>
  <c r="CQ233" i="1" s="1"/>
  <c r="AP600" i="1"/>
  <c r="CQ600" i="1" s="1"/>
  <c r="AP448" i="1"/>
  <c r="CQ448" i="1" s="1"/>
  <c r="AP610" i="1"/>
  <c r="AP275" i="1"/>
  <c r="AP270" i="1"/>
  <c r="CQ270" i="1" s="1"/>
  <c r="AP577" i="1"/>
  <c r="AP306" i="1"/>
  <c r="CQ306" i="1" s="1"/>
  <c r="AP22" i="1"/>
  <c r="CQ22" i="1" s="1"/>
  <c r="AP470" i="1"/>
  <c r="CQ470" i="1" s="1"/>
  <c r="AP453" i="1"/>
  <c r="CQ453" i="1" s="1"/>
  <c r="AP474" i="1"/>
  <c r="CQ474" i="1" s="1"/>
  <c r="AP347" i="1"/>
  <c r="AP259" i="1"/>
  <c r="AP269" i="1"/>
  <c r="CQ269" i="1" s="1"/>
  <c r="AP626" i="1"/>
  <c r="AP283" i="1"/>
  <c r="CQ283" i="1" s="1"/>
  <c r="AP350" i="1"/>
  <c r="CQ350" i="1" s="1"/>
  <c r="AP305" i="1"/>
  <c r="CQ305" i="1" s="1"/>
  <c r="AP286" i="1"/>
  <c r="CQ286" i="1" s="1"/>
  <c r="AP481" i="1"/>
  <c r="CQ481" i="1" s="1"/>
  <c r="AP364" i="1"/>
  <c r="CQ364" i="1" s="1"/>
  <c r="AP457" i="1"/>
  <c r="CQ457" i="1" s="1"/>
  <c r="CS676" i="1"/>
  <c r="CF676" i="1" s="1"/>
  <c r="AR676" i="1" s="1"/>
  <c r="AS665" i="1"/>
  <c r="CU665" i="1" s="1"/>
  <c r="CH665" i="1" s="1"/>
  <c r="AT665" i="1" s="1"/>
  <c r="AT643" i="1"/>
  <c r="CV643" i="1" s="1"/>
  <c r="CI643" i="1" s="1"/>
  <c r="AR698" i="1"/>
  <c r="CT698" i="1" s="1"/>
  <c r="CG698" i="1" s="1"/>
  <c r="AS698" i="1" s="1"/>
  <c r="CU698" i="1" s="1"/>
  <c r="CS682" i="1"/>
  <c r="CF682" i="1" s="1"/>
  <c r="AR682" i="1" s="1"/>
  <c r="CT682" i="1" s="1"/>
  <c r="CS679" i="1"/>
  <c r="CF679" i="1" s="1"/>
  <c r="AR679" i="1" s="1"/>
  <c r="CT689" i="1"/>
  <c r="CG689" i="1" s="1"/>
  <c r="CD532" i="1"/>
  <c r="AP532" i="1" s="1"/>
  <c r="CR532" i="1" s="1"/>
  <c r="CD438" i="1"/>
  <c r="CG686" i="1"/>
  <c r="CD589" i="1"/>
  <c r="CD390" i="1"/>
  <c r="CD397" i="1"/>
  <c r="CD629" i="1"/>
  <c r="CD537" i="1"/>
  <c r="CD14" i="1"/>
  <c r="AP14" i="1" s="1"/>
  <c r="CR14" i="1" s="1"/>
  <c r="CD548" i="1"/>
  <c r="AS700" i="1"/>
  <c r="CU700" i="1" s="1"/>
  <c r="CH700" i="1" s="1"/>
  <c r="CD584" i="1"/>
  <c r="AP584" i="1" s="1"/>
  <c r="CR584" i="1" s="1"/>
  <c r="CD606" i="1"/>
  <c r="CD563" i="1"/>
  <c r="CG664" i="1"/>
  <c r="AR685" i="1"/>
  <c r="CG672" i="1"/>
  <c r="CF674" i="1"/>
  <c r="CG695" i="1"/>
  <c r="AS695" i="1" s="1"/>
  <c r="CU695" i="1" s="1"/>
  <c r="CF678" i="1"/>
  <c r="AR678" i="1" s="1"/>
  <c r="CT678" i="1" s="1"/>
  <c r="AU646" i="1"/>
  <c r="CW646" i="1" s="1"/>
  <c r="CJ646" i="1" s="1"/>
  <c r="AR692" i="1"/>
  <c r="CT692" i="1" s="1"/>
  <c r="CG692" i="1" s="1"/>
  <c r="CD622" i="1"/>
  <c r="CD701" i="1"/>
  <c r="AP701" i="1" s="1"/>
  <c r="CR701" i="1" s="1"/>
  <c r="CD419" i="1"/>
  <c r="CG673" i="1"/>
  <c r="CD536" i="1"/>
  <c r="AT645" i="1"/>
  <c r="CV645" i="1" s="1"/>
  <c r="CI645" i="1" s="1"/>
  <c r="CD632" i="1"/>
  <c r="AR697" i="1"/>
  <c r="CD314" i="1"/>
  <c r="AP314" i="1" s="1"/>
  <c r="CR314" i="1" s="1"/>
  <c r="AR671" i="1"/>
  <c r="CD434" i="1"/>
  <c r="AR663" i="1"/>
  <c r="AR680" i="1"/>
  <c r="CT680" i="1" s="1"/>
  <c r="CG680" i="1" s="1"/>
  <c r="AS668" i="1"/>
  <c r="CU668" i="1" s="1"/>
  <c r="CH668" i="1" s="1"/>
  <c r="AS669" i="1"/>
  <c r="CU669" i="1" s="1"/>
  <c r="AR693" i="1"/>
  <c r="CT693" i="1" s="1"/>
  <c r="CG693" i="1" s="1"/>
  <c r="CD12" i="1"/>
  <c r="CG681" i="1"/>
  <c r="AS681" i="1" s="1"/>
  <c r="CU681" i="1" s="1"/>
  <c r="CG696" i="1"/>
  <c r="CG667" i="1"/>
  <c r="AS667" i="1" s="1"/>
  <c r="CU667" i="1" s="1"/>
  <c r="AP413" i="1"/>
  <c r="CR413" i="1" s="1"/>
  <c r="CG684" i="1"/>
  <c r="AS684" i="1" s="1"/>
  <c r="CU684" i="1" s="1"/>
  <c r="AU644" i="1"/>
  <c r="CW644" i="1" s="1"/>
  <c r="CJ644" i="1" s="1"/>
  <c r="CD379" i="1"/>
  <c r="AP379" i="1" s="1"/>
  <c r="CR379" i="1" s="1"/>
  <c r="CD146" i="1"/>
  <c r="CD321" i="1"/>
  <c r="AP321" i="1" s="1"/>
  <c r="CR321" i="1" s="1"/>
  <c r="CH715" i="1"/>
  <c r="CH690" i="1"/>
  <c r="CD580" i="1"/>
  <c r="AS424" i="1"/>
  <c r="CU424" i="1" s="1"/>
  <c r="CH424" i="1" s="1"/>
  <c r="CD523" i="1"/>
  <c r="CG688" i="1"/>
  <c r="CD590" i="1"/>
  <c r="CD227" i="1"/>
  <c r="AP227" i="1" s="1"/>
  <c r="CR227" i="1" s="1"/>
  <c r="CD650" i="1"/>
  <c r="AP650" i="1" s="1"/>
  <c r="CR650" i="1" s="1"/>
  <c r="AR691" i="1"/>
  <c r="CT691" i="1" s="1"/>
  <c r="CG691" i="1" s="1"/>
  <c r="CF670" i="1"/>
  <c r="CD530" i="1"/>
  <c r="CD98" i="1"/>
  <c r="CD558" i="1"/>
  <c r="AP558" i="1" s="1"/>
  <c r="CR558" i="1" s="1"/>
  <c r="CF661" i="1"/>
  <c r="AR661" i="1" s="1"/>
  <c r="CT661" i="1" s="1"/>
  <c r="CH659" i="1"/>
  <c r="AT659" i="1" s="1"/>
  <c r="CV659" i="1" s="1"/>
  <c r="CD426" i="1"/>
  <c r="AR662" i="1"/>
  <c r="AR675" i="1"/>
  <c r="CT675" i="1" s="1"/>
  <c r="AR687" i="1"/>
  <c r="CT687" i="1" s="1"/>
  <c r="CD618" i="1"/>
  <c r="AP618" i="1" s="1"/>
  <c r="CR618" i="1" s="1"/>
  <c r="AS666" i="1"/>
  <c r="CU666" i="1" s="1"/>
  <c r="CH666" i="1" s="1"/>
  <c r="CG677" i="1"/>
  <c r="AS677" i="1" s="1"/>
  <c r="CU677" i="1" s="1"/>
  <c r="AT647" i="1"/>
  <c r="CV647" i="1" s="1"/>
  <c r="CI647" i="1" s="1"/>
  <c r="CG699" i="1"/>
  <c r="AS699" i="1" s="1"/>
  <c r="CU699" i="1" s="1"/>
  <c r="CD312" i="1"/>
  <c r="AP312" i="1" s="1"/>
  <c r="CR312" i="1" s="1"/>
  <c r="CD614" i="1"/>
  <c r="CH714" i="1"/>
  <c r="AT714" i="1" s="1"/>
  <c r="CV714" i="1" s="1"/>
  <c r="AU425" i="1"/>
  <c r="CW425" i="1" s="1"/>
  <c r="CJ425" i="1" s="1"/>
  <c r="AQ683" i="1"/>
  <c r="CS683" i="1" s="1"/>
  <c r="CF683" i="1" s="1"/>
  <c r="AU61" i="1"/>
  <c r="CW61" i="1" s="1"/>
  <c r="CJ61" i="1" s="1"/>
  <c r="CF694" i="1"/>
  <c r="AR694" i="1" s="1"/>
  <c r="CT694" i="1" s="1"/>
  <c r="CF660" i="1"/>
  <c r="AR660" i="1" s="1"/>
  <c r="CT660" i="1" s="1"/>
  <c r="CF658" i="1"/>
  <c r="AR658" i="1" s="1"/>
  <c r="CT658" i="1" s="1"/>
  <c r="AP383" i="1"/>
  <c r="CR383" i="1" s="1"/>
  <c r="CE383" i="1" s="1"/>
  <c r="CD110" i="1"/>
  <c r="CD251" i="1"/>
  <c r="CD151" i="1"/>
  <c r="CD93" i="1"/>
  <c r="CD67" i="1"/>
  <c r="CD754" i="1"/>
  <c r="CD786" i="1"/>
  <c r="CD728" i="1"/>
  <c r="CD797" i="1"/>
  <c r="CD211" i="1"/>
  <c r="CD401" i="1"/>
  <c r="AP633" i="1"/>
  <c r="CR633" i="1" s="1"/>
  <c r="CE50" i="1"/>
  <c r="AP226" i="1"/>
  <c r="CR226" i="1" s="1"/>
  <c r="AQ229" i="1"/>
  <c r="CQ229" i="1" s="1"/>
  <c r="AQ231" i="1"/>
  <c r="CQ231" i="1" s="1"/>
  <c r="AQ218" i="1"/>
  <c r="CQ218" i="1" s="1"/>
  <c r="AQ223" i="1"/>
  <c r="CQ223" i="1" s="1"/>
  <c r="AQ727" i="1"/>
  <c r="CQ727" i="1" s="1"/>
  <c r="CD190" i="1"/>
  <c r="CD707" i="1"/>
  <c r="CD208" i="1"/>
  <c r="AR788" i="1"/>
  <c r="CR788" i="1" s="1"/>
  <c r="CD199" i="1"/>
  <c r="CD779" i="1"/>
  <c r="CD745" i="1"/>
  <c r="CD216" i="1"/>
  <c r="CD773" i="1"/>
  <c r="CD200" i="1"/>
  <c r="AR734" i="1"/>
  <c r="CR734" i="1" s="1"/>
  <c r="CD777" i="1"/>
  <c r="CD248" i="1"/>
  <c r="CD57" i="1"/>
  <c r="CD743" i="1"/>
  <c r="CD792" i="1"/>
  <c r="CD175" i="1"/>
  <c r="CD185" i="1"/>
  <c r="CD737" i="1"/>
  <c r="CD116" i="1"/>
  <c r="CD170" i="1"/>
  <c r="CD135" i="1"/>
  <c r="CD15" i="1"/>
  <c r="AP225" i="1"/>
  <c r="CR225" i="1" s="1"/>
  <c r="AR136" i="1"/>
  <c r="CR136" i="1" s="1"/>
  <c r="AR38" i="1"/>
  <c r="CR38" i="1" s="1"/>
  <c r="AR173" i="1"/>
  <c r="CR173" i="1" s="1"/>
  <c r="AR87" i="1"/>
  <c r="CR87" i="1" s="1"/>
  <c r="AR222" i="1"/>
  <c r="CR222" i="1" s="1"/>
  <c r="AR601" i="1"/>
  <c r="CR601" i="1" s="1"/>
  <c r="AR108" i="1"/>
  <c r="CR108" i="1" s="1"/>
  <c r="AR48" i="1"/>
  <c r="CR48" i="1" s="1"/>
  <c r="AR244" i="1"/>
  <c r="CR244" i="1" s="1"/>
  <c r="AR167" i="1"/>
  <c r="CR167" i="1" s="1"/>
  <c r="AR257" i="1"/>
  <c r="CR257" i="1" s="1"/>
  <c r="AR125" i="1"/>
  <c r="CR125" i="1" s="1"/>
  <c r="CE712" i="1"/>
  <c r="CE708" i="1"/>
  <c r="CE748" i="1"/>
  <c r="CE58" i="1"/>
  <c r="CE209" i="1"/>
  <c r="CE85" i="1"/>
  <c r="CE91" i="1"/>
  <c r="CE224" i="1"/>
  <c r="CE791" i="1"/>
  <c r="CE122" i="1"/>
  <c r="CE243" i="1"/>
  <c r="CE33" i="1"/>
  <c r="CE79" i="1"/>
  <c r="CE92" i="1"/>
  <c r="AR804" i="1"/>
  <c r="CR804" i="1" s="1"/>
  <c r="AR803" i="1"/>
  <c r="CR803" i="1" s="1"/>
  <c r="AP21" i="1"/>
  <c r="CQ21" i="1" s="1"/>
  <c r="AQ498" i="1"/>
  <c r="CR498" i="1" s="1"/>
  <c r="AQ358" i="1"/>
  <c r="CR358" i="1" s="1"/>
  <c r="AQ343" i="1"/>
  <c r="CR343" i="1" s="1"/>
  <c r="AQ279" i="1"/>
  <c r="CR279" i="1" s="1"/>
  <c r="AQ465" i="1"/>
  <c r="CR465" i="1" s="1"/>
  <c r="AQ361" i="1"/>
  <c r="CR361" i="1" s="1"/>
  <c r="AQ499" i="1"/>
  <c r="CR499" i="1" s="1"/>
  <c r="AQ278" i="1"/>
  <c r="CR278" i="1" s="1"/>
  <c r="AQ360" i="1"/>
  <c r="CR360" i="1" s="1"/>
  <c r="AQ294" i="1"/>
  <c r="CR294" i="1" s="1"/>
  <c r="AQ52" i="1"/>
  <c r="CR52" i="1" s="1"/>
  <c r="CA11" i="1"/>
  <c r="BW11" i="1" s="1"/>
  <c r="IF50" i="15" l="1"/>
  <c r="IG49" i="15"/>
  <c r="IF22" i="15"/>
  <c r="IG21" i="15"/>
  <c r="IE26" i="15"/>
  <c r="IF25" i="15"/>
  <c r="BT29" i="15"/>
  <c r="AV30" i="15"/>
  <c r="CN30" i="15"/>
  <c r="DP29" i="15"/>
  <c r="ER29" i="15" s="1"/>
  <c r="AA25" i="15"/>
  <c r="Y26" i="15"/>
  <c r="HE65" i="15"/>
  <c r="HD66" i="15"/>
  <c r="HD70" i="15"/>
  <c r="HD71" i="15" s="1"/>
  <c r="Y60" i="15"/>
  <c r="W61" i="15"/>
  <c r="CA41" i="15"/>
  <c r="BY42" i="15"/>
  <c r="IW29" i="15"/>
  <c r="IV30" i="15"/>
  <c r="DQ18" i="15"/>
  <c r="DS17" i="15"/>
  <c r="FY37" i="15"/>
  <c r="FW38" i="15"/>
  <c r="JC22" i="15"/>
  <c r="JD21" i="15"/>
  <c r="CI33" i="15"/>
  <c r="CG34" i="15"/>
  <c r="CP29" i="15"/>
  <c r="BR30" i="15"/>
  <c r="AB29" i="15"/>
  <c r="AX29" i="15"/>
  <c r="Z30" i="15"/>
  <c r="DW26" i="15"/>
  <c r="DY25" i="15"/>
  <c r="DS50" i="15"/>
  <c r="DU49" i="15"/>
  <c r="GV18" i="15"/>
  <c r="GW17" i="15"/>
  <c r="BP38" i="15"/>
  <c r="CN37" i="15"/>
  <c r="DW60" i="15"/>
  <c r="DU61" i="15"/>
  <c r="CE21" i="15"/>
  <c r="CC22" i="15"/>
  <c r="IX33" i="15"/>
  <c r="IW34" i="15"/>
  <c r="IZ49" i="15"/>
  <c r="IY50" i="15"/>
  <c r="IF17" i="15"/>
  <c r="IE60" i="15"/>
  <c r="IE61" i="15" s="1"/>
  <c r="IE18" i="15"/>
  <c r="AX33" i="15"/>
  <c r="Z34" i="15"/>
  <c r="AB33" i="15"/>
  <c r="GR42" i="15"/>
  <c r="GS41" i="15"/>
  <c r="AC18" i="15"/>
  <c r="AE17" i="15"/>
  <c r="Y42" i="15"/>
  <c r="AA41" i="15"/>
  <c r="DN37" i="15"/>
  <c r="EP37" i="15" s="1"/>
  <c r="CL38" i="15"/>
  <c r="AB25" i="15"/>
  <c r="Z26" i="15"/>
  <c r="AX25" i="15"/>
  <c r="AI21" i="15"/>
  <c r="AG22" i="15"/>
  <c r="FW42" i="15"/>
  <c r="FY41" i="15"/>
  <c r="Z50" i="15"/>
  <c r="AB49" i="15"/>
  <c r="IG41" i="15"/>
  <c r="IF42" i="15"/>
  <c r="DY21" i="15"/>
  <c r="DW22" i="15"/>
  <c r="FY21" i="15"/>
  <c r="FY22" i="15" s="1"/>
  <c r="FW22" i="15"/>
  <c r="DW53" i="15"/>
  <c r="DU54" i="15"/>
  <c r="HD49" i="15"/>
  <c r="HC50" i="15"/>
  <c r="AA37" i="15"/>
  <c r="Y38" i="15"/>
  <c r="AA33" i="15"/>
  <c r="Y34" i="15"/>
  <c r="CE17" i="15"/>
  <c r="CC18" i="15"/>
  <c r="AD18" i="15"/>
  <c r="AF17" i="15"/>
  <c r="FY29" i="15"/>
  <c r="FW30" i="15"/>
  <c r="FS61" i="15"/>
  <c r="FU60" i="15"/>
  <c r="AF21" i="15"/>
  <c r="AD22" i="15"/>
  <c r="JQ61" i="15"/>
  <c r="JR60" i="15"/>
  <c r="V46" i="15"/>
  <c r="X45" i="15"/>
  <c r="AT38" i="15"/>
  <c r="BR37" i="15"/>
  <c r="IF34" i="15"/>
  <c r="IG33" i="15"/>
  <c r="CG26" i="15"/>
  <c r="CI25" i="15"/>
  <c r="BT33" i="15"/>
  <c r="AV34" i="15"/>
  <c r="BV60" i="15"/>
  <c r="BT61" i="15"/>
  <c r="X38" i="15"/>
  <c r="Z37" i="15"/>
  <c r="AV37" i="15"/>
  <c r="IF37" i="15"/>
  <c r="IE38" i="15"/>
  <c r="IW25" i="15"/>
  <c r="IV26" i="15"/>
  <c r="IV60" i="15"/>
  <c r="IV61" i="15" s="1"/>
  <c r="DU41" i="15"/>
  <c r="DS42" i="15"/>
  <c r="IF30" i="15"/>
  <c r="IG29" i="15"/>
  <c r="BT25" i="15"/>
  <c r="BT26" i="15" s="1"/>
  <c r="AV26" i="15"/>
  <c r="CG50" i="15"/>
  <c r="CI49" i="15"/>
  <c r="JF17" i="15"/>
  <c r="JE18" i="15"/>
  <c r="CE37" i="15"/>
  <c r="CC38" i="15"/>
  <c r="FW17" i="15"/>
  <c r="FU18" i="15"/>
  <c r="HN61" i="15"/>
  <c r="HO60" i="15"/>
  <c r="HL26" i="15"/>
  <c r="HM25" i="15"/>
  <c r="BU46" i="15"/>
  <c r="BW45" i="15"/>
  <c r="HM22" i="15"/>
  <c r="HN21" i="15"/>
  <c r="BV22" i="15"/>
  <c r="CT22" i="15" s="1"/>
  <c r="CT21" i="15"/>
  <c r="DV21" i="15" s="1"/>
  <c r="EX21" i="15" s="1"/>
  <c r="HL34" i="15"/>
  <c r="HM33" i="15"/>
  <c r="X42" i="15"/>
  <c r="AV42" i="15" s="1"/>
  <c r="BT42" i="15" s="1"/>
  <c r="CR42" i="15" s="1"/>
  <c r="AV41" i="15"/>
  <c r="BT41" i="15" s="1"/>
  <c r="CR41" i="15" s="1"/>
  <c r="DT41" i="15" s="1"/>
  <c r="EV41" i="15" s="1"/>
  <c r="Z41" i="15"/>
  <c r="HN30" i="15"/>
  <c r="HO29" i="15"/>
  <c r="GR60" i="15"/>
  <c r="GQ70" i="15"/>
  <c r="GQ71" i="15" s="1"/>
  <c r="GQ61" i="15"/>
  <c r="Y50" i="15"/>
  <c r="AA49" i="15"/>
  <c r="V61" i="15"/>
  <c r="X60" i="15"/>
  <c r="BW61" i="15"/>
  <c r="BY60" i="15"/>
  <c r="IV42" i="15"/>
  <c r="IW41" i="15"/>
  <c r="FW34" i="15"/>
  <c r="FY33" i="15"/>
  <c r="FI54" i="15"/>
  <c r="FK53" i="15"/>
  <c r="BY30" i="15"/>
  <c r="CA29" i="15"/>
  <c r="GL25" i="15"/>
  <c r="GK26" i="15"/>
  <c r="DU37" i="15"/>
  <c r="DS38" i="15"/>
  <c r="DU33" i="15"/>
  <c r="DS34" i="15"/>
  <c r="HN38" i="15"/>
  <c r="HO37" i="15"/>
  <c r="BT46" i="15"/>
  <c r="BV45" i="15"/>
  <c r="CP33" i="15"/>
  <c r="BR34" i="15"/>
  <c r="FU50" i="15"/>
  <c r="FW49" i="15"/>
  <c r="JB37" i="15"/>
  <c r="JA38" i="15"/>
  <c r="Y45" i="15"/>
  <c r="W46" i="15"/>
  <c r="HB60" i="15"/>
  <c r="HA61" i="15"/>
  <c r="HA70" i="15"/>
  <c r="HA71" i="15" s="1"/>
  <c r="AR357" i="1"/>
  <c r="CR357" i="1" s="1"/>
  <c r="CE357" i="1" s="1"/>
  <c r="AS357" i="1" s="1"/>
  <c r="CS357" i="1" s="1"/>
  <c r="CQ115" i="1"/>
  <c r="CD115" i="1" s="1"/>
  <c r="AR115" i="1" s="1"/>
  <c r="CR115" i="1" s="1"/>
  <c r="CQ795" i="1"/>
  <c r="CD795" i="1" s="1"/>
  <c r="AR795" i="1" s="1"/>
  <c r="CS741" i="1"/>
  <c r="CF741" i="1" s="1"/>
  <c r="AT741" i="1" s="1"/>
  <c r="CQ84" i="1"/>
  <c r="CD84" i="1" s="1"/>
  <c r="CQ203" i="1"/>
  <c r="CD203" i="1" s="1"/>
  <c r="AR203" i="1" s="1"/>
  <c r="CR203" i="1" s="1"/>
  <c r="CQ718" i="1"/>
  <c r="CD718" i="1" s="1"/>
  <c r="AR718" i="1" s="1"/>
  <c r="CQ780" i="1"/>
  <c r="CD780" i="1" s="1"/>
  <c r="AR780" i="1" s="1"/>
  <c r="CR780" i="1" s="1"/>
  <c r="CQ756" i="1"/>
  <c r="CD756" i="1" s="1"/>
  <c r="AR756" i="1" s="1"/>
  <c r="CQ763" i="1"/>
  <c r="CD763" i="1" s="1"/>
  <c r="CQ355" i="1"/>
  <c r="CD355" i="1" s="1"/>
  <c r="CQ63" i="1"/>
  <c r="CD63" i="1" s="1"/>
  <c r="AR63" i="1" s="1"/>
  <c r="CR63" i="1" s="1"/>
  <c r="CQ744" i="1"/>
  <c r="CD744" i="1" s="1"/>
  <c r="CD119" i="1"/>
  <c r="AQ782" i="1"/>
  <c r="AQ163" i="1"/>
  <c r="CQ163" i="1" s="1"/>
  <c r="CD68" i="1"/>
  <c r="AR68" i="1" s="1"/>
  <c r="CR68" i="1" s="1"/>
  <c r="AU739" i="1"/>
  <c r="CU739" i="1" s="1"/>
  <c r="CH739" i="1" s="1"/>
  <c r="CD769" i="1"/>
  <c r="CD186" i="1"/>
  <c r="AQ195" i="1"/>
  <c r="CQ195" i="1" s="1"/>
  <c r="AR194" i="1"/>
  <c r="CR194" i="1" s="1"/>
  <c r="CD760" i="1"/>
  <c r="AR760" i="1" s="1"/>
  <c r="CR760" i="1" s="1"/>
  <c r="CD747" i="1"/>
  <c r="AR747" i="1" s="1"/>
  <c r="CR747" i="1" s="1"/>
  <c r="CD352" i="1"/>
  <c r="CD771" i="1"/>
  <c r="CD249" i="1"/>
  <c r="AR249" i="1" s="1"/>
  <c r="CR249" i="1" s="1"/>
  <c r="AQ139" i="1"/>
  <c r="CQ139" i="1" s="1"/>
  <c r="AQ192" i="1"/>
  <c r="CQ192" i="1" s="1"/>
  <c r="AV723" i="1"/>
  <c r="CV723" i="1" s="1"/>
  <c r="CI723" i="1" s="1"/>
  <c r="AQ111" i="1"/>
  <c r="CQ111" i="1" s="1"/>
  <c r="CD111" i="1" s="1"/>
  <c r="AW785" i="1"/>
  <c r="CD133" i="1"/>
  <c r="AQ307" i="1"/>
  <c r="CQ307" i="1" s="1"/>
  <c r="AQ783" i="1"/>
  <c r="CQ783" i="1" s="1"/>
  <c r="CD783" i="1" s="1"/>
  <c r="CD177" i="1"/>
  <c r="CF752" i="1"/>
  <c r="AT752" i="1" s="1"/>
  <c r="CT752" i="1" s="1"/>
  <c r="CD772" i="1"/>
  <c r="CD109" i="1"/>
  <c r="AQ197" i="1"/>
  <c r="CQ197" i="1" s="1"/>
  <c r="CD32" i="1"/>
  <c r="AR32" i="1" s="1"/>
  <c r="CR32" i="1" s="1"/>
  <c r="CD162" i="1"/>
  <c r="AQ193" i="1"/>
  <c r="CQ193" i="1" s="1"/>
  <c r="AQ82" i="1"/>
  <c r="CQ82" i="1" s="1"/>
  <c r="CD711" i="1"/>
  <c r="AR711" i="1" s="1"/>
  <c r="CR711" i="1" s="1"/>
  <c r="CD802" i="1"/>
  <c r="AQ442" i="1"/>
  <c r="CQ442" i="1" s="1"/>
  <c r="CD730" i="1"/>
  <c r="CD354" i="1"/>
  <c r="AQ774" i="1"/>
  <c r="CQ774" i="1" s="1"/>
  <c r="CD161" i="1"/>
  <c r="AR161" i="1" s="1"/>
  <c r="CR161" i="1" s="1"/>
  <c r="CD159" i="1"/>
  <c r="AR159" i="1" s="1"/>
  <c r="CR159" i="1" s="1"/>
  <c r="CD311" i="1"/>
  <c r="AR311" i="1" s="1"/>
  <c r="CR311" i="1" s="1"/>
  <c r="CD758" i="1"/>
  <c r="AR758" i="1" s="1"/>
  <c r="CR758" i="1" s="1"/>
  <c r="AQ39" i="1"/>
  <c r="CQ39" i="1" s="1"/>
  <c r="CD356" i="1"/>
  <c r="CD212" i="1"/>
  <c r="AR212" i="1" s="1"/>
  <c r="CR212" i="1" s="1"/>
  <c r="CD713" i="1"/>
  <c r="AQ512" i="1"/>
  <c r="CQ512" i="1" s="1"/>
  <c r="CD179" i="1"/>
  <c r="AQ189" i="1"/>
  <c r="CQ189" i="1" s="1"/>
  <c r="AQ221" i="1"/>
  <c r="CQ221" i="1" s="1"/>
  <c r="CD178" i="1"/>
  <c r="AR178" i="1" s="1"/>
  <c r="CR178" i="1" s="1"/>
  <c r="CD30" i="1"/>
  <c r="AQ201" i="1"/>
  <c r="CD719" i="1"/>
  <c r="AQ801" i="1"/>
  <c r="CQ801" i="1" s="1"/>
  <c r="AQ88" i="1"/>
  <c r="CQ88" i="1" s="1"/>
  <c r="CD210" i="1"/>
  <c r="AQ746" i="1"/>
  <c r="CQ746" i="1" s="1"/>
  <c r="AR151" i="1"/>
  <c r="CR151" i="1" s="1"/>
  <c r="CE151" i="1" s="1"/>
  <c r="AQ784" i="1"/>
  <c r="CQ784" i="1" s="1"/>
  <c r="AR67" i="1"/>
  <c r="CR67" i="1" s="1"/>
  <c r="CE67" i="1" s="1"/>
  <c r="AR93" i="1"/>
  <c r="CR93" i="1" s="1"/>
  <c r="CE93" i="1" s="1"/>
  <c r="AQ751" i="1"/>
  <c r="AR110" i="1"/>
  <c r="CQ638" i="1"/>
  <c r="CD638" i="1" s="1"/>
  <c r="CQ261" i="1"/>
  <c r="CD261" i="1" s="1"/>
  <c r="AQ261" i="1" s="1"/>
  <c r="CR261" i="1" s="1"/>
  <c r="CQ259" i="1"/>
  <c r="CD259" i="1" s="1"/>
  <c r="AQ259" i="1" s="1"/>
  <c r="CR259" i="1" s="1"/>
  <c r="CQ366" i="1"/>
  <c r="CD366" i="1" s="1"/>
  <c r="AQ366" i="1" s="1"/>
  <c r="CR366" i="1" s="1"/>
  <c r="CQ368" i="1"/>
  <c r="CD368" i="1" s="1"/>
  <c r="AQ368" i="1" s="1"/>
  <c r="CQ347" i="1"/>
  <c r="CD347" i="1" s="1"/>
  <c r="CQ490" i="1"/>
  <c r="CD490" i="1" s="1"/>
  <c r="AQ490" i="1" s="1"/>
  <c r="CR490" i="1" s="1"/>
  <c r="CQ288" i="1"/>
  <c r="CD288" i="1" s="1"/>
  <c r="AQ288" i="1" s="1"/>
  <c r="CR288" i="1" s="1"/>
  <c r="CQ267" i="1"/>
  <c r="CD267" i="1" s="1"/>
  <c r="AQ267" i="1" s="1"/>
  <c r="CR267" i="1" s="1"/>
  <c r="CQ484" i="1"/>
  <c r="CD484" i="1" s="1"/>
  <c r="AQ484" i="1" s="1"/>
  <c r="CR484" i="1" s="1"/>
  <c r="CQ485" i="1"/>
  <c r="CD485" i="1" s="1"/>
  <c r="AQ485" i="1" s="1"/>
  <c r="CR485" i="1" s="1"/>
  <c r="CQ275" i="1"/>
  <c r="CD275" i="1" s="1"/>
  <c r="AQ275" i="1" s="1"/>
  <c r="CR275" i="1" s="1"/>
  <c r="CQ265" i="1"/>
  <c r="CD265" i="1" s="1"/>
  <c r="AQ265" i="1" s="1"/>
  <c r="CR265" i="1" s="1"/>
  <c r="CQ627" i="1"/>
  <c r="CD627" i="1" s="1"/>
  <c r="AQ627" i="1" s="1"/>
  <c r="CR627" i="1" s="1"/>
  <c r="CQ610" i="1"/>
  <c r="CD610" i="1" s="1"/>
  <c r="AQ610" i="1" s="1"/>
  <c r="CR610" i="1" s="1"/>
  <c r="CQ482" i="1"/>
  <c r="CD482" i="1" s="1"/>
  <c r="AQ482" i="1" s="1"/>
  <c r="CR482" i="1" s="1"/>
  <c r="CQ443" i="1"/>
  <c r="CD443" i="1" s="1"/>
  <c r="AQ443" i="1" s="1"/>
  <c r="CR443" i="1" s="1"/>
  <c r="CQ483" i="1"/>
  <c r="CD483" i="1" s="1"/>
  <c r="AQ483" i="1" s="1"/>
  <c r="CR483" i="1" s="1"/>
  <c r="CQ444" i="1"/>
  <c r="CD444" i="1" s="1"/>
  <c r="AQ444" i="1" s="1"/>
  <c r="CR444" i="1" s="1"/>
  <c r="CQ271" i="1"/>
  <c r="CD271" i="1" s="1"/>
  <c r="AQ271" i="1" s="1"/>
  <c r="CR271" i="1" s="1"/>
  <c r="CQ626" i="1"/>
  <c r="CD626" i="1" s="1"/>
  <c r="AQ626" i="1" s="1"/>
  <c r="CR626" i="1" s="1"/>
  <c r="CQ561" i="1"/>
  <c r="CD561" i="1" s="1"/>
  <c r="AQ561" i="1" s="1"/>
  <c r="CR561" i="1" s="1"/>
  <c r="CQ592" i="1"/>
  <c r="CD592" i="1" s="1"/>
  <c r="AQ592" i="1" s="1"/>
  <c r="CR592" i="1" s="1"/>
  <c r="CQ299" i="1"/>
  <c r="CD299" i="1" s="1"/>
  <c r="AQ299" i="1" s="1"/>
  <c r="CR299" i="1" s="1"/>
  <c r="CQ304" i="1"/>
  <c r="CD304" i="1" s="1"/>
  <c r="AQ304" i="1" s="1"/>
  <c r="CR304" i="1" s="1"/>
  <c r="CQ479" i="1"/>
  <c r="CD479" i="1" s="1"/>
  <c r="AQ479" i="1" s="1"/>
  <c r="CR479" i="1" s="1"/>
  <c r="CQ577" i="1"/>
  <c r="CD577" i="1" s="1"/>
  <c r="AQ577" i="1" s="1"/>
  <c r="CR577" i="1" s="1"/>
  <c r="CQ112" i="1"/>
  <c r="CD112" i="1" s="1"/>
  <c r="AQ112" i="1" s="1"/>
  <c r="CR112" i="1" s="1"/>
  <c r="CQ501" i="1"/>
  <c r="CD501" i="1" s="1"/>
  <c r="CQ496" i="1"/>
  <c r="CD496" i="1" s="1"/>
  <c r="AQ496" i="1" s="1"/>
  <c r="CR496" i="1" s="1"/>
  <c r="CD302" i="1"/>
  <c r="CD467" i="1"/>
  <c r="CD474" i="1"/>
  <c r="CD348" i="1"/>
  <c r="CD470" i="1"/>
  <c r="AU26" i="1"/>
  <c r="CV26" i="1" s="1"/>
  <c r="CI26" i="1" s="1"/>
  <c r="CD457" i="1"/>
  <c r="CD481" i="1"/>
  <c r="AQ481" i="1" s="1"/>
  <c r="CR481" i="1" s="1"/>
  <c r="CD503" i="1"/>
  <c r="CD264" i="1"/>
  <c r="CD461" i="1"/>
  <c r="CD284" i="1"/>
  <c r="CD453" i="1"/>
  <c r="AQ453" i="1" s="1"/>
  <c r="CR453" i="1" s="1"/>
  <c r="CD480" i="1"/>
  <c r="CD365" i="1"/>
  <c r="AQ365" i="1" s="1"/>
  <c r="CR365" i="1" s="1"/>
  <c r="AU290" i="1"/>
  <c r="CV290" i="1" s="1"/>
  <c r="CI290" i="1" s="1"/>
  <c r="CD280" i="1"/>
  <c r="AQ280" i="1" s="1"/>
  <c r="CR280" i="1" s="1"/>
  <c r="CD486" i="1"/>
  <c r="CD298" i="1"/>
  <c r="AQ298" i="1" s="1"/>
  <c r="CR298" i="1" s="1"/>
  <c r="CD22" i="1"/>
  <c r="AQ22" i="1" s="1"/>
  <c r="CR22" i="1" s="1"/>
  <c r="CD495" i="1"/>
  <c r="CD460" i="1"/>
  <c r="AQ460" i="1" s="1"/>
  <c r="CR460" i="1" s="1"/>
  <c r="CD450" i="1"/>
  <c r="CD306" i="1"/>
  <c r="CD464" i="1"/>
  <c r="AQ464" i="1" s="1"/>
  <c r="CR464" i="1" s="1"/>
  <c r="CD560" i="1"/>
  <c r="CD268" i="1"/>
  <c r="CD578" i="1"/>
  <c r="AQ578" i="1" s="1"/>
  <c r="CR578" i="1" s="1"/>
  <c r="CD364" i="1"/>
  <c r="AQ364" i="1" s="1"/>
  <c r="CR364" i="1" s="1"/>
  <c r="CD293" i="1"/>
  <c r="CD468" i="1"/>
  <c r="CD277" i="1"/>
  <c r="CD497" i="1"/>
  <c r="AQ497" i="1" s="1"/>
  <c r="CR497" i="1" s="1"/>
  <c r="CD500" i="1"/>
  <c r="CD291" i="1"/>
  <c r="CD272" i="1"/>
  <c r="CD260" i="1"/>
  <c r="CD281" i="1"/>
  <c r="AQ281" i="1" s="1"/>
  <c r="CR281" i="1" s="1"/>
  <c r="CD305" i="1"/>
  <c r="AQ305" i="1" s="1"/>
  <c r="CR305" i="1" s="1"/>
  <c r="CD448" i="1"/>
  <c r="AQ448" i="1" s="1"/>
  <c r="CR448" i="1" s="1"/>
  <c r="CD449" i="1"/>
  <c r="CD276" i="1"/>
  <c r="AQ276" i="1" s="1"/>
  <c r="CR276" i="1" s="1"/>
  <c r="CD350" i="1"/>
  <c r="CD292" i="1"/>
  <c r="CD488" i="1"/>
  <c r="AQ488" i="1" s="1"/>
  <c r="CR488" i="1" s="1"/>
  <c r="CD283" i="1"/>
  <c r="CD233" i="1"/>
  <c r="AQ233" i="1" s="1"/>
  <c r="CR233" i="1" s="1"/>
  <c r="CD289" i="1"/>
  <c r="CD273" i="1"/>
  <c r="CD458" i="1"/>
  <c r="CD234" i="1"/>
  <c r="CD502" i="1"/>
  <c r="CD266" i="1"/>
  <c r="AQ266" i="1" s="1"/>
  <c r="CR266" i="1" s="1"/>
  <c r="CD285" i="1"/>
  <c r="AV45" i="1"/>
  <c r="CW45" i="1" s="1"/>
  <c r="CJ45" i="1" s="1"/>
  <c r="CD282" i="1"/>
  <c r="CD301" i="1"/>
  <c r="CD473" i="1"/>
  <c r="AQ473" i="1" s="1"/>
  <c r="CR473" i="1" s="1"/>
  <c r="CD506" i="1"/>
  <c r="CD367" i="1"/>
  <c r="AQ367" i="1" s="1"/>
  <c r="CR367" i="1" s="1"/>
  <c r="CD363" i="1"/>
  <c r="CD270" i="1"/>
  <c r="AQ270" i="1" s="1"/>
  <c r="CR270" i="1" s="1"/>
  <c r="CD44" i="1"/>
  <c r="CD286" i="1"/>
  <c r="CD471" i="1"/>
  <c r="CD600" i="1"/>
  <c r="AQ600" i="1" s="1"/>
  <c r="CR600" i="1" s="1"/>
  <c r="CD158" i="1"/>
  <c r="AQ158" i="1" s="1"/>
  <c r="CR158" i="1" s="1"/>
  <c r="CD43" i="1"/>
  <c r="AV23" i="1"/>
  <c r="CW23" i="1" s="1"/>
  <c r="CJ23" i="1" s="1"/>
  <c r="CD269" i="1"/>
  <c r="CD362" i="1"/>
  <c r="CD463" i="1"/>
  <c r="CD300" i="1"/>
  <c r="AQ300" i="1" s="1"/>
  <c r="CR300" i="1" s="1"/>
  <c r="CD567" i="1"/>
  <c r="AS303" i="1"/>
  <c r="CT303" i="1" s="1"/>
  <c r="AR359" i="1"/>
  <c r="CS359" i="1" s="1"/>
  <c r="CF359" i="1" s="1"/>
  <c r="AQ155" i="1"/>
  <c r="CT679" i="1"/>
  <c r="CG679" i="1" s="1"/>
  <c r="AS679" i="1" s="1"/>
  <c r="CT676" i="1"/>
  <c r="CG676" i="1" s="1"/>
  <c r="AS676" i="1" s="1"/>
  <c r="AS689" i="1"/>
  <c r="CU689" i="1" s="1"/>
  <c r="CH689" i="1" s="1"/>
  <c r="AT689" i="1" s="1"/>
  <c r="CV689" i="1" s="1"/>
  <c r="CI689" i="1" s="1"/>
  <c r="AU643" i="1"/>
  <c r="CW643" i="1" s="1"/>
  <c r="CJ643" i="1" s="1"/>
  <c r="CV665" i="1"/>
  <c r="CI665" i="1" s="1"/>
  <c r="CT697" i="1"/>
  <c r="CG697" i="1" s="1"/>
  <c r="CT671" i="1"/>
  <c r="CG671" i="1" s="1"/>
  <c r="AS671" i="1" s="1"/>
  <c r="CU671" i="1" s="1"/>
  <c r="CT662" i="1"/>
  <c r="CG662" i="1" s="1"/>
  <c r="AS662" i="1" s="1"/>
  <c r="CT685" i="1"/>
  <c r="CG685" i="1" s="1"/>
  <c r="AS685" i="1" s="1"/>
  <c r="CU685" i="1" s="1"/>
  <c r="CT663" i="1"/>
  <c r="CG663" i="1" s="1"/>
  <c r="CH698" i="1"/>
  <c r="AT698" i="1" s="1"/>
  <c r="CV698" i="1" s="1"/>
  <c r="CD399" i="1"/>
  <c r="CD382" i="1"/>
  <c r="CD586" i="1"/>
  <c r="AP586" i="1" s="1"/>
  <c r="CR586" i="1" s="1"/>
  <c r="CD415" i="1"/>
  <c r="AP415" i="1" s="1"/>
  <c r="CR415" i="1" s="1"/>
  <c r="AV425" i="1"/>
  <c r="CX425" i="1" s="1"/>
  <c r="CK425" i="1" s="1"/>
  <c r="AW425" i="1" s="1"/>
  <c r="CD427" i="1"/>
  <c r="CD389" i="1"/>
  <c r="AP389" i="1" s="1"/>
  <c r="CR389" i="1" s="1"/>
  <c r="CH681" i="1"/>
  <c r="AT681" i="1" s="1"/>
  <c r="CV681" i="1" s="1"/>
  <c r="CD552" i="1"/>
  <c r="AP552" i="1" s="1"/>
  <c r="CR552" i="1" s="1"/>
  <c r="CD313" i="1"/>
  <c r="AP313" i="1" s="1"/>
  <c r="CR313" i="1" s="1"/>
  <c r="CD406" i="1"/>
  <c r="AP406" i="1" s="1"/>
  <c r="CR406" i="1" s="1"/>
  <c r="CD132" i="1"/>
  <c r="AP132" i="1" s="1"/>
  <c r="CR132" i="1" s="1"/>
  <c r="CD651" i="1"/>
  <c r="AP651" i="1" s="1"/>
  <c r="CR651" i="1" s="1"/>
  <c r="CD630" i="1"/>
  <c r="AP630" i="1" s="1"/>
  <c r="CR630" i="1" s="1"/>
  <c r="CD18" i="1"/>
  <c r="AP18" i="1" s="1"/>
  <c r="CR18" i="1" s="1"/>
  <c r="CD573" i="1"/>
  <c r="AP573" i="1" s="1"/>
  <c r="CR573" i="1" s="1"/>
  <c r="CD24" i="1"/>
  <c r="CD228" i="1"/>
  <c r="AP228" i="1" s="1"/>
  <c r="CR228" i="1" s="1"/>
  <c r="CD518" i="1"/>
  <c r="CD609" i="1"/>
  <c r="AP609" i="1" s="1"/>
  <c r="CR609" i="1" s="1"/>
  <c r="CG658" i="1"/>
  <c r="AS658" i="1" s="1"/>
  <c r="CU658" i="1" s="1"/>
  <c r="AS680" i="1"/>
  <c r="AP390" i="1"/>
  <c r="CR390" i="1" s="1"/>
  <c r="CD535" i="1"/>
  <c r="AP535" i="1" s="1"/>
  <c r="CR535" i="1" s="1"/>
  <c r="CD637" i="1"/>
  <c r="CD333" i="1"/>
  <c r="AP333" i="1" s="1"/>
  <c r="CR333" i="1" s="1"/>
  <c r="CD384" i="1"/>
  <c r="CD516" i="1"/>
  <c r="CD107" i="1"/>
  <c r="CG694" i="1"/>
  <c r="AS694" i="1" s="1"/>
  <c r="CU694" i="1" s="1"/>
  <c r="AU647" i="1"/>
  <c r="CW647" i="1" s="1"/>
  <c r="CJ647" i="1" s="1"/>
  <c r="AV646" i="1"/>
  <c r="CX646" i="1" s="1"/>
  <c r="CK646" i="1" s="1"/>
  <c r="AW646" i="1" s="1"/>
  <c r="AT700" i="1"/>
  <c r="CV700" i="1" s="1"/>
  <c r="CI700" i="1" s="1"/>
  <c r="CD402" i="1"/>
  <c r="AP402" i="1" s="1"/>
  <c r="CR402" i="1" s="1"/>
  <c r="CD608" i="1"/>
  <c r="AP608" i="1" s="1"/>
  <c r="CR608" i="1" s="1"/>
  <c r="CD514" i="1"/>
  <c r="CD55" i="1"/>
  <c r="CD393" i="1"/>
  <c r="AP98" i="1"/>
  <c r="CR98" i="1" s="1"/>
  <c r="CD409" i="1"/>
  <c r="AP537" i="1"/>
  <c r="CR537" i="1" s="1"/>
  <c r="CD549" i="1"/>
  <c r="CD616" i="1"/>
  <c r="AP616" i="1" s="1"/>
  <c r="CR616" i="1" s="1"/>
  <c r="CD332" i="1"/>
  <c r="AP146" i="1"/>
  <c r="CR146" i="1" s="1"/>
  <c r="AP632" i="1"/>
  <c r="CR632" i="1" s="1"/>
  <c r="AP622" i="1"/>
  <c r="CR622" i="1" s="1"/>
  <c r="CD604" i="1"/>
  <c r="CG687" i="1"/>
  <c r="CD70" i="1"/>
  <c r="AP70" i="1" s="1"/>
  <c r="CR70" i="1" s="1"/>
  <c r="CD639" i="1"/>
  <c r="CD654" i="1"/>
  <c r="AP654" i="1" s="1"/>
  <c r="CR654" i="1" s="1"/>
  <c r="CD541" i="1"/>
  <c r="CD649" i="1"/>
  <c r="AP649" i="1" s="1"/>
  <c r="CR649" i="1" s="1"/>
  <c r="AT668" i="1"/>
  <c r="CV668" i="1" s="1"/>
  <c r="CI668" i="1" s="1"/>
  <c r="CD653" i="1"/>
  <c r="AP653" i="1" s="1"/>
  <c r="CR653" i="1" s="1"/>
  <c r="CD534" i="1"/>
  <c r="AP534" i="1" s="1"/>
  <c r="CR534" i="1" s="1"/>
  <c r="AT715" i="1"/>
  <c r="CV715" i="1" s="1"/>
  <c r="CD338" i="1"/>
  <c r="CD414" i="1"/>
  <c r="CD310" i="1"/>
  <c r="AP310" i="1" s="1"/>
  <c r="CR310" i="1" s="1"/>
  <c r="CD315" i="1"/>
  <c r="CD524" i="1"/>
  <c r="CD40" i="1"/>
  <c r="AP40" i="1" s="1"/>
  <c r="CR40" i="1" s="1"/>
  <c r="CD140" i="1"/>
  <c r="CH677" i="1"/>
  <c r="AT677" i="1" s="1"/>
  <c r="CV677" i="1" s="1"/>
  <c r="AP580" i="1"/>
  <c r="CR580" i="1" s="1"/>
  <c r="AV644" i="1"/>
  <c r="CX644" i="1" s="1"/>
  <c r="CK644" i="1" s="1"/>
  <c r="AW644" i="1" s="1"/>
  <c r="AP434" i="1"/>
  <c r="CR434" i="1" s="1"/>
  <c r="AP589" i="1"/>
  <c r="CR589" i="1" s="1"/>
  <c r="CD529" i="1"/>
  <c r="AP529" i="1" s="1"/>
  <c r="CR529" i="1" s="1"/>
  <c r="CD543" i="1"/>
  <c r="CD381" i="1"/>
  <c r="CD340" i="1"/>
  <c r="CD337" i="1"/>
  <c r="CI714" i="1"/>
  <c r="AU714" i="1" s="1"/>
  <c r="CW714" i="1" s="1"/>
  <c r="CD74" i="1"/>
  <c r="CD152" i="1"/>
  <c r="CD447" i="1"/>
  <c r="AP447" i="1" s="1"/>
  <c r="CR447" i="1" s="1"/>
  <c r="CD559" i="1"/>
  <c r="AP523" i="1"/>
  <c r="CR523" i="1" s="1"/>
  <c r="CD326" i="1"/>
  <c r="CD64" i="1"/>
  <c r="AP64" i="1" s="1"/>
  <c r="CR64" i="1" s="1"/>
  <c r="AP563" i="1"/>
  <c r="CR563" i="1" s="1"/>
  <c r="CD562" i="1"/>
  <c r="AP562" i="1" s="1"/>
  <c r="CR562" i="1" s="1"/>
  <c r="CD576" i="1"/>
  <c r="AP576" i="1" s="1"/>
  <c r="CR576" i="1" s="1"/>
  <c r="AP530" i="1"/>
  <c r="CR530" i="1" s="1"/>
  <c r="AU645" i="1"/>
  <c r="CW645" i="1" s="1"/>
  <c r="CJ645" i="1" s="1"/>
  <c r="CH669" i="1"/>
  <c r="CD238" i="1"/>
  <c r="AP238" i="1" s="1"/>
  <c r="CR238" i="1" s="1"/>
  <c r="CH699" i="1"/>
  <c r="AT699" i="1" s="1"/>
  <c r="CV699" i="1" s="1"/>
  <c r="CD521" i="1"/>
  <c r="AP521" i="1" s="1"/>
  <c r="CR521" i="1" s="1"/>
  <c r="CD554" i="1"/>
  <c r="AS691" i="1"/>
  <c r="CD431" i="1"/>
  <c r="CD571" i="1"/>
  <c r="AP571" i="1" s="1"/>
  <c r="CR571" i="1" s="1"/>
  <c r="CG675" i="1"/>
  <c r="AP536" i="1"/>
  <c r="CR536" i="1" s="1"/>
  <c r="CD613" i="1"/>
  <c r="CD96" i="1"/>
  <c r="CD65" i="1"/>
  <c r="AP65" i="1" s="1"/>
  <c r="CR65" i="1" s="1"/>
  <c r="CD320" i="1"/>
  <c r="AP320" i="1" s="1"/>
  <c r="CR320" i="1" s="1"/>
  <c r="CD422" i="1"/>
  <c r="AV61" i="1"/>
  <c r="CX61" i="1" s="1"/>
  <c r="CK61" i="1" s="1"/>
  <c r="AW61" i="1" s="1"/>
  <c r="AT666" i="1"/>
  <c r="CV666" i="1" s="1"/>
  <c r="CI666" i="1" s="1"/>
  <c r="CI659" i="1"/>
  <c r="AU659" i="1" s="1"/>
  <c r="CW659" i="1" s="1"/>
  <c r="AS688" i="1"/>
  <c r="CU688" i="1" s="1"/>
  <c r="CH688" i="1" s="1"/>
  <c r="CH684" i="1"/>
  <c r="AT684" i="1" s="1"/>
  <c r="CV684" i="1" s="1"/>
  <c r="AP419" i="1"/>
  <c r="CR419" i="1" s="1"/>
  <c r="CG678" i="1"/>
  <c r="AS678" i="1" s="1"/>
  <c r="CU678" i="1" s="1"/>
  <c r="AP548" i="1"/>
  <c r="CR548" i="1" s="1"/>
  <c r="AS673" i="1"/>
  <c r="CU673" i="1" s="1"/>
  <c r="CD641" i="1"/>
  <c r="CD104" i="1"/>
  <c r="CH667" i="1"/>
  <c r="AT667" i="1" s="1"/>
  <c r="CV667" i="1" s="1"/>
  <c r="CD95" i="1"/>
  <c r="AP95" i="1" s="1"/>
  <c r="CR95" i="1" s="1"/>
  <c r="CD241" i="1"/>
  <c r="CD624" i="1"/>
  <c r="AP438" i="1"/>
  <c r="CR438" i="1" s="1"/>
  <c r="CD652" i="1"/>
  <c r="AP590" i="1"/>
  <c r="CR590" i="1" s="1"/>
  <c r="CD599" i="1"/>
  <c r="CD597" i="1"/>
  <c r="AP597" i="1" s="1"/>
  <c r="CR597" i="1" s="1"/>
  <c r="CD237" i="1"/>
  <c r="AP237" i="1" s="1"/>
  <c r="CR237" i="1" s="1"/>
  <c r="CD617" i="1"/>
  <c r="AP617" i="1" s="1"/>
  <c r="CR617" i="1" s="1"/>
  <c r="CD520" i="1"/>
  <c r="AP614" i="1"/>
  <c r="CR614" i="1" s="1"/>
  <c r="AS672" i="1"/>
  <c r="CD391" i="1"/>
  <c r="CD557" i="1"/>
  <c r="AP557" i="1" s="1"/>
  <c r="CR557" i="1" s="1"/>
  <c r="AP12" i="1"/>
  <c r="CR12" i="1" s="1"/>
  <c r="AP629" i="1"/>
  <c r="CR629" i="1" s="1"/>
  <c r="CD31" i="1"/>
  <c r="AS693" i="1"/>
  <c r="CU693" i="1" s="1"/>
  <c r="CH693" i="1" s="1"/>
  <c r="CD625" i="1"/>
  <c r="AS696" i="1"/>
  <c r="CU696" i="1" s="1"/>
  <c r="CH696" i="1" s="1"/>
  <c r="AP397" i="1"/>
  <c r="CR397" i="1" s="1"/>
  <c r="CD106" i="1"/>
  <c r="CD551" i="1"/>
  <c r="AP551" i="1" s="1"/>
  <c r="CR551" i="1" s="1"/>
  <c r="AP426" i="1"/>
  <c r="CR426" i="1" s="1"/>
  <c r="AS664" i="1"/>
  <c r="CU664" i="1" s="1"/>
  <c r="CH664" i="1" s="1"/>
  <c r="AP606" i="1"/>
  <c r="CR606" i="1" s="1"/>
  <c r="CD101" i="1"/>
  <c r="AP101" i="1" s="1"/>
  <c r="CR101" i="1" s="1"/>
  <c r="CD631" i="1"/>
  <c r="AP631" i="1" s="1"/>
  <c r="CR631" i="1" s="1"/>
  <c r="AT424" i="1"/>
  <c r="CV424" i="1" s="1"/>
  <c r="CI424" i="1" s="1"/>
  <c r="AS692" i="1"/>
  <c r="CU692" i="1" s="1"/>
  <c r="CH692" i="1" s="1"/>
  <c r="CD542" i="1"/>
  <c r="CD398" i="1"/>
  <c r="CG660" i="1"/>
  <c r="AS660" i="1" s="1"/>
  <c r="CU660" i="1" s="1"/>
  <c r="CG682" i="1"/>
  <c r="AS682" i="1" s="1"/>
  <c r="CU682" i="1" s="1"/>
  <c r="CD628" i="1"/>
  <c r="AP628" i="1" s="1"/>
  <c r="CR628" i="1" s="1"/>
  <c r="CD143" i="1"/>
  <c r="AP143" i="1" s="1"/>
  <c r="CR143" i="1" s="1"/>
  <c r="CD593" i="1"/>
  <c r="CD545" i="1"/>
  <c r="CD145" i="1"/>
  <c r="AP145" i="1" s="1"/>
  <c r="CR145" i="1" s="1"/>
  <c r="CD403" i="1"/>
  <c r="CD582" i="1"/>
  <c r="AP582" i="1" s="1"/>
  <c r="CR582" i="1" s="1"/>
  <c r="CD655" i="1"/>
  <c r="CD428" i="1"/>
  <c r="AP428" i="1" s="1"/>
  <c r="CR428" i="1" s="1"/>
  <c r="AR683" i="1"/>
  <c r="CT683" i="1" s="1"/>
  <c r="CG683" i="1" s="1"/>
  <c r="CG661" i="1"/>
  <c r="AS661" i="1" s="1"/>
  <c r="CU661" i="1" s="1"/>
  <c r="AR670" i="1"/>
  <c r="CH695" i="1"/>
  <c r="AT695" i="1" s="1"/>
  <c r="CV695" i="1" s="1"/>
  <c r="AR674" i="1"/>
  <c r="AS686" i="1"/>
  <c r="CU686" i="1" s="1"/>
  <c r="AT690" i="1"/>
  <c r="CV690" i="1" s="1"/>
  <c r="AP401" i="1"/>
  <c r="CR401" i="1" s="1"/>
  <c r="AP60" i="1"/>
  <c r="CR60" i="1" s="1"/>
  <c r="CD717" i="1"/>
  <c r="CD77" i="1"/>
  <c r="CD768" i="1"/>
  <c r="CD750" i="1"/>
  <c r="AR754" i="1"/>
  <c r="CR754" i="1" s="1"/>
  <c r="AQ800" i="1"/>
  <c r="CQ800" i="1" s="1"/>
  <c r="AQ602" i="1"/>
  <c r="CQ602" i="1" s="1"/>
  <c r="AR764" i="1"/>
  <c r="CR764" i="1" s="1"/>
  <c r="AQ757" i="1"/>
  <c r="CQ757" i="1" s="1"/>
  <c r="AQ118" i="1"/>
  <c r="CQ118" i="1" s="1"/>
  <c r="AR797" i="1"/>
  <c r="CR797" i="1" s="1"/>
  <c r="CD726" i="1"/>
  <c r="CD176" i="1"/>
  <c r="CD724" i="1"/>
  <c r="CD242" i="1"/>
  <c r="AQ50" i="1"/>
  <c r="CS50" i="1" s="1"/>
  <c r="AP620" i="1"/>
  <c r="CR620" i="1" s="1"/>
  <c r="CE417" i="1"/>
  <c r="CD755" i="1"/>
  <c r="CD762" i="1"/>
  <c r="AR779" i="1"/>
  <c r="CR779" i="1" s="1"/>
  <c r="AR773" i="1"/>
  <c r="CR773" i="1" s="1"/>
  <c r="CD191" i="1"/>
  <c r="CD710" i="1"/>
  <c r="CD789" i="1"/>
  <c r="CD725" i="1"/>
  <c r="AR200" i="1"/>
  <c r="CR200" i="1" s="1"/>
  <c r="CD180" i="1"/>
  <c r="CD720" i="1"/>
  <c r="AR190" i="1"/>
  <c r="CR190" i="1" s="1"/>
  <c r="CD736" i="1"/>
  <c r="CD721" i="1"/>
  <c r="CD753" i="1"/>
  <c r="CD142" i="1"/>
  <c r="AR777" i="1"/>
  <c r="CR777" i="1" s="1"/>
  <c r="AR199" i="1"/>
  <c r="CR199" i="1" s="1"/>
  <c r="CD256" i="1"/>
  <c r="CD181" i="1"/>
  <c r="AR57" i="1"/>
  <c r="CR57" i="1" s="1"/>
  <c r="CD781" i="1"/>
  <c r="CD798" i="1"/>
  <c r="AR116" i="1"/>
  <c r="CR116" i="1" s="1"/>
  <c r="CD346" i="1"/>
  <c r="CE94" i="1"/>
  <c r="CD742" i="1"/>
  <c r="CD202" i="1"/>
  <c r="CD309" i="1"/>
  <c r="CE257" i="1"/>
  <c r="AQ383" i="1"/>
  <c r="CS383" i="1" s="1"/>
  <c r="AS791" i="1"/>
  <c r="CS791" i="1" s="1"/>
  <c r="AS122" i="1"/>
  <c r="CS122" i="1" s="1"/>
  <c r="AS85" i="1"/>
  <c r="CS85" i="1" s="1"/>
  <c r="AS91" i="1"/>
  <c r="CS91" i="1" s="1"/>
  <c r="CE803" i="1"/>
  <c r="AS224" i="1"/>
  <c r="CS224" i="1" s="1"/>
  <c r="AS243" i="1"/>
  <c r="CS243" i="1" s="1"/>
  <c r="AS712" i="1"/>
  <c r="CS712" i="1" s="1"/>
  <c r="AS58" i="1"/>
  <c r="CS58" i="1" s="1"/>
  <c r="AS708" i="1"/>
  <c r="CS708" i="1" s="1"/>
  <c r="AQ491" i="1"/>
  <c r="CR491" i="1" s="1"/>
  <c r="AQ376" i="1"/>
  <c r="CR376" i="1" s="1"/>
  <c r="AQ570" i="1"/>
  <c r="CR570" i="1" s="1"/>
  <c r="AQ508" i="1"/>
  <c r="CR508" i="1" s="1"/>
  <c r="AQ371" i="1"/>
  <c r="CR371" i="1" s="1"/>
  <c r="AQ451" i="1"/>
  <c r="CR451" i="1" s="1"/>
  <c r="AQ154" i="1"/>
  <c r="CR154" i="1" s="1"/>
  <c r="AQ262" i="1"/>
  <c r="CR262" i="1" s="1"/>
  <c r="AQ274" i="1"/>
  <c r="CR274" i="1" s="1"/>
  <c r="AQ454" i="1"/>
  <c r="CR454" i="1" s="1"/>
  <c r="AQ342" i="1"/>
  <c r="CR342" i="1" s="1"/>
  <c r="AQ452" i="1"/>
  <c r="CR452" i="1" s="1"/>
  <c r="AQ504" i="1"/>
  <c r="CR504" i="1" s="1"/>
  <c r="AQ263" i="1"/>
  <c r="CR263" i="1" s="1"/>
  <c r="AQ375" i="1"/>
  <c r="CR375" i="1" s="1"/>
  <c r="AQ475" i="1"/>
  <c r="CR475" i="1" s="1"/>
  <c r="CE344" i="1"/>
  <c r="CE343" i="1"/>
  <c r="CB11" i="1"/>
  <c r="IG50" i="15" l="1"/>
  <c r="IH49" i="15"/>
  <c r="CG37" i="15"/>
  <c r="CE38" i="15"/>
  <c r="AV38" i="15"/>
  <c r="BT37" i="15"/>
  <c r="AD25" i="15"/>
  <c r="AB26" i="15"/>
  <c r="IZ50" i="15"/>
  <c r="JA49" i="15"/>
  <c r="AD29" i="15"/>
  <c r="AB30" i="15"/>
  <c r="AA50" i="15"/>
  <c r="AC49" i="15"/>
  <c r="DU38" i="15"/>
  <c r="DW37" i="15"/>
  <c r="HN25" i="15"/>
  <c r="HM26" i="15"/>
  <c r="CR33" i="15"/>
  <c r="BT34" i="15"/>
  <c r="GA29" i="15"/>
  <c r="FY30" i="15"/>
  <c r="CI34" i="15"/>
  <c r="CK33" i="15"/>
  <c r="AA45" i="15"/>
  <c r="Y46" i="15"/>
  <c r="CA30" i="15"/>
  <c r="CC29" i="15"/>
  <c r="GR61" i="15"/>
  <c r="GR70" i="15"/>
  <c r="GR71" i="15" s="1"/>
  <c r="IH41" i="15"/>
  <c r="IG42" i="15"/>
  <c r="GT41" i="15"/>
  <c r="GS42" i="15"/>
  <c r="DP37" i="15"/>
  <c r="ER37" i="15" s="1"/>
  <c r="CN38" i="15"/>
  <c r="JB38" i="15"/>
  <c r="JC37" i="15"/>
  <c r="HP29" i="15"/>
  <c r="HO30" i="15"/>
  <c r="IH33" i="15"/>
  <c r="IG34" i="15"/>
  <c r="AB50" i="15"/>
  <c r="AD49" i="15"/>
  <c r="AE18" i="15"/>
  <c r="AG17" i="15"/>
  <c r="DY60" i="15"/>
  <c r="DW61" i="15"/>
  <c r="AX41" i="15"/>
  <c r="BV41" i="15" s="1"/>
  <c r="CT41" i="15" s="1"/>
  <c r="DV41" i="15" s="1"/>
  <c r="EX41" i="15" s="1"/>
  <c r="Z42" i="15"/>
  <c r="AX42" i="15" s="1"/>
  <c r="BV42" i="15" s="1"/>
  <c r="CT42" i="15" s="1"/>
  <c r="AB41" i="15"/>
  <c r="HP60" i="15"/>
  <c r="HO61" i="15"/>
  <c r="BR38" i="15"/>
  <c r="CP37" i="15"/>
  <c r="FY42" i="15"/>
  <c r="GA41" i="15"/>
  <c r="DS18" i="15"/>
  <c r="DU17" i="15"/>
  <c r="CR29" i="15"/>
  <c r="BT30" i="15"/>
  <c r="CA60" i="15"/>
  <c r="BY61" i="15"/>
  <c r="IX34" i="15"/>
  <c r="IY33" i="15"/>
  <c r="BX60" i="15"/>
  <c r="BZ60" i="15" s="1"/>
  <c r="CB60" i="15" s="1"/>
  <c r="CD60" i="15" s="1"/>
  <c r="CF60" i="15" s="1"/>
  <c r="CH60" i="15" s="1"/>
  <c r="CJ60" i="15" s="1"/>
  <c r="CL60" i="15" s="1"/>
  <c r="CN60" i="15" s="1"/>
  <c r="CP60" i="15" s="1"/>
  <c r="CR60" i="15" s="1"/>
  <c r="CT60" i="15" s="1"/>
  <c r="CV60" i="15" s="1"/>
  <c r="CX60" i="15" s="1"/>
  <c r="CZ60" i="15" s="1"/>
  <c r="DB60" i="15" s="1"/>
  <c r="DD60" i="15" s="1"/>
  <c r="DF60" i="15" s="1"/>
  <c r="DH60" i="15" s="1"/>
  <c r="DJ60" i="15" s="1"/>
  <c r="DL60" i="15" s="1"/>
  <c r="DN60" i="15" s="1"/>
  <c r="BV61" i="15"/>
  <c r="GM25" i="15"/>
  <c r="GL26" i="15"/>
  <c r="JE21" i="15"/>
  <c r="JD22" i="15"/>
  <c r="GA37" i="15"/>
  <c r="FY38" i="15"/>
  <c r="GA33" i="15"/>
  <c r="FY34" i="15"/>
  <c r="AA34" i="15"/>
  <c r="AC33" i="15"/>
  <c r="BV33" i="15"/>
  <c r="AX34" i="15"/>
  <c r="DW49" i="15"/>
  <c r="DU50" i="15"/>
  <c r="IG25" i="15"/>
  <c r="IF26" i="15"/>
  <c r="HE49" i="15"/>
  <c r="HD50" i="15"/>
  <c r="AB37" i="15"/>
  <c r="AX37" i="15"/>
  <c r="Z38" i="15"/>
  <c r="AH21" i="15"/>
  <c r="AF22" i="15"/>
  <c r="FW60" i="15"/>
  <c r="FU61" i="15"/>
  <c r="DY22" i="15"/>
  <c r="EA21" i="15"/>
  <c r="FW50" i="15"/>
  <c r="FY49" i="15"/>
  <c r="AB34" i="15"/>
  <c r="AD33" i="15"/>
  <c r="CP34" i="15"/>
  <c r="DR33" i="15"/>
  <c r="ET33" i="15" s="1"/>
  <c r="IW26" i="15"/>
  <c r="IX25" i="15"/>
  <c r="IW60" i="15"/>
  <c r="IW61" i="15" s="1"/>
  <c r="Z45" i="15"/>
  <c r="X46" i="15"/>
  <c r="HP37" i="15"/>
  <c r="HO38" i="15"/>
  <c r="CA42" i="15"/>
  <c r="CC41" i="15"/>
  <c r="Z60" i="15"/>
  <c r="X61" i="15"/>
  <c r="HN22" i="15"/>
  <c r="HO21" i="15"/>
  <c r="JG17" i="15"/>
  <c r="JF18" i="15"/>
  <c r="DY53" i="15"/>
  <c r="DW54" i="15"/>
  <c r="AA60" i="15"/>
  <c r="Y61" i="15"/>
  <c r="DW33" i="15"/>
  <c r="DU34" i="15"/>
  <c r="CK49" i="15"/>
  <c r="CI50" i="15"/>
  <c r="BY45" i="15"/>
  <c r="BW46" i="15"/>
  <c r="AC41" i="15"/>
  <c r="AA42" i="15"/>
  <c r="DR29" i="15"/>
  <c r="ET29" i="15" s="1"/>
  <c r="CP30" i="15"/>
  <c r="HB70" i="15"/>
  <c r="HB71" i="15" s="1"/>
  <c r="HB61" i="15"/>
  <c r="CG21" i="15"/>
  <c r="CE22" i="15"/>
  <c r="HF65" i="15"/>
  <c r="HE66" i="15"/>
  <c r="HE70" i="15"/>
  <c r="HE71" i="15" s="1"/>
  <c r="IH29" i="15"/>
  <c r="IG30" i="15"/>
  <c r="CK25" i="15"/>
  <c r="CI26" i="15"/>
  <c r="AF18" i="15"/>
  <c r="AH17" i="15"/>
  <c r="AC25" i="15"/>
  <c r="AA26" i="15"/>
  <c r="FK54" i="15"/>
  <c r="FM53" i="15"/>
  <c r="DW41" i="15"/>
  <c r="DU42" i="15"/>
  <c r="CE18" i="15"/>
  <c r="CG17" i="15"/>
  <c r="GW18" i="15"/>
  <c r="GX17" i="15"/>
  <c r="BX45" i="15"/>
  <c r="BV46" i="15"/>
  <c r="IW42" i="15"/>
  <c r="IX41" i="15"/>
  <c r="HN33" i="15"/>
  <c r="HM34" i="15"/>
  <c r="FY17" i="15"/>
  <c r="FY18" i="15" s="1"/>
  <c r="FW18" i="15"/>
  <c r="AC37" i="15"/>
  <c r="AA38" i="15"/>
  <c r="AK21" i="15"/>
  <c r="AI22" i="15"/>
  <c r="DY26" i="15"/>
  <c r="EA25" i="15"/>
  <c r="IX29" i="15"/>
  <c r="IW30" i="15"/>
  <c r="IG22" i="15"/>
  <c r="IH21" i="15"/>
  <c r="BV29" i="15"/>
  <c r="AX30" i="15"/>
  <c r="IF38" i="15"/>
  <c r="IG37" i="15"/>
  <c r="JS60" i="15"/>
  <c r="JR61" i="15"/>
  <c r="BV25" i="15"/>
  <c r="BV26" i="15" s="1"/>
  <c r="CT26" i="15" s="1"/>
  <c r="AX26" i="15"/>
  <c r="IG17" i="15"/>
  <c r="IF60" i="15"/>
  <c r="IF61" i="15" s="1"/>
  <c r="IF18" i="15"/>
  <c r="AR744" i="1"/>
  <c r="CR744" i="1" s="1"/>
  <c r="CE744" i="1" s="1"/>
  <c r="AR355" i="1"/>
  <c r="CR355" i="1" s="1"/>
  <c r="CE355" i="1" s="1"/>
  <c r="AS355" i="1" s="1"/>
  <c r="CS355" i="1" s="1"/>
  <c r="AR763" i="1"/>
  <c r="CR763" i="1" s="1"/>
  <c r="CE763" i="1" s="1"/>
  <c r="AS763" i="1" s="1"/>
  <c r="CS763" i="1" s="1"/>
  <c r="CR756" i="1"/>
  <c r="CE756" i="1" s="1"/>
  <c r="AS756" i="1" s="1"/>
  <c r="CS756" i="1" s="1"/>
  <c r="CR718" i="1"/>
  <c r="CE718" i="1" s="1"/>
  <c r="AS718" i="1" s="1"/>
  <c r="CS718" i="1" s="1"/>
  <c r="AR84" i="1"/>
  <c r="CR84" i="1" s="1"/>
  <c r="CE84" i="1" s="1"/>
  <c r="AS84" i="1" s="1"/>
  <c r="CS84" i="1" s="1"/>
  <c r="CT741" i="1"/>
  <c r="CG741" i="1" s="1"/>
  <c r="AU741" i="1" s="1"/>
  <c r="CR795" i="1"/>
  <c r="CE795" i="1" s="1"/>
  <c r="CQ201" i="1"/>
  <c r="CD201" i="1" s="1"/>
  <c r="CQ782" i="1"/>
  <c r="CD782" i="1" s="1"/>
  <c r="CW785" i="1"/>
  <c r="CJ785" i="1" s="1"/>
  <c r="CX785" i="1"/>
  <c r="CR110" i="1"/>
  <c r="CE110" i="1" s="1"/>
  <c r="AS110" i="1" s="1"/>
  <c r="CS110" i="1" s="1"/>
  <c r="CQ751" i="1"/>
  <c r="CD751" i="1" s="1"/>
  <c r="AR751" i="1" s="1"/>
  <c r="CR751" i="1" s="1"/>
  <c r="CD76" i="1"/>
  <c r="CD784" i="1"/>
  <c r="CD205" i="1"/>
  <c r="CD511" i="1"/>
  <c r="AR511" i="1" s="1"/>
  <c r="CR511" i="1" s="1"/>
  <c r="AR769" i="1"/>
  <c r="CR769" i="1" s="1"/>
  <c r="CD787" i="1"/>
  <c r="AR787" i="1" s="1"/>
  <c r="CR787" i="1" s="1"/>
  <c r="AR354" i="1"/>
  <c r="CR354" i="1" s="1"/>
  <c r="CD796" i="1"/>
  <c r="CD799" i="1"/>
  <c r="AR799" i="1" s="1"/>
  <c r="CR799" i="1" s="1"/>
  <c r="AV739" i="1"/>
  <c r="CV739" i="1" s="1"/>
  <c r="CI739" i="1" s="1"/>
  <c r="CD509" i="1"/>
  <c r="AS151" i="1"/>
  <c r="CS151" i="1" s="1"/>
  <c r="AR730" i="1"/>
  <c r="AR802" i="1"/>
  <c r="AR133" i="1"/>
  <c r="CR133" i="1" s="1"/>
  <c r="AR771" i="1"/>
  <c r="CR771" i="1" s="1"/>
  <c r="CE68" i="1"/>
  <c r="CD775" i="1"/>
  <c r="AR775" i="1" s="1"/>
  <c r="CR775" i="1" s="1"/>
  <c r="CG752" i="1"/>
  <c r="AU752" i="1" s="1"/>
  <c r="CU752" i="1" s="1"/>
  <c r="AW723" i="1"/>
  <c r="CD223" i="1"/>
  <c r="AR223" i="1" s="1"/>
  <c r="CR223" i="1" s="1"/>
  <c r="CD232" i="1"/>
  <c r="CD184" i="1"/>
  <c r="AR719" i="1"/>
  <c r="CR719" i="1" s="1"/>
  <c r="CE719" i="1" s="1"/>
  <c r="AR772" i="1"/>
  <c r="CR772" i="1" s="1"/>
  <c r="CD705" i="1"/>
  <c r="AR705" i="1" s="1"/>
  <c r="CR705" i="1" s="1"/>
  <c r="CD770" i="1"/>
  <c r="AR770" i="1" s="1"/>
  <c r="CR770" i="1" s="1"/>
  <c r="CD801" i="1"/>
  <c r="AR801" i="1" s="1"/>
  <c r="CR801" i="1" s="1"/>
  <c r="AR111" i="1"/>
  <c r="CR111" i="1" s="1"/>
  <c r="CE111" i="1" s="1"/>
  <c r="AR162" i="1"/>
  <c r="CR162" i="1" s="1"/>
  <c r="CE162" i="1" s="1"/>
  <c r="AR713" i="1"/>
  <c r="CR713" i="1" s="1"/>
  <c r="CD759" i="1"/>
  <c r="AR759" i="1" s="1"/>
  <c r="CR759" i="1" s="1"/>
  <c r="CE161" i="1"/>
  <c r="CD230" i="1"/>
  <c r="AR179" i="1"/>
  <c r="CR179" i="1" s="1"/>
  <c r="AR352" i="1"/>
  <c r="AR119" i="1"/>
  <c r="CR119" i="1" s="1"/>
  <c r="AS67" i="1"/>
  <c r="AR210" i="1"/>
  <c r="CR210" i="1" s="1"/>
  <c r="CE210" i="1" s="1"/>
  <c r="AR30" i="1"/>
  <c r="CR30" i="1" s="1"/>
  <c r="CE30" i="1" s="1"/>
  <c r="CE159" i="1"/>
  <c r="CE203" i="1"/>
  <c r="AS203" i="1" s="1"/>
  <c r="CS203" i="1" s="1"/>
  <c r="CE711" i="1"/>
  <c r="CD749" i="1"/>
  <c r="AR749" i="1" s="1"/>
  <c r="CR749" i="1" s="1"/>
  <c r="CD231" i="1"/>
  <c r="CE734" i="1"/>
  <c r="AS734" i="1" s="1"/>
  <c r="CS734" i="1" s="1"/>
  <c r="AR356" i="1"/>
  <c r="CR356" i="1" s="1"/>
  <c r="AR177" i="1"/>
  <c r="CR177" i="1" s="1"/>
  <c r="AR186" i="1"/>
  <c r="CE115" i="1"/>
  <c r="AR717" i="1"/>
  <c r="AR728" i="1"/>
  <c r="CR728" i="1" s="1"/>
  <c r="AR768" i="1"/>
  <c r="AR211" i="1"/>
  <c r="AQ722" i="1"/>
  <c r="AR77" i="1"/>
  <c r="CR77" i="1" s="1"/>
  <c r="CE77" i="1" s="1"/>
  <c r="AR786" i="1"/>
  <c r="CR786" i="1" s="1"/>
  <c r="AQ778" i="1"/>
  <c r="AR251" i="1"/>
  <c r="AR750" i="1"/>
  <c r="CR750" i="1" s="1"/>
  <c r="CR368" i="1"/>
  <c r="CE368" i="1" s="1"/>
  <c r="AR368" i="1" s="1"/>
  <c r="CR155" i="1"/>
  <c r="CE155" i="1" s="1"/>
  <c r="AQ284" i="1"/>
  <c r="CR284" i="1" s="1"/>
  <c r="AQ502" i="1"/>
  <c r="CR502" i="1" s="1"/>
  <c r="CE502" i="1" s="1"/>
  <c r="AQ461" i="1"/>
  <c r="CR461" i="1" s="1"/>
  <c r="CE461" i="1" s="1"/>
  <c r="AQ264" i="1"/>
  <c r="CR264" i="1" s="1"/>
  <c r="AW23" i="1"/>
  <c r="CX23" i="1" s="1"/>
  <c r="CK23" i="1" s="1"/>
  <c r="CE158" i="1"/>
  <c r="AR158" i="1" s="1"/>
  <c r="CS158" i="1" s="1"/>
  <c r="CE365" i="1"/>
  <c r="CE481" i="1"/>
  <c r="AQ268" i="1"/>
  <c r="CR268" i="1" s="1"/>
  <c r="AQ471" i="1"/>
  <c r="AV26" i="1"/>
  <c r="CW26" i="1" s="1"/>
  <c r="CJ26" i="1" s="1"/>
  <c r="AQ286" i="1"/>
  <c r="CR286" i="1" s="1"/>
  <c r="CE286" i="1" s="1"/>
  <c r="AQ234" i="1"/>
  <c r="CR234" i="1" s="1"/>
  <c r="AQ468" i="1"/>
  <c r="AQ260" i="1"/>
  <c r="CR260" i="1" s="1"/>
  <c r="AQ348" i="1"/>
  <c r="AQ301" i="1"/>
  <c r="AQ292" i="1"/>
  <c r="CR292" i="1" s="1"/>
  <c r="AQ458" i="1"/>
  <c r="AQ272" i="1"/>
  <c r="CR272" i="1" s="1"/>
  <c r="AQ293" i="1"/>
  <c r="CR293" i="1" s="1"/>
  <c r="CE293" i="1" s="1"/>
  <c r="AV290" i="1"/>
  <c r="CW290" i="1" s="1"/>
  <c r="CJ290" i="1" s="1"/>
  <c r="AQ474" i="1"/>
  <c r="CR474" i="1" s="1"/>
  <c r="AS359" i="1"/>
  <c r="AQ44" i="1"/>
  <c r="AQ282" i="1"/>
  <c r="CR282" i="1" s="1"/>
  <c r="AQ350" i="1"/>
  <c r="CR350" i="1" s="1"/>
  <c r="CE350" i="1" s="1"/>
  <c r="AQ450" i="1"/>
  <c r="CR450" i="1" s="1"/>
  <c r="CE450" i="1" s="1"/>
  <c r="AQ43" i="1"/>
  <c r="AQ273" i="1"/>
  <c r="CR273" i="1" s="1"/>
  <c r="CE273" i="1" s="1"/>
  <c r="AQ291" i="1"/>
  <c r="CR291" i="1" s="1"/>
  <c r="CE291" i="1" s="1"/>
  <c r="AQ467" i="1"/>
  <c r="CG303" i="1"/>
  <c r="AQ449" i="1"/>
  <c r="CR449" i="1" s="1"/>
  <c r="CE449" i="1" s="1"/>
  <c r="AQ495" i="1"/>
  <c r="AQ567" i="1"/>
  <c r="CR567" i="1" s="1"/>
  <c r="AQ363" i="1"/>
  <c r="AQ285" i="1"/>
  <c r="CR285" i="1" s="1"/>
  <c r="CE285" i="1" s="1"/>
  <c r="AQ289" i="1"/>
  <c r="CR289" i="1" s="1"/>
  <c r="AQ500" i="1"/>
  <c r="CR500" i="1" s="1"/>
  <c r="CE500" i="1" s="1"/>
  <c r="AQ480" i="1"/>
  <c r="CR480" i="1" s="1"/>
  <c r="CE480" i="1" s="1"/>
  <c r="AQ457" i="1"/>
  <c r="CR457" i="1" s="1"/>
  <c r="CE457" i="1" s="1"/>
  <c r="AQ302" i="1"/>
  <c r="CR302" i="1" s="1"/>
  <c r="CE302" i="1" s="1"/>
  <c r="AQ463" i="1"/>
  <c r="CR463" i="1" s="1"/>
  <c r="CE463" i="1" s="1"/>
  <c r="AQ506" i="1"/>
  <c r="CR506" i="1" s="1"/>
  <c r="CE506" i="1" s="1"/>
  <c r="AQ283" i="1"/>
  <c r="CR283" i="1" s="1"/>
  <c r="CE283" i="1" s="1"/>
  <c r="AQ277" i="1"/>
  <c r="CR277" i="1" s="1"/>
  <c r="CE277" i="1" s="1"/>
  <c r="CE298" i="1"/>
  <c r="AQ560" i="1"/>
  <c r="AQ362" i="1"/>
  <c r="CR362" i="1" s="1"/>
  <c r="CE362" i="1" s="1"/>
  <c r="CE464" i="1"/>
  <c r="AQ470" i="1"/>
  <c r="CR470" i="1" s="1"/>
  <c r="CE470" i="1" s="1"/>
  <c r="AQ486" i="1"/>
  <c r="CR486" i="1" s="1"/>
  <c r="CE486" i="1" s="1"/>
  <c r="AQ269" i="1"/>
  <c r="CR269" i="1" s="1"/>
  <c r="CE280" i="1"/>
  <c r="AQ306" i="1"/>
  <c r="CR306" i="1" s="1"/>
  <c r="CE306" i="1" s="1"/>
  <c r="AQ503" i="1"/>
  <c r="CR503" i="1" s="1"/>
  <c r="CE503" i="1" s="1"/>
  <c r="AW45" i="1"/>
  <c r="CX45" i="1" s="1"/>
  <c r="CK45" i="1" s="1"/>
  <c r="CE367" i="1"/>
  <c r="CE448" i="1"/>
  <c r="CI698" i="1"/>
  <c r="AU698" i="1" s="1"/>
  <c r="CW698" i="1" s="1"/>
  <c r="AS663" i="1"/>
  <c r="CU663" i="1" s="1"/>
  <c r="CH663" i="1" s="1"/>
  <c r="AT663" i="1" s="1"/>
  <c r="CV663" i="1" s="1"/>
  <c r="CU662" i="1"/>
  <c r="CH662" i="1" s="1"/>
  <c r="AT662" i="1" s="1"/>
  <c r="AS697" i="1"/>
  <c r="CU697" i="1" s="1"/>
  <c r="CH697" i="1" s="1"/>
  <c r="AU665" i="1"/>
  <c r="CW665" i="1" s="1"/>
  <c r="CJ665" i="1" s="1"/>
  <c r="AV643" i="1"/>
  <c r="CX643" i="1" s="1"/>
  <c r="CK643" i="1" s="1"/>
  <c r="AW643" i="1" s="1"/>
  <c r="CU676" i="1"/>
  <c r="CH676" i="1" s="1"/>
  <c r="CU679" i="1"/>
  <c r="CH679" i="1" s="1"/>
  <c r="AT679" i="1" s="1"/>
  <c r="CV679" i="1" s="1"/>
  <c r="CT670" i="1"/>
  <c r="CG670" i="1" s="1"/>
  <c r="AS670" i="1" s="1"/>
  <c r="CU670" i="1" s="1"/>
  <c r="CU680" i="1"/>
  <c r="CH680" i="1" s="1"/>
  <c r="AT680" i="1" s="1"/>
  <c r="CT674" i="1"/>
  <c r="CG674" i="1" s="1"/>
  <c r="AS674" i="1" s="1"/>
  <c r="CU691" i="1"/>
  <c r="CH691" i="1" s="1"/>
  <c r="AT691" i="1" s="1"/>
  <c r="CV691" i="1" s="1"/>
  <c r="CU672" i="1"/>
  <c r="CH672" i="1" s="1"/>
  <c r="AT672" i="1" s="1"/>
  <c r="CV672" i="1" s="1"/>
  <c r="CD446" i="1"/>
  <c r="AP446" i="1" s="1"/>
  <c r="CR446" i="1" s="1"/>
  <c r="AP422" i="1"/>
  <c r="CR422" i="1" s="1"/>
  <c r="AP381" i="1"/>
  <c r="CR381" i="1" s="1"/>
  <c r="AP554" i="1"/>
  <c r="CR554" i="1" s="1"/>
  <c r="CD72" i="1"/>
  <c r="AP409" i="1"/>
  <c r="CR409" i="1" s="1"/>
  <c r="CD316" i="1"/>
  <c r="CD575" i="1"/>
  <c r="AP575" i="1" s="1"/>
  <c r="CR575" i="1" s="1"/>
  <c r="CH678" i="1"/>
  <c r="AT678" i="1" s="1"/>
  <c r="CV678" i="1" s="1"/>
  <c r="AP326" i="1"/>
  <c r="CR326" i="1" s="1"/>
  <c r="AP315" i="1"/>
  <c r="CR315" i="1" s="1"/>
  <c r="CD513" i="1"/>
  <c r="CI684" i="1"/>
  <c r="AU684" i="1" s="1"/>
  <c r="CW684" i="1" s="1"/>
  <c r="AU700" i="1"/>
  <c r="CW700" i="1" s="1"/>
  <c r="CD336" i="1"/>
  <c r="AP336" i="1" s="1"/>
  <c r="CR336" i="1" s="1"/>
  <c r="AV647" i="1"/>
  <c r="CX647" i="1" s="1"/>
  <c r="CK647" i="1" s="1"/>
  <c r="AW647" i="1" s="1"/>
  <c r="AP427" i="1"/>
  <c r="CR427" i="1" s="1"/>
  <c r="CD236" i="1"/>
  <c r="CD240" i="1"/>
  <c r="AT692" i="1"/>
  <c r="CV692" i="1" s="1"/>
  <c r="AP104" i="1"/>
  <c r="CR104" i="1" s="1"/>
  <c r="AP140" i="1"/>
  <c r="CR140" i="1" s="1"/>
  <c r="CH658" i="1"/>
  <c r="AT696" i="1"/>
  <c r="CV696" i="1" s="1"/>
  <c r="CI696" i="1" s="1"/>
  <c r="CI690" i="1"/>
  <c r="AU690" i="1" s="1"/>
  <c r="CW690" i="1" s="1"/>
  <c r="AP543" i="1"/>
  <c r="CR543" i="1" s="1"/>
  <c r="CD433" i="1"/>
  <c r="CD598" i="1"/>
  <c r="AP593" i="1"/>
  <c r="CR593" i="1" s="1"/>
  <c r="AP516" i="1"/>
  <c r="CR516" i="1" s="1"/>
  <c r="CD702" i="1"/>
  <c r="AP702" i="1" s="1"/>
  <c r="CR702" i="1" s="1"/>
  <c r="AT693" i="1"/>
  <c r="CV693" i="1" s="1"/>
  <c r="CD416" i="1"/>
  <c r="CD386" i="1"/>
  <c r="CH682" i="1"/>
  <c r="AT664" i="1"/>
  <c r="CV664" i="1" s="1"/>
  <c r="AT688" i="1"/>
  <c r="AP337" i="1"/>
  <c r="CR337" i="1" s="1"/>
  <c r="AP541" i="1"/>
  <c r="CR541" i="1" s="1"/>
  <c r="AP393" i="1"/>
  <c r="CR393" i="1" s="1"/>
  <c r="AT669" i="1"/>
  <c r="CV669" i="1" s="1"/>
  <c r="CI669" i="1" s="1"/>
  <c r="CI681" i="1"/>
  <c r="AP382" i="1"/>
  <c r="CR382" i="1" s="1"/>
  <c r="CD583" i="1"/>
  <c r="AP583" i="1" s="1"/>
  <c r="CR583" i="1" s="1"/>
  <c r="CD27" i="1"/>
  <c r="AP340" i="1"/>
  <c r="CR340" i="1" s="1"/>
  <c r="AP391" i="1"/>
  <c r="CR391" i="1" s="1"/>
  <c r="CD46" i="1"/>
  <c r="AP46" i="1" s="1"/>
  <c r="CR46" i="1" s="1"/>
  <c r="AP542" i="1"/>
  <c r="CR542" i="1" s="1"/>
  <c r="AP549" i="1"/>
  <c r="CR549" i="1" s="1"/>
  <c r="CI695" i="1"/>
  <c r="AP152" i="1"/>
  <c r="CR152" i="1" s="1"/>
  <c r="AP652" i="1"/>
  <c r="CR652" i="1" s="1"/>
  <c r="AU424" i="1"/>
  <c r="CW424" i="1" s="1"/>
  <c r="CJ424" i="1" s="1"/>
  <c r="AS687" i="1"/>
  <c r="CU687" i="1" s="1"/>
  <c r="CH661" i="1"/>
  <c r="AP625" i="1"/>
  <c r="CR625" i="1" s="1"/>
  <c r="AP604" i="1"/>
  <c r="CR604" i="1" s="1"/>
  <c r="CD539" i="1"/>
  <c r="CI699" i="1"/>
  <c r="AU699" i="1" s="1"/>
  <c r="CW699" i="1" s="1"/>
  <c r="AU668" i="1"/>
  <c r="AP518" i="1"/>
  <c r="CR518" i="1" s="1"/>
  <c r="CE225" i="1"/>
  <c r="CJ714" i="1"/>
  <c r="AV714" i="1" s="1"/>
  <c r="CX714" i="1" s="1"/>
  <c r="CH685" i="1"/>
  <c r="AT685" i="1" s="1"/>
  <c r="CV685" i="1" s="1"/>
  <c r="CD611" i="1"/>
  <c r="AP31" i="1"/>
  <c r="CR31" i="1" s="1"/>
  <c r="CD595" i="1"/>
  <c r="AP595" i="1" s="1"/>
  <c r="CR595" i="1" s="1"/>
  <c r="CD42" i="1"/>
  <c r="CD317" i="1"/>
  <c r="AP317" i="1" s="1"/>
  <c r="CR317" i="1" s="1"/>
  <c r="CE60" i="1"/>
  <c r="AQ60" i="1" s="1"/>
  <c r="CS60" i="1" s="1"/>
  <c r="AP655" i="1"/>
  <c r="CR655" i="1" s="1"/>
  <c r="AP241" i="1"/>
  <c r="CR241" i="1" s="1"/>
  <c r="CJ659" i="1"/>
  <c r="AV645" i="1"/>
  <c r="CX645" i="1" s="1"/>
  <c r="CK645" i="1" s="1"/>
  <c r="AW645" i="1" s="1"/>
  <c r="AP559" i="1"/>
  <c r="CR559" i="1" s="1"/>
  <c r="AP414" i="1"/>
  <c r="CR414" i="1" s="1"/>
  <c r="AP332" i="1"/>
  <c r="CR332" i="1" s="1"/>
  <c r="AP637" i="1"/>
  <c r="CR637" i="1" s="1"/>
  <c r="AS675" i="1"/>
  <c r="CU675" i="1" s="1"/>
  <c r="CH675" i="1" s="1"/>
  <c r="CD555" i="1"/>
  <c r="AP555" i="1" s="1"/>
  <c r="CR555" i="1" s="1"/>
  <c r="AP398" i="1"/>
  <c r="CR398" i="1" s="1"/>
  <c r="AP599" i="1"/>
  <c r="CR599" i="1" s="1"/>
  <c r="AP338" i="1"/>
  <c r="CR338" i="1" s="1"/>
  <c r="AP403" i="1"/>
  <c r="CR403" i="1" s="1"/>
  <c r="CI667" i="1"/>
  <c r="AU667" i="1" s="1"/>
  <c r="CW667" i="1" s="1"/>
  <c r="AP431" i="1"/>
  <c r="CR431" i="1" s="1"/>
  <c r="CI677" i="1"/>
  <c r="AU677" i="1" s="1"/>
  <c r="CW677" i="1" s="1"/>
  <c r="AP639" i="1"/>
  <c r="CR639" i="1" s="1"/>
  <c r="AP514" i="1"/>
  <c r="CR514" i="1" s="1"/>
  <c r="AP106" i="1"/>
  <c r="CR106" i="1" s="1"/>
  <c r="CH694" i="1"/>
  <c r="AT694" i="1" s="1"/>
  <c r="CV694" i="1" s="1"/>
  <c r="CD134" i="1"/>
  <c r="AP134" i="1" s="1"/>
  <c r="CR134" i="1" s="1"/>
  <c r="AP545" i="1"/>
  <c r="CR545" i="1" s="1"/>
  <c r="AP641" i="1"/>
  <c r="CR641" i="1" s="1"/>
  <c r="AP107" i="1"/>
  <c r="CR107" i="1" s="1"/>
  <c r="CH671" i="1"/>
  <c r="CD318" i="1"/>
  <c r="AP520" i="1"/>
  <c r="CR520" i="1" s="1"/>
  <c r="CH686" i="1"/>
  <c r="AT686" i="1" s="1"/>
  <c r="CV686" i="1" s="1"/>
  <c r="AP74" i="1"/>
  <c r="CR74" i="1" s="1"/>
  <c r="AP524" i="1"/>
  <c r="CR524" i="1" s="1"/>
  <c r="AP96" i="1"/>
  <c r="CR96" i="1" s="1"/>
  <c r="AS683" i="1"/>
  <c r="CU683" i="1" s="1"/>
  <c r="AP624" i="1"/>
  <c r="CR624" i="1" s="1"/>
  <c r="AP384" i="1"/>
  <c r="CR384" i="1" s="1"/>
  <c r="AP613" i="1"/>
  <c r="CR613" i="1" s="1"/>
  <c r="CI715" i="1"/>
  <c r="AU715" i="1" s="1"/>
  <c r="CW715" i="1" s="1"/>
  <c r="CD607" i="1"/>
  <c r="AP607" i="1" s="1"/>
  <c r="CR607" i="1" s="1"/>
  <c r="CH660" i="1"/>
  <c r="AU666" i="1"/>
  <c r="CW666" i="1" s="1"/>
  <c r="CJ666" i="1" s="1"/>
  <c r="AP55" i="1"/>
  <c r="CR55" i="1" s="1"/>
  <c r="CH673" i="1"/>
  <c r="AT673" i="1" s="1"/>
  <c r="CV673" i="1" s="1"/>
  <c r="AU689" i="1"/>
  <c r="AP24" i="1"/>
  <c r="CR24" i="1" s="1"/>
  <c r="CE401" i="1"/>
  <c r="AQ401" i="1" s="1"/>
  <c r="CS401" i="1" s="1"/>
  <c r="AP399" i="1"/>
  <c r="CR399" i="1" s="1"/>
  <c r="CE311" i="1"/>
  <c r="CF357" i="1"/>
  <c r="AR170" i="1"/>
  <c r="CR170" i="1" s="1"/>
  <c r="AR135" i="1"/>
  <c r="CR135" i="1" s="1"/>
  <c r="AR242" i="1"/>
  <c r="CR242" i="1" s="1"/>
  <c r="AR216" i="1"/>
  <c r="CR216" i="1" s="1"/>
  <c r="CE797" i="1"/>
  <c r="AR724" i="1"/>
  <c r="CR724" i="1" s="1"/>
  <c r="AR792" i="1"/>
  <c r="CR792" i="1" s="1"/>
  <c r="CD740" i="1"/>
  <c r="CD250" i="1"/>
  <c r="CD51" i="1"/>
  <c r="CD215" i="1"/>
  <c r="CD254" i="1"/>
  <c r="CD166" i="1"/>
  <c r="CD512" i="1"/>
  <c r="CD120" i="1"/>
  <c r="CD746" i="1"/>
  <c r="CD172" i="1"/>
  <c r="CD716" i="1"/>
  <c r="CD220" i="1"/>
  <c r="AQ417" i="1"/>
  <c r="CS417" i="1" s="1"/>
  <c r="AR743" i="1"/>
  <c r="CR743" i="1" s="1"/>
  <c r="AR745" i="1"/>
  <c r="CR745" i="1" s="1"/>
  <c r="AR248" i="1"/>
  <c r="CR248" i="1" s="1"/>
  <c r="CD372" i="1"/>
  <c r="CD709" i="1"/>
  <c r="CE194" i="1"/>
  <c r="CD258" i="1"/>
  <c r="CD703" i="1"/>
  <c r="CD766" i="1"/>
  <c r="CD217" i="1"/>
  <c r="CD41" i="1"/>
  <c r="CD127" i="1"/>
  <c r="CD193" i="1"/>
  <c r="CD171" i="1"/>
  <c r="CE244" i="1"/>
  <c r="CD761" i="1"/>
  <c r="CE10" i="1"/>
  <c r="CD141" i="1"/>
  <c r="CD39" i="1"/>
  <c r="CE167" i="1"/>
  <c r="CD794" i="1"/>
  <c r="CE758" i="1"/>
  <c r="CD731" i="1"/>
  <c r="CD767" i="1"/>
  <c r="CD378" i="1"/>
  <c r="CD35" i="1"/>
  <c r="AR180" i="1"/>
  <c r="CR180" i="1" s="1"/>
  <c r="CD62" i="1"/>
  <c r="CE165" i="1"/>
  <c r="CD163" i="1"/>
  <c r="AR725" i="1"/>
  <c r="CR725" i="1" s="1"/>
  <c r="CD82" i="1"/>
  <c r="CD83" i="1"/>
  <c r="CD75" i="1"/>
  <c r="CD349" i="1"/>
  <c r="CD88" i="1"/>
  <c r="CD195" i="1"/>
  <c r="CD81" i="1"/>
  <c r="CD121" i="1"/>
  <c r="CD128" i="1"/>
  <c r="AR798" i="1"/>
  <c r="CR798" i="1" s="1"/>
  <c r="AR789" i="1"/>
  <c r="CR789" i="1" s="1"/>
  <c r="AR191" i="1"/>
  <c r="CR191" i="1" s="1"/>
  <c r="CD774" i="1"/>
  <c r="AR181" i="1"/>
  <c r="CR181" i="1" s="1"/>
  <c r="AR755" i="1"/>
  <c r="CR755" i="1" s="1"/>
  <c r="AR781" i="1"/>
  <c r="CR781" i="1" s="1"/>
  <c r="CD738" i="1"/>
  <c r="CD219" i="1"/>
  <c r="CE116" i="1"/>
  <c r="CD124" i="1"/>
  <c r="CD37" i="1"/>
  <c r="AR721" i="1"/>
  <c r="CR721" i="1" s="1"/>
  <c r="CD729" i="1"/>
  <c r="CD188" i="1"/>
  <c r="CD307" i="1"/>
  <c r="CE63" i="1"/>
  <c r="CD189" i="1"/>
  <c r="CD207" i="1"/>
  <c r="CD187" i="1"/>
  <c r="CD164" i="1"/>
  <c r="CD206" i="1"/>
  <c r="CE199" i="1"/>
  <c r="CE377" i="1"/>
  <c r="CE351" i="1"/>
  <c r="CE113" i="1"/>
  <c r="CE183" i="1"/>
  <c r="CE168" i="1"/>
  <c r="CE13" i="1"/>
  <c r="CE779" i="1"/>
  <c r="CE253" i="1"/>
  <c r="CE129" i="1"/>
  <c r="CE182" i="1"/>
  <c r="CE32" i="1"/>
  <c r="CE57" i="1"/>
  <c r="CE108" i="1"/>
  <c r="CE204" i="1"/>
  <c r="CE773" i="1"/>
  <c r="CF383" i="1"/>
  <c r="AS209" i="1"/>
  <c r="CS209" i="1" s="1"/>
  <c r="AS33" i="1"/>
  <c r="CS33" i="1" s="1"/>
  <c r="AS92" i="1"/>
  <c r="CS92" i="1" s="1"/>
  <c r="AS79" i="1"/>
  <c r="CS79" i="1" s="1"/>
  <c r="AS748" i="1"/>
  <c r="CS748" i="1" s="1"/>
  <c r="AS93" i="1"/>
  <c r="CS93" i="1" s="1"/>
  <c r="CF224" i="1"/>
  <c r="CF243" i="1"/>
  <c r="CF791" i="1"/>
  <c r="CF122" i="1"/>
  <c r="CE482" i="1"/>
  <c r="CE265" i="1"/>
  <c r="CE626" i="1"/>
  <c r="CE472" i="1"/>
  <c r="CE369" i="1"/>
  <c r="CE496" i="1"/>
  <c r="CE112" i="1"/>
  <c r="CE577" i="1"/>
  <c r="CE487" i="1"/>
  <c r="CE578" i="1"/>
  <c r="CE497" i="1"/>
  <c r="CE475" i="1"/>
  <c r="CE454" i="1"/>
  <c r="CE570" i="1"/>
  <c r="CE477" i="1"/>
  <c r="CE281" i="1"/>
  <c r="CE507" i="1"/>
  <c r="CE297" i="1"/>
  <c r="CE371" i="1"/>
  <c r="CE342" i="1"/>
  <c r="CE52" i="1"/>
  <c r="CE274" i="1"/>
  <c r="CE473" i="1"/>
  <c r="CE489" i="1"/>
  <c r="CE491" i="1"/>
  <c r="CE278" i="1"/>
  <c r="CE233" i="1"/>
  <c r="CE493" i="1"/>
  <c r="CE263" i="1"/>
  <c r="CE484" i="1"/>
  <c r="CE266" i="1"/>
  <c r="CE157" i="1"/>
  <c r="CE276" i="1"/>
  <c r="CE275" i="1"/>
  <c r="CE262" i="1"/>
  <c r="CE364" i="1"/>
  <c r="CE478" i="1"/>
  <c r="CE295" i="1"/>
  <c r="CE483" i="1"/>
  <c r="CE610" i="1"/>
  <c r="CE494" i="1"/>
  <c r="CE488" i="1"/>
  <c r="CE22" i="1"/>
  <c r="CE299" i="1"/>
  <c r="CE444" i="1"/>
  <c r="CE259" i="1"/>
  <c r="CE592" i="1"/>
  <c r="CE456" i="1"/>
  <c r="CE358" i="1"/>
  <c r="CE452" i="1"/>
  <c r="CE466" i="1"/>
  <c r="CE451" i="1"/>
  <c r="CE505" i="1"/>
  <c r="CE459" i="1"/>
  <c r="CE370" i="1"/>
  <c r="CE361" i="1"/>
  <c r="CE508" i="1"/>
  <c r="CE469" i="1"/>
  <c r="CE376" i="1"/>
  <c r="CE360" i="1"/>
  <c r="CE453" i="1"/>
  <c r="CE288" i="1"/>
  <c r="CE498" i="1"/>
  <c r="CE366" i="1"/>
  <c r="CE25" i="1"/>
  <c r="CE465" i="1"/>
  <c r="CE476" i="1"/>
  <c r="CE479" i="1"/>
  <c r="CE374" i="1"/>
  <c r="CE279" i="1"/>
  <c r="CE304" i="1"/>
  <c r="CE443" i="1"/>
  <c r="CE627" i="1"/>
  <c r="CE267" i="1"/>
  <c r="CE345" i="1"/>
  <c r="CE499" i="1"/>
  <c r="CE460" i="1"/>
  <c r="CE492" i="1"/>
  <c r="CE373" i="1"/>
  <c r="CE485" i="1"/>
  <c r="CE271" i="1"/>
  <c r="CE561" i="1"/>
  <c r="CE375" i="1"/>
  <c r="CE261" i="1"/>
  <c r="CE455" i="1"/>
  <c r="CE462" i="1"/>
  <c r="CD21" i="1"/>
  <c r="CE490" i="1"/>
  <c r="CE504" i="1"/>
  <c r="CE154" i="1"/>
  <c r="CF91" i="1"/>
  <c r="AR344" i="1"/>
  <c r="CS344" i="1" s="1"/>
  <c r="AR343" i="1"/>
  <c r="CS343" i="1" s="1"/>
  <c r="II49" i="15" l="1"/>
  <c r="IH50" i="15"/>
  <c r="EA22" i="15"/>
  <c r="EC21" i="15"/>
  <c r="HO25" i="15"/>
  <c r="HN26" i="15"/>
  <c r="CE41" i="15"/>
  <c r="CC42" i="15"/>
  <c r="AC34" i="15"/>
  <c r="AE33" i="15"/>
  <c r="AG18" i="15"/>
  <c r="AI17" i="15"/>
  <c r="CK50" i="15"/>
  <c r="CM49" i="15"/>
  <c r="IH30" i="15"/>
  <c r="II29" i="15"/>
  <c r="GX18" i="15"/>
  <c r="GY17" i="15"/>
  <c r="BV37" i="15"/>
  <c r="AX38" i="15"/>
  <c r="CP38" i="15"/>
  <c r="DR37" i="15"/>
  <c r="ET37" i="15" s="1"/>
  <c r="JA50" i="15"/>
  <c r="JB49" i="15"/>
  <c r="EA26" i="15"/>
  <c r="EC25" i="15"/>
  <c r="CI17" i="15"/>
  <c r="CG18" i="15"/>
  <c r="HF66" i="15"/>
  <c r="HG65" i="15"/>
  <c r="HF70" i="15"/>
  <c r="HF71" i="15" s="1"/>
  <c r="AA61" i="15"/>
  <c r="AC60" i="15"/>
  <c r="IX26" i="15"/>
  <c r="IY25" i="15"/>
  <c r="IX60" i="15"/>
  <c r="IX61" i="15" s="1"/>
  <c r="AD37" i="15"/>
  <c r="AB38" i="15"/>
  <c r="JE22" i="15"/>
  <c r="JF21" i="15"/>
  <c r="AA46" i="15"/>
  <c r="AC45" i="15"/>
  <c r="AE41" i="15"/>
  <c r="AC42" i="15"/>
  <c r="EA60" i="15"/>
  <c r="DY61" i="15"/>
  <c r="DW38" i="15"/>
  <c r="DY37" i="15"/>
  <c r="CT29" i="15"/>
  <c r="BV30" i="15"/>
  <c r="AC50" i="15"/>
  <c r="AE49" i="15"/>
  <c r="IH22" i="15"/>
  <c r="II21" i="15"/>
  <c r="AH22" i="15"/>
  <c r="AJ21" i="15"/>
  <c r="CC30" i="15"/>
  <c r="CE29" i="15"/>
  <c r="DW34" i="15"/>
  <c r="DY33" i="15"/>
  <c r="Z46" i="15"/>
  <c r="AB45" i="15"/>
  <c r="AF29" i="15"/>
  <c r="AD30" i="15"/>
  <c r="IY29" i="15"/>
  <c r="IX30" i="15"/>
  <c r="CI21" i="15"/>
  <c r="CG22" i="15"/>
  <c r="EA53" i="15"/>
  <c r="DY54" i="15"/>
  <c r="HF49" i="15"/>
  <c r="HE50" i="15"/>
  <c r="GN25" i="15"/>
  <c r="GM26" i="15"/>
  <c r="HQ29" i="15"/>
  <c r="HP30" i="15"/>
  <c r="AF25" i="15"/>
  <c r="AD26" i="15"/>
  <c r="GA42" i="15"/>
  <c r="GB41" i="15"/>
  <c r="GA38" i="15"/>
  <c r="GB37" i="15"/>
  <c r="IG18" i="15"/>
  <c r="IH17" i="15"/>
  <c r="IG60" i="15"/>
  <c r="IG61" i="15" s="1"/>
  <c r="AK22" i="15"/>
  <c r="AM21" i="15"/>
  <c r="DW42" i="15"/>
  <c r="DY41" i="15"/>
  <c r="HQ60" i="15"/>
  <c r="HP61" i="15"/>
  <c r="JC38" i="15"/>
  <c r="JD37" i="15"/>
  <c r="BT38" i="15"/>
  <c r="CR37" i="15"/>
  <c r="II33" i="15"/>
  <c r="IH34" i="15"/>
  <c r="FM54" i="15"/>
  <c r="FO53" i="15"/>
  <c r="JH17" i="15"/>
  <c r="JG18" i="15"/>
  <c r="AF33" i="15"/>
  <c r="AD34" i="15"/>
  <c r="IH25" i="15"/>
  <c r="IG26" i="15"/>
  <c r="DT60" i="15"/>
  <c r="DZ60" i="15" s="1"/>
  <c r="EF60" i="15" s="1"/>
  <c r="EL60" i="15" s="1"/>
  <c r="ER60" i="15" s="1"/>
  <c r="EX60" i="15" s="1"/>
  <c r="FD60" i="15" s="1"/>
  <c r="FJ60" i="15" s="1"/>
  <c r="FP60" i="15" s="1"/>
  <c r="DP60" i="15"/>
  <c r="AB42" i="15"/>
  <c r="AD41" i="15"/>
  <c r="GB29" i="15"/>
  <c r="GA45" i="15"/>
  <c r="GA30" i="15"/>
  <c r="CC60" i="15"/>
  <c r="CA61" i="15"/>
  <c r="DW17" i="15"/>
  <c r="DU18" i="15"/>
  <c r="AC38" i="15"/>
  <c r="AE37" i="15"/>
  <c r="HP21" i="15"/>
  <c r="HO22" i="15"/>
  <c r="IY34" i="15"/>
  <c r="IZ33" i="15"/>
  <c r="JT60" i="15"/>
  <c r="JS61" i="15"/>
  <c r="AC26" i="15"/>
  <c r="AE25" i="15"/>
  <c r="IG38" i="15"/>
  <c r="IH37" i="15"/>
  <c r="AH18" i="15"/>
  <c r="BF18" i="15" s="1"/>
  <c r="AJ17" i="15"/>
  <c r="Z61" i="15"/>
  <c r="AB60" i="15"/>
  <c r="BV34" i="15"/>
  <c r="CT33" i="15"/>
  <c r="GU41" i="15"/>
  <c r="GT42" i="15"/>
  <c r="HO33" i="15"/>
  <c r="HN34" i="15"/>
  <c r="IY41" i="15"/>
  <c r="IX42" i="15"/>
  <c r="CA45" i="15"/>
  <c r="BY46" i="15"/>
  <c r="DT29" i="15"/>
  <c r="EV29" i="15" s="1"/>
  <c r="CR30" i="15"/>
  <c r="II41" i="15"/>
  <c r="IH42" i="15"/>
  <c r="CM25" i="15"/>
  <c r="CK26" i="15"/>
  <c r="FW61" i="15"/>
  <c r="FY60" i="15"/>
  <c r="AD50" i="15"/>
  <c r="AF49" i="15"/>
  <c r="HQ37" i="15"/>
  <c r="HP38" i="15"/>
  <c r="GA34" i="15"/>
  <c r="GB33" i="15"/>
  <c r="BZ45" i="15"/>
  <c r="BX46" i="15"/>
  <c r="CK34" i="15"/>
  <c r="CM33" i="15"/>
  <c r="FY50" i="15"/>
  <c r="GA49" i="15"/>
  <c r="DY49" i="15"/>
  <c r="DW50" i="15"/>
  <c r="CR34" i="15"/>
  <c r="DT33" i="15"/>
  <c r="EV33" i="15" s="1"/>
  <c r="CI37" i="15"/>
  <c r="CG38" i="15"/>
  <c r="CJ698" i="1"/>
  <c r="AV698" i="1" s="1"/>
  <c r="CX698" i="1" s="1"/>
  <c r="AR782" i="1"/>
  <c r="CR782" i="1" s="1"/>
  <c r="CE782" i="1" s="1"/>
  <c r="AS782" i="1" s="1"/>
  <c r="CS782" i="1" s="1"/>
  <c r="AS795" i="1"/>
  <c r="CS795" i="1" s="1"/>
  <c r="CF795" i="1" s="1"/>
  <c r="AT795" i="1" s="1"/>
  <c r="CT795" i="1" s="1"/>
  <c r="CU741" i="1"/>
  <c r="CH741" i="1" s="1"/>
  <c r="AV741" i="1" s="1"/>
  <c r="CV741" i="1" s="1"/>
  <c r="AS744" i="1"/>
  <c r="CS744" i="1" s="1"/>
  <c r="CF744" i="1" s="1"/>
  <c r="AT744" i="1" s="1"/>
  <c r="CT744" i="1" s="1"/>
  <c r="CR768" i="1"/>
  <c r="CE768" i="1" s="1"/>
  <c r="AS768" i="1" s="1"/>
  <c r="CS768" i="1" s="1"/>
  <c r="CS67" i="1"/>
  <c r="CF67" i="1" s="1"/>
  <c r="CR717" i="1"/>
  <c r="CE717" i="1" s="1"/>
  <c r="AS717" i="1" s="1"/>
  <c r="CS717" i="1" s="1"/>
  <c r="CR802" i="1"/>
  <c r="CE802" i="1" s="1"/>
  <c r="CR730" i="1"/>
  <c r="CE730" i="1" s="1"/>
  <c r="CR186" i="1"/>
  <c r="CE186" i="1" s="1"/>
  <c r="CR352" i="1"/>
  <c r="CE352" i="1" s="1"/>
  <c r="AS352" i="1" s="1"/>
  <c r="CS352" i="1" s="1"/>
  <c r="CR251" i="1"/>
  <c r="CE251" i="1" s="1"/>
  <c r="AS251" i="1" s="1"/>
  <c r="CS251" i="1" s="1"/>
  <c r="CQ778" i="1"/>
  <c r="CD778" i="1" s="1"/>
  <c r="AR778" i="1" s="1"/>
  <c r="CR778" i="1" s="1"/>
  <c r="CW723" i="1"/>
  <c r="CJ723" i="1" s="1"/>
  <c r="CX723" i="1"/>
  <c r="CK785" i="1"/>
  <c r="CQ722" i="1"/>
  <c r="CD722" i="1" s="1"/>
  <c r="CR211" i="1"/>
  <c r="CE211" i="1" s="1"/>
  <c r="AS211" i="1" s="1"/>
  <c r="CS211" i="1" s="1"/>
  <c r="CE769" i="1"/>
  <c r="AS769" i="1" s="1"/>
  <c r="CS769" i="1" s="1"/>
  <c r="CE728" i="1"/>
  <c r="CD757" i="1"/>
  <c r="CD118" i="1"/>
  <c r="AR118" i="1" s="1"/>
  <c r="CR118" i="1" s="1"/>
  <c r="CD776" i="1"/>
  <c r="CE750" i="1"/>
  <c r="CF734" i="1"/>
  <c r="AT734" i="1" s="1"/>
  <c r="CT734" i="1" s="1"/>
  <c r="AS115" i="1"/>
  <c r="CS115" i="1" s="1"/>
  <c r="CF115" i="1" s="1"/>
  <c r="AR509" i="1"/>
  <c r="AR796" i="1"/>
  <c r="AR205" i="1"/>
  <c r="CR205" i="1" s="1"/>
  <c r="CE705" i="1"/>
  <c r="CH752" i="1"/>
  <c r="AV752" i="1" s="1"/>
  <c r="CV752" i="1" s="1"/>
  <c r="CD706" i="1"/>
  <c r="AR706" i="1" s="1"/>
  <c r="CR706" i="1" s="1"/>
  <c r="CF203" i="1"/>
  <c r="AT203" i="1" s="1"/>
  <c r="CT203" i="1" s="1"/>
  <c r="CE775" i="1"/>
  <c r="AS775" i="1" s="1"/>
  <c r="CS775" i="1" s="1"/>
  <c r="AS161" i="1"/>
  <c r="CS161" i="1" s="1"/>
  <c r="AR230" i="1"/>
  <c r="AS719" i="1"/>
  <c r="CS719" i="1" s="1"/>
  <c r="CE786" i="1"/>
  <c r="AS786" i="1" s="1"/>
  <c r="CS786" i="1" s="1"/>
  <c r="AW739" i="1"/>
  <c r="AR784" i="1"/>
  <c r="CR784" i="1" s="1"/>
  <c r="CE784" i="1" s="1"/>
  <c r="CE751" i="1"/>
  <c r="AS751" i="1" s="1"/>
  <c r="CS751" i="1" s="1"/>
  <c r="CD218" i="1"/>
  <c r="AR218" i="1" s="1"/>
  <c r="CR218" i="1" s="1"/>
  <c r="AS77" i="1"/>
  <c r="CS77" i="1" s="1"/>
  <c r="CF77" i="1" s="1"/>
  <c r="AR184" i="1"/>
  <c r="CE759" i="1"/>
  <c r="CD117" i="1"/>
  <c r="AR117" i="1" s="1"/>
  <c r="CR117" i="1" s="1"/>
  <c r="AS210" i="1"/>
  <c r="CS210" i="1" s="1"/>
  <c r="CF210" i="1" s="1"/>
  <c r="AS159" i="1"/>
  <c r="CS159" i="1" s="1"/>
  <c r="CD252" i="1"/>
  <c r="AR252" i="1" s="1"/>
  <c r="CR252" i="1" s="1"/>
  <c r="CD727" i="1"/>
  <c r="CE511" i="1"/>
  <c r="CD733" i="1"/>
  <c r="AR733" i="1" s="1"/>
  <c r="CR733" i="1" s="1"/>
  <c r="CE770" i="1"/>
  <c r="AS770" i="1" s="1"/>
  <c r="CS770" i="1" s="1"/>
  <c r="CD229" i="1"/>
  <c r="AR231" i="1"/>
  <c r="AR232" i="1"/>
  <c r="CE713" i="1"/>
  <c r="CE749" i="1"/>
  <c r="AS749" i="1" s="1"/>
  <c r="CS749" i="1" s="1"/>
  <c r="AR76" i="1"/>
  <c r="CR76" i="1" s="1"/>
  <c r="CE76" i="1" s="1"/>
  <c r="CD287" i="1"/>
  <c r="AR287" i="1" s="1"/>
  <c r="CR287" i="1" s="1"/>
  <c r="AS68" i="1"/>
  <c r="CS68" i="1" s="1"/>
  <c r="CD90" i="1"/>
  <c r="AR90" i="1" s="1"/>
  <c r="CR90" i="1" s="1"/>
  <c r="CE223" i="1"/>
  <c r="AT357" i="1"/>
  <c r="AR176" i="1"/>
  <c r="CR176" i="1" s="1"/>
  <c r="AS797" i="1"/>
  <c r="CS797" i="1" s="1"/>
  <c r="CF797" i="1" s="1"/>
  <c r="AS311" i="1"/>
  <c r="AR175" i="1"/>
  <c r="CR175" i="1" s="1"/>
  <c r="AR726" i="1"/>
  <c r="CR726" i="1" s="1"/>
  <c r="AR737" i="1"/>
  <c r="AR15" i="1"/>
  <c r="CR15" i="1" s="1"/>
  <c r="AR155" i="1"/>
  <c r="CS155" i="1" s="1"/>
  <c r="CF155" i="1" s="1"/>
  <c r="AS155" i="1" s="1"/>
  <c r="CT155" i="1" s="1"/>
  <c r="CG155" i="1" s="1"/>
  <c r="CS368" i="1"/>
  <c r="CF368" i="1" s="1"/>
  <c r="AS368" i="1" s="1"/>
  <c r="CT368" i="1" s="1"/>
  <c r="CR301" i="1"/>
  <c r="CE301" i="1" s="1"/>
  <c r="CR348" i="1"/>
  <c r="CE348" i="1" s="1"/>
  <c r="AR348" i="1" s="1"/>
  <c r="CS348" i="1" s="1"/>
  <c r="CR43" i="1"/>
  <c r="CE43" i="1" s="1"/>
  <c r="CR468" i="1"/>
  <c r="CE468" i="1" s="1"/>
  <c r="CR560" i="1"/>
  <c r="CE560" i="1" s="1"/>
  <c r="CR495" i="1"/>
  <c r="CE495" i="1" s="1"/>
  <c r="AR495" i="1" s="1"/>
  <c r="CS495" i="1" s="1"/>
  <c r="CR458" i="1"/>
  <c r="CE458" i="1" s="1"/>
  <c r="CR467" i="1"/>
  <c r="CE467" i="1" s="1"/>
  <c r="CR363" i="1"/>
  <c r="CE363" i="1" s="1"/>
  <c r="CR44" i="1"/>
  <c r="CE44" i="1" s="1"/>
  <c r="CT359" i="1"/>
  <c r="CG359" i="1" s="1"/>
  <c r="AT359" i="1" s="1"/>
  <c r="CU359" i="1" s="1"/>
  <c r="CR471" i="1"/>
  <c r="CE471" i="1" s="1"/>
  <c r="AW26" i="1"/>
  <c r="CX26" i="1" s="1"/>
  <c r="CK26" i="1" s="1"/>
  <c r="CF158" i="1"/>
  <c r="AS158" i="1" s="1"/>
  <c r="CT158" i="1" s="1"/>
  <c r="AW290" i="1"/>
  <c r="CX290" i="1" s="1"/>
  <c r="CK290" i="1" s="1"/>
  <c r="AT303" i="1"/>
  <c r="CU303" i="1" s="1"/>
  <c r="AT697" i="1"/>
  <c r="CV697" i="1" s="1"/>
  <c r="CI697" i="1" s="1"/>
  <c r="AU697" i="1" s="1"/>
  <c r="CU674" i="1"/>
  <c r="CH674" i="1" s="1"/>
  <c r="AT674" i="1" s="1"/>
  <c r="AT676" i="1"/>
  <c r="CV676" i="1" s="1"/>
  <c r="CI676" i="1" s="1"/>
  <c r="CV680" i="1"/>
  <c r="CI680" i="1" s="1"/>
  <c r="AU680" i="1" s="1"/>
  <c r="CW680" i="1" s="1"/>
  <c r="CV662" i="1"/>
  <c r="CI662" i="1" s="1"/>
  <c r="AU662" i="1" s="1"/>
  <c r="CW662" i="1" s="1"/>
  <c r="CW689" i="1"/>
  <c r="CJ689" i="1" s="1"/>
  <c r="AV689" i="1" s="1"/>
  <c r="CX689" i="1" s="1"/>
  <c r="CW668" i="1"/>
  <c r="CJ668" i="1" s="1"/>
  <c r="AV665" i="1"/>
  <c r="CX665" i="1" s="1"/>
  <c r="CK665" i="1" s="1"/>
  <c r="AW665" i="1" s="1"/>
  <c r="CV688" i="1"/>
  <c r="CI688" i="1" s="1"/>
  <c r="AU688" i="1" s="1"/>
  <c r="CW688" i="1" s="1"/>
  <c r="CE226" i="1"/>
  <c r="AQ225" i="1"/>
  <c r="AU696" i="1"/>
  <c r="CW696" i="1" s="1"/>
  <c r="CJ696" i="1" s="1"/>
  <c r="CJ677" i="1"/>
  <c r="AT675" i="1"/>
  <c r="CJ699" i="1"/>
  <c r="AV699" i="1" s="1"/>
  <c r="CX699" i="1" s="1"/>
  <c r="CH683" i="1"/>
  <c r="AU695" i="1"/>
  <c r="CE633" i="1"/>
  <c r="CJ715" i="1"/>
  <c r="CJ690" i="1"/>
  <c r="AP236" i="1"/>
  <c r="CR236" i="1" s="1"/>
  <c r="AP316" i="1"/>
  <c r="CR316" i="1" s="1"/>
  <c r="CI691" i="1"/>
  <c r="AU691" i="1" s="1"/>
  <c r="CW691" i="1" s="1"/>
  <c r="AT658" i="1"/>
  <c r="AP318" i="1"/>
  <c r="CR318" i="1" s="1"/>
  <c r="CI664" i="1"/>
  <c r="CI679" i="1"/>
  <c r="AP42" i="1"/>
  <c r="CR42" i="1" s="1"/>
  <c r="CI692" i="1"/>
  <c r="CK714" i="1"/>
  <c r="AW714" i="1" s="1"/>
  <c r="CJ700" i="1"/>
  <c r="AV700" i="1" s="1"/>
  <c r="CX700" i="1" s="1"/>
  <c r="AV424" i="1"/>
  <c r="CX424" i="1" s="1"/>
  <c r="CK424" i="1" s="1"/>
  <c r="AW424" i="1" s="1"/>
  <c r="AU681" i="1"/>
  <c r="CW681" i="1" s="1"/>
  <c r="CJ681" i="1" s="1"/>
  <c r="CI694" i="1"/>
  <c r="AU694" i="1" s="1"/>
  <c r="CW694" i="1" s="1"/>
  <c r="AT661" i="1"/>
  <c r="AP539" i="1"/>
  <c r="CR539" i="1" s="1"/>
  <c r="AP416" i="1"/>
  <c r="CR416" i="1" s="1"/>
  <c r="CI678" i="1"/>
  <c r="AU678" i="1" s="1"/>
  <c r="CW678" i="1" s="1"/>
  <c r="AP72" i="1"/>
  <c r="CR72" i="1" s="1"/>
  <c r="CI672" i="1"/>
  <c r="CF401" i="1"/>
  <c r="AR401" i="1" s="1"/>
  <c r="CT401" i="1" s="1"/>
  <c r="AP433" i="1"/>
  <c r="CR433" i="1" s="1"/>
  <c r="AP611" i="1"/>
  <c r="CR611" i="1" s="1"/>
  <c r="CI673" i="1"/>
  <c r="CI685" i="1"/>
  <c r="AU685" i="1" s="1"/>
  <c r="CW685" i="1" s="1"/>
  <c r="AP27" i="1"/>
  <c r="CR27" i="1" s="1"/>
  <c r="CI693" i="1"/>
  <c r="AT671" i="1"/>
  <c r="CV671" i="1" s="1"/>
  <c r="AV659" i="1"/>
  <c r="CX659" i="1" s="1"/>
  <c r="CK659" i="1" s="1"/>
  <c r="CI686" i="1"/>
  <c r="AU686" i="1" s="1"/>
  <c r="CW686" i="1" s="1"/>
  <c r="AV666" i="1"/>
  <c r="CX666" i="1" s="1"/>
  <c r="CF60" i="1"/>
  <c r="AR60" i="1" s="1"/>
  <c r="CT60" i="1" s="1"/>
  <c r="CJ684" i="1"/>
  <c r="AV684" i="1" s="1"/>
  <c r="CX684" i="1" s="1"/>
  <c r="AT682" i="1"/>
  <c r="AP386" i="1"/>
  <c r="CR386" i="1" s="1"/>
  <c r="CJ667" i="1"/>
  <c r="AP513" i="1"/>
  <c r="CR513" i="1" s="1"/>
  <c r="CI663" i="1"/>
  <c r="AU669" i="1"/>
  <c r="CW669" i="1" s="1"/>
  <c r="CJ669" i="1" s="1"/>
  <c r="AP598" i="1"/>
  <c r="CR598" i="1" s="1"/>
  <c r="AT660" i="1"/>
  <c r="CV660" i="1" s="1"/>
  <c r="AP240" i="1"/>
  <c r="CR240" i="1" s="1"/>
  <c r="CH687" i="1"/>
  <c r="AT687" i="1" s="1"/>
  <c r="CV687" i="1" s="1"/>
  <c r="CH670" i="1"/>
  <c r="AT670" i="1" s="1"/>
  <c r="CV670" i="1" s="1"/>
  <c r="CD247" i="1"/>
  <c r="CD800" i="1"/>
  <c r="CD704" i="1"/>
  <c r="CE754" i="1"/>
  <c r="CD602" i="1"/>
  <c r="CE80" i="1"/>
  <c r="AR208" i="1"/>
  <c r="CR208" i="1" s="1"/>
  <c r="AR166" i="1"/>
  <c r="CR166" i="1" s="1"/>
  <c r="CE792" i="1"/>
  <c r="AR109" i="1"/>
  <c r="CR109" i="1" s="1"/>
  <c r="AR120" i="1"/>
  <c r="CR120" i="1" s="1"/>
  <c r="AR185" i="1"/>
  <c r="CR185" i="1" s="1"/>
  <c r="AR783" i="1"/>
  <c r="CR783" i="1" s="1"/>
  <c r="AR254" i="1"/>
  <c r="CR254" i="1" s="1"/>
  <c r="AR172" i="1"/>
  <c r="CR172" i="1" s="1"/>
  <c r="AR142" i="1"/>
  <c r="CR142" i="1" s="1"/>
  <c r="CE170" i="1"/>
  <c r="AS94" i="1"/>
  <c r="CS94" i="1" s="1"/>
  <c r="AR250" i="1"/>
  <c r="CR250" i="1" s="1"/>
  <c r="AR346" i="1"/>
  <c r="CR346" i="1" s="1"/>
  <c r="AR220" i="1"/>
  <c r="CR220" i="1" s="1"/>
  <c r="CD123" i="1"/>
  <c r="CD29" i="1"/>
  <c r="CD221" i="1"/>
  <c r="CD442" i="1"/>
  <c r="CD169" i="1"/>
  <c r="CE212" i="1"/>
  <c r="CE179" i="1"/>
  <c r="CE248" i="1"/>
  <c r="CF50" i="1"/>
  <c r="CE620" i="1"/>
  <c r="AS711" i="1"/>
  <c r="CS711" i="1" s="1"/>
  <c r="AR720" i="1"/>
  <c r="CR720" i="1" s="1"/>
  <c r="AR202" i="1"/>
  <c r="CR202" i="1" s="1"/>
  <c r="AR742" i="1"/>
  <c r="CR742" i="1" s="1"/>
  <c r="AR753" i="1"/>
  <c r="CR753" i="1" s="1"/>
  <c r="CE180" i="1"/>
  <c r="CE191" i="1"/>
  <c r="AR141" i="1"/>
  <c r="CR141" i="1" s="1"/>
  <c r="CE119" i="1"/>
  <c r="CE747" i="1"/>
  <c r="CE801" i="1"/>
  <c r="AS63" i="1"/>
  <c r="CS63" i="1" s="1"/>
  <c r="CE777" i="1"/>
  <c r="AS758" i="1"/>
  <c r="CS758" i="1" s="1"/>
  <c r="CE787" i="1"/>
  <c r="CE510" i="1"/>
  <c r="CE136" i="1"/>
  <c r="AS244" i="1"/>
  <c r="CS244" i="1" s="1"/>
  <c r="CE781" i="1"/>
  <c r="AR738" i="1"/>
  <c r="CR738" i="1" s="1"/>
  <c r="CE788" i="1"/>
  <c r="CE222" i="1"/>
  <c r="AS165" i="1"/>
  <c r="CS165" i="1" s="1"/>
  <c r="CE89" i="1"/>
  <c r="CE799" i="1"/>
  <c r="CE200" i="1"/>
  <c r="AR767" i="1"/>
  <c r="CR767" i="1" s="1"/>
  <c r="AR88" i="1"/>
  <c r="CR88" i="1" s="1"/>
  <c r="AS10" i="1"/>
  <c r="CS10" i="1" s="1"/>
  <c r="AR37" i="1"/>
  <c r="CR37" i="1" s="1"/>
  <c r="CE780" i="1"/>
  <c r="AR128" i="1"/>
  <c r="CR128" i="1" s="1"/>
  <c r="AR62" i="1"/>
  <c r="CR62" i="1" s="1"/>
  <c r="CE133" i="1"/>
  <c r="AS13" i="1"/>
  <c r="CS13" i="1" s="1"/>
  <c r="AS162" i="1"/>
  <c r="CS162" i="1" s="1"/>
  <c r="AS182" i="1"/>
  <c r="CS182" i="1" s="1"/>
  <c r="AS779" i="1"/>
  <c r="CS779" i="1" s="1"/>
  <c r="CE125" i="1"/>
  <c r="CE173" i="1"/>
  <c r="CE87" i="1"/>
  <c r="CE178" i="1"/>
  <c r="CE601" i="1"/>
  <c r="AS803" i="1"/>
  <c r="CS803" i="1" s="1"/>
  <c r="AT791" i="1"/>
  <c r="CT791" i="1" s="1"/>
  <c r="AQ347" i="1"/>
  <c r="CR347" i="1" s="1"/>
  <c r="AQ501" i="1"/>
  <c r="CR501" i="1" s="1"/>
  <c r="CF708" i="1"/>
  <c r="CF58" i="1"/>
  <c r="CF355" i="1"/>
  <c r="AR478" i="1"/>
  <c r="CS478" i="1" s="1"/>
  <c r="AR506" i="1"/>
  <c r="CS506" i="1" s="1"/>
  <c r="AR482" i="1"/>
  <c r="CS482" i="1" s="1"/>
  <c r="AR504" i="1"/>
  <c r="CS504" i="1" s="1"/>
  <c r="AR476" i="1"/>
  <c r="CS476" i="1" s="1"/>
  <c r="AT243" i="1"/>
  <c r="CT243" i="1" s="1"/>
  <c r="AT224" i="1"/>
  <c r="CT224" i="1" s="1"/>
  <c r="AT91" i="1"/>
  <c r="CT91" i="1" s="1"/>
  <c r="AR489" i="1"/>
  <c r="CS489" i="1" s="1"/>
  <c r="AR483" i="1"/>
  <c r="CS483" i="1" s="1"/>
  <c r="CE269" i="1"/>
  <c r="AQ21" i="1"/>
  <c r="AR345" i="1"/>
  <c r="CS345" i="1" s="1"/>
  <c r="AR487" i="1"/>
  <c r="CS487" i="1" s="1"/>
  <c r="AR480" i="1"/>
  <c r="CS480" i="1" s="1"/>
  <c r="CE264" i="1"/>
  <c r="CE292" i="1"/>
  <c r="AR493" i="1"/>
  <c r="CS493" i="1" s="1"/>
  <c r="AR350" i="1"/>
  <c r="CS350" i="1" s="1"/>
  <c r="CE305" i="1"/>
  <c r="AR507" i="1"/>
  <c r="CS507" i="1" s="1"/>
  <c r="AR500" i="1"/>
  <c r="CS500" i="1" s="1"/>
  <c r="AR491" i="1"/>
  <c r="CS491" i="1" s="1"/>
  <c r="AT122" i="1"/>
  <c r="CT122" i="1" s="1"/>
  <c r="CF343" i="1"/>
  <c r="IJ49" i="15" l="1"/>
  <c r="II50" i="15"/>
  <c r="GB45" i="15"/>
  <c r="GA46" i="15"/>
  <c r="DY38" i="15"/>
  <c r="EA37" i="15"/>
  <c r="GB30" i="15"/>
  <c r="GC29" i="15"/>
  <c r="AE60" i="15"/>
  <c r="AC61" i="15"/>
  <c r="EC60" i="15"/>
  <c r="EA61" i="15"/>
  <c r="HO34" i="15"/>
  <c r="HP33" i="15"/>
  <c r="HR60" i="15"/>
  <c r="HQ61" i="15"/>
  <c r="AI18" i="15"/>
  <c r="AK17" i="15"/>
  <c r="AH49" i="15"/>
  <c r="AF50" i="15"/>
  <c r="CI38" i="15"/>
  <c r="CK37" i="15"/>
  <c r="GA60" i="15"/>
  <c r="FY61" i="15"/>
  <c r="DV33" i="15"/>
  <c r="EX33" i="15" s="1"/>
  <c r="CT34" i="15"/>
  <c r="AG37" i="15"/>
  <c r="AE38" i="15"/>
  <c r="AH33" i="15"/>
  <c r="AF34" i="15"/>
  <c r="AM22" i="15"/>
  <c r="AO21" i="15"/>
  <c r="AO22" i="15" s="1"/>
  <c r="HG49" i="15"/>
  <c r="HF50" i="15"/>
  <c r="DT37" i="15"/>
  <c r="EV37" i="15" s="1"/>
  <c r="CR38" i="15"/>
  <c r="GY18" i="15"/>
  <c r="GZ17" i="15"/>
  <c r="AG25" i="15"/>
  <c r="AE26" i="15"/>
  <c r="CB45" i="15"/>
  <c r="BZ46" i="15"/>
  <c r="AF41" i="15"/>
  <c r="AD42" i="15"/>
  <c r="II30" i="15"/>
  <c r="IJ29" i="15"/>
  <c r="JU60" i="15"/>
  <c r="JT61" i="15"/>
  <c r="DV60" i="15"/>
  <c r="EB60" i="15" s="1"/>
  <c r="EH60" i="15" s="1"/>
  <c r="EN60" i="15" s="1"/>
  <c r="ET60" i="15" s="1"/>
  <c r="EZ60" i="15" s="1"/>
  <c r="FF60" i="15" s="1"/>
  <c r="FL60" i="15" s="1"/>
  <c r="DR60" i="15"/>
  <c r="DX60" i="15" s="1"/>
  <c r="ED60" i="15" s="1"/>
  <c r="EJ60" i="15" s="1"/>
  <c r="EP60" i="15" s="1"/>
  <c r="EV60" i="15" s="1"/>
  <c r="FB60" i="15" s="1"/>
  <c r="FH60" i="15" s="1"/>
  <c r="FN60" i="15" s="1"/>
  <c r="DY34" i="15"/>
  <c r="EA33" i="15"/>
  <c r="CM50" i="15"/>
  <c r="CO49" i="15"/>
  <c r="AE42" i="15"/>
  <c r="AG41" i="15"/>
  <c r="AC46" i="15"/>
  <c r="AE45" i="15"/>
  <c r="EC26" i="15"/>
  <c r="EE25" i="15"/>
  <c r="AB61" i="15"/>
  <c r="AD60" i="15"/>
  <c r="JI17" i="15"/>
  <c r="JH18" i="15"/>
  <c r="EA54" i="15"/>
  <c r="EC53" i="15"/>
  <c r="CG41" i="15"/>
  <c r="CE42" i="15"/>
  <c r="AH29" i="15"/>
  <c r="AF30" i="15"/>
  <c r="JD38" i="15"/>
  <c r="JE37" i="15"/>
  <c r="BH21" i="15"/>
  <c r="AJ22" i="15"/>
  <c r="JB50" i="15"/>
  <c r="JC49" i="15"/>
  <c r="DY50" i="15"/>
  <c r="EA49" i="15"/>
  <c r="CM26" i="15"/>
  <c r="CO25" i="15"/>
  <c r="DW18" i="15"/>
  <c r="DY17" i="15"/>
  <c r="FO54" i="15"/>
  <c r="FQ53" i="15"/>
  <c r="IH18" i="15"/>
  <c r="IH60" i="15"/>
  <c r="IH61" i="15" s="1"/>
  <c r="II17" i="15"/>
  <c r="AG49" i="15"/>
  <c r="AE50" i="15"/>
  <c r="GC41" i="15"/>
  <c r="GB42" i="15"/>
  <c r="GB34" i="15"/>
  <c r="GC33" i="15"/>
  <c r="CG29" i="15"/>
  <c r="CE30" i="15"/>
  <c r="II25" i="15"/>
  <c r="IH26" i="15"/>
  <c r="GA50" i="15"/>
  <c r="GB49" i="15"/>
  <c r="AJ18" i="15"/>
  <c r="BH18" i="15" s="1"/>
  <c r="BH17" i="15"/>
  <c r="CK21" i="15"/>
  <c r="CI22" i="15"/>
  <c r="AF37" i="15"/>
  <c r="AD38" i="15"/>
  <c r="HO26" i="15"/>
  <c r="HP25" i="15"/>
  <c r="AD45" i="15"/>
  <c r="AB46" i="15"/>
  <c r="AF26" i="15"/>
  <c r="AH25" i="15"/>
  <c r="EA41" i="15"/>
  <c r="DY42" i="15"/>
  <c r="IJ21" i="15"/>
  <c r="II22" i="15"/>
  <c r="IJ41" i="15"/>
  <c r="II42" i="15"/>
  <c r="CE60" i="15"/>
  <c r="CC61" i="15"/>
  <c r="GB38" i="15"/>
  <c r="GC37" i="15"/>
  <c r="EE21" i="15"/>
  <c r="EC22" i="15"/>
  <c r="CC45" i="15"/>
  <c r="CA46" i="15"/>
  <c r="IZ41" i="15"/>
  <c r="IY42" i="15"/>
  <c r="HH65" i="15"/>
  <c r="HG66" i="15"/>
  <c r="HG70" i="15"/>
  <c r="HG71" i="15" s="1"/>
  <c r="IZ34" i="15"/>
  <c r="JA33" i="15"/>
  <c r="HQ30" i="15"/>
  <c r="HR29" i="15"/>
  <c r="HR37" i="15"/>
  <c r="HQ38" i="15"/>
  <c r="GO25" i="15"/>
  <c r="GN26" i="15"/>
  <c r="CI18" i="15"/>
  <c r="CK17" i="15"/>
  <c r="GV41" i="15"/>
  <c r="GU42" i="15"/>
  <c r="HP22" i="15"/>
  <c r="HQ21" i="15"/>
  <c r="AE34" i="15"/>
  <c r="AG33" i="15"/>
  <c r="JF22" i="15"/>
  <c r="JG21" i="15"/>
  <c r="CO33" i="15"/>
  <c r="CM34" i="15"/>
  <c r="II37" i="15"/>
  <c r="IH38" i="15"/>
  <c r="II34" i="15"/>
  <c r="IJ33" i="15"/>
  <c r="IZ29" i="15"/>
  <c r="IY30" i="15"/>
  <c r="DV29" i="15"/>
  <c r="EX29" i="15" s="1"/>
  <c r="CT30" i="15"/>
  <c r="IY26" i="15"/>
  <c r="IZ25" i="15"/>
  <c r="IY60" i="15"/>
  <c r="IY61" i="15" s="1"/>
  <c r="BV38" i="15"/>
  <c r="CT37" i="15"/>
  <c r="CK698" i="1"/>
  <c r="AW698" i="1" s="1"/>
  <c r="AR722" i="1"/>
  <c r="CR722" i="1" s="1"/>
  <c r="CE722" i="1" s="1"/>
  <c r="AS722" i="1" s="1"/>
  <c r="CX739" i="1"/>
  <c r="CW739" i="1"/>
  <c r="CJ739" i="1" s="1"/>
  <c r="CS311" i="1"/>
  <c r="CF311" i="1" s="1"/>
  <c r="CT357" i="1"/>
  <c r="CG357" i="1" s="1"/>
  <c r="AU357" i="1" s="1"/>
  <c r="CF211" i="1"/>
  <c r="AT211" i="1" s="1"/>
  <c r="CT211" i="1" s="1"/>
  <c r="CR796" i="1"/>
  <c r="CE796" i="1" s="1"/>
  <c r="CR509" i="1"/>
  <c r="CE509" i="1" s="1"/>
  <c r="CR737" i="1"/>
  <c r="CE737" i="1" s="1"/>
  <c r="AS737" i="1" s="1"/>
  <c r="CK723" i="1"/>
  <c r="CR230" i="1"/>
  <c r="CE230" i="1" s="1"/>
  <c r="CR232" i="1"/>
  <c r="CE232" i="1" s="1"/>
  <c r="AS232" i="1" s="1"/>
  <c r="CS232" i="1" s="1"/>
  <c r="CR231" i="1"/>
  <c r="CE231" i="1" s="1"/>
  <c r="AS231" i="1" s="1"/>
  <c r="CS231" i="1" s="1"/>
  <c r="CR184" i="1"/>
  <c r="CE184" i="1" s="1"/>
  <c r="AS184" i="1" s="1"/>
  <c r="CS184" i="1" s="1"/>
  <c r="CE724" i="1"/>
  <c r="CE176" i="1"/>
  <c r="AS176" i="1" s="1"/>
  <c r="CS176" i="1" s="1"/>
  <c r="CI741" i="1"/>
  <c r="AW741" i="1" s="1"/>
  <c r="CD86" i="1"/>
  <c r="AR86" i="1" s="1"/>
  <c r="CR86" i="1" s="1"/>
  <c r="AR727" i="1"/>
  <c r="CE252" i="1"/>
  <c r="AS252" i="1" s="1"/>
  <c r="CS252" i="1" s="1"/>
  <c r="CE117" i="1"/>
  <c r="CE118" i="1"/>
  <c r="AS118" i="1" s="1"/>
  <c r="CS118" i="1" s="1"/>
  <c r="CE726" i="1"/>
  <c r="CE175" i="1"/>
  <c r="AS175" i="1" s="1"/>
  <c r="CS175" i="1" s="1"/>
  <c r="AR229" i="1"/>
  <c r="CR229" i="1" s="1"/>
  <c r="CF751" i="1"/>
  <c r="CF775" i="1"/>
  <c r="AT775" i="1" s="1"/>
  <c r="CT775" i="1" s="1"/>
  <c r="CE735" i="1"/>
  <c r="AS735" i="1" s="1"/>
  <c r="CS735" i="1" s="1"/>
  <c r="AS728" i="1"/>
  <c r="CS728" i="1" s="1"/>
  <c r="CD197" i="1"/>
  <c r="CE755" i="1"/>
  <c r="AS755" i="1" s="1"/>
  <c r="CS755" i="1" s="1"/>
  <c r="CE216" i="1"/>
  <c r="CE764" i="1"/>
  <c r="AS764" i="1" s="1"/>
  <c r="CS764" i="1" s="1"/>
  <c r="CE778" i="1"/>
  <c r="AS778" i="1" s="1"/>
  <c r="CS778" i="1" s="1"/>
  <c r="CF161" i="1"/>
  <c r="CD793" i="1"/>
  <c r="AR793" i="1" s="1"/>
  <c r="CR793" i="1" s="1"/>
  <c r="AT797" i="1"/>
  <c r="CT797" i="1" s="1"/>
  <c r="CE15" i="1"/>
  <c r="AS15" i="1" s="1"/>
  <c r="CS15" i="1" s="1"/>
  <c r="CE706" i="1"/>
  <c r="AS706" i="1" s="1"/>
  <c r="CS706" i="1" s="1"/>
  <c r="AS750" i="1"/>
  <c r="CS750" i="1" s="1"/>
  <c r="AS759" i="1"/>
  <c r="CS759" i="1" s="1"/>
  <c r="CF749" i="1"/>
  <c r="CF770" i="1"/>
  <c r="CF251" i="1"/>
  <c r="AT251" i="1" s="1"/>
  <c r="CT251" i="1" s="1"/>
  <c r="AR757" i="1"/>
  <c r="CR757" i="1" s="1"/>
  <c r="CE90" i="1"/>
  <c r="CI752" i="1"/>
  <c r="CF769" i="1"/>
  <c r="AS705" i="1"/>
  <c r="CE287" i="1"/>
  <c r="AS287" i="1" s="1"/>
  <c r="CS287" i="1" s="1"/>
  <c r="CE733" i="1"/>
  <c r="AS733" i="1" s="1"/>
  <c r="CS733" i="1" s="1"/>
  <c r="CE218" i="1"/>
  <c r="AS218" i="1" s="1"/>
  <c r="CS218" i="1" s="1"/>
  <c r="CF786" i="1"/>
  <c r="AS713" i="1"/>
  <c r="CS713" i="1" s="1"/>
  <c r="CF713" i="1" s="1"/>
  <c r="AR776" i="1"/>
  <c r="CR776" i="1" s="1"/>
  <c r="CE776" i="1" s="1"/>
  <c r="AR215" i="1"/>
  <c r="AR51" i="1"/>
  <c r="AR602" i="1"/>
  <c r="CR602" i="1" s="1"/>
  <c r="CE602" i="1" s="1"/>
  <c r="AR707" i="1"/>
  <c r="AR746" i="1"/>
  <c r="AS754" i="1"/>
  <c r="CS754" i="1" s="1"/>
  <c r="CF754" i="1" s="1"/>
  <c r="AR716" i="1"/>
  <c r="AS257" i="1"/>
  <c r="AR201" i="1"/>
  <c r="CR201" i="1" s="1"/>
  <c r="AR247" i="1"/>
  <c r="AR309" i="1"/>
  <c r="CR309" i="1" s="1"/>
  <c r="AR512" i="1"/>
  <c r="CR512" i="1" s="1"/>
  <c r="AS80" i="1"/>
  <c r="AR710" i="1"/>
  <c r="CR710" i="1" s="1"/>
  <c r="AR800" i="1"/>
  <c r="CR800" i="1" s="1"/>
  <c r="CE800" i="1" s="1"/>
  <c r="AR740" i="1"/>
  <c r="AR704" i="1"/>
  <c r="CR704" i="1" s="1"/>
  <c r="CE704" i="1" s="1"/>
  <c r="AT155" i="1"/>
  <c r="CU155" i="1" s="1"/>
  <c r="CG158" i="1"/>
  <c r="CH359" i="1"/>
  <c r="AU359" i="1" s="1"/>
  <c r="CV359" i="1" s="1"/>
  <c r="CH303" i="1"/>
  <c r="AU303" i="1" s="1"/>
  <c r="CV303" i="1" s="1"/>
  <c r="CG368" i="1"/>
  <c r="AQ638" i="1"/>
  <c r="CR638" i="1" s="1"/>
  <c r="AU676" i="1"/>
  <c r="CW676" i="1" s="1"/>
  <c r="CJ676" i="1" s="1"/>
  <c r="AV668" i="1"/>
  <c r="CX668" i="1" s="1"/>
  <c r="CK668" i="1" s="1"/>
  <c r="AW668" i="1" s="1"/>
  <c r="CV674" i="1"/>
  <c r="CI674" i="1" s="1"/>
  <c r="AU674" i="1" s="1"/>
  <c r="CW674" i="1" s="1"/>
  <c r="CW695" i="1"/>
  <c r="CJ695" i="1" s="1"/>
  <c r="AV695" i="1" s="1"/>
  <c r="CX695" i="1" s="1"/>
  <c r="CV661" i="1"/>
  <c r="CI661" i="1" s="1"/>
  <c r="AU661" i="1" s="1"/>
  <c r="CW661" i="1" s="1"/>
  <c r="CW697" i="1"/>
  <c r="CJ697" i="1" s="1"/>
  <c r="CV675" i="1"/>
  <c r="CI675" i="1" s="1"/>
  <c r="AU675" i="1" s="1"/>
  <c r="CW675" i="1" s="1"/>
  <c r="CV658" i="1"/>
  <c r="CI658" i="1" s="1"/>
  <c r="AU658" i="1" s="1"/>
  <c r="CS225" i="1"/>
  <c r="CF225" i="1" s="1"/>
  <c r="AR225" i="1" s="1"/>
  <c r="CV682" i="1"/>
  <c r="CI682" i="1" s="1"/>
  <c r="AV696" i="1"/>
  <c r="CI687" i="1"/>
  <c r="AU693" i="1"/>
  <c r="CW693" i="1" s="1"/>
  <c r="CJ662" i="1"/>
  <c r="CK689" i="1"/>
  <c r="AW689" i="1" s="1"/>
  <c r="AQ226" i="1"/>
  <c r="CS226" i="1" s="1"/>
  <c r="CF226" i="1" s="1"/>
  <c r="CI670" i="1"/>
  <c r="AU670" i="1" s="1"/>
  <c r="CW670" i="1" s="1"/>
  <c r="AU673" i="1"/>
  <c r="CW673" i="1" s="1"/>
  <c r="CJ673" i="1" s="1"/>
  <c r="AQ633" i="1"/>
  <c r="CI660" i="1"/>
  <c r="AU664" i="1"/>
  <c r="CW664" i="1" s="1"/>
  <c r="CJ680" i="1"/>
  <c r="CK684" i="1"/>
  <c r="AW684" i="1" s="1"/>
  <c r="AV690" i="1"/>
  <c r="CX690" i="1" s="1"/>
  <c r="AV669" i="1"/>
  <c r="CJ686" i="1"/>
  <c r="CG401" i="1"/>
  <c r="AU692" i="1"/>
  <c r="AU663" i="1"/>
  <c r="CW663" i="1" s="1"/>
  <c r="CJ663" i="1" s="1"/>
  <c r="AT683" i="1"/>
  <c r="CV683" i="1" s="1"/>
  <c r="CI683" i="1" s="1"/>
  <c r="CJ678" i="1"/>
  <c r="CK700" i="1"/>
  <c r="AW700" i="1" s="1"/>
  <c r="CJ685" i="1"/>
  <c r="AV685" i="1" s="1"/>
  <c r="CX685" i="1" s="1"/>
  <c r="CJ688" i="1"/>
  <c r="CJ694" i="1"/>
  <c r="AV694" i="1" s="1"/>
  <c r="CX694" i="1" s="1"/>
  <c r="AV715" i="1"/>
  <c r="CG60" i="1"/>
  <c r="CJ691" i="1"/>
  <c r="AV681" i="1"/>
  <c r="CX681" i="1" s="1"/>
  <c r="CK681" i="1" s="1"/>
  <c r="CI671" i="1"/>
  <c r="AU671" i="1" s="1"/>
  <c r="CW671" i="1" s="1"/>
  <c r="CK666" i="1"/>
  <c r="AW666" i="1" s="1"/>
  <c r="CK699" i="1"/>
  <c r="AW699" i="1" s="1"/>
  <c r="AW659" i="1"/>
  <c r="AU672" i="1"/>
  <c r="AU679" i="1"/>
  <c r="CW679" i="1" s="1"/>
  <c r="AV677" i="1"/>
  <c r="CX677" i="1" s="1"/>
  <c r="AV667" i="1"/>
  <c r="CX667" i="1" s="1"/>
  <c r="AQ620" i="1"/>
  <c r="AR50" i="1"/>
  <c r="CD765" i="1"/>
  <c r="CD255" i="1"/>
  <c r="CE135" i="1"/>
  <c r="CE196" i="1"/>
  <c r="CD139" i="1"/>
  <c r="AS792" i="1"/>
  <c r="CS792" i="1" s="1"/>
  <c r="AR193" i="1"/>
  <c r="CR193" i="1" s="1"/>
  <c r="AR221" i="1"/>
  <c r="CR221" i="1" s="1"/>
  <c r="AR217" i="1"/>
  <c r="CR217" i="1" s="1"/>
  <c r="AS194" i="1"/>
  <c r="CS194" i="1" s="1"/>
  <c r="AS253" i="1"/>
  <c r="CS253" i="1" s="1"/>
  <c r="AR169" i="1"/>
  <c r="CR169" i="1" s="1"/>
  <c r="AR731" i="1"/>
  <c r="CR731" i="1" s="1"/>
  <c r="AR29" i="1"/>
  <c r="CR29" i="1" s="1"/>
  <c r="AR123" i="1"/>
  <c r="CR123" i="1" s="1"/>
  <c r="AR349" i="1"/>
  <c r="CR349" i="1" s="1"/>
  <c r="AR163" i="1"/>
  <c r="CR163" i="1" s="1"/>
  <c r="AR35" i="1"/>
  <c r="CR35" i="1" s="1"/>
  <c r="CE220" i="1"/>
  <c r="AS730" i="1"/>
  <c r="CS730" i="1" s="1"/>
  <c r="CF94" i="1"/>
  <c r="AS248" i="1"/>
  <c r="CS248" i="1" s="1"/>
  <c r="AS113" i="1"/>
  <c r="CS113" i="1" s="1"/>
  <c r="AS186" i="1"/>
  <c r="CS186" i="1" s="1"/>
  <c r="AS108" i="1"/>
  <c r="CS108" i="1" s="1"/>
  <c r="AR307" i="1"/>
  <c r="CR307" i="1" s="1"/>
  <c r="AR256" i="1"/>
  <c r="CR256" i="1" s="1"/>
  <c r="AR736" i="1"/>
  <c r="CR736" i="1" s="1"/>
  <c r="AR794" i="1"/>
  <c r="CR794" i="1" s="1"/>
  <c r="AR127" i="1"/>
  <c r="CR127" i="1" s="1"/>
  <c r="AS784" i="1"/>
  <c r="CS784" i="1" s="1"/>
  <c r="AS212" i="1"/>
  <c r="CS212" i="1" s="1"/>
  <c r="AR82" i="1"/>
  <c r="CR82" i="1" s="1"/>
  <c r="CE250" i="1"/>
  <c r="CE783" i="1"/>
  <c r="AS773" i="1"/>
  <c r="CS773" i="1" s="1"/>
  <c r="AR188" i="1"/>
  <c r="CR188" i="1" s="1"/>
  <c r="CE798" i="1"/>
  <c r="CE181" i="1"/>
  <c r="CE205" i="1"/>
  <c r="CE771" i="1"/>
  <c r="CE160" i="1"/>
  <c r="AR39" i="1"/>
  <c r="CR39" i="1" s="1"/>
  <c r="AS204" i="1"/>
  <c r="CS204" i="1" s="1"/>
  <c r="AS199" i="1"/>
  <c r="CS199" i="1" s="1"/>
  <c r="AR41" i="1"/>
  <c r="CR41" i="1" s="1"/>
  <c r="AR121" i="1"/>
  <c r="CR121" i="1" s="1"/>
  <c r="AS129" i="1"/>
  <c r="CS129" i="1" s="1"/>
  <c r="AS30" i="1"/>
  <c r="CS30" i="1" s="1"/>
  <c r="AS167" i="1"/>
  <c r="CS167" i="1" s="1"/>
  <c r="AS351" i="1"/>
  <c r="CS351" i="1" s="1"/>
  <c r="AS116" i="1"/>
  <c r="CS116" i="1" s="1"/>
  <c r="CE767" i="1"/>
  <c r="CF162" i="1"/>
  <c r="CF165" i="1"/>
  <c r="CF93" i="1"/>
  <c r="CF782" i="1"/>
  <c r="AS788" i="1"/>
  <c r="CS788" i="1" s="1"/>
  <c r="CF13" i="1"/>
  <c r="CF63" i="1"/>
  <c r="CE356" i="1"/>
  <c r="CF352" i="1"/>
  <c r="CE804" i="1"/>
  <c r="CE37" i="1"/>
  <c r="AS781" i="1"/>
  <c r="CS781" i="1" s="1"/>
  <c r="CE738" i="1"/>
  <c r="CE48" i="1"/>
  <c r="CE772" i="1"/>
  <c r="AS136" i="1"/>
  <c r="CS136" i="1" s="1"/>
  <c r="AS787" i="1"/>
  <c r="CS787" i="1" s="1"/>
  <c r="CE38" i="1"/>
  <c r="CF33" i="1"/>
  <c r="CF92" i="1"/>
  <c r="CF68" i="1"/>
  <c r="AS780" i="1"/>
  <c r="CS780" i="1" s="1"/>
  <c r="AS222" i="1"/>
  <c r="CS222" i="1" s="1"/>
  <c r="AS510" i="1"/>
  <c r="CS510" i="1" s="1"/>
  <c r="CF182" i="1"/>
  <c r="CF768" i="1"/>
  <c r="AS777" i="1"/>
  <c r="CS777" i="1" s="1"/>
  <c r="AS173" i="1"/>
  <c r="CS173" i="1" s="1"/>
  <c r="AS87" i="1"/>
  <c r="CS87" i="1" s="1"/>
  <c r="CF85" i="1"/>
  <c r="CF719" i="1"/>
  <c r="CF209" i="1"/>
  <c r="CF712" i="1"/>
  <c r="AR499" i="1"/>
  <c r="CS499" i="1" s="1"/>
  <c r="AR364" i="1"/>
  <c r="CS364" i="1" s="1"/>
  <c r="AR450" i="1"/>
  <c r="CS450" i="1" s="1"/>
  <c r="AR262" i="1"/>
  <c r="CS262" i="1" s="1"/>
  <c r="AR463" i="1"/>
  <c r="CS463" i="1" s="1"/>
  <c r="AR263" i="1"/>
  <c r="CS263" i="1" s="1"/>
  <c r="AR472" i="1"/>
  <c r="CS472" i="1" s="1"/>
  <c r="AR494" i="1"/>
  <c r="CS494" i="1" s="1"/>
  <c r="AR291" i="1"/>
  <c r="CS291" i="1" s="1"/>
  <c r="AR460" i="1"/>
  <c r="CS460" i="1" s="1"/>
  <c r="AR278" i="1"/>
  <c r="CS278" i="1" s="1"/>
  <c r="AR453" i="1"/>
  <c r="CS453" i="1" s="1"/>
  <c r="AR459" i="1"/>
  <c r="CS459" i="1" s="1"/>
  <c r="AR467" i="1"/>
  <c r="CS467" i="1" s="1"/>
  <c r="AR274" i="1"/>
  <c r="CS274" i="1" s="1"/>
  <c r="AR52" i="1"/>
  <c r="CS52" i="1" s="1"/>
  <c r="AR481" i="1"/>
  <c r="CS481" i="1" s="1"/>
  <c r="AR259" i="1"/>
  <c r="CS259" i="1" s="1"/>
  <c r="AR298" i="1"/>
  <c r="CS298" i="1" s="1"/>
  <c r="AR374" i="1"/>
  <c r="CS374" i="1" s="1"/>
  <c r="AR275" i="1"/>
  <c r="CS275" i="1" s="1"/>
  <c r="AR267" i="1"/>
  <c r="CS267" i="1" s="1"/>
  <c r="AR508" i="1"/>
  <c r="CS508" i="1" s="1"/>
  <c r="AR367" i="1"/>
  <c r="CS367" i="1" s="1"/>
  <c r="AR479" i="1"/>
  <c r="CS479" i="1" s="1"/>
  <c r="AR468" i="1"/>
  <c r="CS468" i="1" s="1"/>
  <c r="AR273" i="1"/>
  <c r="CS273" i="1" s="1"/>
  <c r="AR492" i="1"/>
  <c r="CS492" i="1" s="1"/>
  <c r="AR360" i="1"/>
  <c r="CS360" i="1" s="1"/>
  <c r="CE501" i="1"/>
  <c r="AR342" i="1"/>
  <c r="CS342" i="1" s="1"/>
  <c r="AR261" i="1"/>
  <c r="CS261" i="1" s="1"/>
  <c r="AR561" i="1"/>
  <c r="CS561" i="1" s="1"/>
  <c r="AR592" i="1"/>
  <c r="CS592" i="1" s="1"/>
  <c r="AR454" i="1"/>
  <c r="CS454" i="1" s="1"/>
  <c r="AR498" i="1"/>
  <c r="CS498" i="1" s="1"/>
  <c r="AR22" i="1"/>
  <c r="CS22" i="1" s="1"/>
  <c r="AR43" i="1"/>
  <c r="CS43" i="1" s="1"/>
  <c r="AR295" i="1"/>
  <c r="CS295" i="1" s="1"/>
  <c r="AR283" i="1"/>
  <c r="CS283" i="1" s="1"/>
  <c r="AR369" i="1"/>
  <c r="CS369" i="1" s="1"/>
  <c r="AR362" i="1"/>
  <c r="CS362" i="1" s="1"/>
  <c r="AR154" i="1"/>
  <c r="CS154" i="1" s="1"/>
  <c r="AR475" i="1"/>
  <c r="CS475" i="1" s="1"/>
  <c r="AR497" i="1"/>
  <c r="CS497" i="1" s="1"/>
  <c r="AR276" i="1"/>
  <c r="CS276" i="1" s="1"/>
  <c r="AR265" i="1"/>
  <c r="CS265" i="1" s="1"/>
  <c r="AR25" i="1"/>
  <c r="CS25" i="1" s="1"/>
  <c r="CG203" i="1"/>
  <c r="CG243" i="1"/>
  <c r="AT708" i="1"/>
  <c r="CT708" i="1" s="1"/>
  <c r="CR21" i="1"/>
  <c r="CE21" i="1" s="1"/>
  <c r="CE569" i="1"/>
  <c r="CE600" i="1"/>
  <c r="CE294" i="1"/>
  <c r="CE284" i="1"/>
  <c r="CE474" i="1"/>
  <c r="CE270" i="1"/>
  <c r="CE268" i="1"/>
  <c r="CE296" i="1"/>
  <c r="CE282" i="1"/>
  <c r="CE300" i="1"/>
  <c r="CE272" i="1"/>
  <c r="CE567" i="1"/>
  <c r="CE260" i="1"/>
  <c r="CE234" i="1"/>
  <c r="CE289" i="1"/>
  <c r="AT210" i="1"/>
  <c r="CT210" i="1" s="1"/>
  <c r="AT115" i="1"/>
  <c r="CT115" i="1" s="1"/>
  <c r="AT58" i="1"/>
  <c r="CT58" i="1" s="1"/>
  <c r="AT355" i="1"/>
  <c r="CT355" i="1" s="1"/>
  <c r="AT77" i="1"/>
  <c r="CT77" i="1" s="1"/>
  <c r="AS343" i="1"/>
  <c r="CT343" i="1" s="1"/>
  <c r="CF504" i="1"/>
  <c r="CF493" i="1"/>
  <c r="CF345" i="1"/>
  <c r="CF487" i="1"/>
  <c r="CF348" i="1"/>
  <c r="CF482" i="1"/>
  <c r="CF478" i="1"/>
  <c r="CF500" i="1"/>
  <c r="CF350" i="1"/>
  <c r="CF495" i="1"/>
  <c r="CF483" i="1"/>
  <c r="CF489" i="1"/>
  <c r="CF491" i="1"/>
  <c r="CF506" i="1"/>
  <c r="CF476" i="1"/>
  <c r="CF507" i="1"/>
  <c r="CF480" i="1"/>
  <c r="IK49" i="15" l="1"/>
  <c r="IJ50" i="15"/>
  <c r="AM17" i="15"/>
  <c r="AK18" i="15"/>
  <c r="AH26" i="15"/>
  <c r="AJ25" i="15"/>
  <c r="JV60" i="15"/>
  <c r="JU61" i="15"/>
  <c r="CG30" i="15"/>
  <c r="CI29" i="15"/>
  <c r="HS60" i="15"/>
  <c r="HS61" i="15" s="1"/>
  <c r="HR61" i="15"/>
  <c r="CE45" i="15"/>
  <c r="CC46" i="15"/>
  <c r="IJ34" i="15"/>
  <c r="IK33" i="15"/>
  <c r="CD45" i="15"/>
  <c r="CB46" i="15"/>
  <c r="JA25" i="15"/>
  <c r="IZ26" i="15"/>
  <c r="IZ60" i="15"/>
  <c r="IZ61" i="15" s="1"/>
  <c r="EC41" i="15"/>
  <c r="EA42" i="15"/>
  <c r="CO26" i="15"/>
  <c r="CQ25" i="15"/>
  <c r="HG50" i="15"/>
  <c r="HH49" i="15"/>
  <c r="EC49" i="15"/>
  <c r="EA50" i="15"/>
  <c r="IK29" i="15"/>
  <c r="IJ30" i="15"/>
  <c r="AD46" i="15"/>
  <c r="AF45" i="15"/>
  <c r="JD49" i="15"/>
  <c r="JC50" i="15"/>
  <c r="EE26" i="15"/>
  <c r="EG25" i="15"/>
  <c r="HP34" i="15"/>
  <c r="HQ33" i="15"/>
  <c r="AH34" i="15"/>
  <c r="AJ33" i="15"/>
  <c r="GC42" i="15"/>
  <c r="GD41" i="15"/>
  <c r="GO26" i="15"/>
  <c r="GP25" i="15"/>
  <c r="EC61" i="15"/>
  <c r="EE60" i="15"/>
  <c r="AF38" i="15"/>
  <c r="AH37" i="15"/>
  <c r="JF37" i="15"/>
  <c r="JE38" i="15"/>
  <c r="HS37" i="15"/>
  <c r="HR38" i="15"/>
  <c r="II60" i="15"/>
  <c r="II61" i="15" s="1"/>
  <c r="II18" i="15"/>
  <c r="IJ17" i="15"/>
  <c r="CG60" i="15"/>
  <c r="CE61" i="15"/>
  <c r="GC30" i="15"/>
  <c r="GD29" i="15"/>
  <c r="CQ33" i="15"/>
  <c r="CO34" i="15"/>
  <c r="AH30" i="15"/>
  <c r="AJ29" i="15"/>
  <c r="GB60" i="15"/>
  <c r="GA61" i="15"/>
  <c r="HQ22" i="15"/>
  <c r="HR21" i="15"/>
  <c r="JI18" i="15"/>
  <c r="JJ17" i="15"/>
  <c r="JA41" i="15"/>
  <c r="IZ42" i="15"/>
  <c r="BH22" i="15"/>
  <c r="CF21" i="15"/>
  <c r="AG50" i="15"/>
  <c r="AI49" i="15"/>
  <c r="JH21" i="15"/>
  <c r="JG22" i="15"/>
  <c r="JB33" i="15"/>
  <c r="JA34" i="15"/>
  <c r="IK41" i="15"/>
  <c r="IJ42" i="15"/>
  <c r="FS53" i="15"/>
  <c r="FQ54" i="15"/>
  <c r="EA34" i="15"/>
  <c r="EC33" i="15"/>
  <c r="CK38" i="15"/>
  <c r="CM37" i="15"/>
  <c r="EA38" i="15"/>
  <c r="EC37" i="15"/>
  <c r="HI65" i="15"/>
  <c r="HH66" i="15"/>
  <c r="HH70" i="15"/>
  <c r="HH71" i="15" s="1"/>
  <c r="AG45" i="15"/>
  <c r="AE46" i="15"/>
  <c r="GD37" i="15"/>
  <c r="GC38" i="15"/>
  <c r="HR30" i="15"/>
  <c r="HS29" i="15"/>
  <c r="GZ18" i="15"/>
  <c r="HA17" i="15"/>
  <c r="DV37" i="15"/>
  <c r="EX37" i="15" s="1"/>
  <c r="CT38" i="15"/>
  <c r="GC49" i="15"/>
  <c r="GB50" i="15"/>
  <c r="CG42" i="15"/>
  <c r="CI41" i="15"/>
  <c r="II26" i="15"/>
  <c r="IJ25" i="15"/>
  <c r="AF60" i="15"/>
  <c r="AD61" i="15"/>
  <c r="GC34" i="15"/>
  <c r="GD33" i="15"/>
  <c r="CK18" i="15"/>
  <c r="CM17" i="15"/>
  <c r="EE22" i="15"/>
  <c r="EG21" i="15"/>
  <c r="AG42" i="15"/>
  <c r="AI41" i="15"/>
  <c r="IJ37" i="15"/>
  <c r="II38" i="15"/>
  <c r="AG26" i="15"/>
  <c r="AI25" i="15"/>
  <c r="CK22" i="15"/>
  <c r="CM21" i="15"/>
  <c r="CO50" i="15"/>
  <c r="CQ49" i="15"/>
  <c r="AI33" i="15"/>
  <c r="AG34" i="15"/>
  <c r="IJ22" i="15"/>
  <c r="IK21" i="15"/>
  <c r="DY18" i="15"/>
  <c r="EA17" i="15"/>
  <c r="EC54" i="15"/>
  <c r="EE53" i="15"/>
  <c r="GW41" i="15"/>
  <c r="GV42" i="15"/>
  <c r="IZ30" i="15"/>
  <c r="JA29" i="15"/>
  <c r="HP26" i="15"/>
  <c r="HQ25" i="15"/>
  <c r="AF42" i="15"/>
  <c r="AH41" i="15"/>
  <c r="AI37" i="15"/>
  <c r="AG38" i="15"/>
  <c r="AE61" i="15"/>
  <c r="AG60" i="15"/>
  <c r="AH50" i="15"/>
  <c r="BF50" i="15" s="1"/>
  <c r="CD50" i="15" s="1"/>
  <c r="DB50" i="15" s="1"/>
  <c r="AJ49" i="15"/>
  <c r="GB46" i="15"/>
  <c r="GC45" i="15"/>
  <c r="CK739" i="1"/>
  <c r="CS737" i="1"/>
  <c r="CF737" i="1" s="1"/>
  <c r="AT737" i="1" s="1"/>
  <c r="CT737" i="1" s="1"/>
  <c r="AS796" i="1"/>
  <c r="CS796" i="1" s="1"/>
  <c r="CF796" i="1" s="1"/>
  <c r="CU357" i="1"/>
  <c r="CH357" i="1" s="1"/>
  <c r="AV357" i="1" s="1"/>
  <c r="CV357" i="1" s="1"/>
  <c r="CS722" i="1"/>
  <c r="CF722" i="1" s="1"/>
  <c r="AT722" i="1" s="1"/>
  <c r="CT722" i="1" s="1"/>
  <c r="CS705" i="1"/>
  <c r="CF705" i="1" s="1"/>
  <c r="AT705" i="1" s="1"/>
  <c r="CT705" i="1" s="1"/>
  <c r="CX741" i="1"/>
  <c r="CW741" i="1"/>
  <c r="CJ741" i="1" s="1"/>
  <c r="CR746" i="1"/>
  <c r="CE746" i="1" s="1"/>
  <c r="CR51" i="1"/>
  <c r="CE51" i="1" s="1"/>
  <c r="AS51" i="1" s="1"/>
  <c r="CS51" i="1" s="1"/>
  <c r="CR740" i="1"/>
  <c r="CE740" i="1" s="1"/>
  <c r="AS740" i="1" s="1"/>
  <c r="CS740" i="1" s="1"/>
  <c r="CS257" i="1"/>
  <c r="CF257" i="1" s="1"/>
  <c r="CR716" i="1"/>
  <c r="CE716" i="1" s="1"/>
  <c r="CR707" i="1"/>
  <c r="CE707" i="1" s="1"/>
  <c r="AS707" i="1" s="1"/>
  <c r="CR215" i="1"/>
  <c r="CE215" i="1" s="1"/>
  <c r="AS215" i="1" s="1"/>
  <c r="CS215" i="1" s="1"/>
  <c r="CS80" i="1"/>
  <c r="CF80" i="1" s="1"/>
  <c r="CR727" i="1"/>
  <c r="CE727" i="1" s="1"/>
  <c r="CR247" i="1"/>
  <c r="CE247" i="1" s="1"/>
  <c r="AS247" i="1" s="1"/>
  <c r="CE757" i="1"/>
  <c r="CD790" i="1"/>
  <c r="CE512" i="1"/>
  <c r="AS512" i="1" s="1"/>
  <c r="CS512" i="1" s="1"/>
  <c r="CE201" i="1"/>
  <c r="AS201" i="1" s="1"/>
  <c r="CS201" i="1" s="1"/>
  <c r="CG251" i="1"/>
  <c r="CE172" i="1"/>
  <c r="AS172" i="1" s="1"/>
  <c r="CS172" i="1" s="1"/>
  <c r="CE745" i="1"/>
  <c r="CF706" i="1"/>
  <c r="AT706" i="1" s="1"/>
  <c r="CT706" i="1" s="1"/>
  <c r="CE743" i="1"/>
  <c r="CE710" i="1"/>
  <c r="AT713" i="1"/>
  <c r="CT713" i="1" s="1"/>
  <c r="CG713" i="1" s="1"/>
  <c r="CD126" i="1"/>
  <c r="AR126" i="1" s="1"/>
  <c r="CR126" i="1" s="1"/>
  <c r="AW752" i="1"/>
  <c r="CF778" i="1"/>
  <c r="CD732" i="1"/>
  <c r="AR732" i="1" s="1"/>
  <c r="CR732" i="1" s="1"/>
  <c r="CE86" i="1"/>
  <c r="AS86" i="1" s="1"/>
  <c r="CS86" i="1" s="1"/>
  <c r="AT770" i="1"/>
  <c r="CT770" i="1" s="1"/>
  <c r="CD308" i="1"/>
  <c r="CF15" i="1"/>
  <c r="AT15" i="1" s="1"/>
  <c r="CT15" i="1" s="1"/>
  <c r="CF175" i="1"/>
  <c r="AR197" i="1"/>
  <c r="CE242" i="1"/>
  <c r="CF733" i="1"/>
  <c r="AT733" i="1" s="1"/>
  <c r="CT733" i="1" s="1"/>
  <c r="CD174" i="1"/>
  <c r="AR174" i="1" s="1"/>
  <c r="CR174" i="1" s="1"/>
  <c r="CF252" i="1"/>
  <c r="CE309" i="1"/>
  <c r="CD20" i="1"/>
  <c r="AR20" i="1" s="1"/>
  <c r="CR20" i="1" s="1"/>
  <c r="AS216" i="1"/>
  <c r="CS216" i="1" s="1"/>
  <c r="CF216" i="1" s="1"/>
  <c r="AS726" i="1"/>
  <c r="CS726" i="1" s="1"/>
  <c r="CF176" i="1"/>
  <c r="CE793" i="1"/>
  <c r="AS793" i="1" s="1"/>
  <c r="CS793" i="1" s="1"/>
  <c r="AS776" i="1"/>
  <c r="CS776" i="1" s="1"/>
  <c r="AS117" i="1"/>
  <c r="CS117" i="1" s="1"/>
  <c r="CF117" i="1" s="1"/>
  <c r="CE62" i="1"/>
  <c r="AS62" i="1" s="1"/>
  <c r="CS62" i="1" s="1"/>
  <c r="CF735" i="1"/>
  <c r="CE109" i="1"/>
  <c r="AT749" i="1"/>
  <c r="CT749" i="1" s="1"/>
  <c r="CF118" i="1"/>
  <c r="AT786" i="1"/>
  <c r="AS724" i="1"/>
  <c r="CE202" i="1"/>
  <c r="AS202" i="1" s="1"/>
  <c r="CS202" i="1" s="1"/>
  <c r="CE753" i="1"/>
  <c r="CD192" i="1"/>
  <c r="AS800" i="1"/>
  <c r="CS800" i="1" s="1"/>
  <c r="CF755" i="1"/>
  <c r="AT161" i="1"/>
  <c r="AS602" i="1"/>
  <c r="CS602" i="1" s="1"/>
  <c r="CF602" i="1" s="1"/>
  <c r="AS377" i="1"/>
  <c r="CS377" i="1" s="1"/>
  <c r="AS135" i="1"/>
  <c r="CS135" i="1" s="1"/>
  <c r="CF135" i="1" s="1"/>
  <c r="AR372" i="1"/>
  <c r="AS170" i="1"/>
  <c r="CS170" i="1" s="1"/>
  <c r="AR442" i="1"/>
  <c r="CR442" i="1" s="1"/>
  <c r="AR187" i="1"/>
  <c r="CR187" i="1" s="1"/>
  <c r="AR189" i="1"/>
  <c r="CR189" i="1" s="1"/>
  <c r="AS196" i="1"/>
  <c r="CS196" i="1" s="1"/>
  <c r="CF196" i="1" s="1"/>
  <c r="AR258" i="1"/>
  <c r="CR258" i="1" s="1"/>
  <c r="AR766" i="1"/>
  <c r="CR766" i="1" s="1"/>
  <c r="AR171" i="1"/>
  <c r="CR171" i="1" s="1"/>
  <c r="AS183" i="1"/>
  <c r="AR139" i="1"/>
  <c r="CR139" i="1" s="1"/>
  <c r="AT751" i="1"/>
  <c r="CT751" i="1" s="1"/>
  <c r="CG751" i="1" s="1"/>
  <c r="AS111" i="1"/>
  <c r="CS111" i="1" s="1"/>
  <c r="AR83" i="1"/>
  <c r="AS179" i="1"/>
  <c r="AS168" i="1"/>
  <c r="CS168" i="1" s="1"/>
  <c r="AS223" i="1"/>
  <c r="CS223" i="1" s="1"/>
  <c r="AR729" i="1"/>
  <c r="CR729" i="1" s="1"/>
  <c r="AR255" i="1"/>
  <c r="CR255" i="1" s="1"/>
  <c r="AR703" i="1"/>
  <c r="CR703" i="1" s="1"/>
  <c r="AT94" i="1"/>
  <c r="CT94" i="1" s="1"/>
  <c r="AR765" i="1"/>
  <c r="CR765" i="1" s="1"/>
  <c r="CE765" i="1" s="1"/>
  <c r="AR762" i="1"/>
  <c r="AR195" i="1"/>
  <c r="AT158" i="1"/>
  <c r="AT368" i="1"/>
  <c r="CU368" i="1" s="1"/>
  <c r="CE638" i="1"/>
  <c r="CI303" i="1"/>
  <c r="CI359" i="1"/>
  <c r="AV359" i="1" s="1"/>
  <c r="CW359" i="1" s="1"/>
  <c r="CH155" i="1"/>
  <c r="AU155" i="1" s="1"/>
  <c r="CV155" i="1" s="1"/>
  <c r="AR461" i="1"/>
  <c r="CS461" i="1" s="1"/>
  <c r="AR627" i="1"/>
  <c r="CS627" i="1" s="1"/>
  <c r="AR462" i="1"/>
  <c r="CS462" i="1" s="1"/>
  <c r="AR488" i="1"/>
  <c r="AR465" i="1"/>
  <c r="CS465" i="1" s="1"/>
  <c r="AR304" i="1"/>
  <c r="CS304" i="1" s="1"/>
  <c r="AR471" i="1"/>
  <c r="CS471" i="1" s="1"/>
  <c r="AR375" i="1"/>
  <c r="CS375" i="1" s="1"/>
  <c r="AR626" i="1"/>
  <c r="CS626" i="1" s="1"/>
  <c r="AR299" i="1"/>
  <c r="CS299" i="1" s="1"/>
  <c r="AR560" i="1"/>
  <c r="CS560" i="1" s="1"/>
  <c r="AR112" i="1"/>
  <c r="CS112" i="1" s="1"/>
  <c r="AR157" i="1"/>
  <c r="CS157" i="1" s="1"/>
  <c r="AR456" i="1"/>
  <c r="CS456" i="1" s="1"/>
  <c r="AR578" i="1"/>
  <c r="CS578" i="1" s="1"/>
  <c r="AR44" i="1"/>
  <c r="CS44" i="1" s="1"/>
  <c r="AR371" i="1"/>
  <c r="CS371" i="1" s="1"/>
  <c r="AR443" i="1"/>
  <c r="CS443" i="1" s="1"/>
  <c r="AR457" i="1"/>
  <c r="CS457" i="1" s="1"/>
  <c r="AR293" i="1"/>
  <c r="CS293" i="1" s="1"/>
  <c r="AR370" i="1"/>
  <c r="CS370" i="1" s="1"/>
  <c r="AR455" i="1"/>
  <c r="CS455" i="1" s="1"/>
  <c r="AR486" i="1"/>
  <c r="CS486" i="1" s="1"/>
  <c r="AR502" i="1"/>
  <c r="AR466" i="1"/>
  <c r="CS466" i="1" s="1"/>
  <c r="AR449" i="1"/>
  <c r="CS449" i="1" s="1"/>
  <c r="AR297" i="1"/>
  <c r="CS297" i="1" s="1"/>
  <c r="AR501" i="1"/>
  <c r="AR365" i="1"/>
  <c r="CS365" i="1" s="1"/>
  <c r="AR266" i="1"/>
  <c r="CS266" i="1" s="1"/>
  <c r="AR464" i="1"/>
  <c r="CS464" i="1" s="1"/>
  <c r="CT225" i="1"/>
  <c r="CG225" i="1" s="1"/>
  <c r="CW658" i="1"/>
  <c r="CJ658" i="1" s="1"/>
  <c r="AV658" i="1" s="1"/>
  <c r="CX658" i="1" s="1"/>
  <c r="AU682" i="1"/>
  <c r="CW682" i="1" s="1"/>
  <c r="CJ682" i="1" s="1"/>
  <c r="AV682" i="1" s="1"/>
  <c r="AV697" i="1"/>
  <c r="CX697" i="1" s="1"/>
  <c r="CK697" i="1" s="1"/>
  <c r="AW697" i="1" s="1"/>
  <c r="AV676" i="1"/>
  <c r="CX676" i="1" s="1"/>
  <c r="CK676" i="1" s="1"/>
  <c r="AW676" i="1" s="1"/>
  <c r="CW672" i="1"/>
  <c r="CJ672" i="1" s="1"/>
  <c r="CW692" i="1"/>
  <c r="CJ692" i="1" s="1"/>
  <c r="AV692" i="1" s="1"/>
  <c r="CX696" i="1"/>
  <c r="CK696" i="1" s="1"/>
  <c r="AW696" i="1" s="1"/>
  <c r="CS633" i="1"/>
  <c r="CF633" i="1" s="1"/>
  <c r="AR633" i="1" s="1"/>
  <c r="CX669" i="1"/>
  <c r="CK669" i="1" s="1"/>
  <c r="AW669" i="1" s="1"/>
  <c r="CX715" i="1"/>
  <c r="CK715" i="1" s="1"/>
  <c r="AW715" i="1" s="1"/>
  <c r="CT50" i="1"/>
  <c r="CG50" i="1" s="1"/>
  <c r="AS50" i="1" s="1"/>
  <c r="CU50" i="1" s="1"/>
  <c r="CS620" i="1"/>
  <c r="CF620" i="1" s="1"/>
  <c r="CK685" i="1"/>
  <c r="AW685" i="1" s="1"/>
  <c r="CJ674" i="1"/>
  <c r="AV674" i="1" s="1"/>
  <c r="CX674" i="1" s="1"/>
  <c r="CF417" i="1"/>
  <c r="CK667" i="1"/>
  <c r="AW667" i="1" s="1"/>
  <c r="CJ671" i="1"/>
  <c r="CJ670" i="1"/>
  <c r="AV670" i="1" s="1"/>
  <c r="CX670" i="1" s="1"/>
  <c r="AV662" i="1"/>
  <c r="CX662" i="1" s="1"/>
  <c r="CJ675" i="1"/>
  <c r="AV675" i="1" s="1"/>
  <c r="CX675" i="1" s="1"/>
  <c r="AW681" i="1"/>
  <c r="CK677" i="1"/>
  <c r="AW677" i="1" s="1"/>
  <c r="CJ679" i="1"/>
  <c r="CJ661" i="1"/>
  <c r="AV661" i="1" s="1"/>
  <c r="CX661" i="1" s="1"/>
  <c r="CK694" i="1"/>
  <c r="AW694" i="1" s="1"/>
  <c r="AV680" i="1"/>
  <c r="CX680" i="1" s="1"/>
  <c r="CK680" i="1" s="1"/>
  <c r="AV686" i="1"/>
  <c r="CX686" i="1" s="1"/>
  <c r="AU660" i="1"/>
  <c r="CW660" i="1" s="1"/>
  <c r="AV691" i="1"/>
  <c r="CX691" i="1" s="1"/>
  <c r="CK691" i="1" s="1"/>
  <c r="AV688" i="1"/>
  <c r="CX688" i="1" s="1"/>
  <c r="AV673" i="1"/>
  <c r="CX673" i="1" s="1"/>
  <c r="CK673" i="1" s="1"/>
  <c r="CJ664" i="1"/>
  <c r="AV664" i="1" s="1"/>
  <c r="CX664" i="1" s="1"/>
  <c r="CK695" i="1"/>
  <c r="AW695" i="1" s="1"/>
  <c r="AU687" i="1"/>
  <c r="CW687" i="1" s="1"/>
  <c r="CJ687" i="1" s="1"/>
  <c r="AU683" i="1"/>
  <c r="CW683" i="1" s="1"/>
  <c r="CJ683" i="1" s="1"/>
  <c r="AV663" i="1"/>
  <c r="CK690" i="1"/>
  <c r="AW690" i="1" s="1"/>
  <c r="AR226" i="1"/>
  <c r="CJ693" i="1"/>
  <c r="AV693" i="1" s="1"/>
  <c r="CX693" i="1" s="1"/>
  <c r="AV678" i="1"/>
  <c r="CX678" i="1" s="1"/>
  <c r="CK678" i="1" s="1"/>
  <c r="CE346" i="1"/>
  <c r="CE354" i="1"/>
  <c r="CE177" i="1"/>
  <c r="CE142" i="1"/>
  <c r="CF711" i="1"/>
  <c r="CE78" i="1"/>
  <c r="CE249" i="1"/>
  <c r="AS799" i="1"/>
  <c r="CS799" i="1" s="1"/>
  <c r="CE123" i="1"/>
  <c r="AS181" i="1"/>
  <c r="CS181" i="1" s="1"/>
  <c r="AS90" i="1"/>
  <c r="CS90" i="1" s="1"/>
  <c r="AR206" i="1"/>
  <c r="CR206" i="1" s="1"/>
  <c r="CF194" i="1"/>
  <c r="AS801" i="1"/>
  <c r="CS801" i="1" s="1"/>
  <c r="CE794" i="1"/>
  <c r="AR164" i="1"/>
  <c r="CR164" i="1" s="1"/>
  <c r="CF232" i="1"/>
  <c r="CE731" i="1"/>
  <c r="AR124" i="1"/>
  <c r="CR124" i="1" s="1"/>
  <c r="AS32" i="1"/>
  <c r="CS32" i="1" s="1"/>
  <c r="AS191" i="1"/>
  <c r="CS191" i="1" s="1"/>
  <c r="AS133" i="1"/>
  <c r="CS133" i="1" s="1"/>
  <c r="AR761" i="1"/>
  <c r="CR761" i="1" s="1"/>
  <c r="CE82" i="1"/>
  <c r="AR81" i="1"/>
  <c r="CR81" i="1" s="1"/>
  <c r="CF730" i="1"/>
  <c r="AR75" i="1"/>
  <c r="CR75" i="1" s="1"/>
  <c r="CE217" i="1"/>
  <c r="CE221" i="1"/>
  <c r="AS509" i="1"/>
  <c r="CS509" i="1" s="1"/>
  <c r="AS250" i="1"/>
  <c r="CS250" i="1" s="1"/>
  <c r="CF248" i="1"/>
  <c r="CE349" i="1"/>
  <c r="CF110" i="1"/>
  <c r="CF30" i="1"/>
  <c r="CE128" i="1"/>
  <c r="CF717" i="1"/>
  <c r="CF788" i="1"/>
  <c r="CF184" i="1"/>
  <c r="CF10" i="1"/>
  <c r="CF756" i="1"/>
  <c r="AS60" i="1"/>
  <c r="CU60" i="1" s="1"/>
  <c r="AR383" i="1"/>
  <c r="CT383" i="1" s="1"/>
  <c r="AS119" i="1"/>
  <c r="CS119" i="1" s="1"/>
  <c r="AS747" i="1"/>
  <c r="CS747" i="1" s="1"/>
  <c r="AT754" i="1"/>
  <c r="CT754" i="1" s="1"/>
  <c r="CF510" i="1"/>
  <c r="CF803" i="1"/>
  <c r="CF79" i="1"/>
  <c r="CF222" i="1"/>
  <c r="AT92" i="1"/>
  <c r="CT92" i="1" s="1"/>
  <c r="AS48" i="1"/>
  <c r="CS48" i="1" s="1"/>
  <c r="AS38" i="1"/>
  <c r="CS38" i="1" s="1"/>
  <c r="CF758" i="1"/>
  <c r="AT165" i="1"/>
  <c r="CT165" i="1" s="1"/>
  <c r="CF780" i="1"/>
  <c r="CF781" i="1"/>
  <c r="AS37" i="1"/>
  <c r="CS37" i="1" s="1"/>
  <c r="CF750" i="1"/>
  <c r="CG744" i="1"/>
  <c r="AS401" i="1"/>
  <c r="CU401" i="1" s="1"/>
  <c r="AT712" i="1"/>
  <c r="CT712" i="1" s="1"/>
  <c r="CE347" i="1"/>
  <c r="AR451" i="1"/>
  <c r="CS451" i="1" s="1"/>
  <c r="AR271" i="1"/>
  <c r="CS271" i="1" s="1"/>
  <c r="AR570" i="1"/>
  <c r="CS570" i="1" s="1"/>
  <c r="AR288" i="1"/>
  <c r="CS288" i="1" s="1"/>
  <c r="AR363" i="1"/>
  <c r="CS363" i="1" s="1"/>
  <c r="AR366" i="1"/>
  <c r="CS366" i="1" s="1"/>
  <c r="AR302" i="1"/>
  <c r="CS302" i="1" s="1"/>
  <c r="AR503" i="1"/>
  <c r="CS503" i="1" s="1"/>
  <c r="CF342" i="1"/>
  <c r="AR286" i="1"/>
  <c r="CS286" i="1" s="1"/>
  <c r="AR280" i="1"/>
  <c r="CS280" i="1" s="1"/>
  <c r="AR277" i="1"/>
  <c r="CS277" i="1" s="1"/>
  <c r="AR306" i="1"/>
  <c r="CS306" i="1" s="1"/>
  <c r="AR473" i="1"/>
  <c r="CS473" i="1" s="1"/>
  <c r="AR484" i="1"/>
  <c r="CS484" i="1" s="1"/>
  <c r="AR376" i="1"/>
  <c r="CS376" i="1" s="1"/>
  <c r="AR358" i="1"/>
  <c r="CS358" i="1" s="1"/>
  <c r="AR292" i="1"/>
  <c r="CS292" i="1" s="1"/>
  <c r="AR458" i="1"/>
  <c r="CS458" i="1" s="1"/>
  <c r="AR373" i="1"/>
  <c r="CS373" i="1" s="1"/>
  <c r="CF154" i="1"/>
  <c r="CF494" i="1"/>
  <c r="AR305" i="1"/>
  <c r="CS305" i="1" s="1"/>
  <c r="AR477" i="1"/>
  <c r="CS477" i="1" s="1"/>
  <c r="AR470" i="1"/>
  <c r="CS470" i="1" s="1"/>
  <c r="AR448" i="1"/>
  <c r="CS448" i="1" s="1"/>
  <c r="AR285" i="1"/>
  <c r="CS285" i="1" s="1"/>
  <c r="AR279" i="1"/>
  <c r="CS279" i="1" s="1"/>
  <c r="AR269" i="1"/>
  <c r="CS269" i="1" s="1"/>
  <c r="CG91" i="1"/>
  <c r="CG224" i="1"/>
  <c r="CG708" i="1"/>
  <c r="CF344" i="1"/>
  <c r="CG797" i="1"/>
  <c r="CG122" i="1"/>
  <c r="CG795" i="1"/>
  <c r="CG115" i="1"/>
  <c r="CG211" i="1"/>
  <c r="CG343" i="1"/>
  <c r="AS493" i="1"/>
  <c r="CT493" i="1" s="1"/>
  <c r="AS348" i="1"/>
  <c r="CT348" i="1" s="1"/>
  <c r="AS491" i="1"/>
  <c r="CT491" i="1" s="1"/>
  <c r="AS345" i="1"/>
  <c r="CT345" i="1" s="1"/>
  <c r="AS483" i="1"/>
  <c r="CT483" i="1" s="1"/>
  <c r="AS478" i="1"/>
  <c r="CT478" i="1" s="1"/>
  <c r="AS487" i="1"/>
  <c r="CT487" i="1" s="1"/>
  <c r="AS482" i="1"/>
  <c r="CT482" i="1" s="1"/>
  <c r="AR21" i="1"/>
  <c r="CS21" i="1" s="1"/>
  <c r="AN9" i="1"/>
  <c r="AM9" i="1"/>
  <c r="AL9" i="1"/>
  <c r="AK9" i="1"/>
  <c r="AJ9" i="1"/>
  <c r="AI9" i="1"/>
  <c r="AH9" i="1"/>
  <c r="AG9" i="1"/>
  <c r="AF9" i="1"/>
  <c r="AO9" i="1" s="1"/>
  <c r="CN9" i="1"/>
  <c r="CM9" i="1"/>
  <c r="BY9" i="1"/>
  <c r="AN11" i="1"/>
  <c r="AM11" i="1"/>
  <c r="AL11" i="1"/>
  <c r="AK11" i="1"/>
  <c r="AJ11" i="1"/>
  <c r="AI11" i="1"/>
  <c r="AH11" i="1"/>
  <c r="AG11" i="1"/>
  <c r="CN3" i="1" l="1"/>
  <c r="KH83" i="15" s="1"/>
  <c r="CN4" i="1"/>
  <c r="BU9" i="1"/>
  <c r="BY3" i="1"/>
  <c r="BY4" i="1"/>
  <c r="CM3" i="1"/>
  <c r="KG83" i="15" s="1"/>
  <c r="CM4" i="1"/>
  <c r="IK50" i="15"/>
  <c r="IL49" i="15"/>
  <c r="IL50" i="15" s="1"/>
  <c r="JD50" i="15"/>
  <c r="JE49" i="15"/>
  <c r="CF45" i="15"/>
  <c r="CD46" i="15"/>
  <c r="AK33" i="15"/>
  <c r="AI34" i="15"/>
  <c r="GD38" i="15"/>
  <c r="GE37" i="15"/>
  <c r="AH42" i="15"/>
  <c r="BF42" i="15" s="1"/>
  <c r="CD42" i="15" s="1"/>
  <c r="DB42" i="15" s="1"/>
  <c r="AJ41" i="15"/>
  <c r="JC33" i="15"/>
  <c r="JB34" i="15"/>
  <c r="CM22" i="15"/>
  <c r="CO21" i="15"/>
  <c r="AI26" i="15"/>
  <c r="AK25" i="15"/>
  <c r="CI42" i="15"/>
  <c r="CK41" i="15"/>
  <c r="EC38" i="15"/>
  <c r="EE37" i="15"/>
  <c r="DD21" i="15"/>
  <c r="EF21" i="15" s="1"/>
  <c r="FH21" i="15" s="1"/>
  <c r="CF22" i="15"/>
  <c r="DF21" i="15"/>
  <c r="EH21" i="15" s="1"/>
  <c r="FJ21" i="15" s="1"/>
  <c r="CK29" i="15"/>
  <c r="CI30" i="15"/>
  <c r="CI60" i="15"/>
  <c r="CG61" i="15"/>
  <c r="AJ34" i="15"/>
  <c r="BH33" i="15"/>
  <c r="CQ26" i="15"/>
  <c r="CS25" i="15"/>
  <c r="IK42" i="15"/>
  <c r="IL41" i="15"/>
  <c r="IL42" i="15" s="1"/>
  <c r="AH45" i="15"/>
  <c r="AF46" i="15"/>
  <c r="IL33" i="15"/>
  <c r="IL34" i="15" s="1"/>
  <c r="IK34" i="15"/>
  <c r="EE61" i="15"/>
  <c r="EG60" i="15"/>
  <c r="CE46" i="15"/>
  <c r="CG45" i="15"/>
  <c r="GX41" i="15"/>
  <c r="GW42" i="15"/>
  <c r="GC46" i="15"/>
  <c r="GD45" i="15"/>
  <c r="EG53" i="15"/>
  <c r="EE54" i="15"/>
  <c r="AK41" i="15"/>
  <c r="AI42" i="15"/>
  <c r="JA42" i="15"/>
  <c r="JB41" i="15"/>
  <c r="HQ34" i="15"/>
  <c r="HR33" i="15"/>
  <c r="JV61" i="15"/>
  <c r="JW60" i="15"/>
  <c r="GD34" i="15"/>
  <c r="GE33" i="15"/>
  <c r="AJ30" i="15"/>
  <c r="BH29" i="15"/>
  <c r="JI21" i="15"/>
  <c r="JH22" i="15"/>
  <c r="GD30" i="15"/>
  <c r="GE29" i="15"/>
  <c r="GE41" i="15"/>
  <c r="GD42" i="15"/>
  <c r="EC34" i="15"/>
  <c r="EE33" i="15"/>
  <c r="JK17" i="15"/>
  <c r="JJ18" i="15"/>
  <c r="EE41" i="15"/>
  <c r="EC42" i="15"/>
  <c r="AJ26" i="15"/>
  <c r="BH25" i="15"/>
  <c r="GC60" i="15"/>
  <c r="GB61" i="15"/>
  <c r="AG46" i="15"/>
  <c r="AI45" i="15"/>
  <c r="CQ34" i="15"/>
  <c r="CS33" i="15"/>
  <c r="AI50" i="15"/>
  <c r="AK49" i="15"/>
  <c r="HH50" i="15"/>
  <c r="HI49" i="15"/>
  <c r="AJ50" i="15"/>
  <c r="BH50" i="15" s="1"/>
  <c r="CF50" i="15" s="1"/>
  <c r="DD50" i="15" s="1"/>
  <c r="AL49" i="15"/>
  <c r="EA18" i="15"/>
  <c r="EC17" i="15"/>
  <c r="EI21" i="15"/>
  <c r="EG22" i="15"/>
  <c r="HA18" i="15"/>
  <c r="HB17" i="15"/>
  <c r="EG26" i="15"/>
  <c r="EI25" i="15"/>
  <c r="AI38" i="15"/>
  <c r="AK37" i="15"/>
  <c r="AF61" i="15"/>
  <c r="AH60" i="15"/>
  <c r="HJ65" i="15"/>
  <c r="HI66" i="15"/>
  <c r="HI70" i="15"/>
  <c r="HI71" i="15" s="1"/>
  <c r="HS21" i="15"/>
  <c r="HR22" i="15"/>
  <c r="HT37" i="15"/>
  <c r="HS38" i="15"/>
  <c r="JG37" i="15"/>
  <c r="JF38" i="15"/>
  <c r="AJ37" i="15"/>
  <c r="AH38" i="15"/>
  <c r="CS49" i="15"/>
  <c r="CQ50" i="15"/>
  <c r="IL29" i="15"/>
  <c r="IL30" i="15" s="1"/>
  <c r="IK30" i="15"/>
  <c r="HQ26" i="15"/>
  <c r="HR25" i="15"/>
  <c r="IJ26" i="15"/>
  <c r="IK25" i="15"/>
  <c r="GP26" i="15"/>
  <c r="GQ25" i="15"/>
  <c r="EE49" i="15"/>
  <c r="EC50" i="15"/>
  <c r="JA30" i="15"/>
  <c r="JB29" i="15"/>
  <c r="IK37" i="15"/>
  <c r="IJ38" i="15"/>
  <c r="GC50" i="15"/>
  <c r="GD49" i="15"/>
  <c r="CO37" i="15"/>
  <c r="CM38" i="15"/>
  <c r="IJ60" i="15"/>
  <c r="IJ61" i="15" s="1"/>
  <c r="IJ18" i="15"/>
  <c r="IK17" i="15"/>
  <c r="AG61" i="15"/>
  <c r="AI60" i="15"/>
  <c r="IL21" i="15"/>
  <c r="IL22" i="15" s="1"/>
  <c r="IK22" i="15"/>
  <c r="CM18" i="15"/>
  <c r="CO17" i="15"/>
  <c r="HT29" i="15"/>
  <c r="HS30" i="15"/>
  <c r="FS54" i="15"/>
  <c r="FU53" i="15"/>
  <c r="JB25" i="15"/>
  <c r="JA26" i="15"/>
  <c r="AO17" i="15"/>
  <c r="AO18" i="15" s="1"/>
  <c r="AM18" i="15"/>
  <c r="CK741" i="1"/>
  <c r="AT257" i="1"/>
  <c r="CT257" i="1" s="1"/>
  <c r="CG257" i="1" s="1"/>
  <c r="AU257" i="1" s="1"/>
  <c r="CU257" i="1" s="1"/>
  <c r="AS716" i="1"/>
  <c r="CS716" i="1" s="1"/>
  <c r="CF716" i="1" s="1"/>
  <c r="AT716" i="1" s="1"/>
  <c r="CT716" i="1" s="1"/>
  <c r="CS707" i="1"/>
  <c r="CF707" i="1" s="1"/>
  <c r="AT707" i="1" s="1"/>
  <c r="CT707" i="1" s="1"/>
  <c r="AS746" i="1"/>
  <c r="CS746" i="1" s="1"/>
  <c r="CF746" i="1" s="1"/>
  <c r="AT746" i="1" s="1"/>
  <c r="CT746" i="1" s="1"/>
  <c r="AS727" i="1"/>
  <c r="CS727" i="1" s="1"/>
  <c r="CF727" i="1" s="1"/>
  <c r="AT727" i="1" s="1"/>
  <c r="CT727" i="1" s="1"/>
  <c r="CS247" i="1"/>
  <c r="CF247" i="1" s="1"/>
  <c r="AT247" i="1" s="1"/>
  <c r="CT247" i="1" s="1"/>
  <c r="CS179" i="1"/>
  <c r="CF179" i="1" s="1"/>
  <c r="AT179" i="1" s="1"/>
  <c r="CT179" i="1" s="1"/>
  <c r="CR83" i="1"/>
  <c r="CE83" i="1" s="1"/>
  <c r="CS724" i="1"/>
  <c r="CF724" i="1" s="1"/>
  <c r="AT724" i="1" s="1"/>
  <c r="CT724" i="1" s="1"/>
  <c r="CX752" i="1"/>
  <c r="CW752" i="1"/>
  <c r="CJ752" i="1" s="1"/>
  <c r="CT786" i="1"/>
  <c r="CG786" i="1" s="1"/>
  <c r="AU786" i="1" s="1"/>
  <c r="CU786" i="1" s="1"/>
  <c r="CR195" i="1"/>
  <c r="CE195" i="1" s="1"/>
  <c r="AS195" i="1" s="1"/>
  <c r="CS195" i="1" s="1"/>
  <c r="CR762" i="1"/>
  <c r="CE762" i="1" s="1"/>
  <c r="AS762" i="1" s="1"/>
  <c r="CS762" i="1" s="1"/>
  <c r="CR372" i="1"/>
  <c r="CE372" i="1" s="1"/>
  <c r="AS372" i="1" s="1"/>
  <c r="CS183" i="1"/>
  <c r="CF183" i="1" s="1"/>
  <c r="CT161" i="1"/>
  <c r="CG161" i="1" s="1"/>
  <c r="AU161" i="1" s="1"/>
  <c r="CR197" i="1"/>
  <c r="CE197" i="1" s="1"/>
  <c r="AS197" i="1" s="1"/>
  <c r="CF800" i="1"/>
  <c r="AT800" i="1" s="1"/>
  <c r="CT800" i="1" s="1"/>
  <c r="CE185" i="1"/>
  <c r="CE703" i="1"/>
  <c r="AS703" i="1" s="1"/>
  <c r="CS703" i="1" s="1"/>
  <c r="CE720" i="1"/>
  <c r="CE442" i="1"/>
  <c r="AS442" i="1" s="1"/>
  <c r="CS442" i="1" s="1"/>
  <c r="CE729" i="1"/>
  <c r="AS729" i="1" s="1"/>
  <c r="CS729" i="1" s="1"/>
  <c r="CF167" i="1"/>
  <c r="CF168" i="1"/>
  <c r="AT168" i="1" s="1"/>
  <c r="CT168" i="1" s="1"/>
  <c r="AT117" i="1"/>
  <c r="CE120" i="1"/>
  <c r="AS120" i="1" s="1"/>
  <c r="CS120" i="1" s="1"/>
  <c r="CF784" i="1"/>
  <c r="AR192" i="1"/>
  <c r="CR192" i="1" s="1"/>
  <c r="CE192" i="1" s="1"/>
  <c r="CE789" i="1"/>
  <c r="CE229" i="1"/>
  <c r="AS229" i="1" s="1"/>
  <c r="CS229" i="1" s="1"/>
  <c r="AU751" i="1"/>
  <c r="CU751" i="1" s="1"/>
  <c r="CF377" i="1"/>
  <c r="AT377" i="1" s="1"/>
  <c r="CT377" i="1" s="1"/>
  <c r="CG15" i="1"/>
  <c r="CE126" i="1"/>
  <c r="CE208" i="1"/>
  <c r="CE174" i="1"/>
  <c r="CE139" i="1"/>
  <c r="CG94" i="1"/>
  <c r="CE742" i="1"/>
  <c r="AS742" i="1" s="1"/>
  <c r="CS742" i="1" s="1"/>
  <c r="CF186" i="1"/>
  <c r="CF170" i="1"/>
  <c r="CE760" i="1"/>
  <c r="AS760" i="1" s="1"/>
  <c r="CS760" i="1" s="1"/>
  <c r="CF223" i="1"/>
  <c r="AT755" i="1"/>
  <c r="CT755" i="1" s="1"/>
  <c r="CI357" i="1"/>
  <c r="CF108" i="1"/>
  <c r="CE130" i="1"/>
  <c r="AS130" i="1" s="1"/>
  <c r="CS130" i="1" s="1"/>
  <c r="AT602" i="1"/>
  <c r="CT602" i="1" s="1"/>
  <c r="AR790" i="1"/>
  <c r="CR790" i="1" s="1"/>
  <c r="CE790" i="1" s="1"/>
  <c r="CF201" i="1"/>
  <c r="AT201" i="1" s="1"/>
  <c r="CT201" i="1" s="1"/>
  <c r="CE29" i="1"/>
  <c r="CE188" i="1"/>
  <c r="CF773" i="1"/>
  <c r="AT773" i="1" s="1"/>
  <c r="CT773" i="1" s="1"/>
  <c r="CE721" i="1"/>
  <c r="CE171" i="1"/>
  <c r="AS171" i="1" s="1"/>
  <c r="CS171" i="1" s="1"/>
  <c r="AS753" i="1"/>
  <c r="CS753" i="1" s="1"/>
  <c r="CF753" i="1" s="1"/>
  <c r="AR308" i="1"/>
  <c r="CR308" i="1" s="1"/>
  <c r="CE308" i="1" s="1"/>
  <c r="AS745" i="1"/>
  <c r="CS745" i="1" s="1"/>
  <c r="CE732" i="1"/>
  <c r="CE20" i="1"/>
  <c r="CF111" i="1"/>
  <c r="AU251" i="1"/>
  <c r="CU251" i="1" s="1"/>
  <c r="CH251" i="1" s="1"/>
  <c r="CE254" i="1"/>
  <c r="AS254" i="1" s="1"/>
  <c r="CS254" i="1" s="1"/>
  <c r="CE766" i="1"/>
  <c r="AS766" i="1" s="1"/>
  <c r="CS766" i="1" s="1"/>
  <c r="CF740" i="1"/>
  <c r="AT740" i="1" s="1"/>
  <c r="CT740" i="1" s="1"/>
  <c r="CG733" i="1"/>
  <c r="AU733" i="1" s="1"/>
  <c r="CU733" i="1" s="1"/>
  <c r="CF86" i="1"/>
  <c r="AT86" i="1" s="1"/>
  <c r="CT86" i="1" s="1"/>
  <c r="CE725" i="1"/>
  <c r="AS725" i="1" s="1"/>
  <c r="CS725" i="1" s="1"/>
  <c r="CE255" i="1"/>
  <c r="AS255" i="1" s="1"/>
  <c r="CS255" i="1" s="1"/>
  <c r="CE258" i="1"/>
  <c r="AS258" i="1" s="1"/>
  <c r="CS258" i="1" s="1"/>
  <c r="CF793" i="1"/>
  <c r="AT793" i="1" s="1"/>
  <c r="CT793" i="1" s="1"/>
  <c r="AS309" i="1"/>
  <c r="CE189" i="1"/>
  <c r="CE187" i="1"/>
  <c r="CF62" i="1"/>
  <c r="CE193" i="1"/>
  <c r="AS710" i="1"/>
  <c r="CS710" i="1" s="1"/>
  <c r="CE307" i="1"/>
  <c r="AS743" i="1"/>
  <c r="CF51" i="1"/>
  <c r="AT51" i="1" s="1"/>
  <c r="CT51" i="1" s="1"/>
  <c r="CE256" i="1"/>
  <c r="AS256" i="1" s="1"/>
  <c r="CS256" i="1" s="1"/>
  <c r="AT175" i="1"/>
  <c r="CT175" i="1" s="1"/>
  <c r="CG175" i="1" s="1"/>
  <c r="AU175" i="1" s="1"/>
  <c r="CU175" i="1" s="1"/>
  <c r="CG706" i="1"/>
  <c r="AU706" i="1" s="1"/>
  <c r="CU706" i="1" s="1"/>
  <c r="CF512" i="1"/>
  <c r="CE198" i="1"/>
  <c r="AS198" i="1" s="1"/>
  <c r="CS198" i="1" s="1"/>
  <c r="CF792" i="1"/>
  <c r="AT792" i="1" s="1"/>
  <c r="CT792" i="1" s="1"/>
  <c r="CF204" i="1"/>
  <c r="CE166" i="1"/>
  <c r="AS166" i="1" s="1"/>
  <c r="CS166" i="1" s="1"/>
  <c r="CE190" i="1"/>
  <c r="AS190" i="1" s="1"/>
  <c r="CS190" i="1" s="1"/>
  <c r="AT196" i="1"/>
  <c r="CT196" i="1" s="1"/>
  <c r="CF202" i="1"/>
  <c r="AS109" i="1"/>
  <c r="CS109" i="1" s="1"/>
  <c r="AS242" i="1"/>
  <c r="CS242" i="1" s="1"/>
  <c r="CF242" i="1" s="1"/>
  <c r="AT242" i="1" s="1"/>
  <c r="CT242" i="1" s="1"/>
  <c r="CF215" i="1"/>
  <c r="CF172" i="1"/>
  <c r="AT172" i="1" s="1"/>
  <c r="CT172" i="1" s="1"/>
  <c r="AS757" i="1"/>
  <c r="CS757" i="1" s="1"/>
  <c r="AT252" i="1"/>
  <c r="AS78" i="1"/>
  <c r="AT711" i="1"/>
  <c r="AS205" i="1"/>
  <c r="CS205" i="1" s="1"/>
  <c r="AS249" i="1"/>
  <c r="CS249" i="1" s="1"/>
  <c r="CF249" i="1" s="1"/>
  <c r="AS200" i="1"/>
  <c r="CS200" i="1" s="1"/>
  <c r="AS180" i="1"/>
  <c r="CS180" i="1" s="1"/>
  <c r="AT118" i="1"/>
  <c r="CT118" i="1" s="1"/>
  <c r="CG118" i="1" s="1"/>
  <c r="AR774" i="1"/>
  <c r="AS771" i="1"/>
  <c r="CS771" i="1" s="1"/>
  <c r="AT248" i="1"/>
  <c r="CT248" i="1" s="1"/>
  <c r="AR207" i="1"/>
  <c r="CR207" i="1" s="1"/>
  <c r="AR219" i="1"/>
  <c r="CR219" i="1" s="1"/>
  <c r="AS125" i="1"/>
  <c r="AS177" i="1"/>
  <c r="AS178" i="1"/>
  <c r="CS178" i="1" s="1"/>
  <c r="AS354" i="1"/>
  <c r="AS802" i="1"/>
  <c r="CS802" i="1" s="1"/>
  <c r="AS346" i="1"/>
  <c r="AS76" i="1"/>
  <c r="CS76" i="1" s="1"/>
  <c r="AS89" i="1"/>
  <c r="CS89" i="1" s="1"/>
  <c r="AT216" i="1"/>
  <c r="CT216" i="1" s="1"/>
  <c r="CG216" i="1" s="1"/>
  <c r="AS798" i="1"/>
  <c r="AS511" i="1"/>
  <c r="CS511" i="1" s="1"/>
  <c r="AS142" i="1"/>
  <c r="CS142" i="1" s="1"/>
  <c r="CF142" i="1" s="1"/>
  <c r="AS57" i="1"/>
  <c r="CS57" i="1" s="1"/>
  <c r="AR378" i="1"/>
  <c r="AS783" i="1"/>
  <c r="CS783" i="1" s="1"/>
  <c r="AS160" i="1"/>
  <c r="CS160" i="1" s="1"/>
  <c r="AS220" i="1"/>
  <c r="CS220" i="1" s="1"/>
  <c r="AR709" i="1"/>
  <c r="CS488" i="1"/>
  <c r="CF488" i="1" s="1"/>
  <c r="AS488" i="1" s="1"/>
  <c r="CT488" i="1" s="1"/>
  <c r="CS502" i="1"/>
  <c r="CF502" i="1" s="1"/>
  <c r="AS502" i="1" s="1"/>
  <c r="CT502" i="1" s="1"/>
  <c r="CS501" i="1"/>
  <c r="CF501" i="1" s="1"/>
  <c r="CU158" i="1"/>
  <c r="CH158" i="1" s="1"/>
  <c r="AU158" i="1" s="1"/>
  <c r="CV158" i="1" s="1"/>
  <c r="CF462" i="1"/>
  <c r="AS462" i="1" s="1"/>
  <c r="CT462" i="1" s="1"/>
  <c r="CF461" i="1"/>
  <c r="CF464" i="1"/>
  <c r="CF456" i="1"/>
  <c r="CF561" i="1"/>
  <c r="CF112" i="1"/>
  <c r="AS112" i="1" s="1"/>
  <c r="CT112" i="1" s="1"/>
  <c r="CF297" i="1"/>
  <c r="AS297" i="1" s="1"/>
  <c r="CT297" i="1" s="1"/>
  <c r="CF560" i="1"/>
  <c r="CF481" i="1"/>
  <c r="CF265" i="1"/>
  <c r="CF449" i="1"/>
  <c r="CF299" i="1"/>
  <c r="CF275" i="1"/>
  <c r="AS275" i="1" s="1"/>
  <c r="CT275" i="1" s="1"/>
  <c r="CF466" i="1"/>
  <c r="CF626" i="1"/>
  <c r="AS626" i="1" s="1"/>
  <c r="CT626" i="1" s="1"/>
  <c r="CF367" i="1"/>
  <c r="CF472" i="1"/>
  <c r="CF375" i="1"/>
  <c r="CJ359" i="1"/>
  <c r="AW359" i="1" s="1"/>
  <c r="CX359" i="1" s="1"/>
  <c r="CF459" i="1"/>
  <c r="CF291" i="1"/>
  <c r="CF467" i="1"/>
  <c r="AS467" i="1" s="1"/>
  <c r="CT467" i="1" s="1"/>
  <c r="CF362" i="1"/>
  <c r="AR638" i="1"/>
  <c r="CS638" i="1" s="1"/>
  <c r="CF44" i="1"/>
  <c r="CF578" i="1"/>
  <c r="CH368" i="1"/>
  <c r="CF283" i="1"/>
  <c r="CF266" i="1"/>
  <c r="AS266" i="1" s="1"/>
  <c r="CT266" i="1" s="1"/>
  <c r="CF365" i="1"/>
  <c r="AS365" i="1" s="1"/>
  <c r="CT365" i="1" s="1"/>
  <c r="CF475" i="1"/>
  <c r="CF364" i="1"/>
  <c r="CF457" i="1"/>
  <c r="CF443" i="1"/>
  <c r="CF497" i="1"/>
  <c r="CF498" i="1"/>
  <c r="CF157" i="1"/>
  <c r="AS157" i="1" s="1"/>
  <c r="CT157" i="1" s="1"/>
  <c r="CF627" i="1"/>
  <c r="AS627" i="1" s="1"/>
  <c r="CT627" i="1" s="1"/>
  <c r="CF298" i="1"/>
  <c r="CF371" i="1"/>
  <c r="CF499" i="1"/>
  <c r="CI155" i="1"/>
  <c r="AV155" i="1" s="1"/>
  <c r="CW155" i="1" s="1"/>
  <c r="CF43" i="1"/>
  <c r="CF454" i="1"/>
  <c r="CF508" i="1"/>
  <c r="CF374" i="1"/>
  <c r="AS374" i="1" s="1"/>
  <c r="CT374" i="1" s="1"/>
  <c r="CF486" i="1"/>
  <c r="CF471" i="1"/>
  <c r="AS471" i="1" s="1"/>
  <c r="CT471" i="1" s="1"/>
  <c r="CF276" i="1"/>
  <c r="CF592" i="1"/>
  <c r="CF468" i="1"/>
  <c r="CF455" i="1"/>
  <c r="CF304" i="1"/>
  <c r="CF22" i="1"/>
  <c r="AS22" i="1" s="1"/>
  <c r="CT22" i="1" s="1"/>
  <c r="CF261" i="1"/>
  <c r="CF370" i="1"/>
  <c r="CF465" i="1"/>
  <c r="CF293" i="1"/>
  <c r="AV303" i="1"/>
  <c r="AR485" i="1"/>
  <c r="CS485" i="1" s="1"/>
  <c r="AR233" i="1"/>
  <c r="AR347" i="1"/>
  <c r="CS347" i="1" s="1"/>
  <c r="AR610" i="1"/>
  <c r="CS610" i="1" s="1"/>
  <c r="AR281" i="1"/>
  <c r="CS281" i="1" s="1"/>
  <c r="AR496" i="1"/>
  <c r="AR301" i="1"/>
  <c r="CS301" i="1" s="1"/>
  <c r="AR577" i="1"/>
  <c r="CS577" i="1" s="1"/>
  <c r="AR452" i="1"/>
  <c r="CS452" i="1" s="1"/>
  <c r="AR490" i="1"/>
  <c r="CS490" i="1" s="1"/>
  <c r="AR361" i="1"/>
  <c r="CS361" i="1" s="1"/>
  <c r="AR505" i="1"/>
  <c r="CS505" i="1" s="1"/>
  <c r="AR469" i="1"/>
  <c r="CS469" i="1" s="1"/>
  <c r="AR444" i="1"/>
  <c r="CS444" i="1" s="1"/>
  <c r="AV672" i="1"/>
  <c r="CX672" i="1" s="1"/>
  <c r="CK672" i="1" s="1"/>
  <c r="AW672" i="1" s="1"/>
  <c r="CX692" i="1"/>
  <c r="CK692" i="1" s="1"/>
  <c r="AW692" i="1" s="1"/>
  <c r="CT633" i="1"/>
  <c r="CG633" i="1" s="1"/>
  <c r="AS633" i="1" s="1"/>
  <c r="CU633" i="1" s="1"/>
  <c r="AS225" i="1"/>
  <c r="CU225" i="1" s="1"/>
  <c r="CH225" i="1" s="1"/>
  <c r="AT225" i="1" s="1"/>
  <c r="CV225" i="1" s="1"/>
  <c r="CT226" i="1"/>
  <c r="CG226" i="1" s="1"/>
  <c r="AS226" i="1" s="1"/>
  <c r="CX682" i="1"/>
  <c r="CK682" i="1" s="1"/>
  <c r="AW682" i="1" s="1"/>
  <c r="CX663" i="1"/>
  <c r="CK663" i="1" s="1"/>
  <c r="AW663" i="1" s="1"/>
  <c r="CK661" i="1"/>
  <c r="AW661" i="1" s="1"/>
  <c r="CJ660" i="1"/>
  <c r="AV660" i="1" s="1"/>
  <c r="CX660" i="1" s="1"/>
  <c r="CK658" i="1"/>
  <c r="AW658" i="1" s="1"/>
  <c r="CK688" i="1"/>
  <c r="AW688" i="1" s="1"/>
  <c r="AV683" i="1"/>
  <c r="CX683" i="1" s="1"/>
  <c r="CK683" i="1" s="1"/>
  <c r="CK664" i="1"/>
  <c r="AW664" i="1" s="1"/>
  <c r="CK686" i="1"/>
  <c r="AW686" i="1" s="1"/>
  <c r="AW691" i="1"/>
  <c r="AW678" i="1"/>
  <c r="CK674" i="1"/>
  <c r="AW674" i="1" s="1"/>
  <c r="AV687" i="1"/>
  <c r="CX687" i="1" s="1"/>
  <c r="CK687" i="1" s="1"/>
  <c r="AW673" i="1"/>
  <c r="AV671" i="1"/>
  <c r="CX671" i="1" s="1"/>
  <c r="CK671" i="1" s="1"/>
  <c r="AR417" i="1"/>
  <c r="CT417" i="1" s="1"/>
  <c r="CG417" i="1" s="1"/>
  <c r="CK693" i="1"/>
  <c r="AW693" i="1" s="1"/>
  <c r="CH50" i="1"/>
  <c r="CK675" i="1"/>
  <c r="AW675" i="1" s="1"/>
  <c r="CK670" i="1"/>
  <c r="AW670" i="1" s="1"/>
  <c r="AW680" i="1"/>
  <c r="AV679" i="1"/>
  <c r="CX679" i="1" s="1"/>
  <c r="CK662" i="1"/>
  <c r="AW662" i="1" s="1"/>
  <c r="AR620" i="1"/>
  <c r="CT620" i="1" s="1"/>
  <c r="CE35" i="1"/>
  <c r="CF116" i="1"/>
  <c r="CF212" i="1"/>
  <c r="CE88" i="1"/>
  <c r="CE141" i="1"/>
  <c r="CF199" i="1"/>
  <c r="CF113" i="1"/>
  <c r="CF129" i="1"/>
  <c r="AS349" i="1"/>
  <c r="CS349" i="1" s="1"/>
  <c r="AT730" i="1"/>
  <c r="CT730" i="1" s="1"/>
  <c r="CF801" i="1"/>
  <c r="AT782" i="1"/>
  <c r="CT782" i="1" s="1"/>
  <c r="AS738" i="1"/>
  <c r="CS738" i="1" s="1"/>
  <c r="CE164" i="1"/>
  <c r="AT756" i="1"/>
  <c r="CT756" i="1" s="1"/>
  <c r="AT30" i="1"/>
  <c r="CT30" i="1" s="1"/>
  <c r="CF509" i="1"/>
  <c r="AS704" i="1"/>
  <c r="CS704" i="1" s="1"/>
  <c r="CF32" i="1"/>
  <c r="AS772" i="1"/>
  <c r="CS772" i="1" s="1"/>
  <c r="AT717" i="1"/>
  <c r="CT717" i="1" s="1"/>
  <c r="AS230" i="1"/>
  <c r="CS230" i="1" s="1"/>
  <c r="AT719" i="1"/>
  <c r="CT719" i="1" s="1"/>
  <c r="AS221" i="1"/>
  <c r="CS221" i="1" s="1"/>
  <c r="AS794" i="1"/>
  <c r="CS794" i="1" s="1"/>
  <c r="AT80" i="1"/>
  <c r="CT80" i="1" s="1"/>
  <c r="CF159" i="1"/>
  <c r="CF787" i="1"/>
  <c r="CF759" i="1"/>
  <c r="CG383" i="1"/>
  <c r="CH60" i="1"/>
  <c r="AT176" i="1"/>
  <c r="CT176" i="1" s="1"/>
  <c r="AT13" i="1"/>
  <c r="CT13" i="1" s="1"/>
  <c r="AT93" i="1"/>
  <c r="CT93" i="1" s="1"/>
  <c r="AT85" i="1"/>
  <c r="CT85" i="1" s="1"/>
  <c r="AT68" i="1"/>
  <c r="CT68" i="1" s="1"/>
  <c r="AT162" i="1"/>
  <c r="CT162" i="1" s="1"/>
  <c r="AT63" i="1"/>
  <c r="CT63" i="1" s="1"/>
  <c r="CF48" i="1"/>
  <c r="AT803" i="1"/>
  <c r="CT803" i="1" s="1"/>
  <c r="AT758" i="1"/>
  <c r="CT758" i="1" s="1"/>
  <c r="CF748" i="1"/>
  <c r="AT778" i="1"/>
  <c r="CT778" i="1" s="1"/>
  <c r="AT750" i="1"/>
  <c r="CT750" i="1" s="1"/>
  <c r="CH401" i="1"/>
  <c r="CG712" i="1"/>
  <c r="CF492" i="1"/>
  <c r="CF479" i="1"/>
  <c r="AR282" i="1"/>
  <c r="CS282" i="1" s="1"/>
  <c r="AR272" i="1"/>
  <c r="CS272" i="1" s="1"/>
  <c r="AR234" i="1"/>
  <c r="CS234" i="1" s="1"/>
  <c r="AR264" i="1"/>
  <c r="CS264" i="1" s="1"/>
  <c r="AR284" i="1"/>
  <c r="CS284" i="1" s="1"/>
  <c r="AR270" i="1"/>
  <c r="CS270" i="1" s="1"/>
  <c r="AR300" i="1"/>
  <c r="CS300" i="1" s="1"/>
  <c r="AR567" i="1"/>
  <c r="CS567" i="1" s="1"/>
  <c r="AR294" i="1"/>
  <c r="CS294" i="1" s="1"/>
  <c r="AU91" i="1"/>
  <c r="CU91" i="1" s="1"/>
  <c r="AU224" i="1"/>
  <c r="CU224" i="1" s="1"/>
  <c r="CG165" i="1"/>
  <c r="AU203" i="1"/>
  <c r="CU203" i="1" s="1"/>
  <c r="AT311" i="1"/>
  <c r="CT311" i="1" s="1"/>
  <c r="AT209" i="1"/>
  <c r="CT209" i="1" s="1"/>
  <c r="AT67" i="1"/>
  <c r="CT67" i="1" s="1"/>
  <c r="AT232" i="1"/>
  <c r="CT232" i="1" s="1"/>
  <c r="AU243" i="1"/>
  <c r="CU243" i="1" s="1"/>
  <c r="CG77" i="1"/>
  <c r="AU797" i="1"/>
  <c r="CU797" i="1" s="1"/>
  <c r="AU122" i="1"/>
  <c r="CU122" i="1" s="1"/>
  <c r="AU211" i="1"/>
  <c r="CU211" i="1" s="1"/>
  <c r="CG210" i="1"/>
  <c r="CG58" i="1"/>
  <c r="AT343" i="1"/>
  <c r="CU343" i="1" s="1"/>
  <c r="AS342" i="1"/>
  <c r="CT342" i="1" s="1"/>
  <c r="AS500" i="1"/>
  <c r="CT500" i="1" s="1"/>
  <c r="AS506" i="1"/>
  <c r="CT506" i="1" s="1"/>
  <c r="AS476" i="1"/>
  <c r="CT476" i="1" s="1"/>
  <c r="AS489" i="1"/>
  <c r="CT489" i="1" s="1"/>
  <c r="AS350" i="1"/>
  <c r="CT350" i="1" s="1"/>
  <c r="AS480" i="1"/>
  <c r="CT480" i="1" s="1"/>
  <c r="AS507" i="1"/>
  <c r="CT507" i="1" s="1"/>
  <c r="CG483" i="1"/>
  <c r="CG345" i="1"/>
  <c r="CG491" i="1"/>
  <c r="CG493" i="1"/>
  <c r="CG478" i="1"/>
  <c r="AS154" i="1"/>
  <c r="CT154" i="1" s="1"/>
  <c r="BZ9" i="1"/>
  <c r="BV9" i="1" l="1"/>
  <c r="BZ4" i="1"/>
  <c r="BZ3" i="1"/>
  <c r="AM25" i="15"/>
  <c r="AK26" i="15"/>
  <c r="CQ37" i="15"/>
  <c r="CO38" i="15"/>
  <c r="CU33" i="15"/>
  <c r="CS34" i="15"/>
  <c r="CS26" i="15"/>
  <c r="CU25" i="15"/>
  <c r="JC25" i="15"/>
  <c r="JB26" i="15"/>
  <c r="GD50" i="15"/>
  <c r="GE49" i="15"/>
  <c r="CO22" i="15"/>
  <c r="CQ21" i="15"/>
  <c r="CS50" i="15"/>
  <c r="CU49" i="15"/>
  <c r="AK45" i="15"/>
  <c r="AI46" i="15"/>
  <c r="BH34" i="15"/>
  <c r="CF33" i="15"/>
  <c r="GX42" i="15"/>
  <c r="GY41" i="15"/>
  <c r="JW61" i="15"/>
  <c r="JX60" i="15"/>
  <c r="EG61" i="15"/>
  <c r="EI60" i="15"/>
  <c r="AK38" i="15"/>
  <c r="AM37" i="15"/>
  <c r="GE30" i="15"/>
  <c r="GF29" i="15"/>
  <c r="FW53" i="15"/>
  <c r="FU54" i="15"/>
  <c r="IL37" i="15"/>
  <c r="IL38" i="15" s="1"/>
  <c r="IK38" i="15"/>
  <c r="BH41" i="15"/>
  <c r="CF41" i="15" s="1"/>
  <c r="AJ42" i="15"/>
  <c r="BH42" i="15" s="1"/>
  <c r="CF42" i="15" s="1"/>
  <c r="DD42" i="15" s="1"/>
  <c r="CG46" i="15"/>
  <c r="CI45" i="15"/>
  <c r="GE38" i="15"/>
  <c r="GF37" i="15"/>
  <c r="EE17" i="15"/>
  <c r="EC18" i="15"/>
  <c r="GQ26" i="15"/>
  <c r="GR25" i="15"/>
  <c r="GR26" i="15" s="1"/>
  <c r="AI61" i="15"/>
  <c r="AK60" i="15"/>
  <c r="HS22" i="15"/>
  <c r="HT21" i="15"/>
  <c r="AN49" i="15"/>
  <c r="AL50" i="15"/>
  <c r="BJ50" i="15" s="1"/>
  <c r="CH50" i="15" s="1"/>
  <c r="DF50" i="15" s="1"/>
  <c r="HS33" i="15"/>
  <c r="HR34" i="15"/>
  <c r="AK34" i="15"/>
  <c r="AM33" i="15"/>
  <c r="AM41" i="15"/>
  <c r="AK42" i="15"/>
  <c r="EG54" i="15"/>
  <c r="EI53" i="15"/>
  <c r="GD46" i="15"/>
  <c r="GE45" i="15"/>
  <c r="JJ21" i="15"/>
  <c r="JI22" i="15"/>
  <c r="CF29" i="15"/>
  <c r="BH30" i="15"/>
  <c r="DD22" i="15"/>
  <c r="DF22" i="15"/>
  <c r="IK26" i="15"/>
  <c r="IL25" i="15"/>
  <c r="IL26" i="15" s="1"/>
  <c r="JK18" i="15"/>
  <c r="JL17" i="15"/>
  <c r="EE38" i="15"/>
  <c r="EG37" i="15"/>
  <c r="GF41" i="15"/>
  <c r="GE42" i="15"/>
  <c r="EK25" i="15"/>
  <c r="EI26" i="15"/>
  <c r="JB30" i="15"/>
  <c r="JC29" i="15"/>
  <c r="CF25" i="15"/>
  <c r="CF26" i="15" s="1"/>
  <c r="DD26" i="15" s="1"/>
  <c r="BH26" i="15"/>
  <c r="EK21" i="15"/>
  <c r="EI22" i="15"/>
  <c r="EE50" i="15"/>
  <c r="EG49" i="15"/>
  <c r="EG41" i="15"/>
  <c r="EE42" i="15"/>
  <c r="IK60" i="15"/>
  <c r="IK61" i="15" s="1"/>
  <c r="IK18" i="15"/>
  <c r="IL17" i="15"/>
  <c r="HI50" i="15"/>
  <c r="HJ49" i="15"/>
  <c r="EG33" i="15"/>
  <c r="EE34" i="15"/>
  <c r="JC41" i="15"/>
  <c r="JB42" i="15"/>
  <c r="CF46" i="15"/>
  <c r="CH45" i="15"/>
  <c r="HB18" i="15"/>
  <c r="HC17" i="15"/>
  <c r="GE34" i="15"/>
  <c r="GF33" i="15"/>
  <c r="HS25" i="15"/>
  <c r="HR26" i="15"/>
  <c r="HK65" i="15"/>
  <c r="HJ66" i="15"/>
  <c r="HJ70" i="15"/>
  <c r="HJ71" i="15" s="1"/>
  <c r="AJ45" i="15"/>
  <c r="AH46" i="15"/>
  <c r="CM41" i="15"/>
  <c r="CK42" i="15"/>
  <c r="JF49" i="15"/>
  <c r="JE50" i="15"/>
  <c r="BH37" i="15"/>
  <c r="AJ38" i="15"/>
  <c r="JD33" i="15"/>
  <c r="JC34" i="15"/>
  <c r="HT30" i="15"/>
  <c r="HU29" i="15"/>
  <c r="HU30" i="15" s="1"/>
  <c r="GD60" i="15"/>
  <c r="GC61" i="15"/>
  <c r="CK60" i="15"/>
  <c r="CI61" i="15"/>
  <c r="CQ17" i="15"/>
  <c r="CO18" i="15"/>
  <c r="JH37" i="15"/>
  <c r="JG38" i="15"/>
  <c r="CM29" i="15"/>
  <c r="CK30" i="15"/>
  <c r="HU37" i="15"/>
  <c r="HU38" i="15" s="1"/>
  <c r="HT38" i="15"/>
  <c r="AH61" i="15"/>
  <c r="AJ60" i="15"/>
  <c r="AK50" i="15"/>
  <c r="AM49" i="15"/>
  <c r="CS197" i="1"/>
  <c r="CF197" i="1" s="1"/>
  <c r="AT197" i="1" s="1"/>
  <c r="CT197" i="1" s="1"/>
  <c r="AT183" i="1"/>
  <c r="CT183" i="1" s="1"/>
  <c r="CG183" i="1" s="1"/>
  <c r="AU183" i="1" s="1"/>
  <c r="CU183" i="1" s="1"/>
  <c r="CS372" i="1"/>
  <c r="CF372" i="1" s="1"/>
  <c r="AT372" i="1" s="1"/>
  <c r="CT372" i="1" s="1"/>
  <c r="AS83" i="1"/>
  <c r="CS83" i="1" s="1"/>
  <c r="CF83" i="1" s="1"/>
  <c r="AT83" i="1" s="1"/>
  <c r="CT83" i="1" s="1"/>
  <c r="CG83" i="1" s="1"/>
  <c r="CU161" i="1"/>
  <c r="CH161" i="1" s="1"/>
  <c r="CS346" i="1"/>
  <c r="CF346" i="1" s="1"/>
  <c r="AT346" i="1" s="1"/>
  <c r="CT346" i="1" s="1"/>
  <c r="CS78" i="1"/>
  <c r="CF78" i="1" s="1"/>
  <c r="AT78" i="1" s="1"/>
  <c r="CS309" i="1"/>
  <c r="CF309" i="1" s="1"/>
  <c r="AT309" i="1" s="1"/>
  <c r="CT309" i="1" s="1"/>
  <c r="CR378" i="1"/>
  <c r="CE378" i="1" s="1"/>
  <c r="CR774" i="1"/>
  <c r="CE774" i="1" s="1"/>
  <c r="AS774" i="1" s="1"/>
  <c r="CS354" i="1"/>
  <c r="CF354" i="1" s="1"/>
  <c r="AT354" i="1" s="1"/>
  <c r="CT354" i="1" s="1"/>
  <c r="CS125" i="1"/>
  <c r="CF125" i="1" s="1"/>
  <c r="CT117" i="1"/>
  <c r="CG117" i="1" s="1"/>
  <c r="AU117" i="1" s="1"/>
  <c r="CT252" i="1"/>
  <c r="CG252" i="1" s="1"/>
  <c r="AU252" i="1" s="1"/>
  <c r="CU252" i="1" s="1"/>
  <c r="CS798" i="1"/>
  <c r="CF798" i="1" s="1"/>
  <c r="AT798" i="1" s="1"/>
  <c r="CS743" i="1"/>
  <c r="CF743" i="1" s="1"/>
  <c r="CT711" i="1"/>
  <c r="CG711" i="1" s="1"/>
  <c r="AU711" i="1" s="1"/>
  <c r="CU711" i="1" s="1"/>
  <c r="CR709" i="1"/>
  <c r="CE709" i="1" s="1"/>
  <c r="AS709" i="1" s="1"/>
  <c r="CS709" i="1" s="1"/>
  <c r="CS177" i="1"/>
  <c r="CF177" i="1" s="1"/>
  <c r="AT177" i="1" s="1"/>
  <c r="CT177" i="1" s="1"/>
  <c r="CG716" i="1"/>
  <c r="AU716" i="1" s="1"/>
  <c r="CU716" i="1" s="1"/>
  <c r="CG196" i="1"/>
  <c r="AU196" i="1" s="1"/>
  <c r="CU196" i="1" s="1"/>
  <c r="CG707" i="1"/>
  <c r="CE41" i="1"/>
  <c r="AS307" i="1"/>
  <c r="CS307" i="1" s="1"/>
  <c r="CF119" i="1"/>
  <c r="AT119" i="1" s="1"/>
  <c r="CT119" i="1" s="1"/>
  <c r="CF109" i="1"/>
  <c r="CE219" i="1"/>
  <c r="AS219" i="1" s="1"/>
  <c r="CS219" i="1" s="1"/>
  <c r="CE39" i="1"/>
  <c r="AS39" i="1" s="1"/>
  <c r="CS39" i="1" s="1"/>
  <c r="CH175" i="1"/>
  <c r="CE169" i="1"/>
  <c r="AS169" i="1" s="1"/>
  <c r="CS169" i="1" s="1"/>
  <c r="AS308" i="1"/>
  <c r="CS308" i="1" s="1"/>
  <c r="CF511" i="1"/>
  <c r="AU118" i="1"/>
  <c r="CU118" i="1" s="1"/>
  <c r="CH118" i="1" s="1"/>
  <c r="AT108" i="1"/>
  <c r="CT108" i="1" s="1"/>
  <c r="CG108" i="1" s="1"/>
  <c r="CF710" i="1"/>
  <c r="AS174" i="1"/>
  <c r="CE736" i="1"/>
  <c r="AT512" i="1"/>
  <c r="CT512" i="1" s="1"/>
  <c r="CG512" i="1" s="1"/>
  <c r="CF747" i="1"/>
  <c r="CF229" i="1"/>
  <c r="CE163" i="1"/>
  <c r="CE121" i="1"/>
  <c r="AS121" i="1" s="1"/>
  <c r="CS121" i="1" s="1"/>
  <c r="CF180" i="1"/>
  <c r="CF256" i="1"/>
  <c r="AS187" i="1"/>
  <c r="CK752" i="1"/>
  <c r="CF171" i="1"/>
  <c r="AT171" i="1" s="1"/>
  <c r="CT171" i="1" s="1"/>
  <c r="AS29" i="1"/>
  <c r="AS185" i="1"/>
  <c r="CG800" i="1"/>
  <c r="AU800" i="1" s="1"/>
  <c r="CU800" i="1" s="1"/>
  <c r="CG793" i="1"/>
  <c r="CF442" i="1"/>
  <c r="AT442" i="1" s="1"/>
  <c r="CT442" i="1" s="1"/>
  <c r="CF160" i="1"/>
  <c r="CG740" i="1"/>
  <c r="CF766" i="1"/>
  <c r="AT766" i="1" s="1"/>
  <c r="CT766" i="1" s="1"/>
  <c r="CF120" i="1"/>
  <c r="AT120" i="1" s="1"/>
  <c r="CT120" i="1" s="1"/>
  <c r="AS193" i="1"/>
  <c r="CF703" i="1"/>
  <c r="CF351" i="1"/>
  <c r="AT351" i="1" s="1"/>
  <c r="CT351" i="1" s="1"/>
  <c r="CF728" i="1"/>
  <c r="AT728" i="1" s="1"/>
  <c r="CT728" i="1" s="1"/>
  <c r="CE127" i="1"/>
  <c r="AS127" i="1" s="1"/>
  <c r="CS127" i="1" s="1"/>
  <c r="CF89" i="1"/>
  <c r="CF200" i="1"/>
  <c r="AT200" i="1" s="1"/>
  <c r="CT200" i="1" s="1"/>
  <c r="CG755" i="1"/>
  <c r="CG242" i="1"/>
  <c r="AU242" i="1" s="1"/>
  <c r="CU242" i="1" s="1"/>
  <c r="AW357" i="1"/>
  <c r="AT223" i="1"/>
  <c r="AV251" i="1"/>
  <c r="CV251" i="1" s="1"/>
  <c r="CF783" i="1"/>
  <c r="AT783" i="1" s="1"/>
  <c r="CT783" i="1" s="1"/>
  <c r="AT170" i="1"/>
  <c r="CT170" i="1" s="1"/>
  <c r="CF76" i="1"/>
  <c r="AT204" i="1"/>
  <c r="CF255" i="1"/>
  <c r="AT111" i="1"/>
  <c r="CF195" i="1"/>
  <c r="AT195" i="1" s="1"/>
  <c r="CT195" i="1" s="1"/>
  <c r="AT215" i="1"/>
  <c r="CT215" i="1" s="1"/>
  <c r="CG215" i="1" s="1"/>
  <c r="AS789" i="1"/>
  <c r="CS789" i="1" s="1"/>
  <c r="CF789" i="1" s="1"/>
  <c r="AS20" i="1"/>
  <c r="CS20" i="1" s="1"/>
  <c r="CF760" i="1"/>
  <c r="CE207" i="1"/>
  <c r="AS207" i="1" s="1"/>
  <c r="CS207" i="1" s="1"/>
  <c r="CG377" i="1"/>
  <c r="CF130" i="1"/>
  <c r="CF57" i="1"/>
  <c r="AT57" i="1" s="1"/>
  <c r="CT57" i="1" s="1"/>
  <c r="CF762" i="1"/>
  <c r="AS126" i="1"/>
  <c r="AS189" i="1"/>
  <c r="CS189" i="1" s="1"/>
  <c r="CF189" i="1" s="1"/>
  <c r="CG248" i="1"/>
  <c r="AS208" i="1"/>
  <c r="AT167" i="1"/>
  <c r="CF178" i="1"/>
  <c r="CG773" i="1"/>
  <c r="AU773" i="1" s="1"/>
  <c r="CU773" i="1" s="1"/>
  <c r="AT784" i="1"/>
  <c r="CF779" i="1"/>
  <c r="AT779" i="1" s="1"/>
  <c r="CT779" i="1" s="1"/>
  <c r="CF220" i="1"/>
  <c r="CF190" i="1"/>
  <c r="AT190" i="1" s="1"/>
  <c r="CT190" i="1" s="1"/>
  <c r="AS188" i="1"/>
  <c r="CS188" i="1" s="1"/>
  <c r="CF188" i="1" s="1"/>
  <c r="CF231" i="1"/>
  <c r="CF198" i="1"/>
  <c r="AT198" i="1" s="1"/>
  <c r="CT198" i="1" s="1"/>
  <c r="CF258" i="1"/>
  <c r="AS720" i="1"/>
  <c r="CS720" i="1" s="1"/>
  <c r="CF166" i="1"/>
  <c r="CF771" i="1"/>
  <c r="CF254" i="1"/>
  <c r="AT142" i="1"/>
  <c r="CT142" i="1" s="1"/>
  <c r="CG142" i="1" s="1"/>
  <c r="AS139" i="1"/>
  <c r="CG754" i="1"/>
  <c r="AU754" i="1" s="1"/>
  <c r="CU754" i="1" s="1"/>
  <c r="CF253" i="1"/>
  <c r="AT253" i="1" s="1"/>
  <c r="CT253" i="1" s="1"/>
  <c r="CF802" i="1"/>
  <c r="CF205" i="1"/>
  <c r="AT205" i="1" s="1"/>
  <c r="CT205" i="1" s="1"/>
  <c r="CG179" i="1"/>
  <c r="CF725" i="1"/>
  <c r="AS721" i="1"/>
  <c r="CS721" i="1" s="1"/>
  <c r="AS790" i="1"/>
  <c r="CS790" i="1" s="1"/>
  <c r="CF790" i="1" s="1"/>
  <c r="AT186" i="1"/>
  <c r="CT186" i="1" s="1"/>
  <c r="CG186" i="1" s="1"/>
  <c r="AU94" i="1"/>
  <c r="AS192" i="1"/>
  <c r="CS192" i="1" s="1"/>
  <c r="CF192" i="1" s="1"/>
  <c r="AS732" i="1"/>
  <c r="CS732" i="1" s="1"/>
  <c r="CF732" i="1" s="1"/>
  <c r="AT249" i="1"/>
  <c r="CT249" i="1" s="1"/>
  <c r="CG249" i="1" s="1"/>
  <c r="AT10" i="1"/>
  <c r="CT10" i="1" s="1"/>
  <c r="AS128" i="1"/>
  <c r="CS128" i="1" s="1"/>
  <c r="AT769" i="1"/>
  <c r="CT769" i="1" s="1"/>
  <c r="AS82" i="1"/>
  <c r="CS82" i="1" s="1"/>
  <c r="AS731" i="1"/>
  <c r="CS731" i="1" s="1"/>
  <c r="AT32" i="1"/>
  <c r="CT32" i="1" s="1"/>
  <c r="CG32" i="1" s="1"/>
  <c r="AT184" i="1"/>
  <c r="AT129" i="1"/>
  <c r="AT212" i="1"/>
  <c r="CT212" i="1" s="1"/>
  <c r="AT110" i="1"/>
  <c r="AT62" i="1"/>
  <c r="AT113" i="1"/>
  <c r="AT116" i="1"/>
  <c r="AT509" i="1"/>
  <c r="CT509" i="1" s="1"/>
  <c r="CG509" i="1" s="1"/>
  <c r="AT796" i="1"/>
  <c r="AT135" i="1"/>
  <c r="AS35" i="1"/>
  <c r="CS35" i="1" s="1"/>
  <c r="CF35" i="1" s="1"/>
  <c r="AT768" i="1"/>
  <c r="CT768" i="1" s="1"/>
  <c r="AS601" i="1"/>
  <c r="AT33" i="1"/>
  <c r="CT33" i="1" s="1"/>
  <c r="AT182" i="1"/>
  <c r="CT182" i="1" s="1"/>
  <c r="AS767" i="1"/>
  <c r="AS123" i="1"/>
  <c r="AT199" i="1"/>
  <c r="CT199" i="1" s="1"/>
  <c r="CG199" i="1" s="1"/>
  <c r="AS141" i="1"/>
  <c r="CS141" i="1" s="1"/>
  <c r="CF141" i="1" s="1"/>
  <c r="AS88" i="1"/>
  <c r="AT788" i="1"/>
  <c r="CT788" i="1" s="1"/>
  <c r="AS217" i="1"/>
  <c r="AT194" i="1"/>
  <c r="CT194" i="1" s="1"/>
  <c r="CS496" i="1"/>
  <c r="CF496" i="1" s="1"/>
  <c r="AS496" i="1" s="1"/>
  <c r="CS233" i="1"/>
  <c r="CF233" i="1" s="1"/>
  <c r="AS233" i="1" s="1"/>
  <c r="CT233" i="1" s="1"/>
  <c r="CW303" i="1"/>
  <c r="CJ303" i="1" s="1"/>
  <c r="AW303" i="1" s="1"/>
  <c r="CF638" i="1"/>
  <c r="CF52" i="1"/>
  <c r="CF451" i="1"/>
  <c r="CF286" i="1"/>
  <c r="CF267" i="1"/>
  <c r="AS267" i="1" s="1"/>
  <c r="CT267" i="1" s="1"/>
  <c r="CF277" i="1"/>
  <c r="CF460" i="1"/>
  <c r="AS460" i="1" s="1"/>
  <c r="CT460" i="1" s="1"/>
  <c r="CF369" i="1"/>
  <c r="AS455" i="1"/>
  <c r="CT455" i="1" s="1"/>
  <c r="CF444" i="1"/>
  <c r="AS444" i="1" s="1"/>
  <c r="CT444" i="1" s="1"/>
  <c r="AS454" i="1"/>
  <c r="CT454" i="1" s="1"/>
  <c r="AS498" i="1"/>
  <c r="CT498" i="1" s="1"/>
  <c r="CG498" i="1" s="1"/>
  <c r="AS466" i="1"/>
  <c r="CT466" i="1" s="1"/>
  <c r="CF469" i="1"/>
  <c r="AS293" i="1"/>
  <c r="CT293" i="1" s="1"/>
  <c r="AS468" i="1"/>
  <c r="CT468" i="1" s="1"/>
  <c r="CF463" i="1"/>
  <c r="CF505" i="1"/>
  <c r="AS505" i="1" s="1"/>
  <c r="CT505" i="1" s="1"/>
  <c r="AS43" i="1"/>
  <c r="CT43" i="1" s="1"/>
  <c r="AS497" i="1"/>
  <c r="CT497" i="1" s="1"/>
  <c r="AS283" i="1"/>
  <c r="CT283" i="1" s="1"/>
  <c r="AS291" i="1"/>
  <c r="CT291" i="1" s="1"/>
  <c r="CF274" i="1"/>
  <c r="CF361" i="1"/>
  <c r="AS361" i="1" s="1"/>
  <c r="CT361" i="1" s="1"/>
  <c r="CF25" i="1"/>
  <c r="CF490" i="1"/>
  <c r="AS490" i="1" s="1"/>
  <c r="CT490" i="1" s="1"/>
  <c r="AS443" i="1"/>
  <c r="CT443" i="1" s="1"/>
  <c r="AS459" i="1"/>
  <c r="CT459" i="1" s="1"/>
  <c r="CF366" i="1"/>
  <c r="AS366" i="1" s="1"/>
  <c r="CT366" i="1" s="1"/>
  <c r="CF278" i="1"/>
  <c r="CF452" i="1"/>
  <c r="AS452" i="1" s="1"/>
  <c r="CT452" i="1" s="1"/>
  <c r="AS276" i="1"/>
  <c r="CT276" i="1" s="1"/>
  <c r="AS499" i="1"/>
  <c r="CT499" i="1" s="1"/>
  <c r="CG499" i="1" s="1"/>
  <c r="AT499" i="1" s="1"/>
  <c r="CU499" i="1" s="1"/>
  <c r="AS578" i="1"/>
  <c r="CT578" i="1" s="1"/>
  <c r="CK359" i="1"/>
  <c r="AS456" i="1"/>
  <c r="CT456" i="1" s="1"/>
  <c r="CF279" i="1"/>
  <c r="CF577" i="1"/>
  <c r="AS370" i="1"/>
  <c r="CT370" i="1" s="1"/>
  <c r="CF263" i="1"/>
  <c r="CF301" i="1"/>
  <c r="AS371" i="1"/>
  <c r="CT371" i="1" s="1"/>
  <c r="AS464" i="1"/>
  <c r="CT464" i="1" s="1"/>
  <c r="CF273" i="1"/>
  <c r="AS273" i="1" s="1"/>
  <c r="CT273" i="1" s="1"/>
  <c r="AS261" i="1"/>
  <c r="CT261" i="1" s="1"/>
  <c r="AS364" i="1"/>
  <c r="CT364" i="1" s="1"/>
  <c r="AS44" i="1"/>
  <c r="CT44" i="1" s="1"/>
  <c r="CF358" i="1"/>
  <c r="CF281" i="1"/>
  <c r="AS281" i="1" s="1"/>
  <c r="CT281" i="1" s="1"/>
  <c r="AS486" i="1"/>
  <c r="CT486" i="1" s="1"/>
  <c r="CG486" i="1" s="1"/>
  <c r="AU368" i="1"/>
  <c r="CV368" i="1" s="1"/>
  <c r="CI368" i="1" s="1"/>
  <c r="CF477" i="1"/>
  <c r="CF610" i="1"/>
  <c r="AS475" i="1"/>
  <c r="CT475" i="1" s="1"/>
  <c r="AS472" i="1"/>
  <c r="CT472" i="1" s="1"/>
  <c r="AS481" i="1"/>
  <c r="CT481" i="1" s="1"/>
  <c r="CG481" i="1" s="1"/>
  <c r="CF347" i="1"/>
  <c r="AS362" i="1"/>
  <c r="CT362" i="1" s="1"/>
  <c r="AS367" i="1"/>
  <c r="CT367" i="1" s="1"/>
  <c r="AS560" i="1"/>
  <c r="CT560" i="1" s="1"/>
  <c r="CF292" i="1"/>
  <c r="CF453" i="1"/>
  <c r="AS592" i="1"/>
  <c r="CT592" i="1" s="1"/>
  <c r="AS561" i="1"/>
  <c r="CT561" i="1" s="1"/>
  <c r="AS465" i="1"/>
  <c r="CT465" i="1" s="1"/>
  <c r="AS299" i="1"/>
  <c r="CT299" i="1" s="1"/>
  <c r="CF259" i="1"/>
  <c r="AS259" i="1" s="1"/>
  <c r="CT259" i="1" s="1"/>
  <c r="AS457" i="1"/>
  <c r="CT457" i="1" s="1"/>
  <c r="AS449" i="1"/>
  <c r="CT449" i="1" s="1"/>
  <c r="CF570" i="1"/>
  <c r="AS375" i="1"/>
  <c r="CT375" i="1" s="1"/>
  <c r="CF503" i="1"/>
  <c r="AS265" i="1"/>
  <c r="CT265" i="1" s="1"/>
  <c r="CF295" i="1"/>
  <c r="AS295" i="1" s="1"/>
  <c r="CT295" i="1" s="1"/>
  <c r="AS298" i="1"/>
  <c r="CT298" i="1" s="1"/>
  <c r="AS461" i="1"/>
  <c r="CT461" i="1" s="1"/>
  <c r="CF360" i="1"/>
  <c r="CF450" i="1"/>
  <c r="AS450" i="1" s="1"/>
  <c r="CT450" i="1" s="1"/>
  <c r="CF262" i="1"/>
  <c r="CF485" i="1"/>
  <c r="AS304" i="1"/>
  <c r="CT304" i="1" s="1"/>
  <c r="AS508" i="1"/>
  <c r="CI158" i="1"/>
  <c r="AV158" i="1" s="1"/>
  <c r="CW158" i="1" s="1"/>
  <c r="AS492" i="1"/>
  <c r="CT492" i="1" s="1"/>
  <c r="CG492" i="1" s="1"/>
  <c r="AR268" i="1"/>
  <c r="CS268" i="1" s="1"/>
  <c r="AR569" i="1"/>
  <c r="CS569" i="1" s="1"/>
  <c r="AS479" i="1"/>
  <c r="CU226" i="1"/>
  <c r="CH226" i="1" s="1"/>
  <c r="AT226" i="1" s="1"/>
  <c r="CH633" i="1"/>
  <c r="CG620" i="1"/>
  <c r="CK679" i="1"/>
  <c r="AW679" i="1" s="1"/>
  <c r="AT50" i="1"/>
  <c r="AW683" i="1"/>
  <c r="AW671" i="1"/>
  <c r="AS417" i="1"/>
  <c r="CU417" i="1" s="1"/>
  <c r="CH417" i="1" s="1"/>
  <c r="AW687" i="1"/>
  <c r="CK660" i="1"/>
  <c r="AW660" i="1" s="1"/>
  <c r="CF173" i="1"/>
  <c r="CG51" i="1"/>
  <c r="CF745" i="1"/>
  <c r="CF136" i="1"/>
  <c r="CG602" i="1"/>
  <c r="CG92" i="1"/>
  <c r="CF763" i="1"/>
  <c r="CF729" i="1"/>
  <c r="CF776" i="1"/>
  <c r="CF244" i="1"/>
  <c r="CF90" i="1"/>
  <c r="AT222" i="1"/>
  <c r="CT222" i="1" s="1"/>
  <c r="AT510" i="1"/>
  <c r="CT510" i="1" s="1"/>
  <c r="AT352" i="1"/>
  <c r="CT352" i="1" s="1"/>
  <c r="CG86" i="1"/>
  <c r="AS765" i="1"/>
  <c r="CS765" i="1" s="1"/>
  <c r="AS804" i="1"/>
  <c r="CS804" i="1" s="1"/>
  <c r="AT159" i="1"/>
  <c r="CT159" i="1" s="1"/>
  <c r="CG85" i="1"/>
  <c r="CF38" i="1"/>
  <c r="CF37" i="1"/>
  <c r="CG162" i="1"/>
  <c r="AT60" i="1"/>
  <c r="CV60" i="1" s="1"/>
  <c r="AS383" i="1"/>
  <c r="CU383" i="1" s="1"/>
  <c r="AT79" i="1"/>
  <c r="CT79" i="1" s="1"/>
  <c r="AT780" i="1"/>
  <c r="CT780" i="1" s="1"/>
  <c r="CG727" i="1"/>
  <c r="AT753" i="1"/>
  <c r="CT753" i="1" s="1"/>
  <c r="CG791" i="1"/>
  <c r="AT748" i="1"/>
  <c r="CT748" i="1" s="1"/>
  <c r="CG746" i="1"/>
  <c r="CG705" i="1"/>
  <c r="CG168" i="1"/>
  <c r="CH706" i="1"/>
  <c r="AT401" i="1"/>
  <c r="CV401" i="1" s="1"/>
  <c r="CI225" i="1"/>
  <c r="AU216" i="1"/>
  <c r="CU216" i="1" s="1"/>
  <c r="CF484" i="1"/>
  <c r="AS344" i="1"/>
  <c r="CT344" i="1" s="1"/>
  <c r="AR289" i="1"/>
  <c r="CS289" i="1" s="1"/>
  <c r="AR260" i="1"/>
  <c r="CS260" i="1" s="1"/>
  <c r="AR296" i="1"/>
  <c r="CS296" i="1" s="1"/>
  <c r="AR600" i="1"/>
  <c r="CS600" i="1" s="1"/>
  <c r="CJ155" i="1"/>
  <c r="CF234" i="1"/>
  <c r="AU165" i="1"/>
  <c r="CU165" i="1" s="1"/>
  <c r="CH91" i="1"/>
  <c r="CH224" i="1"/>
  <c r="CH211" i="1"/>
  <c r="CH243" i="1"/>
  <c r="CG355" i="1"/>
  <c r="AU795" i="1"/>
  <c r="CU795" i="1" s="1"/>
  <c r="AU708" i="1"/>
  <c r="CU708" i="1" s="1"/>
  <c r="AU713" i="1"/>
  <c r="CU713" i="1" s="1"/>
  <c r="AU712" i="1"/>
  <c r="CU712" i="1" s="1"/>
  <c r="AU115" i="1"/>
  <c r="CU115" i="1" s="1"/>
  <c r="AU77" i="1"/>
  <c r="CU77" i="1" s="1"/>
  <c r="AU210" i="1"/>
  <c r="CU210" i="1" s="1"/>
  <c r="CA9" i="1"/>
  <c r="CH343" i="1"/>
  <c r="CG342" i="1"/>
  <c r="CG348" i="1"/>
  <c r="CG488" i="1"/>
  <c r="AS495" i="1"/>
  <c r="CT495" i="1" s="1"/>
  <c r="AS501" i="1"/>
  <c r="CT501" i="1" s="1"/>
  <c r="AT345" i="1"/>
  <c r="CU345" i="1" s="1"/>
  <c r="CG476" i="1"/>
  <c r="CG480" i="1"/>
  <c r="AT478" i="1"/>
  <c r="CU478" i="1" s="1"/>
  <c r="AT493" i="1"/>
  <c r="CU493" i="1" s="1"/>
  <c r="CG154" i="1"/>
  <c r="BW9" i="1" l="1"/>
  <c r="CA4" i="1"/>
  <c r="CA3" i="1"/>
  <c r="CW49" i="15"/>
  <c r="CW50" i="15" s="1"/>
  <c r="CU50" i="15"/>
  <c r="CM30" i="15"/>
  <c r="CO29" i="15"/>
  <c r="JG49" i="15"/>
  <c r="JF50" i="15"/>
  <c r="JD41" i="15"/>
  <c r="JC42" i="15"/>
  <c r="GF30" i="15"/>
  <c r="GG29" i="15"/>
  <c r="CM42" i="15"/>
  <c r="CO41" i="15"/>
  <c r="AM38" i="15"/>
  <c r="AO37" i="15"/>
  <c r="AO38" i="15" s="1"/>
  <c r="HJ50" i="15"/>
  <c r="HK49" i="15"/>
  <c r="IL60" i="15"/>
  <c r="IL61" i="15" s="1"/>
  <c r="IL18" i="15"/>
  <c r="EG17" i="15"/>
  <c r="EE18" i="15"/>
  <c r="EG38" i="15"/>
  <c r="EI37" i="15"/>
  <c r="GD70" i="15"/>
  <c r="GD61" i="15"/>
  <c r="GE60" i="15"/>
  <c r="AM42" i="15"/>
  <c r="AO41" i="15"/>
  <c r="AO42" i="15" s="1"/>
  <c r="FY53" i="15"/>
  <c r="FW54" i="15"/>
  <c r="CS21" i="15"/>
  <c r="CQ22" i="15"/>
  <c r="CS17" i="15"/>
  <c r="CQ18" i="15"/>
  <c r="GF42" i="15"/>
  <c r="GG41" i="15"/>
  <c r="CW25" i="15"/>
  <c r="CW26" i="15" s="1"/>
  <c r="CU26" i="15"/>
  <c r="HT25" i="15"/>
  <c r="HS26" i="15"/>
  <c r="GG33" i="15"/>
  <c r="GF34" i="15"/>
  <c r="EG42" i="15"/>
  <c r="EI41" i="15"/>
  <c r="CW33" i="15"/>
  <c r="CW34" i="15" s="1"/>
  <c r="CU34" i="15"/>
  <c r="AJ46" i="15"/>
  <c r="AL45" i="15"/>
  <c r="EK60" i="15"/>
  <c r="EI61" i="15"/>
  <c r="CI46" i="15"/>
  <c r="CK45" i="15"/>
  <c r="AL60" i="15"/>
  <c r="AJ61" i="15"/>
  <c r="EI49" i="15"/>
  <c r="EG50" i="15"/>
  <c r="CF34" i="15"/>
  <c r="DF33" i="15"/>
  <c r="DD33" i="15"/>
  <c r="HU21" i="15"/>
  <c r="HU22" i="15" s="1"/>
  <c r="HT22" i="15"/>
  <c r="JD29" i="15"/>
  <c r="JC30" i="15"/>
  <c r="AM60" i="15"/>
  <c r="AK61" i="15"/>
  <c r="JI37" i="15"/>
  <c r="JH38" i="15"/>
  <c r="EI33" i="15"/>
  <c r="EG34" i="15"/>
  <c r="GF45" i="15"/>
  <c r="GE46" i="15"/>
  <c r="GE50" i="15"/>
  <c r="GF49" i="15"/>
  <c r="CK61" i="15"/>
  <c r="CM60" i="15"/>
  <c r="JD25" i="15"/>
  <c r="JC26" i="15"/>
  <c r="HK66" i="15"/>
  <c r="HL65" i="15"/>
  <c r="HK70" i="15"/>
  <c r="HK71" i="15" s="1"/>
  <c r="JY60" i="15"/>
  <c r="JX61" i="15"/>
  <c r="AO49" i="15"/>
  <c r="AO50" i="15" s="1"/>
  <c r="AM50" i="15"/>
  <c r="GZ41" i="15"/>
  <c r="GY42" i="15"/>
  <c r="JD34" i="15"/>
  <c r="JE33" i="15"/>
  <c r="HD17" i="15"/>
  <c r="HC18" i="15"/>
  <c r="HS34" i="15"/>
  <c r="HT33" i="15"/>
  <c r="DF41" i="15"/>
  <c r="EH41" i="15" s="1"/>
  <c r="FJ41" i="15" s="1"/>
  <c r="DD41" i="15"/>
  <c r="EF41" i="15" s="1"/>
  <c r="FH41" i="15" s="1"/>
  <c r="CS37" i="15"/>
  <c r="CQ38" i="15"/>
  <c r="JK21" i="15"/>
  <c r="JJ22" i="15"/>
  <c r="EM25" i="15"/>
  <c r="EM26" i="15" s="1"/>
  <c r="EK26" i="15"/>
  <c r="GF38" i="15"/>
  <c r="GG37" i="15"/>
  <c r="AM34" i="15"/>
  <c r="AO33" i="15"/>
  <c r="AO34" i="15" s="1"/>
  <c r="DD29" i="15"/>
  <c r="EF29" i="15" s="1"/>
  <c r="FH29" i="15" s="1"/>
  <c r="DF29" i="15"/>
  <c r="EH29" i="15" s="1"/>
  <c r="FJ29" i="15" s="1"/>
  <c r="CF30" i="15"/>
  <c r="DD30" i="15" s="1"/>
  <c r="EI54" i="15"/>
  <c r="EK53" i="15"/>
  <c r="JL18" i="15"/>
  <c r="JM17" i="15"/>
  <c r="BH38" i="15"/>
  <c r="CF37" i="15"/>
  <c r="CJ45" i="15"/>
  <c r="CH46" i="15"/>
  <c r="EM21" i="15"/>
  <c r="EM22" i="15" s="1"/>
  <c r="EK22" i="15"/>
  <c r="AP49" i="15"/>
  <c r="AN50" i="15"/>
  <c r="BL50" i="15" s="1"/>
  <c r="CJ50" i="15" s="1"/>
  <c r="DH50" i="15" s="1"/>
  <c r="AM45" i="15"/>
  <c r="AK46" i="15"/>
  <c r="AO25" i="15"/>
  <c r="AO26" i="15" s="1"/>
  <c r="AM26" i="15"/>
  <c r="AT125" i="1"/>
  <c r="CT125" i="1" s="1"/>
  <c r="CG125" i="1" s="1"/>
  <c r="AU125" i="1" s="1"/>
  <c r="CU125" i="1" s="1"/>
  <c r="CS774" i="1"/>
  <c r="CF774" i="1" s="1"/>
  <c r="AT774" i="1" s="1"/>
  <c r="AS378" i="1"/>
  <c r="CS378" i="1" s="1"/>
  <c r="CF378" i="1" s="1"/>
  <c r="AT378" i="1" s="1"/>
  <c r="CT378" i="1" s="1"/>
  <c r="CT798" i="1"/>
  <c r="CG798" i="1" s="1"/>
  <c r="AU798" i="1" s="1"/>
  <c r="CU117" i="1"/>
  <c r="CH117" i="1" s="1"/>
  <c r="AV117" i="1" s="1"/>
  <c r="CT78" i="1"/>
  <c r="CG78" i="1" s="1"/>
  <c r="AU78" i="1" s="1"/>
  <c r="AV161" i="1"/>
  <c r="CV161" i="1" s="1"/>
  <c r="CI161" i="1" s="1"/>
  <c r="AW161" i="1" s="1"/>
  <c r="CS88" i="1"/>
  <c r="CF88" i="1" s="1"/>
  <c r="CW357" i="1"/>
  <c r="CJ357" i="1" s="1"/>
  <c r="CX357" i="1"/>
  <c r="CT110" i="1"/>
  <c r="CG110" i="1" s="1"/>
  <c r="AU110" i="1" s="1"/>
  <c r="CS139" i="1"/>
  <c r="CF139" i="1" s="1"/>
  <c r="AT139" i="1" s="1"/>
  <c r="CT139" i="1" s="1"/>
  <c r="CG139" i="1" s="1"/>
  <c r="CS123" i="1"/>
  <c r="CF123" i="1" s="1"/>
  <c r="CT184" i="1"/>
  <c r="CG184" i="1" s="1"/>
  <c r="AU184" i="1" s="1"/>
  <c r="CU184" i="1" s="1"/>
  <c r="CT167" i="1"/>
  <c r="CG167" i="1" s="1"/>
  <c r="AU167" i="1" s="1"/>
  <c r="CU167" i="1" s="1"/>
  <c r="CS208" i="1"/>
  <c r="CF208" i="1" s="1"/>
  <c r="CS601" i="1"/>
  <c r="CF601" i="1" s="1"/>
  <c r="CS29" i="1"/>
  <c r="CF29" i="1" s="1"/>
  <c r="CS193" i="1"/>
  <c r="CF193" i="1" s="1"/>
  <c r="AT193" i="1" s="1"/>
  <c r="CT193" i="1" s="1"/>
  <c r="CT62" i="1"/>
  <c r="CG62" i="1" s="1"/>
  <c r="CT784" i="1"/>
  <c r="CG784" i="1" s="1"/>
  <c r="CS187" i="1"/>
  <c r="CF187" i="1" s="1"/>
  <c r="AT187" i="1" s="1"/>
  <c r="CT187" i="1" s="1"/>
  <c r="CT135" i="1"/>
  <c r="CG135" i="1" s="1"/>
  <c r="AU135" i="1" s="1"/>
  <c r="CT796" i="1"/>
  <c r="CG796" i="1" s="1"/>
  <c r="CS767" i="1"/>
  <c r="CF767" i="1" s="1"/>
  <c r="AT767" i="1" s="1"/>
  <c r="CT767" i="1" s="1"/>
  <c r="CT111" i="1"/>
  <c r="CG111" i="1" s="1"/>
  <c r="AU111" i="1" s="1"/>
  <c r="CU111" i="1" s="1"/>
  <c r="CT116" i="1"/>
  <c r="CG116" i="1" s="1"/>
  <c r="AU116" i="1" s="1"/>
  <c r="CU116" i="1" s="1"/>
  <c r="CT223" i="1"/>
  <c r="CG223" i="1" s="1"/>
  <c r="CT129" i="1"/>
  <c r="CG129" i="1" s="1"/>
  <c r="AU129" i="1" s="1"/>
  <c r="CU129" i="1" s="1"/>
  <c r="CU94" i="1"/>
  <c r="CH94" i="1" s="1"/>
  <c r="CS185" i="1"/>
  <c r="CF185" i="1" s="1"/>
  <c r="AT185" i="1" s="1"/>
  <c r="CT204" i="1"/>
  <c r="CG204" i="1" s="1"/>
  <c r="AU204" i="1" s="1"/>
  <c r="CU204" i="1" s="1"/>
  <c r="CS174" i="1"/>
  <c r="CF174" i="1" s="1"/>
  <c r="AT174" i="1" s="1"/>
  <c r="CS126" i="1"/>
  <c r="CF126" i="1" s="1"/>
  <c r="AT126" i="1" s="1"/>
  <c r="CT126" i="1" s="1"/>
  <c r="CS217" i="1"/>
  <c r="CF217" i="1" s="1"/>
  <c r="CT113" i="1"/>
  <c r="CG113" i="1" s="1"/>
  <c r="AU113" i="1" s="1"/>
  <c r="CI251" i="1"/>
  <c r="CG730" i="1"/>
  <c r="CF218" i="1"/>
  <c r="AT218" i="1" s="1"/>
  <c r="CT218" i="1" s="1"/>
  <c r="CG182" i="1"/>
  <c r="CF764" i="1"/>
  <c r="AT764" i="1" s="1"/>
  <c r="CT764" i="1" s="1"/>
  <c r="CF87" i="1"/>
  <c r="CE75" i="1"/>
  <c r="CG768" i="1"/>
  <c r="CF731" i="1"/>
  <c r="AT731" i="1" s="1"/>
  <c r="CT731" i="1" s="1"/>
  <c r="AT732" i="1"/>
  <c r="CT732" i="1" s="1"/>
  <c r="AU512" i="1"/>
  <c r="CU512" i="1" s="1"/>
  <c r="CH512" i="1" s="1"/>
  <c r="AU108" i="1"/>
  <c r="CU108" i="1" s="1"/>
  <c r="CH108" i="1" s="1"/>
  <c r="CF39" i="1"/>
  <c r="CH196" i="1"/>
  <c r="CG788" i="1"/>
  <c r="AS736" i="1"/>
  <c r="CS736" i="1" s="1"/>
  <c r="CF777" i="1"/>
  <c r="AT777" i="1" s="1"/>
  <c r="CT777" i="1" s="1"/>
  <c r="CG195" i="1"/>
  <c r="CF349" i="1"/>
  <c r="AT349" i="1" s="1"/>
  <c r="CT349" i="1" s="1"/>
  <c r="AT89" i="1"/>
  <c r="CT89" i="1" s="1"/>
  <c r="CG89" i="1" s="1"/>
  <c r="CF287" i="1"/>
  <c r="AT287" i="1" s="1"/>
  <c r="CT287" i="1" s="1"/>
  <c r="AT141" i="1"/>
  <c r="CT141" i="1" s="1"/>
  <c r="CG141" i="1" s="1"/>
  <c r="CF127" i="1"/>
  <c r="AT127" i="1" s="1"/>
  <c r="CT127" i="1" s="1"/>
  <c r="CG119" i="1"/>
  <c r="AU119" i="1" s="1"/>
  <c r="CU119" i="1" s="1"/>
  <c r="CG728" i="1"/>
  <c r="AU728" i="1" s="1"/>
  <c r="CU728" i="1" s="1"/>
  <c r="CG30" i="1"/>
  <c r="AT802" i="1"/>
  <c r="CT802" i="1" s="1"/>
  <c r="CG802" i="1" s="1"/>
  <c r="AT178" i="1"/>
  <c r="CT178" i="1" s="1"/>
  <c r="CG178" i="1" s="1"/>
  <c r="CG351" i="1"/>
  <c r="AU351" i="1" s="1"/>
  <c r="CU351" i="1" s="1"/>
  <c r="AT725" i="1"/>
  <c r="CT725" i="1" s="1"/>
  <c r="CG725" i="1" s="1"/>
  <c r="CF181" i="1"/>
  <c r="AT181" i="1" s="1"/>
  <c r="CT181" i="1" s="1"/>
  <c r="AT76" i="1"/>
  <c r="AT254" i="1"/>
  <c r="AU32" i="1"/>
  <c r="CU32" i="1" s="1"/>
  <c r="CF121" i="1"/>
  <c r="AT121" i="1" s="1"/>
  <c r="CT121" i="1" s="1"/>
  <c r="AT760" i="1"/>
  <c r="CT760" i="1" s="1"/>
  <c r="CG760" i="1" s="1"/>
  <c r="CG782" i="1"/>
  <c r="AU782" i="1" s="1"/>
  <c r="CU782" i="1" s="1"/>
  <c r="CF82" i="1"/>
  <c r="AT82" i="1" s="1"/>
  <c r="CT82" i="1" s="1"/>
  <c r="AT255" i="1"/>
  <c r="CT255" i="1" s="1"/>
  <c r="CG255" i="1" s="1"/>
  <c r="CG803" i="1"/>
  <c r="CF738" i="1"/>
  <c r="AT189" i="1"/>
  <c r="CT189" i="1" s="1"/>
  <c r="CG189" i="1" s="1"/>
  <c r="CF151" i="1"/>
  <c r="AT790" i="1"/>
  <c r="CT790" i="1" s="1"/>
  <c r="CG790" i="1" s="1"/>
  <c r="CG769" i="1"/>
  <c r="AT192" i="1"/>
  <c r="CT192" i="1" s="1"/>
  <c r="CG192" i="1" s="1"/>
  <c r="AU192" i="1" s="1"/>
  <c r="CU192" i="1" s="1"/>
  <c r="CF721" i="1"/>
  <c r="AT721" i="1" s="1"/>
  <c r="CT721" i="1" s="1"/>
  <c r="AU755" i="1"/>
  <c r="AS163" i="1"/>
  <c r="CS163" i="1" s="1"/>
  <c r="CG13" i="1"/>
  <c r="CE761" i="1"/>
  <c r="AU86" i="1"/>
  <c r="CU86" i="1" s="1"/>
  <c r="CH86" i="1" s="1"/>
  <c r="AT771" i="1"/>
  <c r="CT771" i="1" s="1"/>
  <c r="AT729" i="1"/>
  <c r="CT729" i="1" s="1"/>
  <c r="CG33" i="1"/>
  <c r="CF709" i="1"/>
  <c r="AT709" i="1" s="1"/>
  <c r="CT709" i="1" s="1"/>
  <c r="AT703" i="1"/>
  <c r="CG717" i="1"/>
  <c r="CE206" i="1"/>
  <c r="AS206" i="1" s="1"/>
  <c r="CS206" i="1" s="1"/>
  <c r="CE81" i="1"/>
  <c r="CG190" i="1"/>
  <c r="AT762" i="1"/>
  <c r="AT109" i="1"/>
  <c r="AT747" i="1"/>
  <c r="CG198" i="1"/>
  <c r="AU198" i="1" s="1"/>
  <c r="CU198" i="1" s="1"/>
  <c r="AT231" i="1"/>
  <c r="CT231" i="1" s="1"/>
  <c r="CG231" i="1" s="1"/>
  <c r="AU231" i="1" s="1"/>
  <c r="CU231" i="1" s="1"/>
  <c r="CG756" i="1"/>
  <c r="CF307" i="1"/>
  <c r="AT789" i="1"/>
  <c r="CT789" i="1" s="1"/>
  <c r="CE124" i="1"/>
  <c r="AS124" i="1" s="1"/>
  <c r="CS124" i="1" s="1"/>
  <c r="CF128" i="1"/>
  <c r="AU186" i="1"/>
  <c r="CG172" i="1"/>
  <c r="AU172" i="1" s="1"/>
  <c r="CU172" i="1" s="1"/>
  <c r="AU248" i="1"/>
  <c r="CU248" i="1" s="1"/>
  <c r="CH248" i="1" s="1"/>
  <c r="CF20" i="1"/>
  <c r="AT20" i="1" s="1"/>
  <c r="CT20" i="1" s="1"/>
  <c r="CF720" i="1"/>
  <c r="AT720" i="1" s="1"/>
  <c r="CT720" i="1" s="1"/>
  <c r="AT130" i="1"/>
  <c r="CT130" i="1" s="1"/>
  <c r="CG130" i="1" s="1"/>
  <c r="AU130" i="1" s="1"/>
  <c r="CU130" i="1" s="1"/>
  <c r="CF133" i="1"/>
  <c r="AT133" i="1" s="1"/>
  <c r="CT133" i="1" s="1"/>
  <c r="CF169" i="1"/>
  <c r="AT169" i="1" s="1"/>
  <c r="CT169" i="1" s="1"/>
  <c r="AT180" i="1"/>
  <c r="CT180" i="1" s="1"/>
  <c r="CG180" i="1" s="1"/>
  <c r="AU249" i="1"/>
  <c r="CU249" i="1" s="1"/>
  <c r="CH249" i="1" s="1"/>
  <c r="CF308" i="1"/>
  <c r="AT308" i="1" s="1"/>
  <c r="CT308" i="1" s="1"/>
  <c r="CG247" i="1"/>
  <c r="CF799" i="1"/>
  <c r="CG194" i="1"/>
  <c r="AT256" i="1"/>
  <c r="AT220" i="1"/>
  <c r="CT220" i="1" s="1"/>
  <c r="CG220" i="1" s="1"/>
  <c r="CG783" i="1"/>
  <c r="CG200" i="1"/>
  <c r="AU200" i="1" s="1"/>
  <c r="CU200" i="1" s="1"/>
  <c r="CG120" i="1"/>
  <c r="AU120" i="1" s="1"/>
  <c r="CU120" i="1" s="1"/>
  <c r="AT229" i="1"/>
  <c r="CT229" i="1" s="1"/>
  <c r="CG170" i="1"/>
  <c r="AT511" i="1"/>
  <c r="CT511" i="1" s="1"/>
  <c r="CG511" i="1" s="1"/>
  <c r="AT710" i="1"/>
  <c r="CT710" i="1" s="1"/>
  <c r="CG710" i="1" s="1"/>
  <c r="AS41" i="1"/>
  <c r="CF191" i="1"/>
  <c r="AU51" i="1"/>
  <c r="AU707" i="1"/>
  <c r="CU707" i="1" s="1"/>
  <c r="CH707" i="1" s="1"/>
  <c r="CG205" i="1"/>
  <c r="AU205" i="1" s="1"/>
  <c r="CU205" i="1" s="1"/>
  <c r="AT160" i="1"/>
  <c r="CT160" i="1" s="1"/>
  <c r="CG160" i="1" s="1"/>
  <c r="CF718" i="1"/>
  <c r="CH773" i="1"/>
  <c r="CF250" i="1"/>
  <c r="AT250" i="1" s="1"/>
  <c r="CT250" i="1" s="1"/>
  <c r="AV118" i="1"/>
  <c r="CV118" i="1" s="1"/>
  <c r="CI118" i="1" s="1"/>
  <c r="CG253" i="1"/>
  <c r="AU253" i="1" s="1"/>
  <c r="CU253" i="1" s="1"/>
  <c r="CG212" i="1"/>
  <c r="AU212" i="1" s="1"/>
  <c r="CU212" i="1" s="1"/>
  <c r="CG442" i="1"/>
  <c r="AU442" i="1" s="1"/>
  <c r="CU442" i="1" s="1"/>
  <c r="CG177" i="1"/>
  <c r="AU177" i="1" s="1"/>
  <c r="CU177" i="1" s="1"/>
  <c r="CG10" i="1"/>
  <c r="CG766" i="1"/>
  <c r="CH800" i="1"/>
  <c r="AU179" i="1"/>
  <c r="CU179" i="1" s="1"/>
  <c r="CH179" i="1" s="1"/>
  <c r="CF219" i="1"/>
  <c r="AU793" i="1"/>
  <c r="CU793" i="1" s="1"/>
  <c r="CH793" i="1" s="1"/>
  <c r="AT166" i="1"/>
  <c r="CT166" i="1" s="1"/>
  <c r="CG166" i="1" s="1"/>
  <c r="AU166" i="1" s="1"/>
  <c r="CU166" i="1" s="1"/>
  <c r="AU509" i="1"/>
  <c r="CU509" i="1" s="1"/>
  <c r="AT35" i="1"/>
  <c r="AT136" i="1"/>
  <c r="CT136" i="1" s="1"/>
  <c r="CG136" i="1" s="1"/>
  <c r="AT759" i="1"/>
  <c r="CT759" i="1" s="1"/>
  <c r="AT244" i="1"/>
  <c r="CT244" i="1" s="1"/>
  <c r="CG244" i="1" s="1"/>
  <c r="AU215" i="1"/>
  <c r="CU215" i="1" s="1"/>
  <c r="CH215" i="1" s="1"/>
  <c r="AT188" i="1"/>
  <c r="AT787" i="1"/>
  <c r="CT787" i="1" s="1"/>
  <c r="AS164" i="1"/>
  <c r="CS164" i="1" s="1"/>
  <c r="AT745" i="1"/>
  <c r="AT781" i="1"/>
  <c r="CT781" i="1" s="1"/>
  <c r="AT735" i="1"/>
  <c r="AT776" i="1"/>
  <c r="CT776" i="1" s="1"/>
  <c r="CG776" i="1" s="1"/>
  <c r="AT801" i="1"/>
  <c r="AU744" i="1"/>
  <c r="CU744" i="1" s="1"/>
  <c r="AT258" i="1"/>
  <c r="CT258" i="1" s="1"/>
  <c r="CG258" i="1" s="1"/>
  <c r="AT202" i="1"/>
  <c r="CT202" i="1" s="1"/>
  <c r="AS356" i="1"/>
  <c r="AU92" i="1"/>
  <c r="AT173" i="1"/>
  <c r="AT763" i="1"/>
  <c r="AT90" i="1"/>
  <c r="CT90" i="1" s="1"/>
  <c r="CG90" i="1" s="1"/>
  <c r="AU602" i="1"/>
  <c r="CU602" i="1" s="1"/>
  <c r="CH602" i="1" s="1"/>
  <c r="CX303" i="1"/>
  <c r="CK303" i="1" s="1"/>
  <c r="CT496" i="1"/>
  <c r="CG496" i="1" s="1"/>
  <c r="CT479" i="1"/>
  <c r="CG479" i="1" s="1"/>
  <c r="CT508" i="1"/>
  <c r="CG508" i="1" s="1"/>
  <c r="CF302" i="1"/>
  <c r="CF470" i="1"/>
  <c r="CF282" i="1"/>
  <c r="AS369" i="1"/>
  <c r="CT369" i="1" s="1"/>
  <c r="CF269" i="1"/>
  <c r="CF284" i="1"/>
  <c r="CF373" i="1"/>
  <c r="AS347" i="1"/>
  <c r="CT347" i="1" s="1"/>
  <c r="CF376" i="1"/>
  <c r="AS376" i="1" s="1"/>
  <c r="CT376" i="1" s="1"/>
  <c r="AS279" i="1"/>
  <c r="CT279" i="1" s="1"/>
  <c r="CG279" i="1" s="1"/>
  <c r="AS469" i="1"/>
  <c r="CT469" i="1" s="1"/>
  <c r="CF448" i="1"/>
  <c r="AS485" i="1"/>
  <c r="CG281" i="1"/>
  <c r="AS274" i="1"/>
  <c r="AS52" i="1"/>
  <c r="CT52" i="1" s="1"/>
  <c r="CF458" i="1"/>
  <c r="AS263" i="1"/>
  <c r="CT263" i="1" s="1"/>
  <c r="AS25" i="1"/>
  <c r="CT25" i="1" s="1"/>
  <c r="CG25" i="1" s="1"/>
  <c r="AS292" i="1"/>
  <c r="CT292" i="1" s="1"/>
  <c r="CF288" i="1"/>
  <c r="AS477" i="1"/>
  <c r="AS286" i="1"/>
  <c r="CF280" i="1"/>
  <c r="CF264" i="1"/>
  <c r="AS278" i="1"/>
  <c r="CF473" i="1"/>
  <c r="AS451" i="1"/>
  <c r="CT451" i="1" s="1"/>
  <c r="CG451" i="1" s="1"/>
  <c r="CF271" i="1"/>
  <c r="AS271" i="1" s="1"/>
  <c r="CT271" i="1" s="1"/>
  <c r="CG295" i="1"/>
  <c r="AV368" i="1"/>
  <c r="CW368" i="1" s="1"/>
  <c r="CJ368" i="1" s="1"/>
  <c r="AS577" i="1"/>
  <c r="CT577" i="1" s="1"/>
  <c r="CG577" i="1" s="1"/>
  <c r="CG361" i="1"/>
  <c r="CF363" i="1"/>
  <c r="CG233" i="1"/>
  <c r="AT233" i="1" s="1"/>
  <c r="CU233" i="1" s="1"/>
  <c r="AS570" i="1"/>
  <c r="CT570" i="1" s="1"/>
  <c r="CG570" i="1" s="1"/>
  <c r="CG505" i="1"/>
  <c r="CG267" i="1"/>
  <c r="CJ158" i="1"/>
  <c r="AS610" i="1"/>
  <c r="CT610" i="1" s="1"/>
  <c r="CG452" i="1"/>
  <c r="CF305" i="1"/>
  <c r="AS360" i="1"/>
  <c r="CT360" i="1" s="1"/>
  <c r="AS463" i="1"/>
  <c r="CT463" i="1" s="1"/>
  <c r="CG463" i="1" s="1"/>
  <c r="CF285" i="1"/>
  <c r="CF569" i="1"/>
  <c r="CF294" i="1"/>
  <c r="CF306" i="1"/>
  <c r="CF268" i="1"/>
  <c r="AS268" i="1" s="1"/>
  <c r="CT268" i="1" s="1"/>
  <c r="AS262" i="1"/>
  <c r="CT262" i="1" s="1"/>
  <c r="CG262" i="1" s="1"/>
  <c r="AS503" i="1"/>
  <c r="AS358" i="1"/>
  <c r="CT358" i="1" s="1"/>
  <c r="CG358" i="1" s="1"/>
  <c r="AT492" i="1"/>
  <c r="CU492" i="1" s="1"/>
  <c r="CG450" i="1"/>
  <c r="AS453" i="1"/>
  <c r="CT453" i="1" s="1"/>
  <c r="CG453" i="1" s="1"/>
  <c r="AS301" i="1"/>
  <c r="CT301" i="1" s="1"/>
  <c r="AS277" i="1"/>
  <c r="CT277" i="1" s="1"/>
  <c r="AS638" i="1"/>
  <c r="CT638" i="1" s="1"/>
  <c r="AS484" i="1"/>
  <c r="CT484" i="1" s="1"/>
  <c r="CG484" i="1" s="1"/>
  <c r="AS234" i="1"/>
  <c r="CT234" i="1" s="1"/>
  <c r="CG234" i="1" s="1"/>
  <c r="AR474" i="1"/>
  <c r="CV226" i="1"/>
  <c r="CI226" i="1" s="1"/>
  <c r="CV50" i="1"/>
  <c r="CI50" i="1" s="1"/>
  <c r="AU50" i="1" s="1"/>
  <c r="CW50" i="1" s="1"/>
  <c r="AS620" i="1"/>
  <c r="AT417" i="1"/>
  <c r="AT633" i="1"/>
  <c r="CG80" i="1"/>
  <c r="CF84" i="1"/>
  <c r="CG68" i="1"/>
  <c r="CG176" i="1"/>
  <c r="CF704" i="1"/>
  <c r="CG197" i="1"/>
  <c r="CG171" i="1"/>
  <c r="CG93" i="1"/>
  <c r="CF804" i="1"/>
  <c r="CG510" i="1"/>
  <c r="CG775" i="1"/>
  <c r="CG722" i="1"/>
  <c r="CG750" i="1"/>
  <c r="CG758" i="1"/>
  <c r="CI60" i="1"/>
  <c r="AT743" i="1"/>
  <c r="CT743" i="1" s="1"/>
  <c r="AU791" i="1"/>
  <c r="CU791" i="1" s="1"/>
  <c r="AU740" i="1"/>
  <c r="CU740" i="1" s="1"/>
  <c r="AU727" i="1"/>
  <c r="CU727" i="1" s="1"/>
  <c r="AU705" i="1"/>
  <c r="CU705" i="1" s="1"/>
  <c r="CI401" i="1"/>
  <c r="AU225" i="1"/>
  <c r="CW225" i="1" s="1"/>
  <c r="AU15" i="1"/>
  <c r="CU15" i="1" s="1"/>
  <c r="CH183" i="1"/>
  <c r="CH216" i="1"/>
  <c r="CF567" i="1"/>
  <c r="CF270" i="1"/>
  <c r="CF272" i="1"/>
  <c r="CF289" i="1"/>
  <c r="AU355" i="1"/>
  <c r="CU355" i="1" s="1"/>
  <c r="CG201" i="1"/>
  <c r="CG67" i="1"/>
  <c r="CH252" i="1"/>
  <c r="CG311" i="1"/>
  <c r="CH122" i="1"/>
  <c r="CH203" i="1"/>
  <c r="CH165" i="1"/>
  <c r="CG209" i="1"/>
  <c r="CH257" i="1"/>
  <c r="CH77" i="1"/>
  <c r="CG232" i="1"/>
  <c r="CH797" i="1"/>
  <c r="AU58" i="1"/>
  <c r="CU58" i="1" s="1"/>
  <c r="AU83" i="1"/>
  <c r="CU83" i="1" s="1"/>
  <c r="AU199" i="1"/>
  <c r="CU199" i="1" s="1"/>
  <c r="AS494" i="1"/>
  <c r="CT494" i="1" s="1"/>
  <c r="AU343" i="1"/>
  <c r="CV343" i="1" s="1"/>
  <c r="AT481" i="1"/>
  <c r="CU481" i="1" s="1"/>
  <c r="CG482" i="1"/>
  <c r="CG501" i="1"/>
  <c r="AT488" i="1"/>
  <c r="CU488" i="1" s="1"/>
  <c r="CG506" i="1"/>
  <c r="AT498" i="1"/>
  <c r="CU498" i="1" s="1"/>
  <c r="AT483" i="1"/>
  <c r="CU483" i="1" s="1"/>
  <c r="AT491" i="1"/>
  <c r="CU491" i="1" s="1"/>
  <c r="CH493" i="1"/>
  <c r="AT154" i="1"/>
  <c r="CU154" i="1" s="1"/>
  <c r="CG304" i="1"/>
  <c r="AV706" i="1"/>
  <c r="CV706" i="1" s="1"/>
  <c r="AV175" i="1"/>
  <c r="CV175" i="1" s="1"/>
  <c r="CG43" i="1"/>
  <c r="CG455" i="1"/>
  <c r="CG112" i="1"/>
  <c r="CG276" i="1"/>
  <c r="CG374" i="1"/>
  <c r="CG459" i="1"/>
  <c r="CG468" i="1"/>
  <c r="CG472" i="1"/>
  <c r="CG627" i="1"/>
  <c r="CG291" i="1"/>
  <c r="CG265" i="1"/>
  <c r="CG456" i="1"/>
  <c r="CG283" i="1"/>
  <c r="CG362" i="1"/>
  <c r="CG592" i="1"/>
  <c r="CG465" i="1"/>
  <c r="CG299" i="1"/>
  <c r="CG461" i="1"/>
  <c r="CG626" i="1"/>
  <c r="CG471" i="1"/>
  <c r="CG371" i="1"/>
  <c r="CG273" i="1"/>
  <c r="CG266" i="1"/>
  <c r="CG444" i="1"/>
  <c r="CG297" i="1"/>
  <c r="CG466" i="1"/>
  <c r="CG298" i="1"/>
  <c r="CG449" i="1"/>
  <c r="CG464" i="1"/>
  <c r="CG364" i="1"/>
  <c r="CG365" i="1"/>
  <c r="CG462" i="1"/>
  <c r="CG578" i="1"/>
  <c r="CG157" i="1"/>
  <c r="CG467" i="1"/>
  <c r="CG375" i="1"/>
  <c r="CG367" i="1"/>
  <c r="JL21" i="15" l="1"/>
  <c r="JK22" i="15"/>
  <c r="HL49" i="15"/>
  <c r="HK50" i="15"/>
  <c r="AN45" i="15"/>
  <c r="AL46" i="15"/>
  <c r="JM18" i="15"/>
  <c r="JN17" i="15"/>
  <c r="HM65" i="15"/>
  <c r="HL66" i="15"/>
  <c r="HL70" i="15"/>
  <c r="HL71" i="15" s="1"/>
  <c r="CQ41" i="15"/>
  <c r="CO42" i="15"/>
  <c r="HU33" i="15"/>
  <c r="HU34" i="15" s="1"/>
  <c r="HT34" i="15"/>
  <c r="JE25" i="15"/>
  <c r="JD26" i="15"/>
  <c r="DD34" i="15"/>
  <c r="EF33" i="15"/>
  <c r="FH33" i="15" s="1"/>
  <c r="GG30" i="15"/>
  <c r="GH29" i="15"/>
  <c r="DF37" i="15"/>
  <c r="DD37" i="15"/>
  <c r="CF38" i="15"/>
  <c r="JY61" i="15"/>
  <c r="JZ60" i="15"/>
  <c r="CU17" i="15"/>
  <c r="CS18" i="15"/>
  <c r="CU37" i="15"/>
  <c r="CS38" i="15"/>
  <c r="CS22" i="15"/>
  <c r="CU21" i="15"/>
  <c r="GE70" i="15"/>
  <c r="GF60" i="15"/>
  <c r="GE61" i="15"/>
  <c r="GF50" i="15"/>
  <c r="GG49" i="15"/>
  <c r="AM46" i="15"/>
  <c r="AO45" i="15"/>
  <c r="AO46" i="15" s="1"/>
  <c r="JD42" i="15"/>
  <c r="JE41" i="15"/>
  <c r="EI38" i="15"/>
  <c r="EK37" i="15"/>
  <c r="AR49" i="15"/>
  <c r="AP50" i="15"/>
  <c r="BN50" i="15" s="1"/>
  <c r="CL50" i="15" s="1"/>
  <c r="GH37" i="15"/>
  <c r="GG38" i="15"/>
  <c r="GG45" i="15"/>
  <c r="GF46" i="15"/>
  <c r="JG50" i="15"/>
  <c r="JH49" i="15"/>
  <c r="CM61" i="15"/>
  <c r="CO60" i="15"/>
  <c r="GD74" i="15"/>
  <c r="GD75" i="15" s="1"/>
  <c r="GD71" i="15"/>
  <c r="HU25" i="15"/>
  <c r="HU26" i="15" s="1"/>
  <c r="HT26" i="15"/>
  <c r="HA41" i="15"/>
  <c r="GZ42" i="15"/>
  <c r="AN60" i="15"/>
  <c r="AL61" i="15"/>
  <c r="CQ29" i="15"/>
  <c r="CO30" i="15"/>
  <c r="AM61" i="15"/>
  <c r="AO60" i="15"/>
  <c r="EM53" i="15"/>
  <c r="EK54" i="15"/>
  <c r="GA53" i="15"/>
  <c r="FY54" i="15"/>
  <c r="EI42" i="15"/>
  <c r="EK41" i="15"/>
  <c r="EH33" i="15"/>
  <c r="FJ33" i="15" s="1"/>
  <c r="DF34" i="15"/>
  <c r="HE17" i="15"/>
  <c r="HD18" i="15"/>
  <c r="EK49" i="15"/>
  <c r="EI50" i="15"/>
  <c r="EI34" i="15"/>
  <c r="EK33" i="15"/>
  <c r="CM45" i="15"/>
  <c r="CK46" i="15"/>
  <c r="GG42" i="15"/>
  <c r="GH41" i="15"/>
  <c r="GH42" i="15" s="1"/>
  <c r="EG18" i="15"/>
  <c r="EI17" i="15"/>
  <c r="EM60" i="15"/>
  <c r="EM61" i="15" s="1"/>
  <c r="EK61" i="15"/>
  <c r="JD30" i="15"/>
  <c r="JE29" i="15"/>
  <c r="GG34" i="15"/>
  <c r="GH33" i="15"/>
  <c r="JE34" i="15"/>
  <c r="JF33" i="15"/>
  <c r="CJ46" i="15"/>
  <c r="CL45" i="15"/>
  <c r="JJ37" i="15"/>
  <c r="JI38" i="15"/>
  <c r="AU62" i="1"/>
  <c r="CU62" i="1" s="1"/>
  <c r="CH62" i="1" s="1"/>
  <c r="AT123" i="1"/>
  <c r="CT123" i="1" s="1"/>
  <c r="CG123" i="1" s="1"/>
  <c r="AU123" i="1" s="1"/>
  <c r="AU796" i="1"/>
  <c r="CU796" i="1" s="1"/>
  <c r="CH796" i="1" s="1"/>
  <c r="CU78" i="1"/>
  <c r="CH78" i="1" s="1"/>
  <c r="AV78" i="1" s="1"/>
  <c r="CU798" i="1"/>
  <c r="CH798" i="1" s="1"/>
  <c r="CW161" i="1"/>
  <c r="CJ161" i="1" s="1"/>
  <c r="CX161" i="1"/>
  <c r="AT217" i="1"/>
  <c r="CT217" i="1" s="1"/>
  <c r="CG217" i="1" s="1"/>
  <c r="AU217" i="1" s="1"/>
  <c r="CT174" i="1"/>
  <c r="CG174" i="1" s="1"/>
  <c r="CV117" i="1"/>
  <c r="CI117" i="1" s="1"/>
  <c r="AW117" i="1" s="1"/>
  <c r="CT185" i="1"/>
  <c r="CG185" i="1" s="1"/>
  <c r="AU185" i="1" s="1"/>
  <c r="AT601" i="1"/>
  <c r="CT601" i="1" s="1"/>
  <c r="CG601" i="1" s="1"/>
  <c r="AU601" i="1" s="1"/>
  <c r="CU110" i="1"/>
  <c r="CH110" i="1" s="1"/>
  <c r="CU135" i="1"/>
  <c r="CH135" i="1" s="1"/>
  <c r="AT208" i="1"/>
  <c r="CT208" i="1" s="1"/>
  <c r="CG208" i="1" s="1"/>
  <c r="AU208" i="1" s="1"/>
  <c r="CT774" i="1"/>
  <c r="CG774" i="1" s="1"/>
  <c r="CT801" i="1"/>
  <c r="CG801" i="1" s="1"/>
  <c r="CU113" i="1"/>
  <c r="CH113" i="1" s="1"/>
  <c r="CU186" i="1"/>
  <c r="CH186" i="1" s="1"/>
  <c r="CU755" i="1"/>
  <c r="CH755" i="1" s="1"/>
  <c r="AV755" i="1" s="1"/>
  <c r="CV755" i="1" s="1"/>
  <c r="CT763" i="1"/>
  <c r="CG763" i="1" s="1"/>
  <c r="AU763" i="1" s="1"/>
  <c r="CT745" i="1"/>
  <c r="CG745" i="1" s="1"/>
  <c r="AU745" i="1" s="1"/>
  <c r="AU223" i="1"/>
  <c r="CU223" i="1" s="1"/>
  <c r="CH223" i="1" s="1"/>
  <c r="CT254" i="1"/>
  <c r="CG254" i="1" s="1"/>
  <c r="CT188" i="1"/>
  <c r="CG188" i="1" s="1"/>
  <c r="AU188" i="1" s="1"/>
  <c r="CT703" i="1"/>
  <c r="CG703" i="1" s="1"/>
  <c r="AU703" i="1" s="1"/>
  <c r="CU703" i="1" s="1"/>
  <c r="CS356" i="1"/>
  <c r="CF356" i="1" s="1"/>
  <c r="CU51" i="1"/>
  <c r="CH51" i="1" s="1"/>
  <c r="CT762" i="1"/>
  <c r="CG762" i="1" s="1"/>
  <c r="CT35" i="1"/>
  <c r="CG35" i="1" s="1"/>
  <c r="AU35" i="1" s="1"/>
  <c r="CT109" i="1"/>
  <c r="CG109" i="1" s="1"/>
  <c r="AU109" i="1" s="1"/>
  <c r="CU109" i="1" s="1"/>
  <c r="CT735" i="1"/>
  <c r="CG735" i="1" s="1"/>
  <c r="CS41" i="1"/>
  <c r="CF41" i="1" s="1"/>
  <c r="AT41" i="1" s="1"/>
  <c r="CT41" i="1" s="1"/>
  <c r="CT173" i="1"/>
  <c r="CG173" i="1" s="1"/>
  <c r="AU173" i="1" s="1"/>
  <c r="CU92" i="1"/>
  <c r="CH92" i="1" s="1"/>
  <c r="CT76" i="1"/>
  <c r="CG76" i="1" s="1"/>
  <c r="AU76" i="1" s="1"/>
  <c r="CU76" i="1" s="1"/>
  <c r="CT747" i="1"/>
  <c r="CG747" i="1" s="1"/>
  <c r="CT256" i="1"/>
  <c r="CG256" i="1" s="1"/>
  <c r="AU256" i="1" s="1"/>
  <c r="AU13" i="1"/>
  <c r="CU13" i="1" s="1"/>
  <c r="CH13" i="1" s="1"/>
  <c r="AU766" i="1"/>
  <c r="CU766" i="1" s="1"/>
  <c r="CH766" i="1" s="1"/>
  <c r="CF164" i="1"/>
  <c r="AT164" i="1" s="1"/>
  <c r="CT164" i="1" s="1"/>
  <c r="AT191" i="1"/>
  <c r="CG346" i="1"/>
  <c r="AU346" i="1" s="1"/>
  <c r="CU346" i="1" s="1"/>
  <c r="CF230" i="1"/>
  <c r="AT230" i="1" s="1"/>
  <c r="CT230" i="1" s="1"/>
  <c r="AU244" i="1"/>
  <c r="CU244" i="1" s="1"/>
  <c r="CH244" i="1" s="1"/>
  <c r="CG759" i="1"/>
  <c r="AT718" i="1"/>
  <c r="CT718" i="1" s="1"/>
  <c r="CG718" i="1" s="1"/>
  <c r="AU769" i="1"/>
  <c r="CU769" i="1" s="1"/>
  <c r="AU170" i="1"/>
  <c r="AU725" i="1"/>
  <c r="AS75" i="1"/>
  <c r="CG202" i="1"/>
  <c r="AU202" i="1" s="1"/>
  <c r="CU202" i="1" s="1"/>
  <c r="CF757" i="1"/>
  <c r="AT757" i="1" s="1"/>
  <c r="CT757" i="1" s="1"/>
  <c r="CF794" i="1"/>
  <c r="AT794" i="1" s="1"/>
  <c r="CT794" i="1" s="1"/>
  <c r="CH744" i="1"/>
  <c r="AV744" i="1" s="1"/>
  <c r="CV744" i="1" s="1"/>
  <c r="CH212" i="1"/>
  <c r="AU790" i="1"/>
  <c r="CU790" i="1" s="1"/>
  <c r="CH790" i="1" s="1"/>
  <c r="CH782" i="1"/>
  <c r="AV782" i="1" s="1"/>
  <c r="CV782" i="1" s="1"/>
  <c r="CH351" i="1"/>
  <c r="AV351" i="1" s="1"/>
  <c r="CV351" i="1" s="1"/>
  <c r="CG127" i="1"/>
  <c r="AU127" i="1" s="1"/>
  <c r="CU127" i="1" s="1"/>
  <c r="CG79" i="1"/>
  <c r="AU730" i="1"/>
  <c r="CU730" i="1" s="1"/>
  <c r="AU139" i="1"/>
  <c r="CU139" i="1" s="1"/>
  <c r="CH139" i="1" s="1"/>
  <c r="CH253" i="1"/>
  <c r="CG229" i="1"/>
  <c r="AU229" i="1" s="1"/>
  <c r="CU229" i="1" s="1"/>
  <c r="CG720" i="1"/>
  <c r="AS81" i="1"/>
  <c r="AT307" i="1"/>
  <c r="CT307" i="1" s="1"/>
  <c r="CG307" i="1" s="1"/>
  <c r="CF742" i="1"/>
  <c r="CH728" i="1"/>
  <c r="CG159" i="1"/>
  <c r="CG734" i="1"/>
  <c r="AU734" i="1" s="1"/>
  <c r="CU734" i="1" s="1"/>
  <c r="AT799" i="1"/>
  <c r="CT799" i="1" s="1"/>
  <c r="CG799" i="1" s="1"/>
  <c r="CH192" i="1"/>
  <c r="AV192" i="1" s="1"/>
  <c r="CV192" i="1" s="1"/>
  <c r="CG729" i="1"/>
  <c r="AU729" i="1" s="1"/>
  <c r="CU729" i="1" s="1"/>
  <c r="AU247" i="1"/>
  <c r="CG767" i="1"/>
  <c r="AU767" i="1" s="1"/>
  <c r="CU767" i="1" s="1"/>
  <c r="CH177" i="1"/>
  <c r="CF726" i="1"/>
  <c r="CH205" i="1"/>
  <c r="CG308" i="1"/>
  <c r="AU756" i="1"/>
  <c r="CU756" i="1" s="1"/>
  <c r="CH756" i="1" s="1"/>
  <c r="CF206" i="1"/>
  <c r="AT206" i="1" s="1"/>
  <c r="CT206" i="1" s="1"/>
  <c r="CG771" i="1"/>
  <c r="AT151" i="1"/>
  <c r="CT151" i="1" s="1"/>
  <c r="CG151" i="1" s="1"/>
  <c r="CG287" i="1"/>
  <c r="CF736" i="1"/>
  <c r="AV773" i="1"/>
  <c r="CV773" i="1" s="1"/>
  <c r="CI773" i="1" s="1"/>
  <c r="AW251" i="1"/>
  <c r="CG193" i="1"/>
  <c r="AU193" i="1" s="1"/>
  <c r="CU193" i="1" s="1"/>
  <c r="CG187" i="1"/>
  <c r="AU187" i="1" s="1"/>
  <c r="CU187" i="1" s="1"/>
  <c r="CG780" i="1"/>
  <c r="AU788" i="1"/>
  <c r="CU788" i="1" s="1"/>
  <c r="CH788" i="1" s="1"/>
  <c r="CG218" i="1"/>
  <c r="AU218" i="1" s="1"/>
  <c r="CU218" i="1" s="1"/>
  <c r="AU180" i="1"/>
  <c r="AV602" i="1"/>
  <c r="CV602" i="1" s="1"/>
  <c r="CI602" i="1" s="1"/>
  <c r="CH200" i="1"/>
  <c r="CG20" i="1"/>
  <c r="AT39" i="1"/>
  <c r="CG719" i="1"/>
  <c r="AU719" i="1" s="1"/>
  <c r="CU719" i="1" s="1"/>
  <c r="AT87" i="1"/>
  <c r="CG787" i="1"/>
  <c r="AU787" i="1" s="1"/>
  <c r="CU787" i="1" s="1"/>
  <c r="CG777" i="1"/>
  <c r="AU777" i="1" s="1"/>
  <c r="CU777" i="1" s="1"/>
  <c r="CH231" i="1"/>
  <c r="CF765" i="1"/>
  <c r="AU710" i="1"/>
  <c r="CU710" i="1" s="1"/>
  <c r="CH710" i="1" s="1"/>
  <c r="AU178" i="1"/>
  <c r="CU178" i="1" s="1"/>
  <c r="CH178" i="1" s="1"/>
  <c r="CF221" i="1"/>
  <c r="AT221" i="1" s="1"/>
  <c r="CT221" i="1" s="1"/>
  <c r="AU90" i="1"/>
  <c r="AS761" i="1"/>
  <c r="CS761" i="1" s="1"/>
  <c r="CF761" i="1" s="1"/>
  <c r="CG121" i="1"/>
  <c r="AU30" i="1"/>
  <c r="AU182" i="1"/>
  <c r="AU190" i="1"/>
  <c r="CU190" i="1" s="1"/>
  <c r="CH190" i="1" s="1"/>
  <c r="CH111" i="1"/>
  <c r="AV111" i="1" s="1"/>
  <c r="CV111" i="1" s="1"/>
  <c r="CF207" i="1"/>
  <c r="AT207" i="1" s="1"/>
  <c r="CT207" i="1" s="1"/>
  <c r="CG169" i="1"/>
  <c r="AU803" i="1"/>
  <c r="AU10" i="1"/>
  <c r="CU10" i="1" s="1"/>
  <c r="CH10" i="1" s="1"/>
  <c r="AU194" i="1"/>
  <c r="CU194" i="1" s="1"/>
  <c r="CH194" i="1" s="1"/>
  <c r="AT128" i="1"/>
  <c r="CT128" i="1" s="1"/>
  <c r="CG128" i="1" s="1"/>
  <c r="CF163" i="1"/>
  <c r="AT163" i="1" s="1"/>
  <c r="CT163" i="1" s="1"/>
  <c r="CG770" i="1"/>
  <c r="AU770" i="1" s="1"/>
  <c r="CU770" i="1" s="1"/>
  <c r="CG133" i="1"/>
  <c r="CH130" i="1"/>
  <c r="CG250" i="1"/>
  <c r="AU250" i="1" s="1"/>
  <c r="CU250" i="1" s="1"/>
  <c r="CF124" i="1"/>
  <c r="AT124" i="1" s="1"/>
  <c r="CT124" i="1" s="1"/>
  <c r="CG721" i="1"/>
  <c r="CG63" i="1"/>
  <c r="AU63" i="1" s="1"/>
  <c r="CU63" i="1" s="1"/>
  <c r="AU33" i="1"/>
  <c r="CU33" i="1" s="1"/>
  <c r="CG181" i="1"/>
  <c r="AU181" i="1" s="1"/>
  <c r="CU181" i="1" s="1"/>
  <c r="CG764" i="1"/>
  <c r="AU764" i="1" s="1"/>
  <c r="CU764" i="1" s="1"/>
  <c r="CG354" i="1"/>
  <c r="AU354" i="1" s="1"/>
  <c r="CU354" i="1" s="1"/>
  <c r="CF772" i="1"/>
  <c r="AT772" i="1" s="1"/>
  <c r="CT772" i="1" s="1"/>
  <c r="CG781" i="1"/>
  <c r="CK357" i="1"/>
  <c r="CH172" i="1"/>
  <c r="CH198" i="1"/>
  <c r="AU717" i="1"/>
  <c r="CU717" i="1" s="1"/>
  <c r="CH717" i="1" s="1"/>
  <c r="CH509" i="1"/>
  <c r="AV509" i="1" s="1"/>
  <c r="CV509" i="1" s="1"/>
  <c r="AT738" i="1"/>
  <c r="CT738" i="1" s="1"/>
  <c r="CG738" i="1" s="1"/>
  <c r="AU768" i="1"/>
  <c r="AU258" i="1"/>
  <c r="CU258" i="1" s="1"/>
  <c r="CH258" i="1" s="1"/>
  <c r="AU776" i="1"/>
  <c r="CU776" i="1" s="1"/>
  <c r="CH776" i="1" s="1"/>
  <c r="AU85" i="1"/>
  <c r="AU176" i="1"/>
  <c r="AU189" i="1"/>
  <c r="AU160" i="1"/>
  <c r="AT48" i="1"/>
  <c r="AU511" i="1"/>
  <c r="AU784" i="1"/>
  <c r="CU784" i="1" s="1"/>
  <c r="AT38" i="1"/>
  <c r="AU162" i="1"/>
  <c r="AU197" i="1"/>
  <c r="AT84" i="1"/>
  <c r="CT84" i="1" s="1"/>
  <c r="AT29" i="1"/>
  <c r="CT29" i="1" s="1"/>
  <c r="AU141" i="1"/>
  <c r="AT704" i="1"/>
  <c r="AU80" i="1"/>
  <c r="CU80" i="1" s="1"/>
  <c r="CH80" i="1" s="1"/>
  <c r="AU783" i="1"/>
  <c r="CU783" i="1" s="1"/>
  <c r="CH783" i="1" s="1"/>
  <c r="AU195" i="1"/>
  <c r="CU195" i="1" s="1"/>
  <c r="CH195" i="1" s="1"/>
  <c r="AT219" i="1"/>
  <c r="CT219" i="1" s="1"/>
  <c r="CG219" i="1" s="1"/>
  <c r="AU802" i="1"/>
  <c r="AU93" i="1"/>
  <c r="AU255" i="1"/>
  <c r="AU171" i="1"/>
  <c r="AT88" i="1"/>
  <c r="CT88" i="1" s="1"/>
  <c r="AU89" i="1"/>
  <c r="CU89" i="1" s="1"/>
  <c r="CH89" i="1" s="1"/>
  <c r="AT37" i="1"/>
  <c r="CT37" i="1" s="1"/>
  <c r="AU68" i="1"/>
  <c r="CT503" i="1"/>
  <c r="CG503" i="1" s="1"/>
  <c r="AT503" i="1" s="1"/>
  <c r="CU503" i="1" s="1"/>
  <c r="CT278" i="1"/>
  <c r="CG278" i="1" s="1"/>
  <c r="AT278" i="1" s="1"/>
  <c r="CU278" i="1" s="1"/>
  <c r="CT477" i="1"/>
  <c r="CG477" i="1" s="1"/>
  <c r="AT477" i="1" s="1"/>
  <c r="CU477" i="1" s="1"/>
  <c r="CS474" i="1"/>
  <c r="CF474" i="1" s="1"/>
  <c r="AS474" i="1" s="1"/>
  <c r="CT474" i="1" s="1"/>
  <c r="CT274" i="1"/>
  <c r="CG274" i="1" s="1"/>
  <c r="AT274" i="1" s="1"/>
  <c r="CU274" i="1" s="1"/>
  <c r="CT485" i="1"/>
  <c r="CG485" i="1" s="1"/>
  <c r="AT485" i="1" s="1"/>
  <c r="CT286" i="1"/>
  <c r="CG286" i="1" s="1"/>
  <c r="AT286" i="1" s="1"/>
  <c r="CU286" i="1" s="1"/>
  <c r="CF300" i="1"/>
  <c r="AS300" i="1" s="1"/>
  <c r="CT300" i="1" s="1"/>
  <c r="AS305" i="1"/>
  <c r="AS470" i="1"/>
  <c r="CT470" i="1" s="1"/>
  <c r="AS294" i="1"/>
  <c r="CT294" i="1" s="1"/>
  <c r="CG294" i="1" s="1"/>
  <c r="AT294" i="1" s="1"/>
  <c r="CU294" i="1" s="1"/>
  <c r="AS302" i="1"/>
  <c r="AS288" i="1"/>
  <c r="CT288" i="1" s="1"/>
  <c r="CG288" i="1" s="1"/>
  <c r="AS473" i="1"/>
  <c r="AS448" i="1"/>
  <c r="AT234" i="1"/>
  <c r="CH233" i="1"/>
  <c r="CF600" i="1"/>
  <c r="AT484" i="1"/>
  <c r="CU484" i="1" s="1"/>
  <c r="CG344" i="1"/>
  <c r="AS285" i="1"/>
  <c r="AS363" i="1"/>
  <c r="CT363" i="1" s="1"/>
  <c r="AS264" i="1"/>
  <c r="CT264" i="1" s="1"/>
  <c r="CG264" i="1" s="1"/>
  <c r="AT264" i="1" s="1"/>
  <c r="CU264" i="1" s="1"/>
  <c r="AW158" i="1"/>
  <c r="CX158" i="1" s="1"/>
  <c r="CK158" i="1" s="1"/>
  <c r="CG271" i="1"/>
  <c r="AS280" i="1"/>
  <c r="AS458" i="1"/>
  <c r="AS306" i="1"/>
  <c r="CT306" i="1" s="1"/>
  <c r="CG306" i="1" s="1"/>
  <c r="AT306" i="1" s="1"/>
  <c r="CU306" i="1" s="1"/>
  <c r="AS373" i="1"/>
  <c r="CT373" i="1" s="1"/>
  <c r="AS284" i="1"/>
  <c r="AS569" i="1"/>
  <c r="CT569" i="1" s="1"/>
  <c r="AS269" i="1"/>
  <c r="CT269" i="1" s="1"/>
  <c r="CG269" i="1" s="1"/>
  <c r="AS282" i="1"/>
  <c r="CG268" i="1"/>
  <c r="AT268" i="1" s="1"/>
  <c r="CU268" i="1" s="1"/>
  <c r="AW368" i="1"/>
  <c r="CX368" i="1" s="1"/>
  <c r="CK368" i="1" s="1"/>
  <c r="CG376" i="1"/>
  <c r="AT376" i="1" s="1"/>
  <c r="CU376" i="1" s="1"/>
  <c r="AW155" i="1"/>
  <c r="AS567" i="1"/>
  <c r="CT567" i="1" s="1"/>
  <c r="AS289" i="1"/>
  <c r="AS272" i="1"/>
  <c r="CT272" i="1" s="1"/>
  <c r="CG272" i="1" s="1"/>
  <c r="AS270" i="1"/>
  <c r="CT270" i="1" s="1"/>
  <c r="CG270" i="1" s="1"/>
  <c r="AU226" i="1"/>
  <c r="CW226" i="1" s="1"/>
  <c r="CJ226" i="1" s="1"/>
  <c r="CU620" i="1"/>
  <c r="CH620" i="1" s="1"/>
  <c r="AT620" i="1" s="1"/>
  <c r="CV620" i="1" s="1"/>
  <c r="CV417" i="1"/>
  <c r="CI417" i="1" s="1"/>
  <c r="AU417" i="1" s="1"/>
  <c r="CV633" i="1"/>
  <c r="CI633" i="1" s="1"/>
  <c r="AU633" i="1" s="1"/>
  <c r="CJ50" i="1"/>
  <c r="CG372" i="1"/>
  <c r="CG82" i="1"/>
  <c r="CG309" i="1"/>
  <c r="CG126" i="1"/>
  <c r="CG222" i="1"/>
  <c r="CG732" i="1"/>
  <c r="AV793" i="1"/>
  <c r="CV793" i="1" s="1"/>
  <c r="AU168" i="1"/>
  <c r="CU168" i="1" s="1"/>
  <c r="AU750" i="1"/>
  <c r="CU750" i="1" s="1"/>
  <c r="AU136" i="1"/>
  <c r="CU136" i="1" s="1"/>
  <c r="AU722" i="1"/>
  <c r="CU722" i="1" s="1"/>
  <c r="AW118" i="1"/>
  <c r="AU377" i="1"/>
  <c r="CU377" i="1" s="1"/>
  <c r="AT804" i="1"/>
  <c r="CT804" i="1" s="1"/>
  <c r="CG748" i="1"/>
  <c r="CG753" i="1"/>
  <c r="CH383" i="1"/>
  <c r="CH740" i="1"/>
  <c r="CH716" i="1"/>
  <c r="CH751" i="1"/>
  <c r="CH204" i="1"/>
  <c r="AU401" i="1"/>
  <c r="CW401" i="1" s="1"/>
  <c r="AV91" i="1"/>
  <c r="CV91" i="1" s="1"/>
  <c r="CF296" i="1"/>
  <c r="CH125" i="1"/>
  <c r="AU67" i="1"/>
  <c r="CU67" i="1" s="1"/>
  <c r="AU232" i="1"/>
  <c r="CU232" i="1" s="1"/>
  <c r="CH58" i="1"/>
  <c r="CH184" i="1"/>
  <c r="CH795" i="1"/>
  <c r="CH708" i="1"/>
  <c r="CH242" i="1"/>
  <c r="CH355" i="1"/>
  <c r="CH166" i="1"/>
  <c r="CH115" i="1"/>
  <c r="CH712" i="1"/>
  <c r="CH119" i="1"/>
  <c r="CH129" i="1"/>
  <c r="CH713" i="1"/>
  <c r="CH711" i="1"/>
  <c r="CH32" i="1"/>
  <c r="CH210" i="1"/>
  <c r="CH199" i="1"/>
  <c r="CH83" i="1"/>
  <c r="CG347" i="1"/>
  <c r="AT479" i="1"/>
  <c r="CU479" i="1" s="1"/>
  <c r="AT482" i="1"/>
  <c r="CU482" i="1" s="1"/>
  <c r="AS504" i="1"/>
  <c r="CT504" i="1" s="1"/>
  <c r="AT505" i="1"/>
  <c r="CU505" i="1" s="1"/>
  <c r="CG495" i="1"/>
  <c r="CH499" i="1"/>
  <c r="CG489" i="1"/>
  <c r="CG497" i="1"/>
  <c r="AT486" i="1"/>
  <c r="CU486" i="1" s="1"/>
  <c r="AT342" i="1"/>
  <c r="CU342" i="1" s="1"/>
  <c r="AT496" i="1"/>
  <c r="CU496" i="1" s="1"/>
  <c r="CG350" i="1"/>
  <c r="CH492" i="1"/>
  <c r="CH491" i="1"/>
  <c r="CH483" i="1"/>
  <c r="CH478" i="1"/>
  <c r="CH498" i="1"/>
  <c r="AT476" i="1"/>
  <c r="CU476" i="1" s="1"/>
  <c r="AV216" i="1"/>
  <c r="CV216" i="1" s="1"/>
  <c r="CH154" i="1"/>
  <c r="CG44" i="1"/>
  <c r="CI175" i="1"/>
  <c r="AT273" i="1"/>
  <c r="CU273" i="1" s="1"/>
  <c r="AT578" i="1"/>
  <c r="CU578" i="1" s="1"/>
  <c r="AT297" i="1"/>
  <c r="CU297" i="1" s="1"/>
  <c r="AT461" i="1"/>
  <c r="CU461" i="1" s="1"/>
  <c r="AT364" i="1"/>
  <c r="CU364" i="1" s="1"/>
  <c r="AT362" i="1"/>
  <c r="CU362" i="1" s="1"/>
  <c r="AT267" i="1"/>
  <c r="CU267" i="1" s="1"/>
  <c r="AT444" i="1"/>
  <c r="CU444" i="1" s="1"/>
  <c r="AT371" i="1"/>
  <c r="CU371" i="1" s="1"/>
  <c r="AT358" i="1"/>
  <c r="CU358" i="1" s="1"/>
  <c r="AT304" i="1"/>
  <c r="CU304" i="1" s="1"/>
  <c r="AT468" i="1"/>
  <c r="CU468" i="1" s="1"/>
  <c r="AT291" i="1"/>
  <c r="CU291" i="1" s="1"/>
  <c r="AT626" i="1"/>
  <c r="CU626" i="1" s="1"/>
  <c r="AT450" i="1"/>
  <c r="CU450" i="1" s="1"/>
  <c r="AT463" i="1"/>
  <c r="CU463" i="1" s="1"/>
  <c r="AT157" i="1"/>
  <c r="CU157" i="1" s="1"/>
  <c r="AT276" i="1"/>
  <c r="CU276" i="1" s="1"/>
  <c r="AT471" i="1"/>
  <c r="CU471" i="1" s="1"/>
  <c r="AT577" i="1"/>
  <c r="CU577" i="1" s="1"/>
  <c r="AT299" i="1"/>
  <c r="CU299" i="1" s="1"/>
  <c r="AT265" i="1"/>
  <c r="CU265" i="1" s="1"/>
  <c r="AT281" i="1"/>
  <c r="CU281" i="1" s="1"/>
  <c r="AT295" i="1"/>
  <c r="CU295" i="1" s="1"/>
  <c r="AT592" i="1"/>
  <c r="CU592" i="1" s="1"/>
  <c r="AT456" i="1"/>
  <c r="CU456" i="1" s="1"/>
  <c r="AT375" i="1"/>
  <c r="CU375" i="1" s="1"/>
  <c r="AT452" i="1"/>
  <c r="CU452" i="1" s="1"/>
  <c r="AT262" i="1"/>
  <c r="CU262" i="1" s="1"/>
  <c r="AT266" i="1"/>
  <c r="CU266" i="1" s="1"/>
  <c r="AT453" i="1"/>
  <c r="CU453" i="1" s="1"/>
  <c r="AT112" i="1"/>
  <c r="CU112" i="1" s="1"/>
  <c r="AT466" i="1"/>
  <c r="CU466" i="1" s="1"/>
  <c r="AT627" i="1"/>
  <c r="CU627" i="1" s="1"/>
  <c r="AT455" i="1"/>
  <c r="CU455" i="1" s="1"/>
  <c r="AT361" i="1"/>
  <c r="CU361" i="1" s="1"/>
  <c r="AT459" i="1"/>
  <c r="CU459" i="1" s="1"/>
  <c r="AT472" i="1"/>
  <c r="CU472" i="1" s="1"/>
  <c r="AT464" i="1"/>
  <c r="CU464" i="1" s="1"/>
  <c r="AT283" i="1"/>
  <c r="CU283" i="1" s="1"/>
  <c r="AT449" i="1"/>
  <c r="CU449" i="1" s="1"/>
  <c r="AT367" i="1"/>
  <c r="CU367" i="1" s="1"/>
  <c r="AT374" i="1"/>
  <c r="CU374" i="1" s="1"/>
  <c r="AT465" i="1"/>
  <c r="CU465" i="1" s="1"/>
  <c r="AT467" i="1"/>
  <c r="CU467" i="1" s="1"/>
  <c r="AT298" i="1"/>
  <c r="CU298" i="1" s="1"/>
  <c r="AT451" i="1"/>
  <c r="CU451" i="1" s="1"/>
  <c r="AT462" i="1"/>
  <c r="CU462" i="1" s="1"/>
  <c r="AT279" i="1"/>
  <c r="CU279" i="1" s="1"/>
  <c r="AT365" i="1"/>
  <c r="CU365" i="1" s="1"/>
  <c r="AT43" i="1"/>
  <c r="CU43" i="1" s="1"/>
  <c r="GI37" i="15" l="1"/>
  <c r="GH38" i="15"/>
  <c r="GH34" i="15"/>
  <c r="GI33" i="15"/>
  <c r="EM37" i="15"/>
  <c r="EK38" i="15"/>
  <c r="CU18" i="15"/>
  <c r="CW17" i="15"/>
  <c r="CW18" i="15" s="1"/>
  <c r="CW21" i="15"/>
  <c r="CW22" i="15" s="1"/>
  <c r="CU22" i="15"/>
  <c r="JF34" i="15"/>
  <c r="JG33" i="15"/>
  <c r="AP60" i="15"/>
  <c r="AN61" i="15"/>
  <c r="CQ42" i="15"/>
  <c r="CS41" i="15"/>
  <c r="JE42" i="15"/>
  <c r="JF41" i="15"/>
  <c r="JN18" i="15"/>
  <c r="JO17" i="15"/>
  <c r="JO18" i="15" s="1"/>
  <c r="EH37" i="15"/>
  <c r="FJ37" i="15" s="1"/>
  <c r="DF38" i="15"/>
  <c r="GA54" i="15"/>
  <c r="GB53" i="15"/>
  <c r="JK37" i="15"/>
  <c r="JJ38" i="15"/>
  <c r="CO45" i="15"/>
  <c r="CM46" i="15"/>
  <c r="JE26" i="15"/>
  <c r="JF25" i="15"/>
  <c r="CL46" i="15"/>
  <c r="CN45" i="15"/>
  <c r="CP45" i="15" s="1"/>
  <c r="EK34" i="15"/>
  <c r="EM33" i="15"/>
  <c r="EM34" i="15" s="1"/>
  <c r="CQ30" i="15"/>
  <c r="CS29" i="15"/>
  <c r="EM49" i="15"/>
  <c r="EM50" i="15" s="1"/>
  <c r="EK50" i="15"/>
  <c r="AR50" i="15"/>
  <c r="BP50" i="15" s="1"/>
  <c r="CN50" i="15" s="1"/>
  <c r="AT49" i="15"/>
  <c r="HF17" i="15"/>
  <c r="HE18" i="15"/>
  <c r="HA42" i="15"/>
  <c r="HB41" i="15"/>
  <c r="JZ61" i="15"/>
  <c r="KA60" i="15"/>
  <c r="JE30" i="15"/>
  <c r="JF29" i="15"/>
  <c r="HN65" i="15"/>
  <c r="HM66" i="15"/>
  <c r="HM70" i="15"/>
  <c r="HM71" i="15" s="1"/>
  <c r="EF37" i="15"/>
  <c r="FH37" i="15" s="1"/>
  <c r="DD38" i="15"/>
  <c r="EI18" i="15"/>
  <c r="EK17" i="15"/>
  <c r="CO61" i="15"/>
  <c r="CQ60" i="15"/>
  <c r="GH49" i="15"/>
  <c r="GG50" i="15"/>
  <c r="GH30" i="15"/>
  <c r="GI29" i="15"/>
  <c r="AP45" i="15"/>
  <c r="AN46" i="15"/>
  <c r="JH50" i="15"/>
  <c r="JI49" i="15"/>
  <c r="HL50" i="15"/>
  <c r="HM49" i="15"/>
  <c r="GG46" i="15"/>
  <c r="GH45" i="15"/>
  <c r="GG60" i="15"/>
  <c r="GF61" i="15"/>
  <c r="GF70" i="15"/>
  <c r="CU38" i="15"/>
  <c r="CW37" i="15"/>
  <c r="CW38" i="15" s="1"/>
  <c r="EK42" i="15"/>
  <c r="EM41" i="15"/>
  <c r="EO53" i="15"/>
  <c r="EO54" i="15" s="1"/>
  <c r="EM54" i="15"/>
  <c r="AQ60" i="15"/>
  <c r="AO61" i="15"/>
  <c r="GE74" i="15"/>
  <c r="GE75" i="15" s="1"/>
  <c r="GE71" i="15"/>
  <c r="JL22" i="15"/>
  <c r="JM21" i="15"/>
  <c r="CK161" i="1"/>
  <c r="AT356" i="1"/>
  <c r="CT356" i="1" s="1"/>
  <c r="CG356" i="1" s="1"/>
  <c r="AU356" i="1" s="1"/>
  <c r="CU356" i="1" s="1"/>
  <c r="CU745" i="1"/>
  <c r="CH745" i="1" s="1"/>
  <c r="AV745" i="1" s="1"/>
  <c r="CV745" i="1" s="1"/>
  <c r="CU763" i="1"/>
  <c r="CH763" i="1" s="1"/>
  <c r="AV763" i="1" s="1"/>
  <c r="CV763" i="1" s="1"/>
  <c r="AU735" i="1"/>
  <c r="CU735" i="1" s="1"/>
  <c r="CH735" i="1" s="1"/>
  <c r="AV735" i="1" s="1"/>
  <c r="CV735" i="1" s="1"/>
  <c r="AV798" i="1"/>
  <c r="CV798" i="1" s="1"/>
  <c r="CI798" i="1" s="1"/>
  <c r="CU185" i="1"/>
  <c r="CH185" i="1" s="1"/>
  <c r="CU256" i="1"/>
  <c r="CH256" i="1" s="1"/>
  <c r="AU747" i="1"/>
  <c r="CU747" i="1" s="1"/>
  <c r="CH747" i="1" s="1"/>
  <c r="AV747" i="1" s="1"/>
  <c r="CU173" i="1"/>
  <c r="CH173" i="1" s="1"/>
  <c r="CV78" i="1"/>
  <c r="CI78" i="1" s="1"/>
  <c r="CU35" i="1"/>
  <c r="CH35" i="1" s="1"/>
  <c r="CU208" i="1"/>
  <c r="CH208" i="1" s="1"/>
  <c r="AV110" i="1"/>
  <c r="CV110" i="1" s="1"/>
  <c r="CI110" i="1" s="1"/>
  <c r="CU188" i="1"/>
  <c r="CH188" i="1" s="1"/>
  <c r="CX117" i="1"/>
  <c r="CW117" i="1"/>
  <c r="CJ117" i="1" s="1"/>
  <c r="AU174" i="1"/>
  <c r="CU174" i="1" s="1"/>
  <c r="CH174" i="1" s="1"/>
  <c r="CU217" i="1"/>
  <c r="CH217" i="1" s="1"/>
  <c r="AU801" i="1"/>
  <c r="CU801" i="1" s="1"/>
  <c r="CH801" i="1" s="1"/>
  <c r="CU123" i="1"/>
  <c r="CH123" i="1" s="1"/>
  <c r="CU85" i="1"/>
  <c r="CH85" i="1" s="1"/>
  <c r="CU601" i="1"/>
  <c r="CH601" i="1" s="1"/>
  <c r="CX251" i="1"/>
  <c r="CW251" i="1"/>
  <c r="CJ251" i="1" s="1"/>
  <c r="CT38" i="1"/>
  <c r="CG38" i="1" s="1"/>
  <c r="AU38" i="1" s="1"/>
  <c r="CU38" i="1" s="1"/>
  <c r="CU93" i="1"/>
  <c r="CH93" i="1" s="1"/>
  <c r="CS75" i="1"/>
  <c r="CF75" i="1" s="1"/>
  <c r="CT704" i="1"/>
  <c r="CG704" i="1" s="1"/>
  <c r="AU704" i="1" s="1"/>
  <c r="CU141" i="1"/>
  <c r="CH141" i="1" s="1"/>
  <c r="CU247" i="1"/>
  <c r="CH247" i="1" s="1"/>
  <c r="CU30" i="1"/>
  <c r="CH30" i="1" s="1"/>
  <c r="CU68" i="1"/>
  <c r="CH68" i="1" s="1"/>
  <c r="CT39" i="1"/>
  <c r="CG39" i="1" s="1"/>
  <c r="AU39" i="1" s="1"/>
  <c r="CU255" i="1"/>
  <c r="CH255" i="1" s="1"/>
  <c r="CU511" i="1"/>
  <c r="CH511" i="1" s="1"/>
  <c r="CU90" i="1"/>
  <c r="CH90" i="1" s="1"/>
  <c r="CT191" i="1"/>
  <c r="CG191" i="1" s="1"/>
  <c r="AU191" i="1" s="1"/>
  <c r="CU802" i="1"/>
  <c r="CH802" i="1" s="1"/>
  <c r="AV802" i="1" s="1"/>
  <c r="CV802" i="1" s="1"/>
  <c r="CU725" i="1"/>
  <c r="CH725" i="1" s="1"/>
  <c r="AV725" i="1" s="1"/>
  <c r="CU176" i="1"/>
  <c r="CH176" i="1" s="1"/>
  <c r="CW118" i="1"/>
  <c r="CX118" i="1"/>
  <c r="CU182" i="1"/>
  <c r="CH182" i="1" s="1"/>
  <c r="CU197" i="1"/>
  <c r="CH197" i="1" s="1"/>
  <c r="CT87" i="1"/>
  <c r="CG87" i="1" s="1"/>
  <c r="AU87" i="1" s="1"/>
  <c r="CU162" i="1"/>
  <c r="CH162" i="1" s="1"/>
  <c r="CU171" i="1"/>
  <c r="CH171" i="1" s="1"/>
  <c r="CT48" i="1"/>
  <c r="CG48" i="1" s="1"/>
  <c r="AU48" i="1" s="1"/>
  <c r="CU803" i="1"/>
  <c r="CH803" i="1" s="1"/>
  <c r="CU170" i="1"/>
  <c r="CH170" i="1" s="1"/>
  <c r="AV170" i="1" s="1"/>
  <c r="CV170" i="1" s="1"/>
  <c r="CU160" i="1"/>
  <c r="CH160" i="1" s="1"/>
  <c r="CU180" i="1"/>
  <c r="CH180" i="1" s="1"/>
  <c r="CS81" i="1"/>
  <c r="CF81" i="1" s="1"/>
  <c r="AT81" i="1" s="1"/>
  <c r="CU189" i="1"/>
  <c r="CH189" i="1" s="1"/>
  <c r="CU768" i="1"/>
  <c r="CH768" i="1" s="1"/>
  <c r="AV768" i="1" s="1"/>
  <c r="CV768" i="1" s="1"/>
  <c r="CH33" i="1"/>
  <c r="CH769" i="1"/>
  <c r="AV769" i="1" s="1"/>
  <c r="CV769" i="1" s="1"/>
  <c r="CG779" i="1"/>
  <c r="CG29" i="1"/>
  <c r="AU29" i="1" s="1"/>
  <c r="CU29" i="1" s="1"/>
  <c r="AU151" i="1"/>
  <c r="CU151" i="1" s="1"/>
  <c r="CH151" i="1" s="1"/>
  <c r="CH767" i="1"/>
  <c r="AV767" i="1" s="1"/>
  <c r="CV767" i="1" s="1"/>
  <c r="AT761" i="1"/>
  <c r="CT761" i="1" s="1"/>
  <c r="CG724" i="1"/>
  <c r="CG206" i="1"/>
  <c r="AU206" i="1" s="1"/>
  <c r="CU206" i="1" s="1"/>
  <c r="CG757" i="1"/>
  <c r="AU757" i="1" s="1"/>
  <c r="CU757" i="1" s="1"/>
  <c r="AU718" i="1"/>
  <c r="CG124" i="1"/>
  <c r="CH729" i="1"/>
  <c r="CG230" i="1"/>
  <c r="AU230" i="1" s="1"/>
  <c r="CU230" i="1" s="1"/>
  <c r="CG794" i="1"/>
  <c r="AU794" i="1" s="1"/>
  <c r="CU794" i="1" s="1"/>
  <c r="CI509" i="1"/>
  <c r="CG349" i="1"/>
  <c r="AU349" i="1" s="1"/>
  <c r="CU349" i="1" s="1"/>
  <c r="AU308" i="1"/>
  <c r="CU308" i="1" s="1"/>
  <c r="CI192" i="1"/>
  <c r="AT742" i="1"/>
  <c r="AU781" i="1"/>
  <c r="CU781" i="1" s="1"/>
  <c r="CH781" i="1" s="1"/>
  <c r="CH250" i="1"/>
  <c r="AV250" i="1" s="1"/>
  <c r="CV250" i="1" s="1"/>
  <c r="CH754" i="1"/>
  <c r="AV754" i="1" s="1"/>
  <c r="CV754" i="1" s="1"/>
  <c r="CG778" i="1"/>
  <c r="AU778" i="1" s="1"/>
  <c r="CU778" i="1" s="1"/>
  <c r="CH764" i="1"/>
  <c r="CG163" i="1"/>
  <c r="AU163" i="1" s="1"/>
  <c r="CU163" i="1" s="1"/>
  <c r="CI111" i="1"/>
  <c r="AU759" i="1"/>
  <c r="CH63" i="1"/>
  <c r="AV63" i="1" s="1"/>
  <c r="CV63" i="1" s="1"/>
  <c r="AU20" i="1"/>
  <c r="CG37" i="1"/>
  <c r="CG789" i="1"/>
  <c r="CH229" i="1"/>
  <c r="CG88" i="1"/>
  <c r="CH719" i="1"/>
  <c r="AV719" i="1" s="1"/>
  <c r="CV719" i="1" s="1"/>
  <c r="AU720" i="1"/>
  <c r="CU720" i="1" s="1"/>
  <c r="CG221" i="1"/>
  <c r="CH770" i="1"/>
  <c r="AV770" i="1" s="1"/>
  <c r="CV770" i="1" s="1"/>
  <c r="CG749" i="1"/>
  <c r="AU749" i="1" s="1"/>
  <c r="CU749" i="1" s="1"/>
  <c r="AV756" i="1"/>
  <c r="CH784" i="1"/>
  <c r="AT765" i="1"/>
  <c r="AU780" i="1"/>
  <c r="CH202" i="1"/>
  <c r="CG84" i="1"/>
  <c r="AU84" i="1" s="1"/>
  <c r="CU84" i="1" s="1"/>
  <c r="CG772" i="1"/>
  <c r="AU772" i="1" s="1"/>
  <c r="CU772" i="1" s="1"/>
  <c r="CH218" i="1"/>
  <c r="CH127" i="1"/>
  <c r="AU169" i="1"/>
  <c r="CU169" i="1" s="1"/>
  <c r="CH169" i="1" s="1"/>
  <c r="AU307" i="1"/>
  <c r="AU771" i="1"/>
  <c r="CU771" i="1" s="1"/>
  <c r="CH771" i="1" s="1"/>
  <c r="CH193" i="1"/>
  <c r="CH734" i="1"/>
  <c r="AV734" i="1" s="1"/>
  <c r="CV734" i="1" s="1"/>
  <c r="CH354" i="1"/>
  <c r="AU79" i="1"/>
  <c r="AU121" i="1"/>
  <c r="CU121" i="1" s="1"/>
  <c r="CH121" i="1" s="1"/>
  <c r="CG41" i="1"/>
  <c r="AU41" i="1" s="1"/>
  <c r="CU41" i="1" s="1"/>
  <c r="AV788" i="1"/>
  <c r="CV788" i="1" s="1"/>
  <c r="CI788" i="1" s="1"/>
  <c r="CG207" i="1"/>
  <c r="AU207" i="1" s="1"/>
  <c r="CU207" i="1" s="1"/>
  <c r="AU159" i="1"/>
  <c r="CG164" i="1"/>
  <c r="AU164" i="1" s="1"/>
  <c r="CU164" i="1" s="1"/>
  <c r="AU219" i="1"/>
  <c r="CU219" i="1" s="1"/>
  <c r="CH219" i="1" s="1"/>
  <c r="CH346" i="1"/>
  <c r="AV346" i="1" s="1"/>
  <c r="CV346" i="1" s="1"/>
  <c r="AV253" i="1"/>
  <c r="CV253" i="1" s="1"/>
  <c r="AU799" i="1"/>
  <c r="CU799" i="1" s="1"/>
  <c r="CH799" i="1" s="1"/>
  <c r="AV728" i="1"/>
  <c r="CV728" i="1" s="1"/>
  <c r="CI728" i="1" s="1"/>
  <c r="CG352" i="1"/>
  <c r="AU352" i="1" s="1"/>
  <c r="CU352" i="1" s="1"/>
  <c r="AU133" i="1"/>
  <c r="CU133" i="1" s="1"/>
  <c r="CH133" i="1" s="1"/>
  <c r="CH181" i="1"/>
  <c r="AV10" i="1"/>
  <c r="CH777" i="1"/>
  <c r="AT726" i="1"/>
  <c r="CT726" i="1" s="1"/>
  <c r="CG726" i="1" s="1"/>
  <c r="AT736" i="1"/>
  <c r="CT736" i="1" s="1"/>
  <c r="AU287" i="1"/>
  <c r="AV783" i="1"/>
  <c r="AU721" i="1"/>
  <c r="CU721" i="1" s="1"/>
  <c r="AU372" i="1"/>
  <c r="CU372" i="1" s="1"/>
  <c r="CH372" i="1" s="1"/>
  <c r="AU758" i="1"/>
  <c r="AU760" i="1"/>
  <c r="CU760" i="1" s="1"/>
  <c r="AU774" i="1"/>
  <c r="CU774" i="1" s="1"/>
  <c r="AU222" i="1"/>
  <c r="AU775" i="1"/>
  <c r="CU775" i="1" s="1"/>
  <c r="AU128" i="1"/>
  <c r="AU510" i="1"/>
  <c r="AU732" i="1"/>
  <c r="AU126" i="1"/>
  <c r="AU746" i="1"/>
  <c r="AU309" i="1"/>
  <c r="AU82" i="1"/>
  <c r="AU220" i="1"/>
  <c r="AU762" i="1"/>
  <c r="AU142" i="1"/>
  <c r="CU485" i="1"/>
  <c r="CH485" i="1" s="1"/>
  <c r="AU485" i="1" s="1"/>
  <c r="CV485" i="1" s="1"/>
  <c r="CU234" i="1"/>
  <c r="CH234" i="1" s="1"/>
  <c r="AU234" i="1" s="1"/>
  <c r="CV234" i="1" s="1"/>
  <c r="CT448" i="1"/>
  <c r="CG448" i="1" s="1"/>
  <c r="AT448" i="1" s="1"/>
  <c r="CU448" i="1" s="1"/>
  <c r="CT473" i="1"/>
  <c r="CG473" i="1" s="1"/>
  <c r="AT473" i="1" s="1"/>
  <c r="CU473" i="1" s="1"/>
  <c r="CX155" i="1"/>
  <c r="CK155" i="1" s="1"/>
  <c r="CT284" i="1"/>
  <c r="CG284" i="1" s="1"/>
  <c r="AT284" i="1" s="1"/>
  <c r="CU284" i="1" s="1"/>
  <c r="CT458" i="1"/>
  <c r="CG458" i="1" s="1"/>
  <c r="AT458" i="1" s="1"/>
  <c r="CU458" i="1" s="1"/>
  <c r="CT280" i="1"/>
  <c r="CG280" i="1" s="1"/>
  <c r="CT289" i="1"/>
  <c r="CG289" i="1" s="1"/>
  <c r="AT289" i="1" s="1"/>
  <c r="CU289" i="1" s="1"/>
  <c r="CT302" i="1"/>
  <c r="CG302" i="1" s="1"/>
  <c r="AT302" i="1" s="1"/>
  <c r="CU302" i="1" s="1"/>
  <c r="CT282" i="1"/>
  <c r="CG282" i="1" s="1"/>
  <c r="AT282" i="1" s="1"/>
  <c r="CT285" i="1"/>
  <c r="CG285" i="1" s="1"/>
  <c r="AT285" i="1" s="1"/>
  <c r="CU285" i="1" s="1"/>
  <c r="CT305" i="1"/>
  <c r="CG305" i="1" s="1"/>
  <c r="AT270" i="1"/>
  <c r="CU270" i="1" s="1"/>
  <c r="CH270" i="1" s="1"/>
  <c r="CG474" i="1"/>
  <c r="AT474" i="1" s="1"/>
  <c r="CU474" i="1" s="1"/>
  <c r="AT344" i="1"/>
  <c r="CG567" i="1"/>
  <c r="AT567" i="1" s="1"/>
  <c r="CU567" i="1" s="1"/>
  <c r="AT269" i="1"/>
  <c r="CU269" i="1" s="1"/>
  <c r="CH269" i="1" s="1"/>
  <c r="AT271" i="1"/>
  <c r="CU271" i="1" s="1"/>
  <c r="CF260" i="1"/>
  <c r="AS600" i="1"/>
  <c r="CT600" i="1" s="1"/>
  <c r="AT288" i="1"/>
  <c r="CU288" i="1" s="1"/>
  <c r="AT272" i="1"/>
  <c r="AS296" i="1"/>
  <c r="CT296" i="1" s="1"/>
  <c r="CW633" i="1"/>
  <c r="CJ633" i="1" s="1"/>
  <c r="AV633" i="1" s="1"/>
  <c r="CW417" i="1"/>
  <c r="CJ417" i="1" s="1"/>
  <c r="AV417" i="1" s="1"/>
  <c r="CX417" i="1" s="1"/>
  <c r="AV50" i="1"/>
  <c r="CX50" i="1" s="1"/>
  <c r="AU60" i="1"/>
  <c r="AT383" i="1"/>
  <c r="CV383" i="1" s="1"/>
  <c r="CH136" i="1"/>
  <c r="AU254" i="1"/>
  <c r="CU254" i="1" s="1"/>
  <c r="CH703" i="1"/>
  <c r="CH377" i="1"/>
  <c r="AU748" i="1"/>
  <c r="CU748" i="1" s="1"/>
  <c r="CI793" i="1"/>
  <c r="CH705" i="1"/>
  <c r="CH791" i="1"/>
  <c r="CH727" i="1"/>
  <c r="CI620" i="1"/>
  <c r="CJ225" i="1"/>
  <c r="CI782" i="1"/>
  <c r="AV766" i="1"/>
  <c r="CV766" i="1" s="1"/>
  <c r="CH730" i="1"/>
  <c r="AV716" i="1"/>
  <c r="CV716" i="1" s="1"/>
  <c r="AV740" i="1"/>
  <c r="CV740" i="1" s="1"/>
  <c r="CH15" i="1"/>
  <c r="AV226" i="1"/>
  <c r="CX226" i="1" s="1"/>
  <c r="CJ401" i="1"/>
  <c r="CH76" i="1"/>
  <c r="CI91" i="1"/>
  <c r="AU201" i="1"/>
  <c r="CU201" i="1" s="1"/>
  <c r="AV258" i="1"/>
  <c r="CV258" i="1" s="1"/>
  <c r="AV797" i="1"/>
  <c r="CV797" i="1" s="1"/>
  <c r="AU209" i="1"/>
  <c r="CU209" i="1" s="1"/>
  <c r="AV252" i="1"/>
  <c r="CV252" i="1" s="1"/>
  <c r="AU311" i="1"/>
  <c r="CU311" i="1" s="1"/>
  <c r="CH187" i="1"/>
  <c r="CH442" i="1"/>
  <c r="CH116" i="1"/>
  <c r="CH167" i="1"/>
  <c r="CH67" i="1"/>
  <c r="CH109" i="1"/>
  <c r="CH232" i="1"/>
  <c r="CH120" i="1"/>
  <c r="CI343" i="1"/>
  <c r="CH481" i="1"/>
  <c r="CH484" i="1"/>
  <c r="CG494" i="1"/>
  <c r="CG490" i="1"/>
  <c r="CG487" i="1"/>
  <c r="CG502" i="1"/>
  <c r="AT506" i="1"/>
  <c r="CU506" i="1" s="1"/>
  <c r="AU233" i="1"/>
  <c r="CV233" i="1" s="1"/>
  <c r="AT497" i="1"/>
  <c r="CU497" i="1" s="1"/>
  <c r="AT489" i="1"/>
  <c r="CU489" i="1" s="1"/>
  <c r="AT348" i="1"/>
  <c r="CU348" i="1" s="1"/>
  <c r="AU499" i="1"/>
  <c r="CV499" i="1" s="1"/>
  <c r="AT508" i="1"/>
  <c r="CU508" i="1" s="1"/>
  <c r="AT495" i="1"/>
  <c r="CU495" i="1" s="1"/>
  <c r="CH486" i="1"/>
  <c r="CH488" i="1"/>
  <c r="CH345" i="1"/>
  <c r="AT480" i="1"/>
  <c r="CU480" i="1" s="1"/>
  <c r="AT501" i="1"/>
  <c r="CU501" i="1" s="1"/>
  <c r="AU492" i="1"/>
  <c r="CV492" i="1" s="1"/>
  <c r="AT350" i="1"/>
  <c r="CU350" i="1" s="1"/>
  <c r="CI216" i="1"/>
  <c r="AV710" i="1"/>
  <c r="CV710" i="1" s="1"/>
  <c r="AV712" i="1"/>
  <c r="CV712" i="1" s="1"/>
  <c r="AV711" i="1"/>
  <c r="CV711" i="1" s="1"/>
  <c r="AV707" i="1"/>
  <c r="CV707" i="1" s="1"/>
  <c r="AV708" i="1"/>
  <c r="CV708" i="1" s="1"/>
  <c r="AV796" i="1"/>
  <c r="CV796" i="1" s="1"/>
  <c r="CI706" i="1"/>
  <c r="CG292" i="1"/>
  <c r="CG301" i="1"/>
  <c r="CG22" i="1"/>
  <c r="CG263" i="1"/>
  <c r="CG261" i="1"/>
  <c r="CG52" i="1"/>
  <c r="CG366" i="1"/>
  <c r="CH295" i="1"/>
  <c r="CH265" i="1"/>
  <c r="CH367" i="1"/>
  <c r="CH449" i="1"/>
  <c r="CH267" i="1"/>
  <c r="BS805" i="1"/>
  <c r="BR805" i="1"/>
  <c r="BQ805" i="1"/>
  <c r="BP805" i="1"/>
  <c r="AR60" i="15" l="1"/>
  <c r="AP61" i="15"/>
  <c r="EM42" i="15"/>
  <c r="EO41" i="15"/>
  <c r="HC41" i="15"/>
  <c r="HB42" i="15"/>
  <c r="JG34" i="15"/>
  <c r="JH33" i="15"/>
  <c r="CQ45" i="15"/>
  <c r="CO46" i="15"/>
  <c r="JG29" i="15"/>
  <c r="JF30" i="15"/>
  <c r="AP46" i="15"/>
  <c r="AR45" i="15"/>
  <c r="CP46" i="15"/>
  <c r="CR45" i="15"/>
  <c r="GI49" i="15"/>
  <c r="GH50" i="15"/>
  <c r="HF18" i="15"/>
  <c r="HG17" i="15"/>
  <c r="JK38" i="15"/>
  <c r="JL37" i="15"/>
  <c r="GF71" i="15"/>
  <c r="GF74" i="15"/>
  <c r="GF75" i="15" s="1"/>
  <c r="GG70" i="15"/>
  <c r="GG61" i="15"/>
  <c r="GH60" i="15"/>
  <c r="GH46" i="15"/>
  <c r="GI45" i="15"/>
  <c r="HN49" i="15"/>
  <c r="HM50" i="15"/>
  <c r="AS60" i="15"/>
  <c r="AQ61" i="15"/>
  <c r="KB60" i="15"/>
  <c r="KA61" i="15"/>
  <c r="CQ61" i="15"/>
  <c r="CS60" i="15"/>
  <c r="AT50" i="15"/>
  <c r="BR50" i="15" s="1"/>
  <c r="CP50" i="15" s="1"/>
  <c r="AV49" i="15"/>
  <c r="EM17" i="15"/>
  <c r="EM18" i="15" s="1"/>
  <c r="EK18" i="15"/>
  <c r="JF42" i="15"/>
  <c r="JG41" i="15"/>
  <c r="CS42" i="15"/>
  <c r="CU41" i="15"/>
  <c r="JF26" i="15"/>
  <c r="JG25" i="15"/>
  <c r="GI30" i="15"/>
  <c r="GJ29" i="15"/>
  <c r="GC53" i="15"/>
  <c r="GB54" i="15"/>
  <c r="EO37" i="15"/>
  <c r="EM38" i="15"/>
  <c r="JM22" i="15"/>
  <c r="JN21" i="15"/>
  <c r="CU29" i="15"/>
  <c r="CS30" i="15"/>
  <c r="GI34" i="15"/>
  <c r="GJ33" i="15"/>
  <c r="JI50" i="15"/>
  <c r="JJ49" i="15"/>
  <c r="HO65" i="15"/>
  <c r="HN66" i="15"/>
  <c r="HN70" i="15"/>
  <c r="HN71" i="15" s="1"/>
  <c r="GJ37" i="15"/>
  <c r="GI38" i="15"/>
  <c r="CK117" i="1"/>
  <c r="CI745" i="1"/>
  <c r="CV725" i="1"/>
  <c r="CI725" i="1" s="1"/>
  <c r="CT81" i="1"/>
  <c r="CG81" i="1" s="1"/>
  <c r="AU81" i="1" s="1"/>
  <c r="CU81" i="1" s="1"/>
  <c r="CU48" i="1"/>
  <c r="CH48" i="1" s="1"/>
  <c r="AV48" i="1" s="1"/>
  <c r="CV48" i="1" s="1"/>
  <c r="CU191" i="1"/>
  <c r="CH191" i="1" s="1"/>
  <c r="AV191" i="1" s="1"/>
  <c r="CV191" i="1" s="1"/>
  <c r="CU87" i="1"/>
  <c r="CH87" i="1" s="1"/>
  <c r="AV87" i="1" s="1"/>
  <c r="CV87" i="1" s="1"/>
  <c r="AV123" i="1"/>
  <c r="CV123" i="1" s="1"/>
  <c r="CI123" i="1" s="1"/>
  <c r="CU39" i="1"/>
  <c r="CH39" i="1" s="1"/>
  <c r="AV39" i="1" s="1"/>
  <c r="CV39" i="1" s="1"/>
  <c r="AV188" i="1"/>
  <c r="CV188" i="1" s="1"/>
  <c r="CI188" i="1" s="1"/>
  <c r="AT75" i="1"/>
  <c r="CT75" i="1" s="1"/>
  <c r="CG75" i="1" s="1"/>
  <c r="CU82" i="1"/>
  <c r="CH82" i="1" s="1"/>
  <c r="AV82" i="1" s="1"/>
  <c r="CV82" i="1" s="1"/>
  <c r="CV756" i="1"/>
  <c r="CI756" i="1" s="1"/>
  <c r="AW756" i="1" s="1"/>
  <c r="CU126" i="1"/>
  <c r="CH126" i="1" s="1"/>
  <c r="AV126" i="1" s="1"/>
  <c r="CV126" i="1" s="1"/>
  <c r="CU718" i="1"/>
  <c r="CH718" i="1" s="1"/>
  <c r="AV718" i="1" s="1"/>
  <c r="CU287" i="1"/>
  <c r="CH287" i="1" s="1"/>
  <c r="AV287" i="1" s="1"/>
  <c r="CU159" i="1"/>
  <c r="CH159" i="1" s="1"/>
  <c r="AV159" i="1" s="1"/>
  <c r="CV159" i="1" s="1"/>
  <c r="CT742" i="1"/>
  <c r="CG742" i="1" s="1"/>
  <c r="AU742" i="1" s="1"/>
  <c r="CU79" i="1"/>
  <c r="CH79" i="1" s="1"/>
  <c r="AV79" i="1" s="1"/>
  <c r="CV79" i="1" s="1"/>
  <c r="CU759" i="1"/>
  <c r="CH759" i="1" s="1"/>
  <c r="CU746" i="1"/>
  <c r="CH746" i="1" s="1"/>
  <c r="AV746" i="1" s="1"/>
  <c r="CU307" i="1"/>
  <c r="CH307" i="1" s="1"/>
  <c r="AV307" i="1" s="1"/>
  <c r="CV307" i="1" s="1"/>
  <c r="CU510" i="1"/>
  <c r="CH510" i="1" s="1"/>
  <c r="AV510" i="1" s="1"/>
  <c r="CV510" i="1" s="1"/>
  <c r="CU222" i="1"/>
  <c r="CH222" i="1" s="1"/>
  <c r="AV222" i="1" s="1"/>
  <c r="CV222" i="1" s="1"/>
  <c r="CU704" i="1"/>
  <c r="CH704" i="1" s="1"/>
  <c r="AV704" i="1" s="1"/>
  <c r="CU142" i="1"/>
  <c r="CH142" i="1" s="1"/>
  <c r="AV142" i="1" s="1"/>
  <c r="CV142" i="1" s="1"/>
  <c r="CU309" i="1"/>
  <c r="CH309" i="1" s="1"/>
  <c r="AV309" i="1" s="1"/>
  <c r="CV309" i="1" s="1"/>
  <c r="CV747" i="1"/>
  <c r="CI747" i="1" s="1"/>
  <c r="AW747" i="1" s="1"/>
  <c r="CU758" i="1"/>
  <c r="CH758" i="1" s="1"/>
  <c r="CU732" i="1"/>
  <c r="CH732" i="1" s="1"/>
  <c r="CV783" i="1"/>
  <c r="CI783" i="1" s="1"/>
  <c r="AW783" i="1" s="1"/>
  <c r="CU128" i="1"/>
  <c r="CH128" i="1" s="1"/>
  <c r="AV128" i="1" s="1"/>
  <c r="CV128" i="1" s="1"/>
  <c r="CU762" i="1"/>
  <c r="CH762" i="1" s="1"/>
  <c r="CU780" i="1"/>
  <c r="CH780" i="1" s="1"/>
  <c r="CU220" i="1"/>
  <c r="CH220" i="1" s="1"/>
  <c r="AV220" i="1" s="1"/>
  <c r="CV220" i="1" s="1"/>
  <c r="CV10" i="1"/>
  <c r="CI10" i="1" s="1"/>
  <c r="AW10" i="1" s="1"/>
  <c r="CT765" i="1"/>
  <c r="CG765" i="1" s="1"/>
  <c r="AU765" i="1" s="1"/>
  <c r="CU765" i="1" s="1"/>
  <c r="CU20" i="1"/>
  <c r="CH20" i="1" s="1"/>
  <c r="AV20" i="1" s="1"/>
  <c r="CV20" i="1" s="1"/>
  <c r="CG736" i="1"/>
  <c r="AU736" i="1" s="1"/>
  <c r="CU736" i="1" s="1"/>
  <c r="CH168" i="1"/>
  <c r="CG737" i="1"/>
  <c r="AU726" i="1"/>
  <c r="CU726" i="1" s="1"/>
  <c r="CH726" i="1" s="1"/>
  <c r="CK251" i="1"/>
  <c r="CH308" i="1"/>
  <c r="AW788" i="1"/>
  <c r="CI754" i="1"/>
  <c r="CH349" i="1"/>
  <c r="AV349" i="1" s="1"/>
  <c r="CV349" i="1" s="1"/>
  <c r="AV33" i="1"/>
  <c r="CV33" i="1" s="1"/>
  <c r="CI33" i="1" s="1"/>
  <c r="AW33" i="1" s="1"/>
  <c r="CH760" i="1"/>
  <c r="CG709" i="1"/>
  <c r="AU709" i="1" s="1"/>
  <c r="CU709" i="1" s="1"/>
  <c r="CG743" i="1"/>
  <c r="CH352" i="1"/>
  <c r="CH207" i="1"/>
  <c r="AV207" i="1" s="1"/>
  <c r="CV207" i="1" s="1"/>
  <c r="CI63" i="1"/>
  <c r="AW63" i="1" s="1"/>
  <c r="CH230" i="1"/>
  <c r="AV230" i="1" s="1"/>
  <c r="CV230" i="1" s="1"/>
  <c r="AU221" i="1"/>
  <c r="CU221" i="1" s="1"/>
  <c r="CH221" i="1" s="1"/>
  <c r="AV221" i="1" s="1"/>
  <c r="CV221" i="1" s="1"/>
  <c r="CG731" i="1"/>
  <c r="AU731" i="1" s="1"/>
  <c r="CU731" i="1" s="1"/>
  <c r="CG792" i="1"/>
  <c r="CH794" i="1"/>
  <c r="AV794" i="1" s="1"/>
  <c r="CV794" i="1" s="1"/>
  <c r="AV777" i="1"/>
  <c r="CV777" i="1" s="1"/>
  <c r="CI777" i="1" s="1"/>
  <c r="CH721" i="1"/>
  <c r="AV721" i="1" s="1"/>
  <c r="CV721" i="1" s="1"/>
  <c r="CH206" i="1"/>
  <c r="AV771" i="1"/>
  <c r="CV771" i="1" s="1"/>
  <c r="AU37" i="1"/>
  <c r="CU37" i="1" s="1"/>
  <c r="CH37" i="1" s="1"/>
  <c r="AU124" i="1"/>
  <c r="CU124" i="1" s="1"/>
  <c r="CH41" i="1"/>
  <c r="CH772" i="1"/>
  <c r="CH749" i="1"/>
  <c r="AV749" i="1" s="1"/>
  <c r="CV749" i="1" s="1"/>
  <c r="AU88" i="1"/>
  <c r="CH778" i="1"/>
  <c r="AV778" i="1" s="1"/>
  <c r="CV778" i="1" s="1"/>
  <c r="CI346" i="1"/>
  <c r="CH775" i="1"/>
  <c r="CI744" i="1"/>
  <c r="AW744" i="1" s="1"/>
  <c r="CG761" i="1"/>
  <c r="AU761" i="1" s="1"/>
  <c r="CU761" i="1" s="1"/>
  <c r="CH722" i="1"/>
  <c r="AV722" i="1" s="1"/>
  <c r="CV722" i="1" s="1"/>
  <c r="AW728" i="1"/>
  <c r="AV764" i="1"/>
  <c r="CV764" i="1" s="1"/>
  <c r="CI764" i="1" s="1"/>
  <c r="CH720" i="1"/>
  <c r="AV720" i="1" s="1"/>
  <c r="CV720" i="1" s="1"/>
  <c r="CH29" i="1"/>
  <c r="AV29" i="1" s="1"/>
  <c r="CV29" i="1" s="1"/>
  <c r="AU779" i="1"/>
  <c r="AV799" i="1"/>
  <c r="CI770" i="1"/>
  <c r="AW770" i="1" s="1"/>
  <c r="AV151" i="1"/>
  <c r="CV151" i="1" s="1"/>
  <c r="CI151" i="1" s="1"/>
  <c r="AV784" i="1"/>
  <c r="CV784" i="1" s="1"/>
  <c r="CI734" i="1"/>
  <c r="AW734" i="1" s="1"/>
  <c r="CI250" i="1"/>
  <c r="CH774" i="1"/>
  <c r="CH84" i="1"/>
  <c r="AV84" i="1" s="1"/>
  <c r="CV84" i="1" s="1"/>
  <c r="CH38" i="1"/>
  <c r="AV38" i="1" s="1"/>
  <c r="CV38" i="1" s="1"/>
  <c r="AU789" i="1"/>
  <c r="CU789" i="1" s="1"/>
  <c r="CH789" i="1" s="1"/>
  <c r="AU724" i="1"/>
  <c r="CU724" i="1" s="1"/>
  <c r="CH724" i="1" s="1"/>
  <c r="AV724" i="1" s="1"/>
  <c r="CV724" i="1" s="1"/>
  <c r="CI769" i="1"/>
  <c r="AU753" i="1"/>
  <c r="CU753" i="1" s="1"/>
  <c r="AV776" i="1"/>
  <c r="CV776" i="1" s="1"/>
  <c r="AV781" i="1"/>
  <c r="AT305" i="1"/>
  <c r="CU305" i="1" s="1"/>
  <c r="CH305" i="1" s="1"/>
  <c r="CU282" i="1"/>
  <c r="CH282" i="1" s="1"/>
  <c r="AT280" i="1"/>
  <c r="CU280" i="1" s="1"/>
  <c r="CH280" i="1" s="1"/>
  <c r="CU344" i="1"/>
  <c r="CH344" i="1" s="1"/>
  <c r="AU344" i="1" s="1"/>
  <c r="CV344" i="1" s="1"/>
  <c r="CU272" i="1"/>
  <c r="CH272" i="1" s="1"/>
  <c r="AS260" i="1"/>
  <c r="CT260" i="1" s="1"/>
  <c r="CG260" i="1" s="1"/>
  <c r="CH474" i="1"/>
  <c r="CG296" i="1"/>
  <c r="CG600" i="1"/>
  <c r="CX633" i="1"/>
  <c r="CK633" i="1" s="1"/>
  <c r="AW633" i="1" s="1"/>
  <c r="CW60" i="1"/>
  <c r="CJ60" i="1" s="1"/>
  <c r="AV60" i="1" s="1"/>
  <c r="CK50" i="1"/>
  <c r="AW50" i="1" s="1"/>
  <c r="CI383" i="1"/>
  <c r="AU383" i="1" s="1"/>
  <c r="CW383" i="1" s="1"/>
  <c r="AU620" i="1"/>
  <c r="CW620" i="1" s="1"/>
  <c r="CH786" i="1"/>
  <c r="CG804" i="1"/>
  <c r="CI767" i="1"/>
  <c r="CJ118" i="1"/>
  <c r="AW773" i="1"/>
  <c r="AU738" i="1"/>
  <c r="CU738" i="1" s="1"/>
  <c r="AW793" i="1"/>
  <c r="AV225" i="1"/>
  <c r="CX225" i="1" s="1"/>
  <c r="CK226" i="1"/>
  <c r="AV729" i="1"/>
  <c r="CV729" i="1" s="1"/>
  <c r="AV717" i="1"/>
  <c r="CV717" i="1" s="1"/>
  <c r="CH163" i="1"/>
  <c r="AV15" i="1"/>
  <c r="CV15" i="1" s="1"/>
  <c r="AW782" i="1"/>
  <c r="CI253" i="1"/>
  <c r="CK417" i="1"/>
  <c r="AV401" i="1"/>
  <c r="CX401" i="1" s="1"/>
  <c r="AV125" i="1"/>
  <c r="CV125" i="1" s="1"/>
  <c r="CI252" i="1"/>
  <c r="CI258" i="1"/>
  <c r="CI351" i="1"/>
  <c r="CI797" i="1"/>
  <c r="AV442" i="1"/>
  <c r="CV442" i="1" s="1"/>
  <c r="AV129" i="1"/>
  <c r="CV129" i="1" s="1"/>
  <c r="AV795" i="1"/>
  <c r="CV795" i="1" s="1"/>
  <c r="AV187" i="1"/>
  <c r="CV187" i="1" s="1"/>
  <c r="AV109" i="1"/>
  <c r="CV109" i="1" s="1"/>
  <c r="CG507" i="1"/>
  <c r="CH479" i="1"/>
  <c r="CH477" i="1"/>
  <c r="CG504" i="1"/>
  <c r="CH482" i="1"/>
  <c r="CH496" i="1"/>
  <c r="CH503" i="1"/>
  <c r="CH505" i="1"/>
  <c r="AT487" i="1"/>
  <c r="CU487" i="1" s="1"/>
  <c r="AU488" i="1"/>
  <c r="CV488" i="1" s="1"/>
  <c r="AU486" i="1"/>
  <c r="CV486" i="1" s="1"/>
  <c r="AU478" i="1"/>
  <c r="CV478" i="1" s="1"/>
  <c r="CH506" i="1"/>
  <c r="CH497" i="1"/>
  <c r="AU483" i="1"/>
  <c r="CV483" i="1" s="1"/>
  <c r="AU345" i="1"/>
  <c r="CV345" i="1" s="1"/>
  <c r="CI492" i="1"/>
  <c r="AU154" i="1"/>
  <c r="CV154" i="1" s="1"/>
  <c r="CI707" i="1"/>
  <c r="AV215" i="1"/>
  <c r="CV215" i="1" s="1"/>
  <c r="AV355" i="1"/>
  <c r="CV355" i="1" s="1"/>
  <c r="AV194" i="1"/>
  <c r="CV194" i="1" s="1"/>
  <c r="AV35" i="1"/>
  <c r="CV35" i="1" s="1"/>
  <c r="AV177" i="1"/>
  <c r="CV177" i="1" s="1"/>
  <c r="AV354" i="1"/>
  <c r="CV354" i="1" s="1"/>
  <c r="AV205" i="1"/>
  <c r="CV205" i="1" s="1"/>
  <c r="AV136" i="1"/>
  <c r="CV136" i="1" s="1"/>
  <c r="AV801" i="1"/>
  <c r="CV801" i="1" s="1"/>
  <c r="AV800" i="1"/>
  <c r="CV800" i="1" s="1"/>
  <c r="AV94" i="1"/>
  <c r="CV94" i="1" s="1"/>
  <c r="AV243" i="1"/>
  <c r="CV243" i="1" s="1"/>
  <c r="AV92" i="1"/>
  <c r="CV92" i="1" s="1"/>
  <c r="AV257" i="1"/>
  <c r="CV257" i="1" s="1"/>
  <c r="AV122" i="1"/>
  <c r="CV122" i="1" s="1"/>
  <c r="AV108" i="1"/>
  <c r="CV108" i="1" s="1"/>
  <c r="AV372" i="1"/>
  <c r="CV372" i="1" s="1"/>
  <c r="AV76" i="1"/>
  <c r="CV76" i="1" s="1"/>
  <c r="AV115" i="1"/>
  <c r="CV115" i="1" s="1"/>
  <c r="AV713" i="1"/>
  <c r="CV713" i="1" s="1"/>
  <c r="AV167" i="1"/>
  <c r="CV167" i="1" s="1"/>
  <c r="AV141" i="1"/>
  <c r="CV141" i="1" s="1"/>
  <c r="AV197" i="1"/>
  <c r="CV197" i="1" s="1"/>
  <c r="AV133" i="1"/>
  <c r="CV133" i="1" s="1"/>
  <c r="AV176" i="1"/>
  <c r="CV176" i="1" s="1"/>
  <c r="AV247" i="1"/>
  <c r="CV247" i="1" s="1"/>
  <c r="AV196" i="1"/>
  <c r="CV196" i="1" s="1"/>
  <c r="AV179" i="1"/>
  <c r="CV179" i="1" s="1"/>
  <c r="AV255" i="1"/>
  <c r="CV255" i="1" s="1"/>
  <c r="AV248" i="1"/>
  <c r="CV248" i="1" s="1"/>
  <c r="AV200" i="1"/>
  <c r="CV200" i="1" s="1"/>
  <c r="AV116" i="1"/>
  <c r="CV116" i="1" s="1"/>
  <c r="AV58" i="1"/>
  <c r="CV58" i="1" s="1"/>
  <c r="AV85" i="1"/>
  <c r="CV85" i="1" s="1"/>
  <c r="AV195" i="1"/>
  <c r="CV195" i="1" s="1"/>
  <c r="AV67" i="1"/>
  <c r="CV67" i="1" s="1"/>
  <c r="AV232" i="1"/>
  <c r="CV232" i="1" s="1"/>
  <c r="AV512" i="1"/>
  <c r="CV512" i="1" s="1"/>
  <c r="AV32" i="1"/>
  <c r="CV32" i="1" s="1"/>
  <c r="AV90" i="1"/>
  <c r="CV90" i="1" s="1"/>
  <c r="AV62" i="1"/>
  <c r="CV62" i="1" s="1"/>
  <c r="AV219" i="1"/>
  <c r="CV219" i="1" s="1"/>
  <c r="AV190" i="1"/>
  <c r="CV190" i="1" s="1"/>
  <c r="AV242" i="1"/>
  <c r="CV242" i="1" s="1"/>
  <c r="CI170" i="1"/>
  <c r="AV68" i="1"/>
  <c r="CV68" i="1" s="1"/>
  <c r="AV224" i="1"/>
  <c r="CV224" i="1" s="1"/>
  <c r="AV162" i="1"/>
  <c r="CV162" i="1" s="1"/>
  <c r="AV223" i="1"/>
  <c r="CV223" i="1" s="1"/>
  <c r="AW111" i="1"/>
  <c r="AV217" i="1"/>
  <c r="CV217" i="1" s="1"/>
  <c r="AV202" i="1"/>
  <c r="CV202" i="1" s="1"/>
  <c r="AV180" i="1"/>
  <c r="CV180" i="1" s="1"/>
  <c r="AV803" i="1"/>
  <c r="CV803" i="1" s="1"/>
  <c r="AV89" i="1"/>
  <c r="CV89" i="1" s="1"/>
  <c r="AV210" i="1"/>
  <c r="CV210" i="1" s="1"/>
  <c r="AV208" i="1"/>
  <c r="CV208" i="1" s="1"/>
  <c r="AV178" i="1"/>
  <c r="CV178" i="1" s="1"/>
  <c r="AV169" i="1"/>
  <c r="CV169" i="1" s="1"/>
  <c r="AV113" i="1"/>
  <c r="CV113" i="1" s="1"/>
  <c r="AV139" i="1"/>
  <c r="CV139" i="1" s="1"/>
  <c r="AV601" i="1"/>
  <c r="CV601" i="1" s="1"/>
  <c r="AV13" i="1"/>
  <c r="CV13" i="1" s="1"/>
  <c r="AV256" i="1"/>
  <c r="CV256" i="1" s="1"/>
  <c r="AV183" i="1"/>
  <c r="CV183" i="1" s="1"/>
  <c r="AV212" i="1"/>
  <c r="CV212" i="1" s="1"/>
  <c r="AV121" i="1"/>
  <c r="CV121" i="1" s="1"/>
  <c r="AV165" i="1"/>
  <c r="CV165" i="1" s="1"/>
  <c r="AV135" i="1"/>
  <c r="CV135" i="1" s="1"/>
  <c r="AV218" i="1"/>
  <c r="CV218" i="1" s="1"/>
  <c r="AV198" i="1"/>
  <c r="CV198" i="1" s="1"/>
  <c r="AV511" i="1"/>
  <c r="CV511" i="1" s="1"/>
  <c r="AV204" i="1"/>
  <c r="CV204" i="1" s="1"/>
  <c r="AV377" i="1"/>
  <c r="CV377" i="1" s="1"/>
  <c r="AV80" i="1"/>
  <c r="CV80" i="1" s="1"/>
  <c r="AV211" i="1"/>
  <c r="CV211" i="1" s="1"/>
  <c r="AV83" i="1"/>
  <c r="CV83" i="1" s="1"/>
  <c r="AV30" i="1"/>
  <c r="CV30" i="1" s="1"/>
  <c r="CI712" i="1"/>
  <c r="AV166" i="1"/>
  <c r="CV166" i="1" s="1"/>
  <c r="AV193" i="1"/>
  <c r="CV193" i="1" s="1"/>
  <c r="AV77" i="1"/>
  <c r="CV77" i="1" s="1"/>
  <c r="AV199" i="1"/>
  <c r="CV199" i="1" s="1"/>
  <c r="AV86" i="1"/>
  <c r="CV86" i="1" s="1"/>
  <c r="AV184" i="1"/>
  <c r="CV184" i="1" s="1"/>
  <c r="AV93" i="1"/>
  <c r="CV93" i="1" s="1"/>
  <c r="AV120" i="1"/>
  <c r="CV120" i="1" s="1"/>
  <c r="AV172" i="1"/>
  <c r="CV172" i="1" s="1"/>
  <c r="AV182" i="1"/>
  <c r="CV182" i="1" s="1"/>
  <c r="AV186" i="1"/>
  <c r="CV186" i="1" s="1"/>
  <c r="AV249" i="1"/>
  <c r="CV249" i="1" s="1"/>
  <c r="AV171" i="1"/>
  <c r="CV171" i="1" s="1"/>
  <c r="AV173" i="1"/>
  <c r="CV173" i="1" s="1"/>
  <c r="AV160" i="1"/>
  <c r="CV160" i="1" s="1"/>
  <c r="AV181" i="1"/>
  <c r="CV181" i="1" s="1"/>
  <c r="AV185" i="1"/>
  <c r="CV185" i="1" s="1"/>
  <c r="AV174" i="1"/>
  <c r="CV174" i="1" s="1"/>
  <c r="AV127" i="1"/>
  <c r="CV127" i="1" s="1"/>
  <c r="AV51" i="1"/>
  <c r="CV51" i="1" s="1"/>
  <c r="AV231" i="1"/>
  <c r="CV231" i="1" s="1"/>
  <c r="AV119" i="1"/>
  <c r="CV119" i="1" s="1"/>
  <c r="AV203" i="1"/>
  <c r="CV203" i="1" s="1"/>
  <c r="AV703" i="1"/>
  <c r="CV703" i="1" s="1"/>
  <c r="AV229" i="1"/>
  <c r="CV229" i="1" s="1"/>
  <c r="AV189" i="1"/>
  <c r="CV189" i="1" s="1"/>
  <c r="AV130" i="1"/>
  <c r="CV130" i="1" s="1"/>
  <c r="AV244" i="1"/>
  <c r="CV244" i="1" s="1"/>
  <c r="CG369" i="1"/>
  <c r="CG363" i="1"/>
  <c r="CG475" i="1"/>
  <c r="CG293" i="1"/>
  <c r="CG373" i="1"/>
  <c r="CG360" i="1"/>
  <c r="CG560" i="1"/>
  <c r="CG454" i="1"/>
  <c r="CF21" i="1"/>
  <c r="CG561" i="1"/>
  <c r="CG470" i="1"/>
  <c r="CG457" i="1"/>
  <c r="CG469" i="1"/>
  <c r="CG610" i="1"/>
  <c r="CG259" i="1"/>
  <c r="CG460" i="1"/>
  <c r="CG277" i="1"/>
  <c r="CG569" i="1"/>
  <c r="CG443" i="1"/>
  <c r="CG300" i="1"/>
  <c r="CG370" i="1"/>
  <c r="CG275" i="1"/>
  <c r="AT263" i="1"/>
  <c r="CU263" i="1" s="1"/>
  <c r="AT44" i="1"/>
  <c r="CU44" i="1" s="1"/>
  <c r="AT570" i="1"/>
  <c r="CU570" i="1" s="1"/>
  <c r="AW706" i="1"/>
  <c r="CH273" i="1"/>
  <c r="CH286" i="1"/>
  <c r="AW216" i="1"/>
  <c r="AW78" i="1"/>
  <c r="CH268" i="1"/>
  <c r="CH271" i="1"/>
  <c r="CH375" i="1"/>
  <c r="CH289" i="1"/>
  <c r="CH371" i="1"/>
  <c r="CH376" i="1"/>
  <c r="CH284" i="1"/>
  <c r="AW110" i="1"/>
  <c r="CH452" i="1"/>
  <c r="CH365" i="1"/>
  <c r="CH361" i="1"/>
  <c r="CH577" i="1"/>
  <c r="CH294" i="1"/>
  <c r="CH358" i="1"/>
  <c r="CH297" i="1"/>
  <c r="CH298" i="1"/>
  <c r="CH461" i="1"/>
  <c r="CH471" i="1"/>
  <c r="CH264" i="1"/>
  <c r="CH112" i="1"/>
  <c r="CH274" i="1"/>
  <c r="CH262" i="1"/>
  <c r="AW798" i="1"/>
  <c r="CH451" i="1"/>
  <c r="CH362" i="1"/>
  <c r="AW175" i="1"/>
  <c r="CH306" i="1"/>
  <c r="CH468" i="1"/>
  <c r="CH291" i="1"/>
  <c r="CH463" i="1"/>
  <c r="CH299" i="1"/>
  <c r="CH473" i="1"/>
  <c r="CH467" i="1"/>
  <c r="CH453" i="1"/>
  <c r="CH462" i="1"/>
  <c r="CH472" i="1"/>
  <c r="CH288" i="1"/>
  <c r="CH458" i="1"/>
  <c r="CH444" i="1"/>
  <c r="CH302" i="1"/>
  <c r="CH455" i="1"/>
  <c r="CH627" i="1"/>
  <c r="CH592" i="1"/>
  <c r="CH459" i="1"/>
  <c r="CH466" i="1"/>
  <c r="CH374" i="1"/>
  <c r="CH464" i="1"/>
  <c r="CH266" i="1"/>
  <c r="AU265" i="1"/>
  <c r="CV265" i="1" s="1"/>
  <c r="AU449" i="1"/>
  <c r="CV449" i="1" s="1"/>
  <c r="CT45" i="15" l="1"/>
  <c r="CR46" i="15"/>
  <c r="HO66" i="15"/>
  <c r="HP65" i="15"/>
  <c r="HO70" i="15"/>
  <c r="HO71" i="15" s="1"/>
  <c r="JJ50" i="15"/>
  <c r="JK49" i="15"/>
  <c r="CW41" i="15"/>
  <c r="CW42" i="15" s="1"/>
  <c r="CU42" i="15"/>
  <c r="GI46" i="15"/>
  <c r="GJ45" i="15"/>
  <c r="GJ34" i="15"/>
  <c r="GK33" i="15"/>
  <c r="JG42" i="15"/>
  <c r="JH41" i="15"/>
  <c r="GH61" i="15"/>
  <c r="GH70" i="15"/>
  <c r="JH29" i="15"/>
  <c r="JG30" i="15"/>
  <c r="AS61" i="15"/>
  <c r="AU60" i="15"/>
  <c r="JH25" i="15"/>
  <c r="JG26" i="15"/>
  <c r="CS45" i="15"/>
  <c r="CQ46" i="15"/>
  <c r="JN22" i="15"/>
  <c r="JO21" i="15"/>
  <c r="JO22" i="15" s="1"/>
  <c r="EQ37" i="15"/>
  <c r="EO38" i="15"/>
  <c r="AR46" i="15"/>
  <c r="AT45" i="15"/>
  <c r="GG71" i="15"/>
  <c r="GG74" i="15"/>
  <c r="GG75" i="15" s="1"/>
  <c r="CU30" i="15"/>
  <c r="CW29" i="15"/>
  <c r="JI33" i="15"/>
  <c r="JH34" i="15"/>
  <c r="AX49" i="15"/>
  <c r="AX50" i="15" s="1"/>
  <c r="BV50" i="15" s="1"/>
  <c r="CT50" i="15" s="1"/>
  <c r="AV50" i="15"/>
  <c r="BT50" i="15" s="1"/>
  <c r="CR50" i="15" s="1"/>
  <c r="CS61" i="15"/>
  <c r="CU60" i="15"/>
  <c r="GD53" i="15"/>
  <c r="GC54" i="15"/>
  <c r="KC60" i="15"/>
  <c r="KB61" i="15"/>
  <c r="HO49" i="15"/>
  <c r="HN50" i="15"/>
  <c r="JM37" i="15"/>
  <c r="JL38" i="15"/>
  <c r="HD41" i="15"/>
  <c r="HC42" i="15"/>
  <c r="HH17" i="15"/>
  <c r="HG18" i="15"/>
  <c r="EQ41" i="15"/>
  <c r="EO42" i="15"/>
  <c r="GK37" i="15"/>
  <c r="GJ38" i="15"/>
  <c r="GJ30" i="15"/>
  <c r="GK29" i="15"/>
  <c r="GJ49" i="15"/>
  <c r="GI50" i="15"/>
  <c r="AR61" i="15"/>
  <c r="AT60" i="15"/>
  <c r="AV758" i="1"/>
  <c r="CV758" i="1" s="1"/>
  <c r="CI758" i="1" s="1"/>
  <c r="AW758" i="1" s="1"/>
  <c r="CX747" i="1"/>
  <c r="CW747" i="1"/>
  <c r="CJ747" i="1" s="1"/>
  <c r="CX63" i="1"/>
  <c r="CW63" i="1"/>
  <c r="CV746" i="1"/>
  <c r="CI746" i="1" s="1"/>
  <c r="AW746" i="1" s="1"/>
  <c r="CW783" i="1"/>
  <c r="CJ783" i="1" s="1"/>
  <c r="CX783" i="1"/>
  <c r="AV732" i="1"/>
  <c r="CV732" i="1" s="1"/>
  <c r="CI732" i="1" s="1"/>
  <c r="AW732" i="1" s="1"/>
  <c r="CV704" i="1"/>
  <c r="CI704" i="1" s="1"/>
  <c r="AW704" i="1" s="1"/>
  <c r="CX10" i="1"/>
  <c r="CW10" i="1"/>
  <c r="CW33" i="1"/>
  <c r="CX33" i="1"/>
  <c r="AV762" i="1"/>
  <c r="CV762" i="1" s="1"/>
  <c r="CI762" i="1" s="1"/>
  <c r="AW762" i="1" s="1"/>
  <c r="CV287" i="1"/>
  <c r="CI287" i="1" s="1"/>
  <c r="CV718" i="1"/>
  <c r="CI718" i="1" s="1"/>
  <c r="AW718" i="1" s="1"/>
  <c r="CX756" i="1"/>
  <c r="CW756" i="1"/>
  <c r="AU75" i="1"/>
  <c r="CU75" i="1" s="1"/>
  <c r="CH75" i="1" s="1"/>
  <c r="AV780" i="1"/>
  <c r="CV780" i="1" s="1"/>
  <c r="CI780" i="1" s="1"/>
  <c r="AW780" i="1" s="1"/>
  <c r="CU742" i="1"/>
  <c r="CH742" i="1" s="1"/>
  <c r="AW725" i="1"/>
  <c r="CX706" i="1"/>
  <c r="CW706" i="1"/>
  <c r="CW798" i="1"/>
  <c r="CX798" i="1"/>
  <c r="CX782" i="1"/>
  <c r="CW782" i="1"/>
  <c r="CX728" i="1"/>
  <c r="CW728" i="1"/>
  <c r="CJ728" i="1" s="1"/>
  <c r="CX770" i="1"/>
  <c r="CW770" i="1"/>
  <c r="CJ770" i="1" s="1"/>
  <c r="CU779" i="1"/>
  <c r="CH779" i="1" s="1"/>
  <c r="AV779" i="1" s="1"/>
  <c r="CV779" i="1" s="1"/>
  <c r="CX216" i="1"/>
  <c r="CW216" i="1"/>
  <c r="CW793" i="1"/>
  <c r="CJ793" i="1" s="1"/>
  <c r="CX793" i="1"/>
  <c r="CV799" i="1"/>
  <c r="CI799" i="1" s="1"/>
  <c r="AW799" i="1" s="1"/>
  <c r="CV781" i="1"/>
  <c r="CI781" i="1" s="1"/>
  <c r="AW781" i="1" s="1"/>
  <c r="CX788" i="1"/>
  <c r="CW788" i="1"/>
  <c r="CJ788" i="1" s="1"/>
  <c r="CX111" i="1"/>
  <c r="CW111" i="1"/>
  <c r="CU88" i="1"/>
  <c r="CH88" i="1" s="1"/>
  <c r="AV88" i="1" s="1"/>
  <c r="CX175" i="1"/>
  <c r="CW175" i="1"/>
  <c r="CW773" i="1"/>
  <c r="CX773" i="1"/>
  <c r="CW110" i="1"/>
  <c r="CX110" i="1"/>
  <c r="CX734" i="1"/>
  <c r="CW734" i="1"/>
  <c r="CJ734" i="1" s="1"/>
  <c r="CX744" i="1"/>
  <c r="CW744" i="1"/>
  <c r="CJ744" i="1" s="1"/>
  <c r="CW78" i="1"/>
  <c r="CX78" i="1"/>
  <c r="CI749" i="1"/>
  <c r="CI755" i="1"/>
  <c r="CH733" i="1"/>
  <c r="AV733" i="1" s="1"/>
  <c r="CV733" i="1" s="1"/>
  <c r="AW777" i="1"/>
  <c r="CH761" i="1"/>
  <c r="AV761" i="1" s="1"/>
  <c r="CV761" i="1" s="1"/>
  <c r="CI776" i="1"/>
  <c r="CK118" i="1"/>
  <c r="AV789" i="1"/>
  <c r="CV789" i="1" s="1"/>
  <c r="CI789" i="1" s="1"/>
  <c r="CI784" i="1"/>
  <c r="AW784" i="1" s="1"/>
  <c r="AV775" i="1"/>
  <c r="CV775" i="1" s="1"/>
  <c r="CI775" i="1" s="1"/>
  <c r="AW775" i="1" s="1"/>
  <c r="CI724" i="1"/>
  <c r="AU743" i="1"/>
  <c r="CU743" i="1" s="1"/>
  <c r="CH743" i="1" s="1"/>
  <c r="CH254" i="1"/>
  <c r="AV254" i="1" s="1"/>
  <c r="CV254" i="1" s="1"/>
  <c r="AW767" i="1"/>
  <c r="CI38" i="1"/>
  <c r="CI794" i="1"/>
  <c r="AV760" i="1"/>
  <c r="CV760" i="1" s="1"/>
  <c r="AU737" i="1"/>
  <c r="CU737" i="1" s="1"/>
  <c r="CH731" i="1"/>
  <c r="AV731" i="1" s="1"/>
  <c r="CV731" i="1" s="1"/>
  <c r="AV41" i="1"/>
  <c r="CV41" i="1" s="1"/>
  <c r="CI41" i="1" s="1"/>
  <c r="CH748" i="1"/>
  <c r="CI763" i="1"/>
  <c r="AW763" i="1" s="1"/>
  <c r="CH757" i="1"/>
  <c r="AV757" i="1" s="1"/>
  <c r="CV757" i="1" s="1"/>
  <c r="CH736" i="1"/>
  <c r="AV736" i="1" s="1"/>
  <c r="CV736" i="1" s="1"/>
  <c r="AV726" i="1"/>
  <c r="CV726" i="1" s="1"/>
  <c r="CI726" i="1" s="1"/>
  <c r="AV772" i="1"/>
  <c r="CV772" i="1" s="1"/>
  <c r="CI772" i="1" s="1"/>
  <c r="AW772" i="1" s="1"/>
  <c r="CI778" i="1"/>
  <c r="AV168" i="1"/>
  <c r="CV168" i="1" s="1"/>
  <c r="CI168" i="1" s="1"/>
  <c r="CI221" i="1"/>
  <c r="CH750" i="1"/>
  <c r="AV37" i="1"/>
  <c r="CV37" i="1" s="1"/>
  <c r="CH356" i="1"/>
  <c r="CI721" i="1"/>
  <c r="AV774" i="1"/>
  <c r="AW769" i="1"/>
  <c r="CI720" i="1"/>
  <c r="AW720" i="1" s="1"/>
  <c r="CH787" i="1"/>
  <c r="AV787" i="1" s="1"/>
  <c r="CV787" i="1" s="1"/>
  <c r="CH753" i="1"/>
  <c r="CI771" i="1"/>
  <c r="AW771" i="1" s="1"/>
  <c r="CI722" i="1"/>
  <c r="CH765" i="1"/>
  <c r="CH709" i="1"/>
  <c r="AV206" i="1"/>
  <c r="CV206" i="1" s="1"/>
  <c r="CI735" i="1"/>
  <c r="AW764" i="1"/>
  <c r="AU792" i="1"/>
  <c r="CU792" i="1" s="1"/>
  <c r="CI207" i="1"/>
  <c r="CI349" i="1"/>
  <c r="AV308" i="1"/>
  <c r="AV727" i="1"/>
  <c r="CV727" i="1" s="1"/>
  <c r="AV786" i="1"/>
  <c r="AV751" i="1"/>
  <c r="AV790" i="1"/>
  <c r="CV790" i="1" s="1"/>
  <c r="AV705" i="1"/>
  <c r="CV705" i="1" s="1"/>
  <c r="AV791" i="1"/>
  <c r="AV759" i="1"/>
  <c r="CV759" i="1" s="1"/>
  <c r="AU804" i="1"/>
  <c r="CU804" i="1" s="1"/>
  <c r="CH804" i="1" s="1"/>
  <c r="AT600" i="1"/>
  <c r="CU600" i="1" s="1"/>
  <c r="CH600" i="1" s="1"/>
  <c r="AU600" i="1" s="1"/>
  <c r="CV600" i="1" s="1"/>
  <c r="CI344" i="1"/>
  <c r="AV344" i="1" s="1"/>
  <c r="CW344" i="1" s="1"/>
  <c r="AT296" i="1"/>
  <c r="CU296" i="1" s="1"/>
  <c r="CH296" i="1" s="1"/>
  <c r="AU296" i="1" s="1"/>
  <c r="CV296" i="1" s="1"/>
  <c r="CX60" i="1"/>
  <c r="CK60" i="1" s="1"/>
  <c r="AW60" i="1" s="1"/>
  <c r="CJ620" i="1"/>
  <c r="CH164" i="1"/>
  <c r="AW754" i="1"/>
  <c r="AW745" i="1"/>
  <c r="CI719" i="1"/>
  <c r="CG378" i="1"/>
  <c r="CI716" i="1"/>
  <c r="CI766" i="1"/>
  <c r="CJ383" i="1"/>
  <c r="AW226" i="1"/>
  <c r="AV730" i="1"/>
  <c r="CV730" i="1" s="1"/>
  <c r="CI15" i="1"/>
  <c r="CI125" i="1"/>
  <c r="CK401" i="1"/>
  <c r="AW417" i="1"/>
  <c r="CI129" i="1"/>
  <c r="AW351" i="1"/>
  <c r="CI795" i="1"/>
  <c r="AW797" i="1"/>
  <c r="AW258" i="1"/>
  <c r="AW346" i="1"/>
  <c r="AT502" i="1"/>
  <c r="CU502" i="1" s="1"/>
  <c r="AT490" i="1"/>
  <c r="CU490" i="1" s="1"/>
  <c r="AV343" i="1"/>
  <c r="CW343" i="1" s="1"/>
  <c r="AU481" i="1"/>
  <c r="CV481" i="1" s="1"/>
  <c r="AW253" i="1"/>
  <c r="CH480" i="1"/>
  <c r="CH501" i="1"/>
  <c r="CI499" i="1"/>
  <c r="CH508" i="1"/>
  <c r="CH348" i="1"/>
  <c r="CH350" i="1"/>
  <c r="CH342" i="1"/>
  <c r="CI485" i="1"/>
  <c r="CH495" i="1"/>
  <c r="CH489" i="1"/>
  <c r="CH487" i="1"/>
  <c r="CG500" i="1"/>
  <c r="AU506" i="1"/>
  <c r="CV506" i="1" s="1"/>
  <c r="AU497" i="1"/>
  <c r="CV497" i="1" s="1"/>
  <c r="AU491" i="1"/>
  <c r="CV491" i="1" s="1"/>
  <c r="CI478" i="1"/>
  <c r="AU493" i="1"/>
  <c r="CV493" i="1" s="1"/>
  <c r="AU498" i="1"/>
  <c r="CV498" i="1" s="1"/>
  <c r="CI234" i="1"/>
  <c r="CI109" i="1"/>
  <c r="CI708" i="1"/>
  <c r="CI802" i="1"/>
  <c r="CI710" i="1"/>
  <c r="AT52" i="1"/>
  <c r="CU52" i="1" s="1"/>
  <c r="AT22" i="1"/>
  <c r="CU22" i="1" s="1"/>
  <c r="AT366" i="1"/>
  <c r="CU366" i="1" s="1"/>
  <c r="AT301" i="1"/>
  <c r="CU301" i="1" s="1"/>
  <c r="CI232" i="1"/>
  <c r="CI220" i="1"/>
  <c r="CI51" i="1"/>
  <c r="CI185" i="1"/>
  <c r="CI94" i="1"/>
  <c r="CI135" i="1"/>
  <c r="CI169" i="1"/>
  <c r="CI160" i="1"/>
  <c r="CI87" i="1"/>
  <c r="CI224" i="1"/>
  <c r="CI372" i="1"/>
  <c r="CI193" i="1"/>
  <c r="CI35" i="1"/>
  <c r="CI115" i="1"/>
  <c r="AT369" i="1"/>
  <c r="CU369" i="1" s="1"/>
  <c r="CI183" i="1"/>
  <c r="CI68" i="1"/>
  <c r="CI176" i="1"/>
  <c r="CI182" i="1"/>
  <c r="CI180" i="1"/>
  <c r="CI48" i="1"/>
  <c r="CI92" i="1"/>
  <c r="CI121" i="1"/>
  <c r="CI119" i="1"/>
  <c r="CI255" i="1"/>
  <c r="CI167" i="1"/>
  <c r="CI108" i="1"/>
  <c r="CI355" i="1"/>
  <c r="CI67" i="1"/>
  <c r="CI172" i="1"/>
  <c r="CI208" i="1"/>
  <c r="CI195" i="1"/>
  <c r="CI196" i="1"/>
  <c r="CI191" i="1"/>
  <c r="CI77" i="1"/>
  <c r="CI32" i="1"/>
  <c r="CI82" i="1"/>
  <c r="CI113" i="1"/>
  <c r="CI223" i="1"/>
  <c r="CI512" i="1"/>
  <c r="CI257" i="1"/>
  <c r="CI80" i="1"/>
  <c r="CI13" i="1"/>
  <c r="CI20" i="1"/>
  <c r="CI200" i="1"/>
  <c r="CI219" i="1"/>
  <c r="CI127" i="1"/>
  <c r="CI217" i="1"/>
  <c r="CI76" i="1"/>
  <c r="CI198" i="1"/>
  <c r="CI142" i="1"/>
  <c r="CI85" i="1"/>
  <c r="CI136" i="1"/>
  <c r="CI601" i="1"/>
  <c r="CI203" i="1"/>
  <c r="CI212" i="1"/>
  <c r="CI141" i="1"/>
  <c r="CI194" i="1"/>
  <c r="CI211" i="1"/>
  <c r="CI377" i="1"/>
  <c r="CI186" i="1"/>
  <c r="CI86" i="1"/>
  <c r="CI29" i="1"/>
  <c r="CI179" i="1"/>
  <c r="AT470" i="1"/>
  <c r="CU470" i="1" s="1"/>
  <c r="CH263" i="1"/>
  <c r="AT293" i="1"/>
  <c r="CU293" i="1" s="1"/>
  <c r="CH570" i="1"/>
  <c r="CH44" i="1"/>
  <c r="AT475" i="1"/>
  <c r="CU475" i="1" s="1"/>
  <c r="AT560" i="1"/>
  <c r="CU560" i="1" s="1"/>
  <c r="AT443" i="1"/>
  <c r="CU443" i="1" s="1"/>
  <c r="AT373" i="1"/>
  <c r="CU373" i="1" s="1"/>
  <c r="AU273" i="1"/>
  <c r="CV273" i="1" s="1"/>
  <c r="AW151" i="1"/>
  <c r="AU286" i="1"/>
  <c r="CV286" i="1" s="1"/>
  <c r="CG638" i="1"/>
  <c r="AW712" i="1"/>
  <c r="AW170" i="1"/>
  <c r="AW123" i="1"/>
  <c r="CH567" i="1"/>
  <c r="CH456" i="1"/>
  <c r="AU280" i="1"/>
  <c r="CV280" i="1" s="1"/>
  <c r="AU272" i="1"/>
  <c r="CV272" i="1" s="1"/>
  <c r="AU268" i="1"/>
  <c r="CV268" i="1" s="1"/>
  <c r="CH304" i="1"/>
  <c r="CH465" i="1"/>
  <c r="CH285" i="1"/>
  <c r="CH281" i="1"/>
  <c r="CH43" i="1"/>
  <c r="CH364" i="1"/>
  <c r="CH276" i="1"/>
  <c r="AW509" i="1"/>
  <c r="AU112" i="1"/>
  <c r="CV112" i="1" s="1"/>
  <c r="AU473" i="1"/>
  <c r="CV473" i="1" s="1"/>
  <c r="AU462" i="1"/>
  <c r="CV462" i="1" s="1"/>
  <c r="AU267" i="1"/>
  <c r="CV267" i="1" s="1"/>
  <c r="AU458" i="1"/>
  <c r="CV458" i="1" s="1"/>
  <c r="AU306" i="1"/>
  <c r="CV306" i="1" s="1"/>
  <c r="AU376" i="1"/>
  <c r="CV376" i="1" s="1"/>
  <c r="AU375" i="1"/>
  <c r="CV375" i="1" s="1"/>
  <c r="AU270" i="1"/>
  <c r="CV270" i="1" s="1"/>
  <c r="AU471" i="1"/>
  <c r="CV471" i="1" s="1"/>
  <c r="AU264" i="1"/>
  <c r="CV264" i="1" s="1"/>
  <c r="AU295" i="1"/>
  <c r="CV295" i="1" s="1"/>
  <c r="AU305" i="1"/>
  <c r="CV305" i="1" s="1"/>
  <c r="AU299" i="1"/>
  <c r="CV299" i="1" s="1"/>
  <c r="AU453" i="1"/>
  <c r="CV453" i="1" s="1"/>
  <c r="AU297" i="1"/>
  <c r="CV297" i="1" s="1"/>
  <c r="AU627" i="1"/>
  <c r="CV627" i="1" s="1"/>
  <c r="AU367" i="1"/>
  <c r="CV367" i="1" s="1"/>
  <c r="AU291" i="1"/>
  <c r="CV291" i="1" s="1"/>
  <c r="AU451" i="1"/>
  <c r="CV451" i="1" s="1"/>
  <c r="AU361" i="1"/>
  <c r="CV361" i="1" s="1"/>
  <c r="AU472" i="1"/>
  <c r="CV472" i="1" s="1"/>
  <c r="AU282" i="1"/>
  <c r="CV282" i="1" s="1"/>
  <c r="AU474" i="1"/>
  <c r="CV474" i="1" s="1"/>
  <c r="AU592" i="1"/>
  <c r="CV592" i="1" s="1"/>
  <c r="AU466" i="1"/>
  <c r="CV466" i="1" s="1"/>
  <c r="AU358" i="1"/>
  <c r="CV358" i="1" s="1"/>
  <c r="AU288" i="1"/>
  <c r="CV288" i="1" s="1"/>
  <c r="AU262" i="1"/>
  <c r="CV262" i="1" s="1"/>
  <c r="AU374" i="1"/>
  <c r="CV374" i="1" s="1"/>
  <c r="AU468" i="1"/>
  <c r="CV468" i="1" s="1"/>
  <c r="AU461" i="1"/>
  <c r="CV461" i="1" s="1"/>
  <c r="AU274" i="1"/>
  <c r="CV274" i="1" s="1"/>
  <c r="AU294" i="1"/>
  <c r="CV294" i="1" s="1"/>
  <c r="AU365" i="1"/>
  <c r="CV365" i="1" s="1"/>
  <c r="AU463" i="1"/>
  <c r="CV463" i="1" s="1"/>
  <c r="AU444" i="1"/>
  <c r="CV444" i="1" s="1"/>
  <c r="AU371" i="1"/>
  <c r="CV371" i="1" s="1"/>
  <c r="AU467" i="1"/>
  <c r="CV467" i="1" s="1"/>
  <c r="AU464" i="1"/>
  <c r="CV464" i="1" s="1"/>
  <c r="AU302" i="1"/>
  <c r="CV302" i="1" s="1"/>
  <c r="AU284" i="1"/>
  <c r="CV284" i="1" s="1"/>
  <c r="AU577" i="1"/>
  <c r="CV577" i="1" s="1"/>
  <c r="AU455" i="1"/>
  <c r="CV455" i="1" s="1"/>
  <c r="AU452" i="1"/>
  <c r="CV452" i="1" s="1"/>
  <c r="AU289" i="1"/>
  <c r="CV289" i="1" s="1"/>
  <c r="AU459" i="1"/>
  <c r="CV459" i="1" s="1"/>
  <c r="AU298" i="1"/>
  <c r="CV298" i="1" s="1"/>
  <c r="CK734" i="1" l="1"/>
  <c r="CK744" i="1"/>
  <c r="JN37" i="15"/>
  <c r="JM38" i="15"/>
  <c r="GK49" i="15"/>
  <c r="GJ50" i="15"/>
  <c r="GK34" i="15"/>
  <c r="GL33" i="15"/>
  <c r="KC61" i="15"/>
  <c r="KD60" i="15"/>
  <c r="EQ38" i="15"/>
  <c r="ES37" i="15"/>
  <c r="GL29" i="15"/>
  <c r="GK30" i="15"/>
  <c r="GJ46" i="15"/>
  <c r="GK45" i="15"/>
  <c r="GL37" i="15"/>
  <c r="GK38" i="15"/>
  <c r="ES41" i="15"/>
  <c r="EQ42" i="15"/>
  <c r="JH26" i="15"/>
  <c r="JI25" i="15"/>
  <c r="JH42" i="15"/>
  <c r="JI41" i="15"/>
  <c r="HP49" i="15"/>
  <c r="HO50" i="15"/>
  <c r="GE53" i="15"/>
  <c r="GD54" i="15"/>
  <c r="AW60" i="15"/>
  <c r="AU61" i="15"/>
  <c r="HH18" i="15"/>
  <c r="HI17" i="15"/>
  <c r="JJ33" i="15"/>
  <c r="JI34" i="15"/>
  <c r="HP66" i="15"/>
  <c r="HP70" i="15"/>
  <c r="HP71" i="15" s="1"/>
  <c r="CY29" i="15"/>
  <c r="CW30" i="15"/>
  <c r="AV60" i="15"/>
  <c r="AT61" i="15"/>
  <c r="CW60" i="15"/>
  <c r="CU61" i="15"/>
  <c r="HD42" i="15"/>
  <c r="HE41" i="15"/>
  <c r="JI29" i="15"/>
  <c r="JH30" i="15"/>
  <c r="AV45" i="15"/>
  <c r="AT46" i="15"/>
  <c r="CU45" i="15"/>
  <c r="CS46" i="15"/>
  <c r="JK50" i="15"/>
  <c r="JL49" i="15"/>
  <c r="GH71" i="15"/>
  <c r="GH74" i="15"/>
  <c r="GH75" i="15" s="1"/>
  <c r="CT46" i="15"/>
  <c r="CV45" i="15"/>
  <c r="CK747" i="1"/>
  <c r="CK788" i="1"/>
  <c r="CK770" i="1"/>
  <c r="CK793" i="1"/>
  <c r="CK728" i="1"/>
  <c r="CW704" i="1"/>
  <c r="CJ704" i="1" s="1"/>
  <c r="CX704" i="1"/>
  <c r="CX775" i="1"/>
  <c r="CW775" i="1"/>
  <c r="CJ775" i="1" s="1"/>
  <c r="CV88" i="1"/>
  <c r="CI88" i="1" s="1"/>
  <c r="CX772" i="1"/>
  <c r="CW772" i="1"/>
  <c r="CJ772" i="1" s="1"/>
  <c r="CX780" i="1"/>
  <c r="CW780" i="1"/>
  <c r="CJ780" i="1" s="1"/>
  <c r="CX799" i="1"/>
  <c r="CW799" i="1"/>
  <c r="CX718" i="1"/>
  <c r="CW718" i="1"/>
  <c r="CX762" i="1"/>
  <c r="CW762" i="1"/>
  <c r="CJ762" i="1" s="1"/>
  <c r="CX781" i="1"/>
  <c r="CW781" i="1"/>
  <c r="CJ781" i="1" s="1"/>
  <c r="CX732" i="1"/>
  <c r="CW732" i="1"/>
  <c r="CJ732" i="1" s="1"/>
  <c r="AV742" i="1"/>
  <c r="CV742" i="1" s="1"/>
  <c r="CI742" i="1" s="1"/>
  <c r="CX784" i="1"/>
  <c r="CW784" i="1"/>
  <c r="CJ784" i="1" s="1"/>
  <c r="CW746" i="1"/>
  <c r="CJ746" i="1" s="1"/>
  <c r="CX746" i="1"/>
  <c r="CX763" i="1"/>
  <c r="CW763" i="1"/>
  <c r="CJ763" i="1" s="1"/>
  <c r="AW287" i="1"/>
  <c r="CX764" i="1"/>
  <c r="CW764" i="1"/>
  <c r="CJ764" i="1" s="1"/>
  <c r="CW351" i="1"/>
  <c r="CX351" i="1"/>
  <c r="CX771" i="1"/>
  <c r="CW771" i="1"/>
  <c r="CJ771" i="1" s="1"/>
  <c r="CX758" i="1"/>
  <c r="CW758" i="1"/>
  <c r="CJ758" i="1" s="1"/>
  <c r="CV786" i="1"/>
  <c r="CI786" i="1" s="1"/>
  <c r="AW786" i="1" s="1"/>
  <c r="CX769" i="1"/>
  <c r="CW769" i="1"/>
  <c r="CJ769" i="1" s="1"/>
  <c r="CW777" i="1"/>
  <c r="CJ777" i="1" s="1"/>
  <c r="CX777" i="1"/>
  <c r="CX253" i="1"/>
  <c r="CW253" i="1"/>
  <c r="CV774" i="1"/>
  <c r="CI774" i="1" s="1"/>
  <c r="AW774" i="1" s="1"/>
  <c r="CX745" i="1"/>
  <c r="CW745" i="1"/>
  <c r="CJ745" i="1" s="1"/>
  <c r="CV308" i="1"/>
  <c r="CI308" i="1" s="1"/>
  <c r="AV75" i="1"/>
  <c r="CV75" i="1" s="1"/>
  <c r="CI75" i="1" s="1"/>
  <c r="AW75" i="1" s="1"/>
  <c r="CX767" i="1"/>
  <c r="CW767" i="1"/>
  <c r="CX509" i="1"/>
  <c r="CW509" i="1"/>
  <c r="CW258" i="1"/>
  <c r="CX258" i="1"/>
  <c r="CX797" i="1"/>
  <c r="CW797" i="1"/>
  <c r="CV791" i="1"/>
  <c r="CI791" i="1" s="1"/>
  <c r="AW791" i="1" s="1"/>
  <c r="CW123" i="1"/>
  <c r="CX123" i="1"/>
  <c r="CW170" i="1"/>
  <c r="CX170" i="1"/>
  <c r="CW725" i="1"/>
  <c r="CJ725" i="1" s="1"/>
  <c r="CX725" i="1"/>
  <c r="CW151" i="1"/>
  <c r="CX151" i="1"/>
  <c r="CX720" i="1"/>
  <c r="CW720" i="1"/>
  <c r="CJ720" i="1" s="1"/>
  <c r="CX754" i="1"/>
  <c r="CW754" i="1"/>
  <c r="CJ754" i="1" s="1"/>
  <c r="CV751" i="1"/>
  <c r="CI751" i="1" s="1"/>
  <c r="AW751" i="1" s="1"/>
  <c r="CX712" i="1"/>
  <c r="CW712" i="1"/>
  <c r="CX346" i="1"/>
  <c r="CW346" i="1"/>
  <c r="CI760" i="1"/>
  <c r="CI729" i="1"/>
  <c r="AW729" i="1" s="1"/>
  <c r="AW721" i="1"/>
  <c r="CK783" i="1"/>
  <c r="CI740" i="1"/>
  <c r="AW789" i="1"/>
  <c r="CI254" i="1"/>
  <c r="AV743" i="1"/>
  <c r="CV743" i="1" s="1"/>
  <c r="CI743" i="1" s="1"/>
  <c r="CI787" i="1"/>
  <c r="AW735" i="1"/>
  <c r="AV748" i="1"/>
  <c r="CV748" i="1" s="1"/>
  <c r="CI748" i="1" s="1"/>
  <c r="CI779" i="1"/>
  <c r="AW779" i="1" s="1"/>
  <c r="CI727" i="1"/>
  <c r="AW778" i="1"/>
  <c r="AW724" i="1"/>
  <c r="CI757" i="1"/>
  <c r="CH124" i="1"/>
  <c r="AW722" i="1"/>
  <c r="CI768" i="1"/>
  <c r="CI759" i="1"/>
  <c r="AW759" i="1" s="1"/>
  <c r="CH737" i="1"/>
  <c r="AV737" i="1" s="1"/>
  <c r="CV737" i="1" s="1"/>
  <c r="AV765" i="1"/>
  <c r="AV356" i="1"/>
  <c r="AW349" i="1"/>
  <c r="CH792" i="1"/>
  <c r="AV750" i="1"/>
  <c r="CV750" i="1" s="1"/>
  <c r="CI731" i="1"/>
  <c r="CI705" i="1"/>
  <c r="CI736" i="1"/>
  <c r="AV709" i="1"/>
  <c r="CI733" i="1"/>
  <c r="AV753" i="1"/>
  <c r="CV753" i="1" s="1"/>
  <c r="CI753" i="1" s="1"/>
  <c r="AW776" i="1"/>
  <c r="AW755" i="1"/>
  <c r="AW168" i="1"/>
  <c r="CI717" i="1"/>
  <c r="CI790" i="1"/>
  <c r="AW790" i="1" s="1"/>
  <c r="AW749" i="1"/>
  <c r="AV164" i="1"/>
  <c r="CI296" i="1"/>
  <c r="CJ344" i="1"/>
  <c r="AT494" i="1"/>
  <c r="AT347" i="1"/>
  <c r="CU347" i="1" s="1"/>
  <c r="AV620" i="1"/>
  <c r="AV383" i="1"/>
  <c r="CX383" i="1" s="1"/>
  <c r="CJ63" i="1"/>
  <c r="CK63" i="1" s="1"/>
  <c r="CJ782" i="1"/>
  <c r="CK782" i="1" s="1"/>
  <c r="CJ773" i="1"/>
  <c r="CK773" i="1" s="1"/>
  <c r="CJ756" i="1"/>
  <c r="CK756" i="1" s="1"/>
  <c r="CJ798" i="1"/>
  <c r="CK798" i="1" s="1"/>
  <c r="CJ110" i="1"/>
  <c r="CJ216" i="1"/>
  <c r="CJ706" i="1"/>
  <c r="CK706" i="1" s="1"/>
  <c r="CJ33" i="1"/>
  <c r="CK33" i="1" s="1"/>
  <c r="CJ10" i="1"/>
  <c r="CH738" i="1"/>
  <c r="CJ175" i="1"/>
  <c r="CK175" i="1" s="1"/>
  <c r="AV352" i="1"/>
  <c r="CV352" i="1" s="1"/>
  <c r="AW716" i="1"/>
  <c r="AW766" i="1"/>
  <c r="AW719" i="1"/>
  <c r="AW794" i="1"/>
  <c r="AW726" i="1"/>
  <c r="CG57" i="1"/>
  <c r="AV163" i="1"/>
  <c r="CV163" i="1" s="1"/>
  <c r="AW15" i="1"/>
  <c r="CI39" i="1"/>
  <c r="CH311" i="1"/>
  <c r="AW401" i="1"/>
  <c r="AW795" i="1"/>
  <c r="AV804" i="1"/>
  <c r="CV804" i="1" s="1"/>
  <c r="AU479" i="1"/>
  <c r="CV479" i="1" s="1"/>
  <c r="CH490" i="1"/>
  <c r="AU477" i="1"/>
  <c r="CV477" i="1" s="1"/>
  <c r="AU496" i="1"/>
  <c r="CV496" i="1" s="1"/>
  <c r="AT507" i="1"/>
  <c r="CU507" i="1" s="1"/>
  <c r="AU484" i="1"/>
  <c r="CV484" i="1" s="1"/>
  <c r="AW250" i="1"/>
  <c r="AU489" i="1"/>
  <c r="CV489" i="1" s="1"/>
  <c r="CI488" i="1"/>
  <c r="CI486" i="1"/>
  <c r="AV499" i="1"/>
  <c r="CW499" i="1" s="1"/>
  <c r="CI483" i="1"/>
  <c r="CI233" i="1"/>
  <c r="CH476" i="1"/>
  <c r="CI493" i="1"/>
  <c r="AV492" i="1"/>
  <c r="CW492" i="1" s="1"/>
  <c r="AV234" i="1"/>
  <c r="CW234" i="1" s="1"/>
  <c r="CI491" i="1"/>
  <c r="AV478" i="1"/>
  <c r="CW478" i="1" s="1"/>
  <c r="CI154" i="1"/>
  <c r="CI205" i="1"/>
  <c r="CI307" i="1"/>
  <c r="CI120" i="1"/>
  <c r="CI159" i="1"/>
  <c r="CI309" i="1"/>
  <c r="CI511" i="1"/>
  <c r="CI248" i="1"/>
  <c r="CI89" i="1"/>
  <c r="CI230" i="1"/>
  <c r="CI510" i="1"/>
  <c r="CI83" i="1"/>
  <c r="CI206" i="1"/>
  <c r="CI133" i="1"/>
  <c r="CI711" i="1"/>
  <c r="CI229" i="1"/>
  <c r="CI162" i="1"/>
  <c r="CI122" i="1"/>
  <c r="CI803" i="1"/>
  <c r="CI181" i="1"/>
  <c r="CI62" i="1"/>
  <c r="CI58" i="1"/>
  <c r="CI202" i="1"/>
  <c r="CI184" i="1"/>
  <c r="CI130" i="1"/>
  <c r="CI178" i="1"/>
  <c r="AS21" i="1"/>
  <c r="CT21" i="1" s="1"/>
  <c r="AT360" i="1"/>
  <c r="CU360" i="1" s="1"/>
  <c r="AT460" i="1"/>
  <c r="CU460" i="1" s="1"/>
  <c r="AT610" i="1"/>
  <c r="CU610" i="1" s="1"/>
  <c r="AT457" i="1"/>
  <c r="CU457" i="1" s="1"/>
  <c r="AT277" i="1"/>
  <c r="CU277" i="1" s="1"/>
  <c r="AT469" i="1"/>
  <c r="CU469" i="1" s="1"/>
  <c r="AT569" i="1"/>
  <c r="CU569" i="1" s="1"/>
  <c r="CH22" i="1"/>
  <c r="AT275" i="1"/>
  <c r="CU275" i="1" s="1"/>
  <c r="AT260" i="1"/>
  <c r="CU260" i="1" s="1"/>
  <c r="AU263" i="1"/>
  <c r="CV263" i="1" s="1"/>
  <c r="CI273" i="1"/>
  <c r="CH578" i="1"/>
  <c r="AT638" i="1"/>
  <c r="CU638" i="1" s="1"/>
  <c r="AW195" i="1"/>
  <c r="AW87" i="1"/>
  <c r="AW80" i="1"/>
  <c r="AW142" i="1"/>
  <c r="AW113" i="1"/>
  <c r="AW127" i="1"/>
  <c r="AW115" i="1"/>
  <c r="AW355" i="1"/>
  <c r="AW13" i="1"/>
  <c r="CH450" i="1"/>
  <c r="AU269" i="1"/>
  <c r="CV269" i="1" s="1"/>
  <c r="CH470" i="1"/>
  <c r="AU281" i="1"/>
  <c r="CV281" i="1" s="1"/>
  <c r="AU285" i="1"/>
  <c r="CV285" i="1" s="1"/>
  <c r="CI280" i="1"/>
  <c r="AU465" i="1"/>
  <c r="CV465" i="1" s="1"/>
  <c r="CI272" i="1"/>
  <c r="AU364" i="1"/>
  <c r="CV364" i="1" s="1"/>
  <c r="AU266" i="1"/>
  <c r="CV266" i="1" s="1"/>
  <c r="AU276" i="1"/>
  <c r="CV276" i="1" s="1"/>
  <c r="CH283" i="1"/>
  <c r="CI444" i="1"/>
  <c r="CI274" i="1"/>
  <c r="CI464" i="1"/>
  <c r="CI291" i="1"/>
  <c r="CI375" i="1"/>
  <c r="CI463" i="1"/>
  <c r="CI474" i="1"/>
  <c r="CI458" i="1"/>
  <c r="CI452" i="1"/>
  <c r="CI306" i="1"/>
  <c r="CI112" i="1"/>
  <c r="CI270" i="1"/>
  <c r="CI473" i="1"/>
  <c r="CI472" i="1"/>
  <c r="CI453" i="1"/>
  <c r="AU362" i="1"/>
  <c r="CV362" i="1" s="1"/>
  <c r="CK781" i="1" l="1"/>
  <c r="CK763" i="1"/>
  <c r="CK769" i="1"/>
  <c r="CK784" i="1"/>
  <c r="CW45" i="15"/>
  <c r="CU46" i="15"/>
  <c r="GK46" i="15"/>
  <c r="GL45" i="15"/>
  <c r="AV46" i="15"/>
  <c r="AX45" i="15"/>
  <c r="AX46" i="15" s="1"/>
  <c r="JI30" i="15"/>
  <c r="JJ29" i="15"/>
  <c r="AW61" i="15"/>
  <c r="AY60" i="15"/>
  <c r="AY61" i="15" s="1"/>
  <c r="GL30" i="15"/>
  <c r="GM29" i="15"/>
  <c r="CW61" i="15"/>
  <c r="CY60" i="15"/>
  <c r="CV46" i="15"/>
  <c r="CX45" i="15"/>
  <c r="JI42" i="15"/>
  <c r="JJ41" i="15"/>
  <c r="GM33" i="15"/>
  <c r="GL34" i="15"/>
  <c r="JK33" i="15"/>
  <c r="JJ34" i="15"/>
  <c r="ES38" i="15"/>
  <c r="EU37" i="15"/>
  <c r="CY30" i="15"/>
  <c r="DA29" i="15"/>
  <c r="GK50" i="15"/>
  <c r="GL49" i="15"/>
  <c r="GL38" i="15"/>
  <c r="GM37" i="15"/>
  <c r="HI18" i="15"/>
  <c r="HJ17" i="15"/>
  <c r="HE42" i="15"/>
  <c r="HF41" i="15"/>
  <c r="KD61" i="15"/>
  <c r="KE60" i="15"/>
  <c r="HP50" i="15"/>
  <c r="HQ49" i="15"/>
  <c r="JI26" i="15"/>
  <c r="JJ25" i="15"/>
  <c r="JM49" i="15"/>
  <c r="JL50" i="15"/>
  <c r="GF53" i="15"/>
  <c r="GE54" i="15"/>
  <c r="AV61" i="15"/>
  <c r="AX60" i="15"/>
  <c r="AX61" i="15" s="1"/>
  <c r="ES42" i="15"/>
  <c r="EU41" i="15"/>
  <c r="JO37" i="15"/>
  <c r="JO38" i="15" s="1"/>
  <c r="JN38" i="15"/>
  <c r="CK732" i="1"/>
  <c r="CK772" i="1"/>
  <c r="CK745" i="1"/>
  <c r="CK780" i="1"/>
  <c r="CK771" i="1"/>
  <c r="CK762" i="1"/>
  <c r="CK754" i="1"/>
  <c r="CK720" i="1"/>
  <c r="CK758" i="1"/>
  <c r="CK775" i="1"/>
  <c r="CX774" i="1"/>
  <c r="CW774" i="1"/>
  <c r="CJ774" i="1" s="1"/>
  <c r="CX791" i="1"/>
  <c r="CW791" i="1"/>
  <c r="CJ791" i="1" s="1"/>
  <c r="CX779" i="1"/>
  <c r="CW779" i="1"/>
  <c r="CJ779" i="1" s="1"/>
  <c r="CX790" i="1"/>
  <c r="CW790" i="1"/>
  <c r="CJ790" i="1" s="1"/>
  <c r="AW742" i="1"/>
  <c r="CW729" i="1"/>
  <c r="CJ729" i="1" s="1"/>
  <c r="CX729" i="1"/>
  <c r="AW308" i="1"/>
  <c r="CW751" i="1"/>
  <c r="CJ751" i="1" s="1"/>
  <c r="CX751" i="1"/>
  <c r="CX786" i="1"/>
  <c r="CW786" i="1"/>
  <c r="CJ786" i="1" s="1"/>
  <c r="CX759" i="1"/>
  <c r="CW759" i="1"/>
  <c r="CJ759" i="1" s="1"/>
  <c r="CW113" i="1"/>
  <c r="CX113" i="1"/>
  <c r="CW142" i="1"/>
  <c r="CX142" i="1"/>
  <c r="CX80" i="1"/>
  <c r="CW80" i="1"/>
  <c r="CW721" i="1"/>
  <c r="CJ721" i="1" s="1"/>
  <c r="CX721" i="1"/>
  <c r="CW349" i="1"/>
  <c r="CJ349" i="1" s="1"/>
  <c r="CX349" i="1"/>
  <c r="CW168" i="1"/>
  <c r="CX168" i="1"/>
  <c r="CX776" i="1"/>
  <c r="CW776" i="1"/>
  <c r="CJ776" i="1" s="1"/>
  <c r="CX75" i="1"/>
  <c r="CW75" i="1"/>
  <c r="CX789" i="1"/>
  <c r="CW789" i="1"/>
  <c r="CJ789" i="1" s="1"/>
  <c r="CX749" i="1"/>
  <c r="CW749" i="1"/>
  <c r="CJ749" i="1" s="1"/>
  <c r="CX87" i="1"/>
  <c r="CW87" i="1"/>
  <c r="CV356" i="1"/>
  <c r="CI356" i="1" s="1"/>
  <c r="AW356" i="1" s="1"/>
  <c r="CX755" i="1"/>
  <c r="CW755" i="1"/>
  <c r="CJ755" i="1" s="1"/>
  <c r="CV765" i="1"/>
  <c r="CI765" i="1" s="1"/>
  <c r="AW765" i="1" s="1"/>
  <c r="CW250" i="1"/>
  <c r="CX250" i="1"/>
  <c r="CX726" i="1"/>
  <c r="CW726" i="1"/>
  <c r="CJ726" i="1" s="1"/>
  <c r="CW719" i="1"/>
  <c r="CJ719" i="1" s="1"/>
  <c r="CX719" i="1"/>
  <c r="CW195" i="1"/>
  <c r="CX195" i="1"/>
  <c r="CX15" i="1"/>
  <c r="CW15" i="1"/>
  <c r="CV709" i="1"/>
  <c r="CI709" i="1" s="1"/>
  <c r="AW709" i="1" s="1"/>
  <c r="CX722" i="1"/>
  <c r="CW722" i="1"/>
  <c r="CJ722" i="1" s="1"/>
  <c r="CX287" i="1"/>
  <c r="CW287" i="1"/>
  <c r="CJ287" i="1" s="1"/>
  <c r="CX795" i="1"/>
  <c r="CW795" i="1"/>
  <c r="CX724" i="1"/>
  <c r="CW724" i="1"/>
  <c r="CJ724" i="1" s="1"/>
  <c r="CX778" i="1"/>
  <c r="CW778" i="1"/>
  <c r="CJ778" i="1" s="1"/>
  <c r="CW735" i="1"/>
  <c r="CJ735" i="1" s="1"/>
  <c r="CX735" i="1"/>
  <c r="CK725" i="1"/>
  <c r="CW13" i="1"/>
  <c r="CX13" i="1"/>
  <c r="CX794" i="1"/>
  <c r="CW794" i="1"/>
  <c r="CJ794" i="1" s="1"/>
  <c r="CX355" i="1"/>
  <c r="CW355" i="1"/>
  <c r="CX115" i="1"/>
  <c r="CW115" i="1"/>
  <c r="CX766" i="1"/>
  <c r="CW766" i="1"/>
  <c r="CX127" i="1"/>
  <c r="CW127" i="1"/>
  <c r="CX716" i="1"/>
  <c r="CW716" i="1"/>
  <c r="CJ716" i="1" s="1"/>
  <c r="CV164" i="1"/>
  <c r="CI164" i="1" s="1"/>
  <c r="AW164" i="1" s="1"/>
  <c r="CI730" i="1"/>
  <c r="CI737" i="1"/>
  <c r="CK777" i="1"/>
  <c r="AW717" i="1"/>
  <c r="CK764" i="1"/>
  <c r="AW740" i="1"/>
  <c r="AW731" i="1"/>
  <c r="AW743" i="1"/>
  <c r="AW705" i="1"/>
  <c r="AW748" i="1"/>
  <c r="AW727" i="1"/>
  <c r="AV792" i="1"/>
  <c r="CV792" i="1" s="1"/>
  <c r="CK746" i="1"/>
  <c r="CK216" i="1"/>
  <c r="AW768" i="1"/>
  <c r="AW760" i="1"/>
  <c r="AV124" i="1"/>
  <c r="AW736" i="1"/>
  <c r="AW787" i="1"/>
  <c r="AW757" i="1"/>
  <c r="CK10" i="1"/>
  <c r="CK110" i="1"/>
  <c r="CK704" i="1"/>
  <c r="AW753" i="1"/>
  <c r="AW733" i="1"/>
  <c r="AU378" i="1"/>
  <c r="CU378" i="1" s="1"/>
  <c r="AV738" i="1"/>
  <c r="CU494" i="1"/>
  <c r="CH494" i="1" s="1"/>
  <c r="CH347" i="1"/>
  <c r="CJ343" i="1"/>
  <c r="AW343" i="1" s="1"/>
  <c r="CX343" i="1" s="1"/>
  <c r="AU505" i="1"/>
  <c r="CV505" i="1" s="1"/>
  <c r="AW344" i="1"/>
  <c r="CX620" i="1"/>
  <c r="CK620" i="1" s="1"/>
  <c r="AW620" i="1" s="1"/>
  <c r="CK225" i="1"/>
  <c r="AW225" i="1" s="1"/>
  <c r="CK383" i="1"/>
  <c r="AW383" i="1" s="1"/>
  <c r="CJ78" i="1"/>
  <c r="CJ712" i="1"/>
  <c r="CK712" i="1" s="1"/>
  <c r="CJ170" i="1"/>
  <c r="CK170" i="1" s="1"/>
  <c r="CJ253" i="1"/>
  <c r="CJ509" i="1"/>
  <c r="CJ351" i="1"/>
  <c r="CK351" i="1" s="1"/>
  <c r="CJ718" i="1"/>
  <c r="CK718" i="1" s="1"/>
  <c r="CJ767" i="1"/>
  <c r="CK767" i="1" s="1"/>
  <c r="CJ799" i="1"/>
  <c r="CI352" i="1"/>
  <c r="CI163" i="1"/>
  <c r="CI750" i="1"/>
  <c r="CH201" i="1"/>
  <c r="CH81" i="1"/>
  <c r="AV311" i="1"/>
  <c r="CV311" i="1" s="1"/>
  <c r="CI187" i="1"/>
  <c r="CI128" i="1"/>
  <c r="AU490" i="1"/>
  <c r="CV490" i="1" s="1"/>
  <c r="AU495" i="1"/>
  <c r="CV495" i="1" s="1"/>
  <c r="CH507" i="1"/>
  <c r="AU342" i="1"/>
  <c r="CV342" i="1" s="1"/>
  <c r="AT504" i="1"/>
  <c r="CU504" i="1" s="1"/>
  <c r="AU487" i="1"/>
  <c r="CV487" i="1" s="1"/>
  <c r="AU348" i="1"/>
  <c r="CV348" i="1" s="1"/>
  <c r="CI479" i="1"/>
  <c r="CI477" i="1"/>
  <c r="CI489" i="1"/>
  <c r="AV483" i="1"/>
  <c r="CW483" i="1" s="1"/>
  <c r="CJ499" i="1"/>
  <c r="CI497" i="1"/>
  <c r="CI498" i="1"/>
  <c r="CI345" i="1"/>
  <c r="CI506" i="1"/>
  <c r="AV488" i="1"/>
  <c r="CW488" i="1" s="1"/>
  <c r="AV493" i="1"/>
  <c r="CW493" i="1" s="1"/>
  <c r="AV491" i="1"/>
  <c r="CW491" i="1" s="1"/>
  <c r="CJ478" i="1"/>
  <c r="CI37" i="1"/>
  <c r="CI93" i="1"/>
  <c r="CI243" i="1"/>
  <c r="CI218" i="1"/>
  <c r="CI171" i="1"/>
  <c r="CI244" i="1"/>
  <c r="CI166" i="1"/>
  <c r="CI242" i="1"/>
  <c r="CH52" i="1"/>
  <c r="AT259" i="1"/>
  <c r="CU259" i="1" s="1"/>
  <c r="AT292" i="1"/>
  <c r="CU292" i="1" s="1"/>
  <c r="AT454" i="1"/>
  <c r="CU454" i="1" s="1"/>
  <c r="AW109" i="1"/>
  <c r="AW708" i="1"/>
  <c r="CI713" i="1"/>
  <c r="CI800" i="1"/>
  <c r="CI204" i="1"/>
  <c r="CI247" i="1"/>
  <c r="CI703" i="1"/>
  <c r="AW202" i="1"/>
  <c r="CI256" i="1"/>
  <c r="CI84" i="1"/>
  <c r="CI116" i="1"/>
  <c r="CI210" i="1"/>
  <c r="CI79" i="1"/>
  <c r="CI215" i="1"/>
  <c r="CI189" i="1"/>
  <c r="CI165" i="1"/>
  <c r="CI197" i="1"/>
  <c r="CI177" i="1"/>
  <c r="AW159" i="1"/>
  <c r="CH277" i="1"/>
  <c r="AT300" i="1"/>
  <c r="CU300" i="1" s="1"/>
  <c r="CH460" i="1"/>
  <c r="CH275" i="1"/>
  <c r="AU44" i="1"/>
  <c r="CV44" i="1" s="1"/>
  <c r="CH569" i="1"/>
  <c r="CI286" i="1"/>
  <c r="CH448" i="1"/>
  <c r="CH475" i="1"/>
  <c r="AW108" i="1"/>
  <c r="AW77" i="1"/>
  <c r="AW48" i="1"/>
  <c r="AW200" i="1"/>
  <c r="AW208" i="1"/>
  <c r="AW167" i="1"/>
  <c r="AW67" i="1"/>
  <c r="AW194" i="1"/>
  <c r="AW211" i="1"/>
  <c r="AW196" i="1"/>
  <c r="AW219" i="1"/>
  <c r="AW221" i="1"/>
  <c r="AW85" i="1"/>
  <c r="AW232" i="1"/>
  <c r="AW172" i="1"/>
  <c r="AW254" i="1"/>
  <c r="AW41" i="1"/>
  <c r="AW377" i="1"/>
  <c r="AW20" i="1"/>
  <c r="AW220" i="1"/>
  <c r="AW82" i="1"/>
  <c r="AW192" i="1"/>
  <c r="AW512" i="1"/>
  <c r="AW121" i="1"/>
  <c r="AW129" i="1"/>
  <c r="AW160" i="1"/>
  <c r="AW179" i="1"/>
  <c r="AW91" i="1"/>
  <c r="AW119" i="1"/>
  <c r="AW188" i="1"/>
  <c r="AW76" i="1"/>
  <c r="AW207" i="1"/>
  <c r="AW198" i="1"/>
  <c r="AW125" i="1"/>
  <c r="AU567" i="1"/>
  <c r="CV567" i="1" s="1"/>
  <c r="AU456" i="1"/>
  <c r="CV456" i="1" s="1"/>
  <c r="CH626" i="1"/>
  <c r="CH443" i="1"/>
  <c r="CH373" i="1"/>
  <c r="AU450" i="1"/>
  <c r="CV450" i="1" s="1"/>
  <c r="AU43" i="1"/>
  <c r="CV43" i="1" s="1"/>
  <c r="AU304" i="1"/>
  <c r="CV304" i="1" s="1"/>
  <c r="AU470" i="1"/>
  <c r="CV470" i="1" s="1"/>
  <c r="CH279" i="1"/>
  <c r="CI285" i="1"/>
  <c r="CI281" i="1"/>
  <c r="CI466" i="1"/>
  <c r="CI284" i="1"/>
  <c r="CI376" i="1"/>
  <c r="CI449" i="1"/>
  <c r="AV472" i="1"/>
  <c r="CW472" i="1" s="1"/>
  <c r="AV474" i="1"/>
  <c r="CW474" i="1" s="1"/>
  <c r="AV444" i="1"/>
  <c r="CW444" i="1" s="1"/>
  <c r="CI265" i="1"/>
  <c r="AV112" i="1"/>
  <c r="CW112" i="1" s="1"/>
  <c r="AV452" i="1"/>
  <c r="CW452" i="1" s="1"/>
  <c r="AV458" i="1"/>
  <c r="CW458" i="1" s="1"/>
  <c r="AV464" i="1"/>
  <c r="CW464" i="1" s="1"/>
  <c r="AV274" i="1"/>
  <c r="CW274" i="1" s="1"/>
  <c r="AV453" i="1"/>
  <c r="CW453" i="1" s="1"/>
  <c r="AV473" i="1"/>
  <c r="CW473" i="1" s="1"/>
  <c r="AV306" i="1"/>
  <c r="CW306" i="1" s="1"/>
  <c r="AV463" i="1"/>
  <c r="CW463" i="1" s="1"/>
  <c r="AV296" i="1"/>
  <c r="CW296" i="1" s="1"/>
  <c r="AV375" i="1"/>
  <c r="CW375" i="1" s="1"/>
  <c r="AV291" i="1"/>
  <c r="CW291" i="1" s="1"/>
  <c r="AV270" i="1"/>
  <c r="CW270" i="1" s="1"/>
  <c r="CK778" i="1" l="1"/>
  <c r="CK779" i="1"/>
  <c r="HK17" i="15"/>
  <c r="HJ18" i="15"/>
  <c r="DA60" i="15"/>
  <c r="DA61" i="15" s="1"/>
  <c r="CY61" i="15"/>
  <c r="GM49" i="15"/>
  <c r="GL50" i="15"/>
  <c r="GN29" i="15"/>
  <c r="GM30" i="15"/>
  <c r="GF54" i="15"/>
  <c r="GG53" i="15"/>
  <c r="GM38" i="15"/>
  <c r="GN37" i="15"/>
  <c r="DC29" i="15"/>
  <c r="DA30" i="15"/>
  <c r="JJ30" i="15"/>
  <c r="JK29" i="15"/>
  <c r="CZ45" i="15"/>
  <c r="CX46" i="15"/>
  <c r="KE61" i="15"/>
  <c r="KF60" i="15"/>
  <c r="GM45" i="15"/>
  <c r="GL46" i="15"/>
  <c r="JM50" i="15"/>
  <c r="JN49" i="15"/>
  <c r="EW37" i="15"/>
  <c r="EU38" i="15"/>
  <c r="GM34" i="15"/>
  <c r="GN33" i="15"/>
  <c r="JJ26" i="15"/>
  <c r="JK25" i="15"/>
  <c r="JL33" i="15"/>
  <c r="JK34" i="15"/>
  <c r="HF42" i="15"/>
  <c r="HG41" i="15"/>
  <c r="JJ42" i="15"/>
  <c r="JK41" i="15"/>
  <c r="EU42" i="15"/>
  <c r="EW41" i="15"/>
  <c r="HQ50" i="15"/>
  <c r="HR49" i="15"/>
  <c r="CW46" i="15"/>
  <c r="CY45" i="15"/>
  <c r="CK726" i="1"/>
  <c r="CK776" i="1"/>
  <c r="CK786" i="1"/>
  <c r="CK287" i="1"/>
  <c r="CK755" i="1"/>
  <c r="CK722" i="1"/>
  <c r="CK794" i="1"/>
  <c r="CK790" i="1"/>
  <c r="CK349" i="1"/>
  <c r="CK789" i="1"/>
  <c r="CK719" i="1"/>
  <c r="CK735" i="1"/>
  <c r="CK759" i="1"/>
  <c r="CK729" i="1"/>
  <c r="CK751" i="1"/>
  <c r="CX709" i="1"/>
  <c r="CW709" i="1"/>
  <c r="CJ709" i="1" s="1"/>
  <c r="CX356" i="1"/>
  <c r="CW356" i="1"/>
  <c r="CJ356" i="1" s="1"/>
  <c r="CX164" i="1"/>
  <c r="CW164" i="1"/>
  <c r="CW765" i="1"/>
  <c r="CX765" i="1"/>
  <c r="CW76" i="1"/>
  <c r="CX76" i="1"/>
  <c r="CX727" i="1"/>
  <c r="CW727" i="1"/>
  <c r="CJ727" i="1" s="1"/>
  <c r="CW85" i="1"/>
  <c r="CX85" i="1"/>
  <c r="CX221" i="1"/>
  <c r="CW221" i="1"/>
  <c r="CX705" i="1"/>
  <c r="CW705" i="1"/>
  <c r="CJ705" i="1" s="1"/>
  <c r="CX757" i="1"/>
  <c r="CW757" i="1"/>
  <c r="CJ757" i="1" s="1"/>
  <c r="CX192" i="1"/>
  <c r="CW192" i="1"/>
  <c r="CW67" i="1"/>
  <c r="CX67" i="1"/>
  <c r="CW159" i="1"/>
  <c r="CX159" i="1"/>
  <c r="CW787" i="1"/>
  <c r="CJ787" i="1" s="1"/>
  <c r="CX787" i="1"/>
  <c r="CX202" i="1"/>
  <c r="CW202" i="1"/>
  <c r="CX129" i="1"/>
  <c r="CW129" i="1"/>
  <c r="CW167" i="1"/>
  <c r="CX167" i="1"/>
  <c r="CX109" i="1"/>
  <c r="CW109" i="1"/>
  <c r="CV124" i="1"/>
  <c r="CI124" i="1" s="1"/>
  <c r="AW124" i="1" s="1"/>
  <c r="CW743" i="1"/>
  <c r="CJ743" i="1" s="1"/>
  <c r="CX743" i="1"/>
  <c r="CX717" i="1"/>
  <c r="CW717" i="1"/>
  <c r="CJ717" i="1" s="1"/>
  <c r="CX748" i="1"/>
  <c r="CW748" i="1"/>
  <c r="CJ748" i="1" s="1"/>
  <c r="CX160" i="1"/>
  <c r="CW160" i="1"/>
  <c r="CW20" i="1"/>
  <c r="CX20" i="1"/>
  <c r="CX760" i="1"/>
  <c r="CW760" i="1"/>
  <c r="CJ760" i="1" s="1"/>
  <c r="CW731" i="1"/>
  <c r="CJ731" i="1" s="1"/>
  <c r="CX731" i="1"/>
  <c r="CK724" i="1"/>
  <c r="CV738" i="1"/>
  <c r="CI738" i="1" s="1"/>
  <c r="AW738" i="1" s="1"/>
  <c r="CW91" i="1"/>
  <c r="CX91" i="1"/>
  <c r="CW121" i="1"/>
  <c r="CX121" i="1"/>
  <c r="CX194" i="1"/>
  <c r="CW194" i="1"/>
  <c r="CW125" i="1"/>
  <c r="CX125" i="1"/>
  <c r="CX172" i="1"/>
  <c r="CW172" i="1"/>
  <c r="CW188" i="1"/>
  <c r="CX188" i="1"/>
  <c r="CX308" i="1"/>
  <c r="CW308" i="1"/>
  <c r="CJ308" i="1" s="1"/>
  <c r="CW179" i="1"/>
  <c r="CX179" i="1"/>
  <c r="CK721" i="1"/>
  <c r="CX742" i="1"/>
  <c r="CW742" i="1"/>
  <c r="CJ742" i="1" s="1"/>
  <c r="CX708" i="1"/>
  <c r="CW708" i="1"/>
  <c r="CX220" i="1"/>
  <c r="CW220" i="1"/>
  <c r="CX377" i="1"/>
  <c r="CW377" i="1"/>
  <c r="CX41" i="1"/>
  <c r="CW41" i="1"/>
  <c r="CW77" i="1"/>
  <c r="CX77" i="1"/>
  <c r="CX768" i="1"/>
  <c r="CW768" i="1"/>
  <c r="CJ768" i="1" s="1"/>
  <c r="CX740" i="1"/>
  <c r="CW740" i="1"/>
  <c r="CJ740" i="1" s="1"/>
  <c r="CX232" i="1"/>
  <c r="CW232" i="1"/>
  <c r="CW119" i="1"/>
  <c r="CX119" i="1"/>
  <c r="CX733" i="1"/>
  <c r="CW733" i="1"/>
  <c r="CJ733" i="1" s="1"/>
  <c r="CW753" i="1"/>
  <c r="CJ753" i="1" s="1"/>
  <c r="CX753" i="1"/>
  <c r="CW219" i="1"/>
  <c r="CX219" i="1"/>
  <c r="CX196" i="1"/>
  <c r="CW196" i="1"/>
  <c r="CW211" i="1"/>
  <c r="CX211" i="1"/>
  <c r="CX512" i="1"/>
  <c r="CW512" i="1"/>
  <c r="CX82" i="1"/>
  <c r="CW82" i="1"/>
  <c r="CX736" i="1"/>
  <c r="CW736" i="1"/>
  <c r="CJ736" i="1" s="1"/>
  <c r="CX208" i="1"/>
  <c r="CW208" i="1"/>
  <c r="CW200" i="1"/>
  <c r="CX200" i="1"/>
  <c r="CX48" i="1"/>
  <c r="CW48" i="1"/>
  <c r="CX198" i="1"/>
  <c r="CW198" i="1"/>
  <c r="CX207" i="1"/>
  <c r="CW207" i="1"/>
  <c r="CW254" i="1"/>
  <c r="CX254" i="1"/>
  <c r="CX108" i="1"/>
  <c r="CW108" i="1"/>
  <c r="CK716" i="1"/>
  <c r="CI761" i="1"/>
  <c r="AW761" i="1" s="1"/>
  <c r="CK253" i="1"/>
  <c r="CK749" i="1"/>
  <c r="AW737" i="1"/>
  <c r="CK774" i="1"/>
  <c r="CK509" i="1"/>
  <c r="CI792" i="1"/>
  <c r="AW792" i="1" s="1"/>
  <c r="AW730" i="1"/>
  <c r="CK791" i="1"/>
  <c r="CK799" i="1"/>
  <c r="CK78" i="1"/>
  <c r="CH378" i="1"/>
  <c r="AV378" i="1" s="1"/>
  <c r="CV378" i="1" s="1"/>
  <c r="AU57" i="1"/>
  <c r="CU57" i="1" s="1"/>
  <c r="AU494" i="1"/>
  <c r="CV494" i="1" s="1"/>
  <c r="CI494" i="1" s="1"/>
  <c r="CX344" i="1"/>
  <c r="CK344" i="1" s="1"/>
  <c r="CI481" i="1"/>
  <c r="CH502" i="1"/>
  <c r="AU502" i="1" s="1"/>
  <c r="CV502" i="1" s="1"/>
  <c r="CI484" i="1"/>
  <c r="AV484" i="1" s="1"/>
  <c r="CW484" i="1" s="1"/>
  <c r="CI496" i="1"/>
  <c r="CK343" i="1"/>
  <c r="CI505" i="1"/>
  <c r="AU347" i="1"/>
  <c r="CV347" i="1" s="1"/>
  <c r="AU501" i="1"/>
  <c r="CV501" i="1" s="1"/>
  <c r="AT500" i="1"/>
  <c r="AV477" i="1"/>
  <c r="CW477" i="1" s="1"/>
  <c r="CJ477" i="1" s="1"/>
  <c r="AV479" i="1"/>
  <c r="AU482" i="1"/>
  <c r="AU503" i="1"/>
  <c r="AU508" i="1"/>
  <c r="CJ111" i="1"/>
  <c r="CJ115" i="1"/>
  <c r="CK115" i="1" s="1"/>
  <c r="CJ168" i="1"/>
  <c r="CK168" i="1" s="1"/>
  <c r="CJ15" i="1"/>
  <c r="CJ13" i="1"/>
  <c r="CJ75" i="1"/>
  <c r="CJ113" i="1"/>
  <c r="CK113" i="1" s="1"/>
  <c r="CJ766" i="1"/>
  <c r="CK766" i="1" s="1"/>
  <c r="AW750" i="1"/>
  <c r="AW163" i="1"/>
  <c r="AW352" i="1"/>
  <c r="CH209" i="1"/>
  <c r="AV201" i="1"/>
  <c r="CV201" i="1" s="1"/>
  <c r="AU476" i="1"/>
  <c r="CV476" i="1" s="1"/>
  <c r="CI342" i="1"/>
  <c r="AV485" i="1"/>
  <c r="CW485" i="1" s="1"/>
  <c r="CJ488" i="1"/>
  <c r="AW499" i="1"/>
  <c r="CX499" i="1" s="1"/>
  <c r="CJ492" i="1"/>
  <c r="CJ483" i="1"/>
  <c r="AV489" i="1"/>
  <c r="CW489" i="1" s="1"/>
  <c r="CJ234" i="1"/>
  <c r="AW478" i="1"/>
  <c r="CX478" i="1" s="1"/>
  <c r="CI199" i="1"/>
  <c r="CI796" i="1"/>
  <c r="AW171" i="1"/>
  <c r="AW89" i="1"/>
  <c r="AW802" i="1"/>
  <c r="AW243" i="1"/>
  <c r="AW162" i="1"/>
  <c r="AW130" i="1"/>
  <c r="AW230" i="1"/>
  <c r="AW242" i="1"/>
  <c r="AW62" i="1"/>
  <c r="AW218" i="1"/>
  <c r="AW120" i="1"/>
  <c r="AW710" i="1"/>
  <c r="AW122" i="1"/>
  <c r="AW166" i="1"/>
  <c r="CI173" i="1"/>
  <c r="CI354" i="1"/>
  <c r="CI90" i="1"/>
  <c r="AT261" i="1"/>
  <c r="CU261" i="1" s="1"/>
  <c r="CH454" i="1"/>
  <c r="CH360" i="1"/>
  <c r="CH292" i="1"/>
  <c r="CH366" i="1"/>
  <c r="CH259" i="1"/>
  <c r="AU570" i="1"/>
  <c r="CV570" i="1" s="1"/>
  <c r="AT363" i="1"/>
  <c r="CU363" i="1" s="1"/>
  <c r="AT561" i="1"/>
  <c r="CU561" i="1" s="1"/>
  <c r="AU22" i="1"/>
  <c r="CV22" i="1" s="1"/>
  <c r="AW184" i="1"/>
  <c r="AW510" i="1"/>
  <c r="AW205" i="1"/>
  <c r="AW307" i="1"/>
  <c r="AW58" i="1"/>
  <c r="AW133" i="1"/>
  <c r="AW204" i="1"/>
  <c r="AW800" i="1"/>
  <c r="AW84" i="1"/>
  <c r="CH260" i="1"/>
  <c r="CH457" i="1"/>
  <c r="CG21" i="1"/>
  <c r="AV273" i="1"/>
  <c r="CW273" i="1" s="1"/>
  <c r="AU277" i="1"/>
  <c r="CV277" i="1" s="1"/>
  <c r="AU578" i="1"/>
  <c r="CV578" i="1" s="1"/>
  <c r="CI44" i="1"/>
  <c r="AU460" i="1"/>
  <c r="CV460" i="1" s="1"/>
  <c r="CH638" i="1"/>
  <c r="AW183" i="1"/>
  <c r="AW212" i="1"/>
  <c r="AW136" i="1"/>
  <c r="AW68" i="1"/>
  <c r="AW182" i="1"/>
  <c r="AW35" i="1"/>
  <c r="AW176" i="1"/>
  <c r="AW255" i="1"/>
  <c r="AW135" i="1"/>
  <c r="AW191" i="1"/>
  <c r="AW86" i="1"/>
  <c r="AW224" i="1"/>
  <c r="CH278" i="1"/>
  <c r="AU271" i="1"/>
  <c r="CV271" i="1" s="1"/>
  <c r="AU475" i="1"/>
  <c r="CV475" i="1" s="1"/>
  <c r="AU448" i="1"/>
  <c r="CV448" i="1" s="1"/>
  <c r="CH369" i="1"/>
  <c r="CH293" i="1"/>
  <c r="AW223" i="1"/>
  <c r="AW169" i="1"/>
  <c r="AW51" i="1"/>
  <c r="AU373" i="1"/>
  <c r="CV373" i="1" s="1"/>
  <c r="CI450" i="1"/>
  <c r="CI266" i="1"/>
  <c r="CI470" i="1"/>
  <c r="CI304" i="1"/>
  <c r="AU626" i="1"/>
  <c r="CV626" i="1" s="1"/>
  <c r="CI43" i="1"/>
  <c r="AV376" i="1"/>
  <c r="CW376" i="1" s="1"/>
  <c r="AU279" i="1"/>
  <c r="CV279" i="1" s="1"/>
  <c r="AU283" i="1"/>
  <c r="CV283" i="1" s="1"/>
  <c r="AV284" i="1"/>
  <c r="CW284" i="1" s="1"/>
  <c r="AV449" i="1"/>
  <c r="CW449" i="1" s="1"/>
  <c r="AV265" i="1"/>
  <c r="CW265" i="1" s="1"/>
  <c r="CK760" i="1" l="1"/>
  <c r="GO37" i="15"/>
  <c r="GN38" i="15"/>
  <c r="DE29" i="15"/>
  <c r="DC30" i="15"/>
  <c r="GN34" i="15"/>
  <c r="GO33" i="15"/>
  <c r="HS49" i="15"/>
  <c r="HR50" i="15"/>
  <c r="EY41" i="15"/>
  <c r="EW42" i="15"/>
  <c r="JK30" i="15"/>
  <c r="JL29" i="15"/>
  <c r="JK26" i="15"/>
  <c r="JL25" i="15"/>
  <c r="DA45" i="15"/>
  <c r="CY46" i="15"/>
  <c r="EY37" i="15"/>
  <c r="EW38" i="15"/>
  <c r="JO49" i="15"/>
  <c r="JO50" i="15" s="1"/>
  <c r="JN50" i="15"/>
  <c r="JL41" i="15"/>
  <c r="JK42" i="15"/>
  <c r="KF61" i="15"/>
  <c r="GG54" i="15"/>
  <c r="GH53" i="15"/>
  <c r="GO29" i="15"/>
  <c r="GN30" i="15"/>
  <c r="GM50" i="15"/>
  <c r="GN49" i="15"/>
  <c r="JM33" i="15"/>
  <c r="JL34" i="15"/>
  <c r="GM46" i="15"/>
  <c r="GN45" i="15"/>
  <c r="HG42" i="15"/>
  <c r="HH41" i="15"/>
  <c r="CZ46" i="15"/>
  <c r="DB45" i="15"/>
  <c r="HL17" i="15"/>
  <c r="HK18" i="15"/>
  <c r="CK768" i="1"/>
  <c r="CK757" i="1"/>
  <c r="CK308" i="1"/>
  <c r="CK742" i="1"/>
  <c r="CK717" i="1"/>
  <c r="CK740" i="1"/>
  <c r="CK727" i="1"/>
  <c r="CK356" i="1"/>
  <c r="CK736" i="1"/>
  <c r="CK731" i="1"/>
  <c r="CK743" i="1"/>
  <c r="CK748" i="1"/>
  <c r="CK733" i="1"/>
  <c r="CW124" i="1"/>
  <c r="CX124" i="1"/>
  <c r="CX184" i="1"/>
  <c r="CW184" i="1"/>
  <c r="CX792" i="1"/>
  <c r="CW792" i="1"/>
  <c r="CJ792" i="1" s="1"/>
  <c r="CX218" i="1"/>
  <c r="CW218" i="1"/>
  <c r="CW135" i="1"/>
  <c r="CX135" i="1"/>
  <c r="CX35" i="1"/>
  <c r="CW35" i="1"/>
  <c r="CX802" i="1"/>
  <c r="CW802" i="1"/>
  <c r="CX710" i="1"/>
  <c r="CW710" i="1"/>
  <c r="CW120" i="1"/>
  <c r="CX120" i="1"/>
  <c r="CX51" i="1"/>
  <c r="CW51" i="1"/>
  <c r="CW352" i="1"/>
  <c r="CJ352" i="1" s="1"/>
  <c r="CX352" i="1"/>
  <c r="CX224" i="1"/>
  <c r="CW224" i="1"/>
  <c r="CX86" i="1"/>
  <c r="CW86" i="1"/>
  <c r="CX230" i="1"/>
  <c r="CW230" i="1"/>
  <c r="CW89" i="1"/>
  <c r="CX89" i="1"/>
  <c r="CX58" i="1"/>
  <c r="CW58" i="1"/>
  <c r="CW62" i="1"/>
  <c r="CX62" i="1"/>
  <c r="CX242" i="1"/>
  <c r="CW242" i="1"/>
  <c r="CK787" i="1"/>
  <c r="CX255" i="1"/>
  <c r="CW255" i="1"/>
  <c r="CX84" i="1"/>
  <c r="CW84" i="1"/>
  <c r="CX204" i="1"/>
  <c r="CW204" i="1"/>
  <c r="CX737" i="1"/>
  <c r="CW737" i="1"/>
  <c r="CJ737" i="1" s="1"/>
  <c r="CX68" i="1"/>
  <c r="CW68" i="1"/>
  <c r="CW171" i="1"/>
  <c r="CX171" i="1"/>
  <c r="CX212" i="1"/>
  <c r="CW212" i="1"/>
  <c r="CX307" i="1"/>
  <c r="CW307" i="1"/>
  <c r="CW750" i="1"/>
  <c r="CJ750" i="1" s="1"/>
  <c r="CX750" i="1"/>
  <c r="CX191" i="1"/>
  <c r="CW191" i="1"/>
  <c r="CX738" i="1"/>
  <c r="CW738" i="1"/>
  <c r="CJ738" i="1" s="1"/>
  <c r="CX130" i="1"/>
  <c r="CW130" i="1"/>
  <c r="CW243" i="1"/>
  <c r="CX243" i="1"/>
  <c r="CX133" i="1"/>
  <c r="CW133" i="1"/>
  <c r="CW223" i="1"/>
  <c r="CX223" i="1"/>
  <c r="CX183" i="1"/>
  <c r="CW183" i="1"/>
  <c r="CW205" i="1"/>
  <c r="CX205" i="1"/>
  <c r="CX166" i="1"/>
  <c r="CW166" i="1"/>
  <c r="CX761" i="1"/>
  <c r="CW761" i="1"/>
  <c r="CJ761" i="1" s="1"/>
  <c r="CW162" i="1"/>
  <c r="CX162" i="1"/>
  <c r="CX176" i="1"/>
  <c r="CW176" i="1"/>
  <c r="CX800" i="1"/>
  <c r="CW800" i="1"/>
  <c r="CX182" i="1"/>
  <c r="CW182" i="1"/>
  <c r="CW169" i="1"/>
  <c r="CX169" i="1"/>
  <c r="CX136" i="1"/>
  <c r="CW136" i="1"/>
  <c r="CX163" i="1"/>
  <c r="CW163" i="1"/>
  <c r="CX510" i="1"/>
  <c r="CW510" i="1"/>
  <c r="CX122" i="1"/>
  <c r="CW122" i="1"/>
  <c r="CX730" i="1"/>
  <c r="CW730" i="1"/>
  <c r="CJ730" i="1" s="1"/>
  <c r="CH57" i="1"/>
  <c r="CK13" i="1"/>
  <c r="CK111" i="1"/>
  <c r="CK75" i="1"/>
  <c r="CK15" i="1"/>
  <c r="CK753" i="1"/>
  <c r="CI378" i="1"/>
  <c r="CK709" i="1"/>
  <c r="CK705" i="1"/>
  <c r="AV494" i="1"/>
  <c r="CW494" i="1" s="1"/>
  <c r="CJ494" i="1" s="1"/>
  <c r="CV503" i="1"/>
  <c r="CI503" i="1" s="1"/>
  <c r="AV503" i="1" s="1"/>
  <c r="CU500" i="1"/>
  <c r="CH500" i="1" s="1"/>
  <c r="CV508" i="1"/>
  <c r="CI508" i="1" s="1"/>
  <c r="AV508" i="1" s="1"/>
  <c r="CV482" i="1"/>
  <c r="CI482" i="1" s="1"/>
  <c r="AV482" i="1" s="1"/>
  <c r="CW479" i="1"/>
  <c r="CJ479" i="1" s="1"/>
  <c r="AW477" i="1"/>
  <c r="CI501" i="1"/>
  <c r="AV505" i="1"/>
  <c r="CI347" i="1"/>
  <c r="AV347" i="1" s="1"/>
  <c r="CW347" i="1" s="1"/>
  <c r="AV496" i="1"/>
  <c r="CJ484" i="1"/>
  <c r="CI502" i="1"/>
  <c r="AV502" i="1" s="1"/>
  <c r="CW502" i="1" s="1"/>
  <c r="CI487" i="1"/>
  <c r="AV481" i="1"/>
  <c r="AU350" i="1"/>
  <c r="AU507" i="1"/>
  <c r="CV507" i="1" s="1"/>
  <c r="AV233" i="1"/>
  <c r="CW233" i="1" s="1"/>
  <c r="AV486" i="1"/>
  <c r="AU480" i="1"/>
  <c r="CJ127" i="1"/>
  <c r="CK127" i="1" s="1"/>
  <c r="CJ708" i="1"/>
  <c r="CJ250" i="1"/>
  <c r="CK250" i="1" s="1"/>
  <c r="CJ195" i="1"/>
  <c r="CJ80" i="1"/>
  <c r="CK80" i="1" s="1"/>
  <c r="CJ172" i="1"/>
  <c r="CJ254" i="1"/>
  <c r="CJ208" i="1"/>
  <c r="CJ91" i="1"/>
  <c r="CK91" i="1" s="1"/>
  <c r="CJ795" i="1"/>
  <c r="CJ194" i="1"/>
  <c r="CK194" i="1" s="1"/>
  <c r="CJ355" i="1"/>
  <c r="CK355" i="1" s="1"/>
  <c r="CJ512" i="1"/>
  <c r="CK512" i="1" s="1"/>
  <c r="CJ108" i="1"/>
  <c r="CJ151" i="1"/>
  <c r="CK151" i="1" s="1"/>
  <c r="CJ109" i="1"/>
  <c r="CJ196" i="1"/>
  <c r="CK196" i="1" s="1"/>
  <c r="CJ377" i="1"/>
  <c r="CK377" i="1" s="1"/>
  <c r="CJ765" i="1"/>
  <c r="CJ192" i="1"/>
  <c r="CK192" i="1" s="1"/>
  <c r="CJ123" i="1"/>
  <c r="CK123" i="1" s="1"/>
  <c r="CJ125" i="1"/>
  <c r="CJ87" i="1"/>
  <c r="CK87" i="1" s="1"/>
  <c r="AW39" i="1"/>
  <c r="CI442" i="1"/>
  <c r="CI311" i="1"/>
  <c r="AV81" i="1"/>
  <c r="CV81" i="1" s="1"/>
  <c r="CI490" i="1"/>
  <c r="CI348" i="1"/>
  <c r="AV497" i="1"/>
  <c r="CW497" i="1" s="1"/>
  <c r="CJ489" i="1"/>
  <c r="CJ493" i="1"/>
  <c r="CK499" i="1"/>
  <c r="CI231" i="1"/>
  <c r="CI139" i="1"/>
  <c r="CI30" i="1"/>
  <c r="CI190" i="1"/>
  <c r="CI174" i="1"/>
  <c r="CI249" i="1"/>
  <c r="AW796" i="1"/>
  <c r="AW244" i="1"/>
  <c r="AW181" i="1"/>
  <c r="AV154" i="1"/>
  <c r="CW154" i="1" s="1"/>
  <c r="CK478" i="1"/>
  <c r="AT370" i="1"/>
  <c r="CU370" i="1" s="1"/>
  <c r="CH301" i="1"/>
  <c r="AW116" i="1"/>
  <c r="AW803" i="1"/>
  <c r="AW229" i="1"/>
  <c r="AW197" i="1"/>
  <c r="AW711" i="1"/>
  <c r="AW713" i="1"/>
  <c r="AW354" i="1"/>
  <c r="AW173" i="1"/>
  <c r="AW511" i="1"/>
  <c r="AW178" i="1"/>
  <c r="AU52" i="1"/>
  <c r="CV52" i="1" s="1"/>
  <c r="CH610" i="1"/>
  <c r="AU454" i="1"/>
  <c r="CV454" i="1" s="1"/>
  <c r="CH469" i="1"/>
  <c r="CH561" i="1"/>
  <c r="AU292" i="1"/>
  <c r="CV292" i="1" s="1"/>
  <c r="AT21" i="1"/>
  <c r="CU21" i="1" s="1"/>
  <c r="AU569" i="1"/>
  <c r="CV569" i="1" s="1"/>
  <c r="AW79" i="1"/>
  <c r="AW256" i="1"/>
  <c r="CH300" i="1"/>
  <c r="CJ273" i="1"/>
  <c r="AV286" i="1"/>
  <c r="CW286" i="1" s="1"/>
  <c r="AW203" i="1"/>
  <c r="CI567" i="1"/>
  <c r="CI456" i="1"/>
  <c r="AU278" i="1"/>
  <c r="CV278" i="1" s="1"/>
  <c r="AW32" i="1"/>
  <c r="AW141" i="1"/>
  <c r="AW88" i="1"/>
  <c r="AW257" i="1"/>
  <c r="AW92" i="1"/>
  <c r="CI475" i="1"/>
  <c r="CI271" i="1"/>
  <c r="AU293" i="1"/>
  <c r="CV293" i="1" s="1"/>
  <c r="AU369" i="1"/>
  <c r="CV369" i="1" s="1"/>
  <c r="CI268" i="1"/>
  <c r="AV280" i="1"/>
  <c r="CW280" i="1" s="1"/>
  <c r="CI467" i="1"/>
  <c r="CI298" i="1"/>
  <c r="CI374" i="1"/>
  <c r="CI263" i="1"/>
  <c r="CI289" i="1"/>
  <c r="CI451" i="1"/>
  <c r="CI288" i="1"/>
  <c r="CI262" i="1"/>
  <c r="CI468" i="1"/>
  <c r="AV266" i="1"/>
  <c r="CW266" i="1" s="1"/>
  <c r="CI358" i="1"/>
  <c r="CI471" i="1"/>
  <c r="CI361" i="1"/>
  <c r="CI455" i="1"/>
  <c r="CJ376" i="1"/>
  <c r="AV304" i="1"/>
  <c r="CW304" i="1" s="1"/>
  <c r="CI592" i="1"/>
  <c r="CI371" i="1"/>
  <c r="CI264" i="1"/>
  <c r="CI295" i="1"/>
  <c r="CI267" i="1"/>
  <c r="CI462" i="1"/>
  <c r="CI283" i="1"/>
  <c r="AV470" i="1"/>
  <c r="CW470" i="1" s="1"/>
  <c r="CI305" i="1"/>
  <c r="CI577" i="1"/>
  <c r="CI365" i="1"/>
  <c r="CI279" i="1"/>
  <c r="AV450" i="1"/>
  <c r="CW450" i="1" s="1"/>
  <c r="AV281" i="1"/>
  <c r="CW281" i="1" s="1"/>
  <c r="AV285" i="1"/>
  <c r="CW285" i="1" s="1"/>
  <c r="AV466" i="1"/>
  <c r="CW466" i="1" s="1"/>
  <c r="CJ284" i="1"/>
  <c r="CJ452" i="1"/>
  <c r="CJ274" i="1"/>
  <c r="JM29" i="15" l="1"/>
  <c r="JL30" i="15"/>
  <c r="GO49" i="15"/>
  <c r="GN50" i="15"/>
  <c r="JL26" i="15"/>
  <c r="JM25" i="15"/>
  <c r="GO30" i="15"/>
  <c r="GP29" i="15"/>
  <c r="HL18" i="15"/>
  <c r="HM17" i="15"/>
  <c r="HS50" i="15"/>
  <c r="HT49" i="15"/>
  <c r="DB46" i="15"/>
  <c r="DD45" i="15"/>
  <c r="DF45" i="15"/>
  <c r="GO34" i="15"/>
  <c r="GP33" i="15"/>
  <c r="DA46" i="15"/>
  <c r="DC45" i="15"/>
  <c r="EY42" i="15"/>
  <c r="FA41" i="15"/>
  <c r="KG61" i="15"/>
  <c r="JM41" i="15"/>
  <c r="JL42" i="15"/>
  <c r="DG29" i="15"/>
  <c r="DE30" i="15"/>
  <c r="GO45" i="15"/>
  <c r="GN46" i="15"/>
  <c r="JM34" i="15"/>
  <c r="JN33" i="15"/>
  <c r="GI53" i="15"/>
  <c r="GH54" i="15"/>
  <c r="HH42" i="15"/>
  <c r="HI41" i="15"/>
  <c r="EY38" i="15"/>
  <c r="FA37" i="15"/>
  <c r="GP37" i="15"/>
  <c r="GO38" i="15"/>
  <c r="CK352" i="1"/>
  <c r="CK730" i="1"/>
  <c r="CK761" i="1"/>
  <c r="CK738" i="1"/>
  <c r="CK792" i="1"/>
  <c r="CK750" i="1"/>
  <c r="CK737" i="1"/>
  <c r="CW141" i="1"/>
  <c r="CX141" i="1"/>
  <c r="CW178" i="1"/>
  <c r="CX178" i="1"/>
  <c r="CW181" i="1"/>
  <c r="CX181" i="1"/>
  <c r="CX256" i="1"/>
  <c r="CW256" i="1"/>
  <c r="CW39" i="1"/>
  <c r="CX39" i="1"/>
  <c r="CX203" i="1"/>
  <c r="CW203" i="1"/>
  <c r="CW88" i="1"/>
  <c r="CX88" i="1"/>
  <c r="CX32" i="1"/>
  <c r="CW32" i="1"/>
  <c r="CW244" i="1"/>
  <c r="CX244" i="1"/>
  <c r="CW173" i="1"/>
  <c r="CX173" i="1"/>
  <c r="CW711" i="1"/>
  <c r="CX711" i="1"/>
  <c r="CW197" i="1"/>
  <c r="CX197" i="1"/>
  <c r="CW79" i="1"/>
  <c r="CX79" i="1"/>
  <c r="CW229" i="1"/>
  <c r="CX229" i="1"/>
  <c r="CX803" i="1"/>
  <c r="CW803" i="1"/>
  <c r="CW116" i="1"/>
  <c r="CX116" i="1"/>
  <c r="CX257" i="1"/>
  <c r="CW257" i="1"/>
  <c r="CX796" i="1"/>
  <c r="CW796" i="1"/>
  <c r="CX511" i="1"/>
  <c r="CW511" i="1"/>
  <c r="CX354" i="1"/>
  <c r="CW354" i="1"/>
  <c r="CX713" i="1"/>
  <c r="CW713" i="1"/>
  <c r="CW92" i="1"/>
  <c r="CX92" i="1"/>
  <c r="CK172" i="1"/>
  <c r="CK254" i="1"/>
  <c r="CK765" i="1"/>
  <c r="CK125" i="1"/>
  <c r="CK108" i="1"/>
  <c r="CK195" i="1"/>
  <c r="CK208" i="1"/>
  <c r="CK795" i="1"/>
  <c r="CK109" i="1"/>
  <c r="CK708" i="1"/>
  <c r="AV57" i="1"/>
  <c r="CV57" i="1" s="1"/>
  <c r="CI57" i="1" s="1"/>
  <c r="AV209" i="1"/>
  <c r="CV209" i="1" s="1"/>
  <c r="CW482" i="1"/>
  <c r="CJ482" i="1" s="1"/>
  <c r="AW482" i="1" s="1"/>
  <c r="CW503" i="1"/>
  <c r="CJ503" i="1" s="1"/>
  <c r="AW503" i="1" s="1"/>
  <c r="CW508" i="1"/>
  <c r="CJ508" i="1" s="1"/>
  <c r="AU500" i="1"/>
  <c r="CV500" i="1" s="1"/>
  <c r="CI500" i="1" s="1"/>
  <c r="AV500" i="1" s="1"/>
  <c r="CW500" i="1" s="1"/>
  <c r="CV350" i="1"/>
  <c r="CI350" i="1" s="1"/>
  <c r="AV350" i="1" s="1"/>
  <c r="CW486" i="1"/>
  <c r="CJ486" i="1" s="1"/>
  <c r="AW486" i="1" s="1"/>
  <c r="CX477" i="1"/>
  <c r="CK477" i="1" s="1"/>
  <c r="CW481" i="1"/>
  <c r="CJ481" i="1" s="1"/>
  <c r="AW481" i="1" s="1"/>
  <c r="CX481" i="1" s="1"/>
  <c r="CW496" i="1"/>
  <c r="CJ496" i="1" s="1"/>
  <c r="CV480" i="1"/>
  <c r="CI480" i="1" s="1"/>
  <c r="AV480" i="1" s="1"/>
  <c r="CW505" i="1"/>
  <c r="CJ505" i="1" s="1"/>
  <c r="CJ347" i="1"/>
  <c r="CJ233" i="1"/>
  <c r="AV501" i="1"/>
  <c r="CW501" i="1" s="1"/>
  <c r="CJ501" i="1" s="1"/>
  <c r="AV487" i="1"/>
  <c r="CW487" i="1" s="1"/>
  <c r="CJ485" i="1"/>
  <c r="CI507" i="1"/>
  <c r="CH504" i="1"/>
  <c r="AU504" i="1" s="1"/>
  <c r="CV504" i="1" s="1"/>
  <c r="CI495" i="1"/>
  <c r="AW484" i="1"/>
  <c r="CX484" i="1" s="1"/>
  <c r="CJ502" i="1"/>
  <c r="AW502" i="1" s="1"/>
  <c r="CX502" i="1" s="1"/>
  <c r="AV342" i="1"/>
  <c r="AV348" i="1"/>
  <c r="CW348" i="1" s="1"/>
  <c r="CJ348" i="1" s="1"/>
  <c r="AV490" i="1"/>
  <c r="CW490" i="1" s="1"/>
  <c r="CJ490" i="1" s="1"/>
  <c r="AV345" i="1"/>
  <c r="AW494" i="1"/>
  <c r="AV506" i="1"/>
  <c r="CJ200" i="1"/>
  <c r="CK200" i="1" s="1"/>
  <c r="CJ20" i="1"/>
  <c r="CK20" i="1" s="1"/>
  <c r="CJ84" i="1"/>
  <c r="CK84" i="1" s="1"/>
  <c r="CJ221" i="1"/>
  <c r="CJ68" i="1"/>
  <c r="CJ163" i="1"/>
  <c r="CJ82" i="1"/>
  <c r="CJ255" i="1"/>
  <c r="CJ220" i="1"/>
  <c r="CK220" i="1" s="1"/>
  <c r="CJ85" i="1"/>
  <c r="CK85" i="1" s="1"/>
  <c r="CJ89" i="1"/>
  <c r="CK89" i="1" s="1"/>
  <c r="CJ77" i="1"/>
  <c r="CK77" i="1" s="1"/>
  <c r="CJ198" i="1"/>
  <c r="CJ188" i="1"/>
  <c r="CJ130" i="1"/>
  <c r="CJ135" i="1"/>
  <c r="CJ242" i="1"/>
  <c r="CJ124" i="1"/>
  <c r="CJ179" i="1"/>
  <c r="CJ183" i="1"/>
  <c r="CJ121" i="1"/>
  <c r="CJ182" i="1"/>
  <c r="CJ51" i="1"/>
  <c r="CK51" i="1" s="1"/>
  <c r="CJ35" i="1"/>
  <c r="CJ120" i="1"/>
  <c r="CJ164" i="1"/>
  <c r="CK164" i="1" s="1"/>
  <c r="CJ224" i="1"/>
  <c r="CK224" i="1" s="1"/>
  <c r="CJ159" i="1"/>
  <c r="CJ258" i="1"/>
  <c r="CK258" i="1" s="1"/>
  <c r="CJ160" i="1"/>
  <c r="CJ136" i="1"/>
  <c r="CK136" i="1" s="1"/>
  <c r="CJ171" i="1"/>
  <c r="CJ346" i="1"/>
  <c r="CK346" i="1" s="1"/>
  <c r="CJ129" i="1"/>
  <c r="CJ142" i="1"/>
  <c r="CJ797" i="1"/>
  <c r="CJ48" i="1"/>
  <c r="CJ191" i="1"/>
  <c r="AW128" i="1"/>
  <c r="AW311" i="1"/>
  <c r="AW187" i="1"/>
  <c r="AW442" i="1"/>
  <c r="CI201" i="1"/>
  <c r="CI476" i="1"/>
  <c r="AW234" i="1"/>
  <c r="CX234" i="1" s="1"/>
  <c r="AW483" i="1"/>
  <c r="CX483" i="1" s="1"/>
  <c r="AW479" i="1"/>
  <c r="CX479" i="1" s="1"/>
  <c r="AW492" i="1"/>
  <c r="CX492" i="1" s="1"/>
  <c r="AW493" i="1"/>
  <c r="CX493" i="1" s="1"/>
  <c r="CJ491" i="1"/>
  <c r="CH261" i="1"/>
  <c r="CI126" i="1"/>
  <c r="CI222" i="1"/>
  <c r="CI801" i="1"/>
  <c r="AW703" i="1"/>
  <c r="AW177" i="1"/>
  <c r="AT25" i="1"/>
  <c r="CU25" i="1" s="1"/>
  <c r="AU301" i="1"/>
  <c r="CV301" i="1" s="1"/>
  <c r="AU457" i="1"/>
  <c r="CV457" i="1" s="1"/>
  <c r="CI570" i="1"/>
  <c r="AW247" i="1"/>
  <c r="AU366" i="1"/>
  <c r="CV366" i="1" s="1"/>
  <c r="AU259" i="1"/>
  <c r="CV259" i="1" s="1"/>
  <c r="CI292" i="1"/>
  <c r="CI277" i="1"/>
  <c r="CI578" i="1"/>
  <c r="CI460" i="1"/>
  <c r="CH21" i="1"/>
  <c r="AV44" i="1"/>
  <c r="CW44" i="1" s="1"/>
  <c r="AW273" i="1"/>
  <c r="CX273" i="1" s="1"/>
  <c r="AU638" i="1"/>
  <c r="CV638" i="1" s="1"/>
  <c r="AW707" i="1"/>
  <c r="AW180" i="1"/>
  <c r="AW186" i="1"/>
  <c r="AW601" i="1"/>
  <c r="AW602" i="1"/>
  <c r="AW252" i="1"/>
  <c r="AW94" i="1"/>
  <c r="AW378" i="1"/>
  <c r="AW217" i="1"/>
  <c r="AW38" i="1"/>
  <c r="CH560" i="1"/>
  <c r="CI448" i="1"/>
  <c r="CI278" i="1"/>
  <c r="AV567" i="1"/>
  <c r="CW567" i="1" s="1"/>
  <c r="CH157" i="1"/>
  <c r="CI269" i="1"/>
  <c r="AU443" i="1"/>
  <c r="CV443" i="1" s="1"/>
  <c r="AW29" i="1"/>
  <c r="CI294" i="1"/>
  <c r="AV43" i="1"/>
  <c r="CW43" i="1" s="1"/>
  <c r="AV268" i="1"/>
  <c r="CW268" i="1" s="1"/>
  <c r="CI369" i="1"/>
  <c r="AV475" i="1"/>
  <c r="CW475" i="1" s="1"/>
  <c r="CI600" i="1"/>
  <c r="CI302" i="1"/>
  <c r="CJ280" i="1"/>
  <c r="CI465" i="1"/>
  <c r="CI282" i="1"/>
  <c r="AV262" i="1"/>
  <c r="CW262" i="1" s="1"/>
  <c r="CJ266" i="1"/>
  <c r="CJ281" i="1"/>
  <c r="AV455" i="1"/>
  <c r="CW455" i="1" s="1"/>
  <c r="AV358" i="1"/>
  <c r="CW358" i="1" s="1"/>
  <c r="AW376" i="1"/>
  <c r="CX376" i="1" s="1"/>
  <c r="AV374" i="1"/>
  <c r="CW374" i="1" s="1"/>
  <c r="AV365" i="1"/>
  <c r="CW365" i="1" s="1"/>
  <c r="AV305" i="1"/>
  <c r="CW305" i="1" s="1"/>
  <c r="AV283" i="1"/>
  <c r="CW283" i="1" s="1"/>
  <c r="AV468" i="1"/>
  <c r="CW468" i="1" s="1"/>
  <c r="AV263" i="1"/>
  <c r="CW263" i="1" s="1"/>
  <c r="AV298" i="1"/>
  <c r="CW298" i="1" s="1"/>
  <c r="CJ296" i="1"/>
  <c r="CJ470" i="1"/>
  <c r="AW452" i="1"/>
  <c r="CX452" i="1" s="1"/>
  <c r="CJ472" i="1"/>
  <c r="CJ375" i="1"/>
  <c r="CJ270" i="1"/>
  <c r="CJ458" i="1"/>
  <c r="AW274" i="1"/>
  <c r="CX274" i="1" s="1"/>
  <c r="CJ453" i="1"/>
  <c r="CJ450" i="1"/>
  <c r="CJ304" i="1"/>
  <c r="CJ112" i="1"/>
  <c r="CO9" i="1"/>
  <c r="CB9" i="1" l="1"/>
  <c r="CO3" i="1"/>
  <c r="KI83" i="15" s="1"/>
  <c r="CO4" i="1"/>
  <c r="M2" i="14" s="1"/>
  <c r="GP45" i="15"/>
  <c r="GO46" i="15"/>
  <c r="HU49" i="15"/>
  <c r="HU50" i="15" s="1"/>
  <c r="HT50" i="15"/>
  <c r="DD46" i="15"/>
  <c r="DJ45" i="15"/>
  <c r="DP45" i="15" s="1"/>
  <c r="DV45" i="15" s="1"/>
  <c r="EB45" i="15" s="1"/>
  <c r="EH45" i="15" s="1"/>
  <c r="EN45" i="15" s="1"/>
  <c r="ET45" i="15" s="1"/>
  <c r="EZ45" i="15" s="1"/>
  <c r="FF45" i="15" s="1"/>
  <c r="FL45" i="15" s="1"/>
  <c r="DH45" i="15"/>
  <c r="GQ37" i="15"/>
  <c r="GP38" i="15"/>
  <c r="KH61" i="15"/>
  <c r="JN25" i="15"/>
  <c r="JM26" i="15"/>
  <c r="GI54" i="15"/>
  <c r="GJ53" i="15"/>
  <c r="JN34" i="15"/>
  <c r="JO33" i="15"/>
  <c r="JO34" i="15" s="1"/>
  <c r="HM18" i="15"/>
  <c r="HN17" i="15"/>
  <c r="GQ29" i="15"/>
  <c r="GP30" i="15"/>
  <c r="FC37" i="15"/>
  <c r="FC38" i="15" s="1"/>
  <c r="FA38" i="15"/>
  <c r="GO50" i="15"/>
  <c r="GP49" i="15"/>
  <c r="DL45" i="15"/>
  <c r="DR45" i="15" s="1"/>
  <c r="DX45" i="15" s="1"/>
  <c r="ED45" i="15" s="1"/>
  <c r="EJ45" i="15" s="1"/>
  <c r="EP45" i="15" s="1"/>
  <c r="EV45" i="15" s="1"/>
  <c r="FB45" i="15" s="1"/>
  <c r="FH45" i="15" s="1"/>
  <c r="FN45" i="15" s="1"/>
  <c r="DF46" i="15"/>
  <c r="DE45" i="15"/>
  <c r="DC46" i="15"/>
  <c r="DG30" i="15"/>
  <c r="DI29" i="15"/>
  <c r="JM42" i="15"/>
  <c r="JN41" i="15"/>
  <c r="FA42" i="15"/>
  <c r="FC41" i="15"/>
  <c r="FC42" i="15" s="1"/>
  <c r="HI42" i="15"/>
  <c r="HJ41" i="15"/>
  <c r="GQ33" i="15"/>
  <c r="GP34" i="15"/>
  <c r="JM30" i="15"/>
  <c r="JN29" i="15"/>
  <c r="CW442" i="1"/>
  <c r="CX442" i="1"/>
  <c r="CW177" i="1"/>
  <c r="CX177" i="1"/>
  <c r="CX602" i="1"/>
  <c r="CW602" i="1"/>
  <c r="CW187" i="1"/>
  <c r="CJ187" i="1" s="1"/>
  <c r="CX187" i="1"/>
  <c r="CX311" i="1"/>
  <c r="CW311" i="1"/>
  <c r="CJ311" i="1" s="1"/>
  <c r="CX601" i="1"/>
  <c r="CW601" i="1"/>
  <c r="CW186" i="1"/>
  <c r="CX186" i="1"/>
  <c r="CX180" i="1"/>
  <c r="CW180" i="1"/>
  <c r="CX707" i="1"/>
  <c r="CW707" i="1"/>
  <c r="CX703" i="1"/>
  <c r="CW703" i="1"/>
  <c r="CW217" i="1"/>
  <c r="CX217" i="1"/>
  <c r="CX378" i="1"/>
  <c r="CW378" i="1"/>
  <c r="CW94" i="1"/>
  <c r="CX94" i="1"/>
  <c r="CX29" i="1"/>
  <c r="CW29" i="1"/>
  <c r="CW128" i="1"/>
  <c r="CJ128" i="1" s="1"/>
  <c r="CX128" i="1"/>
  <c r="CX38" i="1"/>
  <c r="CW38" i="1"/>
  <c r="CX252" i="1"/>
  <c r="CW252" i="1"/>
  <c r="CX247" i="1"/>
  <c r="CW247" i="1"/>
  <c r="CK48" i="1"/>
  <c r="CK121" i="1"/>
  <c r="CK198" i="1"/>
  <c r="CK68" i="1"/>
  <c r="CK82" i="1"/>
  <c r="CK221" i="1"/>
  <c r="CK130" i="1"/>
  <c r="CK797" i="1"/>
  <c r="CK142" i="1"/>
  <c r="CK191" i="1"/>
  <c r="CK182" i="1"/>
  <c r="CK179" i="1"/>
  <c r="CI209" i="1"/>
  <c r="AW209" i="1" s="1"/>
  <c r="CK129" i="1"/>
  <c r="CK188" i="1"/>
  <c r="CK159" i="1"/>
  <c r="AW57" i="1"/>
  <c r="CK124" i="1"/>
  <c r="CK160" i="1"/>
  <c r="CK120" i="1"/>
  <c r="CK242" i="1"/>
  <c r="CK163" i="1"/>
  <c r="CK183" i="1"/>
  <c r="CK171" i="1"/>
  <c r="CK35" i="1"/>
  <c r="CK135" i="1"/>
  <c r="CK255" i="1"/>
  <c r="AW505" i="1"/>
  <c r="CX505" i="1" s="1"/>
  <c r="CK505" i="1" s="1"/>
  <c r="CX486" i="1"/>
  <c r="CK486" i="1" s="1"/>
  <c r="CX503" i="1"/>
  <c r="CK503" i="1" s="1"/>
  <c r="CW480" i="1"/>
  <c r="CJ480" i="1" s="1"/>
  <c r="AW480" i="1" s="1"/>
  <c r="CW350" i="1"/>
  <c r="CJ350" i="1" s="1"/>
  <c r="CX482" i="1"/>
  <c r="CK482" i="1" s="1"/>
  <c r="CX494" i="1"/>
  <c r="CK494" i="1" s="1"/>
  <c r="CW345" i="1"/>
  <c r="CJ345" i="1" s="1"/>
  <c r="CW342" i="1"/>
  <c r="CJ342" i="1" s="1"/>
  <c r="AW342" i="1" s="1"/>
  <c r="CW506" i="1"/>
  <c r="CJ506" i="1" s="1"/>
  <c r="AW506" i="1" s="1"/>
  <c r="CJ500" i="1"/>
  <c r="AW347" i="1"/>
  <c r="CX347" i="1" s="1"/>
  <c r="CK347" i="1" s="1"/>
  <c r="AV495" i="1"/>
  <c r="AW233" i="1"/>
  <c r="CX233" i="1" s="1"/>
  <c r="CK233" i="1" s="1"/>
  <c r="AW485" i="1"/>
  <c r="CX485" i="1" s="1"/>
  <c r="CK485" i="1" s="1"/>
  <c r="CJ497" i="1"/>
  <c r="CK502" i="1"/>
  <c r="CI504" i="1"/>
  <c r="AV504" i="1" s="1"/>
  <c r="CW504" i="1" s="1"/>
  <c r="AW501" i="1"/>
  <c r="AV507" i="1"/>
  <c r="CJ487" i="1"/>
  <c r="AW490" i="1"/>
  <c r="AW496" i="1"/>
  <c r="AW488" i="1"/>
  <c r="AV498" i="1"/>
  <c r="AV476" i="1"/>
  <c r="CW476" i="1" s="1"/>
  <c r="CJ476" i="1" s="1"/>
  <c r="CJ169" i="1"/>
  <c r="CK169" i="1" s="1"/>
  <c r="CJ133" i="1"/>
  <c r="CJ62" i="1"/>
  <c r="CJ58" i="1"/>
  <c r="CJ307" i="1"/>
  <c r="CJ800" i="1"/>
  <c r="CK800" i="1" s="1"/>
  <c r="CJ205" i="1"/>
  <c r="CK205" i="1" s="1"/>
  <c r="CJ510" i="1"/>
  <c r="CJ178" i="1"/>
  <c r="CK178" i="1" s="1"/>
  <c r="CJ162" i="1"/>
  <c r="CJ711" i="1"/>
  <c r="CJ244" i="1"/>
  <c r="CJ119" i="1"/>
  <c r="CK119" i="1" s="1"/>
  <c r="CJ354" i="1"/>
  <c r="CK354" i="1" s="1"/>
  <c r="CJ211" i="1"/>
  <c r="CK211" i="1" s="1"/>
  <c r="CJ803" i="1"/>
  <c r="CK803" i="1" s="1"/>
  <c r="CJ802" i="1"/>
  <c r="CJ32" i="1"/>
  <c r="CK32" i="1" s="1"/>
  <c r="CJ197" i="1"/>
  <c r="CJ796" i="1"/>
  <c r="CK796" i="1" s="1"/>
  <c r="CJ207" i="1"/>
  <c r="CJ86" i="1"/>
  <c r="CK86" i="1" s="1"/>
  <c r="CJ116" i="1"/>
  <c r="CK116" i="1" s="1"/>
  <c r="CJ181" i="1"/>
  <c r="CK181" i="1" s="1"/>
  <c r="CJ76" i="1"/>
  <c r="CJ167" i="1"/>
  <c r="CJ166" i="1"/>
  <c r="CJ41" i="1"/>
  <c r="CJ212" i="1"/>
  <c r="CJ204" i="1"/>
  <c r="CJ92" i="1"/>
  <c r="CK92" i="1" s="1"/>
  <c r="CJ67" i="1"/>
  <c r="CK67" i="1" s="1"/>
  <c r="CJ243" i="1"/>
  <c r="CJ122" i="1"/>
  <c r="CJ39" i="1"/>
  <c r="CK39" i="1" s="1"/>
  <c r="CJ223" i="1"/>
  <c r="CJ219" i="1"/>
  <c r="CK219" i="1" s="1"/>
  <c r="CJ176" i="1"/>
  <c r="CJ184" i="1"/>
  <c r="AW201" i="1"/>
  <c r="CI804" i="1"/>
  <c r="CK484" i="1"/>
  <c r="CK479" i="1"/>
  <c r="CK492" i="1"/>
  <c r="CK481" i="1"/>
  <c r="AW199" i="1"/>
  <c r="CK493" i="1"/>
  <c r="AW491" i="1"/>
  <c r="CX491" i="1" s="1"/>
  <c r="CH370" i="1"/>
  <c r="AU261" i="1"/>
  <c r="CV261" i="1" s="1"/>
  <c r="AW248" i="1"/>
  <c r="AW83" i="1"/>
  <c r="AW37" i="1"/>
  <c r="AW174" i="1"/>
  <c r="AW222" i="1"/>
  <c r="AW189" i="1"/>
  <c r="AU300" i="1"/>
  <c r="CV300" i="1" s="1"/>
  <c r="AU469" i="1"/>
  <c r="CV469" i="1" s="1"/>
  <c r="AU610" i="1"/>
  <c r="CV610" i="1" s="1"/>
  <c r="AU260" i="1"/>
  <c r="CV260" i="1" s="1"/>
  <c r="AU360" i="1"/>
  <c r="CV360" i="1" s="1"/>
  <c r="AV570" i="1"/>
  <c r="CW570" i="1" s="1"/>
  <c r="AU275" i="1"/>
  <c r="CV275" i="1" s="1"/>
  <c r="CI259" i="1"/>
  <c r="AV578" i="1"/>
  <c r="CW578" i="1" s="1"/>
  <c r="CJ286" i="1"/>
  <c r="CI638" i="1"/>
  <c r="CK273" i="1"/>
  <c r="AV278" i="1"/>
  <c r="CW278" i="1" s="1"/>
  <c r="AW193" i="1"/>
  <c r="AW372" i="1"/>
  <c r="AW185" i="1"/>
  <c r="AU157" i="1"/>
  <c r="CV157" i="1" s="1"/>
  <c r="CI276" i="1"/>
  <c r="CI443" i="1"/>
  <c r="CI293" i="1"/>
  <c r="AU560" i="1"/>
  <c r="CV560" i="1" s="1"/>
  <c r="AV471" i="1"/>
  <c r="CW471" i="1" s="1"/>
  <c r="AV361" i="1"/>
  <c r="CW361" i="1" s="1"/>
  <c r="AV592" i="1"/>
  <c r="CW592" i="1" s="1"/>
  <c r="AV600" i="1"/>
  <c r="CW600" i="1" s="1"/>
  <c r="AV302" i="1"/>
  <c r="CW302" i="1" s="1"/>
  <c r="AW280" i="1"/>
  <c r="CX280" i="1" s="1"/>
  <c r="AV267" i="1"/>
  <c r="CW267" i="1" s="1"/>
  <c r="AV282" i="1"/>
  <c r="CW282" i="1" s="1"/>
  <c r="AV371" i="1"/>
  <c r="CW371" i="1" s="1"/>
  <c r="AV465" i="1"/>
  <c r="CW465" i="1" s="1"/>
  <c r="AV467" i="1"/>
  <c r="CW467" i="1" s="1"/>
  <c r="CJ285" i="1"/>
  <c r="CI362" i="1"/>
  <c r="AV295" i="1"/>
  <c r="CW295" i="1" s="1"/>
  <c r="AV462" i="1"/>
  <c r="CW462" i="1" s="1"/>
  <c r="AV577" i="1"/>
  <c r="CW577" i="1" s="1"/>
  <c r="AV289" i="1"/>
  <c r="CW289" i="1" s="1"/>
  <c r="AV451" i="1"/>
  <c r="CW451" i="1" s="1"/>
  <c r="AV288" i="1"/>
  <c r="CW288" i="1" s="1"/>
  <c r="AV279" i="1"/>
  <c r="CW279" i="1" s="1"/>
  <c r="CJ262" i="1"/>
  <c r="CJ464" i="1"/>
  <c r="AW266" i="1"/>
  <c r="CX266" i="1" s="1"/>
  <c r="AW284" i="1"/>
  <c r="CX284" i="1" s="1"/>
  <c r="CJ306" i="1"/>
  <c r="CJ463" i="1"/>
  <c r="CJ374" i="1"/>
  <c r="AW453" i="1"/>
  <c r="CX453" i="1" s="1"/>
  <c r="AW458" i="1"/>
  <c r="CX458" i="1" s="1"/>
  <c r="CK274" i="1"/>
  <c r="AW472" i="1"/>
  <c r="CX472" i="1" s="1"/>
  <c r="AW450" i="1"/>
  <c r="CX450" i="1" s="1"/>
  <c r="AW470" i="1"/>
  <c r="CX470" i="1" s="1"/>
  <c r="AW112" i="1"/>
  <c r="CX112" i="1" s="1"/>
  <c r="AW304" i="1"/>
  <c r="CX304" i="1" s="1"/>
  <c r="AP9" i="1" l="1"/>
  <c r="CB4" i="1"/>
  <c r="O2" i="14" s="1"/>
  <c r="CB3" i="1"/>
  <c r="JO25" i="15"/>
  <c r="JO26" i="15" s="1"/>
  <c r="JN26" i="15"/>
  <c r="GJ54" i="15"/>
  <c r="GK53" i="15"/>
  <c r="DG45" i="15"/>
  <c r="DE46" i="15"/>
  <c r="GQ38" i="15"/>
  <c r="GR37" i="15"/>
  <c r="GR33" i="15"/>
  <c r="GQ34" i="15"/>
  <c r="GR29" i="15"/>
  <c r="GQ30" i="15"/>
  <c r="JN30" i="15"/>
  <c r="JO29" i="15"/>
  <c r="JO30" i="15" s="1"/>
  <c r="HK41" i="15"/>
  <c r="HJ42" i="15"/>
  <c r="HO17" i="15"/>
  <c r="HN18" i="15"/>
  <c r="KI61" i="15"/>
  <c r="DN45" i="15"/>
  <c r="DT45" i="15" s="1"/>
  <c r="DZ45" i="15" s="1"/>
  <c r="EF45" i="15" s="1"/>
  <c r="EL45" i="15" s="1"/>
  <c r="ER45" i="15" s="1"/>
  <c r="EX45" i="15" s="1"/>
  <c r="FD45" i="15" s="1"/>
  <c r="FJ45" i="15" s="1"/>
  <c r="FP45" i="15" s="1"/>
  <c r="FR45" i="15" s="1"/>
  <c r="FT45" i="15" s="1"/>
  <c r="DH46" i="15"/>
  <c r="DI30" i="15"/>
  <c r="DK29" i="15"/>
  <c r="GP50" i="15"/>
  <c r="GQ49" i="15"/>
  <c r="JN42" i="15"/>
  <c r="JO41" i="15"/>
  <c r="JO42" i="15" s="1"/>
  <c r="GQ45" i="15"/>
  <c r="GP46" i="15"/>
  <c r="CK128" i="1"/>
  <c r="CX248" i="1"/>
  <c r="CW248" i="1"/>
  <c r="CW201" i="1"/>
  <c r="CX201" i="1"/>
  <c r="CW222" i="1"/>
  <c r="CX222" i="1"/>
  <c r="CW193" i="1"/>
  <c r="CX193" i="1"/>
  <c r="CW185" i="1"/>
  <c r="CX185" i="1"/>
  <c r="CW199" i="1"/>
  <c r="CX199" i="1"/>
  <c r="CW189" i="1"/>
  <c r="CX189" i="1"/>
  <c r="CW57" i="1"/>
  <c r="CX57" i="1"/>
  <c r="CX372" i="1"/>
  <c r="CW372" i="1"/>
  <c r="CX174" i="1"/>
  <c r="CW174" i="1"/>
  <c r="CW37" i="1"/>
  <c r="CX37" i="1"/>
  <c r="CX83" i="1"/>
  <c r="CW83" i="1"/>
  <c r="CW209" i="1"/>
  <c r="CJ209" i="1" s="1"/>
  <c r="CX209" i="1"/>
  <c r="CK311" i="1"/>
  <c r="CI81" i="1"/>
  <c r="CK711" i="1"/>
  <c r="CK212" i="1"/>
  <c r="CK166" i="1"/>
  <c r="CK122" i="1"/>
  <c r="CK167" i="1"/>
  <c r="CK243" i="1"/>
  <c r="CK76" i="1"/>
  <c r="CK802" i="1"/>
  <c r="CK162" i="1"/>
  <c r="CK62" i="1"/>
  <c r="CK176" i="1"/>
  <c r="CK223" i="1"/>
  <c r="CK307" i="1"/>
  <c r="CK244" i="1"/>
  <c r="CK204" i="1"/>
  <c r="CK197" i="1"/>
  <c r="CK133" i="1"/>
  <c r="CK187" i="1"/>
  <c r="CK41" i="1"/>
  <c r="CK58" i="1"/>
  <c r="CK207" i="1"/>
  <c r="CK184" i="1"/>
  <c r="CK510" i="1"/>
  <c r="CX342" i="1"/>
  <c r="CK342" i="1" s="1"/>
  <c r="CX480" i="1"/>
  <c r="CK480" i="1" s="1"/>
  <c r="CX506" i="1"/>
  <c r="CK506" i="1" s="1"/>
  <c r="AW345" i="1"/>
  <c r="CX345" i="1" s="1"/>
  <c r="CK345" i="1" s="1"/>
  <c r="AW350" i="1"/>
  <c r="CX350" i="1" s="1"/>
  <c r="CK350" i="1" s="1"/>
  <c r="CX496" i="1"/>
  <c r="CK496" i="1" s="1"/>
  <c r="CX490" i="1"/>
  <c r="CK490" i="1" s="1"/>
  <c r="CW507" i="1"/>
  <c r="CJ507" i="1" s="1"/>
  <c r="CX501" i="1"/>
  <c r="CK501" i="1" s="1"/>
  <c r="CW498" i="1"/>
  <c r="CJ498" i="1" s="1"/>
  <c r="AW498" i="1" s="1"/>
  <c r="CX488" i="1"/>
  <c r="CK488" i="1" s="1"/>
  <c r="CW495" i="1"/>
  <c r="CJ495" i="1" s="1"/>
  <c r="AW495" i="1" s="1"/>
  <c r="AW476" i="1"/>
  <c r="CX476" i="1" s="1"/>
  <c r="AW487" i="1"/>
  <c r="AW497" i="1"/>
  <c r="CX497" i="1" s="1"/>
  <c r="CK497" i="1" s="1"/>
  <c r="CJ504" i="1"/>
  <c r="AW504" i="1" s="1"/>
  <c r="CX504" i="1" s="1"/>
  <c r="AW500" i="1"/>
  <c r="AW508" i="1"/>
  <c r="AW489" i="1"/>
  <c r="AW348" i="1"/>
  <c r="CJ710" i="1"/>
  <c r="CK710" i="1" s="1"/>
  <c r="CJ442" i="1"/>
  <c r="CK442" i="1" s="1"/>
  <c r="CJ94" i="1"/>
  <c r="CJ230" i="1"/>
  <c r="CK230" i="1" s="1"/>
  <c r="CJ229" i="1"/>
  <c r="CJ173" i="1"/>
  <c r="CK173" i="1" s="1"/>
  <c r="CJ203" i="1"/>
  <c r="CJ703" i="1"/>
  <c r="CK703" i="1" s="1"/>
  <c r="CJ218" i="1"/>
  <c r="CJ713" i="1"/>
  <c r="CK713" i="1" s="1"/>
  <c r="CJ177" i="1"/>
  <c r="CK177" i="1" s="1"/>
  <c r="CJ256" i="1"/>
  <c r="AW804" i="1"/>
  <c r="CK234" i="1"/>
  <c r="CK483" i="1"/>
  <c r="AW139" i="1"/>
  <c r="AW93" i="1"/>
  <c r="AW309" i="1"/>
  <c r="AW249" i="1"/>
  <c r="CI261" i="1"/>
  <c r="CJ154" i="1"/>
  <c r="CI301" i="1"/>
  <c r="CH363" i="1"/>
  <c r="CI457" i="1"/>
  <c r="CI22" i="1"/>
  <c r="CI52" i="1"/>
  <c r="CK491" i="1"/>
  <c r="AW126" i="1"/>
  <c r="AW190" i="1"/>
  <c r="AW30" i="1"/>
  <c r="AU561" i="1"/>
  <c r="CV561" i="1" s="1"/>
  <c r="CI610" i="1"/>
  <c r="AV259" i="1"/>
  <c r="CW259" i="1" s="1"/>
  <c r="AV292" i="1"/>
  <c r="CW292" i="1" s="1"/>
  <c r="AV277" i="1"/>
  <c r="CW277" i="1" s="1"/>
  <c r="CJ44" i="1"/>
  <c r="AU21" i="1"/>
  <c r="CV21" i="1" s="1"/>
  <c r="CI364" i="1"/>
  <c r="CI461" i="1"/>
  <c r="CI373" i="1"/>
  <c r="CI459" i="1"/>
  <c r="CI627" i="1"/>
  <c r="CJ43" i="1"/>
  <c r="CJ268" i="1"/>
  <c r="CI299" i="1"/>
  <c r="CI560" i="1"/>
  <c r="CI626" i="1"/>
  <c r="CI297" i="1"/>
  <c r="CI157" i="1"/>
  <c r="CJ475" i="1"/>
  <c r="CI367" i="1"/>
  <c r="CI454" i="1"/>
  <c r="AV369" i="1"/>
  <c r="CW369" i="1" s="1"/>
  <c r="CJ283" i="1"/>
  <c r="CJ466" i="1"/>
  <c r="AW281" i="1"/>
  <c r="CX281" i="1" s="1"/>
  <c r="AV264" i="1"/>
  <c r="CW264" i="1" s="1"/>
  <c r="AW285" i="1"/>
  <c r="CX285" i="1" s="1"/>
  <c r="AV362" i="1"/>
  <c r="CW362" i="1" s="1"/>
  <c r="CJ467" i="1"/>
  <c r="CJ263" i="1"/>
  <c r="CJ577" i="1"/>
  <c r="CJ365" i="1"/>
  <c r="CJ358" i="1"/>
  <c r="CJ444" i="1"/>
  <c r="AW464" i="1"/>
  <c r="CX464" i="1" s="1"/>
  <c r="CJ474" i="1"/>
  <c r="CJ449" i="1"/>
  <c r="CK266" i="1"/>
  <c r="CJ468" i="1"/>
  <c r="AW262" i="1"/>
  <c r="CX262" i="1" s="1"/>
  <c r="AW296" i="1"/>
  <c r="CX296" i="1" s="1"/>
  <c r="CJ455" i="1"/>
  <c r="AW306" i="1"/>
  <c r="CX306" i="1" s="1"/>
  <c r="AW270" i="1"/>
  <c r="CX270" i="1" s="1"/>
  <c r="AW463" i="1"/>
  <c r="CX463" i="1" s="1"/>
  <c r="AW374" i="1"/>
  <c r="CX374" i="1" s="1"/>
  <c r="CJ278" i="1"/>
  <c r="AW375" i="1"/>
  <c r="CX375" i="1" s="1"/>
  <c r="CK472" i="1"/>
  <c r="CK450" i="1"/>
  <c r="GR30" i="15" l="1"/>
  <c r="GS29" i="15"/>
  <c r="GQ50" i="15"/>
  <c r="GR49" i="15"/>
  <c r="GR50" i="15" s="1"/>
  <c r="HL41" i="15"/>
  <c r="HK42" i="15"/>
  <c r="GR38" i="15"/>
  <c r="GS37" i="15"/>
  <c r="FV45" i="15"/>
  <c r="FT46" i="15"/>
  <c r="KJ61" i="15"/>
  <c r="GQ46" i="15"/>
  <c r="GR45" i="15"/>
  <c r="GS33" i="15"/>
  <c r="GR34" i="15"/>
  <c r="DK30" i="15"/>
  <c r="DM29" i="15"/>
  <c r="DG46" i="15"/>
  <c r="DI45" i="15"/>
  <c r="GK54" i="15"/>
  <c r="GL53" i="15"/>
  <c r="HP17" i="15"/>
  <c r="HO18" i="15"/>
  <c r="CK209" i="1"/>
  <c r="CW93" i="1"/>
  <c r="CX93" i="1"/>
  <c r="CW309" i="1"/>
  <c r="CX309" i="1"/>
  <c r="CX30" i="1"/>
  <c r="CW30" i="1"/>
  <c r="CX804" i="1"/>
  <c r="CW804" i="1"/>
  <c r="CJ804" i="1" s="1"/>
  <c r="CX249" i="1"/>
  <c r="CW249" i="1"/>
  <c r="CX139" i="1"/>
  <c r="CW139" i="1"/>
  <c r="CX190" i="1"/>
  <c r="CW190" i="1"/>
  <c r="CW126" i="1"/>
  <c r="CX126" i="1"/>
  <c r="CK203" i="1"/>
  <c r="CK229" i="1"/>
  <c r="CK94" i="1"/>
  <c r="CK218" i="1"/>
  <c r="AW81" i="1"/>
  <c r="CK256" i="1"/>
  <c r="CX498" i="1"/>
  <c r="CK498" i="1" s="1"/>
  <c r="CX495" i="1"/>
  <c r="CK495" i="1" s="1"/>
  <c r="AW507" i="1"/>
  <c r="CX507" i="1" s="1"/>
  <c r="CK507" i="1" s="1"/>
  <c r="CX487" i="1"/>
  <c r="CK487" i="1" s="1"/>
  <c r="CX348" i="1"/>
  <c r="CK348" i="1" s="1"/>
  <c r="CX489" i="1"/>
  <c r="CK489" i="1" s="1"/>
  <c r="CX508" i="1"/>
  <c r="CK508" i="1" s="1"/>
  <c r="CX500" i="1"/>
  <c r="CK500" i="1" s="1"/>
  <c r="CK504" i="1"/>
  <c r="CJ141" i="1"/>
  <c r="CK141" i="1" s="1"/>
  <c r="CJ222" i="1"/>
  <c r="CK222" i="1" s="1"/>
  <c r="CJ511" i="1"/>
  <c r="CK511" i="1" s="1"/>
  <c r="CJ79" i="1"/>
  <c r="CJ88" i="1"/>
  <c r="CK88" i="1" s="1"/>
  <c r="CJ199" i="1"/>
  <c r="CK199" i="1" s="1"/>
  <c r="CJ247" i="1"/>
  <c r="CK247" i="1" s="1"/>
  <c r="CJ378" i="1"/>
  <c r="CK378" i="1" s="1"/>
  <c r="CJ180" i="1"/>
  <c r="CK180" i="1" s="1"/>
  <c r="CJ707" i="1"/>
  <c r="CK707" i="1" s="1"/>
  <c r="CJ189" i="1"/>
  <c r="CJ201" i="1"/>
  <c r="CJ29" i="1"/>
  <c r="CJ174" i="1"/>
  <c r="CK174" i="1" s="1"/>
  <c r="CJ217" i="1"/>
  <c r="CK476" i="1"/>
  <c r="AU370" i="1"/>
  <c r="CV370" i="1" s="1"/>
  <c r="AV301" i="1"/>
  <c r="CW301" i="1" s="1"/>
  <c r="AW231" i="1"/>
  <c r="AW215" i="1"/>
  <c r="AW90" i="1"/>
  <c r="CI360" i="1"/>
  <c r="CI366" i="1"/>
  <c r="AV52" i="1"/>
  <c r="CW52" i="1" s="1"/>
  <c r="CI469" i="1"/>
  <c r="CI569" i="1"/>
  <c r="CH25" i="1"/>
  <c r="CJ570" i="1"/>
  <c r="CI275" i="1"/>
  <c r="AW210" i="1"/>
  <c r="AW165" i="1"/>
  <c r="CJ277" i="1"/>
  <c r="AV610" i="1"/>
  <c r="CW610" i="1" s="1"/>
  <c r="AW44" i="1"/>
  <c r="CX44" i="1" s="1"/>
  <c r="CJ292" i="1"/>
  <c r="CI561" i="1"/>
  <c r="AV460" i="1"/>
  <c r="CW460" i="1" s="1"/>
  <c r="AW286" i="1"/>
  <c r="CX286" i="1" s="1"/>
  <c r="AV456" i="1"/>
  <c r="CW456" i="1" s="1"/>
  <c r="AV294" i="1"/>
  <c r="CW294" i="1" s="1"/>
  <c r="AV271" i="1"/>
  <c r="CW271" i="1" s="1"/>
  <c r="AV443" i="1"/>
  <c r="CW443" i="1" s="1"/>
  <c r="AV269" i="1"/>
  <c r="CW269" i="1" s="1"/>
  <c r="AV293" i="1"/>
  <c r="CW293" i="1" s="1"/>
  <c r="AV448" i="1"/>
  <c r="CW448" i="1" s="1"/>
  <c r="AW475" i="1"/>
  <c r="CX475" i="1" s="1"/>
  <c r="CJ302" i="1"/>
  <c r="CJ592" i="1"/>
  <c r="CJ279" i="1"/>
  <c r="CJ369" i="1"/>
  <c r="AW43" i="1"/>
  <c r="CX43" i="1" s="1"/>
  <c r="AV627" i="1"/>
  <c r="CW627" i="1" s="1"/>
  <c r="CJ462" i="1"/>
  <c r="CJ305" i="1"/>
  <c r="CJ267" i="1"/>
  <c r="CJ289" i="1"/>
  <c r="CJ451" i="1"/>
  <c r="CJ282" i="1"/>
  <c r="CJ465" i="1"/>
  <c r="CJ371" i="1"/>
  <c r="CK281" i="1"/>
  <c r="CK285" i="1"/>
  <c r="AW577" i="1"/>
  <c r="CX577" i="1" s="1"/>
  <c r="AW263" i="1"/>
  <c r="CX263" i="1" s="1"/>
  <c r="AW444" i="1"/>
  <c r="CX444" i="1" s="1"/>
  <c r="CJ567" i="1"/>
  <c r="AW474" i="1"/>
  <c r="CX474" i="1" s="1"/>
  <c r="AW467" i="1"/>
  <c r="CX467" i="1" s="1"/>
  <c r="CK374" i="1"/>
  <c r="CK464" i="1"/>
  <c r="CK112" i="1"/>
  <c r="CK470" i="1"/>
  <c r="CK262" i="1"/>
  <c r="CK458" i="1"/>
  <c r="CK804" i="1" l="1"/>
  <c r="KK61" i="15"/>
  <c r="GL54" i="15"/>
  <c r="GM53" i="15"/>
  <c r="FV46" i="15"/>
  <c r="FX45" i="15"/>
  <c r="HP18" i="15"/>
  <c r="HQ17" i="15"/>
  <c r="GT33" i="15"/>
  <c r="GS34" i="15"/>
  <c r="GS38" i="15"/>
  <c r="GT37" i="15"/>
  <c r="HL42" i="15"/>
  <c r="HM41" i="15"/>
  <c r="DK45" i="15"/>
  <c r="DI46" i="15"/>
  <c r="GS45" i="15"/>
  <c r="GR46" i="15"/>
  <c r="DM30" i="15"/>
  <c r="DO29" i="15"/>
  <c r="GS30" i="15"/>
  <c r="GT29" i="15"/>
  <c r="CX90" i="1"/>
  <c r="CW90" i="1"/>
  <c r="CW81" i="1"/>
  <c r="CJ81" i="1" s="1"/>
  <c r="CX81" i="1"/>
  <c r="CW231" i="1"/>
  <c r="CX231" i="1"/>
  <c r="CW165" i="1"/>
  <c r="CX165" i="1"/>
  <c r="CW210" i="1"/>
  <c r="CX210" i="1"/>
  <c r="CW215" i="1"/>
  <c r="CX215" i="1"/>
  <c r="CK29" i="1"/>
  <c r="CK201" i="1"/>
  <c r="CK189" i="1"/>
  <c r="CK79" i="1"/>
  <c r="CK217" i="1"/>
  <c r="CJ232" i="1"/>
  <c r="CK232" i="1" s="1"/>
  <c r="CJ38" i="1"/>
  <c r="CK38" i="1" s="1"/>
  <c r="CJ57" i="1"/>
  <c r="CK57" i="1" s="1"/>
  <c r="CJ83" i="1"/>
  <c r="CJ139" i="1"/>
  <c r="CK139" i="1" s="1"/>
  <c r="CJ126" i="1"/>
  <c r="CK126" i="1" s="1"/>
  <c r="CJ93" i="1"/>
  <c r="CK93" i="1" s="1"/>
  <c r="CJ185" i="1"/>
  <c r="CK185" i="1" s="1"/>
  <c r="CJ248" i="1"/>
  <c r="CJ602" i="1"/>
  <c r="CK602" i="1" s="1"/>
  <c r="CJ249" i="1"/>
  <c r="CK249" i="1" s="1"/>
  <c r="CJ193" i="1"/>
  <c r="CK193" i="1" s="1"/>
  <c r="AW154" i="1"/>
  <c r="CX154" i="1" s="1"/>
  <c r="AV22" i="1"/>
  <c r="CW22" i="1" s="1"/>
  <c r="CI370" i="1"/>
  <c r="AW206" i="1"/>
  <c r="AW801" i="1"/>
  <c r="CJ259" i="1"/>
  <c r="CI300" i="1"/>
  <c r="CJ301" i="1"/>
  <c r="CJ52" i="1"/>
  <c r="AV360" i="1"/>
  <c r="CW360" i="1" s="1"/>
  <c r="CJ578" i="1"/>
  <c r="CI260" i="1"/>
  <c r="AV469" i="1"/>
  <c r="CW469" i="1" s="1"/>
  <c r="CJ460" i="1"/>
  <c r="AV561" i="1"/>
  <c r="CW561" i="1" s="1"/>
  <c r="CK44" i="1"/>
  <c r="AV638" i="1"/>
  <c r="CW638" i="1" s="1"/>
  <c r="AV272" i="1"/>
  <c r="CW272" i="1" s="1"/>
  <c r="CJ293" i="1"/>
  <c r="AW268" i="1"/>
  <c r="CX268" i="1" s="1"/>
  <c r="AV560" i="1"/>
  <c r="CW560" i="1" s="1"/>
  <c r="AV276" i="1"/>
  <c r="CW276" i="1" s="1"/>
  <c r="AV454" i="1"/>
  <c r="CW454" i="1" s="1"/>
  <c r="CJ448" i="1"/>
  <c r="AW305" i="1"/>
  <c r="CX305" i="1" s="1"/>
  <c r="AW451" i="1"/>
  <c r="CX451" i="1" s="1"/>
  <c r="AW592" i="1"/>
  <c r="CX592" i="1" s="1"/>
  <c r="CJ600" i="1"/>
  <c r="AW369" i="1"/>
  <c r="CX369" i="1" s="1"/>
  <c r="CJ627" i="1"/>
  <c r="CK280" i="1"/>
  <c r="CJ288" i="1"/>
  <c r="CJ295" i="1"/>
  <c r="CJ361" i="1"/>
  <c r="AW267" i="1"/>
  <c r="CX267" i="1" s="1"/>
  <c r="CJ471" i="1"/>
  <c r="AW365" i="1"/>
  <c r="CX365" i="1" s="1"/>
  <c r="AW358" i="1"/>
  <c r="CX358" i="1" s="1"/>
  <c r="AW468" i="1"/>
  <c r="CX468" i="1" s="1"/>
  <c r="CK577" i="1"/>
  <c r="AW455" i="1"/>
  <c r="CX455" i="1" s="1"/>
  <c r="CJ473" i="1"/>
  <c r="CK296" i="1"/>
  <c r="AW449" i="1"/>
  <c r="CX449" i="1" s="1"/>
  <c r="CK270" i="1"/>
  <c r="CK306" i="1"/>
  <c r="CK452" i="1"/>
  <c r="GT30" i="15" l="1"/>
  <c r="GU29" i="15"/>
  <c r="FX46" i="15"/>
  <c r="FZ45" i="15"/>
  <c r="FZ46" i="15" s="1"/>
  <c r="DM45" i="15"/>
  <c r="DK46" i="15"/>
  <c r="GU37" i="15"/>
  <c r="GT38" i="15"/>
  <c r="GU33" i="15"/>
  <c r="GT34" i="15"/>
  <c r="DQ29" i="15"/>
  <c r="DO30" i="15"/>
  <c r="GM54" i="15"/>
  <c r="GN53" i="15"/>
  <c r="HN41" i="15"/>
  <c r="HM42" i="15"/>
  <c r="HQ18" i="15"/>
  <c r="HR17" i="15"/>
  <c r="KL61" i="15"/>
  <c r="KM61" i="15"/>
  <c r="GT45" i="15"/>
  <c r="GS46" i="15"/>
  <c r="CK81" i="1"/>
  <c r="CX801" i="1"/>
  <c r="CW801" i="1"/>
  <c r="CX206" i="1"/>
  <c r="CW206" i="1"/>
  <c r="CK83" i="1"/>
  <c r="CK248" i="1"/>
  <c r="AU363" i="1"/>
  <c r="AV457" i="1"/>
  <c r="CW457" i="1" s="1"/>
  <c r="AV261" i="1"/>
  <c r="CJ372" i="1"/>
  <c r="CJ90" i="1"/>
  <c r="CK90" i="1" s="1"/>
  <c r="CJ252" i="1"/>
  <c r="CK252" i="1" s="1"/>
  <c r="CJ231" i="1"/>
  <c r="CK231" i="1" s="1"/>
  <c r="CJ215" i="1"/>
  <c r="CK215" i="1" s="1"/>
  <c r="CJ190" i="1"/>
  <c r="CJ257" i="1"/>
  <c r="CJ309" i="1"/>
  <c r="CK309" i="1" s="1"/>
  <c r="CJ30" i="1"/>
  <c r="CJ37" i="1"/>
  <c r="CK37" i="1" s="1"/>
  <c r="AV275" i="1"/>
  <c r="CW275" i="1" s="1"/>
  <c r="CK154" i="1"/>
  <c r="CJ22" i="1"/>
  <c r="CJ360" i="1"/>
  <c r="CJ610" i="1"/>
  <c r="AW301" i="1"/>
  <c r="CX301" i="1" s="1"/>
  <c r="CI21" i="1"/>
  <c r="AW460" i="1"/>
  <c r="CX460" i="1" s="1"/>
  <c r="CJ294" i="1"/>
  <c r="CJ443" i="1"/>
  <c r="CJ269" i="1"/>
  <c r="AV459" i="1"/>
  <c r="CW459" i="1" s="1"/>
  <c r="AV367" i="1"/>
  <c r="CW367" i="1" s="1"/>
  <c r="AW282" i="1"/>
  <c r="CX282" i="1" s="1"/>
  <c r="AV626" i="1"/>
  <c r="CW626" i="1" s="1"/>
  <c r="AV157" i="1"/>
  <c r="CW157" i="1" s="1"/>
  <c r="AV373" i="1"/>
  <c r="CW373" i="1" s="1"/>
  <c r="CJ276" i="1"/>
  <c r="AW279" i="1"/>
  <c r="CX279" i="1" s="1"/>
  <c r="CJ560" i="1"/>
  <c r="AW361" i="1"/>
  <c r="CX361" i="1" s="1"/>
  <c r="CJ362" i="1"/>
  <c r="CJ469" i="1"/>
  <c r="CJ298" i="1"/>
  <c r="CJ264" i="1"/>
  <c r="CK365" i="1"/>
  <c r="CK369" i="1"/>
  <c r="AW600" i="1"/>
  <c r="CX600" i="1" s="1"/>
  <c r="CJ265" i="1"/>
  <c r="CK284" i="1"/>
  <c r="CK475" i="1"/>
  <c r="AW292" i="1"/>
  <c r="CX292" i="1" s="1"/>
  <c r="AW567" i="1"/>
  <c r="CX567" i="1" s="1"/>
  <c r="AW473" i="1"/>
  <c r="CX473" i="1" s="1"/>
  <c r="CK455" i="1"/>
  <c r="CK468" i="1"/>
  <c r="CK463" i="1"/>
  <c r="CP9" i="1"/>
  <c r="CK453" i="1"/>
  <c r="CK305" i="1"/>
  <c r="CK304" i="1"/>
  <c r="CC9" i="1" l="1"/>
  <c r="AQ9" i="1" s="1"/>
  <c r="CQ9" i="1" s="1"/>
  <c r="GN54" i="15"/>
  <c r="GO53" i="15"/>
  <c r="HN42" i="15"/>
  <c r="HO41" i="15"/>
  <c r="DS29" i="15"/>
  <c r="DQ30" i="15"/>
  <c r="GU34" i="15"/>
  <c r="GV33" i="15"/>
  <c r="GU38" i="15"/>
  <c r="GV37" i="15"/>
  <c r="GU45" i="15"/>
  <c r="GT46" i="15"/>
  <c r="DO45" i="15"/>
  <c r="DM46" i="15"/>
  <c r="HS17" i="15"/>
  <c r="HR18" i="15"/>
  <c r="GV29" i="15"/>
  <c r="GU30" i="15"/>
  <c r="CK30" i="1"/>
  <c r="CK372" i="1"/>
  <c r="CK257" i="1"/>
  <c r="CK190" i="1"/>
  <c r="CW261" i="1"/>
  <c r="CJ261" i="1" s="1"/>
  <c r="CV363" i="1"/>
  <c r="CI363" i="1" s="1"/>
  <c r="AV363" i="1" s="1"/>
  <c r="CJ457" i="1"/>
  <c r="AV569" i="1"/>
  <c r="AW570" i="1"/>
  <c r="AV366" i="1"/>
  <c r="CW366" i="1" s="1"/>
  <c r="AV370" i="1"/>
  <c r="AU25" i="1"/>
  <c r="CV25" i="1" s="1"/>
  <c r="CJ186" i="1"/>
  <c r="CK186" i="1" s="1"/>
  <c r="CJ202" i="1"/>
  <c r="CK202" i="1" s="1"/>
  <c r="CJ601" i="1"/>
  <c r="CK601" i="1" s="1"/>
  <c r="CJ165" i="1"/>
  <c r="CK165" i="1" s="1"/>
  <c r="CJ801" i="1"/>
  <c r="CK801" i="1" s="1"/>
  <c r="AW22" i="1"/>
  <c r="CX22" i="1" s="1"/>
  <c r="AW259" i="1"/>
  <c r="CX259" i="1" s="1"/>
  <c r="AW578" i="1"/>
  <c r="CX578" i="1" s="1"/>
  <c r="AW52" i="1"/>
  <c r="CX52" i="1" s="1"/>
  <c r="CK286" i="1"/>
  <c r="CJ456" i="1"/>
  <c r="CJ561" i="1"/>
  <c r="CK301" i="1"/>
  <c r="CJ638" i="1"/>
  <c r="AV21" i="1"/>
  <c r="AW294" i="1"/>
  <c r="CX294" i="1" s="1"/>
  <c r="CJ272" i="1"/>
  <c r="CJ367" i="1"/>
  <c r="CJ459" i="1"/>
  <c r="AW293" i="1"/>
  <c r="CX293" i="1" s="1"/>
  <c r="AW448" i="1"/>
  <c r="CX448" i="1" s="1"/>
  <c r="AW466" i="1"/>
  <c r="CX466" i="1" s="1"/>
  <c r="AW302" i="1"/>
  <c r="CX302" i="1" s="1"/>
  <c r="AW289" i="1"/>
  <c r="CX289" i="1" s="1"/>
  <c r="AV364" i="1"/>
  <c r="CW364" i="1" s="1"/>
  <c r="CJ454" i="1"/>
  <c r="AW560" i="1"/>
  <c r="CX560" i="1" s="1"/>
  <c r="CK279" i="1"/>
  <c r="AW627" i="1"/>
  <c r="CX627" i="1" s="1"/>
  <c r="CJ373" i="1"/>
  <c r="AW295" i="1"/>
  <c r="CX295" i="1" s="1"/>
  <c r="CK263" i="1"/>
  <c r="AW469" i="1"/>
  <c r="CX469" i="1" s="1"/>
  <c r="AW298" i="1"/>
  <c r="CX298" i="1" s="1"/>
  <c r="CJ291" i="1"/>
  <c r="CK600" i="1"/>
  <c r="CK358" i="1"/>
  <c r="CK449" i="1"/>
  <c r="CK467" i="1"/>
  <c r="AW278" i="1"/>
  <c r="CX278" i="1" s="1"/>
  <c r="CK451" i="1"/>
  <c r="CK361" i="1"/>
  <c r="CK444" i="1"/>
  <c r="CD9" i="1" l="1"/>
  <c r="DO46" i="15"/>
  <c r="DQ45" i="15"/>
  <c r="GV38" i="15"/>
  <c r="GW37" i="15"/>
  <c r="GV45" i="15"/>
  <c r="GU46" i="15"/>
  <c r="HS18" i="15"/>
  <c r="HT17" i="15"/>
  <c r="GW33" i="15"/>
  <c r="GV34" i="15"/>
  <c r="DU29" i="15"/>
  <c r="DS30" i="15"/>
  <c r="HP41" i="15"/>
  <c r="HO42" i="15"/>
  <c r="GP53" i="15"/>
  <c r="GO54" i="15"/>
  <c r="GW29" i="15"/>
  <c r="GV30" i="15"/>
  <c r="CW363" i="1"/>
  <c r="CJ363" i="1" s="1"/>
  <c r="CW370" i="1"/>
  <c r="CJ370" i="1" s="1"/>
  <c r="CW569" i="1"/>
  <c r="CJ569" i="1" s="1"/>
  <c r="CX570" i="1"/>
  <c r="CK570" i="1" s="1"/>
  <c r="CI25" i="1"/>
  <c r="AV25" i="1" s="1"/>
  <c r="CW25" i="1" s="1"/>
  <c r="AW457" i="1"/>
  <c r="CJ366" i="1"/>
  <c r="AW261" i="1"/>
  <c r="AV300" i="1"/>
  <c r="CW300" i="1" s="1"/>
  <c r="AW610" i="1"/>
  <c r="CX610" i="1" s="1"/>
  <c r="CK578" i="1"/>
  <c r="CK52" i="1"/>
  <c r="AV260" i="1"/>
  <c r="CW260" i="1" s="1"/>
  <c r="AW360" i="1"/>
  <c r="CX360" i="1" s="1"/>
  <c r="CW21" i="1"/>
  <c r="CJ21" i="1" s="1"/>
  <c r="AW21" i="1" s="1"/>
  <c r="CX21" i="1" s="1"/>
  <c r="CK460" i="1"/>
  <c r="AW638" i="1"/>
  <c r="CX638" i="1" s="1"/>
  <c r="AW272" i="1"/>
  <c r="CX272" i="1" s="1"/>
  <c r="AW443" i="1"/>
  <c r="CX443" i="1" s="1"/>
  <c r="AV299" i="1"/>
  <c r="CW299" i="1" s="1"/>
  <c r="AW283" i="1"/>
  <c r="CX283" i="1" s="1"/>
  <c r="AV297" i="1"/>
  <c r="CW297" i="1" s="1"/>
  <c r="CJ626" i="1"/>
  <c r="CK289" i="1"/>
  <c r="CK302" i="1"/>
  <c r="CK466" i="1"/>
  <c r="CK448" i="1"/>
  <c r="CK268" i="1"/>
  <c r="AW371" i="1"/>
  <c r="CX371" i="1" s="1"/>
  <c r="AW465" i="1"/>
  <c r="CX465" i="1" s="1"/>
  <c r="AW471" i="1"/>
  <c r="CX471" i="1" s="1"/>
  <c r="AW276" i="1"/>
  <c r="CX276" i="1" s="1"/>
  <c r="AW277" i="1"/>
  <c r="CX277" i="1" s="1"/>
  <c r="CJ157" i="1"/>
  <c r="CK282" i="1"/>
  <c r="AW265" i="1"/>
  <c r="CX265" i="1" s="1"/>
  <c r="AW288" i="1"/>
  <c r="CX288" i="1" s="1"/>
  <c r="CK469" i="1"/>
  <c r="CK473" i="1"/>
  <c r="CK43" i="1"/>
  <c r="CK278" i="1"/>
  <c r="CK267" i="1"/>
  <c r="CK376" i="1"/>
  <c r="AR9" i="1" l="1"/>
  <c r="HT18" i="15"/>
  <c r="HU17" i="15"/>
  <c r="DS45" i="15"/>
  <c r="DQ46" i="15"/>
  <c r="GQ53" i="15"/>
  <c r="GP54" i="15"/>
  <c r="HQ41" i="15"/>
  <c r="HP42" i="15"/>
  <c r="DU30" i="15"/>
  <c r="DW29" i="15"/>
  <c r="GX33" i="15"/>
  <c r="GW34" i="15"/>
  <c r="GW45" i="15"/>
  <c r="GV46" i="15"/>
  <c r="GX37" i="15"/>
  <c r="GW38" i="15"/>
  <c r="GX29" i="15"/>
  <c r="GW30" i="15"/>
  <c r="AW370" i="1"/>
  <c r="CX370" i="1" s="1"/>
  <c r="CK370" i="1" s="1"/>
  <c r="AW569" i="1"/>
  <c r="CX569" i="1" s="1"/>
  <c r="CK569" i="1" s="1"/>
  <c r="CX261" i="1"/>
  <c r="CK261" i="1" s="1"/>
  <c r="CX457" i="1"/>
  <c r="CK457" i="1" s="1"/>
  <c r="AW366" i="1"/>
  <c r="CX366" i="1" s="1"/>
  <c r="CJ300" i="1"/>
  <c r="CJ275" i="1"/>
  <c r="CJ25" i="1"/>
  <c r="AW363" i="1"/>
  <c r="CJ210" i="1"/>
  <c r="CK210" i="1" s="1"/>
  <c r="CK259" i="1"/>
  <c r="CK22" i="1"/>
  <c r="AW561" i="1"/>
  <c r="CX561" i="1" s="1"/>
  <c r="CJ260" i="1"/>
  <c r="CK360" i="1"/>
  <c r="CJ271" i="1"/>
  <c r="CK294" i="1"/>
  <c r="CK638" i="1"/>
  <c r="AW462" i="1"/>
  <c r="CX462" i="1" s="1"/>
  <c r="AW269" i="1"/>
  <c r="CX269" i="1" s="1"/>
  <c r="AV461" i="1"/>
  <c r="CW461" i="1" s="1"/>
  <c r="AW459" i="1"/>
  <c r="CX459" i="1" s="1"/>
  <c r="CK272" i="1"/>
  <c r="CJ364" i="1"/>
  <c r="AW367" i="1"/>
  <c r="CX367" i="1" s="1"/>
  <c r="AW454" i="1"/>
  <c r="CX454" i="1" s="1"/>
  <c r="CK627" i="1"/>
  <c r="CK277" i="1"/>
  <c r="CK371" i="1"/>
  <c r="CK465" i="1"/>
  <c r="AW373" i="1"/>
  <c r="CX373" i="1" s="1"/>
  <c r="AW264" i="1"/>
  <c r="CX264" i="1" s="1"/>
  <c r="AW362" i="1"/>
  <c r="CX362" i="1" s="1"/>
  <c r="CK265" i="1"/>
  <c r="AW291" i="1"/>
  <c r="CX291" i="1" s="1"/>
  <c r="CK567" i="1"/>
  <c r="CK292" i="1"/>
  <c r="CK474" i="1"/>
  <c r="CK375" i="1"/>
  <c r="CK21" i="1"/>
  <c r="GY33" i="15" l="1"/>
  <c r="GX34" i="15"/>
  <c r="GR53" i="15"/>
  <c r="GQ54" i="15"/>
  <c r="DW30" i="15"/>
  <c r="DY29" i="15"/>
  <c r="HQ42" i="15"/>
  <c r="HR41" i="15"/>
  <c r="GX30" i="15"/>
  <c r="GY29" i="15"/>
  <c r="GY37" i="15"/>
  <c r="GX38" i="15"/>
  <c r="GX45" i="15"/>
  <c r="GW46" i="15"/>
  <c r="DU45" i="15"/>
  <c r="DS46" i="15"/>
  <c r="HU18" i="15"/>
  <c r="CX363" i="1"/>
  <c r="CK363" i="1" s="1"/>
  <c r="AW275" i="1"/>
  <c r="AW300" i="1"/>
  <c r="AW456" i="1"/>
  <c r="AW25" i="1"/>
  <c r="CK610" i="1"/>
  <c r="CK561" i="1"/>
  <c r="AW260" i="1"/>
  <c r="CX260" i="1" s="1"/>
  <c r="CJ299" i="1"/>
  <c r="CK283" i="1"/>
  <c r="AW364" i="1"/>
  <c r="CX364" i="1" s="1"/>
  <c r="AW157" i="1"/>
  <c r="CX157" i="1" s="1"/>
  <c r="AW626" i="1"/>
  <c r="CX626" i="1" s="1"/>
  <c r="CK373" i="1"/>
  <c r="CK298" i="1"/>
  <c r="CK592" i="1"/>
  <c r="CR9" i="1"/>
  <c r="GX46" i="15" l="1"/>
  <c r="GY45" i="15"/>
  <c r="GY38" i="15"/>
  <c r="GZ37" i="15"/>
  <c r="DW45" i="15"/>
  <c r="DU46" i="15"/>
  <c r="GY30" i="15"/>
  <c r="GZ29" i="15"/>
  <c r="HS41" i="15"/>
  <c r="HR42" i="15"/>
  <c r="DY30" i="15"/>
  <c r="EA29" i="15"/>
  <c r="GS53" i="15"/>
  <c r="GR54" i="15"/>
  <c r="GZ33" i="15"/>
  <c r="GY34" i="15"/>
  <c r="CX25" i="1"/>
  <c r="CK25" i="1" s="1"/>
  <c r="CX300" i="1"/>
  <c r="CK300" i="1" s="1"/>
  <c r="CX275" i="1"/>
  <c r="CK275" i="1" s="1"/>
  <c r="CX456" i="1"/>
  <c r="CK456" i="1" s="1"/>
  <c r="CJ206" i="1"/>
  <c r="CK206" i="1" s="1"/>
  <c r="CJ297" i="1"/>
  <c r="CK443" i="1"/>
  <c r="CK293" i="1"/>
  <c r="CK462" i="1"/>
  <c r="CJ461" i="1"/>
  <c r="CK269" i="1"/>
  <c r="CK366" i="1"/>
  <c r="CK288" i="1"/>
  <c r="CK264" i="1"/>
  <c r="CK362" i="1"/>
  <c r="HA33" i="15" l="1"/>
  <c r="GZ34" i="15"/>
  <c r="HT41" i="15"/>
  <c r="HS42" i="15"/>
  <c r="DY45" i="15"/>
  <c r="DW46" i="15"/>
  <c r="HA37" i="15"/>
  <c r="GZ38" i="15"/>
  <c r="GZ45" i="15"/>
  <c r="GY46" i="15"/>
  <c r="GS54" i="15"/>
  <c r="GT53" i="15"/>
  <c r="EC29" i="15"/>
  <c r="EA30" i="15"/>
  <c r="HA29" i="15"/>
  <c r="GZ30" i="15"/>
  <c r="CK260" i="1"/>
  <c r="AW299" i="1"/>
  <c r="CX299" i="1" s="1"/>
  <c r="AW271" i="1"/>
  <c r="CX271" i="1" s="1"/>
  <c r="CK626" i="1"/>
  <c r="CK459" i="1"/>
  <c r="CK471" i="1"/>
  <c r="CK276" i="1"/>
  <c r="CK454" i="1"/>
  <c r="CK367" i="1"/>
  <c r="CK295" i="1"/>
  <c r="CK291" i="1"/>
  <c r="CE9" i="1"/>
  <c r="AS9" i="1" l="1"/>
  <c r="HB29" i="15"/>
  <c r="HB30" i="15" s="1"/>
  <c r="HA30" i="15"/>
  <c r="GT54" i="15"/>
  <c r="GU53" i="15"/>
  <c r="EC30" i="15"/>
  <c r="EE29" i="15"/>
  <c r="GZ46" i="15"/>
  <c r="HA45" i="15"/>
  <c r="HA38" i="15"/>
  <c r="HB37" i="15"/>
  <c r="HB38" i="15" s="1"/>
  <c r="DY46" i="15"/>
  <c r="EA45" i="15"/>
  <c r="HU41" i="15"/>
  <c r="HT42" i="15"/>
  <c r="HT60" i="15"/>
  <c r="HT61" i="15" s="1"/>
  <c r="HB33" i="15"/>
  <c r="HB34" i="15" s="1"/>
  <c r="HA34" i="15"/>
  <c r="AW297" i="1"/>
  <c r="CX297" i="1" s="1"/>
  <c r="CK157" i="1"/>
  <c r="CK364" i="1"/>
  <c r="CK560" i="1"/>
  <c r="HA46" i="15" l="1"/>
  <c r="HB45" i="15"/>
  <c r="EE30" i="15"/>
  <c r="EG29" i="15"/>
  <c r="GV53" i="15"/>
  <c r="GU54" i="15"/>
  <c r="HU42" i="15"/>
  <c r="HU60" i="15"/>
  <c r="HU61" i="15" s="1"/>
  <c r="EC45" i="15"/>
  <c r="EA46" i="15"/>
  <c r="AW461" i="1"/>
  <c r="CK299" i="1"/>
  <c r="CK271" i="1"/>
  <c r="CS9" i="1"/>
  <c r="CF9" i="1" l="1"/>
  <c r="HB46" i="15"/>
  <c r="HC45" i="15"/>
  <c r="EE45" i="15"/>
  <c r="EC46" i="15"/>
  <c r="GV54" i="15"/>
  <c r="GW53" i="15"/>
  <c r="EG30" i="15"/>
  <c r="EI29" i="15"/>
  <c r="CX461" i="1"/>
  <c r="CK461" i="1" s="1"/>
  <c r="CK297" i="1"/>
  <c r="AT9" i="1" l="1"/>
  <c r="CT9" i="1" s="1"/>
  <c r="CG9" i="1" s="1"/>
  <c r="AU9" i="1" s="1"/>
  <c r="EK29" i="15"/>
  <c r="EI30" i="15"/>
  <c r="GW54" i="15"/>
  <c r="GX53" i="15"/>
  <c r="EE46" i="15"/>
  <c r="EG45" i="15"/>
  <c r="HC46" i="15"/>
  <c r="HD45" i="15"/>
  <c r="HD46" i="15" l="1"/>
  <c r="HE45" i="15"/>
  <c r="EG46" i="15"/>
  <c r="EI45" i="15"/>
  <c r="GX54" i="15"/>
  <c r="GY53" i="15"/>
  <c r="EK30" i="15"/>
  <c r="EM29" i="15"/>
  <c r="EM30" i="15" s="1"/>
  <c r="CU9" i="1"/>
  <c r="CH9" i="1" s="1"/>
  <c r="AV9" i="1" s="1"/>
  <c r="HE46" i="15" l="1"/>
  <c r="HF45" i="15"/>
  <c r="GY54" i="15"/>
  <c r="GZ53" i="15"/>
  <c r="EK45" i="15"/>
  <c r="EI46" i="15"/>
  <c r="CV9" i="1"/>
  <c r="CI9" i="1" s="1"/>
  <c r="AW9" i="1" s="1"/>
  <c r="HF46" i="15" l="1"/>
  <c r="HG45" i="15"/>
  <c r="EM45" i="15"/>
  <c r="EK46" i="15"/>
  <c r="HA53" i="15"/>
  <c r="GZ54" i="15"/>
  <c r="CX9" i="1"/>
  <c r="CW9" i="1"/>
  <c r="CJ9" i="1" s="1"/>
  <c r="HB53" i="15" l="1"/>
  <c r="HA54" i="15"/>
  <c r="HG46" i="15"/>
  <c r="HH45" i="15"/>
  <c r="EM46" i="15"/>
  <c r="EO45" i="15"/>
  <c r="CK9" i="1"/>
  <c r="EO46" i="15" l="1"/>
  <c r="EQ45" i="15"/>
  <c r="HI45" i="15"/>
  <c r="HH46" i="15"/>
  <c r="HB54" i="15"/>
  <c r="HC53" i="15"/>
  <c r="BB55" i="5"/>
  <c r="BA55" i="5"/>
  <c r="AZ55" i="5"/>
  <c r="BB54" i="5"/>
  <c r="BA54" i="5"/>
  <c r="AZ54" i="5"/>
  <c r="BB43" i="5"/>
  <c r="BA43" i="5"/>
  <c r="AZ43" i="5"/>
  <c r="BB42" i="5"/>
  <c r="BA42" i="5"/>
  <c r="AZ42" i="5"/>
  <c r="AY55" i="5"/>
  <c r="AX55" i="5"/>
  <c r="AW55" i="5"/>
  <c r="AY54" i="5"/>
  <c r="AX54" i="5"/>
  <c r="AW54" i="5"/>
  <c r="AY43" i="5"/>
  <c r="AX43" i="5"/>
  <c r="AW43" i="5"/>
  <c r="AY42" i="5"/>
  <c r="AX42" i="5"/>
  <c r="AW42" i="5"/>
  <c r="AV55" i="5"/>
  <c r="AU55" i="5"/>
  <c r="AT55" i="5"/>
  <c r="AV54" i="5"/>
  <c r="AU54" i="5"/>
  <c r="AT54" i="5"/>
  <c r="AT49" i="5"/>
  <c r="AT48" i="5"/>
  <c r="AU48" i="5" s="1"/>
  <c r="AV43" i="5"/>
  <c r="AU43" i="5"/>
  <c r="AT43" i="5"/>
  <c r="AV42" i="5"/>
  <c r="AU42" i="5"/>
  <c r="AT42" i="5"/>
  <c r="BB41" i="5"/>
  <c r="BA41" i="5"/>
  <c r="AZ41" i="5"/>
  <c r="AY41" i="5"/>
  <c r="AX41" i="5"/>
  <c r="AW41" i="5"/>
  <c r="AV41" i="5"/>
  <c r="AU41" i="5"/>
  <c r="AT41" i="5"/>
  <c r="AS41" i="5"/>
  <c r="AR41" i="5"/>
  <c r="BB37" i="5"/>
  <c r="BA37" i="5"/>
  <c r="AZ37" i="5"/>
  <c r="AY37" i="5"/>
  <c r="AX37" i="5"/>
  <c r="AW37" i="5"/>
  <c r="AV37" i="5"/>
  <c r="AU37" i="5"/>
  <c r="AT37" i="5"/>
  <c r="AS37" i="5"/>
  <c r="AR37" i="5"/>
  <c r="BB33" i="5"/>
  <c r="BA33" i="5"/>
  <c r="AZ33" i="5"/>
  <c r="AY33" i="5"/>
  <c r="AX33" i="5"/>
  <c r="AW33" i="5"/>
  <c r="AV33" i="5"/>
  <c r="AU33" i="5"/>
  <c r="AT33" i="5"/>
  <c r="AS33" i="5"/>
  <c r="AR33" i="5"/>
  <c r="BB29" i="5"/>
  <c r="BA29" i="5"/>
  <c r="AZ29" i="5"/>
  <c r="AY29" i="5"/>
  <c r="AX29" i="5"/>
  <c r="AW29" i="5"/>
  <c r="AV29" i="5"/>
  <c r="AU29" i="5"/>
  <c r="AT29" i="5"/>
  <c r="AS29" i="5"/>
  <c r="AR29" i="5"/>
  <c r="BB25" i="5"/>
  <c r="BA25" i="5"/>
  <c r="AZ25" i="5"/>
  <c r="AY25" i="5"/>
  <c r="AX25" i="5"/>
  <c r="AW25" i="5"/>
  <c r="AV25" i="5"/>
  <c r="AU25" i="5"/>
  <c r="AT25" i="5"/>
  <c r="AS25" i="5"/>
  <c r="AR25" i="5"/>
  <c r="BB21" i="5"/>
  <c r="BA21" i="5"/>
  <c r="AZ21" i="5"/>
  <c r="AY21" i="5"/>
  <c r="AX21" i="5"/>
  <c r="AW21" i="5"/>
  <c r="AV21" i="5"/>
  <c r="AU21" i="5"/>
  <c r="AT21" i="5"/>
  <c r="AS21" i="5"/>
  <c r="AR21" i="5"/>
  <c r="BB17" i="5"/>
  <c r="BA17" i="5"/>
  <c r="AZ17" i="5"/>
  <c r="AY17" i="5"/>
  <c r="AX17" i="5"/>
  <c r="AW17" i="5"/>
  <c r="AV17" i="5"/>
  <c r="AU17" i="5"/>
  <c r="AT17" i="5"/>
  <c r="AS17" i="5"/>
  <c r="AR17" i="5"/>
  <c r="AS57" i="5"/>
  <c r="AR57" i="5"/>
  <c r="AQ57" i="5"/>
  <c r="AP57" i="5"/>
  <c r="AO57" i="5"/>
  <c r="O20" i="5"/>
  <c r="P20" i="5" s="1"/>
  <c r="M21" i="5"/>
  <c r="N21" i="5"/>
  <c r="O24" i="5"/>
  <c r="P24" i="5" s="1"/>
  <c r="N25" i="5"/>
  <c r="O28" i="5"/>
  <c r="P28" i="5" s="1"/>
  <c r="N29" i="5"/>
  <c r="O29" i="5"/>
  <c r="O32" i="5"/>
  <c r="P32" i="5" s="1"/>
  <c r="N33" i="5"/>
  <c r="O33" i="5"/>
  <c r="O36" i="5"/>
  <c r="P36" i="5" s="1"/>
  <c r="N37" i="5"/>
  <c r="O37" i="5"/>
  <c r="G42" i="5"/>
  <c r="H42" i="5"/>
  <c r="H54" i="5" s="1"/>
  <c r="H64" i="5" s="1"/>
  <c r="I42" i="5"/>
  <c r="J42" i="5"/>
  <c r="J54" i="5" s="1"/>
  <c r="J64" i="5" s="1"/>
  <c r="K42" i="5"/>
  <c r="K54" i="5" s="1"/>
  <c r="K64" i="5" s="1"/>
  <c r="L42" i="5"/>
  <c r="M42" i="5"/>
  <c r="M54" i="5" s="1"/>
  <c r="M64" i="5" s="1"/>
  <c r="N42" i="5"/>
  <c r="O42" i="5"/>
  <c r="P42" i="5"/>
  <c r="P54" i="5" s="1"/>
  <c r="P64" i="5" s="1"/>
  <c r="Q42" i="5"/>
  <c r="R42" i="5"/>
  <c r="R54" i="5" s="1"/>
  <c r="R64" i="5" s="1"/>
  <c r="G43" i="5"/>
  <c r="G55" i="5" s="1"/>
  <c r="G65" i="5" s="1"/>
  <c r="H43" i="5"/>
  <c r="I43" i="5"/>
  <c r="I55" i="5" s="1"/>
  <c r="I65" i="5" s="1"/>
  <c r="J43" i="5"/>
  <c r="K43" i="5"/>
  <c r="L43" i="5"/>
  <c r="L55" i="5" s="1"/>
  <c r="L65" i="5" s="1"/>
  <c r="M43" i="5"/>
  <c r="N43" i="5"/>
  <c r="N55" i="5" s="1"/>
  <c r="N65" i="5" s="1"/>
  <c r="O43" i="5"/>
  <c r="O55" i="5" s="1"/>
  <c r="P43" i="5"/>
  <c r="Q43" i="5"/>
  <c r="Q55" i="5" s="1"/>
  <c r="Q65" i="5" s="1"/>
  <c r="R43" i="5"/>
  <c r="G48" i="5"/>
  <c r="H48" i="5" s="1"/>
  <c r="I48" i="5" s="1"/>
  <c r="J48" i="5" s="1"/>
  <c r="J49" i="5" s="1"/>
  <c r="G49" i="5"/>
  <c r="G54" i="5"/>
  <c r="G64" i="5" s="1"/>
  <c r="I54" i="5"/>
  <c r="I64" i="5" s="1"/>
  <c r="L54" i="5"/>
  <c r="L64" i="5" s="1"/>
  <c r="N54" i="5"/>
  <c r="O54" i="5"/>
  <c r="O64" i="5" s="1"/>
  <c r="Q54" i="5"/>
  <c r="Q64" i="5" s="1"/>
  <c r="H55" i="5"/>
  <c r="H65" i="5" s="1"/>
  <c r="J55" i="5"/>
  <c r="K55" i="5"/>
  <c r="K65" i="5" s="1"/>
  <c r="M55" i="5"/>
  <c r="M65" i="5" s="1"/>
  <c r="P55" i="5"/>
  <c r="P65" i="5" s="1"/>
  <c r="R55" i="5"/>
  <c r="N64" i="5"/>
  <c r="J65" i="5"/>
  <c r="R65" i="5"/>
  <c r="L71" i="5"/>
  <c r="M71" i="5"/>
  <c r="N71" i="5"/>
  <c r="O71" i="5"/>
  <c r="P71" i="5"/>
  <c r="Q71" i="5"/>
  <c r="R71" i="5"/>
  <c r="AA71" i="5"/>
  <c r="Z71" i="5"/>
  <c r="Y71" i="5"/>
  <c r="X71" i="5"/>
  <c r="W71" i="5"/>
  <c r="V71" i="5"/>
  <c r="U71" i="5"/>
  <c r="T71" i="5"/>
  <c r="S71" i="5"/>
  <c r="AG56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G49" i="5"/>
  <c r="AH48" i="5"/>
  <c r="W47" i="5"/>
  <c r="V47" i="5"/>
  <c r="T47" i="5"/>
  <c r="S47" i="5"/>
  <c r="W46" i="5"/>
  <c r="V46" i="5"/>
  <c r="T46" i="5"/>
  <c r="S46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D55" i="5" s="1"/>
  <c r="AC43" i="5"/>
  <c r="AC55" i="5" s="1"/>
  <c r="AB43" i="5"/>
  <c r="AB55" i="5" s="1"/>
  <c r="AA43" i="5"/>
  <c r="AA55" i="5" s="1"/>
  <c r="AA65" i="5" s="1"/>
  <c r="Z43" i="5"/>
  <c r="Z55" i="5" s="1"/>
  <c r="Z65" i="5" s="1"/>
  <c r="Y43" i="5"/>
  <c r="Y55" i="5" s="1"/>
  <c r="Y65" i="5" s="1"/>
  <c r="X43" i="5"/>
  <c r="X55" i="5" s="1"/>
  <c r="X65" i="5" s="1"/>
  <c r="U43" i="5"/>
  <c r="U55" i="5" s="1"/>
  <c r="U65" i="5" s="1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D54" i="5" s="1"/>
  <c r="AC42" i="5"/>
  <c r="AC54" i="5" s="1"/>
  <c r="AB42" i="5"/>
  <c r="AB54" i="5" s="1"/>
  <c r="AA42" i="5"/>
  <c r="AA54" i="5" s="1"/>
  <c r="AA64" i="5" s="1"/>
  <c r="Z42" i="5"/>
  <c r="Z54" i="5" s="1"/>
  <c r="Z64" i="5" s="1"/>
  <c r="Y42" i="5"/>
  <c r="Y54" i="5" s="1"/>
  <c r="Y64" i="5" s="1"/>
  <c r="X42" i="5"/>
  <c r="X54" i="5" s="1"/>
  <c r="X64" i="5" s="1"/>
  <c r="U42" i="5"/>
  <c r="U54" i="5" s="1"/>
  <c r="U64" i="5" s="1"/>
  <c r="AG41" i="5"/>
  <c r="AH40" i="5"/>
  <c r="AH41" i="5" s="1"/>
  <c r="W39" i="5"/>
  <c r="V39" i="5"/>
  <c r="T39" i="5"/>
  <c r="S39" i="5"/>
  <c r="W38" i="5"/>
  <c r="V38" i="5"/>
  <c r="T38" i="5"/>
  <c r="S38" i="5"/>
  <c r="AG37" i="5"/>
  <c r="AH36" i="5"/>
  <c r="W35" i="5"/>
  <c r="V35" i="5"/>
  <c r="T35" i="5"/>
  <c r="S35" i="5"/>
  <c r="W34" i="5"/>
  <c r="V34" i="5"/>
  <c r="T34" i="5"/>
  <c r="S34" i="5"/>
  <c r="AG33" i="5"/>
  <c r="AH32" i="5"/>
  <c r="AH33" i="5" s="1"/>
  <c r="W31" i="5"/>
  <c r="V31" i="5"/>
  <c r="T31" i="5"/>
  <c r="S31" i="5"/>
  <c r="W30" i="5"/>
  <c r="V30" i="5"/>
  <c r="T30" i="5"/>
  <c r="S30" i="5"/>
  <c r="AG29" i="5"/>
  <c r="AH28" i="5"/>
  <c r="AI28" i="5" s="1"/>
  <c r="AI29" i="5" s="1"/>
  <c r="W27" i="5"/>
  <c r="V27" i="5"/>
  <c r="T27" i="5"/>
  <c r="S27" i="5"/>
  <c r="W26" i="5"/>
  <c r="V26" i="5"/>
  <c r="T26" i="5"/>
  <c r="S26" i="5"/>
  <c r="AG25" i="5"/>
  <c r="AH24" i="5"/>
  <c r="AH25" i="5" s="1"/>
  <c r="W23" i="5"/>
  <c r="V23" i="5"/>
  <c r="T23" i="5"/>
  <c r="S23" i="5"/>
  <c r="W22" i="5"/>
  <c r="V22" i="5"/>
  <c r="T22" i="5"/>
  <c r="S22" i="5"/>
  <c r="AG21" i="5"/>
  <c r="AI20" i="5"/>
  <c r="AH20" i="5"/>
  <c r="AH21" i="5" s="1"/>
  <c r="V19" i="5"/>
  <c r="T19" i="5"/>
  <c r="S19" i="5"/>
  <c r="V18" i="5"/>
  <c r="T18" i="5"/>
  <c r="S18" i="5"/>
  <c r="AG17" i="5"/>
  <c r="AH16" i="5"/>
  <c r="V15" i="5"/>
  <c r="T15" i="5"/>
  <c r="S15" i="5"/>
  <c r="V14" i="5"/>
  <c r="T14" i="5"/>
  <c r="S14" i="5"/>
  <c r="HD53" i="15" l="1"/>
  <c r="HC54" i="15"/>
  <c r="HJ45" i="15"/>
  <c r="HI46" i="15"/>
  <c r="ES45" i="15"/>
  <c r="EQ46" i="15"/>
  <c r="AU56" i="5"/>
  <c r="AU57" i="5" s="1"/>
  <c r="AU49" i="5"/>
  <c r="AV48" i="5"/>
  <c r="AW48" i="5" s="1"/>
  <c r="AW56" i="5" s="1"/>
  <c r="AW57" i="5" s="1"/>
  <c r="AT56" i="5"/>
  <c r="AT57" i="5" s="1"/>
  <c r="N57" i="5"/>
  <c r="O65" i="5"/>
  <c r="O56" i="5"/>
  <c r="O25" i="5"/>
  <c r="O21" i="5"/>
  <c r="G56" i="5"/>
  <c r="H49" i="5"/>
  <c r="K48" i="5"/>
  <c r="I49" i="5"/>
  <c r="Q36" i="5"/>
  <c r="P37" i="5"/>
  <c r="P33" i="5"/>
  <c r="Q32" i="5"/>
  <c r="G20" i="5"/>
  <c r="Q28" i="5"/>
  <c r="P29" i="5"/>
  <c r="Q24" i="5"/>
  <c r="P25" i="5"/>
  <c r="Q20" i="5"/>
  <c r="P21" i="5"/>
  <c r="S42" i="5"/>
  <c r="S54" i="5" s="1"/>
  <c r="S64" i="5" s="1"/>
  <c r="W43" i="5"/>
  <c r="W55" i="5" s="1"/>
  <c r="W65" i="5" s="1"/>
  <c r="V42" i="5"/>
  <c r="V54" i="5" s="1"/>
  <c r="V64" i="5" s="1"/>
  <c r="AI40" i="5"/>
  <c r="S43" i="5"/>
  <c r="S55" i="5" s="1"/>
  <c r="V43" i="5"/>
  <c r="V55" i="5" s="1"/>
  <c r="V65" i="5" s="1"/>
  <c r="AG57" i="5"/>
  <c r="AH56" i="5"/>
  <c r="AH57" i="5" s="1"/>
  <c r="AH17" i="5"/>
  <c r="AI16" i="5"/>
  <c r="AI21" i="5"/>
  <c r="AJ20" i="5"/>
  <c r="T43" i="5"/>
  <c r="T55" i="5" s="1"/>
  <c r="T65" i="5" s="1"/>
  <c r="T42" i="5"/>
  <c r="T54" i="5" s="1"/>
  <c r="T64" i="5" s="1"/>
  <c r="W42" i="5"/>
  <c r="W54" i="5" s="1"/>
  <c r="W64" i="5" s="1"/>
  <c r="AI24" i="5"/>
  <c r="AI32" i="5"/>
  <c r="AJ28" i="5"/>
  <c r="AH29" i="5"/>
  <c r="AI36" i="5"/>
  <c r="AH37" i="5"/>
  <c r="AH49" i="5"/>
  <c r="AI48" i="5"/>
  <c r="EU45" i="15" l="1"/>
  <c r="ES46" i="15"/>
  <c r="HJ46" i="15"/>
  <c r="HK45" i="15"/>
  <c r="HD54" i="15"/>
  <c r="HE53" i="15"/>
  <c r="AW49" i="5"/>
  <c r="AX48" i="5"/>
  <c r="AX56" i="5"/>
  <c r="AX57" i="5" s="1"/>
  <c r="AX49" i="5"/>
  <c r="AY48" i="5"/>
  <c r="AZ48" i="5" s="1"/>
  <c r="AV56" i="5"/>
  <c r="AV57" i="5" s="1"/>
  <c r="AV49" i="5"/>
  <c r="O57" i="5"/>
  <c r="P56" i="5"/>
  <c r="Q56" i="5" s="1"/>
  <c r="R56" i="5" s="1"/>
  <c r="R57" i="5" s="1"/>
  <c r="R36" i="5"/>
  <c r="R37" i="5" s="1"/>
  <c r="Q37" i="5"/>
  <c r="R20" i="5"/>
  <c r="R21" i="5" s="1"/>
  <c r="Q21" i="5"/>
  <c r="H20" i="5"/>
  <c r="G21" i="5"/>
  <c r="G24" i="5"/>
  <c r="S65" i="5"/>
  <c r="R24" i="5"/>
  <c r="R25" i="5" s="1"/>
  <c r="Q25" i="5"/>
  <c r="L48" i="5"/>
  <c r="K49" i="5"/>
  <c r="Q29" i="5"/>
  <c r="R28" i="5"/>
  <c r="R29" i="5" s="1"/>
  <c r="H56" i="5"/>
  <c r="G57" i="5"/>
  <c r="R32" i="5"/>
  <c r="R33" i="5" s="1"/>
  <c r="Q33" i="5"/>
  <c r="AI41" i="5"/>
  <c r="AJ40" i="5"/>
  <c r="AI49" i="5"/>
  <c r="AJ48" i="5"/>
  <c r="AI25" i="5"/>
  <c r="AJ24" i="5"/>
  <c r="AK20" i="5"/>
  <c r="AJ21" i="5"/>
  <c r="AI37" i="5"/>
  <c r="AJ36" i="5"/>
  <c r="AJ29" i="5"/>
  <c r="AK28" i="5"/>
  <c r="AI56" i="5"/>
  <c r="AI57" i="5" s="1"/>
  <c r="AI17" i="5"/>
  <c r="AJ16" i="5"/>
  <c r="AJ32" i="5"/>
  <c r="AI33" i="5"/>
  <c r="S28" i="5"/>
  <c r="S36" i="5"/>
  <c r="HE54" i="15" l="1"/>
  <c r="HF53" i="15"/>
  <c r="HK46" i="15"/>
  <c r="HL45" i="15"/>
  <c r="EU46" i="15"/>
  <c r="EW45" i="15"/>
  <c r="BA48" i="5"/>
  <c r="AZ56" i="5"/>
  <c r="AZ57" i="5" s="1"/>
  <c r="AZ49" i="5"/>
  <c r="AY56" i="5"/>
  <c r="AY57" i="5" s="1"/>
  <c r="AY49" i="5"/>
  <c r="Q57" i="5"/>
  <c r="P57" i="5"/>
  <c r="H57" i="5"/>
  <c r="I56" i="5"/>
  <c r="H24" i="5"/>
  <c r="G25" i="5"/>
  <c r="H21" i="5"/>
  <c r="I20" i="5"/>
  <c r="G61" i="5"/>
  <c r="M48" i="5"/>
  <c r="L49" i="5"/>
  <c r="AK40" i="5"/>
  <c r="AJ41" i="5"/>
  <c r="T36" i="5"/>
  <c r="S37" i="5"/>
  <c r="AJ33" i="5"/>
  <c r="AK32" i="5"/>
  <c r="AJ56" i="5"/>
  <c r="AJ57" i="5" s="1"/>
  <c r="AJ17" i="5"/>
  <c r="AK16" i="5"/>
  <c r="S29" i="5"/>
  <c r="T28" i="5"/>
  <c r="AK21" i="5"/>
  <c r="AL20" i="5"/>
  <c r="AJ49" i="5"/>
  <c r="AK48" i="5"/>
  <c r="AK36" i="5"/>
  <c r="AJ37" i="5"/>
  <c r="AJ25" i="5"/>
  <c r="AK24" i="5"/>
  <c r="S24" i="5"/>
  <c r="AL28" i="5"/>
  <c r="AK29" i="5"/>
  <c r="HG53" i="15" l="1"/>
  <c r="HF54" i="15"/>
  <c r="EW46" i="15"/>
  <c r="EY45" i="15"/>
  <c r="HM45" i="15"/>
  <c r="HL46" i="15"/>
  <c r="BA56" i="5"/>
  <c r="BA57" i="5" s="1"/>
  <c r="BB48" i="5"/>
  <c r="BA49" i="5"/>
  <c r="H61" i="5"/>
  <c r="G62" i="5"/>
  <c r="G66" i="5"/>
  <c r="G67" i="5" s="1"/>
  <c r="I57" i="5"/>
  <c r="J56" i="5"/>
  <c r="I24" i="5"/>
  <c r="H25" i="5"/>
  <c r="N48" i="5"/>
  <c r="M49" i="5"/>
  <c r="J20" i="5"/>
  <c r="I21" i="5"/>
  <c r="AL40" i="5"/>
  <c r="AK41" i="5"/>
  <c r="AK56" i="5"/>
  <c r="AK57" i="5" s="1"/>
  <c r="AK17" i="5"/>
  <c r="AL16" i="5"/>
  <c r="S32" i="5"/>
  <c r="S20" i="5"/>
  <c r="T29" i="5"/>
  <c r="U28" i="5"/>
  <c r="AK33" i="5"/>
  <c r="AL32" i="5"/>
  <c r="AM28" i="5"/>
  <c r="AL29" i="5"/>
  <c r="AK37" i="5"/>
  <c r="AL36" i="5"/>
  <c r="AK49" i="5"/>
  <c r="AL48" i="5"/>
  <c r="S25" i="5"/>
  <c r="T24" i="5"/>
  <c r="AK25" i="5"/>
  <c r="AL24" i="5"/>
  <c r="AM20" i="5"/>
  <c r="AL21" i="5"/>
  <c r="T37" i="5"/>
  <c r="U36" i="5"/>
  <c r="HN45" i="15" l="1"/>
  <c r="HM46" i="15"/>
  <c r="FA45" i="15"/>
  <c r="EY46" i="15"/>
  <c r="HG54" i="15"/>
  <c r="HH53" i="15"/>
  <c r="BB56" i="5"/>
  <c r="BB57" i="5" s="1"/>
  <c r="BB49" i="5"/>
  <c r="H62" i="5"/>
  <c r="I61" i="5"/>
  <c r="H66" i="5"/>
  <c r="H67" i="5" s="1"/>
  <c r="O48" i="5"/>
  <c r="N49" i="5"/>
  <c r="I25" i="5"/>
  <c r="J24" i="5"/>
  <c r="J57" i="5"/>
  <c r="K56" i="5"/>
  <c r="K20" i="5"/>
  <c r="J21" i="5"/>
  <c r="AM40" i="5"/>
  <c r="AL41" i="5"/>
  <c r="AM24" i="5"/>
  <c r="AL25" i="5"/>
  <c r="U37" i="5"/>
  <c r="V36" i="5"/>
  <c r="S33" i="5"/>
  <c r="T32" i="5"/>
  <c r="AN20" i="5"/>
  <c r="AM21" i="5"/>
  <c r="S56" i="5"/>
  <c r="V28" i="5"/>
  <c r="U29" i="5"/>
  <c r="T25" i="5"/>
  <c r="U24" i="5"/>
  <c r="AM29" i="5"/>
  <c r="AN28" i="5"/>
  <c r="AL56" i="5"/>
  <c r="AL57" i="5" s="1"/>
  <c r="AL17" i="5"/>
  <c r="AM16" i="5"/>
  <c r="AM36" i="5"/>
  <c r="AL37" i="5"/>
  <c r="AL33" i="5"/>
  <c r="AM32" i="5"/>
  <c r="S21" i="5"/>
  <c r="T20" i="5"/>
  <c r="AL49" i="5"/>
  <c r="AM48" i="5"/>
  <c r="FA46" i="15" l="1"/>
  <c r="FC45" i="15"/>
  <c r="HH54" i="15"/>
  <c r="HI53" i="15"/>
  <c r="HN46" i="15"/>
  <c r="HO45" i="15"/>
  <c r="K21" i="5"/>
  <c r="L20" i="5"/>
  <c r="L21" i="5" s="1"/>
  <c r="L56" i="5"/>
  <c r="K57" i="5"/>
  <c r="K24" i="5"/>
  <c r="J25" i="5"/>
  <c r="I62" i="5"/>
  <c r="J61" i="5"/>
  <c r="I66" i="5"/>
  <c r="I67" i="5" s="1"/>
  <c r="P48" i="5"/>
  <c r="O49" i="5"/>
  <c r="AM41" i="5"/>
  <c r="AN40" i="5"/>
  <c r="W36" i="5"/>
  <c r="V37" i="5"/>
  <c r="AM49" i="5"/>
  <c r="AN48" i="5"/>
  <c r="AN29" i="5"/>
  <c r="AO28" i="5"/>
  <c r="S57" i="5"/>
  <c r="T56" i="5"/>
  <c r="AO20" i="5"/>
  <c r="AN21" i="5"/>
  <c r="T33" i="5"/>
  <c r="U32" i="5"/>
  <c r="U25" i="5"/>
  <c r="V24" i="5"/>
  <c r="AM37" i="5"/>
  <c r="AN36" i="5"/>
  <c r="AM56" i="5"/>
  <c r="AM57" i="5" s="1"/>
  <c r="AN16" i="5"/>
  <c r="AM17" i="5"/>
  <c r="V29" i="5"/>
  <c r="W28" i="5"/>
  <c r="U20" i="5"/>
  <c r="T21" i="5"/>
  <c r="AM33" i="5"/>
  <c r="AN32" i="5"/>
  <c r="AM25" i="5"/>
  <c r="AN24" i="5"/>
  <c r="HO46" i="15" l="1"/>
  <c r="HP45" i="15"/>
  <c r="FC46" i="15"/>
  <c r="FE45" i="15"/>
  <c r="HJ53" i="15"/>
  <c r="HI54" i="15"/>
  <c r="L24" i="5"/>
  <c r="K25" i="5"/>
  <c r="L57" i="5"/>
  <c r="M56" i="5"/>
  <c r="Q48" i="5"/>
  <c r="P49" i="5"/>
  <c r="J62" i="5"/>
  <c r="K61" i="5"/>
  <c r="J66" i="5"/>
  <c r="J67" i="5" s="1"/>
  <c r="AO40" i="5"/>
  <c r="AN41" i="5"/>
  <c r="AO48" i="5"/>
  <c r="AN49" i="5"/>
  <c r="AO21" i="5"/>
  <c r="AP20" i="5"/>
  <c r="U21" i="5"/>
  <c r="V20" i="5"/>
  <c r="AN56" i="5"/>
  <c r="AN57" i="5" s="1"/>
  <c r="AN17" i="5"/>
  <c r="AO16" i="5"/>
  <c r="V25" i="5"/>
  <c r="W24" i="5"/>
  <c r="U33" i="5"/>
  <c r="V32" i="5"/>
  <c r="W37" i="5"/>
  <c r="X36" i="5"/>
  <c r="AN25" i="5"/>
  <c r="AO24" i="5"/>
  <c r="AN33" i="5"/>
  <c r="AO32" i="5"/>
  <c r="AO29" i="5"/>
  <c r="AP28" i="5"/>
  <c r="AO36" i="5"/>
  <c r="AN37" i="5"/>
  <c r="U56" i="5"/>
  <c r="T57" i="5"/>
  <c r="W29" i="5"/>
  <c r="X28" i="5"/>
  <c r="FG45" i="15" l="1"/>
  <c r="FE46" i="15"/>
  <c r="HQ45" i="15"/>
  <c r="HP46" i="15"/>
  <c r="HJ54" i="15"/>
  <c r="HK53" i="15"/>
  <c r="K62" i="5"/>
  <c r="L61" i="5"/>
  <c r="K66" i="5"/>
  <c r="K67" i="5" s="1"/>
  <c r="G16" i="5"/>
  <c r="M57" i="5"/>
  <c r="R48" i="5"/>
  <c r="R49" i="5" s="1"/>
  <c r="Q49" i="5"/>
  <c r="L25" i="5"/>
  <c r="M24" i="5"/>
  <c r="M25" i="5" s="1"/>
  <c r="AP40" i="5"/>
  <c r="AO41" i="5"/>
  <c r="W25" i="5"/>
  <c r="X24" i="5"/>
  <c r="AP24" i="5"/>
  <c r="AO25" i="5"/>
  <c r="AO56" i="5"/>
  <c r="AO17" i="5"/>
  <c r="AP16" i="5"/>
  <c r="AP48" i="5"/>
  <c r="AO49" i="5"/>
  <c r="X29" i="5"/>
  <c r="Y28" i="5"/>
  <c r="X37" i="5"/>
  <c r="Y36" i="5"/>
  <c r="U57" i="5"/>
  <c r="V56" i="5"/>
  <c r="AO33" i="5"/>
  <c r="AP32" i="5"/>
  <c r="V33" i="5"/>
  <c r="W32" i="5"/>
  <c r="AQ28" i="5"/>
  <c r="AP29" i="5"/>
  <c r="AP21" i="5"/>
  <c r="AQ20" i="5"/>
  <c r="W20" i="5"/>
  <c r="V21" i="5"/>
  <c r="AO37" i="5"/>
  <c r="AP36" i="5"/>
  <c r="HR45" i="15" l="1"/>
  <c r="HQ46" i="15"/>
  <c r="HK54" i="15"/>
  <c r="HL53" i="15"/>
  <c r="FI45" i="15"/>
  <c r="FG46" i="15"/>
  <c r="G17" i="5"/>
  <c r="H16" i="5"/>
  <c r="M61" i="5"/>
  <c r="L62" i="5"/>
  <c r="L66" i="5"/>
  <c r="L67" i="5" s="1"/>
  <c r="AP41" i="5"/>
  <c r="AQ40" i="5"/>
  <c r="AP49" i="5"/>
  <c r="AQ48" i="5"/>
  <c r="AQ24" i="5"/>
  <c r="AP25" i="5"/>
  <c r="Z28" i="5"/>
  <c r="Y29" i="5"/>
  <c r="AP56" i="5"/>
  <c r="AP17" i="5"/>
  <c r="AQ16" i="5"/>
  <c r="AP33" i="5"/>
  <c r="AQ32" i="5"/>
  <c r="X20" i="5"/>
  <c r="W21" i="5"/>
  <c r="AQ21" i="5"/>
  <c r="AR20" i="5"/>
  <c r="W56" i="5"/>
  <c r="V57" i="5"/>
  <c r="X25" i="5"/>
  <c r="Y24" i="5"/>
  <c r="AQ29" i="5"/>
  <c r="AR28" i="5"/>
  <c r="Y37" i="5"/>
  <c r="Z36" i="5"/>
  <c r="AQ36" i="5"/>
  <c r="AP37" i="5"/>
  <c r="W33" i="5"/>
  <c r="X32" i="5"/>
  <c r="FK45" i="15" l="1"/>
  <c r="FI46" i="15"/>
  <c r="HL54" i="15"/>
  <c r="HM53" i="15"/>
  <c r="HS45" i="15"/>
  <c r="HR46" i="15"/>
  <c r="N61" i="5"/>
  <c r="M62" i="5"/>
  <c r="M66" i="5"/>
  <c r="M67" i="5" s="1"/>
  <c r="H17" i="5"/>
  <c r="I16" i="5"/>
  <c r="AR40" i="5"/>
  <c r="AQ41" i="5"/>
  <c r="Z37" i="5"/>
  <c r="AA36" i="5"/>
  <c r="AS28" i="5"/>
  <c r="X21" i="5"/>
  <c r="Y20" i="5"/>
  <c r="AR36" i="5"/>
  <c r="AQ37" i="5"/>
  <c r="X33" i="5"/>
  <c r="Y32" i="5"/>
  <c r="X56" i="5"/>
  <c r="W57" i="5"/>
  <c r="Y25" i="5"/>
  <c r="Z24" i="5"/>
  <c r="AR32" i="5"/>
  <c r="AQ33" i="5"/>
  <c r="AQ56" i="5"/>
  <c r="AQ17" i="5"/>
  <c r="AR16" i="5"/>
  <c r="AA28" i="5"/>
  <c r="Z29" i="5"/>
  <c r="AS20" i="5"/>
  <c r="AR24" i="5"/>
  <c r="AQ25" i="5"/>
  <c r="AQ49" i="5"/>
  <c r="AR48" i="5"/>
  <c r="HM54" i="15" l="1"/>
  <c r="HN53" i="15"/>
  <c r="HS46" i="15"/>
  <c r="HT45" i="15"/>
  <c r="FM45" i="15"/>
  <c r="FK46" i="15"/>
  <c r="O61" i="5"/>
  <c r="N66" i="5"/>
  <c r="N67" i="5" s="1"/>
  <c r="N62" i="5"/>
  <c r="G40" i="5"/>
  <c r="J16" i="5"/>
  <c r="I17" i="5"/>
  <c r="AS40" i="5"/>
  <c r="AA29" i="5"/>
  <c r="AB28" i="5"/>
  <c r="Z32" i="5"/>
  <c r="Y33" i="5"/>
  <c r="Z20" i="5"/>
  <c r="Y21" i="5"/>
  <c r="AR56" i="5"/>
  <c r="AS16" i="5"/>
  <c r="AS36" i="5"/>
  <c r="AS48" i="5"/>
  <c r="AS49" i="5" s="1"/>
  <c r="AR49" i="5"/>
  <c r="AS24" i="5"/>
  <c r="AB36" i="5"/>
  <c r="AA37" i="5"/>
  <c r="Z25" i="5"/>
  <c r="AA24" i="5"/>
  <c r="X57" i="5"/>
  <c r="Y56" i="5"/>
  <c r="AS32" i="5"/>
  <c r="HT46" i="15" l="1"/>
  <c r="HU45" i="15"/>
  <c r="HN54" i="15"/>
  <c r="HO53" i="15"/>
  <c r="FM46" i="15"/>
  <c r="FO45" i="15"/>
  <c r="K16" i="5"/>
  <c r="J17" i="5"/>
  <c r="O66" i="5"/>
  <c r="O67" i="5" s="1"/>
  <c r="P61" i="5"/>
  <c r="O62" i="5"/>
  <c r="G41" i="5"/>
  <c r="H40" i="5"/>
  <c r="AA25" i="5"/>
  <c r="AB24" i="5"/>
  <c r="Z33" i="5"/>
  <c r="AA32" i="5"/>
  <c r="S48" i="5"/>
  <c r="AA20" i="5"/>
  <c r="Z21" i="5"/>
  <c r="AS56" i="5"/>
  <c r="Y57" i="5"/>
  <c r="Z56" i="5"/>
  <c r="AB37" i="5"/>
  <c r="AC36" i="5"/>
  <c r="AB29" i="5"/>
  <c r="AC28" i="5"/>
  <c r="HU46" i="15" l="1"/>
  <c r="HV45" i="15"/>
  <c r="FQ45" i="15"/>
  <c r="FO46" i="15"/>
  <c r="HO54" i="15"/>
  <c r="HP53" i="15"/>
  <c r="P62" i="5"/>
  <c r="Q61" i="5"/>
  <c r="P66" i="5"/>
  <c r="P67" i="5" s="1"/>
  <c r="H41" i="5"/>
  <c r="I40" i="5"/>
  <c r="L16" i="5"/>
  <c r="K17" i="5"/>
  <c r="AA21" i="5"/>
  <c r="AB20" i="5"/>
  <c r="S49" i="5"/>
  <c r="T48" i="5"/>
  <c r="AB32" i="5"/>
  <c r="AA33" i="5"/>
  <c r="AD28" i="5"/>
  <c r="AC29" i="5"/>
  <c r="AD36" i="5"/>
  <c r="AC37" i="5"/>
  <c r="Z57" i="5"/>
  <c r="AA56" i="5"/>
  <c r="AB25" i="5"/>
  <c r="AC24" i="5"/>
  <c r="FQ46" i="15" l="1"/>
  <c r="FS45" i="15"/>
  <c r="HQ53" i="15"/>
  <c r="HP54" i="15"/>
  <c r="HW45" i="15"/>
  <c r="HV46" i="15"/>
  <c r="J40" i="5"/>
  <c r="I41" i="5"/>
  <c r="M16" i="5"/>
  <c r="L17" i="5"/>
  <c r="Q62" i="5"/>
  <c r="R61" i="5"/>
  <c r="Q66" i="5"/>
  <c r="Q67" i="5" s="1"/>
  <c r="AD24" i="5"/>
  <c r="AC25" i="5"/>
  <c r="AD29" i="5"/>
  <c r="AE28" i="5"/>
  <c r="AB33" i="5"/>
  <c r="AC32" i="5"/>
  <c r="AB21" i="5"/>
  <c r="AC20" i="5"/>
  <c r="U48" i="5"/>
  <c r="T49" i="5"/>
  <c r="AA57" i="5"/>
  <c r="AB56" i="5"/>
  <c r="AE36" i="5"/>
  <c r="AD37" i="5"/>
  <c r="HX45" i="15" l="1"/>
  <c r="HW46" i="15"/>
  <c r="FU45" i="15"/>
  <c r="FS46" i="15"/>
  <c r="HQ54" i="15"/>
  <c r="HS53" i="15"/>
  <c r="HR53" i="15"/>
  <c r="R62" i="5"/>
  <c r="R66" i="5"/>
  <c r="R67" i="5" s="1"/>
  <c r="S61" i="5"/>
  <c r="K40" i="5"/>
  <c r="J41" i="5"/>
  <c r="N16" i="5"/>
  <c r="M17" i="5"/>
  <c r="AC56" i="5"/>
  <c r="AB57" i="5"/>
  <c r="AE29" i="5"/>
  <c r="AF28" i="5"/>
  <c r="AF29" i="5" s="1"/>
  <c r="AC33" i="5"/>
  <c r="AD32" i="5"/>
  <c r="AD25" i="5"/>
  <c r="AE24" i="5"/>
  <c r="U49" i="5"/>
  <c r="V48" i="5"/>
  <c r="AE37" i="5"/>
  <c r="AF36" i="5"/>
  <c r="AF37" i="5" s="1"/>
  <c r="AC21" i="5"/>
  <c r="AD20" i="5"/>
  <c r="HU53" i="15" l="1"/>
  <c r="HS54" i="15"/>
  <c r="HT53" i="15"/>
  <c r="HR54" i="15"/>
  <c r="FU46" i="15"/>
  <c r="FW45" i="15"/>
  <c r="HX46" i="15"/>
  <c r="HY45" i="15"/>
  <c r="K41" i="5"/>
  <c r="L40" i="5"/>
  <c r="T61" i="5"/>
  <c r="S66" i="5"/>
  <c r="S67" i="5" s="1"/>
  <c r="S62" i="5"/>
  <c r="O16" i="5"/>
  <c r="N17" i="5"/>
  <c r="AE25" i="5"/>
  <c r="AF24" i="5"/>
  <c r="AF25" i="5" s="1"/>
  <c r="AD33" i="5"/>
  <c r="AE32" i="5"/>
  <c r="AC57" i="5"/>
  <c r="AD56" i="5"/>
  <c r="AD57" i="5" s="1"/>
  <c r="AD21" i="5"/>
  <c r="AE20" i="5"/>
  <c r="V49" i="5"/>
  <c r="W48" i="5"/>
  <c r="HY46" i="15" l="1"/>
  <c r="HZ45" i="15"/>
  <c r="FW46" i="15"/>
  <c r="FY45" i="15"/>
  <c r="FY46" i="15" s="1"/>
  <c r="HV53" i="15"/>
  <c r="HW53" i="15"/>
  <c r="HT54" i="15"/>
  <c r="HX53" i="15"/>
  <c r="HX54" i="15" s="1"/>
  <c r="HU54" i="15"/>
  <c r="T62" i="5"/>
  <c r="U61" i="5"/>
  <c r="T66" i="5"/>
  <c r="T67" i="5" s="1"/>
  <c r="O17" i="5"/>
  <c r="P16" i="5"/>
  <c r="M40" i="5"/>
  <c r="L41" i="5"/>
  <c r="AF20" i="5"/>
  <c r="AF21" i="5" s="1"/>
  <c r="AE21" i="5"/>
  <c r="W49" i="5"/>
  <c r="X48" i="5"/>
  <c r="AF32" i="5"/>
  <c r="AF33" i="5" s="1"/>
  <c r="AE33" i="5"/>
  <c r="HW54" i="15" l="1"/>
  <c r="IA53" i="15"/>
  <c r="IA54" i="15" s="1"/>
  <c r="HZ53" i="15"/>
  <c r="HZ54" i="15" s="1"/>
  <c r="HY53" i="15"/>
  <c r="HY54" i="15" s="1"/>
  <c r="HV54" i="15"/>
  <c r="IA45" i="15"/>
  <c r="HZ46" i="15"/>
  <c r="N40" i="5"/>
  <c r="M41" i="5"/>
  <c r="U62" i="5"/>
  <c r="V61" i="5"/>
  <c r="U66" i="5"/>
  <c r="U67" i="5" s="1"/>
  <c r="P17" i="5"/>
  <c r="Q16" i="5"/>
  <c r="Y48" i="5"/>
  <c r="X49" i="5"/>
  <c r="IB45" i="15" l="1"/>
  <c r="IA46" i="15"/>
  <c r="W61" i="5"/>
  <c r="V62" i="5"/>
  <c r="V66" i="5"/>
  <c r="V67" i="5" s="1"/>
  <c r="R16" i="5"/>
  <c r="R17" i="5" s="1"/>
  <c r="Q17" i="5"/>
  <c r="O40" i="5"/>
  <c r="N41" i="5"/>
  <c r="Y49" i="5"/>
  <c r="Z48" i="5"/>
  <c r="IC45" i="15" l="1"/>
  <c r="IB46" i="15"/>
  <c r="O41" i="5"/>
  <c r="P40" i="5"/>
  <c r="W62" i="5"/>
  <c r="X61" i="5"/>
  <c r="W66" i="5"/>
  <c r="W67" i="5" s="1"/>
  <c r="S16" i="5"/>
  <c r="Z49" i="5"/>
  <c r="AA48" i="5"/>
  <c r="IC46" i="15" l="1"/>
  <c r="ID45" i="15"/>
  <c r="Y61" i="5"/>
  <c r="X66" i="5"/>
  <c r="X67" i="5" s="1"/>
  <c r="X62" i="5"/>
  <c r="P41" i="5"/>
  <c r="Q40" i="5"/>
  <c r="T16" i="5"/>
  <c r="S17" i="5"/>
  <c r="AB48" i="5"/>
  <c r="AA49" i="5"/>
  <c r="ID46" i="15" l="1"/>
  <c r="IE45" i="15"/>
  <c r="R40" i="5"/>
  <c r="R41" i="5" s="1"/>
  <c r="Q41" i="5"/>
  <c r="Y62" i="5"/>
  <c r="Z61" i="5"/>
  <c r="Y66" i="5"/>
  <c r="Y67" i="5" s="1"/>
  <c r="T17" i="5"/>
  <c r="U16" i="5"/>
  <c r="AC48" i="5"/>
  <c r="AB49" i="5"/>
  <c r="IE46" i="15" l="1"/>
  <c r="IF45" i="15"/>
  <c r="AA61" i="5"/>
  <c r="Z62" i="5"/>
  <c r="Z66" i="5"/>
  <c r="Z67" i="5" s="1"/>
  <c r="S40" i="5"/>
  <c r="AC49" i="5"/>
  <c r="AD48" i="5"/>
  <c r="U17" i="5"/>
  <c r="V16" i="5"/>
  <c r="IF46" i="15" l="1"/>
  <c r="IG45" i="15"/>
  <c r="AA62" i="5"/>
  <c r="AA66" i="5"/>
  <c r="AA67" i="5" s="1"/>
  <c r="AD49" i="5"/>
  <c r="AE48" i="5"/>
  <c r="W16" i="5"/>
  <c r="V17" i="5"/>
  <c r="T40" i="5"/>
  <c r="S41" i="5"/>
  <c r="IG46" i="15" l="1"/>
  <c r="IH45" i="15"/>
  <c r="T41" i="5"/>
  <c r="U40" i="5"/>
  <c r="W17" i="5"/>
  <c r="X16" i="5"/>
  <c r="AE49" i="5"/>
  <c r="AF48" i="5"/>
  <c r="AF49" i="5" s="1"/>
  <c r="II45" i="15" l="1"/>
  <c r="IH46" i="15"/>
  <c r="V40" i="5"/>
  <c r="U41" i="5"/>
  <c r="X17" i="5"/>
  <c r="Y16" i="5"/>
  <c r="II46" i="15" l="1"/>
  <c r="IJ45" i="15"/>
  <c r="V41" i="5"/>
  <c r="W40" i="5"/>
  <c r="Y17" i="5"/>
  <c r="Z16" i="5"/>
  <c r="IK45" i="15" l="1"/>
  <c r="IJ46" i="15"/>
  <c r="W41" i="5"/>
  <c r="X40" i="5"/>
  <c r="Z17" i="5"/>
  <c r="AA16" i="5"/>
  <c r="IL45" i="15" l="1"/>
  <c r="IK46" i="15"/>
  <c r="G28" i="5"/>
  <c r="AB16" i="5"/>
  <c r="AA17" i="5"/>
  <c r="Y40" i="5"/>
  <c r="X41" i="5"/>
  <c r="IL46" i="15" l="1"/>
  <c r="IM45" i="15"/>
  <c r="H28" i="5"/>
  <c r="G29" i="5"/>
  <c r="AB17" i="5"/>
  <c r="AC16" i="5"/>
  <c r="Y41" i="5"/>
  <c r="Z40" i="5"/>
  <c r="IM46" i="15" l="1"/>
  <c r="IN45" i="15"/>
  <c r="H29" i="5"/>
  <c r="I28" i="5"/>
  <c r="G36" i="5"/>
  <c r="G32" i="5"/>
  <c r="AC17" i="5"/>
  <c r="AD16" i="5"/>
  <c r="AA40" i="5"/>
  <c r="Z41" i="5"/>
  <c r="IO45" i="15" l="1"/>
  <c r="IN46" i="15"/>
  <c r="H36" i="5"/>
  <c r="G37" i="5"/>
  <c r="J28" i="5"/>
  <c r="I29" i="5"/>
  <c r="H32" i="5"/>
  <c r="G33" i="5"/>
  <c r="G44" i="5"/>
  <c r="AE16" i="5"/>
  <c r="AD17" i="5"/>
  <c r="AB40" i="5"/>
  <c r="AA41" i="5"/>
  <c r="IP45" i="15" l="1"/>
  <c r="IO46" i="15"/>
  <c r="G45" i="5"/>
  <c r="H44" i="5"/>
  <c r="I32" i="5"/>
  <c r="H33" i="5"/>
  <c r="J29" i="5"/>
  <c r="K28" i="5"/>
  <c r="H37" i="5"/>
  <c r="I36" i="5"/>
  <c r="AB41" i="5"/>
  <c r="AC40" i="5"/>
  <c r="AE17" i="5"/>
  <c r="AF16" i="5"/>
  <c r="IP46" i="15" l="1"/>
  <c r="IQ45" i="15"/>
  <c r="J32" i="5"/>
  <c r="I33" i="5"/>
  <c r="I44" i="5"/>
  <c r="H45" i="5"/>
  <c r="I37" i="5"/>
  <c r="J36" i="5"/>
  <c r="L28" i="5"/>
  <c r="K29" i="5"/>
  <c r="AD40" i="5"/>
  <c r="AC41" i="5"/>
  <c r="AF17" i="5"/>
  <c r="IR45" i="15" l="1"/>
  <c r="IQ46" i="15"/>
  <c r="K36" i="5"/>
  <c r="J37" i="5"/>
  <c r="J44" i="5"/>
  <c r="I45" i="5"/>
  <c r="L29" i="5"/>
  <c r="M28" i="5"/>
  <c r="M29" i="5" s="1"/>
  <c r="K32" i="5"/>
  <c r="J33" i="5"/>
  <c r="AE40" i="5"/>
  <c r="AD41" i="5"/>
  <c r="IS45" i="15" l="1"/>
  <c r="IR46" i="15"/>
  <c r="K44" i="5"/>
  <c r="J45" i="5"/>
  <c r="L32" i="5"/>
  <c r="K33" i="5"/>
  <c r="L36" i="5"/>
  <c r="K37" i="5"/>
  <c r="AE41" i="5"/>
  <c r="AF40" i="5"/>
  <c r="AE56" i="5"/>
  <c r="AE57" i="5" s="1"/>
  <c r="IT45" i="15" l="1"/>
  <c r="IS46" i="15"/>
  <c r="M32" i="5"/>
  <c r="M33" i="5" s="1"/>
  <c r="L33" i="5"/>
  <c r="G52" i="5"/>
  <c r="L37" i="5"/>
  <c r="M36" i="5"/>
  <c r="M37" i="5" s="1"/>
  <c r="K45" i="5"/>
  <c r="L44" i="5"/>
  <c r="AF41" i="5"/>
  <c r="AF56" i="5"/>
  <c r="AF57" i="5" s="1"/>
  <c r="IU45" i="15" l="1"/>
  <c r="IT46" i="15"/>
  <c r="G53" i="5"/>
  <c r="H52" i="5"/>
  <c r="M44" i="5"/>
  <c r="L45" i="5"/>
  <c r="IV45" i="15" l="1"/>
  <c r="IU46" i="15"/>
  <c r="M45" i="5"/>
  <c r="N44" i="5"/>
  <c r="H53" i="5"/>
  <c r="I52" i="5"/>
  <c r="IW45" i="15" l="1"/>
  <c r="IV46" i="15"/>
  <c r="N45" i="5"/>
  <c r="O44" i="5"/>
  <c r="J52" i="5"/>
  <c r="I53" i="5"/>
  <c r="IW46" i="15" l="1"/>
  <c r="IX45" i="15"/>
  <c r="K52" i="5"/>
  <c r="J53" i="5"/>
  <c r="O45" i="5"/>
  <c r="P44" i="5"/>
  <c r="IY45" i="15" l="1"/>
  <c r="IX46" i="15"/>
  <c r="Q44" i="5"/>
  <c r="P45" i="5"/>
  <c r="L52" i="5"/>
  <c r="K53" i="5"/>
  <c r="IY46" i="15" l="1"/>
  <c r="IZ45" i="15"/>
  <c r="M52" i="5"/>
  <c r="L53" i="5"/>
  <c r="R44" i="5"/>
  <c r="R45" i="5" s="1"/>
  <c r="Q45" i="5"/>
  <c r="JA45" i="15" l="1"/>
  <c r="IZ46" i="15"/>
  <c r="M53" i="5"/>
  <c r="N52" i="5"/>
  <c r="JB45" i="15" l="1"/>
  <c r="JA46" i="15"/>
  <c r="N53" i="5"/>
  <c r="O52" i="5"/>
  <c r="S44" i="5"/>
  <c r="JB46" i="15" l="1"/>
  <c r="JC45" i="15"/>
  <c r="O53" i="5"/>
  <c r="P52" i="5"/>
  <c r="S45" i="5"/>
  <c r="T44" i="5"/>
  <c r="JC46" i="15" l="1"/>
  <c r="JD45" i="15"/>
  <c r="P53" i="5"/>
  <c r="Q52" i="5"/>
  <c r="T45" i="5"/>
  <c r="U44" i="5"/>
  <c r="JD46" i="15" l="1"/>
  <c r="JE45" i="15"/>
  <c r="R52" i="5"/>
  <c r="Q53" i="5"/>
  <c r="U45" i="5"/>
  <c r="V44" i="5"/>
  <c r="JE46" i="15" l="1"/>
  <c r="JF45" i="15"/>
  <c r="R53" i="5"/>
  <c r="S52" i="5"/>
  <c r="V45" i="5"/>
  <c r="W44" i="5"/>
  <c r="JG45" i="15" l="1"/>
  <c r="JF46" i="15"/>
  <c r="T52" i="5"/>
  <c r="S53" i="5"/>
  <c r="W45" i="5"/>
  <c r="X44" i="5"/>
  <c r="JG46" i="15" l="1"/>
  <c r="JH45" i="15"/>
  <c r="U52" i="5"/>
  <c r="T53" i="5"/>
  <c r="X45" i="5"/>
  <c r="Y44" i="5"/>
  <c r="JI45" i="15" l="1"/>
  <c r="JH46" i="15"/>
  <c r="U53" i="5"/>
  <c r="V52" i="5"/>
  <c r="Y45" i="5"/>
  <c r="Z44" i="5"/>
  <c r="JJ45" i="15" l="1"/>
  <c r="JI46" i="15"/>
  <c r="V53" i="5"/>
  <c r="W52" i="5"/>
  <c r="Z45" i="5"/>
  <c r="AA44" i="5"/>
  <c r="JK45" i="15" l="1"/>
  <c r="JJ46" i="15"/>
  <c r="W53" i="5"/>
  <c r="X52" i="5"/>
  <c r="AA45" i="5"/>
  <c r="AB44" i="5"/>
  <c r="JL45" i="15" l="1"/>
  <c r="JK46" i="15"/>
  <c r="Y52" i="5"/>
  <c r="X53" i="5"/>
  <c r="AB45" i="5"/>
  <c r="AC44" i="5"/>
  <c r="JL46" i="15" l="1"/>
  <c r="JM45" i="15"/>
  <c r="Y53" i="5"/>
  <c r="Z52" i="5"/>
  <c r="AC45" i="5"/>
  <c r="AD44" i="5"/>
  <c r="JM46" i="15" l="1"/>
  <c r="JN45" i="15"/>
  <c r="AA52" i="5"/>
  <c r="Z53" i="5"/>
  <c r="AE44" i="5"/>
  <c r="AD45" i="5"/>
  <c r="JN46" i="15" l="1"/>
  <c r="JO45" i="15"/>
  <c r="JO46" i="15" s="1"/>
  <c r="AB52" i="5"/>
  <c r="AA53" i="5"/>
  <c r="AE45" i="5"/>
  <c r="AF44" i="5"/>
  <c r="AD52" i="5" l="1"/>
  <c r="AC52" i="5"/>
  <c r="AB53" i="5"/>
  <c r="AF45" i="5"/>
  <c r="AG44" i="5"/>
  <c r="AE52" i="5" l="1"/>
  <c r="AC53" i="5"/>
  <c r="AF52" i="5"/>
  <c r="AD53" i="5"/>
  <c r="AG45" i="5"/>
  <c r="AH44" i="5"/>
  <c r="AI52" i="5" l="1"/>
  <c r="AI53" i="5" s="1"/>
  <c r="AF53" i="5"/>
  <c r="AH52" i="5"/>
  <c r="AE53" i="5"/>
  <c r="AG52" i="5"/>
  <c r="AH45" i="5"/>
  <c r="AI44" i="5"/>
  <c r="AG53" i="5" l="1"/>
  <c r="AJ52" i="5"/>
  <c r="AJ53" i="5" s="1"/>
  <c r="AK52" i="5"/>
  <c r="AK53" i="5" s="1"/>
  <c r="AH53" i="5"/>
  <c r="AL52" i="5"/>
  <c r="AL53" i="5" s="1"/>
  <c r="AI45" i="5"/>
  <c r="AJ44" i="5"/>
  <c r="AJ45" i="5" l="1"/>
  <c r="AK44" i="5"/>
  <c r="AK45" i="5" l="1"/>
  <c r="AL44" i="5"/>
  <c r="AL45" i="5" l="1"/>
  <c r="AM44" i="5"/>
  <c r="AM45" i="5" l="1"/>
  <c r="AN44" i="5"/>
  <c r="AN45" i="5" l="1"/>
  <c r="AO44" i="5"/>
  <c r="AO45" i="5" l="1"/>
  <c r="AP44" i="5"/>
  <c r="AP45" i="5" l="1"/>
  <c r="AQ44" i="5"/>
  <c r="AQ45" i="5" l="1"/>
  <c r="AR44" i="5"/>
  <c r="AR45" i="5" l="1"/>
  <c r="AS44" i="5"/>
  <c r="AS45" i="5" l="1"/>
  <c r="AT44" i="5"/>
  <c r="DQ805" i="1"/>
  <c r="CY805" i="1"/>
  <c r="CL805" i="1"/>
  <c r="BX805" i="1"/>
  <c r="BT805" i="1"/>
  <c r="U805" i="1"/>
  <c r="T805" i="1"/>
  <c r="AU44" i="5" l="1"/>
  <c r="AT45" i="5"/>
  <c r="BY8" i="1"/>
  <c r="BU8" i="1" s="1"/>
  <c r="V8" i="1"/>
  <c r="X8" i="1"/>
  <c r="AA8" i="1" s="1"/>
  <c r="BY805" i="1"/>
  <c r="W8" i="1"/>
  <c r="W805" i="1" l="1"/>
  <c r="BC8" i="1"/>
  <c r="BA8" i="1"/>
  <c r="BZ8" i="1"/>
  <c r="BV8" i="1" s="1"/>
  <c r="Z8" i="1"/>
  <c r="BD8" i="1" s="1"/>
  <c r="AU45" i="5"/>
  <c r="AV44" i="5"/>
  <c r="CM8" i="1"/>
  <c r="CN8" i="1" s="1"/>
  <c r="CO8" i="1" s="1"/>
  <c r="CP8" i="1" s="1"/>
  <c r="CQ8" i="1" s="1"/>
  <c r="CR8" i="1" s="1"/>
  <c r="CS8" i="1" s="1"/>
  <c r="CT8" i="1" s="1"/>
  <c r="CU8" i="1" s="1"/>
  <c r="CV8" i="1" s="1"/>
  <c r="CW8" i="1" s="1"/>
  <c r="CX8" i="1" s="1"/>
  <c r="Y8" i="1"/>
  <c r="AB8" i="1" l="1"/>
  <c r="BB8" i="1" s="1"/>
  <c r="CA8" i="1"/>
  <c r="BW8" i="1" s="1"/>
  <c r="AB805" i="1"/>
  <c r="AC8" i="1"/>
  <c r="BE8" i="1" s="1"/>
  <c r="Z805" i="1"/>
  <c r="AO8" i="1"/>
  <c r="AP8" i="1" s="1"/>
  <c r="AQ8" i="1" s="1"/>
  <c r="AR8" i="1" s="1"/>
  <c r="AS8" i="1" s="1"/>
  <c r="AT8" i="1" s="1"/>
  <c r="AU8" i="1" s="1"/>
  <c r="AV8" i="1" s="1"/>
  <c r="AW8" i="1" s="1"/>
  <c r="AW44" i="5"/>
  <c r="AV45" i="5"/>
  <c r="CB8" i="1" l="1"/>
  <c r="CC8" i="1" s="1"/>
  <c r="CD8" i="1" s="1"/>
  <c r="CE8" i="1" s="1"/>
  <c r="CF8" i="1" s="1"/>
  <c r="CG8" i="1" s="1"/>
  <c r="CH8" i="1" s="1"/>
  <c r="CI8" i="1" s="1"/>
  <c r="CJ8" i="1" s="1"/>
  <c r="CK8" i="1" s="1"/>
  <c r="AC805" i="1"/>
  <c r="BU805" i="1" s="1"/>
  <c r="BG8" i="1"/>
  <c r="BH8" i="1" s="1"/>
  <c r="AF8" i="1"/>
  <c r="AG8" i="1" s="1"/>
  <c r="AW45" i="5"/>
  <c r="AX44" i="5"/>
  <c r="BI8" i="1" l="1"/>
  <c r="AH8" i="1"/>
  <c r="AG805" i="1"/>
  <c r="AX45" i="5"/>
  <c r="AY44" i="5"/>
  <c r="AI8" i="1" l="1"/>
  <c r="AH805" i="1"/>
  <c r="BJ8" i="1"/>
  <c r="AY45" i="5"/>
  <c r="AZ44" i="5"/>
  <c r="BK8" i="1" l="1"/>
  <c r="BJ805" i="1"/>
  <c r="AJ8" i="1"/>
  <c r="AI805" i="1"/>
  <c r="BA44" i="5"/>
  <c r="AZ45" i="5"/>
  <c r="AK8" i="1" l="1"/>
  <c r="AJ805" i="1"/>
  <c r="BL8" i="1"/>
  <c r="BK805" i="1"/>
  <c r="BA45" i="5"/>
  <c r="BB44" i="5"/>
  <c r="BB45" i="5" s="1"/>
  <c r="BM8" i="1" l="1"/>
  <c r="BL805" i="1"/>
  <c r="AL8" i="1"/>
  <c r="AK805" i="1"/>
  <c r="BN8" i="1" l="1"/>
  <c r="BM805" i="1"/>
  <c r="AM8" i="1"/>
  <c r="AL805" i="1"/>
  <c r="AN8" i="1" l="1"/>
  <c r="AN805" i="1" s="1"/>
  <c r="AM805" i="1"/>
  <c r="BO8" i="1"/>
  <c r="BN805" i="1"/>
  <c r="BO805" i="1" l="1"/>
  <c r="BP8" i="1"/>
  <c r="BQ8" i="1" s="1"/>
  <c r="BR8" i="1" s="1"/>
  <c r="BS8" i="1" s="1"/>
  <c r="Y805" i="1" l="1"/>
  <c r="CN805" i="1"/>
  <c r="V805" i="1"/>
  <c r="X805" i="1"/>
  <c r="CM805" i="1"/>
  <c r="AA805" i="1" l="1"/>
  <c r="BZ805" i="1"/>
  <c r="CO805" i="1" l="1"/>
  <c r="CA805" i="1"/>
  <c r="CB805" i="1" l="1"/>
  <c r="BA805" i="1" l="1"/>
  <c r="BB805" i="1"/>
  <c r="Y808" i="1" s="1"/>
  <c r="Y809" i="1" s="1"/>
  <c r="AX11" i="1"/>
  <c r="BH805" i="1"/>
  <c r="AF11" i="1"/>
  <c r="BI805" i="1"/>
  <c r="BE805" i="1"/>
  <c r="BC805" i="1"/>
  <c r="BD805" i="1"/>
  <c r="BG805" i="1"/>
  <c r="CE419" i="1"/>
  <c r="CE149" i="1"/>
  <c r="CE515" i="1"/>
  <c r="CE70" i="1"/>
  <c r="CE434" i="1"/>
  <c r="CE564" i="1"/>
  <c r="CE114" i="1"/>
  <c r="CE599" i="1"/>
  <c r="CE153" i="1"/>
  <c r="CE49" i="1"/>
  <c r="CE414" i="1"/>
  <c r="CE18" i="1"/>
  <c r="CE105" i="1"/>
  <c r="CE319" i="1"/>
  <c r="CE246" i="1"/>
  <c r="CE632" i="1"/>
  <c r="CE563" i="1"/>
  <c r="CE437" i="1"/>
  <c r="CE548" i="1"/>
  <c r="CE137" i="1"/>
  <c r="CE653" i="1"/>
  <c r="CE101" i="1"/>
  <c r="CE655" i="1"/>
  <c r="CE441" i="1"/>
  <c r="CE143" i="1"/>
  <c r="CE524" i="1"/>
  <c r="CE605" i="1"/>
  <c r="CE654" i="1"/>
  <c r="CE42" i="1"/>
  <c r="CE69" i="1"/>
  <c r="CE389" i="1"/>
  <c r="CE14" i="1"/>
  <c r="CE147" i="1"/>
  <c r="CE582" i="1"/>
  <c r="CE656" i="1"/>
  <c r="CE634" i="1"/>
  <c r="CE340" i="1"/>
  <c r="CE395" i="1"/>
  <c r="CE624" i="1"/>
  <c r="CE329" i="1"/>
  <c r="CE55" i="1"/>
  <c r="CE385" i="1"/>
  <c r="CE408" i="1"/>
  <c r="CE525" i="1"/>
  <c r="CE649" i="1"/>
  <c r="CE393" i="1"/>
  <c r="CE648" i="1"/>
  <c r="CE353" i="1"/>
  <c r="CE568" i="1"/>
  <c r="CE635" i="1"/>
  <c r="CE95" i="1"/>
  <c r="CE410" i="1"/>
  <c r="CE621" i="1"/>
  <c r="CE27" i="1"/>
  <c r="CE65" i="1"/>
  <c r="CE394" i="1"/>
  <c r="CE544" i="1"/>
  <c r="CE562" i="1"/>
  <c r="CE583" i="1"/>
  <c r="CE619" i="1"/>
  <c r="CE12" i="1"/>
  <c r="CP11" i="1"/>
  <c r="CC11" i="1" l="1"/>
  <c r="AO11" i="1" s="1"/>
  <c r="CP4" i="1"/>
  <c r="Q2" i="14" s="1"/>
  <c r="CP3" i="1"/>
  <c r="KJ83" i="15" s="1"/>
  <c r="BV805" i="1"/>
  <c r="BW805" i="1"/>
  <c r="CE522" i="1"/>
  <c r="CE521" i="1"/>
  <c r="CE636" i="1"/>
  <c r="CE72" i="1"/>
  <c r="CE397" i="1"/>
  <c r="CE623" i="1"/>
  <c r="CE315" i="1"/>
  <c r="CE416" i="1"/>
  <c r="CE606" i="1"/>
  <c r="CE131" i="1"/>
  <c r="CE657" i="1"/>
  <c r="CE579" i="1"/>
  <c r="CE640" i="1"/>
  <c r="CE46" i="1"/>
  <c r="CE24" i="1"/>
  <c r="CE631" i="1"/>
  <c r="CE399" i="1"/>
  <c r="CE336" i="1"/>
  <c r="CE535" i="1"/>
  <c r="CE625" i="1"/>
  <c r="CE629" i="1"/>
  <c r="CE409" i="1"/>
  <c r="CE608" i="1"/>
  <c r="CE402" i="1"/>
  <c r="CE381" i="1"/>
  <c r="CE384" i="1"/>
  <c r="CE134" i="1"/>
  <c r="CE596" i="1"/>
  <c r="CE97" i="1"/>
  <c r="CE593" i="1"/>
  <c r="CE431" i="1"/>
  <c r="CE545" i="1"/>
  <c r="CE529" i="1"/>
  <c r="CE516" i="1"/>
  <c r="CE387" i="1"/>
  <c r="CE380" i="1"/>
  <c r="CE322" i="1"/>
  <c r="CE552" i="1"/>
  <c r="CE584" i="1"/>
  <c r="CE422" i="1"/>
  <c r="CE618" i="1"/>
  <c r="CE554" i="1"/>
  <c r="CE415" i="1"/>
  <c r="CE330" i="1"/>
  <c r="CE318" i="1"/>
  <c r="CE527" i="1"/>
  <c r="CE557" i="1"/>
  <c r="CE540" i="1"/>
  <c r="AQ95" i="1"/>
  <c r="CS95" i="1" s="1"/>
  <c r="AQ441" i="1"/>
  <c r="CS441" i="1" s="1"/>
  <c r="AQ434" i="1"/>
  <c r="CS434" i="1" s="1"/>
  <c r="AQ353" i="1"/>
  <c r="CS353" i="1" s="1"/>
  <c r="AQ583" i="1"/>
  <c r="CS583" i="1" s="1"/>
  <c r="AQ624" i="1"/>
  <c r="CS624" i="1" s="1"/>
  <c r="AQ101" i="1"/>
  <c r="CS101" i="1" s="1"/>
  <c r="AQ649" i="1"/>
  <c r="CS649" i="1" s="1"/>
  <c r="AQ55" i="1"/>
  <c r="CS55" i="1" s="1"/>
  <c r="AQ656" i="1"/>
  <c r="CS656" i="1" s="1"/>
  <c r="AQ69" i="1"/>
  <c r="CS69" i="1" s="1"/>
  <c r="AQ562" i="1"/>
  <c r="CS562" i="1" s="1"/>
  <c r="AQ524" i="1"/>
  <c r="CS524" i="1" s="1"/>
  <c r="AQ12" i="1"/>
  <c r="CS12" i="1" s="1"/>
  <c r="AQ548" i="1"/>
  <c r="CS548" i="1" s="1"/>
  <c r="AQ114" i="1"/>
  <c r="CS114" i="1" s="1"/>
  <c r="AQ621" i="1"/>
  <c r="CS621" i="1" s="1"/>
  <c r="AQ143" i="1"/>
  <c r="CS143" i="1" s="1"/>
  <c r="AQ515" i="1"/>
  <c r="CS515" i="1" s="1"/>
  <c r="AQ414" i="1"/>
  <c r="CS414" i="1" s="1"/>
  <c r="AQ619" i="1"/>
  <c r="CS619" i="1" s="1"/>
  <c r="AQ27" i="1"/>
  <c r="CS27" i="1" s="1"/>
  <c r="AQ410" i="1"/>
  <c r="CS410" i="1" s="1"/>
  <c r="AQ564" i="1"/>
  <c r="CS564" i="1" s="1"/>
  <c r="AQ70" i="1"/>
  <c r="CS70" i="1" s="1"/>
  <c r="AQ654" i="1"/>
  <c r="CS654" i="1" s="1"/>
  <c r="AQ18" i="1"/>
  <c r="CS18" i="1" s="1"/>
  <c r="AQ149" i="1"/>
  <c r="CS149" i="1" s="1"/>
  <c r="AQ329" i="1"/>
  <c r="CS329" i="1" s="1"/>
  <c r="AQ632" i="1"/>
  <c r="CS632" i="1" s="1"/>
  <c r="AQ525" i="1"/>
  <c r="CS525" i="1" s="1"/>
  <c r="AQ389" i="1"/>
  <c r="CS389" i="1" s="1"/>
  <c r="AQ655" i="1"/>
  <c r="CS655" i="1" s="1"/>
  <c r="AQ653" i="1"/>
  <c r="CS653" i="1" s="1"/>
  <c r="AQ419" i="1"/>
  <c r="CS419" i="1" s="1"/>
  <c r="AQ65" i="1"/>
  <c r="CS65" i="1" s="1"/>
  <c r="AQ605" i="1"/>
  <c r="CS605" i="1" s="1"/>
  <c r="AQ137" i="1"/>
  <c r="CS137" i="1" s="1"/>
  <c r="AQ408" i="1"/>
  <c r="CS408" i="1" s="1"/>
  <c r="AQ394" i="1"/>
  <c r="CS394" i="1" s="1"/>
  <c r="AF805" i="1"/>
  <c r="CP805" i="1"/>
  <c r="AX805" i="1"/>
  <c r="CC805" i="1" l="1"/>
  <c r="CC4" i="1"/>
  <c r="CC3" i="1"/>
  <c r="AO4" i="1"/>
  <c r="P2" i="14" s="1"/>
  <c r="AO3" i="1"/>
  <c r="CE96" i="1"/>
  <c r="CE312" i="1"/>
  <c r="CE542" i="1"/>
  <c r="CE36" i="1"/>
  <c r="CE241" i="1"/>
  <c r="CE19" i="1"/>
  <c r="CE642" i="1"/>
  <c r="CE590" i="1"/>
  <c r="CE40" i="1"/>
  <c r="CE580" i="1"/>
  <c r="CE571" i="1"/>
  <c r="CE341" i="1"/>
  <c r="CE612" i="1"/>
  <c r="CE537" i="1"/>
  <c r="CE526" i="1"/>
  <c r="CE604" i="1"/>
  <c r="CE403" i="1"/>
  <c r="CE106" i="1"/>
  <c r="CE534" i="1"/>
  <c r="CE559" i="1"/>
  <c r="CE333" i="1"/>
  <c r="CE447" i="1"/>
  <c r="CE598" i="1"/>
  <c r="CE227" i="1"/>
  <c r="CE144" i="1"/>
  <c r="CE440" i="1"/>
  <c r="CE140" i="1"/>
  <c r="CE238" i="1"/>
  <c r="CE323" i="1"/>
  <c r="CE652" i="1"/>
  <c r="CE320" i="1"/>
  <c r="CE615" i="1"/>
  <c r="CE651" i="1"/>
  <c r="CE31" i="1"/>
  <c r="CE146" i="1"/>
  <c r="CE514" i="1"/>
  <c r="CE573" i="1"/>
  <c r="CE429" i="1"/>
  <c r="CE337" i="1"/>
  <c r="CE379" i="1"/>
  <c r="CE102" i="1"/>
  <c r="CE411" i="1"/>
  <c r="CE245" i="1"/>
  <c r="CE550" i="1"/>
  <c r="CE339" i="1"/>
  <c r="CE549" i="1"/>
  <c r="CE148" i="1"/>
  <c r="CE396" i="1"/>
  <c r="CE71" i="1"/>
  <c r="CE56" i="1"/>
  <c r="CE53" i="1"/>
  <c r="CE237" i="1"/>
  <c r="CE430" i="1"/>
  <c r="CE64" i="1"/>
  <c r="CE331" i="1"/>
  <c r="CE324" i="1"/>
  <c r="CE614" i="1"/>
  <c r="CE74" i="1"/>
  <c r="CE556" i="1"/>
  <c r="CE332" i="1"/>
  <c r="CE519" i="1"/>
  <c r="CE152" i="1"/>
  <c r="CE428" i="1"/>
  <c r="CE388" i="1"/>
  <c r="CE547" i="1"/>
  <c r="CE34" i="1"/>
  <c r="CE103" i="1"/>
  <c r="CE433" i="1"/>
  <c r="CE132" i="1"/>
  <c r="CE328" i="1"/>
  <c r="CE138" i="1"/>
  <c r="CE73" i="1"/>
  <c r="CE558" i="1"/>
  <c r="CE532" i="1"/>
  <c r="CE413" i="1"/>
  <c r="CE536" i="1"/>
  <c r="CE617" i="1"/>
  <c r="CE235" i="1"/>
  <c r="CE316" i="1"/>
  <c r="CE594" i="1"/>
  <c r="CE539" i="1"/>
  <c r="CE382" i="1"/>
  <c r="CE546" i="1"/>
  <c r="CE100" i="1"/>
  <c r="CE390" i="1"/>
  <c r="CE591" i="1"/>
  <c r="CE59" i="1"/>
  <c r="CE145" i="1"/>
  <c r="CE553" i="1"/>
  <c r="CE630" i="1"/>
  <c r="CE641" i="1"/>
  <c r="CE404" i="1"/>
  <c r="CE551" i="1"/>
  <c r="CE611" i="1"/>
  <c r="CE327" i="1"/>
  <c r="CE98" i="1"/>
  <c r="CE597" i="1"/>
  <c r="CE314" i="1"/>
  <c r="CE650" i="1"/>
  <c r="CE107" i="1"/>
  <c r="CE412" i="1"/>
  <c r="CE17" i="1"/>
  <c r="CE438" i="1"/>
  <c r="CE701" i="1"/>
  <c r="CE585" i="1"/>
  <c r="CE528" i="1"/>
  <c r="CE427" i="1"/>
  <c r="CE586" i="1"/>
  <c r="CE335" i="1"/>
  <c r="CE517" i="1"/>
  <c r="CE54" i="1"/>
  <c r="CE405" i="1"/>
  <c r="CE576" i="1"/>
  <c r="AQ147" i="1"/>
  <c r="CS147" i="1" s="1"/>
  <c r="AQ393" i="1"/>
  <c r="CS393" i="1" s="1"/>
  <c r="AQ618" i="1"/>
  <c r="CS618" i="1" s="1"/>
  <c r="AQ14" i="1"/>
  <c r="CS14" i="1" s="1"/>
  <c r="AQ521" i="1"/>
  <c r="CS521" i="1" s="1"/>
  <c r="AQ634" i="1"/>
  <c r="CS634" i="1" s="1"/>
  <c r="AQ635" i="1"/>
  <c r="CS635" i="1" s="1"/>
  <c r="AQ593" i="1"/>
  <c r="CS593" i="1" s="1"/>
  <c r="AQ568" i="1"/>
  <c r="CS568" i="1" s="1"/>
  <c r="AQ599" i="1"/>
  <c r="CS599" i="1" s="1"/>
  <c r="AQ42" i="1"/>
  <c r="CS42" i="1" s="1"/>
  <c r="AQ246" i="1"/>
  <c r="CS246" i="1" s="1"/>
  <c r="AQ385" i="1"/>
  <c r="CS385" i="1" s="1"/>
  <c r="AQ105" i="1"/>
  <c r="CS105" i="1" s="1"/>
  <c r="AQ437" i="1"/>
  <c r="CS437" i="1" s="1"/>
  <c r="AQ340" i="1"/>
  <c r="CS340" i="1" s="1"/>
  <c r="AQ584" i="1"/>
  <c r="CS584" i="1" s="1"/>
  <c r="AQ319" i="1"/>
  <c r="CS319" i="1" s="1"/>
  <c r="AQ563" i="1"/>
  <c r="CS563" i="1" s="1"/>
  <c r="AQ648" i="1"/>
  <c r="CS648" i="1" s="1"/>
  <c r="AQ49" i="1"/>
  <c r="CS49" i="1" s="1"/>
  <c r="AQ606" i="1"/>
  <c r="CS606" i="1" s="1"/>
  <c r="AQ623" i="1"/>
  <c r="CS623" i="1" s="1"/>
  <c r="CF515" i="1"/>
  <c r="CF389" i="1"/>
  <c r="CF394" i="1"/>
  <c r="CF605" i="1"/>
  <c r="CQ11" i="1"/>
  <c r="AO805" i="1"/>
  <c r="CQ4" i="1" l="1"/>
  <c r="CQ3" i="1"/>
  <c r="KK83" i="15" s="1"/>
  <c r="AQ631" i="1"/>
  <c r="CS631" i="1" s="1"/>
  <c r="AQ422" i="1"/>
  <c r="CS422" i="1" s="1"/>
  <c r="AQ535" i="1"/>
  <c r="CS535" i="1" s="1"/>
  <c r="AQ318" i="1"/>
  <c r="CS318" i="1" s="1"/>
  <c r="AQ381" i="1"/>
  <c r="CS381" i="1" s="1"/>
  <c r="AQ557" i="1"/>
  <c r="CS557" i="1" s="1"/>
  <c r="AQ315" i="1"/>
  <c r="CS315" i="1" s="1"/>
  <c r="AQ402" i="1"/>
  <c r="CS402" i="1" s="1"/>
  <c r="AQ545" i="1"/>
  <c r="CS545" i="1" s="1"/>
  <c r="AQ608" i="1"/>
  <c r="CS608" i="1" s="1"/>
  <c r="AQ522" i="1"/>
  <c r="CS522" i="1" s="1"/>
  <c r="AQ596" i="1"/>
  <c r="CS596" i="1" s="1"/>
  <c r="AQ330" i="1"/>
  <c r="CS330" i="1" s="1"/>
  <c r="AQ579" i="1"/>
  <c r="CS579" i="1" s="1"/>
  <c r="AQ380" i="1"/>
  <c r="CS380" i="1" s="1"/>
  <c r="AQ131" i="1"/>
  <c r="CS131" i="1" s="1"/>
  <c r="CE523" i="1"/>
  <c r="CE566" i="1"/>
  <c r="CE228" i="1"/>
  <c r="CE639" i="1"/>
  <c r="CE317" i="1"/>
  <c r="CE236" i="1"/>
  <c r="CE581" i="1"/>
  <c r="CE575" i="1"/>
  <c r="CE436" i="1"/>
  <c r="CE398" i="1"/>
  <c r="CE637" i="1"/>
  <c r="CE392" i="1"/>
  <c r="CE66" i="1"/>
  <c r="CE407" i="1"/>
  <c r="CE609" i="1"/>
  <c r="CE572" i="1"/>
  <c r="CE530" i="1"/>
  <c r="CE104" i="1"/>
  <c r="CE99" i="1"/>
  <c r="CE541" i="1"/>
  <c r="CE531" i="1"/>
  <c r="CE400" i="1"/>
  <c r="CE587" i="1"/>
  <c r="CE446" i="1"/>
  <c r="CE613" i="1"/>
  <c r="CE702" i="1"/>
  <c r="CE321" i="1"/>
  <c r="CE595" i="1"/>
  <c r="CE520" i="1"/>
  <c r="CE616" i="1"/>
  <c r="CE406" i="1"/>
  <c r="CE439" i="1"/>
  <c r="CE435" i="1"/>
  <c r="CE513" i="1"/>
  <c r="CE47" i="1"/>
  <c r="CE588" i="1"/>
  <c r="CE445" i="1"/>
  <c r="CE543" i="1"/>
  <c r="CE310" i="1"/>
  <c r="CE555" i="1"/>
  <c r="CE420" i="1"/>
  <c r="CE603" i="1"/>
  <c r="AQ516" i="1"/>
  <c r="CS516" i="1" s="1"/>
  <c r="AQ97" i="1"/>
  <c r="CS97" i="1" s="1"/>
  <c r="AQ336" i="1"/>
  <c r="CS336" i="1" s="1"/>
  <c r="AQ582" i="1"/>
  <c r="CS582" i="1" s="1"/>
  <c r="AQ399" i="1"/>
  <c r="CS399" i="1" s="1"/>
  <c r="AQ72" i="1"/>
  <c r="CS72" i="1" s="1"/>
  <c r="AQ431" i="1"/>
  <c r="CS431" i="1" s="1"/>
  <c r="CF618" i="1"/>
  <c r="CF42" i="1"/>
  <c r="CF419" i="1"/>
  <c r="CF385" i="1"/>
  <c r="CF393" i="1"/>
  <c r="AQ598" i="1"/>
  <c r="CS598" i="1" s="1"/>
  <c r="CF437" i="1"/>
  <c r="CF12" i="1"/>
  <c r="AQ103" i="1"/>
  <c r="CS103" i="1" s="1"/>
  <c r="CF70" i="1"/>
  <c r="AQ597" i="1"/>
  <c r="CS597" i="1" s="1"/>
  <c r="AQ586" i="1"/>
  <c r="CS586" i="1" s="1"/>
  <c r="AQ34" i="1"/>
  <c r="CS34" i="1" s="1"/>
  <c r="CF635" i="1"/>
  <c r="AQ56" i="1"/>
  <c r="CS56" i="1" s="1"/>
  <c r="CF624" i="1"/>
  <c r="AQ447" i="1"/>
  <c r="CS447" i="1" s="1"/>
  <c r="AQ241" i="1"/>
  <c r="CS241" i="1" s="1"/>
  <c r="CF564" i="1"/>
  <c r="CF593" i="1"/>
  <c r="AQ517" i="1"/>
  <c r="CS517" i="1" s="1"/>
  <c r="AQ396" i="1"/>
  <c r="CS396" i="1" s="1"/>
  <c r="CF147" i="1"/>
  <c r="AQ526" i="1"/>
  <c r="CS526" i="1" s="1"/>
  <c r="CF656" i="1"/>
  <c r="CF599" i="1"/>
  <c r="AQ145" i="1"/>
  <c r="CS145" i="1" s="1"/>
  <c r="AQ312" i="1"/>
  <c r="CS312" i="1" s="1"/>
  <c r="CF410" i="1"/>
  <c r="CF563" i="1"/>
  <c r="AQ138" i="1"/>
  <c r="CS138" i="1" s="1"/>
  <c r="CF524" i="1"/>
  <c r="CF319" i="1"/>
  <c r="CF105" i="1"/>
  <c r="AQ412" i="1"/>
  <c r="CS412" i="1" s="1"/>
  <c r="AQ556" i="1"/>
  <c r="CS556" i="1" s="1"/>
  <c r="CF623" i="1"/>
  <c r="AQ642" i="1"/>
  <c r="CS642" i="1" s="1"/>
  <c r="CF568" i="1"/>
  <c r="CF548" i="1"/>
  <c r="AQ146" i="1"/>
  <c r="CS146" i="1" s="1"/>
  <c r="CF619" i="1"/>
  <c r="AQ71" i="1"/>
  <c r="CS71" i="1" s="1"/>
  <c r="AQ31" i="1"/>
  <c r="CS31" i="1" s="1"/>
  <c r="CF95" i="1"/>
  <c r="CF434" i="1"/>
  <c r="CF584" i="1"/>
  <c r="AQ650" i="1"/>
  <c r="CS650" i="1" s="1"/>
  <c r="AQ651" i="1"/>
  <c r="CS651" i="1" s="1"/>
  <c r="AQ612" i="1"/>
  <c r="CS612" i="1" s="1"/>
  <c r="CF408" i="1"/>
  <c r="CF69" i="1"/>
  <c r="CF655" i="1"/>
  <c r="CF27" i="1"/>
  <c r="AR515" i="1"/>
  <c r="CT515" i="1" s="1"/>
  <c r="CQ805" i="1"/>
  <c r="CD11" i="1"/>
  <c r="CD4" i="1" l="1"/>
  <c r="CD3" i="1"/>
  <c r="AQ527" i="1"/>
  <c r="AQ415" i="1"/>
  <c r="AQ657" i="1"/>
  <c r="AQ554" i="1"/>
  <c r="CS554" i="1" s="1"/>
  <c r="AQ387" i="1"/>
  <c r="CS387" i="1" s="1"/>
  <c r="AQ46" i="1"/>
  <c r="CS46" i="1" s="1"/>
  <c r="CE325" i="1"/>
  <c r="CE28" i="1"/>
  <c r="CE423" i="1"/>
  <c r="CE622" i="1"/>
  <c r="CE239" i="1"/>
  <c r="CE16" i="1"/>
  <c r="CE628" i="1"/>
  <c r="CE334" i="1"/>
  <c r="AQ416" i="1"/>
  <c r="CS416" i="1" s="1"/>
  <c r="AQ436" i="1"/>
  <c r="CS436" i="1" s="1"/>
  <c r="AQ551" i="1"/>
  <c r="CS551" i="1" s="1"/>
  <c r="AQ316" i="1"/>
  <c r="CS316" i="1" s="1"/>
  <c r="AQ153" i="1"/>
  <c r="CS153" i="1" s="1"/>
  <c r="AQ530" i="1"/>
  <c r="CS530" i="1" s="1"/>
  <c r="AQ575" i="1"/>
  <c r="CS575" i="1" s="1"/>
  <c r="AQ36" i="1"/>
  <c r="CS36" i="1" s="1"/>
  <c r="AQ552" i="1"/>
  <c r="CS552" i="1" s="1"/>
  <c r="AQ439" i="1"/>
  <c r="CS439" i="1" s="1"/>
  <c r="CF596" i="1"/>
  <c r="AQ603" i="1"/>
  <c r="CS603" i="1" s="1"/>
  <c r="AQ406" i="1"/>
  <c r="CS406" i="1" s="1"/>
  <c r="CF131" i="1"/>
  <c r="CF402" i="1"/>
  <c r="AQ641" i="1"/>
  <c r="CS641" i="1" s="1"/>
  <c r="AQ604" i="1"/>
  <c r="CS604" i="1" s="1"/>
  <c r="AQ388" i="1"/>
  <c r="CS388" i="1" s="1"/>
  <c r="AQ397" i="1"/>
  <c r="CS397" i="1" s="1"/>
  <c r="AQ100" i="1"/>
  <c r="CS100" i="1" s="1"/>
  <c r="AQ382" i="1"/>
  <c r="CS382" i="1" s="1"/>
  <c r="AQ107" i="1"/>
  <c r="CS107" i="1" s="1"/>
  <c r="AQ529" i="1"/>
  <c r="CS529" i="1" s="1"/>
  <c r="AQ395" i="1"/>
  <c r="CS395" i="1" s="1"/>
  <c r="AQ616" i="1"/>
  <c r="CS616" i="1" s="1"/>
  <c r="AQ236" i="1"/>
  <c r="CS236" i="1" s="1"/>
  <c r="AQ590" i="1"/>
  <c r="CS590" i="1" s="1"/>
  <c r="AQ317" i="1"/>
  <c r="CS317" i="1" s="1"/>
  <c r="AQ310" i="1"/>
  <c r="CS310" i="1" s="1"/>
  <c r="AQ433" i="1"/>
  <c r="CS433" i="1" s="1"/>
  <c r="AQ430" i="1"/>
  <c r="CS430" i="1" s="1"/>
  <c r="AQ543" i="1"/>
  <c r="CS543" i="1" s="1"/>
  <c r="AQ617" i="1"/>
  <c r="CS617" i="1" s="1"/>
  <c r="AQ566" i="1"/>
  <c r="CS566" i="1" s="1"/>
  <c r="CF579" i="1"/>
  <c r="AQ428" i="1"/>
  <c r="CS428" i="1" s="1"/>
  <c r="AQ541" i="1"/>
  <c r="CS541" i="1" s="1"/>
  <c r="AQ328" i="1"/>
  <c r="CS328" i="1" s="1"/>
  <c r="AQ636" i="1"/>
  <c r="CS636" i="1" s="1"/>
  <c r="AQ595" i="1"/>
  <c r="CS595" i="1" s="1"/>
  <c r="AQ320" i="1"/>
  <c r="CS320" i="1" s="1"/>
  <c r="AQ420" i="1"/>
  <c r="CS420" i="1" s="1"/>
  <c r="AQ400" i="1"/>
  <c r="CS400" i="1" s="1"/>
  <c r="AQ555" i="1"/>
  <c r="CS555" i="1" s="1"/>
  <c r="AQ407" i="1"/>
  <c r="CS407" i="1" s="1"/>
  <c r="AQ106" i="1"/>
  <c r="CS106" i="1" s="1"/>
  <c r="AQ102" i="1"/>
  <c r="CS102" i="1" s="1"/>
  <c r="AQ228" i="1"/>
  <c r="CS228" i="1" s="1"/>
  <c r="AQ559" i="1"/>
  <c r="CS559" i="1" s="1"/>
  <c r="AQ629" i="1"/>
  <c r="CS629" i="1" s="1"/>
  <c r="AQ314" i="1"/>
  <c r="CS314" i="1" s="1"/>
  <c r="AQ536" i="1"/>
  <c r="CS536" i="1" s="1"/>
  <c r="AQ550" i="1"/>
  <c r="CS550" i="1" s="1"/>
  <c r="AQ40" i="1"/>
  <c r="CS40" i="1" s="1"/>
  <c r="AQ580" i="1"/>
  <c r="CS580" i="1" s="1"/>
  <c r="AQ409" i="1"/>
  <c r="CS409" i="1" s="1"/>
  <c r="AQ321" i="1"/>
  <c r="CS321" i="1" s="1"/>
  <c r="AQ392" i="1"/>
  <c r="CS392" i="1" s="1"/>
  <c r="CF631" i="1"/>
  <c r="AQ405" i="1"/>
  <c r="CS405" i="1" s="1"/>
  <c r="AQ625" i="1"/>
  <c r="CS625" i="1" s="1"/>
  <c r="AQ609" i="1"/>
  <c r="CS609" i="1" s="1"/>
  <c r="AQ520" i="1"/>
  <c r="CS520" i="1" s="1"/>
  <c r="AQ544" i="1"/>
  <c r="CS544" i="1" s="1"/>
  <c r="AQ429" i="1"/>
  <c r="CS429" i="1" s="1"/>
  <c r="AQ390" i="1"/>
  <c r="CS390" i="1" s="1"/>
  <c r="AQ19" i="1"/>
  <c r="CS19" i="1" s="1"/>
  <c r="AQ540" i="1"/>
  <c r="CS540" i="1" s="1"/>
  <c r="AQ99" i="1"/>
  <c r="CS99" i="1" s="1"/>
  <c r="AQ534" i="1"/>
  <c r="CS534" i="1" s="1"/>
  <c r="AQ74" i="1"/>
  <c r="CS74" i="1" s="1"/>
  <c r="AQ513" i="1"/>
  <c r="CS513" i="1" s="1"/>
  <c r="AQ613" i="1"/>
  <c r="CS613" i="1" s="1"/>
  <c r="AQ398" i="1"/>
  <c r="CS398" i="1" s="1"/>
  <c r="CF606" i="1"/>
  <c r="CF562" i="1"/>
  <c r="CF103" i="1"/>
  <c r="CF648" i="1"/>
  <c r="CF525" i="1"/>
  <c r="CF583" i="1"/>
  <c r="CF143" i="1"/>
  <c r="CF149" i="1"/>
  <c r="CF396" i="1"/>
  <c r="CF55" i="1"/>
  <c r="CF246" i="1"/>
  <c r="CF634" i="1"/>
  <c r="CF49" i="1"/>
  <c r="CF399" i="1"/>
  <c r="CF653" i="1"/>
  <c r="AQ546" i="1"/>
  <c r="CS546" i="1" s="1"/>
  <c r="AQ573" i="1"/>
  <c r="CS573" i="1" s="1"/>
  <c r="AQ237" i="1"/>
  <c r="CS237" i="1" s="1"/>
  <c r="AQ152" i="1"/>
  <c r="CS152" i="1" s="1"/>
  <c r="AQ64" i="1"/>
  <c r="CS64" i="1" s="1"/>
  <c r="AQ333" i="1"/>
  <c r="CS333" i="1" s="1"/>
  <c r="AQ553" i="1"/>
  <c r="CS553" i="1" s="1"/>
  <c r="AQ440" i="1"/>
  <c r="CS440" i="1" s="1"/>
  <c r="AQ379" i="1"/>
  <c r="CS379" i="1" s="1"/>
  <c r="AQ539" i="1"/>
  <c r="CS539" i="1" s="1"/>
  <c r="AQ144" i="1"/>
  <c r="CS144" i="1" s="1"/>
  <c r="AQ98" i="1"/>
  <c r="CS98" i="1" s="1"/>
  <c r="AQ54" i="1"/>
  <c r="CS54" i="1" s="1"/>
  <c r="AQ413" i="1"/>
  <c r="CS413" i="1" s="1"/>
  <c r="AQ611" i="1"/>
  <c r="CS611" i="1" s="1"/>
  <c r="AQ327" i="1"/>
  <c r="CS327" i="1" s="1"/>
  <c r="AQ140" i="1"/>
  <c r="CS140" i="1" s="1"/>
  <c r="AQ148" i="1"/>
  <c r="CS148" i="1" s="1"/>
  <c r="AQ549" i="1"/>
  <c r="CS549" i="1" s="1"/>
  <c r="AQ323" i="1"/>
  <c r="CS323" i="1" s="1"/>
  <c r="AQ438" i="1"/>
  <c r="CS438" i="1" s="1"/>
  <c r="AQ96" i="1"/>
  <c r="CS96" i="1" s="1"/>
  <c r="CF642" i="1"/>
  <c r="CF651" i="1"/>
  <c r="CF517" i="1"/>
  <c r="CF56" i="1"/>
  <c r="CF621" i="1"/>
  <c r="AR95" i="1"/>
  <c r="CT95" i="1" s="1"/>
  <c r="CF329" i="1"/>
  <c r="AR419" i="1"/>
  <c r="CT419" i="1" s="1"/>
  <c r="CF441" i="1"/>
  <c r="AR42" i="1"/>
  <c r="CT42" i="1" s="1"/>
  <c r="AR548" i="1"/>
  <c r="CT548" i="1" s="1"/>
  <c r="CF114" i="1"/>
  <c r="CF18" i="1"/>
  <c r="AR619" i="1"/>
  <c r="CT619" i="1" s="1"/>
  <c r="AR656" i="1"/>
  <c r="CT656" i="1" s="1"/>
  <c r="CF654" i="1"/>
  <c r="CF65" i="1"/>
  <c r="CF353" i="1"/>
  <c r="CF101" i="1"/>
  <c r="AR385" i="1"/>
  <c r="CT385" i="1" s="1"/>
  <c r="AR434" i="1"/>
  <c r="CT434" i="1" s="1"/>
  <c r="AR410" i="1"/>
  <c r="CT410" i="1" s="1"/>
  <c r="AR623" i="1"/>
  <c r="CT623" i="1" s="1"/>
  <c r="AR605" i="1"/>
  <c r="CT605" i="1" s="1"/>
  <c r="AR394" i="1"/>
  <c r="CT394" i="1" s="1"/>
  <c r="CF138" i="1"/>
  <c r="CG515" i="1"/>
  <c r="CD805" i="1"/>
  <c r="AP11" i="1"/>
  <c r="CS657" i="1" l="1"/>
  <c r="CF657" i="1" s="1"/>
  <c r="CS415" i="1"/>
  <c r="CF415" i="1" s="1"/>
  <c r="AR415" i="1" s="1"/>
  <c r="CT415" i="1" s="1"/>
  <c r="CS527" i="1"/>
  <c r="CF527" i="1" s="1"/>
  <c r="CF422" i="1"/>
  <c r="AR422" i="1" s="1"/>
  <c r="CT422" i="1" s="1"/>
  <c r="CF554" i="1"/>
  <c r="AR554" i="1" s="1"/>
  <c r="CT554" i="1" s="1"/>
  <c r="CE240" i="1"/>
  <c r="CF447" i="1"/>
  <c r="CE432" i="1"/>
  <c r="AQ432" i="1" s="1"/>
  <c r="CS432" i="1" s="1"/>
  <c r="CE326" i="1"/>
  <c r="CE156" i="1"/>
  <c r="AQ156" i="1" s="1"/>
  <c r="CS156" i="1" s="1"/>
  <c r="CE150" i="1"/>
  <c r="CE213" i="1"/>
  <c r="CF612" i="1"/>
  <c r="AR612" i="1" s="1"/>
  <c r="CT612" i="1" s="1"/>
  <c r="CF557" i="1"/>
  <c r="CF582" i="1"/>
  <c r="CF535" i="1"/>
  <c r="CF97" i="1"/>
  <c r="AR97" i="1" s="1"/>
  <c r="CT97" i="1" s="1"/>
  <c r="CE574" i="1"/>
  <c r="CE214" i="1"/>
  <c r="CE418" i="1"/>
  <c r="CE391" i="1"/>
  <c r="CE607" i="1"/>
  <c r="AQ607" i="1" s="1"/>
  <c r="CS607" i="1" s="1"/>
  <c r="CE313" i="1"/>
  <c r="AQ313" i="1" s="1"/>
  <c r="CS313" i="1" s="1"/>
  <c r="CF46" i="1"/>
  <c r="CE386" i="1"/>
  <c r="AQ386" i="1" s="1"/>
  <c r="CS386" i="1" s="1"/>
  <c r="CE533" i="1"/>
  <c r="CE538" i="1"/>
  <c r="CF516" i="1"/>
  <c r="AR516" i="1" s="1"/>
  <c r="CT516" i="1" s="1"/>
  <c r="CE589" i="1"/>
  <c r="CF387" i="1"/>
  <c r="AR387" i="1" s="1"/>
  <c r="CT387" i="1" s="1"/>
  <c r="CE421" i="1"/>
  <c r="CE565" i="1"/>
  <c r="CE338" i="1"/>
  <c r="CF608" i="1"/>
  <c r="CE426" i="1"/>
  <c r="AQ426" i="1" s="1"/>
  <c r="CS426" i="1" s="1"/>
  <c r="CF72" i="1"/>
  <c r="CF650" i="1"/>
  <c r="AR650" i="1" s="1"/>
  <c r="CT650" i="1" s="1"/>
  <c r="CE518" i="1"/>
  <c r="AQ518" i="1" s="1"/>
  <c r="CS518" i="1" s="1"/>
  <c r="AQ542" i="1"/>
  <c r="CS542" i="1" s="1"/>
  <c r="AQ341" i="1"/>
  <c r="CS341" i="1" s="1"/>
  <c r="AQ628" i="1"/>
  <c r="AQ637" i="1"/>
  <c r="AQ571" i="1"/>
  <c r="CS571" i="1" s="1"/>
  <c r="AQ446" i="1"/>
  <c r="CS446" i="1" s="1"/>
  <c r="AQ47" i="1"/>
  <c r="AQ588" i="1"/>
  <c r="AQ585" i="1"/>
  <c r="CS585" i="1" s="1"/>
  <c r="AQ640" i="1"/>
  <c r="CS640" i="1" s="1"/>
  <c r="AQ652" i="1"/>
  <c r="CS652" i="1" s="1"/>
  <c r="AQ587" i="1"/>
  <c r="AQ59" i="1"/>
  <c r="CS59" i="1" s="1"/>
  <c r="AQ331" i="1"/>
  <c r="CS331" i="1" s="1"/>
  <c r="AQ622" i="1"/>
  <c r="CS622" i="1" s="1"/>
  <c r="CF622" i="1" s="1"/>
  <c r="AQ132" i="1"/>
  <c r="AQ581" i="1"/>
  <c r="CS581" i="1" s="1"/>
  <c r="AQ572" i="1"/>
  <c r="CS572" i="1" s="1"/>
  <c r="AQ325" i="1"/>
  <c r="AQ235" i="1"/>
  <c r="CS235" i="1" s="1"/>
  <c r="AQ615" i="1"/>
  <c r="CS615" i="1" s="1"/>
  <c r="AQ702" i="1"/>
  <c r="CS702" i="1" s="1"/>
  <c r="AQ523" i="1"/>
  <c r="CS523" i="1" s="1"/>
  <c r="AQ227" i="1"/>
  <c r="AQ519" i="1"/>
  <c r="CS519" i="1" s="1"/>
  <c r="AQ322" i="1"/>
  <c r="AQ334" i="1"/>
  <c r="AQ134" i="1"/>
  <c r="CS134" i="1" s="1"/>
  <c r="AQ332" i="1"/>
  <c r="CS332" i="1" s="1"/>
  <c r="AQ239" i="1"/>
  <c r="CS239" i="1" s="1"/>
  <c r="CF239" i="1" s="1"/>
  <c r="AQ384" i="1"/>
  <c r="CS384" i="1" s="1"/>
  <c r="AQ238" i="1"/>
  <c r="CS238" i="1" s="1"/>
  <c r="AQ630" i="1"/>
  <c r="CS630" i="1" s="1"/>
  <c r="AR402" i="1"/>
  <c r="CT402" i="1" s="1"/>
  <c r="CG402" i="1" s="1"/>
  <c r="AQ435" i="1"/>
  <c r="AQ423" i="1"/>
  <c r="AQ28" i="1"/>
  <c r="CS28" i="1" s="1"/>
  <c r="AQ66" i="1"/>
  <c r="AQ445" i="1"/>
  <c r="AQ639" i="1"/>
  <c r="CS639" i="1" s="1"/>
  <c r="AR596" i="1"/>
  <c r="CT596" i="1" s="1"/>
  <c r="AQ16" i="1"/>
  <c r="AQ514" i="1"/>
  <c r="AQ427" i="1"/>
  <c r="CS427" i="1" s="1"/>
  <c r="AQ245" i="1"/>
  <c r="CS245" i="1" s="1"/>
  <c r="AQ576" i="1"/>
  <c r="CS576" i="1" s="1"/>
  <c r="AQ24" i="1"/>
  <c r="CS24" i="1" s="1"/>
  <c r="AQ531" i="1"/>
  <c r="CS531" i="1" s="1"/>
  <c r="AQ104" i="1"/>
  <c r="CS104" i="1" s="1"/>
  <c r="CF318" i="1"/>
  <c r="CF522" i="1"/>
  <c r="CF381" i="1"/>
  <c r="CF336" i="1"/>
  <c r="CF380" i="1"/>
  <c r="CF34" i="1"/>
  <c r="CF317" i="1"/>
  <c r="CF439" i="1"/>
  <c r="AQ411" i="1"/>
  <c r="CS411" i="1" s="1"/>
  <c r="AR562" i="1"/>
  <c r="CT562" i="1" s="1"/>
  <c r="AQ701" i="1"/>
  <c r="CS701" i="1" s="1"/>
  <c r="CF397" i="1"/>
  <c r="CF636" i="1"/>
  <c r="AR606" i="1"/>
  <c r="CT606" i="1" s="1"/>
  <c r="CF405" i="1"/>
  <c r="AR131" i="1"/>
  <c r="CT131" i="1" s="1"/>
  <c r="CF406" i="1"/>
  <c r="AQ73" i="1"/>
  <c r="CS73" i="1" s="1"/>
  <c r="CF550" i="1"/>
  <c r="AR69" i="1"/>
  <c r="CT69" i="1" s="1"/>
  <c r="AR389" i="1"/>
  <c r="CT389" i="1" s="1"/>
  <c r="AQ558" i="1"/>
  <c r="CS558" i="1" s="1"/>
  <c r="AQ537" i="1"/>
  <c r="CS537" i="1" s="1"/>
  <c r="CF99" i="1"/>
  <c r="AR624" i="1"/>
  <c r="CT624" i="1" s="1"/>
  <c r="AQ335" i="1"/>
  <c r="CS335" i="1" s="1"/>
  <c r="AQ404" i="1"/>
  <c r="CS404" i="1" s="1"/>
  <c r="AQ528" i="1"/>
  <c r="CS528" i="1" s="1"/>
  <c r="CF513" i="1"/>
  <c r="CF416" i="1"/>
  <c r="AQ17" i="1"/>
  <c r="CS17" i="1" s="1"/>
  <c r="AR583" i="1"/>
  <c r="CT583" i="1" s="1"/>
  <c r="CF555" i="1"/>
  <c r="AQ591" i="1"/>
  <c r="CS591" i="1" s="1"/>
  <c r="CF316" i="1"/>
  <c r="CF429" i="1"/>
  <c r="AQ337" i="1"/>
  <c r="CS337" i="1" s="1"/>
  <c r="AR399" i="1"/>
  <c r="CT399" i="1" s="1"/>
  <c r="AR143" i="1"/>
  <c r="CT143" i="1" s="1"/>
  <c r="CF540" i="1"/>
  <c r="CF100" i="1"/>
  <c r="AR593" i="1"/>
  <c r="CT593" i="1" s="1"/>
  <c r="CF40" i="1"/>
  <c r="CF629" i="1"/>
  <c r="CF440" i="1"/>
  <c r="CF152" i="1"/>
  <c r="CF31" i="1"/>
  <c r="AR408" i="1"/>
  <c r="CT408" i="1" s="1"/>
  <c r="AR564" i="1"/>
  <c r="CT564" i="1" s="1"/>
  <c r="AR618" i="1"/>
  <c r="CT618" i="1" s="1"/>
  <c r="AR70" i="1"/>
  <c r="CT70" i="1" s="1"/>
  <c r="AR524" i="1"/>
  <c r="CT524" i="1" s="1"/>
  <c r="AR635" i="1"/>
  <c r="CT635" i="1" s="1"/>
  <c r="AR393" i="1"/>
  <c r="CT393" i="1" s="1"/>
  <c r="AR12" i="1"/>
  <c r="CT12" i="1" s="1"/>
  <c r="CG605" i="1"/>
  <c r="AR621" i="1"/>
  <c r="CT621" i="1" s="1"/>
  <c r="CF598" i="1"/>
  <c r="CG394" i="1"/>
  <c r="CF312" i="1"/>
  <c r="CF145" i="1"/>
  <c r="AR329" i="1"/>
  <c r="CT329" i="1" s="1"/>
  <c r="CF556" i="1"/>
  <c r="AR56" i="1"/>
  <c r="CT56" i="1" s="1"/>
  <c r="AR65" i="1"/>
  <c r="CT65" i="1" s="1"/>
  <c r="AR18" i="1"/>
  <c r="CT18" i="1" s="1"/>
  <c r="CF526" i="1"/>
  <c r="CG95" i="1"/>
  <c r="AR138" i="1"/>
  <c r="CT138" i="1" s="1"/>
  <c r="CG548" i="1"/>
  <c r="CG410" i="1"/>
  <c r="CR11" i="1"/>
  <c r="AP805" i="1"/>
  <c r="CR4" i="1" l="1"/>
  <c r="CR3" i="1"/>
  <c r="KL83" i="15" s="1"/>
  <c r="CS334" i="1"/>
  <c r="CF334" i="1" s="1"/>
  <c r="CS514" i="1"/>
  <c r="CF514" i="1" s="1"/>
  <c r="AR514" i="1" s="1"/>
  <c r="CS445" i="1"/>
  <c r="CF445" i="1" s="1"/>
  <c r="CS322" i="1"/>
  <c r="CF322" i="1" s="1"/>
  <c r="AR322" i="1" s="1"/>
  <c r="CS423" i="1"/>
  <c r="CF423" i="1" s="1"/>
  <c r="AR423" i="1" s="1"/>
  <c r="CT423" i="1" s="1"/>
  <c r="CS435" i="1"/>
  <c r="CF435" i="1" s="1"/>
  <c r="CS227" i="1"/>
  <c r="CF227" i="1" s="1"/>
  <c r="CS47" i="1"/>
  <c r="CF47" i="1" s="1"/>
  <c r="CS325" i="1"/>
  <c r="CF325" i="1" s="1"/>
  <c r="CS628" i="1"/>
  <c r="CF628" i="1" s="1"/>
  <c r="AR628" i="1" s="1"/>
  <c r="CS587" i="1"/>
  <c r="CF587" i="1" s="1"/>
  <c r="CS16" i="1"/>
  <c r="CF16" i="1" s="1"/>
  <c r="AR16" i="1" s="1"/>
  <c r="CS588" i="1"/>
  <c r="CF588" i="1" s="1"/>
  <c r="CS66" i="1"/>
  <c r="CF66" i="1" s="1"/>
  <c r="CS637" i="1"/>
  <c r="CF637" i="1" s="1"/>
  <c r="CS132" i="1"/>
  <c r="CF132" i="1" s="1"/>
  <c r="CF228" i="1"/>
  <c r="AR228" i="1" s="1"/>
  <c r="CT228" i="1" s="1"/>
  <c r="CF431" i="1"/>
  <c r="CF102" i="1"/>
  <c r="AR102" i="1" s="1"/>
  <c r="CT102" i="1" s="1"/>
  <c r="AS402" i="1"/>
  <c r="CU402" i="1" s="1"/>
  <c r="CF572" i="1"/>
  <c r="CF341" i="1"/>
  <c r="CF386" i="1"/>
  <c r="CF328" i="1"/>
  <c r="AR328" i="1" s="1"/>
  <c r="CT328" i="1" s="1"/>
  <c r="CF400" i="1"/>
  <c r="AR400" i="1" s="1"/>
  <c r="CT400" i="1" s="1"/>
  <c r="CF571" i="1"/>
  <c r="CF235" i="1"/>
  <c r="AR235" i="1" s="1"/>
  <c r="CT235" i="1" s="1"/>
  <c r="CF104" i="1"/>
  <c r="AR104" i="1" s="1"/>
  <c r="CT104" i="1" s="1"/>
  <c r="CF542" i="1"/>
  <c r="CF652" i="1"/>
  <c r="AQ338" i="1"/>
  <c r="CF585" i="1"/>
  <c r="CF314" i="1"/>
  <c r="AR314" i="1" s="1"/>
  <c r="CT314" i="1" s="1"/>
  <c r="AQ213" i="1"/>
  <c r="CF433" i="1"/>
  <c r="AR433" i="1" s="1"/>
  <c r="CT433" i="1" s="1"/>
  <c r="CG554" i="1"/>
  <c r="CF581" i="1"/>
  <c r="CF573" i="1"/>
  <c r="CF36" i="1"/>
  <c r="CF613" i="1"/>
  <c r="CF531" i="1"/>
  <c r="AR531" i="1" s="1"/>
  <c r="CT531" i="1" s="1"/>
  <c r="CF238" i="1"/>
  <c r="AR238" i="1" s="1"/>
  <c r="CT238" i="1" s="1"/>
  <c r="AQ589" i="1"/>
  <c r="CS589" i="1" s="1"/>
  <c r="CF589" i="1" s="1"/>
  <c r="AQ214" i="1"/>
  <c r="CS214" i="1" s="1"/>
  <c r="CF214" i="1" s="1"/>
  <c r="AR582" i="1"/>
  <c r="CT582" i="1" s="1"/>
  <c r="CG582" i="1" s="1"/>
  <c r="CF134" i="1"/>
  <c r="CG612" i="1"/>
  <c r="CF544" i="1"/>
  <c r="AR544" i="1" s="1"/>
  <c r="CT544" i="1" s="1"/>
  <c r="CF546" i="1"/>
  <c r="AR546" i="1" s="1"/>
  <c r="CT546" i="1" s="1"/>
  <c r="CF323" i="1"/>
  <c r="AR323" i="1" s="1"/>
  <c r="CT323" i="1" s="1"/>
  <c r="CF398" i="1"/>
  <c r="CF237" i="1"/>
  <c r="AR237" i="1" s="1"/>
  <c r="CT237" i="1" s="1"/>
  <c r="CF609" i="1"/>
  <c r="AR609" i="1" s="1"/>
  <c r="CT609" i="1" s="1"/>
  <c r="CF639" i="1"/>
  <c r="AR639" i="1" s="1"/>
  <c r="CT639" i="1" s="1"/>
  <c r="AQ565" i="1"/>
  <c r="CS565" i="1" s="1"/>
  <c r="CF565" i="1" s="1"/>
  <c r="CF523" i="1"/>
  <c r="AR523" i="1" s="1"/>
  <c r="CT523" i="1" s="1"/>
  <c r="AR535" i="1"/>
  <c r="CT535" i="1" s="1"/>
  <c r="CF702" i="1"/>
  <c r="CF413" i="1"/>
  <c r="AQ150" i="1"/>
  <c r="CF604" i="1"/>
  <c r="CF426" i="1"/>
  <c r="AR426" i="1" s="1"/>
  <c r="CT426" i="1" s="1"/>
  <c r="CF534" i="1"/>
  <c r="CF625" i="1"/>
  <c r="AR625" i="1" s="1"/>
  <c r="CT625" i="1" s="1"/>
  <c r="CF19" i="1"/>
  <c r="CF603" i="1"/>
  <c r="CF144" i="1"/>
  <c r="AR144" i="1" s="1"/>
  <c r="CT144" i="1" s="1"/>
  <c r="CF310" i="1"/>
  <c r="AR310" i="1" s="1"/>
  <c r="CT310" i="1" s="1"/>
  <c r="CF436" i="1"/>
  <c r="CF575" i="1"/>
  <c r="AR575" i="1" s="1"/>
  <c r="CT575" i="1" s="1"/>
  <c r="CF545" i="1"/>
  <c r="CF24" i="1"/>
  <c r="CF384" i="1"/>
  <c r="AR384" i="1" s="1"/>
  <c r="CT384" i="1" s="1"/>
  <c r="CF518" i="1"/>
  <c r="AR608" i="1"/>
  <c r="CT608" i="1" s="1"/>
  <c r="CG422" i="1"/>
  <c r="AS422" i="1" s="1"/>
  <c r="CU422" i="1" s="1"/>
  <c r="CF549" i="1"/>
  <c r="CF536" i="1"/>
  <c r="AR536" i="1" s="1"/>
  <c r="CT536" i="1" s="1"/>
  <c r="CF313" i="1"/>
  <c r="AR313" i="1" s="1"/>
  <c r="CT313" i="1" s="1"/>
  <c r="AQ538" i="1"/>
  <c r="CS538" i="1" s="1"/>
  <c r="CF559" i="1"/>
  <c r="CF607" i="1"/>
  <c r="AR607" i="1" s="1"/>
  <c r="CT607" i="1" s="1"/>
  <c r="AQ533" i="1"/>
  <c r="CS533" i="1" s="1"/>
  <c r="CG596" i="1"/>
  <c r="AS596" i="1" s="1"/>
  <c r="CU596" i="1" s="1"/>
  <c r="CF520" i="1"/>
  <c r="CF330" i="1"/>
  <c r="AR330" i="1" s="1"/>
  <c r="CT330" i="1" s="1"/>
  <c r="AQ418" i="1"/>
  <c r="CF617" i="1"/>
  <c r="AR617" i="1" s="1"/>
  <c r="CT617" i="1" s="1"/>
  <c r="CF340" i="1"/>
  <c r="AR340" i="1" s="1"/>
  <c r="CT340" i="1" s="1"/>
  <c r="CF576" i="1"/>
  <c r="AR576" i="1" s="1"/>
  <c r="CT576" i="1" s="1"/>
  <c r="AR239" i="1"/>
  <c r="CT239" i="1" s="1"/>
  <c r="CF331" i="1"/>
  <c r="CF14" i="1"/>
  <c r="CF427" i="1"/>
  <c r="CF432" i="1"/>
  <c r="AR432" i="1" s="1"/>
  <c r="CT432" i="1" s="1"/>
  <c r="CF641" i="1"/>
  <c r="AR641" i="1" s="1"/>
  <c r="CT641" i="1" s="1"/>
  <c r="CF321" i="1"/>
  <c r="AR321" i="1" s="1"/>
  <c r="CT321" i="1" s="1"/>
  <c r="CF640" i="1"/>
  <c r="AR640" i="1" s="1"/>
  <c r="CT640" i="1" s="1"/>
  <c r="CG97" i="1"/>
  <c r="CF519" i="1"/>
  <c r="CF521" i="1"/>
  <c r="AR521" i="1" s="1"/>
  <c r="CT521" i="1" s="1"/>
  <c r="CF315" i="1"/>
  <c r="AR315" i="1" s="1"/>
  <c r="CT315" i="1" s="1"/>
  <c r="AR72" i="1"/>
  <c r="CT72" i="1" s="1"/>
  <c r="CG72" i="1" s="1"/>
  <c r="AR447" i="1"/>
  <c r="CF446" i="1"/>
  <c r="AQ391" i="1"/>
  <c r="CS391" i="1" s="1"/>
  <c r="CF615" i="1"/>
  <c r="CF28" i="1"/>
  <c r="AQ421" i="1"/>
  <c r="CS421" i="1" s="1"/>
  <c r="CF421" i="1" s="1"/>
  <c r="AQ240" i="1"/>
  <c r="CF580" i="1"/>
  <c r="AR580" i="1" s="1"/>
  <c r="CT580" i="1" s="1"/>
  <c r="CF156" i="1"/>
  <c r="AR156" i="1" s="1"/>
  <c r="CT156" i="1" s="1"/>
  <c r="CF140" i="1"/>
  <c r="AR140" i="1" s="1"/>
  <c r="CT140" i="1" s="1"/>
  <c r="CF74" i="1"/>
  <c r="CF407" i="1"/>
  <c r="AR407" i="1" s="1"/>
  <c r="CT407" i="1" s="1"/>
  <c r="CG419" i="1"/>
  <c r="CF630" i="1"/>
  <c r="AR630" i="1" s="1"/>
  <c r="CT630" i="1" s="1"/>
  <c r="CF530" i="1"/>
  <c r="AR530" i="1" s="1"/>
  <c r="CT530" i="1" s="1"/>
  <c r="CG434" i="1"/>
  <c r="CF395" i="1"/>
  <c r="CF586" i="1"/>
  <c r="CF245" i="1"/>
  <c r="AR245" i="1" s="1"/>
  <c r="CT245" i="1" s="1"/>
  <c r="CF332" i="1"/>
  <c r="AR332" i="1" s="1"/>
  <c r="CT332" i="1" s="1"/>
  <c r="CF59" i="1"/>
  <c r="CG650" i="1"/>
  <c r="AS650" i="1" s="1"/>
  <c r="CU650" i="1" s="1"/>
  <c r="CG516" i="1"/>
  <c r="AR46" i="1"/>
  <c r="CT46" i="1" s="1"/>
  <c r="CG46" i="1" s="1"/>
  <c r="AQ574" i="1"/>
  <c r="CS574" i="1" s="1"/>
  <c r="AR557" i="1"/>
  <c r="AQ326" i="1"/>
  <c r="AR622" i="1"/>
  <c r="AR653" i="1"/>
  <c r="AR527" i="1"/>
  <c r="CT527" i="1" s="1"/>
  <c r="AR147" i="1"/>
  <c r="AR336" i="1"/>
  <c r="AQ614" i="1"/>
  <c r="CS614" i="1" s="1"/>
  <c r="AQ403" i="1"/>
  <c r="CS403" i="1" s="1"/>
  <c r="AR381" i="1"/>
  <c r="CT381" i="1" s="1"/>
  <c r="AR522" i="1"/>
  <c r="CT522" i="1" s="1"/>
  <c r="CG522" i="1" s="1"/>
  <c r="AR103" i="1"/>
  <c r="CT103" i="1" s="1"/>
  <c r="AR380" i="1"/>
  <c r="CT380" i="1" s="1"/>
  <c r="AQ339" i="1"/>
  <c r="CS339" i="1" s="1"/>
  <c r="AR246" i="1"/>
  <c r="AR416" i="1"/>
  <c r="CT416" i="1" s="1"/>
  <c r="AR55" i="1"/>
  <c r="AQ594" i="1"/>
  <c r="CS594" i="1" s="1"/>
  <c r="AR27" i="1"/>
  <c r="AR634" i="1"/>
  <c r="CT634" i="1" s="1"/>
  <c r="AR550" i="1"/>
  <c r="CT550" i="1" s="1"/>
  <c r="AR49" i="1"/>
  <c r="CT49" i="1" s="1"/>
  <c r="AQ324" i="1"/>
  <c r="AR563" i="1"/>
  <c r="AR318" i="1"/>
  <c r="AR579" i="1"/>
  <c r="AR429" i="1"/>
  <c r="CT429" i="1" s="1"/>
  <c r="CG429" i="1" s="1"/>
  <c r="AQ547" i="1"/>
  <c r="AR631" i="1"/>
  <c r="AR629" i="1"/>
  <c r="AR319" i="1"/>
  <c r="AR396" i="1"/>
  <c r="AQ53" i="1"/>
  <c r="AR525" i="1"/>
  <c r="CT525" i="1" s="1"/>
  <c r="AR149" i="1"/>
  <c r="AR568" i="1"/>
  <c r="CT568" i="1" s="1"/>
  <c r="AR648" i="1"/>
  <c r="AQ532" i="1"/>
  <c r="AR555" i="1"/>
  <c r="CT555" i="1" s="1"/>
  <c r="CG555" i="1" s="1"/>
  <c r="AR34" i="1"/>
  <c r="CF616" i="1"/>
  <c r="CF529" i="1"/>
  <c r="CF595" i="1"/>
  <c r="CF106" i="1"/>
  <c r="CF611" i="1"/>
  <c r="CF428" i="1"/>
  <c r="CF327" i="1"/>
  <c r="CG385" i="1"/>
  <c r="CF392" i="1"/>
  <c r="CF541" i="1"/>
  <c r="CF54" i="1"/>
  <c r="CF146" i="1"/>
  <c r="CF553" i="1"/>
  <c r="CF590" i="1"/>
  <c r="CG623" i="1"/>
  <c r="CF107" i="1"/>
  <c r="AR405" i="1"/>
  <c r="CT405" i="1" s="1"/>
  <c r="AR584" i="1"/>
  <c r="CT584" i="1" s="1"/>
  <c r="CF411" i="1"/>
  <c r="AR114" i="1"/>
  <c r="CT114" i="1" s="1"/>
  <c r="AR152" i="1"/>
  <c r="CT152" i="1" s="1"/>
  <c r="CG389" i="1"/>
  <c r="AR657" i="1"/>
  <c r="CT657" i="1" s="1"/>
  <c r="CF537" i="1"/>
  <c r="AR441" i="1"/>
  <c r="CT441" i="1" s="1"/>
  <c r="AR105" i="1"/>
  <c r="CT105" i="1" s="1"/>
  <c r="CG593" i="1"/>
  <c r="AR651" i="1"/>
  <c r="CT651" i="1" s="1"/>
  <c r="CG399" i="1"/>
  <c r="CF404" i="1"/>
  <c r="CG562" i="1"/>
  <c r="CG524" i="1"/>
  <c r="CF597" i="1"/>
  <c r="CF71" i="1"/>
  <c r="CG42" i="1"/>
  <c r="CF412" i="1"/>
  <c r="CG656" i="1"/>
  <c r="AR397" i="1"/>
  <c r="CT397" i="1" s="1"/>
  <c r="AR642" i="1"/>
  <c r="CT642" i="1" s="1"/>
  <c r="AR99" i="1"/>
  <c r="CT99" i="1" s="1"/>
  <c r="AR517" i="1"/>
  <c r="CT517" i="1" s="1"/>
  <c r="CG329" i="1"/>
  <c r="CG56" i="1"/>
  <c r="AS605" i="1"/>
  <c r="CU605" i="1" s="1"/>
  <c r="AR598" i="1"/>
  <c r="CT598" i="1" s="1"/>
  <c r="AR526" i="1"/>
  <c r="CT526" i="1" s="1"/>
  <c r="AR312" i="1"/>
  <c r="CT312" i="1" s="1"/>
  <c r="CR805" i="1"/>
  <c r="CE11" i="1"/>
  <c r="CE4" i="1" l="1"/>
  <c r="CE3" i="1"/>
  <c r="AR445" i="1"/>
  <c r="CT445" i="1" s="1"/>
  <c r="CG445" i="1" s="1"/>
  <c r="AS445" i="1" s="1"/>
  <c r="CU445" i="1" s="1"/>
  <c r="CT16" i="1"/>
  <c r="CG16" i="1" s="1"/>
  <c r="AR66" i="1"/>
  <c r="CT66" i="1" s="1"/>
  <c r="CG66" i="1" s="1"/>
  <c r="AS66" i="1" s="1"/>
  <c r="CU66" i="1" s="1"/>
  <c r="AR227" i="1"/>
  <c r="CT227" i="1" s="1"/>
  <c r="CG227" i="1" s="1"/>
  <c r="CT628" i="1"/>
  <c r="CG628" i="1" s="1"/>
  <c r="AS628" i="1" s="1"/>
  <c r="CU628" i="1" s="1"/>
  <c r="CT514" i="1"/>
  <c r="CG514" i="1" s="1"/>
  <c r="AS514" i="1" s="1"/>
  <c r="CU514" i="1" s="1"/>
  <c r="AR588" i="1"/>
  <c r="CT588" i="1" s="1"/>
  <c r="CG588" i="1" s="1"/>
  <c r="AS588" i="1" s="1"/>
  <c r="AR435" i="1"/>
  <c r="CT435" i="1" s="1"/>
  <c r="CG435" i="1" s="1"/>
  <c r="AS435" i="1" s="1"/>
  <c r="CT322" i="1"/>
  <c r="CG322" i="1" s="1"/>
  <c r="AS322" i="1" s="1"/>
  <c r="AR637" i="1"/>
  <c r="CT637" i="1" s="1"/>
  <c r="CG637" i="1" s="1"/>
  <c r="AS637" i="1" s="1"/>
  <c r="CU637" i="1" s="1"/>
  <c r="CT622" i="1"/>
  <c r="CG622" i="1" s="1"/>
  <c r="AS622" i="1" s="1"/>
  <c r="CT319" i="1"/>
  <c r="CG319" i="1" s="1"/>
  <c r="CT563" i="1"/>
  <c r="CG563" i="1" s="1"/>
  <c r="AS563" i="1" s="1"/>
  <c r="CU563" i="1" s="1"/>
  <c r="CT557" i="1"/>
  <c r="CG557" i="1" s="1"/>
  <c r="CS213" i="1"/>
  <c r="CF213" i="1" s="1"/>
  <c r="AR213" i="1" s="1"/>
  <c r="CT27" i="1"/>
  <c r="CG27" i="1" s="1"/>
  <c r="CT396" i="1"/>
  <c r="CG396" i="1" s="1"/>
  <c r="CT55" i="1"/>
  <c r="CG55" i="1" s="1"/>
  <c r="CS338" i="1"/>
  <c r="CF338" i="1" s="1"/>
  <c r="AR338" i="1" s="1"/>
  <c r="CT338" i="1" s="1"/>
  <c r="CT629" i="1"/>
  <c r="CG629" i="1" s="1"/>
  <c r="CT318" i="1"/>
  <c r="CG318" i="1" s="1"/>
  <c r="CS532" i="1"/>
  <c r="CF532" i="1" s="1"/>
  <c r="CT648" i="1"/>
  <c r="CG648" i="1" s="1"/>
  <c r="AS648" i="1" s="1"/>
  <c r="CT149" i="1"/>
  <c r="CG149" i="1" s="1"/>
  <c r="AS149" i="1" s="1"/>
  <c r="CU149" i="1" s="1"/>
  <c r="CT653" i="1"/>
  <c r="CG653" i="1" s="1"/>
  <c r="AS653" i="1" s="1"/>
  <c r="CS53" i="1"/>
  <c r="CF53" i="1" s="1"/>
  <c r="AR53" i="1" s="1"/>
  <c r="CT53" i="1" s="1"/>
  <c r="CS547" i="1"/>
  <c r="CF547" i="1" s="1"/>
  <c r="AR547" i="1" s="1"/>
  <c r="CT34" i="1"/>
  <c r="CG34" i="1" s="1"/>
  <c r="AS34" i="1" s="1"/>
  <c r="CU34" i="1" s="1"/>
  <c r="CS150" i="1"/>
  <c r="CF150" i="1" s="1"/>
  <c r="AR150" i="1" s="1"/>
  <c r="CS326" i="1"/>
  <c r="CF326" i="1" s="1"/>
  <c r="AR326" i="1" s="1"/>
  <c r="CS418" i="1"/>
  <c r="CF418" i="1" s="1"/>
  <c r="AR418" i="1" s="1"/>
  <c r="CT246" i="1"/>
  <c r="CG246" i="1" s="1"/>
  <c r="CT447" i="1"/>
  <c r="CG447" i="1" s="1"/>
  <c r="AS447" i="1" s="1"/>
  <c r="CU447" i="1" s="1"/>
  <c r="CS324" i="1"/>
  <c r="CF324" i="1" s="1"/>
  <c r="CT336" i="1"/>
  <c r="CG336" i="1" s="1"/>
  <c r="AS336" i="1" s="1"/>
  <c r="CU336" i="1" s="1"/>
  <c r="CT147" i="1"/>
  <c r="CG147" i="1" s="1"/>
  <c r="AS147" i="1" s="1"/>
  <c r="CU147" i="1" s="1"/>
  <c r="CH147" i="1" s="1"/>
  <c r="CS240" i="1"/>
  <c r="CF240" i="1" s="1"/>
  <c r="AR240" i="1" s="1"/>
  <c r="CT240" i="1" s="1"/>
  <c r="CT631" i="1"/>
  <c r="CG631" i="1" s="1"/>
  <c r="AS631" i="1" s="1"/>
  <c r="CU631" i="1" s="1"/>
  <c r="CT579" i="1"/>
  <c r="CG579" i="1" s="1"/>
  <c r="CG608" i="1"/>
  <c r="CF566" i="1"/>
  <c r="AR566" i="1" s="1"/>
  <c r="CT566" i="1" s="1"/>
  <c r="AS582" i="1"/>
  <c r="CG634" i="1"/>
  <c r="CG527" i="1"/>
  <c r="AS434" i="1"/>
  <c r="CU434" i="1" s="1"/>
  <c r="CG641" i="1"/>
  <c r="AS641" i="1" s="1"/>
  <c r="CU641" i="1" s="1"/>
  <c r="CG340" i="1"/>
  <c r="AR24" i="1"/>
  <c r="CT24" i="1" s="1"/>
  <c r="CG24" i="1" s="1"/>
  <c r="AR19" i="1"/>
  <c r="CT19" i="1" s="1"/>
  <c r="CG19" i="1" s="1"/>
  <c r="AR413" i="1"/>
  <c r="CT413" i="1" s="1"/>
  <c r="CG413" i="1" s="1"/>
  <c r="AR581" i="1"/>
  <c r="AR542" i="1"/>
  <c r="AR431" i="1"/>
  <c r="CT431" i="1" s="1"/>
  <c r="AR36" i="1"/>
  <c r="CF614" i="1"/>
  <c r="CG618" i="1"/>
  <c r="CF382" i="1"/>
  <c r="CG313" i="1"/>
  <c r="CF403" i="1"/>
  <c r="CG381" i="1"/>
  <c r="CF552" i="1"/>
  <c r="AR552" i="1" s="1"/>
  <c r="CT552" i="1" s="1"/>
  <c r="AR573" i="1"/>
  <c r="CT573" i="1" s="1"/>
  <c r="CG573" i="1" s="1"/>
  <c r="AR589" i="1"/>
  <c r="CT589" i="1" s="1"/>
  <c r="CG589" i="1" s="1"/>
  <c r="AS516" i="1"/>
  <c r="CU516" i="1" s="1"/>
  <c r="AR585" i="1"/>
  <c r="CF73" i="1"/>
  <c r="CF649" i="1"/>
  <c r="CF148" i="1"/>
  <c r="AR148" i="1" s="1"/>
  <c r="CT148" i="1" s="1"/>
  <c r="CF339" i="1"/>
  <c r="AR14" i="1"/>
  <c r="CT14" i="1" s="1"/>
  <c r="CG536" i="1"/>
  <c r="AR436" i="1"/>
  <c r="CT436" i="1" s="1"/>
  <c r="CG436" i="1" s="1"/>
  <c r="CG426" i="1"/>
  <c r="AS426" i="1" s="1"/>
  <c r="CU426" i="1" s="1"/>
  <c r="CG523" i="1"/>
  <c r="CG546" i="1"/>
  <c r="AS546" i="1" s="1"/>
  <c r="CU546" i="1" s="1"/>
  <c r="CG531" i="1"/>
  <c r="CG525" i="1"/>
  <c r="AS525" i="1" s="1"/>
  <c r="CU525" i="1" s="1"/>
  <c r="CF594" i="1"/>
  <c r="CG432" i="1"/>
  <c r="AS432" i="1" s="1"/>
  <c r="CU432" i="1" s="1"/>
  <c r="CF430" i="1"/>
  <c r="AR430" i="1" s="1"/>
  <c r="CT430" i="1" s="1"/>
  <c r="CF137" i="1"/>
  <c r="AR137" i="1" s="1"/>
  <c r="CT137" i="1" s="1"/>
  <c r="CG568" i="1"/>
  <c r="AS568" i="1" s="1"/>
  <c r="CU568" i="1" s="1"/>
  <c r="CF409" i="1"/>
  <c r="AR409" i="1" s="1"/>
  <c r="CT409" i="1" s="1"/>
  <c r="AR395" i="1"/>
  <c r="CT395" i="1" s="1"/>
  <c r="CG102" i="1"/>
  <c r="CG393" i="1"/>
  <c r="CF96" i="1"/>
  <c r="AR96" i="1" s="1"/>
  <c r="CT96" i="1" s="1"/>
  <c r="CF543" i="1"/>
  <c r="CF388" i="1"/>
  <c r="CF379" i="1"/>
  <c r="AR379" i="1" s="1"/>
  <c r="CT379" i="1" s="1"/>
  <c r="CG530" i="1"/>
  <c r="CF414" i="1"/>
  <c r="AR414" i="1" s="1"/>
  <c r="CT414" i="1" s="1"/>
  <c r="CF153" i="1"/>
  <c r="CF551" i="1"/>
  <c r="AR551" i="1" s="1"/>
  <c r="CT551" i="1" s="1"/>
  <c r="AS555" i="1"/>
  <c r="CU555" i="1" s="1"/>
  <c r="CG103" i="1"/>
  <c r="AS103" i="1" s="1"/>
  <c r="CU103" i="1" s="1"/>
  <c r="AS419" i="1"/>
  <c r="CU419" i="1" s="1"/>
  <c r="CH419" i="1" s="1"/>
  <c r="AR520" i="1"/>
  <c r="CT520" i="1" s="1"/>
  <c r="AR604" i="1"/>
  <c r="CT604" i="1" s="1"/>
  <c r="CG604" i="1" s="1"/>
  <c r="AS604" i="1" s="1"/>
  <c r="CU604" i="1" s="1"/>
  <c r="CF538" i="1"/>
  <c r="AR28" i="1"/>
  <c r="CT28" i="1" s="1"/>
  <c r="CG28" i="1" s="1"/>
  <c r="AR652" i="1"/>
  <c r="AR341" i="1"/>
  <c r="CG640" i="1"/>
  <c r="CF64" i="1"/>
  <c r="AR64" i="1" s="1"/>
  <c r="CT64" i="1" s="1"/>
  <c r="CG384" i="1"/>
  <c r="AS384" i="1" s="1"/>
  <c r="CU384" i="1" s="1"/>
  <c r="CF528" i="1"/>
  <c r="AR528" i="1" s="1"/>
  <c r="CT528" i="1" s="1"/>
  <c r="AR446" i="1"/>
  <c r="CF701" i="1"/>
  <c r="AR701" i="1" s="1"/>
  <c r="CT701" i="1" s="1"/>
  <c r="CG315" i="1"/>
  <c r="AR214" i="1"/>
  <c r="CT214" i="1" s="1"/>
  <c r="CG214" i="1" s="1"/>
  <c r="CG70" i="1"/>
  <c r="CG323" i="1"/>
  <c r="CG12" i="1"/>
  <c r="CF333" i="1"/>
  <c r="AR333" i="1" s="1"/>
  <c r="CT333" i="1" s="1"/>
  <c r="AR421" i="1"/>
  <c r="CT421" i="1" s="1"/>
  <c r="CF420" i="1"/>
  <c r="CF320" i="1"/>
  <c r="AR519" i="1"/>
  <c r="CF574" i="1"/>
  <c r="AR574" i="1" s="1"/>
  <c r="CT574" i="1" s="1"/>
  <c r="AR549" i="1"/>
  <c r="CT549" i="1" s="1"/>
  <c r="CG549" i="1" s="1"/>
  <c r="CG550" i="1"/>
  <c r="AS550" i="1" s="1"/>
  <c r="CU550" i="1" s="1"/>
  <c r="AR565" i="1"/>
  <c r="CT565" i="1" s="1"/>
  <c r="CG565" i="1" s="1"/>
  <c r="CG380" i="1"/>
  <c r="CH596" i="1"/>
  <c r="CG49" i="1"/>
  <c r="AS49" i="1" s="1"/>
  <c r="CU49" i="1" s="1"/>
  <c r="AR331" i="1"/>
  <c r="CT331" i="1" s="1"/>
  <c r="CG331" i="1" s="1"/>
  <c r="AR518" i="1"/>
  <c r="CF391" i="1"/>
  <c r="AR391" i="1" s="1"/>
  <c r="CT391" i="1" s="1"/>
  <c r="AR74" i="1"/>
  <c r="AR603" i="1"/>
  <c r="CT603" i="1" s="1"/>
  <c r="CG603" i="1" s="1"/>
  <c r="CG564" i="1"/>
  <c r="AS564" i="1" s="1"/>
  <c r="CU564" i="1" s="1"/>
  <c r="CF98" i="1"/>
  <c r="CG321" i="1"/>
  <c r="CG237" i="1"/>
  <c r="AS237" i="1" s="1"/>
  <c r="CU237" i="1" s="1"/>
  <c r="AR134" i="1"/>
  <c r="CT134" i="1" s="1"/>
  <c r="CG134" i="1" s="1"/>
  <c r="CF632" i="1"/>
  <c r="AR632" i="1" s="1"/>
  <c r="CT632" i="1" s="1"/>
  <c r="CG580" i="1"/>
  <c r="CG625" i="1"/>
  <c r="CH650" i="1"/>
  <c r="AR559" i="1"/>
  <c r="CT559" i="1" s="1"/>
  <c r="AR545" i="1"/>
  <c r="CT545" i="1" s="1"/>
  <c r="CG545" i="1" s="1"/>
  <c r="AR398" i="1"/>
  <c r="CT398" i="1" s="1"/>
  <c r="CF533" i="1"/>
  <c r="AR533" i="1" s="1"/>
  <c r="CT533" i="1" s="1"/>
  <c r="CG575" i="1"/>
  <c r="AR702" i="1"/>
  <c r="CG228" i="1"/>
  <c r="CF438" i="1"/>
  <c r="AR59" i="1"/>
  <c r="AR427" i="1"/>
  <c r="CT427" i="1" s="1"/>
  <c r="AR534" i="1"/>
  <c r="CF539" i="1"/>
  <c r="CG332" i="1"/>
  <c r="CG330" i="1"/>
  <c r="CF390" i="1"/>
  <c r="CG245" i="1"/>
  <c r="CG416" i="1"/>
  <c r="AS416" i="1" s="1"/>
  <c r="CU416" i="1" s="1"/>
  <c r="CG310" i="1"/>
  <c r="CG415" i="1"/>
  <c r="AS415" i="1" s="1"/>
  <c r="CU415" i="1" s="1"/>
  <c r="CF236" i="1"/>
  <c r="AS522" i="1"/>
  <c r="CU522" i="1" s="1"/>
  <c r="AR586" i="1"/>
  <c r="CG407" i="1"/>
  <c r="AR615" i="1"/>
  <c r="CT615" i="1" s="1"/>
  <c r="CG615" i="1" s="1"/>
  <c r="CG639" i="1"/>
  <c r="AS639" i="1" s="1"/>
  <c r="CU639" i="1" s="1"/>
  <c r="CG544" i="1"/>
  <c r="AS544" i="1" s="1"/>
  <c r="CU544" i="1" s="1"/>
  <c r="AR613" i="1"/>
  <c r="CT613" i="1" s="1"/>
  <c r="CG433" i="1"/>
  <c r="AR571" i="1"/>
  <c r="CT571" i="1" s="1"/>
  <c r="AR572" i="1"/>
  <c r="CT572" i="1" s="1"/>
  <c r="CG572" i="1" s="1"/>
  <c r="AR599" i="1"/>
  <c r="AR411" i="1"/>
  <c r="AR428" i="1"/>
  <c r="CT428" i="1" s="1"/>
  <c r="CG428" i="1" s="1"/>
  <c r="AS623" i="1"/>
  <c r="CU623" i="1" s="1"/>
  <c r="AR616" i="1"/>
  <c r="CT616" i="1" s="1"/>
  <c r="CG616" i="1" s="1"/>
  <c r="AR611" i="1"/>
  <c r="CT611" i="1" s="1"/>
  <c r="AR106" i="1"/>
  <c r="AR107" i="1"/>
  <c r="CT107" i="1" s="1"/>
  <c r="CG107" i="1" s="1"/>
  <c r="AR541" i="1"/>
  <c r="AR537" i="1"/>
  <c r="CT537" i="1" s="1"/>
  <c r="CG537" i="1" s="1"/>
  <c r="AR392" i="1"/>
  <c r="CT392" i="1" s="1"/>
  <c r="CG392" i="1" s="1"/>
  <c r="AR437" i="1"/>
  <c r="AR54" i="1"/>
  <c r="CT54" i="1" s="1"/>
  <c r="CG54" i="1" s="1"/>
  <c r="AR132" i="1"/>
  <c r="AR529" i="1"/>
  <c r="AR655" i="1"/>
  <c r="CT655" i="1" s="1"/>
  <c r="AS46" i="1"/>
  <c r="CU46" i="1" s="1"/>
  <c r="AR404" i="1"/>
  <c r="AR590" i="1"/>
  <c r="AR40" i="1"/>
  <c r="CT40" i="1" s="1"/>
  <c r="AR553" i="1"/>
  <c r="CT553" i="1" s="1"/>
  <c r="AS385" i="1"/>
  <c r="AR439" i="1"/>
  <c r="AR440" i="1"/>
  <c r="CT440" i="1" s="1"/>
  <c r="AR540" i="1"/>
  <c r="CT540" i="1" s="1"/>
  <c r="AR595" i="1"/>
  <c r="CT595" i="1" s="1"/>
  <c r="CG595" i="1" s="1"/>
  <c r="AR325" i="1"/>
  <c r="AR353" i="1"/>
  <c r="AR636" i="1"/>
  <c r="AR31" i="1"/>
  <c r="CT31" i="1" s="1"/>
  <c r="AR146" i="1"/>
  <c r="CT146" i="1" s="1"/>
  <c r="CG146" i="1" s="1"/>
  <c r="AR327" i="1"/>
  <c r="CT327" i="1" s="1"/>
  <c r="CF591" i="1"/>
  <c r="CG583" i="1"/>
  <c r="CF558" i="1"/>
  <c r="CG400" i="1"/>
  <c r="CF17" i="1"/>
  <c r="CG69" i="1"/>
  <c r="AS562" i="1"/>
  <c r="CU562" i="1" s="1"/>
  <c r="AR334" i="1"/>
  <c r="CT334" i="1" s="1"/>
  <c r="AR47" i="1"/>
  <c r="CT47" i="1" s="1"/>
  <c r="AR654" i="1"/>
  <c r="CT654" i="1" s="1"/>
  <c r="AS410" i="1"/>
  <c r="CU410" i="1" s="1"/>
  <c r="CG657" i="1"/>
  <c r="AR406" i="1"/>
  <c r="CT406" i="1" s="1"/>
  <c r="CG152" i="1"/>
  <c r="AR100" i="1"/>
  <c r="CT100" i="1" s="1"/>
  <c r="AS42" i="1"/>
  <c r="CU42" i="1" s="1"/>
  <c r="AR597" i="1"/>
  <c r="CT597" i="1" s="1"/>
  <c r="AS548" i="1"/>
  <c r="CU548" i="1" s="1"/>
  <c r="AR316" i="1"/>
  <c r="CT316" i="1" s="1"/>
  <c r="AR101" i="1"/>
  <c r="CT101" i="1" s="1"/>
  <c r="AR71" i="1"/>
  <c r="CT71" i="1" s="1"/>
  <c r="CG609" i="1"/>
  <c r="CG328" i="1"/>
  <c r="CG642" i="1"/>
  <c r="AS642" i="1" s="1"/>
  <c r="CU642" i="1" s="1"/>
  <c r="CG18" i="1"/>
  <c r="CG138" i="1"/>
  <c r="CG104" i="1"/>
  <c r="AS72" i="1"/>
  <c r="CU72" i="1" s="1"/>
  <c r="AS515" i="1"/>
  <c r="CU515" i="1" s="1"/>
  <c r="AR386" i="1"/>
  <c r="CT386" i="1" s="1"/>
  <c r="CH422" i="1"/>
  <c r="CG526" i="1"/>
  <c r="CG144" i="1"/>
  <c r="CG576" i="1"/>
  <c r="CG140" i="1"/>
  <c r="CH402" i="1"/>
  <c r="CG314" i="1"/>
  <c r="CE805" i="1"/>
  <c r="AQ11" i="1"/>
  <c r="AS246" i="1" l="1"/>
  <c r="CU246" i="1" s="1"/>
  <c r="CH246" i="1" s="1"/>
  <c r="AT246" i="1" s="1"/>
  <c r="CV246" i="1" s="1"/>
  <c r="CU648" i="1"/>
  <c r="CH648" i="1" s="1"/>
  <c r="CU622" i="1"/>
  <c r="CH622" i="1" s="1"/>
  <c r="AR324" i="1"/>
  <c r="CT324" i="1" s="1"/>
  <c r="CG324" i="1" s="1"/>
  <c r="CT150" i="1"/>
  <c r="CG150" i="1" s="1"/>
  <c r="AS150" i="1" s="1"/>
  <c r="CU150" i="1" s="1"/>
  <c r="CT213" i="1"/>
  <c r="CG213" i="1" s="1"/>
  <c r="AS213" i="1" s="1"/>
  <c r="CU653" i="1"/>
  <c r="CH653" i="1" s="1"/>
  <c r="AT653" i="1" s="1"/>
  <c r="CU435" i="1"/>
  <c r="CH435" i="1" s="1"/>
  <c r="AS396" i="1"/>
  <c r="CU396" i="1" s="1"/>
  <c r="CH396" i="1" s="1"/>
  <c r="AT396" i="1" s="1"/>
  <c r="CV396" i="1" s="1"/>
  <c r="CT326" i="1"/>
  <c r="CG326" i="1" s="1"/>
  <c r="CT547" i="1"/>
  <c r="CG547" i="1" s="1"/>
  <c r="AS547" i="1" s="1"/>
  <c r="CU547" i="1" s="1"/>
  <c r="AS579" i="1"/>
  <c r="CU579" i="1" s="1"/>
  <c r="CH579" i="1" s="1"/>
  <c r="AT579" i="1" s="1"/>
  <c r="CV579" i="1" s="1"/>
  <c r="CU322" i="1"/>
  <c r="CH322" i="1" s="1"/>
  <c r="CT418" i="1"/>
  <c r="CG418" i="1" s="1"/>
  <c r="CT325" i="1"/>
  <c r="CG325" i="1" s="1"/>
  <c r="AS325" i="1" s="1"/>
  <c r="CT59" i="1"/>
  <c r="CG59" i="1" s="1"/>
  <c r="CT599" i="1"/>
  <c r="CG599" i="1" s="1"/>
  <c r="AS599" i="1" s="1"/>
  <c r="CU599" i="1" s="1"/>
  <c r="CT74" i="1"/>
  <c r="CG74" i="1" s="1"/>
  <c r="CT534" i="1"/>
  <c r="CG534" i="1" s="1"/>
  <c r="AS534" i="1" s="1"/>
  <c r="CU534" i="1" s="1"/>
  <c r="CT541" i="1"/>
  <c r="CG541" i="1" s="1"/>
  <c r="CU588" i="1"/>
  <c r="CH588" i="1" s="1"/>
  <c r="CT590" i="1"/>
  <c r="CG590" i="1" s="1"/>
  <c r="AS590" i="1" s="1"/>
  <c r="CU590" i="1" s="1"/>
  <c r="CU582" i="1"/>
  <c r="CH582" i="1" s="1"/>
  <c r="CT106" i="1"/>
  <c r="CG106" i="1" s="1"/>
  <c r="CT702" i="1"/>
  <c r="CG702" i="1" s="1"/>
  <c r="AS702" i="1" s="1"/>
  <c r="CU702" i="1" s="1"/>
  <c r="CT446" i="1"/>
  <c r="CG446" i="1" s="1"/>
  <c r="AS446" i="1" s="1"/>
  <c r="CU446" i="1" s="1"/>
  <c r="CT404" i="1"/>
  <c r="CG404" i="1" s="1"/>
  <c r="AS404" i="1" s="1"/>
  <c r="CU404" i="1" s="1"/>
  <c r="CT518" i="1"/>
  <c r="CG518" i="1" s="1"/>
  <c r="AS518" i="1" s="1"/>
  <c r="CU518" i="1" s="1"/>
  <c r="CT132" i="1"/>
  <c r="CG132" i="1" s="1"/>
  <c r="CT652" i="1"/>
  <c r="CG652" i="1" s="1"/>
  <c r="CT36" i="1"/>
  <c r="CG36" i="1" s="1"/>
  <c r="AS36" i="1" s="1"/>
  <c r="CT542" i="1"/>
  <c r="CG542" i="1" s="1"/>
  <c r="AS542" i="1" s="1"/>
  <c r="CU542" i="1" s="1"/>
  <c r="CT519" i="1"/>
  <c r="CG519" i="1" s="1"/>
  <c r="AS519" i="1" s="1"/>
  <c r="CU519" i="1" s="1"/>
  <c r="CT529" i="1"/>
  <c r="CG529" i="1" s="1"/>
  <c r="AS529" i="1" s="1"/>
  <c r="CU529" i="1" s="1"/>
  <c r="CT636" i="1"/>
  <c r="CG636" i="1" s="1"/>
  <c r="AS636" i="1" s="1"/>
  <c r="CU636" i="1" s="1"/>
  <c r="CT586" i="1"/>
  <c r="CG586" i="1" s="1"/>
  <c r="CT439" i="1"/>
  <c r="CG439" i="1" s="1"/>
  <c r="AS439" i="1" s="1"/>
  <c r="CT585" i="1"/>
  <c r="CG585" i="1" s="1"/>
  <c r="CU385" i="1"/>
  <c r="CH385" i="1" s="1"/>
  <c r="AT385" i="1" s="1"/>
  <c r="CV385" i="1" s="1"/>
  <c r="CT581" i="1"/>
  <c r="CG581" i="1" s="1"/>
  <c r="CT411" i="1"/>
  <c r="CG411" i="1" s="1"/>
  <c r="AS411" i="1" s="1"/>
  <c r="CT341" i="1"/>
  <c r="CG341" i="1" s="1"/>
  <c r="AS341" i="1" s="1"/>
  <c r="CU341" i="1" s="1"/>
  <c r="CT353" i="1"/>
  <c r="CG353" i="1" s="1"/>
  <c r="AS353" i="1" s="1"/>
  <c r="CU353" i="1" s="1"/>
  <c r="CH353" i="1" s="1"/>
  <c r="CT437" i="1"/>
  <c r="CG437" i="1" s="1"/>
  <c r="AS437" i="1" s="1"/>
  <c r="CU437" i="1" s="1"/>
  <c r="CH637" i="1"/>
  <c r="AS381" i="1"/>
  <c r="CU381" i="1" s="1"/>
  <c r="AT147" i="1"/>
  <c r="CV147" i="1" s="1"/>
  <c r="CI147" i="1" s="1"/>
  <c r="CG327" i="1"/>
  <c r="CG414" i="1"/>
  <c r="CG105" i="1"/>
  <c r="AR649" i="1"/>
  <c r="CF335" i="1"/>
  <c r="AR335" i="1" s="1"/>
  <c r="CT335" i="1" s="1"/>
  <c r="CG143" i="1"/>
  <c r="AS143" i="1" s="1"/>
  <c r="CU143" i="1" s="1"/>
  <c r="AR153" i="1"/>
  <c r="CH46" i="1"/>
  <c r="CG405" i="1"/>
  <c r="CG655" i="1"/>
  <c r="CH546" i="1"/>
  <c r="AT546" i="1" s="1"/>
  <c r="CV546" i="1" s="1"/>
  <c r="CG137" i="1"/>
  <c r="AS137" i="1" s="1"/>
  <c r="CU137" i="1" s="1"/>
  <c r="CH639" i="1"/>
  <c r="CG613" i="1"/>
  <c r="CG379" i="1"/>
  <c r="AS379" i="1" s="1"/>
  <c r="CU379" i="1" s="1"/>
  <c r="CG397" i="1"/>
  <c r="CG408" i="1"/>
  <c r="AS408" i="1" s="1"/>
  <c r="CU408" i="1" s="1"/>
  <c r="CG533" i="1"/>
  <c r="AS533" i="1" s="1"/>
  <c r="CU533" i="1" s="1"/>
  <c r="CG584" i="1"/>
  <c r="AS584" i="1" s="1"/>
  <c r="CU584" i="1" s="1"/>
  <c r="CG53" i="1"/>
  <c r="AS53" i="1" s="1"/>
  <c r="CU53" i="1" s="1"/>
  <c r="CG31" i="1"/>
  <c r="AS31" i="1" s="1"/>
  <c r="CU31" i="1" s="1"/>
  <c r="AS313" i="1"/>
  <c r="CU313" i="1" s="1"/>
  <c r="CG606" i="1"/>
  <c r="AS606" i="1" s="1"/>
  <c r="CU606" i="1" s="1"/>
  <c r="AS549" i="1"/>
  <c r="CU549" i="1" s="1"/>
  <c r="CH549" i="1" s="1"/>
  <c r="CG635" i="1"/>
  <c r="AS635" i="1" s="1"/>
  <c r="CU635" i="1" s="1"/>
  <c r="AR438" i="1"/>
  <c r="CT438" i="1" s="1"/>
  <c r="CG438" i="1" s="1"/>
  <c r="AS380" i="1"/>
  <c r="CU380" i="1" s="1"/>
  <c r="AS70" i="1"/>
  <c r="CU70" i="1" s="1"/>
  <c r="CH384" i="1"/>
  <c r="AT384" i="1" s="1"/>
  <c r="CV384" i="1" s="1"/>
  <c r="AR538" i="1"/>
  <c r="CT538" i="1" s="1"/>
  <c r="CG538" i="1" s="1"/>
  <c r="AS393" i="1"/>
  <c r="CU393" i="1" s="1"/>
  <c r="CH393" i="1" s="1"/>
  <c r="CG131" i="1"/>
  <c r="CH641" i="1"/>
  <c r="AT641" i="1" s="1"/>
  <c r="CV641" i="1" s="1"/>
  <c r="AS616" i="1"/>
  <c r="CU616" i="1" s="1"/>
  <c r="CH616" i="1" s="1"/>
  <c r="CH623" i="1"/>
  <c r="CG239" i="1"/>
  <c r="AS239" i="1" s="1"/>
  <c r="CU239" i="1" s="1"/>
  <c r="CF337" i="1"/>
  <c r="AS545" i="1"/>
  <c r="CU545" i="1" s="1"/>
  <c r="AR320" i="1"/>
  <c r="AS12" i="1"/>
  <c r="CU12" i="1" s="1"/>
  <c r="CH604" i="1"/>
  <c r="CG338" i="1"/>
  <c r="AS338" i="1" s="1"/>
  <c r="CU338" i="1" s="1"/>
  <c r="AR236" i="1"/>
  <c r="CT236" i="1" s="1"/>
  <c r="CG240" i="1"/>
  <c r="AT419" i="1"/>
  <c r="CF241" i="1"/>
  <c r="AR241" i="1" s="1"/>
  <c r="CT241" i="1" s="1"/>
  <c r="CG540" i="1"/>
  <c r="AS340" i="1"/>
  <c r="AR339" i="1"/>
  <c r="CT339" i="1" s="1"/>
  <c r="AS573" i="1"/>
  <c r="CU573" i="1" s="1"/>
  <c r="CH573" i="1" s="1"/>
  <c r="AR382" i="1"/>
  <c r="CT382" i="1" s="1"/>
  <c r="AS575" i="1"/>
  <c r="CU575" i="1" s="1"/>
  <c r="AS618" i="1"/>
  <c r="CU618" i="1" s="1"/>
  <c r="CH237" i="1"/>
  <c r="AR403" i="1"/>
  <c r="CT403" i="1" s="1"/>
  <c r="AR614" i="1"/>
  <c r="AR98" i="1"/>
  <c r="CT98" i="1" s="1"/>
  <c r="CG98" i="1" s="1"/>
  <c r="AS634" i="1"/>
  <c r="CU634" i="1" s="1"/>
  <c r="CH634" i="1" s="1"/>
  <c r="CG440" i="1"/>
  <c r="AS440" i="1" s="1"/>
  <c r="CU440" i="1" s="1"/>
  <c r="CG391" i="1"/>
  <c r="CH149" i="1"/>
  <c r="AT149" i="1" s="1"/>
  <c r="CV149" i="1" s="1"/>
  <c r="CG611" i="1"/>
  <c r="AS611" i="1" s="1"/>
  <c r="CU611" i="1" s="1"/>
  <c r="CG553" i="1"/>
  <c r="AS553" i="1" s="1"/>
  <c r="CU553" i="1" s="1"/>
  <c r="AS24" i="1"/>
  <c r="CU24" i="1" s="1"/>
  <c r="CH24" i="1" s="1"/>
  <c r="AS580" i="1"/>
  <c r="CU580" i="1" s="1"/>
  <c r="AS407" i="1"/>
  <c r="CU407" i="1" s="1"/>
  <c r="CG40" i="1"/>
  <c r="AS608" i="1"/>
  <c r="CG619" i="1"/>
  <c r="AS619" i="1" s="1"/>
  <c r="CU619" i="1" s="1"/>
  <c r="CH563" i="1"/>
  <c r="AT563" i="1" s="1"/>
  <c r="CV563" i="1" s="1"/>
  <c r="CG701" i="1"/>
  <c r="AR388" i="1"/>
  <c r="CT388" i="1" s="1"/>
  <c r="CG388" i="1" s="1"/>
  <c r="AS388" i="1" s="1"/>
  <c r="CU388" i="1" s="1"/>
  <c r="AS315" i="1"/>
  <c r="CU315" i="1" s="1"/>
  <c r="CH315" i="1" s="1"/>
  <c r="CH49" i="1"/>
  <c r="AT49" i="1" s="1"/>
  <c r="CV49" i="1" s="1"/>
  <c r="CG395" i="1"/>
  <c r="AS395" i="1" s="1"/>
  <c r="CU395" i="1" s="1"/>
  <c r="AR73" i="1"/>
  <c r="CT73" i="1" s="1"/>
  <c r="CG73" i="1" s="1"/>
  <c r="CG624" i="1"/>
  <c r="AS624" i="1" s="1"/>
  <c r="CU624" i="1" s="1"/>
  <c r="AR539" i="1"/>
  <c r="CT539" i="1" s="1"/>
  <c r="AR543" i="1"/>
  <c r="AS527" i="1"/>
  <c r="CU527" i="1" s="1"/>
  <c r="CH527" i="1" s="1"/>
  <c r="CH564" i="1"/>
  <c r="AT564" i="1" s="1"/>
  <c r="CV564" i="1" s="1"/>
  <c r="AR420" i="1"/>
  <c r="CT420" i="1" s="1"/>
  <c r="CG420" i="1" s="1"/>
  <c r="CG96" i="1"/>
  <c r="AS96" i="1" s="1"/>
  <c r="CU96" i="1" s="1"/>
  <c r="AR594" i="1"/>
  <c r="CT594" i="1" s="1"/>
  <c r="AS565" i="1"/>
  <c r="CU565" i="1" s="1"/>
  <c r="CG528" i="1"/>
  <c r="AS392" i="1"/>
  <c r="CU392" i="1" s="1"/>
  <c r="CG99" i="1"/>
  <c r="AS99" i="1" s="1"/>
  <c r="CU99" i="1" s="1"/>
  <c r="AR390" i="1"/>
  <c r="CG632" i="1"/>
  <c r="AS632" i="1" s="1"/>
  <c r="CU632" i="1" s="1"/>
  <c r="CG574" i="1"/>
  <c r="AS574" i="1" s="1"/>
  <c r="CU574" i="1" s="1"/>
  <c r="CG409" i="1"/>
  <c r="AS409" i="1" s="1"/>
  <c r="CU409" i="1" s="1"/>
  <c r="CG430" i="1"/>
  <c r="CG148" i="1"/>
  <c r="CG552" i="1"/>
  <c r="CG607" i="1"/>
  <c r="AS537" i="1"/>
  <c r="AS146" i="1"/>
  <c r="AR587" i="1"/>
  <c r="AS625" i="1"/>
  <c r="CU625" i="1" s="1"/>
  <c r="CH625" i="1" s="1"/>
  <c r="AS332" i="1"/>
  <c r="CU332" i="1" s="1"/>
  <c r="CH332" i="1" s="1"/>
  <c r="AR513" i="1"/>
  <c r="AS583" i="1"/>
  <c r="CU583" i="1" s="1"/>
  <c r="CH583" i="1" s="1"/>
  <c r="AS656" i="1"/>
  <c r="CU656" i="1" s="1"/>
  <c r="AS400" i="1"/>
  <c r="AS536" i="1"/>
  <c r="CU536" i="1" s="1"/>
  <c r="CH536" i="1" s="1"/>
  <c r="AS245" i="1"/>
  <c r="AR412" i="1"/>
  <c r="CT412" i="1" s="1"/>
  <c r="AS557" i="1"/>
  <c r="AS524" i="1"/>
  <c r="CU524" i="1" s="1"/>
  <c r="AS69" i="1"/>
  <c r="CU69" i="1" s="1"/>
  <c r="CH69" i="1" s="1"/>
  <c r="AR591" i="1"/>
  <c r="AR558" i="1"/>
  <c r="AS28" i="1"/>
  <c r="AS389" i="1"/>
  <c r="CU389" i="1" s="1"/>
  <c r="AR17" i="1"/>
  <c r="CG423" i="1"/>
  <c r="CG14" i="1"/>
  <c r="CH544" i="1"/>
  <c r="CG535" i="1"/>
  <c r="CG520" i="1"/>
  <c r="CG312" i="1"/>
  <c r="CG441" i="1"/>
  <c r="CG598" i="1"/>
  <c r="AS55" i="1"/>
  <c r="CU55" i="1" s="1"/>
  <c r="CH642" i="1"/>
  <c r="CH42" i="1"/>
  <c r="CG406" i="1"/>
  <c r="AS56" i="1"/>
  <c r="CU56" i="1" s="1"/>
  <c r="AS609" i="1"/>
  <c r="CU609" i="1" s="1"/>
  <c r="AS97" i="1"/>
  <c r="CU97" i="1" s="1"/>
  <c r="AS138" i="1"/>
  <c r="CU138" i="1" s="1"/>
  <c r="AS612" i="1"/>
  <c r="CU612" i="1" s="1"/>
  <c r="AS657" i="1"/>
  <c r="CU657" i="1" s="1"/>
  <c r="AS318" i="1"/>
  <c r="CU318" i="1" s="1"/>
  <c r="AS18" i="1"/>
  <c r="CU18" i="1" s="1"/>
  <c r="CG316" i="1"/>
  <c r="AS433" i="1"/>
  <c r="CU433" i="1" s="1"/>
  <c r="AS428" i="1"/>
  <c r="CU428" i="1" s="1"/>
  <c r="AR317" i="1"/>
  <c r="CT317" i="1" s="1"/>
  <c r="AR532" i="1"/>
  <c r="CT532" i="1" s="1"/>
  <c r="AS134" i="1"/>
  <c r="CU134" i="1" s="1"/>
  <c r="AS572" i="1"/>
  <c r="CU572" i="1" s="1"/>
  <c r="AS615" i="1"/>
  <c r="CU615" i="1" s="1"/>
  <c r="AS436" i="1"/>
  <c r="CU436" i="1" s="1"/>
  <c r="AS104" i="1"/>
  <c r="CU104" i="1" s="1"/>
  <c r="AS328" i="1"/>
  <c r="CU328" i="1" s="1"/>
  <c r="CG334" i="1"/>
  <c r="CH562" i="1"/>
  <c r="CH631" i="1"/>
  <c r="CG387" i="1"/>
  <c r="CH568" i="1"/>
  <c r="CG630" i="1"/>
  <c r="CG421" i="1"/>
  <c r="CG156" i="1"/>
  <c r="CG333" i="1"/>
  <c r="AS107" i="1"/>
  <c r="CU107" i="1" s="1"/>
  <c r="AS595" i="1"/>
  <c r="CU595" i="1" s="1"/>
  <c r="AS429" i="1"/>
  <c r="CU429" i="1" s="1"/>
  <c r="AS319" i="1"/>
  <c r="CU319" i="1" s="1"/>
  <c r="AS227" i="1"/>
  <c r="CU227" i="1" s="1"/>
  <c r="AS530" i="1"/>
  <c r="CU530" i="1" s="1"/>
  <c r="AS526" i="1"/>
  <c r="CU526" i="1" s="1"/>
  <c r="CH34" i="1"/>
  <c r="CH447" i="1"/>
  <c r="AS144" i="1"/>
  <c r="CU144" i="1" s="1"/>
  <c r="CH426" i="1"/>
  <c r="CH555" i="1"/>
  <c r="CH525" i="1"/>
  <c r="CH514" i="1"/>
  <c r="CH434" i="1"/>
  <c r="AS19" i="1"/>
  <c r="CU19" i="1" s="1"/>
  <c r="AS310" i="1"/>
  <c r="CU310" i="1" s="1"/>
  <c r="AS16" i="1"/>
  <c r="CU16" i="1" s="1"/>
  <c r="AT402" i="1"/>
  <c r="CV402" i="1" s="1"/>
  <c r="AS331" i="1"/>
  <c r="CU331" i="1" s="1"/>
  <c r="CH550" i="1"/>
  <c r="AT650" i="1"/>
  <c r="CV650" i="1" s="1"/>
  <c r="CS11" i="1"/>
  <c r="AQ805" i="1"/>
  <c r="CS4" i="1" l="1"/>
  <c r="CS3" i="1"/>
  <c r="KM83" i="15" s="1"/>
  <c r="CU411" i="1"/>
  <c r="CH411" i="1" s="1"/>
  <c r="AT582" i="1"/>
  <c r="CV582" i="1" s="1"/>
  <c r="CI582" i="1" s="1"/>
  <c r="CV653" i="1"/>
  <c r="CI653" i="1" s="1"/>
  <c r="AU653" i="1" s="1"/>
  <c r="AT322" i="1"/>
  <c r="CV322" i="1" s="1"/>
  <c r="CI322" i="1" s="1"/>
  <c r="AU322" i="1" s="1"/>
  <c r="CW322" i="1" s="1"/>
  <c r="CJ322" i="1" s="1"/>
  <c r="CU439" i="1"/>
  <c r="CH439" i="1" s="1"/>
  <c r="AS585" i="1"/>
  <c r="CU585" i="1" s="1"/>
  <c r="CH585" i="1" s="1"/>
  <c r="AT585" i="1" s="1"/>
  <c r="CV585" i="1" s="1"/>
  <c r="AS326" i="1"/>
  <c r="CU326" i="1" s="1"/>
  <c r="CH326" i="1" s="1"/>
  <c r="AT326" i="1" s="1"/>
  <c r="CV326" i="1" s="1"/>
  <c r="AS541" i="1"/>
  <c r="CU541" i="1" s="1"/>
  <c r="CH541" i="1" s="1"/>
  <c r="CU325" i="1"/>
  <c r="CH325" i="1" s="1"/>
  <c r="CU213" i="1"/>
  <c r="CH213" i="1" s="1"/>
  <c r="CU36" i="1"/>
  <c r="CH36" i="1" s="1"/>
  <c r="AT36" i="1" s="1"/>
  <c r="CV36" i="1" s="1"/>
  <c r="AS418" i="1"/>
  <c r="CU418" i="1" s="1"/>
  <c r="CH418" i="1" s="1"/>
  <c r="CU28" i="1"/>
  <c r="CH28" i="1" s="1"/>
  <c r="AT28" i="1" s="1"/>
  <c r="CV28" i="1" s="1"/>
  <c r="CU340" i="1"/>
  <c r="CH340" i="1" s="1"/>
  <c r="AT340" i="1" s="1"/>
  <c r="CT591" i="1"/>
  <c r="CG591" i="1" s="1"/>
  <c r="AS591" i="1" s="1"/>
  <c r="CU591" i="1" s="1"/>
  <c r="CT587" i="1"/>
  <c r="CG587" i="1" s="1"/>
  <c r="AS587" i="1" s="1"/>
  <c r="CH636" i="1"/>
  <c r="CT320" i="1"/>
  <c r="CG320" i="1" s="1"/>
  <c r="AS320" i="1" s="1"/>
  <c r="CU537" i="1"/>
  <c r="CH537" i="1" s="1"/>
  <c r="CU608" i="1"/>
  <c r="CH608" i="1" s="1"/>
  <c r="AT608" i="1" s="1"/>
  <c r="CV608" i="1" s="1"/>
  <c r="CV419" i="1"/>
  <c r="CI419" i="1" s="1"/>
  <c r="AU419" i="1" s="1"/>
  <c r="CW419" i="1" s="1"/>
  <c r="CU245" i="1"/>
  <c r="CH245" i="1" s="1"/>
  <c r="CU146" i="1"/>
  <c r="CH146" i="1" s="1"/>
  <c r="CT649" i="1"/>
  <c r="CG649" i="1" s="1"/>
  <c r="CU557" i="1"/>
  <c r="CH557" i="1" s="1"/>
  <c r="AT557" i="1" s="1"/>
  <c r="CT543" i="1"/>
  <c r="CG543" i="1" s="1"/>
  <c r="AS543" i="1" s="1"/>
  <c r="CT614" i="1"/>
  <c r="CG614" i="1" s="1"/>
  <c r="AS614" i="1" s="1"/>
  <c r="CU614" i="1" s="1"/>
  <c r="CU400" i="1"/>
  <c r="CH400" i="1" s="1"/>
  <c r="AT400" i="1" s="1"/>
  <c r="CV400" i="1" s="1"/>
  <c r="CT17" i="1"/>
  <c r="CG17" i="1" s="1"/>
  <c r="CT513" i="1"/>
  <c r="CG513" i="1" s="1"/>
  <c r="AS513" i="1" s="1"/>
  <c r="CU513" i="1" s="1"/>
  <c r="CT390" i="1"/>
  <c r="CG390" i="1" s="1"/>
  <c r="AS390" i="1" s="1"/>
  <c r="CT153" i="1"/>
  <c r="CG153" i="1" s="1"/>
  <c r="AS153" i="1" s="1"/>
  <c r="CU153" i="1" s="1"/>
  <c r="CT558" i="1"/>
  <c r="CG558" i="1" s="1"/>
  <c r="AS558" i="1" s="1"/>
  <c r="CU558" i="1" s="1"/>
  <c r="CH150" i="1"/>
  <c r="CH580" i="1"/>
  <c r="CH575" i="1"/>
  <c r="AT575" i="1" s="1"/>
  <c r="CV575" i="1" s="1"/>
  <c r="CH565" i="1"/>
  <c r="CH404" i="1"/>
  <c r="AT404" i="1" s="1"/>
  <c r="CV404" i="1" s="1"/>
  <c r="CH618" i="1"/>
  <c r="CH410" i="1"/>
  <c r="CH656" i="1"/>
  <c r="CH99" i="1"/>
  <c r="AT99" i="1" s="1"/>
  <c r="CV99" i="1" s="1"/>
  <c r="CH624" i="1"/>
  <c r="AS40" i="1"/>
  <c r="CU40" i="1" s="1"/>
  <c r="CH440" i="1"/>
  <c r="AS540" i="1"/>
  <c r="CU540" i="1" s="1"/>
  <c r="CG335" i="1"/>
  <c r="AS335" i="1" s="1"/>
  <c r="CU335" i="1" s="1"/>
  <c r="CG521" i="1"/>
  <c r="CH437" i="1"/>
  <c r="CG235" i="1"/>
  <c r="AS235" i="1" s="1"/>
  <c r="CU235" i="1" s="1"/>
  <c r="AT69" i="1"/>
  <c r="CV69" i="1" s="1"/>
  <c r="CH143" i="1"/>
  <c r="AT544" i="1"/>
  <c r="CV544" i="1" s="1"/>
  <c r="CI544" i="1" s="1"/>
  <c r="CH524" i="1"/>
  <c r="AT634" i="1"/>
  <c r="CV634" i="1" s="1"/>
  <c r="CI634" i="1" s="1"/>
  <c r="AS131" i="1"/>
  <c r="CU131" i="1" s="1"/>
  <c r="CH131" i="1" s="1"/>
  <c r="AS405" i="1"/>
  <c r="CU405" i="1" s="1"/>
  <c r="CH405" i="1" s="1"/>
  <c r="AS327" i="1"/>
  <c r="CH519" i="1"/>
  <c r="AT519" i="1" s="1"/>
  <c r="CV519" i="1" s="1"/>
  <c r="CG71" i="1"/>
  <c r="CG241" i="1"/>
  <c r="CI641" i="1"/>
  <c r="CH72" i="1"/>
  <c r="CH606" i="1"/>
  <c r="AS613" i="1"/>
  <c r="AS655" i="1"/>
  <c r="CU655" i="1" s="1"/>
  <c r="AS607" i="1"/>
  <c r="CU607" i="1" s="1"/>
  <c r="CG114" i="1"/>
  <c r="AT237" i="1"/>
  <c r="CG617" i="1"/>
  <c r="AS617" i="1" s="1"/>
  <c r="CU617" i="1" s="1"/>
  <c r="CH533" i="1"/>
  <c r="AT623" i="1"/>
  <c r="CG517" i="1"/>
  <c r="CH635" i="1"/>
  <c r="AT635" i="1" s="1"/>
  <c r="CV635" i="1" s="1"/>
  <c r="CI546" i="1"/>
  <c r="CG65" i="1"/>
  <c r="CH529" i="1"/>
  <c r="AT529" i="1" s="1"/>
  <c r="CV529" i="1" s="1"/>
  <c r="CG621" i="1"/>
  <c r="AS621" i="1" s="1"/>
  <c r="CU621" i="1" s="1"/>
  <c r="CH395" i="1"/>
  <c r="AT395" i="1" s="1"/>
  <c r="CV395" i="1" s="1"/>
  <c r="CH388" i="1"/>
  <c r="AS397" i="1"/>
  <c r="CG651" i="1"/>
  <c r="AS651" i="1" s="1"/>
  <c r="CU651" i="1" s="1"/>
  <c r="CH96" i="1"/>
  <c r="AT96" i="1" s="1"/>
  <c r="CV96" i="1" s="1"/>
  <c r="CI563" i="1"/>
  <c r="AT24" i="1"/>
  <c r="CV24" i="1" s="1"/>
  <c r="CI24" i="1" s="1"/>
  <c r="AS414" i="1"/>
  <c r="CU414" i="1" s="1"/>
  <c r="CH414" i="1" s="1"/>
  <c r="AR337" i="1"/>
  <c r="CT337" i="1" s="1"/>
  <c r="CG337" i="1" s="1"/>
  <c r="CG339" i="1"/>
  <c r="AS339" i="1" s="1"/>
  <c r="CU339" i="1" s="1"/>
  <c r="AS240" i="1"/>
  <c r="AS105" i="1"/>
  <c r="CU105" i="1" s="1"/>
  <c r="CH105" i="1" s="1"/>
  <c r="AT105" i="1" s="1"/>
  <c r="CV105" i="1" s="1"/>
  <c r="CI384" i="1"/>
  <c r="AU384" i="1" s="1"/>
  <c r="CW384" i="1" s="1"/>
  <c r="CH53" i="1"/>
  <c r="CH408" i="1"/>
  <c r="CH137" i="1"/>
  <c r="CH599" i="1"/>
  <c r="AT599" i="1" s="1"/>
  <c r="CV599" i="1" s="1"/>
  <c r="CG431" i="1"/>
  <c r="AS431" i="1" s="1"/>
  <c r="CU431" i="1" s="1"/>
  <c r="CG238" i="1"/>
  <c r="CH415" i="1"/>
  <c r="AT415" i="1" s="1"/>
  <c r="CV415" i="1" s="1"/>
  <c r="CH409" i="1"/>
  <c r="AT604" i="1"/>
  <c r="CV604" i="1" s="1"/>
  <c r="CI604" i="1" s="1"/>
  <c r="AT353" i="1"/>
  <c r="CV353" i="1" s="1"/>
  <c r="CH574" i="1"/>
  <c r="CH553" i="1"/>
  <c r="CG539" i="1"/>
  <c r="AS539" i="1" s="1"/>
  <c r="CU539" i="1" s="1"/>
  <c r="CH379" i="1"/>
  <c r="AT379" i="1" s="1"/>
  <c r="CV379" i="1" s="1"/>
  <c r="CH338" i="1"/>
  <c r="AS98" i="1"/>
  <c r="CU98" i="1" s="1"/>
  <c r="CH98" i="1" s="1"/>
  <c r="AT637" i="1"/>
  <c r="AS391" i="1"/>
  <c r="CU391" i="1" s="1"/>
  <c r="CH391" i="1" s="1"/>
  <c r="AT391" i="1" s="1"/>
  <c r="CV391" i="1" s="1"/>
  <c r="CH389" i="1"/>
  <c r="AT389" i="1" s="1"/>
  <c r="CV389" i="1" s="1"/>
  <c r="CG597" i="1"/>
  <c r="CH628" i="1"/>
  <c r="AT628" i="1" s="1"/>
  <c r="CV628" i="1" s="1"/>
  <c r="CG412" i="1"/>
  <c r="CH632" i="1"/>
  <c r="AT632" i="1" s="1"/>
  <c r="CV632" i="1" s="1"/>
  <c r="CH619" i="1"/>
  <c r="AT619" i="1" s="1"/>
  <c r="CV619" i="1" s="1"/>
  <c r="CH239" i="1"/>
  <c r="AT239" i="1" s="1"/>
  <c r="CV239" i="1" s="1"/>
  <c r="CG594" i="1"/>
  <c r="AS594" i="1" s="1"/>
  <c r="CU594" i="1" s="1"/>
  <c r="AT46" i="1"/>
  <c r="CV46" i="1" s="1"/>
  <c r="CI46" i="1" s="1"/>
  <c r="CG403" i="1"/>
  <c r="AS403" i="1" s="1"/>
  <c r="CU403" i="1" s="1"/>
  <c r="AS552" i="1"/>
  <c r="CU552" i="1" s="1"/>
  <c r="AS528" i="1"/>
  <c r="AT536" i="1"/>
  <c r="CV536" i="1" s="1"/>
  <c r="CI536" i="1" s="1"/>
  <c r="AT332" i="1"/>
  <c r="CV332" i="1" s="1"/>
  <c r="CI332" i="1" s="1"/>
  <c r="AS312" i="1"/>
  <c r="AS330" i="1"/>
  <c r="AS152" i="1"/>
  <c r="AS520" i="1"/>
  <c r="AS323" i="1"/>
  <c r="CU323" i="1" s="1"/>
  <c r="AS399" i="1"/>
  <c r="CU399" i="1" s="1"/>
  <c r="AS102" i="1"/>
  <c r="AS95" i="1"/>
  <c r="AS413" i="1"/>
  <c r="CU413" i="1" s="1"/>
  <c r="AS14" i="1"/>
  <c r="AS589" i="1"/>
  <c r="AS316" i="1"/>
  <c r="CU316" i="1" s="1"/>
  <c r="CH316" i="1" s="1"/>
  <c r="AR556" i="1"/>
  <c r="AS629" i="1"/>
  <c r="AS394" i="1"/>
  <c r="AS652" i="1"/>
  <c r="AS420" i="1"/>
  <c r="CU420" i="1" s="1"/>
  <c r="CH420" i="1" s="1"/>
  <c r="AR145" i="1"/>
  <c r="AS531" i="1"/>
  <c r="AT435" i="1"/>
  <c r="AS73" i="1"/>
  <c r="CU73" i="1" s="1"/>
  <c r="AS581" i="1"/>
  <c r="CU581" i="1" s="1"/>
  <c r="AS640" i="1"/>
  <c r="AS430" i="1"/>
  <c r="CU430" i="1" s="1"/>
  <c r="AS423" i="1"/>
  <c r="CU423" i="1" s="1"/>
  <c r="AS535" i="1"/>
  <c r="AS598" i="1"/>
  <c r="AS701" i="1"/>
  <c r="AS228" i="1"/>
  <c r="CU228" i="1" s="1"/>
  <c r="AS329" i="1"/>
  <c r="AS59" i="1"/>
  <c r="AS554" i="1"/>
  <c r="CU554" i="1" s="1"/>
  <c r="AS593" i="1"/>
  <c r="AS441" i="1"/>
  <c r="CU441" i="1" s="1"/>
  <c r="CH441" i="1" s="1"/>
  <c r="CG566" i="1"/>
  <c r="CG551" i="1"/>
  <c r="CH545" i="1"/>
  <c r="CH522" i="1"/>
  <c r="CG236" i="1"/>
  <c r="CH380" i="1"/>
  <c r="CG559" i="1"/>
  <c r="CH432" i="1"/>
  <c r="CH516" i="1"/>
  <c r="AT642" i="1"/>
  <c r="CV642" i="1" s="1"/>
  <c r="AS421" i="1"/>
  <c r="CU421" i="1" s="1"/>
  <c r="CG532" i="1"/>
  <c r="AT588" i="1"/>
  <c r="CV588" i="1" s="1"/>
  <c r="AS387" i="1"/>
  <c r="CU387" i="1" s="1"/>
  <c r="AS333" i="1"/>
  <c r="CU333" i="1" s="1"/>
  <c r="AT573" i="1"/>
  <c r="CV573" i="1" s="1"/>
  <c r="AS406" i="1"/>
  <c r="CU406" i="1" s="1"/>
  <c r="AT315" i="1"/>
  <c r="CV315" i="1" s="1"/>
  <c r="AT527" i="1"/>
  <c r="CV527" i="1" s="1"/>
  <c r="AS538" i="1"/>
  <c r="CU538" i="1" s="1"/>
  <c r="AS148" i="1"/>
  <c r="CU148" i="1" s="1"/>
  <c r="CH436" i="1"/>
  <c r="AS27" i="1"/>
  <c r="CU27" i="1" s="1"/>
  <c r="AS140" i="1"/>
  <c r="CU140" i="1" s="1"/>
  <c r="CG317" i="1"/>
  <c r="AS603" i="1"/>
  <c r="CU603" i="1" s="1"/>
  <c r="AS321" i="1"/>
  <c r="CU321" i="1" s="1"/>
  <c r="AT639" i="1"/>
  <c r="CV639" i="1" s="1"/>
  <c r="CH70" i="1"/>
  <c r="CH446" i="1"/>
  <c r="CH341" i="1"/>
  <c r="CH611" i="1"/>
  <c r="CH416" i="1"/>
  <c r="CH407" i="1"/>
  <c r="CH590" i="1"/>
  <c r="CH526" i="1"/>
  <c r="AT426" i="1"/>
  <c r="CV426" i="1" s="1"/>
  <c r="AT616" i="1"/>
  <c r="CV616" i="1" s="1"/>
  <c r="CH66" i="1"/>
  <c r="AT525" i="1"/>
  <c r="CV525" i="1" s="1"/>
  <c r="AT514" i="1"/>
  <c r="CV514" i="1" s="1"/>
  <c r="CH103" i="1"/>
  <c r="CH19" i="1"/>
  <c r="CH144" i="1"/>
  <c r="CI564" i="1"/>
  <c r="CI246" i="1"/>
  <c r="CS805" i="1"/>
  <c r="CF11" i="1"/>
  <c r="CF4" i="1" l="1"/>
  <c r="CF3" i="1"/>
  <c r="CU320" i="1"/>
  <c r="CH320" i="1" s="1"/>
  <c r="AT320" i="1" s="1"/>
  <c r="CV320" i="1" s="1"/>
  <c r="AT418" i="1"/>
  <c r="CV418" i="1" s="1"/>
  <c r="CI418" i="1" s="1"/>
  <c r="AT325" i="1"/>
  <c r="CV325" i="1" s="1"/>
  <c r="CI325" i="1" s="1"/>
  <c r="AU325" i="1" s="1"/>
  <c r="CW325" i="1" s="1"/>
  <c r="CJ325" i="1" s="1"/>
  <c r="AT146" i="1"/>
  <c r="CV146" i="1" s="1"/>
  <c r="CI146" i="1" s="1"/>
  <c r="AU146" i="1" s="1"/>
  <c r="CW146" i="1" s="1"/>
  <c r="CJ146" i="1" s="1"/>
  <c r="CV557" i="1"/>
  <c r="CI557" i="1" s="1"/>
  <c r="CU587" i="1"/>
  <c r="CH587" i="1" s="1"/>
  <c r="CV340" i="1"/>
  <c r="CI340" i="1" s="1"/>
  <c r="AU340" i="1" s="1"/>
  <c r="CU543" i="1"/>
  <c r="CH543" i="1" s="1"/>
  <c r="AS649" i="1"/>
  <c r="CU649" i="1" s="1"/>
  <c r="CH649" i="1" s="1"/>
  <c r="AT245" i="1"/>
  <c r="CV245" i="1" s="1"/>
  <c r="CI245" i="1" s="1"/>
  <c r="AU245" i="1" s="1"/>
  <c r="AT439" i="1"/>
  <c r="CV439" i="1" s="1"/>
  <c r="CI439" i="1" s="1"/>
  <c r="AU439" i="1" s="1"/>
  <c r="CU390" i="1"/>
  <c r="CH390" i="1" s="1"/>
  <c r="AT390" i="1" s="1"/>
  <c r="CV390" i="1" s="1"/>
  <c r="AT411" i="1"/>
  <c r="CV411" i="1" s="1"/>
  <c r="CI411" i="1" s="1"/>
  <c r="AU411" i="1" s="1"/>
  <c r="CW411" i="1" s="1"/>
  <c r="CU397" i="1"/>
  <c r="CH397" i="1" s="1"/>
  <c r="AT397" i="1" s="1"/>
  <c r="CV397" i="1" s="1"/>
  <c r="CU312" i="1"/>
  <c r="CH312" i="1" s="1"/>
  <c r="CU394" i="1"/>
  <c r="CH394" i="1" s="1"/>
  <c r="CW653" i="1"/>
  <c r="CJ653" i="1" s="1"/>
  <c r="AV653" i="1" s="1"/>
  <c r="CV435" i="1"/>
  <c r="CI435" i="1" s="1"/>
  <c r="AU435" i="1" s="1"/>
  <c r="CU613" i="1"/>
  <c r="CH613" i="1" s="1"/>
  <c r="CU95" i="1"/>
  <c r="CH95" i="1" s="1"/>
  <c r="AT95" i="1" s="1"/>
  <c r="CV95" i="1" s="1"/>
  <c r="CT145" i="1"/>
  <c r="CG145" i="1" s="1"/>
  <c r="AS145" i="1" s="1"/>
  <c r="CU330" i="1"/>
  <c r="CH330" i="1" s="1"/>
  <c r="CU652" i="1"/>
  <c r="CH652" i="1" s="1"/>
  <c r="AT652" i="1" s="1"/>
  <c r="CU598" i="1"/>
  <c r="CH598" i="1" s="1"/>
  <c r="AT598" i="1" s="1"/>
  <c r="CU535" i="1"/>
  <c r="CH535" i="1" s="1"/>
  <c r="AT535" i="1" s="1"/>
  <c r="CU327" i="1"/>
  <c r="CH327" i="1" s="1"/>
  <c r="CU589" i="1"/>
  <c r="CH589" i="1" s="1"/>
  <c r="AT589" i="1" s="1"/>
  <c r="CU14" i="1"/>
  <c r="CH14" i="1" s="1"/>
  <c r="AT14" i="1" s="1"/>
  <c r="CV14" i="1" s="1"/>
  <c r="CU640" i="1"/>
  <c r="CH640" i="1" s="1"/>
  <c r="AT640" i="1" s="1"/>
  <c r="CV640" i="1" s="1"/>
  <c r="CU102" i="1"/>
  <c r="CH102" i="1" s="1"/>
  <c r="AT102" i="1" s="1"/>
  <c r="CU59" i="1"/>
  <c r="CH59" i="1" s="1"/>
  <c r="AT59" i="1" s="1"/>
  <c r="CV59" i="1" s="1"/>
  <c r="CU520" i="1"/>
  <c r="CH520" i="1" s="1"/>
  <c r="AT520" i="1" s="1"/>
  <c r="CV520" i="1" s="1"/>
  <c r="CV623" i="1"/>
  <c r="CI623" i="1" s="1"/>
  <c r="AU623" i="1" s="1"/>
  <c r="CW623" i="1" s="1"/>
  <c r="CU701" i="1"/>
  <c r="CH701" i="1" s="1"/>
  <c r="AT701" i="1" s="1"/>
  <c r="CV237" i="1"/>
  <c r="CI237" i="1" s="1"/>
  <c r="AU237" i="1" s="1"/>
  <c r="CW237" i="1" s="1"/>
  <c r="CU629" i="1"/>
  <c r="CH629" i="1" s="1"/>
  <c r="CT556" i="1"/>
  <c r="CG556" i="1" s="1"/>
  <c r="AS556" i="1" s="1"/>
  <c r="CU240" i="1"/>
  <c r="CH240" i="1" s="1"/>
  <c r="AT240" i="1" s="1"/>
  <c r="CV240" i="1" s="1"/>
  <c r="CU531" i="1"/>
  <c r="CH531" i="1" s="1"/>
  <c r="CU593" i="1"/>
  <c r="CH593" i="1" s="1"/>
  <c r="AT593" i="1" s="1"/>
  <c r="CU329" i="1"/>
  <c r="CH329" i="1" s="1"/>
  <c r="AT329" i="1" s="1"/>
  <c r="CV329" i="1" s="1"/>
  <c r="CU152" i="1"/>
  <c r="CH152" i="1" s="1"/>
  <c r="CU528" i="1"/>
  <c r="CH528" i="1" s="1"/>
  <c r="AT528" i="1" s="1"/>
  <c r="CV528" i="1" s="1"/>
  <c r="CV637" i="1"/>
  <c r="CI637" i="1" s="1"/>
  <c r="AU637" i="1" s="1"/>
  <c r="CI28" i="1"/>
  <c r="CH552" i="1"/>
  <c r="CH107" i="1"/>
  <c r="AT107" i="1" s="1"/>
  <c r="CV107" i="1" s="1"/>
  <c r="CG427" i="1"/>
  <c r="CH336" i="1"/>
  <c r="AT336" i="1" s="1"/>
  <c r="CV336" i="1" s="1"/>
  <c r="CH381" i="1"/>
  <c r="AT381" i="1" s="1"/>
  <c r="CV381" i="1" s="1"/>
  <c r="AS71" i="1"/>
  <c r="CU71" i="1" s="1"/>
  <c r="CH612" i="1"/>
  <c r="AS114" i="1"/>
  <c r="CH591" i="1"/>
  <c r="AT591" i="1" s="1"/>
  <c r="CV591" i="1" s="1"/>
  <c r="CH153" i="1"/>
  <c r="CH97" i="1"/>
  <c r="CH12" i="1"/>
  <c r="AT12" i="1" s="1"/>
  <c r="CV12" i="1" s="1"/>
  <c r="CI239" i="1"/>
  <c r="AU563" i="1"/>
  <c r="CI395" i="1"/>
  <c r="AT565" i="1"/>
  <c r="AS521" i="1"/>
  <c r="CU521" i="1" s="1"/>
  <c r="CH521" i="1" s="1"/>
  <c r="CG47" i="1"/>
  <c r="CH413" i="1"/>
  <c r="AU634" i="1"/>
  <c r="CW634" i="1" s="1"/>
  <c r="CH548" i="1"/>
  <c r="CH615" i="1"/>
  <c r="AT615" i="1" s="1"/>
  <c r="CV615" i="1" s="1"/>
  <c r="CI599" i="1"/>
  <c r="AU546" i="1"/>
  <c r="CW546" i="1" s="1"/>
  <c r="CH657" i="1"/>
  <c r="AT657" i="1" s="1"/>
  <c r="CV657" i="1" s="1"/>
  <c r="CH594" i="1"/>
  <c r="AT594" i="1" s="1"/>
  <c r="CV594" i="1" s="1"/>
  <c r="AT574" i="1"/>
  <c r="CV574" i="1" s="1"/>
  <c r="CG386" i="1"/>
  <c r="AS386" i="1" s="1"/>
  <c r="CU386" i="1" s="1"/>
  <c r="CH621" i="1"/>
  <c r="AT131" i="1"/>
  <c r="CI529" i="1"/>
  <c r="CG398" i="1"/>
  <c r="AS398" i="1" s="1"/>
  <c r="CU398" i="1" s="1"/>
  <c r="CI632" i="1"/>
  <c r="AU632" i="1" s="1"/>
  <c r="CW632" i="1" s="1"/>
  <c r="AS238" i="1"/>
  <c r="CU238" i="1" s="1"/>
  <c r="CH238" i="1" s="1"/>
  <c r="CH423" i="1"/>
  <c r="AT423" i="1" s="1"/>
  <c r="CV423" i="1" s="1"/>
  <c r="AT656" i="1"/>
  <c r="CV656" i="1" s="1"/>
  <c r="CI400" i="1"/>
  <c r="CH227" i="1"/>
  <c r="AT227" i="1" s="1"/>
  <c r="CV227" i="1" s="1"/>
  <c r="CH323" i="1"/>
  <c r="AT323" i="1" s="1"/>
  <c r="CV323" i="1" s="1"/>
  <c r="AS517" i="1"/>
  <c r="CU517" i="1" s="1"/>
  <c r="AT143" i="1"/>
  <c r="CH138" i="1"/>
  <c r="CH339" i="1"/>
  <c r="CI519" i="1"/>
  <c r="CG101" i="1"/>
  <c r="AT316" i="1"/>
  <c r="CI415" i="1"/>
  <c r="AU415" i="1" s="1"/>
  <c r="CW415" i="1" s="1"/>
  <c r="CH617" i="1"/>
  <c r="AT617" i="1" s="1"/>
  <c r="CV617" i="1" s="1"/>
  <c r="CH584" i="1"/>
  <c r="AT584" i="1" s="1"/>
  <c r="CV584" i="1" s="1"/>
  <c r="CI575" i="1"/>
  <c r="AU575" i="1" s="1"/>
  <c r="CW575" i="1" s="1"/>
  <c r="CH392" i="1"/>
  <c r="CH235" i="1"/>
  <c r="AT235" i="1" s="1"/>
  <c r="CV235" i="1" s="1"/>
  <c r="CI36" i="1"/>
  <c r="AU641" i="1"/>
  <c r="CG654" i="1"/>
  <c r="AS654" i="1" s="1"/>
  <c r="CU654" i="1" s="1"/>
  <c r="AT408" i="1"/>
  <c r="CV408" i="1" s="1"/>
  <c r="CI408" i="1" s="1"/>
  <c r="CH554" i="1"/>
  <c r="AT338" i="1"/>
  <c r="CV338" i="1" s="1"/>
  <c r="CI338" i="1" s="1"/>
  <c r="CH607" i="1"/>
  <c r="AT606" i="1"/>
  <c r="CH539" i="1"/>
  <c r="CH547" i="1"/>
  <c r="CH104" i="1"/>
  <c r="CH513" i="1"/>
  <c r="AS337" i="1"/>
  <c r="CU337" i="1" s="1"/>
  <c r="CI404" i="1"/>
  <c r="CH702" i="1"/>
  <c r="CH134" i="1"/>
  <c r="CI619" i="1"/>
  <c r="AU619" i="1" s="1"/>
  <c r="CW619" i="1" s="1"/>
  <c r="CH651" i="1"/>
  <c r="AT651" i="1" s="1"/>
  <c r="CV651" i="1" s="1"/>
  <c r="CH430" i="1"/>
  <c r="AT430" i="1" s="1"/>
  <c r="CV430" i="1" s="1"/>
  <c r="AT440" i="1"/>
  <c r="CV440" i="1" s="1"/>
  <c r="CI440" i="1" s="1"/>
  <c r="CH518" i="1"/>
  <c r="CH542" i="1"/>
  <c r="CH428" i="1"/>
  <c r="CH515" i="1"/>
  <c r="AT137" i="1"/>
  <c r="CV137" i="1" s="1"/>
  <c r="CI137" i="1" s="1"/>
  <c r="AT414" i="1"/>
  <c r="CV414" i="1" s="1"/>
  <c r="CI414" i="1" s="1"/>
  <c r="AS412" i="1"/>
  <c r="CU412" i="1" s="1"/>
  <c r="AS65" i="1"/>
  <c r="CH655" i="1"/>
  <c r="AT655" i="1" s="1"/>
  <c r="CV655" i="1" s="1"/>
  <c r="AT524" i="1"/>
  <c r="CV524" i="1" s="1"/>
  <c r="AT410" i="1"/>
  <c r="CV410" i="1" s="1"/>
  <c r="CI410" i="1" s="1"/>
  <c r="AT618" i="1"/>
  <c r="CV618" i="1" s="1"/>
  <c r="CI618" i="1" s="1"/>
  <c r="AT580" i="1"/>
  <c r="CV580" i="1" s="1"/>
  <c r="CI580" i="1" s="1"/>
  <c r="CH572" i="1"/>
  <c r="AT572" i="1" s="1"/>
  <c r="CV572" i="1" s="1"/>
  <c r="CH228" i="1"/>
  <c r="AT228" i="1" s="1"/>
  <c r="CV228" i="1" s="1"/>
  <c r="CI635" i="1"/>
  <c r="CH445" i="1"/>
  <c r="AS597" i="1"/>
  <c r="AT72" i="1"/>
  <c r="CV72" i="1" s="1"/>
  <c r="CI72" i="1" s="1"/>
  <c r="AU72" i="1" s="1"/>
  <c r="CW72" i="1" s="1"/>
  <c r="AT150" i="1"/>
  <c r="CH595" i="1"/>
  <c r="CH403" i="1"/>
  <c r="AT403" i="1" s="1"/>
  <c r="CV403" i="1" s="1"/>
  <c r="CH605" i="1"/>
  <c r="AT533" i="1"/>
  <c r="CG571" i="1"/>
  <c r="CH581" i="1"/>
  <c r="CH31" i="1"/>
  <c r="AT31" i="1" s="1"/>
  <c r="CV31" i="1" s="1"/>
  <c r="CH534" i="1"/>
  <c r="AT534" i="1" s="1"/>
  <c r="CV534" i="1" s="1"/>
  <c r="CG64" i="1"/>
  <c r="AS64" i="1" s="1"/>
  <c r="CU64" i="1" s="1"/>
  <c r="AS241" i="1"/>
  <c r="CU241" i="1" s="1"/>
  <c r="CH328" i="1"/>
  <c r="AT328" i="1" s="1"/>
  <c r="CV328" i="1" s="1"/>
  <c r="CH318" i="1"/>
  <c r="AT318" i="1" s="1"/>
  <c r="CV318" i="1" s="1"/>
  <c r="CG382" i="1"/>
  <c r="AS382" i="1" s="1"/>
  <c r="CU382" i="1" s="1"/>
  <c r="CG100" i="1"/>
  <c r="AT409" i="1"/>
  <c r="CV409" i="1" s="1"/>
  <c r="CI409" i="1" s="1"/>
  <c r="CH399" i="1"/>
  <c r="AT399" i="1" s="1"/>
  <c r="CV399" i="1" s="1"/>
  <c r="CI628" i="1"/>
  <c r="AU628" i="1" s="1"/>
  <c r="CW628" i="1" s="1"/>
  <c r="CH431" i="1"/>
  <c r="CH73" i="1"/>
  <c r="AT73" i="1" s="1"/>
  <c r="CV73" i="1" s="1"/>
  <c r="AT437" i="1"/>
  <c r="CV437" i="1" s="1"/>
  <c r="CI437" i="1" s="1"/>
  <c r="AU536" i="1"/>
  <c r="AU332" i="1"/>
  <c r="CW332" i="1" s="1"/>
  <c r="AT420" i="1"/>
  <c r="CV420" i="1" s="1"/>
  <c r="CI420" i="1" s="1"/>
  <c r="AS334" i="1"/>
  <c r="AT388" i="1"/>
  <c r="CV388" i="1" s="1"/>
  <c r="AU24" i="1"/>
  <c r="CW24" i="1" s="1"/>
  <c r="CJ24" i="1" s="1"/>
  <c r="AS132" i="1"/>
  <c r="AS559" i="1"/>
  <c r="AT631" i="1"/>
  <c r="CV631" i="1" s="1"/>
  <c r="AS576" i="1"/>
  <c r="CU576" i="1" s="1"/>
  <c r="AS551" i="1"/>
  <c r="CU551" i="1" s="1"/>
  <c r="AT568" i="1"/>
  <c r="CV568" i="1" s="1"/>
  <c r="AT98" i="1"/>
  <c r="CV98" i="1" s="1"/>
  <c r="AS214" i="1"/>
  <c r="CU214" i="1" s="1"/>
  <c r="AS106" i="1"/>
  <c r="AT522" i="1"/>
  <c r="AS314" i="1"/>
  <c r="CU314" i="1" s="1"/>
  <c r="AT545" i="1"/>
  <c r="CV545" i="1" s="1"/>
  <c r="CI545" i="1" s="1"/>
  <c r="AS630" i="1"/>
  <c r="AT516" i="1"/>
  <c r="AT42" i="1"/>
  <c r="AS156" i="1"/>
  <c r="AS317" i="1"/>
  <c r="AT380" i="1"/>
  <c r="AS54" i="1"/>
  <c r="AT625" i="1"/>
  <c r="CV625" i="1" s="1"/>
  <c r="AT422" i="1"/>
  <c r="CV422" i="1" s="1"/>
  <c r="AS324" i="1"/>
  <c r="AS236" i="1"/>
  <c r="CU236" i="1" s="1"/>
  <c r="AT432" i="1"/>
  <c r="AS566" i="1"/>
  <c r="CU566" i="1" s="1"/>
  <c r="CH566" i="1" s="1"/>
  <c r="AT562" i="1"/>
  <c r="AT596" i="1"/>
  <c r="CV596" i="1" s="1"/>
  <c r="CH55" i="1"/>
  <c r="CH540" i="1"/>
  <c r="CH319" i="1"/>
  <c r="CI326" i="1"/>
  <c r="CI96" i="1"/>
  <c r="AT611" i="1"/>
  <c r="CV611" i="1" s="1"/>
  <c r="CI642" i="1"/>
  <c r="AT393" i="1"/>
  <c r="CV393" i="1" s="1"/>
  <c r="AS532" i="1"/>
  <c r="CU532" i="1" s="1"/>
  <c r="AS586" i="1"/>
  <c r="CU586" i="1" s="1"/>
  <c r="AT441" i="1"/>
  <c r="CV441" i="1" s="1"/>
  <c r="AS74" i="1"/>
  <c r="CU74" i="1" s="1"/>
  <c r="AT34" i="1"/>
  <c r="CV34" i="1" s="1"/>
  <c r="AT446" i="1"/>
  <c r="CV446" i="1" s="1"/>
  <c r="CH538" i="1"/>
  <c r="AT53" i="1"/>
  <c r="CV53" i="1" s="1"/>
  <c r="AT405" i="1"/>
  <c r="CV405" i="1" s="1"/>
  <c r="CH140" i="1"/>
  <c r="CH333" i="1"/>
  <c r="AT70" i="1"/>
  <c r="CV70" i="1" s="1"/>
  <c r="AT341" i="1"/>
  <c r="CV341" i="1" s="1"/>
  <c r="AT553" i="1"/>
  <c r="CV553" i="1" s="1"/>
  <c r="AT583" i="1"/>
  <c r="CV583" i="1" s="1"/>
  <c r="AT622" i="1"/>
  <c r="CV622" i="1" s="1"/>
  <c r="AT555" i="1"/>
  <c r="CV555" i="1" s="1"/>
  <c r="AT636" i="1"/>
  <c r="CV636" i="1" s="1"/>
  <c r="CI402" i="1"/>
  <c r="CI69" i="1"/>
  <c r="CH310" i="1"/>
  <c r="CI149" i="1"/>
  <c r="CH313" i="1"/>
  <c r="CH16" i="1"/>
  <c r="CI49" i="1"/>
  <c r="CH335" i="1"/>
  <c r="CH331" i="1"/>
  <c r="AT541" i="1"/>
  <c r="CV541" i="1" s="1"/>
  <c r="CI585" i="1"/>
  <c r="AT66" i="1"/>
  <c r="CV66" i="1" s="1"/>
  <c r="CJ419" i="1"/>
  <c r="CI525" i="1"/>
  <c r="CH40" i="1"/>
  <c r="AT103" i="1"/>
  <c r="CV103" i="1" s="1"/>
  <c r="CI650" i="1"/>
  <c r="CI379" i="1"/>
  <c r="CI608" i="1"/>
  <c r="AV322" i="1"/>
  <c r="CX322" i="1" s="1"/>
  <c r="AU582" i="1"/>
  <c r="CW582" i="1" s="1"/>
  <c r="CI396" i="1"/>
  <c r="AR11" i="1"/>
  <c r="CF805" i="1"/>
  <c r="AT531" i="1" l="1"/>
  <c r="CV531" i="1" s="1"/>
  <c r="CI531" i="1" s="1"/>
  <c r="CW435" i="1"/>
  <c r="CJ435" i="1" s="1"/>
  <c r="AV435" i="1" s="1"/>
  <c r="CX435" i="1" s="1"/>
  <c r="CV535" i="1"/>
  <c r="CI535" i="1" s="1"/>
  <c r="AU535" i="1" s="1"/>
  <c r="CW535" i="1" s="1"/>
  <c r="CV598" i="1"/>
  <c r="CI598" i="1" s="1"/>
  <c r="AT649" i="1"/>
  <c r="CV649" i="1" s="1"/>
  <c r="CI649" i="1" s="1"/>
  <c r="AU649" i="1" s="1"/>
  <c r="CW649" i="1" s="1"/>
  <c r="AT330" i="1"/>
  <c r="CV330" i="1" s="1"/>
  <c r="CI330" i="1" s="1"/>
  <c r="CU556" i="1"/>
  <c r="CH556" i="1" s="1"/>
  <c r="AT556" i="1" s="1"/>
  <c r="CV556" i="1" s="1"/>
  <c r="CV652" i="1"/>
  <c r="CI652" i="1" s="1"/>
  <c r="AU652" i="1" s="1"/>
  <c r="CW652" i="1" s="1"/>
  <c r="CU145" i="1"/>
  <c r="CH145" i="1" s="1"/>
  <c r="AT587" i="1"/>
  <c r="CV587" i="1" s="1"/>
  <c r="CI587" i="1" s="1"/>
  <c r="AU587" i="1" s="1"/>
  <c r="CW587" i="1" s="1"/>
  <c r="AU557" i="1"/>
  <c r="CW557" i="1" s="1"/>
  <c r="CJ557" i="1" s="1"/>
  <c r="CV102" i="1"/>
  <c r="CI102" i="1" s="1"/>
  <c r="CV593" i="1"/>
  <c r="CI593" i="1" s="1"/>
  <c r="AU593" i="1" s="1"/>
  <c r="CW593" i="1" s="1"/>
  <c r="AT543" i="1"/>
  <c r="CV543" i="1" s="1"/>
  <c r="CI543" i="1" s="1"/>
  <c r="AU543" i="1" s="1"/>
  <c r="CX653" i="1"/>
  <c r="CK653" i="1" s="1"/>
  <c r="AW653" i="1" s="1"/>
  <c r="CV589" i="1"/>
  <c r="CI589" i="1" s="1"/>
  <c r="AU589" i="1" s="1"/>
  <c r="AT152" i="1"/>
  <c r="CV152" i="1" s="1"/>
  <c r="CI152" i="1" s="1"/>
  <c r="AU152" i="1" s="1"/>
  <c r="CW152" i="1" s="1"/>
  <c r="CW245" i="1"/>
  <c r="CJ245" i="1" s="1"/>
  <c r="AV245" i="1" s="1"/>
  <c r="CX245" i="1" s="1"/>
  <c r="CW340" i="1"/>
  <c r="CJ340" i="1" s="1"/>
  <c r="AV340" i="1" s="1"/>
  <c r="CX340" i="1" s="1"/>
  <c r="AT629" i="1"/>
  <c r="CV629" i="1" s="1"/>
  <c r="CI629" i="1" s="1"/>
  <c r="CV701" i="1"/>
  <c r="CI701" i="1" s="1"/>
  <c r="AU701" i="1" s="1"/>
  <c r="CW701" i="1" s="1"/>
  <c r="AT394" i="1"/>
  <c r="CV394" i="1" s="1"/>
  <c r="CI394" i="1" s="1"/>
  <c r="CW637" i="1"/>
  <c r="CJ637" i="1" s="1"/>
  <c r="CU559" i="1"/>
  <c r="CH559" i="1" s="1"/>
  <c r="CU132" i="1"/>
  <c r="CH132" i="1" s="1"/>
  <c r="CV562" i="1"/>
  <c r="CI562" i="1" s="1"/>
  <c r="CW563" i="1"/>
  <c r="CJ563" i="1" s="1"/>
  <c r="CV131" i="1"/>
  <c r="CI131" i="1" s="1"/>
  <c r="AU131" i="1" s="1"/>
  <c r="CW131" i="1" s="1"/>
  <c r="CV143" i="1"/>
  <c r="CI143" i="1" s="1"/>
  <c r="AU143" i="1" s="1"/>
  <c r="CW143" i="1" s="1"/>
  <c r="CU156" i="1"/>
  <c r="CH156" i="1" s="1"/>
  <c r="AT156" i="1" s="1"/>
  <c r="CV156" i="1" s="1"/>
  <c r="CV42" i="1"/>
  <c r="CI42" i="1" s="1"/>
  <c r="CV516" i="1"/>
  <c r="CI516" i="1" s="1"/>
  <c r="CU334" i="1"/>
  <c r="CH334" i="1" s="1"/>
  <c r="CW536" i="1"/>
  <c r="CJ536" i="1" s="1"/>
  <c r="AV536" i="1" s="1"/>
  <c r="CX536" i="1" s="1"/>
  <c r="CU106" i="1"/>
  <c r="CH106" i="1" s="1"/>
  <c r="CV150" i="1"/>
  <c r="CI150" i="1" s="1"/>
  <c r="AU150" i="1" s="1"/>
  <c r="CU114" i="1"/>
  <c r="CH114" i="1" s="1"/>
  <c r="CW439" i="1"/>
  <c r="CJ439" i="1" s="1"/>
  <c r="AV439" i="1" s="1"/>
  <c r="CX439" i="1" s="1"/>
  <c r="CV606" i="1"/>
  <c r="CI606" i="1" s="1"/>
  <c r="AU606" i="1" s="1"/>
  <c r="CV522" i="1"/>
  <c r="CI522" i="1" s="1"/>
  <c r="CV316" i="1"/>
  <c r="CI316" i="1" s="1"/>
  <c r="AU316" i="1" s="1"/>
  <c r="CW316" i="1" s="1"/>
  <c r="CV432" i="1"/>
  <c r="CI432" i="1" s="1"/>
  <c r="AU432" i="1" s="1"/>
  <c r="CW432" i="1" s="1"/>
  <c r="CU65" i="1"/>
  <c r="CH65" i="1" s="1"/>
  <c r="CU54" i="1"/>
  <c r="CH54" i="1" s="1"/>
  <c r="CW641" i="1"/>
  <c r="CJ641" i="1" s="1"/>
  <c r="AV641" i="1" s="1"/>
  <c r="CX641" i="1" s="1"/>
  <c r="CU317" i="1"/>
  <c r="CH317" i="1" s="1"/>
  <c r="CU630" i="1"/>
  <c r="CH630" i="1" s="1"/>
  <c r="CV533" i="1"/>
  <c r="CI533" i="1" s="1"/>
  <c r="CU324" i="1"/>
  <c r="CH324" i="1" s="1"/>
  <c r="AT324" i="1" s="1"/>
  <c r="CU597" i="1"/>
  <c r="CH597" i="1" s="1"/>
  <c r="AT597" i="1" s="1"/>
  <c r="CV597" i="1" s="1"/>
  <c r="CV380" i="1"/>
  <c r="CI380" i="1" s="1"/>
  <c r="AU380" i="1" s="1"/>
  <c r="CV565" i="1"/>
  <c r="CI565" i="1" s="1"/>
  <c r="AU565" i="1" s="1"/>
  <c r="CJ546" i="1"/>
  <c r="CH71" i="1"/>
  <c r="CI397" i="1"/>
  <c r="AU397" i="1" s="1"/>
  <c r="CW397" i="1" s="1"/>
  <c r="CI14" i="1"/>
  <c r="AU14" i="1" s="1"/>
  <c r="CW14" i="1" s="1"/>
  <c r="CH27" i="1"/>
  <c r="CH429" i="1"/>
  <c r="CI422" i="1"/>
  <c r="CI430" i="1"/>
  <c r="CI625" i="1"/>
  <c r="AU409" i="1"/>
  <c r="CW409" i="1" s="1"/>
  <c r="CH64" i="1"/>
  <c r="AT64" i="1" s="1"/>
  <c r="CV64" i="1" s="1"/>
  <c r="AU414" i="1"/>
  <c r="CW414" i="1" s="1"/>
  <c r="CI651" i="1"/>
  <c r="AU651" i="1" s="1"/>
  <c r="CW651" i="1" s="1"/>
  <c r="CH337" i="1"/>
  <c r="CI235" i="1"/>
  <c r="AU235" i="1" s="1"/>
  <c r="CW235" i="1" s="1"/>
  <c r="AT413" i="1"/>
  <c r="CV413" i="1" s="1"/>
  <c r="CI413" i="1" s="1"/>
  <c r="CI336" i="1"/>
  <c r="AU336" i="1" s="1"/>
  <c r="CW336" i="1" s="1"/>
  <c r="AU408" i="1"/>
  <c r="CW408" i="1" s="1"/>
  <c r="CJ408" i="1" s="1"/>
  <c r="CI568" i="1"/>
  <c r="CH609" i="1"/>
  <c r="AT609" i="1" s="1"/>
  <c r="CV609" i="1" s="1"/>
  <c r="AU404" i="1"/>
  <c r="CW404" i="1" s="1"/>
  <c r="CJ404" i="1" s="1"/>
  <c r="CH18" i="1"/>
  <c r="AV325" i="1"/>
  <c r="CX325" i="1" s="1"/>
  <c r="CH412" i="1"/>
  <c r="AT412" i="1" s="1"/>
  <c r="CV412" i="1" s="1"/>
  <c r="CJ575" i="1"/>
  <c r="CI12" i="1"/>
  <c r="AU12" i="1" s="1"/>
  <c r="CW12" i="1" s="1"/>
  <c r="CJ619" i="1"/>
  <c r="CI318" i="1"/>
  <c r="AT595" i="1"/>
  <c r="CV595" i="1" s="1"/>
  <c r="CI595" i="1" s="1"/>
  <c r="CI572" i="1"/>
  <c r="AT428" i="1"/>
  <c r="CV428" i="1" s="1"/>
  <c r="CI428" i="1" s="1"/>
  <c r="AT134" i="1"/>
  <c r="CV134" i="1" s="1"/>
  <c r="CI134" i="1" s="1"/>
  <c r="CI584" i="1"/>
  <c r="CI423" i="1"/>
  <c r="AU423" i="1" s="1"/>
  <c r="CW423" i="1" s="1"/>
  <c r="AS427" i="1"/>
  <c r="CU427" i="1" s="1"/>
  <c r="CH427" i="1" s="1"/>
  <c r="AT552" i="1"/>
  <c r="CV552" i="1" s="1"/>
  <c r="CI552" i="1" s="1"/>
  <c r="AU420" i="1"/>
  <c r="AT445" i="1"/>
  <c r="CV445" i="1" s="1"/>
  <c r="CI445" i="1" s="1"/>
  <c r="CI588" i="1"/>
  <c r="AU519" i="1"/>
  <c r="CH433" i="1"/>
  <c r="CI631" i="1"/>
  <c r="AU631" i="1" s="1"/>
  <c r="CW631" i="1" s="1"/>
  <c r="CH382" i="1"/>
  <c r="AT382" i="1" s="1"/>
  <c r="CV382" i="1" s="1"/>
  <c r="AT515" i="1"/>
  <c r="CV515" i="1" s="1"/>
  <c r="AT392" i="1"/>
  <c r="AT97" i="1"/>
  <c r="CH551" i="1"/>
  <c r="AT551" i="1" s="1"/>
  <c r="CV551" i="1" s="1"/>
  <c r="AT238" i="1"/>
  <c r="CV238" i="1" s="1"/>
  <c r="AT521" i="1"/>
  <c r="CV521" i="1" s="1"/>
  <c r="CI521" i="1" s="1"/>
  <c r="AT153" i="1"/>
  <c r="AT581" i="1"/>
  <c r="CH558" i="1"/>
  <c r="CH214" i="1"/>
  <c r="AS571" i="1"/>
  <c r="CU571" i="1" s="1"/>
  <c r="CI323" i="1"/>
  <c r="AT612" i="1"/>
  <c r="CI524" i="1"/>
  <c r="AT339" i="1"/>
  <c r="AT605" i="1"/>
  <c r="CI390" i="1"/>
  <c r="AU390" i="1" s="1"/>
  <c r="CW390" i="1" s="1"/>
  <c r="CH421" i="1"/>
  <c r="CH614" i="1"/>
  <c r="AT614" i="1" s="1"/>
  <c r="CV614" i="1" s="1"/>
  <c r="CI353" i="1"/>
  <c r="CH530" i="1"/>
  <c r="AT530" i="1" s="1"/>
  <c r="CV530" i="1" s="1"/>
  <c r="CI596" i="1"/>
  <c r="CH236" i="1"/>
  <c r="AT542" i="1"/>
  <c r="CV542" i="1" s="1"/>
  <c r="CI542" i="1" s="1"/>
  <c r="AU542" i="1" s="1"/>
  <c r="CW542" i="1" s="1"/>
  <c r="AT702" i="1"/>
  <c r="CV702" i="1" s="1"/>
  <c r="AT554" i="1"/>
  <c r="CJ415" i="1"/>
  <c r="CJ632" i="1"/>
  <c r="AV632" i="1" s="1"/>
  <c r="CX632" i="1" s="1"/>
  <c r="CI594" i="1"/>
  <c r="AU594" i="1" s="1"/>
  <c r="CW594" i="1" s="1"/>
  <c r="AU400" i="1"/>
  <c r="AT513" i="1"/>
  <c r="CV513" i="1" s="1"/>
  <c r="CI513" i="1" s="1"/>
  <c r="AU513" i="1" s="1"/>
  <c r="CW513" i="1" s="1"/>
  <c r="CI591" i="1"/>
  <c r="AU28" i="1"/>
  <c r="CH387" i="1"/>
  <c r="AT387" i="1" s="1"/>
  <c r="CV387" i="1" s="1"/>
  <c r="CI328" i="1"/>
  <c r="AU328" i="1" s="1"/>
  <c r="CW328" i="1" s="1"/>
  <c r="CI579" i="1"/>
  <c r="AU529" i="1"/>
  <c r="CW529" i="1" s="1"/>
  <c r="CI329" i="1"/>
  <c r="CI534" i="1"/>
  <c r="AU534" i="1" s="1"/>
  <c r="CW534" i="1" s="1"/>
  <c r="CI315" i="1"/>
  <c r="AU315" i="1" s="1"/>
  <c r="CW315" i="1" s="1"/>
  <c r="CH576" i="1"/>
  <c r="AT576" i="1" s="1"/>
  <c r="CV576" i="1" s="1"/>
  <c r="AS100" i="1"/>
  <c r="CU100" i="1" s="1"/>
  <c r="CH100" i="1" s="1"/>
  <c r="CI615" i="1"/>
  <c r="AT539" i="1"/>
  <c r="CV539" i="1" s="1"/>
  <c r="CI539" i="1" s="1"/>
  <c r="AU580" i="1"/>
  <c r="CW580" i="1" s="1"/>
  <c r="CJ580" i="1" s="1"/>
  <c r="CI73" i="1"/>
  <c r="AU73" i="1" s="1"/>
  <c r="CW73" i="1" s="1"/>
  <c r="CJ332" i="1"/>
  <c r="AV332" i="1" s="1"/>
  <c r="CX332" i="1" s="1"/>
  <c r="AU618" i="1"/>
  <c r="AT547" i="1"/>
  <c r="CV547" i="1" s="1"/>
  <c r="CI547" i="1" s="1"/>
  <c r="AU36" i="1"/>
  <c r="CW36" i="1" s="1"/>
  <c r="CH517" i="1"/>
  <c r="AT517" i="1" s="1"/>
  <c r="CV517" i="1" s="1"/>
  <c r="CI95" i="1"/>
  <c r="AU95" i="1" s="1"/>
  <c r="CW95" i="1" s="1"/>
  <c r="CI640" i="1"/>
  <c r="AU640" i="1" s="1"/>
  <c r="CW640" i="1" s="1"/>
  <c r="CH241" i="1"/>
  <c r="AT431" i="1"/>
  <c r="CV431" i="1" s="1"/>
  <c r="CI431" i="1" s="1"/>
  <c r="AU96" i="1"/>
  <c r="CW96" i="1" s="1"/>
  <c r="CJ96" i="1" s="1"/>
  <c r="CH654" i="1"/>
  <c r="AT654" i="1" s="1"/>
  <c r="CV654" i="1" s="1"/>
  <c r="CI514" i="1"/>
  <c r="CI655" i="1"/>
  <c r="AU655" i="1" s="1"/>
  <c r="CW655" i="1" s="1"/>
  <c r="AS101" i="1"/>
  <c r="CU101" i="1" s="1"/>
  <c r="CH101" i="1" s="1"/>
  <c r="CI527" i="1"/>
  <c r="CI227" i="1"/>
  <c r="AU227" i="1" s="1"/>
  <c r="CW227" i="1" s="1"/>
  <c r="CH321" i="1"/>
  <c r="AT621" i="1"/>
  <c r="AU137" i="1"/>
  <c r="CW137" i="1" s="1"/>
  <c r="CJ137" i="1" s="1"/>
  <c r="AV137" i="1" s="1"/>
  <c r="CX137" i="1" s="1"/>
  <c r="AT138" i="1"/>
  <c r="CV138" i="1" s="1"/>
  <c r="CI138" i="1" s="1"/>
  <c r="CH386" i="1"/>
  <c r="AT386" i="1" s="1"/>
  <c r="CV386" i="1" s="1"/>
  <c r="AS47" i="1"/>
  <c r="CU47" i="1" s="1"/>
  <c r="CH47" i="1" s="1"/>
  <c r="AT104" i="1"/>
  <c r="CV104" i="1" s="1"/>
  <c r="CH406" i="1"/>
  <c r="AU599" i="1"/>
  <c r="CW599" i="1" s="1"/>
  <c r="CH56" i="1"/>
  <c r="AU410" i="1"/>
  <c r="CW410" i="1" s="1"/>
  <c r="CH314" i="1"/>
  <c r="AT314" i="1" s="1"/>
  <c r="CV314" i="1" s="1"/>
  <c r="AU437" i="1"/>
  <c r="CW437" i="1" s="1"/>
  <c r="CJ437" i="1" s="1"/>
  <c r="AV437" i="1" s="1"/>
  <c r="CX437" i="1" s="1"/>
  <c r="CI31" i="1"/>
  <c r="AU31" i="1" s="1"/>
  <c r="CW31" i="1" s="1"/>
  <c r="AT518" i="1"/>
  <c r="CV518" i="1" s="1"/>
  <c r="CI518" i="1" s="1"/>
  <c r="CJ634" i="1"/>
  <c r="CI105" i="1"/>
  <c r="AU105" i="1" s="1"/>
  <c r="CW105" i="1" s="1"/>
  <c r="AT607" i="1"/>
  <c r="CH398" i="1"/>
  <c r="AT398" i="1" s="1"/>
  <c r="CV398" i="1" s="1"/>
  <c r="CI657" i="1"/>
  <c r="AU657" i="1" s="1"/>
  <c r="CW657" i="1" s="1"/>
  <c r="AT548" i="1"/>
  <c r="CI388" i="1"/>
  <c r="CI107" i="1"/>
  <c r="AU107" i="1" s="1"/>
  <c r="CW107" i="1" s="1"/>
  <c r="CI98" i="1"/>
  <c r="AU98" i="1" s="1"/>
  <c r="CW98" i="1" s="1"/>
  <c r="AU545" i="1"/>
  <c r="CW545" i="1" s="1"/>
  <c r="CJ545" i="1" s="1"/>
  <c r="AT566" i="1"/>
  <c r="CV566" i="1" s="1"/>
  <c r="AT436" i="1"/>
  <c r="CV436" i="1" s="1"/>
  <c r="AU395" i="1"/>
  <c r="CW395" i="1" s="1"/>
  <c r="CJ395" i="1" s="1"/>
  <c r="AT549" i="1"/>
  <c r="AT319" i="1"/>
  <c r="AT407" i="1"/>
  <c r="AT312" i="1"/>
  <c r="AT333" i="1"/>
  <c r="CV333" i="1" s="1"/>
  <c r="AT327" i="1"/>
  <c r="CV327" i="1" s="1"/>
  <c r="AS438" i="1"/>
  <c r="CU438" i="1" s="1"/>
  <c r="AT624" i="1"/>
  <c r="AT590" i="1"/>
  <c r="CV590" i="1" s="1"/>
  <c r="AT550" i="1"/>
  <c r="CV550" i="1" s="1"/>
  <c r="AU326" i="1"/>
  <c r="CW326" i="1" s="1"/>
  <c r="CJ326" i="1" s="1"/>
  <c r="AU239" i="1"/>
  <c r="CW239" i="1" s="1"/>
  <c r="CJ239" i="1" s="1"/>
  <c r="AT416" i="1"/>
  <c r="CV416" i="1" s="1"/>
  <c r="AT447" i="1"/>
  <c r="CV447" i="1" s="1"/>
  <c r="AT540" i="1"/>
  <c r="CV540" i="1" s="1"/>
  <c r="CI540" i="1" s="1"/>
  <c r="AS17" i="1"/>
  <c r="CU17" i="1" s="1"/>
  <c r="AU147" i="1"/>
  <c r="AT213" i="1"/>
  <c r="AS523" i="1"/>
  <c r="AT55" i="1"/>
  <c r="AT648" i="1"/>
  <c r="CV648" i="1" s="1"/>
  <c r="AU604" i="1"/>
  <c r="CJ411" i="1"/>
  <c r="CI528" i="1"/>
  <c r="CI403" i="1"/>
  <c r="AT538" i="1"/>
  <c r="CV538" i="1" s="1"/>
  <c r="AV146" i="1"/>
  <c r="CX146" i="1" s="1"/>
  <c r="AU635" i="1"/>
  <c r="CW635" i="1" s="1"/>
  <c r="CJ237" i="1"/>
  <c r="CI53" i="1"/>
  <c r="AT313" i="1"/>
  <c r="CV313" i="1" s="1"/>
  <c r="AU642" i="1"/>
  <c r="CW642" i="1" s="1"/>
  <c r="CI553" i="1"/>
  <c r="AT335" i="1"/>
  <c r="CV335" i="1" s="1"/>
  <c r="CI636" i="1"/>
  <c r="AT526" i="1"/>
  <c r="CV526" i="1" s="1"/>
  <c r="AU69" i="1"/>
  <c r="CW69" i="1" s="1"/>
  <c r="AT16" i="1"/>
  <c r="CV16" i="1" s="1"/>
  <c r="CH532" i="1"/>
  <c r="CI611" i="1"/>
  <c r="CI622" i="1"/>
  <c r="AU246" i="1"/>
  <c r="CW246" i="1" s="1"/>
  <c r="CI446" i="1"/>
  <c r="AT310" i="1"/>
  <c r="CV310" i="1" s="1"/>
  <c r="CI583" i="1"/>
  <c r="AT537" i="1"/>
  <c r="CV537" i="1" s="1"/>
  <c r="AU49" i="1"/>
  <c r="CW49" i="1" s="1"/>
  <c r="CI405" i="1"/>
  <c r="CI320" i="1"/>
  <c r="CJ384" i="1"/>
  <c r="CI426" i="1"/>
  <c r="AU544" i="1"/>
  <c r="CW544" i="1" s="1"/>
  <c r="AT40" i="1"/>
  <c r="CV40" i="1" s="1"/>
  <c r="CJ582" i="1"/>
  <c r="CK322" i="1"/>
  <c r="CT11" i="1"/>
  <c r="AR805" i="1"/>
  <c r="AT65" i="1" l="1"/>
  <c r="CV65" i="1" s="1"/>
  <c r="CI65" i="1" s="1"/>
  <c r="AV563" i="1"/>
  <c r="CX563" i="1" s="1"/>
  <c r="CK563" i="1" s="1"/>
  <c r="AW563" i="1" s="1"/>
  <c r="AT106" i="1"/>
  <c r="CV106" i="1" s="1"/>
  <c r="CI106" i="1" s="1"/>
  <c r="AU106" i="1" s="1"/>
  <c r="CW106" i="1" s="1"/>
  <c r="AT54" i="1"/>
  <c r="CV54" i="1" s="1"/>
  <c r="CI54" i="1" s="1"/>
  <c r="AU54" i="1" s="1"/>
  <c r="AT132" i="1"/>
  <c r="CV132" i="1" s="1"/>
  <c r="CI132" i="1" s="1"/>
  <c r="AU394" i="1"/>
  <c r="CW394" i="1" s="1"/>
  <c r="CJ394" i="1" s="1"/>
  <c r="AV394" i="1" s="1"/>
  <c r="CX394" i="1" s="1"/>
  <c r="CK394" i="1" s="1"/>
  <c r="AT334" i="1"/>
  <c r="CV334" i="1" s="1"/>
  <c r="CI334" i="1" s="1"/>
  <c r="AU334" i="1" s="1"/>
  <c r="AU330" i="1"/>
  <c r="CW330" i="1" s="1"/>
  <c r="CJ330" i="1" s="1"/>
  <c r="CW589" i="1"/>
  <c r="CJ589" i="1" s="1"/>
  <c r="AV589" i="1" s="1"/>
  <c r="AT114" i="1"/>
  <c r="CV114" i="1" s="1"/>
  <c r="CI114" i="1" s="1"/>
  <c r="AU114" i="1" s="1"/>
  <c r="CW114" i="1" s="1"/>
  <c r="AU533" i="1"/>
  <c r="CW533" i="1" s="1"/>
  <c r="CJ533" i="1" s="1"/>
  <c r="AV533" i="1" s="1"/>
  <c r="CX533" i="1" s="1"/>
  <c r="AU516" i="1"/>
  <c r="CW516" i="1" s="1"/>
  <c r="CJ516" i="1" s="1"/>
  <c r="AV516" i="1" s="1"/>
  <c r="CW565" i="1"/>
  <c r="CJ565" i="1" s="1"/>
  <c r="AV565" i="1" s="1"/>
  <c r="CW150" i="1"/>
  <c r="CJ150" i="1" s="1"/>
  <c r="AV150" i="1" s="1"/>
  <c r="AT145" i="1"/>
  <c r="CV145" i="1" s="1"/>
  <c r="CI145" i="1" s="1"/>
  <c r="AU145" i="1" s="1"/>
  <c r="AU42" i="1"/>
  <c r="CW42" i="1" s="1"/>
  <c r="CJ42" i="1" s="1"/>
  <c r="AV42" i="1" s="1"/>
  <c r="CX42" i="1" s="1"/>
  <c r="CW606" i="1"/>
  <c r="CJ606" i="1" s="1"/>
  <c r="AV606" i="1" s="1"/>
  <c r="CX606" i="1" s="1"/>
  <c r="AT559" i="1"/>
  <c r="CV559" i="1" s="1"/>
  <c r="CI559" i="1" s="1"/>
  <c r="AU559" i="1" s="1"/>
  <c r="CW559" i="1" s="1"/>
  <c r="CV324" i="1"/>
  <c r="CI324" i="1" s="1"/>
  <c r="AU324" i="1" s="1"/>
  <c r="AT317" i="1"/>
  <c r="CV317" i="1" s="1"/>
  <c r="CI317" i="1" s="1"/>
  <c r="AU317" i="1" s="1"/>
  <c r="CW317" i="1" s="1"/>
  <c r="AU522" i="1"/>
  <c r="CW522" i="1" s="1"/>
  <c r="CJ522" i="1" s="1"/>
  <c r="AV522" i="1" s="1"/>
  <c r="CX522" i="1" s="1"/>
  <c r="AU562" i="1"/>
  <c r="CW562" i="1" s="1"/>
  <c r="CJ562" i="1" s="1"/>
  <c r="CW28" i="1"/>
  <c r="CJ28" i="1" s="1"/>
  <c r="AV28" i="1" s="1"/>
  <c r="CX28" i="1" s="1"/>
  <c r="CV607" i="1"/>
  <c r="CI607" i="1" s="1"/>
  <c r="AU607" i="1" s="1"/>
  <c r="CW607" i="1" s="1"/>
  <c r="CW400" i="1"/>
  <c r="CJ400" i="1" s="1"/>
  <c r="AV400" i="1" s="1"/>
  <c r="CV605" i="1"/>
  <c r="CI605" i="1" s="1"/>
  <c r="AU605" i="1" s="1"/>
  <c r="CV624" i="1"/>
  <c r="CI624" i="1" s="1"/>
  <c r="AU624" i="1" s="1"/>
  <c r="CV392" i="1"/>
  <c r="CI392" i="1" s="1"/>
  <c r="AU392" i="1" s="1"/>
  <c r="CW392" i="1" s="1"/>
  <c r="CV612" i="1"/>
  <c r="CI612" i="1" s="1"/>
  <c r="AU612" i="1" s="1"/>
  <c r="CW612" i="1" s="1"/>
  <c r="CW380" i="1"/>
  <c r="CJ380" i="1" s="1"/>
  <c r="CV554" i="1"/>
  <c r="CI554" i="1" s="1"/>
  <c r="AU554" i="1" s="1"/>
  <c r="CW519" i="1"/>
  <c r="CJ519" i="1" s="1"/>
  <c r="CW420" i="1"/>
  <c r="CJ420" i="1" s="1"/>
  <c r="AU629" i="1"/>
  <c r="CW629" i="1" s="1"/>
  <c r="CJ629" i="1" s="1"/>
  <c r="CV213" i="1"/>
  <c r="CI213" i="1" s="1"/>
  <c r="AU213" i="1" s="1"/>
  <c r="CV312" i="1"/>
  <c r="CI312" i="1" s="1"/>
  <c r="CV153" i="1"/>
  <c r="CI153" i="1" s="1"/>
  <c r="AU153" i="1" s="1"/>
  <c r="CW543" i="1"/>
  <c r="CJ543" i="1" s="1"/>
  <c r="CU523" i="1"/>
  <c r="CH523" i="1" s="1"/>
  <c r="CW618" i="1"/>
  <c r="CJ618" i="1" s="1"/>
  <c r="AV618" i="1" s="1"/>
  <c r="CW147" i="1"/>
  <c r="CJ147" i="1" s="1"/>
  <c r="AV147" i="1" s="1"/>
  <c r="CV407" i="1"/>
  <c r="CI407" i="1" s="1"/>
  <c r="AU407" i="1" s="1"/>
  <c r="CV549" i="1"/>
  <c r="CI549" i="1" s="1"/>
  <c r="CV581" i="1"/>
  <c r="CI581" i="1" s="1"/>
  <c r="AU581" i="1" s="1"/>
  <c r="CV621" i="1"/>
  <c r="CI621" i="1" s="1"/>
  <c r="AU621" i="1" s="1"/>
  <c r="CW604" i="1"/>
  <c r="CJ604" i="1" s="1"/>
  <c r="AV604" i="1" s="1"/>
  <c r="CX604" i="1" s="1"/>
  <c r="CV339" i="1"/>
  <c r="CI339" i="1" s="1"/>
  <c r="AU339" i="1" s="1"/>
  <c r="CW339" i="1" s="1"/>
  <c r="CV97" i="1"/>
  <c r="CI97" i="1" s="1"/>
  <c r="CV55" i="1"/>
  <c r="CI55" i="1" s="1"/>
  <c r="AU55" i="1" s="1"/>
  <c r="CW55" i="1" s="1"/>
  <c r="CV319" i="1"/>
  <c r="CI319" i="1" s="1"/>
  <c r="AU319" i="1" s="1"/>
  <c r="CV548" i="1"/>
  <c r="CI548" i="1" s="1"/>
  <c r="CJ701" i="1"/>
  <c r="CI702" i="1"/>
  <c r="AU702" i="1" s="1"/>
  <c r="CW702" i="1" s="1"/>
  <c r="CJ587" i="1"/>
  <c r="CJ414" i="1"/>
  <c r="AV414" i="1" s="1"/>
  <c r="CX414" i="1" s="1"/>
  <c r="CK137" i="1"/>
  <c r="AW137" i="1" s="1"/>
  <c r="AT47" i="1"/>
  <c r="CV47" i="1" s="1"/>
  <c r="AU431" i="1"/>
  <c r="CJ631" i="1"/>
  <c r="AU329" i="1"/>
  <c r="CW329" i="1" s="1"/>
  <c r="CI648" i="1"/>
  <c r="AT558" i="1"/>
  <c r="CI436" i="1"/>
  <c r="AU436" i="1" s="1"/>
  <c r="CW436" i="1" s="1"/>
  <c r="CJ14" i="1"/>
  <c r="AU539" i="1"/>
  <c r="CW539" i="1" s="1"/>
  <c r="CJ539" i="1" s="1"/>
  <c r="CI530" i="1"/>
  <c r="AU530" i="1" s="1"/>
  <c r="CW530" i="1" s="1"/>
  <c r="CI382" i="1"/>
  <c r="AU382" i="1" s="1"/>
  <c r="CW382" i="1" s="1"/>
  <c r="CJ12" i="1"/>
  <c r="AV12" i="1" s="1"/>
  <c r="CX12" i="1" s="1"/>
  <c r="AU625" i="1"/>
  <c r="CW625" i="1" s="1"/>
  <c r="CI386" i="1"/>
  <c r="AU386" i="1" s="1"/>
  <c r="CW386" i="1" s="1"/>
  <c r="AT241" i="1"/>
  <c r="AU521" i="1"/>
  <c r="CW521" i="1" s="1"/>
  <c r="CJ521" i="1" s="1"/>
  <c r="AV521" i="1" s="1"/>
  <c r="CX521" i="1" s="1"/>
  <c r="CH571" i="1"/>
  <c r="CK245" i="1"/>
  <c r="AW245" i="1" s="1"/>
  <c r="AU547" i="1"/>
  <c r="CW547" i="1" s="1"/>
  <c r="CJ547" i="1" s="1"/>
  <c r="CI398" i="1"/>
  <c r="AU398" i="1" s="1"/>
  <c r="CW398" i="1" s="1"/>
  <c r="AU422" i="1"/>
  <c r="CW422" i="1" s="1"/>
  <c r="CI541" i="1"/>
  <c r="AU541" i="1" s="1"/>
  <c r="CW541" i="1" s="1"/>
  <c r="CI654" i="1"/>
  <c r="AU654" i="1" s="1"/>
  <c r="CW654" i="1" s="1"/>
  <c r="CI327" i="1"/>
  <c r="AU327" i="1" s="1"/>
  <c r="CW327" i="1" s="1"/>
  <c r="CJ423" i="1"/>
  <c r="CI447" i="1"/>
  <c r="AU447" i="1" s="1"/>
  <c r="CW447" i="1" s="1"/>
  <c r="CI416" i="1"/>
  <c r="AU416" i="1" s="1"/>
  <c r="CW416" i="1" s="1"/>
  <c r="CI441" i="1"/>
  <c r="AU428" i="1"/>
  <c r="CW428" i="1" s="1"/>
  <c r="AU527" i="1"/>
  <c r="CJ594" i="1"/>
  <c r="AU353" i="1"/>
  <c r="CW353" i="1" s="1"/>
  <c r="CI381" i="1"/>
  <c r="AU381" i="1" s="1"/>
  <c r="CW381" i="1" s="1"/>
  <c r="AU134" i="1"/>
  <c r="CJ336" i="1"/>
  <c r="AV336" i="1" s="1"/>
  <c r="CX336" i="1" s="1"/>
  <c r="CI609" i="1"/>
  <c r="AU609" i="1" s="1"/>
  <c r="CW609" i="1" s="1"/>
  <c r="AU318" i="1"/>
  <c r="CJ315" i="1"/>
  <c r="CI393" i="1"/>
  <c r="AU393" i="1" s="1"/>
  <c r="CW393" i="1" s="1"/>
  <c r="AV96" i="1"/>
  <c r="CX96" i="1" s="1"/>
  <c r="CK96" i="1" s="1"/>
  <c r="CI412" i="1"/>
  <c r="AU412" i="1" s="1"/>
  <c r="CW412" i="1" s="1"/>
  <c r="CI555" i="1"/>
  <c r="CI639" i="1"/>
  <c r="AU639" i="1" s="1"/>
  <c r="CW639" i="1" s="1"/>
  <c r="AV580" i="1"/>
  <c r="CX580" i="1" s="1"/>
  <c r="CK580" i="1" s="1"/>
  <c r="CH438" i="1"/>
  <c r="AT438" i="1" s="1"/>
  <c r="CV438" i="1" s="1"/>
  <c r="AU514" i="1"/>
  <c r="CW514" i="1" s="1"/>
  <c r="AU388" i="1"/>
  <c r="CH17" i="1"/>
  <c r="AU552" i="1"/>
  <c r="CW552" i="1" s="1"/>
  <c r="CJ552" i="1" s="1"/>
  <c r="CJ409" i="1"/>
  <c r="AU518" i="1"/>
  <c r="CI573" i="1"/>
  <c r="AU573" i="1" s="1"/>
  <c r="CW573" i="1" s="1"/>
  <c r="CI314" i="1"/>
  <c r="CI520" i="1"/>
  <c r="AU520" i="1" s="1"/>
  <c r="CW520" i="1" s="1"/>
  <c r="CI574" i="1"/>
  <c r="AU574" i="1" s="1"/>
  <c r="CW574" i="1" s="1"/>
  <c r="AV239" i="1"/>
  <c r="CX239" i="1" s="1"/>
  <c r="AV545" i="1"/>
  <c r="CX545" i="1" s="1"/>
  <c r="CI104" i="1"/>
  <c r="AU579" i="1"/>
  <c r="CW579" i="1" s="1"/>
  <c r="CI614" i="1"/>
  <c r="AU614" i="1" s="1"/>
  <c r="CW614" i="1" s="1"/>
  <c r="AT214" i="1"/>
  <c r="CI551" i="1"/>
  <c r="AT433" i="1"/>
  <c r="CV433" i="1" s="1"/>
  <c r="CI433" i="1" s="1"/>
  <c r="AT18" i="1"/>
  <c r="CV18" i="1" s="1"/>
  <c r="CI18" i="1" s="1"/>
  <c r="AU413" i="1"/>
  <c r="CW413" i="1" s="1"/>
  <c r="CJ413" i="1" s="1"/>
  <c r="CJ36" i="1"/>
  <c r="AV36" i="1" s="1"/>
  <c r="CX36" i="1" s="1"/>
  <c r="AV634" i="1"/>
  <c r="CJ651" i="1"/>
  <c r="AV651" i="1" s="1"/>
  <c r="CX651" i="1" s="1"/>
  <c r="CJ98" i="1"/>
  <c r="AV98" i="1" s="1"/>
  <c r="CX98" i="1" s="1"/>
  <c r="AT101" i="1"/>
  <c r="CV101" i="1" s="1"/>
  <c r="CI101" i="1" s="1"/>
  <c r="CJ95" i="1"/>
  <c r="CI333" i="1"/>
  <c r="AU333" i="1" s="1"/>
  <c r="CW333" i="1" s="1"/>
  <c r="CI617" i="1"/>
  <c r="AU445" i="1"/>
  <c r="CW445" i="1" s="1"/>
  <c r="CJ445" i="1" s="1"/>
  <c r="CJ235" i="1"/>
  <c r="AV235" i="1" s="1"/>
  <c r="CX235" i="1" s="1"/>
  <c r="CJ410" i="1"/>
  <c r="AV410" i="1" s="1"/>
  <c r="CX410" i="1" s="1"/>
  <c r="AU584" i="1"/>
  <c r="CW584" i="1" s="1"/>
  <c r="AT421" i="1"/>
  <c r="CV421" i="1" s="1"/>
  <c r="CI421" i="1" s="1"/>
  <c r="AU421" i="1" s="1"/>
  <c r="CW421" i="1" s="1"/>
  <c r="AV546" i="1"/>
  <c r="CX546" i="1" s="1"/>
  <c r="CK546" i="1" s="1"/>
  <c r="CI385" i="1"/>
  <c r="AU385" i="1" s="1"/>
  <c r="CW385" i="1" s="1"/>
  <c r="CI550" i="1"/>
  <c r="AU550" i="1" s="1"/>
  <c r="CW550" i="1" s="1"/>
  <c r="CJ390" i="1"/>
  <c r="AV390" i="1" s="1"/>
  <c r="CX390" i="1" s="1"/>
  <c r="CI590" i="1"/>
  <c r="AU590" i="1" s="1"/>
  <c r="CW590" i="1" s="1"/>
  <c r="CJ657" i="1"/>
  <c r="AV657" i="1" s="1"/>
  <c r="CX657" i="1" s="1"/>
  <c r="AU588" i="1"/>
  <c r="CI64" i="1"/>
  <c r="AU64" i="1" s="1"/>
  <c r="CW64" i="1" s="1"/>
  <c r="CK340" i="1"/>
  <c r="AW340" i="1" s="1"/>
  <c r="CI240" i="1"/>
  <c r="AT100" i="1"/>
  <c r="AT321" i="1"/>
  <c r="CV321" i="1" s="1"/>
  <c r="CI387" i="1"/>
  <c r="AU387" i="1" s="1"/>
  <c r="CW387" i="1" s="1"/>
  <c r="AT236" i="1"/>
  <c r="CV236" i="1" s="1"/>
  <c r="CI236" i="1" s="1"/>
  <c r="AU568" i="1"/>
  <c r="CH74" i="1"/>
  <c r="AT74" i="1" s="1"/>
  <c r="CV74" i="1" s="1"/>
  <c r="CH603" i="1"/>
  <c r="AT427" i="1"/>
  <c r="CV427" i="1" s="1"/>
  <c r="CI427" i="1" s="1"/>
  <c r="AU427" i="1" s="1"/>
  <c r="CW427" i="1" s="1"/>
  <c r="CJ105" i="1"/>
  <c r="AT406" i="1"/>
  <c r="CV406" i="1" s="1"/>
  <c r="CI406" i="1" s="1"/>
  <c r="AT429" i="1"/>
  <c r="AU430" i="1"/>
  <c r="CW430" i="1" s="1"/>
  <c r="CJ430" i="1" s="1"/>
  <c r="CJ227" i="1"/>
  <c r="AT71" i="1"/>
  <c r="AU596" i="1"/>
  <c r="CW596" i="1" s="1"/>
  <c r="CI566" i="1"/>
  <c r="AT27" i="1"/>
  <c r="CV27" i="1" s="1"/>
  <c r="CI27" i="1" s="1"/>
  <c r="CI656" i="1"/>
  <c r="CJ31" i="1"/>
  <c r="AV31" i="1" s="1"/>
  <c r="CX31" i="1" s="1"/>
  <c r="CJ593" i="1"/>
  <c r="AV593" i="1" s="1"/>
  <c r="CX593" i="1" s="1"/>
  <c r="CH586" i="1"/>
  <c r="CI99" i="1"/>
  <c r="AU99" i="1" s="1"/>
  <c r="CW99" i="1" s="1"/>
  <c r="CI389" i="1"/>
  <c r="AU595" i="1"/>
  <c r="CW595" i="1" s="1"/>
  <c r="AU403" i="1"/>
  <c r="CW403" i="1" s="1"/>
  <c r="CJ403" i="1" s="1"/>
  <c r="CH148" i="1"/>
  <c r="AT148" i="1" s="1"/>
  <c r="CV148" i="1" s="1"/>
  <c r="AV326" i="1"/>
  <c r="CX326" i="1" s="1"/>
  <c r="CK326" i="1" s="1"/>
  <c r="AV395" i="1"/>
  <c r="AV619" i="1"/>
  <c r="AT56" i="1"/>
  <c r="CV56" i="1" s="1"/>
  <c r="AV415" i="1"/>
  <c r="CX415" i="1" s="1"/>
  <c r="CJ655" i="1"/>
  <c r="CI517" i="1"/>
  <c r="CI576" i="1"/>
  <c r="CI399" i="1"/>
  <c r="AV575" i="1"/>
  <c r="CI515" i="1"/>
  <c r="AU515" i="1" s="1"/>
  <c r="CW515" i="1" s="1"/>
  <c r="AT337" i="1"/>
  <c r="CV337" i="1" s="1"/>
  <c r="CI337" i="1" s="1"/>
  <c r="AU524" i="1"/>
  <c r="CW524" i="1" s="1"/>
  <c r="CJ524" i="1" s="1"/>
  <c r="CK435" i="1"/>
  <c r="AW435" i="1" s="1"/>
  <c r="CI597" i="1"/>
  <c r="AU540" i="1"/>
  <c r="CW540" i="1" s="1"/>
  <c r="AU138" i="1"/>
  <c r="CW138" i="1" s="1"/>
  <c r="CJ138" i="1" s="1"/>
  <c r="AU531" i="1"/>
  <c r="AV404" i="1"/>
  <c r="AT331" i="1"/>
  <c r="CV331" i="1" s="1"/>
  <c r="AU402" i="1"/>
  <c r="AV411" i="1"/>
  <c r="CX411" i="1" s="1"/>
  <c r="AU598" i="1"/>
  <c r="AT630" i="1"/>
  <c r="AU528" i="1"/>
  <c r="CW528" i="1" s="1"/>
  <c r="CJ528" i="1" s="1"/>
  <c r="AV237" i="1"/>
  <c r="CX237" i="1" s="1"/>
  <c r="CK237" i="1" s="1"/>
  <c r="AU572" i="1"/>
  <c r="CW572" i="1" s="1"/>
  <c r="CJ572" i="1" s="1"/>
  <c r="AU636" i="1"/>
  <c r="AU591" i="1"/>
  <c r="AT434" i="1"/>
  <c r="AV24" i="1"/>
  <c r="CX24" i="1" s="1"/>
  <c r="AU149" i="1"/>
  <c r="AT613" i="1"/>
  <c r="CV613" i="1" s="1"/>
  <c r="AT140" i="1"/>
  <c r="CV140" i="1" s="1"/>
  <c r="CI341" i="1"/>
  <c r="CJ535" i="1"/>
  <c r="CJ628" i="1"/>
  <c r="CJ152" i="1"/>
  <c r="CJ72" i="1"/>
  <c r="CJ529" i="1"/>
  <c r="CI34" i="1"/>
  <c r="CI391" i="1"/>
  <c r="AU320" i="1"/>
  <c r="CW320" i="1" s="1"/>
  <c r="CJ69" i="1"/>
  <c r="AU650" i="1"/>
  <c r="CW650" i="1" s="1"/>
  <c r="AU426" i="1"/>
  <c r="CW426" i="1" s="1"/>
  <c r="CJ534" i="1"/>
  <c r="AU446" i="1"/>
  <c r="CW446" i="1" s="1"/>
  <c r="CJ73" i="1"/>
  <c r="CJ635" i="1"/>
  <c r="AV637" i="1"/>
  <c r="CX637" i="1" s="1"/>
  <c r="CJ246" i="1"/>
  <c r="CJ642" i="1"/>
  <c r="CI310" i="1"/>
  <c r="CK332" i="1"/>
  <c r="CJ397" i="1"/>
  <c r="CJ513" i="1"/>
  <c r="CK536" i="1"/>
  <c r="CI40" i="1"/>
  <c r="CI103" i="1"/>
  <c r="CJ143" i="1"/>
  <c r="AU338" i="1"/>
  <c r="CW338" i="1" s="1"/>
  <c r="AV557" i="1"/>
  <c r="CX557" i="1" s="1"/>
  <c r="CK632" i="1"/>
  <c r="CK641" i="1"/>
  <c r="CJ623" i="1"/>
  <c r="CK325" i="1"/>
  <c r="CT805" i="1"/>
  <c r="CG11" i="1"/>
  <c r="AV562" i="1" l="1"/>
  <c r="CX562" i="1" s="1"/>
  <c r="CK562" i="1" s="1"/>
  <c r="AW562" i="1" s="1"/>
  <c r="AU65" i="1"/>
  <c r="CW65" i="1" s="1"/>
  <c r="CJ65" i="1" s="1"/>
  <c r="AT523" i="1"/>
  <c r="CV523" i="1" s="1"/>
  <c r="CI523" i="1" s="1"/>
  <c r="AU523" i="1" s="1"/>
  <c r="AV629" i="1"/>
  <c r="CX629" i="1" s="1"/>
  <c r="CK629" i="1" s="1"/>
  <c r="AW629" i="1" s="1"/>
  <c r="CW554" i="1"/>
  <c r="CJ554" i="1" s="1"/>
  <c r="AV554" i="1" s="1"/>
  <c r="CX554" i="1" s="1"/>
  <c r="CW324" i="1"/>
  <c r="CJ324" i="1" s="1"/>
  <c r="AV324" i="1" s="1"/>
  <c r="CX324" i="1" s="1"/>
  <c r="CX150" i="1"/>
  <c r="CK150" i="1" s="1"/>
  <c r="AW150" i="1" s="1"/>
  <c r="CX516" i="1"/>
  <c r="CK516" i="1" s="1"/>
  <c r="AW516" i="1" s="1"/>
  <c r="AU312" i="1"/>
  <c r="CW312" i="1" s="1"/>
  <c r="CJ312" i="1" s="1"/>
  <c r="AV312" i="1" s="1"/>
  <c r="CW624" i="1"/>
  <c r="CJ624" i="1" s="1"/>
  <c r="AV624" i="1" s="1"/>
  <c r="CX400" i="1"/>
  <c r="CK400" i="1" s="1"/>
  <c r="AW400" i="1" s="1"/>
  <c r="AU548" i="1"/>
  <c r="CW548" i="1" s="1"/>
  <c r="CJ548" i="1" s="1"/>
  <c r="AU97" i="1"/>
  <c r="CW97" i="1" s="1"/>
  <c r="CJ97" i="1" s="1"/>
  <c r="AV97" i="1" s="1"/>
  <c r="CW581" i="1"/>
  <c r="CJ581" i="1" s="1"/>
  <c r="AV581" i="1" s="1"/>
  <c r="AU549" i="1"/>
  <c r="CW549" i="1" s="1"/>
  <c r="CJ549" i="1" s="1"/>
  <c r="AV549" i="1" s="1"/>
  <c r="AU132" i="1"/>
  <c r="CW132" i="1" s="1"/>
  <c r="CJ132" i="1" s="1"/>
  <c r="AV132" i="1" s="1"/>
  <c r="CX132" i="1" s="1"/>
  <c r="CW605" i="1"/>
  <c r="CJ605" i="1" s="1"/>
  <c r="AV605" i="1" s="1"/>
  <c r="CX605" i="1" s="1"/>
  <c r="CW153" i="1"/>
  <c r="CJ153" i="1" s="1"/>
  <c r="AV153" i="1" s="1"/>
  <c r="CX153" i="1" s="1"/>
  <c r="CW334" i="1"/>
  <c r="CJ334" i="1" s="1"/>
  <c r="CW621" i="1"/>
  <c r="CJ621" i="1" s="1"/>
  <c r="AV621" i="1" s="1"/>
  <c r="CX621" i="1" s="1"/>
  <c r="CW407" i="1"/>
  <c r="CJ407" i="1" s="1"/>
  <c r="AV407" i="1" s="1"/>
  <c r="CX407" i="1" s="1"/>
  <c r="CX618" i="1"/>
  <c r="CK618" i="1" s="1"/>
  <c r="AW618" i="1" s="1"/>
  <c r="CX565" i="1"/>
  <c r="CK565" i="1" s="1"/>
  <c r="AW565" i="1" s="1"/>
  <c r="CW319" i="1"/>
  <c r="CJ319" i="1" s="1"/>
  <c r="AV319" i="1" s="1"/>
  <c r="CW213" i="1"/>
  <c r="CJ213" i="1" s="1"/>
  <c r="CX589" i="1"/>
  <c r="CK589" i="1" s="1"/>
  <c r="AW589" i="1" s="1"/>
  <c r="AV519" i="1"/>
  <c r="CX519" i="1" s="1"/>
  <c r="CK519" i="1" s="1"/>
  <c r="AW519" i="1" s="1"/>
  <c r="AV380" i="1"/>
  <c r="CX380" i="1" s="1"/>
  <c r="CK380" i="1" s="1"/>
  <c r="AW380" i="1" s="1"/>
  <c r="CX147" i="1"/>
  <c r="CK147" i="1" s="1"/>
  <c r="AW147" i="1" s="1"/>
  <c r="CW145" i="1"/>
  <c r="CJ145" i="1" s="1"/>
  <c r="AV145" i="1" s="1"/>
  <c r="CX145" i="1" s="1"/>
  <c r="CW636" i="1"/>
  <c r="CJ636" i="1" s="1"/>
  <c r="AV636" i="1" s="1"/>
  <c r="CV71" i="1"/>
  <c r="CI71" i="1" s="1"/>
  <c r="AU71" i="1" s="1"/>
  <c r="CW134" i="1"/>
  <c r="CJ134" i="1" s="1"/>
  <c r="CW527" i="1"/>
  <c r="CJ527" i="1" s="1"/>
  <c r="AV527" i="1" s="1"/>
  <c r="CW531" i="1"/>
  <c r="CJ531" i="1" s="1"/>
  <c r="CX575" i="1"/>
  <c r="CK575" i="1" s="1"/>
  <c r="AW575" i="1" s="1"/>
  <c r="CW568" i="1"/>
  <c r="CJ568" i="1" s="1"/>
  <c r="CV630" i="1"/>
  <c r="CI630" i="1" s="1"/>
  <c r="AU630" i="1" s="1"/>
  <c r="CW318" i="1"/>
  <c r="CJ318" i="1" s="1"/>
  <c r="CW149" i="1"/>
  <c r="CJ149" i="1" s="1"/>
  <c r="AV149" i="1" s="1"/>
  <c r="CX149" i="1" s="1"/>
  <c r="CW588" i="1"/>
  <c r="CJ588" i="1" s="1"/>
  <c r="AV588" i="1" s="1"/>
  <c r="CX588" i="1" s="1"/>
  <c r="CV241" i="1"/>
  <c r="CI241" i="1" s="1"/>
  <c r="AU241" i="1" s="1"/>
  <c r="CW241" i="1" s="1"/>
  <c r="CW591" i="1"/>
  <c r="CJ591" i="1" s="1"/>
  <c r="CV214" i="1"/>
  <c r="CI214" i="1" s="1"/>
  <c r="AU214" i="1" s="1"/>
  <c r="CW214" i="1" s="1"/>
  <c r="CW54" i="1"/>
  <c r="CJ54" i="1" s="1"/>
  <c r="CV558" i="1"/>
  <c r="CI558" i="1" s="1"/>
  <c r="AU558" i="1" s="1"/>
  <c r="CX619" i="1"/>
  <c r="CK619" i="1" s="1"/>
  <c r="AW619" i="1" s="1"/>
  <c r="CX395" i="1"/>
  <c r="CK395" i="1" s="1"/>
  <c r="AW395" i="1" s="1"/>
  <c r="CX634" i="1"/>
  <c r="CK634" i="1" s="1"/>
  <c r="AW634" i="1" s="1"/>
  <c r="CW431" i="1"/>
  <c r="CJ431" i="1" s="1"/>
  <c r="AV431" i="1" s="1"/>
  <c r="CX431" i="1" s="1"/>
  <c r="CW388" i="1"/>
  <c r="CJ388" i="1" s="1"/>
  <c r="AV388" i="1" s="1"/>
  <c r="CX388" i="1" s="1"/>
  <c r="CK388" i="1" s="1"/>
  <c r="AW388" i="1" s="1"/>
  <c r="CW598" i="1"/>
  <c r="CJ598" i="1" s="1"/>
  <c r="AV598" i="1" s="1"/>
  <c r="CX598" i="1" s="1"/>
  <c r="CJ114" i="1"/>
  <c r="AV114" i="1" s="1"/>
  <c r="CX114" i="1" s="1"/>
  <c r="CV100" i="1"/>
  <c r="CI100" i="1" s="1"/>
  <c r="CW402" i="1"/>
  <c r="CJ402" i="1" s="1"/>
  <c r="AV402" i="1" s="1"/>
  <c r="CV434" i="1"/>
  <c r="CI434" i="1" s="1"/>
  <c r="AU434" i="1" s="1"/>
  <c r="CX404" i="1"/>
  <c r="CK404" i="1" s="1"/>
  <c r="AW404" i="1" s="1"/>
  <c r="CV429" i="1"/>
  <c r="CI429" i="1" s="1"/>
  <c r="AU429" i="1" s="1"/>
  <c r="CW429" i="1" s="1"/>
  <c r="CW518" i="1"/>
  <c r="CJ518" i="1" s="1"/>
  <c r="AV518" i="1" s="1"/>
  <c r="CX518" i="1" s="1"/>
  <c r="CJ559" i="1"/>
  <c r="CJ596" i="1"/>
  <c r="AV596" i="1" s="1"/>
  <c r="CX596" i="1" s="1"/>
  <c r="CJ329" i="1"/>
  <c r="CJ612" i="1"/>
  <c r="AV612" i="1" s="1"/>
  <c r="CX612" i="1" s="1"/>
  <c r="CK439" i="1"/>
  <c r="AW439" i="1" s="1"/>
  <c r="CK24" i="1"/>
  <c r="AW24" i="1" s="1"/>
  <c r="CJ387" i="1"/>
  <c r="CK657" i="1"/>
  <c r="AW657" i="1" s="1"/>
  <c r="AV552" i="1"/>
  <c r="CX552" i="1" s="1"/>
  <c r="CI438" i="1"/>
  <c r="AU438" i="1" s="1"/>
  <c r="CW438" i="1" s="1"/>
  <c r="CJ427" i="1"/>
  <c r="CK411" i="1"/>
  <c r="AW411" i="1" s="1"/>
  <c r="AU517" i="1"/>
  <c r="CW517" i="1" s="1"/>
  <c r="CJ517" i="1" s="1"/>
  <c r="AV430" i="1"/>
  <c r="CX430" i="1" s="1"/>
  <c r="CJ541" i="1"/>
  <c r="CI59" i="1"/>
  <c r="CJ590" i="1"/>
  <c r="AV590" i="1" s="1"/>
  <c r="CX590" i="1" s="1"/>
  <c r="CK410" i="1"/>
  <c r="AW410" i="1" s="1"/>
  <c r="CJ386" i="1"/>
  <c r="AV386" i="1" s="1"/>
  <c r="CX386" i="1" s="1"/>
  <c r="CK414" i="1"/>
  <c r="AW414" i="1" s="1"/>
  <c r="AV587" i="1"/>
  <c r="CK28" i="1"/>
  <c r="AW28" i="1" s="1"/>
  <c r="CJ436" i="1"/>
  <c r="CJ639" i="1"/>
  <c r="AV639" i="1" s="1"/>
  <c r="CX639" i="1" s="1"/>
  <c r="AU104" i="1"/>
  <c r="CW104" i="1" s="1"/>
  <c r="CJ104" i="1" s="1"/>
  <c r="AV14" i="1"/>
  <c r="CJ702" i="1"/>
  <c r="AV702" i="1" s="1"/>
  <c r="CX702" i="1" s="1"/>
  <c r="AV73" i="1"/>
  <c r="CX73" i="1" s="1"/>
  <c r="CK73" i="1" s="1"/>
  <c r="CK390" i="1"/>
  <c r="CI228" i="1"/>
  <c r="AU240" i="1"/>
  <c r="AW326" i="1"/>
  <c r="CJ64" i="1"/>
  <c r="AV64" i="1" s="1"/>
  <c r="CX64" i="1" s="1"/>
  <c r="CK36" i="1"/>
  <c r="AW36" i="1" s="1"/>
  <c r="CI47" i="1"/>
  <c r="AU47" i="1" s="1"/>
  <c r="CW47" i="1" s="1"/>
  <c r="CK31" i="1"/>
  <c r="AW31" i="1" s="1"/>
  <c r="AV524" i="1"/>
  <c r="CX524" i="1" s="1"/>
  <c r="CJ609" i="1"/>
  <c r="AV609" i="1" s="1"/>
  <c r="CX609" i="1" s="1"/>
  <c r="CJ398" i="1"/>
  <c r="CJ530" i="1"/>
  <c r="CJ573" i="1"/>
  <c r="AV573" i="1" s="1"/>
  <c r="CX573" i="1" s="1"/>
  <c r="CK521" i="1"/>
  <c r="AW521" i="1" s="1"/>
  <c r="CI70" i="1"/>
  <c r="AU70" i="1" s="1"/>
  <c r="CW70" i="1" s="1"/>
  <c r="CJ447" i="1"/>
  <c r="AV447" i="1" s="1"/>
  <c r="CX447" i="1" s="1"/>
  <c r="CK146" i="1"/>
  <c r="AW146" i="1" s="1"/>
  <c r="AU101" i="1"/>
  <c r="CI616" i="1"/>
  <c r="AU616" i="1" s="1"/>
  <c r="CW616" i="1" s="1"/>
  <c r="CJ339" i="1"/>
  <c r="AW237" i="1"/>
  <c r="CK12" i="1"/>
  <c r="AW12" i="1" s="1"/>
  <c r="CI556" i="1"/>
  <c r="AU556" i="1" s="1"/>
  <c r="CW556" i="1" s="1"/>
  <c r="CI526" i="1"/>
  <c r="AU526" i="1" s="1"/>
  <c r="CW526" i="1" s="1"/>
  <c r="AW394" i="1"/>
  <c r="CK415" i="1"/>
  <c r="AW415" i="1" s="1"/>
  <c r="CJ327" i="1"/>
  <c r="AV327" i="1" s="1"/>
  <c r="CX327" i="1" s="1"/>
  <c r="CJ652" i="1"/>
  <c r="CI238" i="1"/>
  <c r="AU18" i="1"/>
  <c r="CW18" i="1" s="1"/>
  <c r="CJ18" i="1" s="1"/>
  <c r="AV18" i="1" s="1"/>
  <c r="CX18" i="1" s="1"/>
  <c r="AV594" i="1"/>
  <c r="AU555" i="1"/>
  <c r="CW555" i="1" s="1"/>
  <c r="CJ555" i="1" s="1"/>
  <c r="AU441" i="1"/>
  <c r="CW441" i="1" s="1"/>
  <c r="CJ441" i="1" s="1"/>
  <c r="CJ584" i="1"/>
  <c r="AV584" i="1" s="1"/>
  <c r="CX584" i="1" s="1"/>
  <c r="AU597" i="1"/>
  <c r="CW597" i="1" s="1"/>
  <c r="CJ514" i="1"/>
  <c r="AU399" i="1"/>
  <c r="CW399" i="1" s="1"/>
  <c r="CJ399" i="1" s="1"/>
  <c r="AV399" i="1" s="1"/>
  <c r="CX399" i="1" s="1"/>
  <c r="CJ544" i="1"/>
  <c r="AV544" i="1" s="1"/>
  <c r="CX544" i="1" s="1"/>
  <c r="CJ599" i="1"/>
  <c r="CK437" i="1"/>
  <c r="AW437" i="1" s="1"/>
  <c r="CJ625" i="1"/>
  <c r="AV625" i="1" s="1"/>
  <c r="CX625" i="1" s="1"/>
  <c r="CK239" i="1"/>
  <c r="AW239" i="1" s="1"/>
  <c r="CJ574" i="1"/>
  <c r="AV574" i="1" s="1"/>
  <c r="CX574" i="1" s="1"/>
  <c r="CJ649" i="1"/>
  <c r="CK604" i="1"/>
  <c r="AW604" i="1" s="1"/>
  <c r="CJ385" i="1"/>
  <c r="AV385" i="1" s="1"/>
  <c r="CX385" i="1" s="1"/>
  <c r="CI335" i="1"/>
  <c r="AU335" i="1" s="1"/>
  <c r="CW335" i="1" s="1"/>
  <c r="AV423" i="1"/>
  <c r="CX423" i="1" s="1"/>
  <c r="CI140" i="1"/>
  <c r="AU140" i="1" s="1"/>
  <c r="CW140" i="1" s="1"/>
  <c r="AU656" i="1"/>
  <c r="CW656" i="1" s="1"/>
  <c r="CJ656" i="1" s="1"/>
  <c r="CJ328" i="1"/>
  <c r="AV328" i="1" s="1"/>
  <c r="CX328" i="1" s="1"/>
  <c r="CI56" i="1"/>
  <c r="AU433" i="1"/>
  <c r="CJ412" i="1"/>
  <c r="AV412" i="1" s="1"/>
  <c r="CX412" i="1" s="1"/>
  <c r="CK522" i="1"/>
  <c r="AW522" i="1" s="1"/>
  <c r="CJ422" i="1"/>
  <c r="AV701" i="1"/>
  <c r="CX701" i="1" s="1"/>
  <c r="CI74" i="1"/>
  <c r="AU74" i="1" s="1"/>
  <c r="CW74" i="1" s="1"/>
  <c r="CJ654" i="1"/>
  <c r="AW96" i="1"/>
  <c r="AU389" i="1"/>
  <c r="CW389" i="1" s="1"/>
  <c r="CJ389" i="1" s="1"/>
  <c r="CJ381" i="1"/>
  <c r="AV381" i="1" s="1"/>
  <c r="CX381" i="1" s="1"/>
  <c r="AV445" i="1"/>
  <c r="CX445" i="1" s="1"/>
  <c r="CK445" i="1" s="1"/>
  <c r="CJ99" i="1"/>
  <c r="CK235" i="1"/>
  <c r="CJ393" i="1"/>
  <c r="AV393" i="1" s="1"/>
  <c r="CX393" i="1" s="1"/>
  <c r="CI331" i="1"/>
  <c r="AU331" i="1" s="1"/>
  <c r="CW331" i="1" s="1"/>
  <c r="CK651" i="1"/>
  <c r="AW651" i="1" s="1"/>
  <c r="CJ579" i="1"/>
  <c r="AV579" i="1" s="1"/>
  <c r="CX579" i="1" s="1"/>
  <c r="AW580" i="1"/>
  <c r="AU236" i="1"/>
  <c r="CW236" i="1" s="1"/>
  <c r="AT586" i="1"/>
  <c r="CV586" i="1" s="1"/>
  <c r="CI586" i="1" s="1"/>
  <c r="CJ550" i="1"/>
  <c r="AV550" i="1" s="1"/>
  <c r="CX550" i="1" s="1"/>
  <c r="AT17" i="1"/>
  <c r="CV17" i="1" s="1"/>
  <c r="CI17" i="1" s="1"/>
  <c r="CK593" i="1"/>
  <c r="AW593" i="1" s="1"/>
  <c r="CJ49" i="1"/>
  <c r="AU406" i="1"/>
  <c r="CW406" i="1" s="1"/>
  <c r="CJ520" i="1"/>
  <c r="CJ382" i="1"/>
  <c r="CI16" i="1"/>
  <c r="AU16" i="1" s="1"/>
  <c r="CW16" i="1" s="1"/>
  <c r="CI148" i="1"/>
  <c r="AU148" i="1" s="1"/>
  <c r="CW148" i="1" s="1"/>
  <c r="AV513" i="1"/>
  <c r="CX513" i="1" s="1"/>
  <c r="CI313" i="1"/>
  <c r="AU313" i="1" s="1"/>
  <c r="CW313" i="1" s="1"/>
  <c r="CI613" i="1"/>
  <c r="AU613" i="1" s="1"/>
  <c r="CW613" i="1" s="1"/>
  <c r="CJ515" i="1"/>
  <c r="AU27" i="1"/>
  <c r="AT603" i="1"/>
  <c r="CV603" i="1" s="1"/>
  <c r="CI321" i="1"/>
  <c r="AU566" i="1"/>
  <c r="CW566" i="1" s="1"/>
  <c r="CK98" i="1"/>
  <c r="AW98" i="1" s="1"/>
  <c r="AU617" i="1"/>
  <c r="CW617" i="1" s="1"/>
  <c r="AV409" i="1"/>
  <c r="CX409" i="1" s="1"/>
  <c r="CK409" i="1" s="1"/>
  <c r="CK336" i="1"/>
  <c r="AW336" i="1" s="1"/>
  <c r="CJ416" i="1"/>
  <c r="CJ595" i="1"/>
  <c r="AV595" i="1" s="1"/>
  <c r="CX595" i="1" s="1"/>
  <c r="CJ540" i="1"/>
  <c r="AV540" i="1" s="1"/>
  <c r="CX540" i="1" s="1"/>
  <c r="AT571" i="1"/>
  <c r="CV571" i="1" s="1"/>
  <c r="CI571" i="1" s="1"/>
  <c r="AU648" i="1"/>
  <c r="CW648" i="1" s="1"/>
  <c r="CJ648" i="1" s="1"/>
  <c r="CJ55" i="1"/>
  <c r="AV55" i="1" s="1"/>
  <c r="CX55" i="1" s="1"/>
  <c r="CK533" i="1"/>
  <c r="AW533" i="1" s="1"/>
  <c r="CJ607" i="1"/>
  <c r="AV607" i="1" s="1"/>
  <c r="CX607" i="1" s="1"/>
  <c r="AV655" i="1"/>
  <c r="CX655" i="1" s="1"/>
  <c r="AV572" i="1"/>
  <c r="AV138" i="1"/>
  <c r="AV628" i="1"/>
  <c r="CX628" i="1" s="1"/>
  <c r="AV535" i="1"/>
  <c r="CX535" i="1" s="1"/>
  <c r="CK535" i="1" s="1"/>
  <c r="AU46" i="1"/>
  <c r="CW46" i="1" s="1"/>
  <c r="AU391" i="1"/>
  <c r="CW391" i="1" s="1"/>
  <c r="CJ391" i="1" s="1"/>
  <c r="AV534" i="1"/>
  <c r="CX534" i="1" s="1"/>
  <c r="CK534" i="1" s="1"/>
  <c r="AV152" i="1"/>
  <c r="AU622" i="1"/>
  <c r="CW622" i="1" s="1"/>
  <c r="AU608" i="1"/>
  <c r="CW608" i="1" s="1"/>
  <c r="AV539" i="1"/>
  <c r="AU396" i="1"/>
  <c r="CW396" i="1" s="1"/>
  <c r="AV543" i="1"/>
  <c r="CX543" i="1" s="1"/>
  <c r="AU405" i="1"/>
  <c r="AV105" i="1"/>
  <c r="AV403" i="1"/>
  <c r="CX403" i="1" s="1"/>
  <c r="AU611" i="1"/>
  <c r="CW611" i="1" s="1"/>
  <c r="AU564" i="1"/>
  <c r="AT144" i="1"/>
  <c r="AT532" i="1"/>
  <c r="AU341" i="1"/>
  <c r="CW341" i="1" s="1"/>
  <c r="CJ341" i="1" s="1"/>
  <c r="AV72" i="1"/>
  <c r="CX72" i="1" s="1"/>
  <c r="CK72" i="1" s="1"/>
  <c r="AU34" i="1"/>
  <c r="CW34" i="1" s="1"/>
  <c r="CJ34" i="1" s="1"/>
  <c r="AV420" i="1"/>
  <c r="CX420" i="1" s="1"/>
  <c r="AU615" i="1"/>
  <c r="AU553" i="1"/>
  <c r="CW553" i="1" s="1"/>
  <c r="AU576" i="1"/>
  <c r="CW576" i="1" s="1"/>
  <c r="CJ576" i="1" s="1"/>
  <c r="AU53" i="1"/>
  <c r="AV95" i="1"/>
  <c r="CX95" i="1" s="1"/>
  <c r="CK95" i="1" s="1"/>
  <c r="AT19" i="1"/>
  <c r="AV69" i="1"/>
  <c r="CX69" i="1" s="1"/>
  <c r="AV246" i="1"/>
  <c r="CX246" i="1" s="1"/>
  <c r="CK246" i="1" s="1"/>
  <c r="AU551" i="1"/>
  <c r="AV529" i="1"/>
  <c r="CX529" i="1" s="1"/>
  <c r="AU583" i="1"/>
  <c r="AV330" i="1"/>
  <c r="CX330" i="1" s="1"/>
  <c r="AV384" i="1"/>
  <c r="CX384" i="1" s="1"/>
  <c r="CJ614" i="1"/>
  <c r="CJ432" i="1"/>
  <c r="CJ542" i="1"/>
  <c r="CJ107" i="1"/>
  <c r="CJ353" i="1"/>
  <c r="CJ333" i="1"/>
  <c r="AU585" i="1"/>
  <c r="CW585" i="1" s="1"/>
  <c r="AW536" i="1"/>
  <c r="AU103" i="1"/>
  <c r="CW103" i="1" s="1"/>
  <c r="AU102" i="1"/>
  <c r="CW102" i="1" s="1"/>
  <c r="AU337" i="1"/>
  <c r="CW337" i="1" s="1"/>
  <c r="AW332" i="1"/>
  <c r="AV419" i="1"/>
  <c r="CX419" i="1" s="1"/>
  <c r="CJ392" i="1"/>
  <c r="CJ426" i="1"/>
  <c r="AV408" i="1"/>
  <c r="CX408" i="1" s="1"/>
  <c r="AU418" i="1"/>
  <c r="CW418" i="1" s="1"/>
  <c r="AW322" i="1"/>
  <c r="AW546" i="1"/>
  <c r="CK637" i="1"/>
  <c r="AU440" i="1"/>
  <c r="CW440" i="1" s="1"/>
  <c r="AU40" i="1"/>
  <c r="CW40" i="1" s="1"/>
  <c r="CJ446" i="1"/>
  <c r="CK545" i="1"/>
  <c r="CJ317" i="1"/>
  <c r="CJ338" i="1"/>
  <c r="AV528" i="1"/>
  <c r="CX528" i="1" s="1"/>
  <c r="AU314" i="1"/>
  <c r="CW314" i="1" s="1"/>
  <c r="AV623" i="1"/>
  <c r="CX623" i="1" s="1"/>
  <c r="AW632" i="1"/>
  <c r="CG805" i="1"/>
  <c r="AS11" i="1"/>
  <c r="AV54" i="1" l="1"/>
  <c r="CX54" i="1" s="1"/>
  <c r="CK54" i="1" s="1"/>
  <c r="AW54" i="1" s="1"/>
  <c r="AV568" i="1"/>
  <c r="CX568" i="1" s="1"/>
  <c r="CK568" i="1" s="1"/>
  <c r="AW568" i="1" s="1"/>
  <c r="AV531" i="1"/>
  <c r="CX531" i="1" s="1"/>
  <c r="CK531" i="1" s="1"/>
  <c r="AW531" i="1" s="1"/>
  <c r="AV65" i="1"/>
  <c r="CX65" i="1" s="1"/>
  <c r="CK65" i="1" s="1"/>
  <c r="AW65" i="1" s="1"/>
  <c r="AV318" i="1"/>
  <c r="CX318" i="1" s="1"/>
  <c r="CK318" i="1" s="1"/>
  <c r="AW318" i="1" s="1"/>
  <c r="AV134" i="1"/>
  <c r="CX134" i="1" s="1"/>
  <c r="CK134" i="1" s="1"/>
  <c r="AW134" i="1" s="1"/>
  <c r="CX581" i="1"/>
  <c r="CK581" i="1" s="1"/>
  <c r="AW581" i="1" s="1"/>
  <c r="CX624" i="1"/>
  <c r="CK624" i="1" s="1"/>
  <c r="AW624" i="1" s="1"/>
  <c r="CW558" i="1"/>
  <c r="CJ558" i="1" s="1"/>
  <c r="AV558" i="1" s="1"/>
  <c r="CX558" i="1" s="1"/>
  <c r="CX636" i="1"/>
  <c r="CK636" i="1" s="1"/>
  <c r="AW636" i="1" s="1"/>
  <c r="AU100" i="1"/>
  <c r="CW100" i="1" s="1"/>
  <c r="CJ100" i="1" s="1"/>
  <c r="AV100" i="1" s="1"/>
  <c r="CX100" i="1" s="1"/>
  <c r="CW630" i="1"/>
  <c r="CJ630" i="1" s="1"/>
  <c r="AV630" i="1" s="1"/>
  <c r="CX630" i="1" s="1"/>
  <c r="CX527" i="1"/>
  <c r="CK527" i="1" s="1"/>
  <c r="AW527" i="1" s="1"/>
  <c r="CW71" i="1"/>
  <c r="CJ71" i="1" s="1"/>
  <c r="CX319" i="1"/>
  <c r="CK319" i="1" s="1"/>
  <c r="AV334" i="1"/>
  <c r="CX334" i="1" s="1"/>
  <c r="CK334" i="1" s="1"/>
  <c r="AW334" i="1" s="1"/>
  <c r="CW434" i="1"/>
  <c r="CJ434" i="1" s="1"/>
  <c r="AV548" i="1"/>
  <c r="CX548" i="1" s="1"/>
  <c r="CK548" i="1" s="1"/>
  <c r="AW548" i="1" s="1"/>
  <c r="CX312" i="1"/>
  <c r="CK312" i="1" s="1"/>
  <c r="AW312" i="1" s="1"/>
  <c r="CX402" i="1"/>
  <c r="CK402" i="1" s="1"/>
  <c r="AW402" i="1" s="1"/>
  <c r="CX549" i="1"/>
  <c r="CK549" i="1" s="1"/>
  <c r="CW615" i="1"/>
  <c r="CJ615" i="1" s="1"/>
  <c r="AV615" i="1" s="1"/>
  <c r="CX615" i="1" s="1"/>
  <c r="CX97" i="1"/>
  <c r="CK97" i="1" s="1"/>
  <c r="AW97" i="1" s="1"/>
  <c r="CW53" i="1"/>
  <c r="CJ53" i="1" s="1"/>
  <c r="AV53" i="1" s="1"/>
  <c r="CW101" i="1"/>
  <c r="CJ101" i="1" s="1"/>
  <c r="AV101" i="1" s="1"/>
  <c r="CX587" i="1"/>
  <c r="CK587" i="1" s="1"/>
  <c r="AW587" i="1" s="1"/>
  <c r="CX105" i="1"/>
  <c r="CK105" i="1" s="1"/>
  <c r="AW105" i="1" s="1"/>
  <c r="CK518" i="1"/>
  <c r="CW583" i="1"/>
  <c r="CJ583" i="1" s="1"/>
  <c r="AV583" i="1" s="1"/>
  <c r="CX583" i="1" s="1"/>
  <c r="CX572" i="1"/>
  <c r="CK572" i="1" s="1"/>
  <c r="AW572" i="1" s="1"/>
  <c r="CV144" i="1"/>
  <c r="CI144" i="1" s="1"/>
  <c r="AU144" i="1" s="1"/>
  <c r="CW144" i="1" s="1"/>
  <c r="CW27" i="1"/>
  <c r="CJ27" i="1" s="1"/>
  <c r="CW551" i="1"/>
  <c r="CJ551" i="1" s="1"/>
  <c r="CK114" i="1"/>
  <c r="AW114" i="1" s="1"/>
  <c r="CX14" i="1"/>
  <c r="CK14" i="1" s="1"/>
  <c r="AW14" i="1" s="1"/>
  <c r="CW564" i="1"/>
  <c r="CJ564" i="1" s="1"/>
  <c r="AV564" i="1" s="1"/>
  <c r="CW405" i="1"/>
  <c r="CJ405" i="1" s="1"/>
  <c r="CX539" i="1"/>
  <c r="CK539" i="1" s="1"/>
  <c r="AW539" i="1" s="1"/>
  <c r="CV532" i="1"/>
  <c r="CI532" i="1" s="1"/>
  <c r="CW433" i="1"/>
  <c r="CJ433" i="1" s="1"/>
  <c r="AV433" i="1" s="1"/>
  <c r="CX594" i="1"/>
  <c r="CK594" i="1" s="1"/>
  <c r="AW594" i="1" s="1"/>
  <c r="CW240" i="1"/>
  <c r="CJ240" i="1" s="1"/>
  <c r="CV19" i="1"/>
  <c r="CI19" i="1" s="1"/>
  <c r="AU19" i="1" s="1"/>
  <c r="CW523" i="1"/>
  <c r="CJ523" i="1" s="1"/>
  <c r="AV523" i="1" s="1"/>
  <c r="CX523" i="1" s="1"/>
  <c r="CX138" i="1"/>
  <c r="CK138" i="1" s="1"/>
  <c r="AW138" i="1" s="1"/>
  <c r="CX152" i="1"/>
  <c r="CK152" i="1" s="1"/>
  <c r="AW152" i="1" s="1"/>
  <c r="CK423" i="1"/>
  <c r="AW423" i="1" s="1"/>
  <c r="CK701" i="1"/>
  <c r="AW701" i="1" s="1"/>
  <c r="CK430" i="1"/>
  <c r="AW430" i="1" s="1"/>
  <c r="CI538" i="1"/>
  <c r="AU228" i="1"/>
  <c r="CW228" i="1" s="1"/>
  <c r="CK550" i="1"/>
  <c r="AW550" i="1" s="1"/>
  <c r="AV389" i="1"/>
  <c r="CX389" i="1" s="1"/>
  <c r="CK389" i="1" s="1"/>
  <c r="CJ556" i="1"/>
  <c r="AV556" i="1" s="1"/>
  <c r="CX556" i="1" s="1"/>
  <c r="CJ616" i="1"/>
  <c r="AV616" i="1" s="1"/>
  <c r="CX616" i="1" s="1"/>
  <c r="CJ70" i="1"/>
  <c r="AV70" i="1" s="1"/>
  <c r="CX70" i="1" s="1"/>
  <c r="CK639" i="1"/>
  <c r="AW639" i="1" s="1"/>
  <c r="CK330" i="1"/>
  <c r="AW330" i="1" s="1"/>
  <c r="CI537" i="1"/>
  <c r="AU537" i="1" s="1"/>
  <c r="CW537" i="1" s="1"/>
  <c r="AV652" i="1"/>
  <c r="CX652" i="1" s="1"/>
  <c r="CK652" i="1" s="1"/>
  <c r="AU571" i="1"/>
  <c r="CW571" i="1" s="1"/>
  <c r="CJ571" i="1" s="1"/>
  <c r="AV530" i="1"/>
  <c r="CX530" i="1" s="1"/>
  <c r="CK530" i="1" s="1"/>
  <c r="CJ106" i="1"/>
  <c r="AV106" i="1" s="1"/>
  <c r="CX106" i="1" s="1"/>
  <c r="CK447" i="1"/>
  <c r="AW447" i="1" s="1"/>
  <c r="AW72" i="1"/>
  <c r="CK55" i="1"/>
  <c r="AW55" i="1" s="1"/>
  <c r="AV441" i="1"/>
  <c r="CX441" i="1" s="1"/>
  <c r="CK524" i="1"/>
  <c r="AW524" i="1" s="1"/>
  <c r="CK552" i="1"/>
  <c r="AW552" i="1" s="1"/>
  <c r="CK386" i="1"/>
  <c r="CK621" i="1"/>
  <c r="AW621" i="1" s="1"/>
  <c r="CK328" i="1"/>
  <c r="AW328" i="1" s="1"/>
  <c r="CK399" i="1"/>
  <c r="AW399" i="1" s="1"/>
  <c r="CK625" i="1"/>
  <c r="AW625" i="1" s="1"/>
  <c r="AW246" i="1"/>
  <c r="AW445" i="1"/>
  <c r="CK403" i="1"/>
  <c r="AW403" i="1" s="1"/>
  <c r="CK543" i="1"/>
  <c r="AW543" i="1" s="1"/>
  <c r="AV49" i="1"/>
  <c r="CX49" i="1" s="1"/>
  <c r="CK628" i="1"/>
  <c r="AW628" i="1" s="1"/>
  <c r="CK702" i="1"/>
  <c r="AW702" i="1" s="1"/>
  <c r="AV599" i="1"/>
  <c r="CX599" i="1" s="1"/>
  <c r="CK599" i="1" s="1"/>
  <c r="CK655" i="1"/>
  <c r="AW655" i="1" s="1"/>
  <c r="CJ608" i="1"/>
  <c r="AV608" i="1" s="1"/>
  <c r="CX608" i="1" s="1"/>
  <c r="CK385" i="1"/>
  <c r="AW385" i="1" s="1"/>
  <c r="AV104" i="1"/>
  <c r="CX104" i="1" s="1"/>
  <c r="AV515" i="1"/>
  <c r="CK606" i="1"/>
  <c r="AW606" i="1" s="1"/>
  <c r="AW235" i="1"/>
  <c r="AU586" i="1"/>
  <c r="AW534" i="1"/>
  <c r="CI603" i="1"/>
  <c r="AU603" i="1" s="1"/>
  <c r="CW603" i="1" s="1"/>
  <c r="AV649" i="1"/>
  <c r="CX649" i="1" s="1"/>
  <c r="CJ597" i="1"/>
  <c r="AV597" i="1" s="1"/>
  <c r="CX597" i="1" s="1"/>
  <c r="CK590" i="1"/>
  <c r="AW590" i="1" s="1"/>
  <c r="CK605" i="1"/>
  <c r="AW605" i="1" s="1"/>
  <c r="CJ241" i="1"/>
  <c r="AV241" i="1" s="1"/>
  <c r="CX241" i="1" s="1"/>
  <c r="CK153" i="1"/>
  <c r="AW153" i="1" s="1"/>
  <c r="CK554" i="1"/>
  <c r="AW554" i="1" s="1"/>
  <c r="AV555" i="1"/>
  <c r="CX555" i="1" s="1"/>
  <c r="CK579" i="1"/>
  <c r="AW579" i="1" s="1"/>
  <c r="CJ438" i="1"/>
  <c r="AU59" i="1"/>
  <c r="CW59" i="1" s="1"/>
  <c r="CK612" i="1"/>
  <c r="AW612" i="1" s="1"/>
  <c r="CK607" i="1"/>
  <c r="AW607" i="1" s="1"/>
  <c r="CK327" i="1"/>
  <c r="AW327" i="1" s="1"/>
  <c r="CJ640" i="1"/>
  <c r="AV640" i="1" s="1"/>
  <c r="CX640" i="1" s="1"/>
  <c r="CK609" i="1"/>
  <c r="AW609" i="1" s="1"/>
  <c r="CJ335" i="1"/>
  <c r="CJ396" i="1"/>
  <c r="CK584" i="1"/>
  <c r="AW584" i="1" s="1"/>
  <c r="CK529" i="1"/>
  <c r="AW529" i="1" s="1"/>
  <c r="AV559" i="1"/>
  <c r="CJ613" i="1"/>
  <c r="AV613" i="1" s="1"/>
  <c r="CX613" i="1" s="1"/>
  <c r="AU17" i="1"/>
  <c r="CW17" i="1" s="1"/>
  <c r="CJ17" i="1" s="1"/>
  <c r="CK544" i="1"/>
  <c r="AW95" i="1"/>
  <c r="CJ313" i="1"/>
  <c r="AV313" i="1" s="1"/>
  <c r="CX313" i="1" s="1"/>
  <c r="AW390" i="1"/>
  <c r="AW409" i="1"/>
  <c r="AV656" i="1"/>
  <c r="CX656" i="1" s="1"/>
  <c r="CK69" i="1"/>
  <c r="AW69" i="1" s="1"/>
  <c r="CJ47" i="1"/>
  <c r="AV514" i="1"/>
  <c r="AU321" i="1"/>
  <c r="CK596" i="1"/>
  <c r="AW596" i="1" s="1"/>
  <c r="AV382" i="1"/>
  <c r="CX382" i="1" s="1"/>
  <c r="CK382" i="1" s="1"/>
  <c r="CJ553" i="1"/>
  <c r="CJ611" i="1"/>
  <c r="AV611" i="1" s="1"/>
  <c r="CX611" i="1" s="1"/>
  <c r="CI156" i="1"/>
  <c r="AV427" i="1"/>
  <c r="CX427" i="1" s="1"/>
  <c r="CK42" i="1"/>
  <c r="AW42" i="1" s="1"/>
  <c r="CK381" i="1"/>
  <c r="AW381" i="1" s="1"/>
  <c r="CJ148" i="1"/>
  <c r="AV148" i="1" s="1"/>
  <c r="CX148" i="1" s="1"/>
  <c r="CJ617" i="1"/>
  <c r="AV617" i="1" s="1"/>
  <c r="CX617" i="1" s="1"/>
  <c r="CK573" i="1"/>
  <c r="AW573" i="1" s="1"/>
  <c r="CJ236" i="1"/>
  <c r="AV236" i="1" s="1"/>
  <c r="CX236" i="1" s="1"/>
  <c r="AV339" i="1"/>
  <c r="AV654" i="1"/>
  <c r="AV416" i="1"/>
  <c r="CX416" i="1" s="1"/>
  <c r="CK416" i="1" s="1"/>
  <c r="AW416" i="1" s="1"/>
  <c r="CJ131" i="1"/>
  <c r="CJ140" i="1"/>
  <c r="AW73" i="1"/>
  <c r="CI66" i="1"/>
  <c r="AU66" i="1" s="1"/>
  <c r="CW66" i="1" s="1"/>
  <c r="CJ566" i="1"/>
  <c r="CK324" i="1"/>
  <c r="AW324" i="1" s="1"/>
  <c r="CK18" i="1"/>
  <c r="AW18" i="1" s="1"/>
  <c r="CK420" i="1"/>
  <c r="AW420" i="1" s="1"/>
  <c r="AV422" i="1"/>
  <c r="AV34" i="1"/>
  <c r="CX34" i="1" s="1"/>
  <c r="CK34" i="1" s="1"/>
  <c r="CK412" i="1"/>
  <c r="AW412" i="1" s="1"/>
  <c r="CJ526" i="1"/>
  <c r="CJ214" i="1"/>
  <c r="AV214" i="1" s="1"/>
  <c r="CX214" i="1" s="1"/>
  <c r="AV341" i="1"/>
  <c r="CK557" i="1"/>
  <c r="AW557" i="1" s="1"/>
  <c r="CK540" i="1"/>
  <c r="AW540" i="1" s="1"/>
  <c r="AV329" i="1"/>
  <c r="CX329" i="1" s="1"/>
  <c r="AV436" i="1"/>
  <c r="CX436" i="1" s="1"/>
  <c r="CK436" i="1" s="1"/>
  <c r="CJ622" i="1"/>
  <c r="AV622" i="1" s="1"/>
  <c r="CX622" i="1" s="1"/>
  <c r="AV614" i="1"/>
  <c r="CX614" i="1" s="1"/>
  <c r="CJ46" i="1"/>
  <c r="AV520" i="1"/>
  <c r="CX520" i="1" s="1"/>
  <c r="CK384" i="1"/>
  <c r="AW384" i="1" s="1"/>
  <c r="AW535" i="1"/>
  <c r="CJ16" i="1"/>
  <c r="AV16" i="1" s="1"/>
  <c r="CX16" i="1" s="1"/>
  <c r="CJ74" i="1"/>
  <c r="AV74" i="1" s="1"/>
  <c r="CX74" i="1" s="1"/>
  <c r="CK598" i="1"/>
  <c r="AW598" i="1" s="1"/>
  <c r="CK574" i="1"/>
  <c r="AW574" i="1" s="1"/>
  <c r="AU238" i="1"/>
  <c r="CW238" i="1" s="1"/>
  <c r="CJ238" i="1" s="1"/>
  <c r="AU56" i="1"/>
  <c r="CK149" i="1"/>
  <c r="AW149" i="1" s="1"/>
  <c r="AV517" i="1"/>
  <c r="CX517" i="1" s="1"/>
  <c r="CK517" i="1" s="1"/>
  <c r="CJ406" i="1"/>
  <c r="AV406" i="1" s="1"/>
  <c r="CX406" i="1" s="1"/>
  <c r="CJ429" i="1"/>
  <c r="CK145" i="1"/>
  <c r="AW145" i="1" s="1"/>
  <c r="AV576" i="1"/>
  <c r="AV333" i="1"/>
  <c r="AV631" i="1"/>
  <c r="CX631" i="1" s="1"/>
  <c r="AV99" i="1"/>
  <c r="AV432" i="1"/>
  <c r="AU379" i="1"/>
  <c r="CW379" i="1" s="1"/>
  <c r="AV397" i="1"/>
  <c r="CX397" i="1" s="1"/>
  <c r="AV426" i="1"/>
  <c r="AV642" i="1"/>
  <c r="CX642" i="1" s="1"/>
  <c r="AV547" i="1"/>
  <c r="CX547" i="1" s="1"/>
  <c r="AV635" i="1"/>
  <c r="CX635" i="1" s="1"/>
  <c r="AV413" i="1"/>
  <c r="CX413" i="1" s="1"/>
  <c r="AV107" i="1"/>
  <c r="CX107" i="1" s="1"/>
  <c r="CK107" i="1" s="1"/>
  <c r="AV143" i="1"/>
  <c r="CX143" i="1" s="1"/>
  <c r="AU323" i="1"/>
  <c r="CW323" i="1" s="1"/>
  <c r="AV542" i="1"/>
  <c r="AV353" i="1"/>
  <c r="CX353" i="1" s="1"/>
  <c r="CK353" i="1" s="1"/>
  <c r="AV591" i="1"/>
  <c r="CX591" i="1" s="1"/>
  <c r="AV398" i="1"/>
  <c r="CX398" i="1" s="1"/>
  <c r="CK398" i="1" s="1"/>
  <c r="AV582" i="1"/>
  <c r="CX582" i="1" s="1"/>
  <c r="AV387" i="1"/>
  <c r="CX387" i="1" s="1"/>
  <c r="AV648" i="1"/>
  <c r="CX648" i="1" s="1"/>
  <c r="AU310" i="1"/>
  <c r="CW310" i="1" s="1"/>
  <c r="AU525" i="1"/>
  <c r="CK393" i="1"/>
  <c r="CJ421" i="1"/>
  <c r="AW325" i="1"/>
  <c r="AW545" i="1"/>
  <c r="CK431" i="1"/>
  <c r="CJ102" i="1"/>
  <c r="AV315" i="1"/>
  <c r="CX315" i="1" s="1"/>
  <c r="AV541" i="1"/>
  <c r="CX541" i="1" s="1"/>
  <c r="CK408" i="1"/>
  <c r="CJ440" i="1"/>
  <c r="AW637" i="1"/>
  <c r="AV392" i="1"/>
  <c r="CX392" i="1" s="1"/>
  <c r="AV213" i="1"/>
  <c r="CX213" i="1" s="1"/>
  <c r="AV317" i="1"/>
  <c r="CX317" i="1" s="1"/>
  <c r="AV446" i="1"/>
  <c r="CX446" i="1" s="1"/>
  <c r="CK528" i="1"/>
  <c r="CK513" i="1"/>
  <c r="CK595" i="1"/>
  <c r="CK588" i="1"/>
  <c r="CK64" i="1"/>
  <c r="AS805" i="1"/>
  <c r="CU11" i="1"/>
  <c r="AV71" i="1" l="1"/>
  <c r="CX71" i="1" s="1"/>
  <c r="CK71" i="1" s="1"/>
  <c r="AW71" i="1" s="1"/>
  <c r="CX101" i="1"/>
  <c r="CK101" i="1" s="1"/>
  <c r="AW101" i="1" s="1"/>
  <c r="CW19" i="1"/>
  <c r="CJ19" i="1" s="1"/>
  <c r="AV19" i="1" s="1"/>
  <c r="CX19" i="1" s="1"/>
  <c r="CX433" i="1"/>
  <c r="CK433" i="1" s="1"/>
  <c r="AW433" i="1" s="1"/>
  <c r="AU532" i="1"/>
  <c r="CW532" i="1" s="1"/>
  <c r="CJ532" i="1" s="1"/>
  <c r="CX564" i="1"/>
  <c r="CK564" i="1" s="1"/>
  <c r="AW564" i="1" s="1"/>
  <c r="AV27" i="1"/>
  <c r="CX27" i="1" s="1"/>
  <c r="CK27" i="1" s="1"/>
  <c r="AW27" i="1" s="1"/>
  <c r="AV434" i="1"/>
  <c r="CX434" i="1" s="1"/>
  <c r="CK434" i="1" s="1"/>
  <c r="AW434" i="1" s="1"/>
  <c r="AV240" i="1"/>
  <c r="CX240" i="1" s="1"/>
  <c r="CK240" i="1" s="1"/>
  <c r="AW240" i="1" s="1"/>
  <c r="CX53" i="1"/>
  <c r="CK53" i="1" s="1"/>
  <c r="AW53" i="1" s="1"/>
  <c r="AV551" i="1"/>
  <c r="CX551" i="1" s="1"/>
  <c r="CK551" i="1" s="1"/>
  <c r="AW551" i="1" s="1"/>
  <c r="CX559" i="1"/>
  <c r="CK559" i="1" s="1"/>
  <c r="AW559" i="1" s="1"/>
  <c r="CW56" i="1"/>
  <c r="CJ56" i="1" s="1"/>
  <c r="AV56" i="1" s="1"/>
  <c r="CX56" i="1" s="1"/>
  <c r="CW321" i="1"/>
  <c r="CJ321" i="1" s="1"/>
  <c r="AV321" i="1" s="1"/>
  <c r="CK583" i="1"/>
  <c r="AW583" i="1" s="1"/>
  <c r="CX514" i="1"/>
  <c r="CK514" i="1" s="1"/>
  <c r="AW514" i="1" s="1"/>
  <c r="CX542" i="1"/>
  <c r="CK542" i="1" s="1"/>
  <c r="AW542" i="1" s="1"/>
  <c r="CX515" i="1"/>
  <c r="CK515" i="1" s="1"/>
  <c r="AW515" i="1" s="1"/>
  <c r="CW525" i="1"/>
  <c r="CJ525" i="1" s="1"/>
  <c r="AV525" i="1" s="1"/>
  <c r="CX525" i="1" s="1"/>
  <c r="CX341" i="1"/>
  <c r="CK341" i="1" s="1"/>
  <c r="AW341" i="1" s="1"/>
  <c r="CX576" i="1"/>
  <c r="CK576" i="1" s="1"/>
  <c r="AW576" i="1" s="1"/>
  <c r="CX432" i="1"/>
  <c r="CK432" i="1" s="1"/>
  <c r="AW432" i="1" s="1"/>
  <c r="CW586" i="1"/>
  <c r="CJ586" i="1" s="1"/>
  <c r="AV586" i="1" s="1"/>
  <c r="CX333" i="1"/>
  <c r="CK333" i="1" s="1"/>
  <c r="AW333" i="1" s="1"/>
  <c r="CX99" i="1"/>
  <c r="CK99" i="1" s="1"/>
  <c r="AW99" i="1" s="1"/>
  <c r="CX422" i="1"/>
  <c r="CK422" i="1" s="1"/>
  <c r="AW422" i="1" s="1"/>
  <c r="CX654" i="1"/>
  <c r="CK654" i="1" s="1"/>
  <c r="AW654" i="1" s="1"/>
  <c r="CX426" i="1"/>
  <c r="CK426" i="1" s="1"/>
  <c r="CX339" i="1"/>
  <c r="CK339" i="1" s="1"/>
  <c r="AW339" i="1" s="1"/>
  <c r="CK441" i="1"/>
  <c r="AW441" i="1" s="1"/>
  <c r="CK555" i="1"/>
  <c r="AW555" i="1" s="1"/>
  <c r="CK427" i="1"/>
  <c r="AW427" i="1" s="1"/>
  <c r="CK520" i="1"/>
  <c r="AW520" i="1" s="1"/>
  <c r="CK49" i="1"/>
  <c r="AW49" i="1" s="1"/>
  <c r="CK614" i="1"/>
  <c r="AW614" i="1" s="1"/>
  <c r="CJ320" i="1"/>
  <c r="AW517" i="1"/>
  <c r="CK616" i="1"/>
  <c r="AW616" i="1" s="1"/>
  <c r="CK329" i="1"/>
  <c r="AW329" i="1" s="1"/>
  <c r="CJ310" i="1"/>
  <c r="AV310" i="1" s="1"/>
  <c r="CX310" i="1" s="1"/>
  <c r="CK631" i="1"/>
  <c r="AW631" i="1" s="1"/>
  <c r="CK597" i="1"/>
  <c r="AW597" i="1" s="1"/>
  <c r="CK611" i="1"/>
  <c r="AW611" i="1" s="1"/>
  <c r="CK608" i="1"/>
  <c r="AW608" i="1" s="1"/>
  <c r="CJ603" i="1"/>
  <c r="AV603" i="1" s="1"/>
  <c r="CX603" i="1" s="1"/>
  <c r="CK556" i="1"/>
  <c r="AW556" i="1" s="1"/>
  <c r="CK642" i="1"/>
  <c r="AW642" i="1" s="1"/>
  <c r="CJ428" i="1"/>
  <c r="AV428" i="1" s="1"/>
  <c r="CX428" i="1" s="1"/>
  <c r="CJ379" i="1"/>
  <c r="AV379" i="1" s="1"/>
  <c r="CX379" i="1" s="1"/>
  <c r="CK558" i="1"/>
  <c r="AW558" i="1" s="1"/>
  <c r="CK406" i="1"/>
  <c r="AW406" i="1" s="1"/>
  <c r="CJ316" i="1"/>
  <c r="AV438" i="1"/>
  <c r="CX438" i="1" s="1"/>
  <c r="CK438" i="1" s="1"/>
  <c r="CK143" i="1"/>
  <c r="AW143" i="1" s="1"/>
  <c r="CK148" i="1"/>
  <c r="AW148" i="1" s="1"/>
  <c r="CK132" i="1"/>
  <c r="AW132" i="1" s="1"/>
  <c r="AW107" i="1"/>
  <c r="AV238" i="1"/>
  <c r="CX238" i="1" s="1"/>
  <c r="CK313" i="1"/>
  <c r="CJ59" i="1"/>
  <c r="CK613" i="1"/>
  <c r="AW613" i="1" s="1"/>
  <c r="AU538" i="1"/>
  <c r="CW538" i="1" s="1"/>
  <c r="CJ538" i="1" s="1"/>
  <c r="CK591" i="1"/>
  <c r="AW591" i="1" s="1"/>
  <c r="CK387" i="1"/>
  <c r="AW387" i="1" s="1"/>
  <c r="AU156" i="1"/>
  <c r="CJ331" i="1"/>
  <c r="AV331" i="1" s="1"/>
  <c r="CX331" i="1" s="1"/>
  <c r="CK523" i="1"/>
  <c r="AW523" i="1" s="1"/>
  <c r="CK615" i="1"/>
  <c r="AW615" i="1" s="1"/>
  <c r="CK656" i="1"/>
  <c r="AW656" i="1" s="1"/>
  <c r="CK70" i="1"/>
  <c r="AW70" i="1" s="1"/>
  <c r="CJ323" i="1"/>
  <c r="CJ40" i="1"/>
  <c r="AV40" i="1" s="1"/>
  <c r="CX40" i="1" s="1"/>
  <c r="CK413" i="1"/>
  <c r="AW413" i="1" s="1"/>
  <c r="CK622" i="1"/>
  <c r="AW622" i="1" s="1"/>
  <c r="AV429" i="1"/>
  <c r="CX429" i="1" s="1"/>
  <c r="CK429" i="1" s="1"/>
  <c r="CJ66" i="1"/>
  <c r="AV66" i="1" s="1"/>
  <c r="CX66" i="1" s="1"/>
  <c r="AV553" i="1"/>
  <c r="CX553" i="1" s="1"/>
  <c r="CK553" i="1" s="1"/>
  <c r="CK100" i="1"/>
  <c r="AW100" i="1" s="1"/>
  <c r="CK104" i="1"/>
  <c r="AW104" i="1" s="1"/>
  <c r="AW389" i="1"/>
  <c r="CJ650" i="1"/>
  <c r="AV650" i="1" s="1"/>
  <c r="CX650" i="1" s="1"/>
  <c r="AV131" i="1"/>
  <c r="CK236" i="1"/>
  <c r="AW236" i="1" s="1"/>
  <c r="CK106" i="1"/>
  <c r="AV46" i="1"/>
  <c r="CX46" i="1" s="1"/>
  <c r="CK46" i="1" s="1"/>
  <c r="CK407" i="1"/>
  <c r="AW407" i="1" s="1"/>
  <c r="AW652" i="1"/>
  <c r="AW382" i="1"/>
  <c r="CK649" i="1"/>
  <c r="AW649" i="1" s="1"/>
  <c r="AV571" i="1"/>
  <c r="CX571" i="1" s="1"/>
  <c r="CK571" i="1" s="1"/>
  <c r="CJ537" i="1"/>
  <c r="CK397" i="1"/>
  <c r="AW397" i="1" s="1"/>
  <c r="CJ228" i="1"/>
  <c r="AV228" i="1" s="1"/>
  <c r="CX228" i="1" s="1"/>
  <c r="CJ144" i="1"/>
  <c r="AV144" i="1" s="1"/>
  <c r="CX144" i="1" s="1"/>
  <c r="CK630" i="1"/>
  <c r="AW630" i="1" s="1"/>
  <c r="CK582" i="1"/>
  <c r="AW582" i="1" s="1"/>
  <c r="CK241" i="1"/>
  <c r="AW241" i="1" s="1"/>
  <c r="CK214" i="1"/>
  <c r="AW214" i="1" s="1"/>
  <c r="AW353" i="1"/>
  <c r="AV396" i="1"/>
  <c r="CX396" i="1" s="1"/>
  <c r="AV47" i="1"/>
  <c r="CX47" i="1" s="1"/>
  <c r="CK47" i="1" s="1"/>
  <c r="CK617" i="1"/>
  <c r="AW617" i="1" s="1"/>
  <c r="AV566" i="1"/>
  <c r="CK635" i="1"/>
  <c r="AW635" i="1" s="1"/>
  <c r="AV526" i="1"/>
  <c r="CX526" i="1" s="1"/>
  <c r="CK526" i="1" s="1"/>
  <c r="AW393" i="1"/>
  <c r="CK547" i="1"/>
  <c r="AW547" i="1" s="1"/>
  <c r="CK74" i="1"/>
  <c r="AW74" i="1" s="1"/>
  <c r="AV17" i="1"/>
  <c r="CX17" i="1" s="1"/>
  <c r="CK640" i="1"/>
  <c r="AW640" i="1" s="1"/>
  <c r="CK648" i="1"/>
  <c r="AW648" i="1" s="1"/>
  <c r="AV405" i="1"/>
  <c r="CX405" i="1" s="1"/>
  <c r="AV421" i="1"/>
  <c r="CX421" i="1" s="1"/>
  <c r="AV338" i="1"/>
  <c r="CX338" i="1" s="1"/>
  <c r="AV440" i="1"/>
  <c r="CX440" i="1" s="1"/>
  <c r="CK440" i="1" s="1"/>
  <c r="AV140" i="1"/>
  <c r="CX140" i="1" s="1"/>
  <c r="CK140" i="1" s="1"/>
  <c r="AV335" i="1"/>
  <c r="CX335" i="1" s="1"/>
  <c r="AV227" i="1"/>
  <c r="CX227" i="1" s="1"/>
  <c r="CJ337" i="1"/>
  <c r="CJ585" i="1"/>
  <c r="AW530" i="1"/>
  <c r="AW386" i="1"/>
  <c r="CK16" i="1"/>
  <c r="AW588" i="1"/>
  <c r="AW398" i="1"/>
  <c r="AW34" i="1"/>
  <c r="AW599" i="1"/>
  <c r="AW436" i="1"/>
  <c r="AW641" i="1"/>
  <c r="AW518" i="1"/>
  <c r="CK446" i="1"/>
  <c r="CK213" i="1"/>
  <c r="AW408" i="1"/>
  <c r="AW64" i="1"/>
  <c r="AW513" i="1"/>
  <c r="AV102" i="1"/>
  <c r="CX102" i="1" s="1"/>
  <c r="AW431" i="1"/>
  <c r="AW595" i="1"/>
  <c r="AW528" i="1"/>
  <c r="AW544" i="1"/>
  <c r="CK623" i="1"/>
  <c r="CU805" i="1"/>
  <c r="CH11" i="1"/>
  <c r="CX586" i="1" l="1"/>
  <c r="CK586" i="1" s="1"/>
  <c r="AW586" i="1" s="1"/>
  <c r="CX321" i="1"/>
  <c r="CK321" i="1" s="1"/>
  <c r="AW321" i="1" s="1"/>
  <c r="AV532" i="1"/>
  <c r="CX532" i="1" s="1"/>
  <c r="CK532" i="1" s="1"/>
  <c r="AW532" i="1" s="1"/>
  <c r="CX131" i="1"/>
  <c r="CK131" i="1" s="1"/>
  <c r="AW131" i="1" s="1"/>
  <c r="CX566" i="1"/>
  <c r="CK566" i="1" s="1"/>
  <c r="AW566" i="1" s="1"/>
  <c r="CW156" i="1"/>
  <c r="CJ156" i="1" s="1"/>
  <c r="AV156" i="1" s="1"/>
  <c r="CJ418" i="1"/>
  <c r="CK650" i="1"/>
  <c r="AW650" i="1" s="1"/>
  <c r="CK310" i="1"/>
  <c r="CK338" i="1"/>
  <c r="AW338" i="1" s="1"/>
  <c r="CK428" i="1"/>
  <c r="AW428" i="1" s="1"/>
  <c r="CK541" i="1"/>
  <c r="AW541" i="1" s="1"/>
  <c r="CK40" i="1"/>
  <c r="AW40" i="1" s="1"/>
  <c r="AV538" i="1"/>
  <c r="CK17" i="1"/>
  <c r="AW17" i="1" s="1"/>
  <c r="CK238" i="1"/>
  <c r="AW238" i="1" s="1"/>
  <c r="CJ314" i="1"/>
  <c r="AV314" i="1" s="1"/>
  <c r="CX314" i="1" s="1"/>
  <c r="AW553" i="1"/>
  <c r="CK335" i="1"/>
  <c r="AW335" i="1" s="1"/>
  <c r="AW571" i="1"/>
  <c r="CK421" i="1"/>
  <c r="AW421" i="1" s="1"/>
  <c r="CK405" i="1"/>
  <c r="AW405" i="1" s="1"/>
  <c r="CK603" i="1"/>
  <c r="AW603" i="1" s="1"/>
  <c r="CK19" i="1"/>
  <c r="AW19" i="1" s="1"/>
  <c r="CK379" i="1"/>
  <c r="AW379" i="1" s="1"/>
  <c r="AW438" i="1"/>
  <c r="CJ103" i="1"/>
  <c r="AV103" i="1" s="1"/>
  <c r="CX103" i="1" s="1"/>
  <c r="AW140" i="1"/>
  <c r="CK66" i="1"/>
  <c r="AW66" i="1" s="1"/>
  <c r="CK525" i="1"/>
  <c r="AW525" i="1" s="1"/>
  <c r="CK56" i="1"/>
  <c r="AW56" i="1" s="1"/>
  <c r="CK317" i="1"/>
  <c r="AW317" i="1" s="1"/>
  <c r="AW47" i="1"/>
  <c r="CK331" i="1"/>
  <c r="AW331" i="1" s="1"/>
  <c r="AV320" i="1"/>
  <c r="CX320" i="1" s="1"/>
  <c r="CK396" i="1"/>
  <c r="AW396" i="1" s="1"/>
  <c r="AV59" i="1"/>
  <c r="CX59" i="1" s="1"/>
  <c r="CK59" i="1" s="1"/>
  <c r="AV323" i="1"/>
  <c r="CX323" i="1" s="1"/>
  <c r="CK323" i="1" s="1"/>
  <c r="AV537" i="1"/>
  <c r="CX537" i="1" s="1"/>
  <c r="CK537" i="1" s="1"/>
  <c r="CK227" i="1"/>
  <c r="AW227" i="1" s="1"/>
  <c r="CK419" i="1"/>
  <c r="AW419" i="1" s="1"/>
  <c r="AW440" i="1"/>
  <c r="CK228" i="1"/>
  <c r="AW228" i="1" s="1"/>
  <c r="AW46" i="1"/>
  <c r="AW429" i="1"/>
  <c r="AV316" i="1"/>
  <c r="CX316" i="1" s="1"/>
  <c r="AV337" i="1"/>
  <c r="CX337" i="1" s="1"/>
  <c r="AV391" i="1"/>
  <c r="CX391" i="1" s="1"/>
  <c r="AV585" i="1"/>
  <c r="CX585" i="1" s="1"/>
  <c r="AW319" i="1"/>
  <c r="AW549" i="1"/>
  <c r="AW446" i="1"/>
  <c r="AW106" i="1"/>
  <c r="AW16" i="1"/>
  <c r="AW313" i="1"/>
  <c r="CK102" i="1"/>
  <c r="AW426" i="1"/>
  <c r="AW623" i="1"/>
  <c r="AW526" i="1"/>
  <c r="AW213" i="1"/>
  <c r="CH805" i="1"/>
  <c r="AT11" i="1"/>
  <c r="CX156" i="1" l="1"/>
  <c r="CK156" i="1" s="1"/>
  <c r="AW156" i="1" s="1"/>
  <c r="CX538" i="1"/>
  <c r="CK538" i="1" s="1"/>
  <c r="AW538" i="1" s="1"/>
  <c r="CK314" i="1"/>
  <c r="AW314" i="1" s="1"/>
  <c r="CK391" i="1"/>
  <c r="AW391" i="1" s="1"/>
  <c r="CK320" i="1"/>
  <c r="AW320" i="1" s="1"/>
  <c r="AV418" i="1"/>
  <c r="CX418" i="1" s="1"/>
  <c r="CK316" i="1"/>
  <c r="AW316" i="1" s="1"/>
  <c r="CK392" i="1"/>
  <c r="AW392" i="1" s="1"/>
  <c r="CK144" i="1"/>
  <c r="AW144" i="1" s="1"/>
  <c r="CK585" i="1"/>
  <c r="AW585" i="1" s="1"/>
  <c r="AW310" i="1"/>
  <c r="CK337" i="1"/>
  <c r="AW337" i="1" s="1"/>
  <c r="AW537" i="1"/>
  <c r="CK315" i="1"/>
  <c r="AW315" i="1" s="1"/>
  <c r="AW323" i="1"/>
  <c r="AW59" i="1"/>
  <c r="CK103" i="1"/>
  <c r="AW103" i="1" s="1"/>
  <c r="AW102" i="1"/>
  <c r="AT805" i="1"/>
  <c r="CV11" i="1"/>
  <c r="CK418" i="1" l="1"/>
  <c r="AW418" i="1" s="1"/>
  <c r="CV805" i="1"/>
  <c r="CI11" i="1"/>
  <c r="AU11" i="1" l="1"/>
  <c r="CI805" i="1"/>
  <c r="AU805" i="1" l="1"/>
  <c r="CW11" i="1"/>
  <c r="CW805" i="1" l="1"/>
  <c r="CJ11" i="1"/>
  <c r="CJ805" i="1" l="1"/>
  <c r="AV11" i="1"/>
  <c r="CX11" i="1" l="1"/>
  <c r="AV805" i="1"/>
  <c r="CX805" i="1" l="1"/>
  <c r="CK11" i="1"/>
  <c r="CK805" i="1" l="1"/>
  <c r="AW11" i="1"/>
  <c r="AW805" i="1" s="1"/>
  <c r="AY3" i="1" l="1"/>
  <c r="AY805" i="1"/>
  <c r="AY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D7" authorId="0" shapeId="0" xr:uid="{2C79D88B-03EF-4743-990E-DCC78A1CDF74}">
      <text>
        <r>
          <rPr>
            <b/>
            <sz val="9"/>
            <color indexed="81"/>
            <rFont val="Tahoma"/>
            <family val="2"/>
          </rPr>
          <t>Stock cover month</t>
        </r>
      </text>
    </comment>
    <comment ref="AE7" authorId="0" shapeId="0" xr:uid="{B4E4E1CB-9A8B-42E1-AD0F-F41B3238B987}">
      <text>
        <r>
          <rPr>
            <b/>
            <sz val="9"/>
            <color indexed="81"/>
            <rFont val="Tahoma"/>
            <family val="2"/>
          </rPr>
          <t>Stock cover month</t>
        </r>
      </text>
    </comment>
    <comment ref="AF7" authorId="0" shapeId="0" xr:uid="{901F9F43-8AD0-412E-9690-B69F20D85DFF}">
      <text>
        <r>
          <rPr>
            <b/>
            <sz val="9"/>
            <color indexed="81"/>
            <rFont val="Tahoma"/>
            <family val="2"/>
          </rPr>
          <t>stock cover month q'ty(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--&gt; prod order month+1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7" authorId="0" shapeId="0" xr:uid="{AE76CBFD-3D3C-44D3-B325-0CA362720A06}">
      <text>
        <r>
          <rPr>
            <b/>
            <sz val="9"/>
            <color indexed="81"/>
            <rFont val="Tahoma"/>
            <family val="2"/>
          </rPr>
          <t>stock cover month q'ty(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--&gt; prod order month+1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7" authorId="0" shapeId="0" xr:uid="{CB4367CB-562D-4C2C-8941-AE540D6E0742}">
      <text>
        <r>
          <rPr>
            <b/>
            <sz val="9"/>
            <color indexed="81"/>
            <rFont val="Tahoma"/>
            <family val="2"/>
          </rPr>
          <t>stock cover month q'ty(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--&gt; prod order month+1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7" authorId="0" shapeId="0" xr:uid="{66AF6174-CE31-419F-879B-9B9DE7BFBF38}">
      <text>
        <r>
          <rPr>
            <b/>
            <sz val="9"/>
            <color indexed="81"/>
            <rFont val="Tahoma"/>
            <family val="2"/>
          </rPr>
          <t>stock cover month q'ty(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--&gt; prod order month+1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7" authorId="0" shapeId="0" xr:uid="{0823F68F-D9F7-4650-A770-FF0F6C86218A}">
      <text>
        <r>
          <rPr>
            <b/>
            <sz val="9"/>
            <color indexed="81"/>
            <rFont val="Tahoma"/>
            <family val="2"/>
          </rPr>
          <t>stock cover month q'ty(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--&gt; prod order month+1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7" authorId="0" shapeId="0" xr:uid="{BDD35A87-9C43-4107-9D44-F562A290D7B6}">
      <text>
        <r>
          <rPr>
            <b/>
            <sz val="9"/>
            <color indexed="81"/>
            <rFont val="Tahoma"/>
            <family val="2"/>
          </rPr>
          <t>stock cover month q'ty(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--&gt; prod order month+1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" authorId="0" shapeId="0" xr:uid="{0C8A748C-0FF3-4BA0-9526-4EA44B025CDC}">
      <text>
        <r>
          <rPr>
            <b/>
            <sz val="9"/>
            <color indexed="81"/>
            <rFont val="Tahoma"/>
            <family val="2"/>
          </rPr>
          <t>stock cover month q'ty(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--&gt; prod order month+1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7" authorId="0" shapeId="0" xr:uid="{64DBEBB3-1E47-4017-842C-63F498F1ABC7}">
      <text>
        <r>
          <rPr>
            <b/>
            <sz val="9"/>
            <color indexed="81"/>
            <rFont val="Tahoma"/>
            <family val="2"/>
          </rPr>
          <t>stock cover month q'ty(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--&gt; prod order month+1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7" authorId="0" shapeId="0" xr:uid="{7470C381-A6BF-4DE3-AE0F-E6335D636DC4}">
      <text>
        <r>
          <rPr>
            <b/>
            <sz val="9"/>
            <color indexed="81"/>
            <rFont val="Tahoma"/>
            <family val="2"/>
          </rPr>
          <t>stock cover month q'ty(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--&gt; prod order month+1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<sst xmlns="http://schemas.openxmlformats.org/spreadsheetml/2006/main" count="14825" uniqueCount="2895">
  <si>
    <t>Stock Mth</t>
    <phoneticPr fontId="4" type="noConversion"/>
  </si>
  <si>
    <t>ProdCode</t>
  </si>
  <si>
    <t>SIZE</t>
    <phoneticPr fontId="4" type="noConversion"/>
  </si>
  <si>
    <t>Customer</t>
    <phoneticPr fontId="4" type="noConversion"/>
  </si>
  <si>
    <t>LI</t>
    <phoneticPr fontId="6" type="noConversion"/>
  </si>
  <si>
    <t>SS</t>
    <phoneticPr fontId="6" type="noConversion"/>
  </si>
  <si>
    <t>Pttn</t>
  </si>
  <si>
    <t>Origin</t>
    <phoneticPr fontId="6" type="noConversion"/>
  </si>
  <si>
    <t>SET CODE</t>
    <phoneticPr fontId="4" type="noConversion"/>
  </si>
  <si>
    <t>Sales</t>
    <phoneticPr fontId="3" type="noConversion"/>
  </si>
  <si>
    <t>Stock1</t>
  </si>
  <si>
    <t>Ship01</t>
  </si>
  <si>
    <t>Sales1</t>
  </si>
  <si>
    <t>Stock2</t>
  </si>
  <si>
    <t>Ship11</t>
  </si>
  <si>
    <t>Sales2</t>
  </si>
  <si>
    <t>Stock3</t>
  </si>
  <si>
    <t>Ship12</t>
    <phoneticPr fontId="6" type="noConversion"/>
  </si>
  <si>
    <t>Sales3</t>
  </si>
  <si>
    <t>CalRate</t>
  </si>
  <si>
    <t>OptiStock</t>
  </si>
  <si>
    <t>OrderFcst</t>
    <phoneticPr fontId="4" type="noConversion"/>
  </si>
  <si>
    <t>Plan</t>
    <phoneticPr fontId="4" type="noConversion"/>
  </si>
  <si>
    <t>Stock4</t>
  </si>
  <si>
    <t>Ship13</t>
  </si>
  <si>
    <t>Sales4</t>
  </si>
  <si>
    <t>Sales5</t>
  </si>
  <si>
    <t>Sales6</t>
  </si>
  <si>
    <t>Sales7</t>
    <phoneticPr fontId="4" type="noConversion"/>
  </si>
  <si>
    <t>Sales8</t>
  </si>
  <si>
    <t>Sales9</t>
  </si>
  <si>
    <t>Sales10</t>
  </si>
  <si>
    <t>Sales11</t>
  </si>
  <si>
    <t>Sales12</t>
  </si>
  <si>
    <t>FMC</t>
    <phoneticPr fontId="3" type="noConversion"/>
  </si>
  <si>
    <t>End Stock</t>
  </si>
  <si>
    <t>Incoming Stock</t>
  </si>
  <si>
    <t>MTP</t>
    <phoneticPr fontId="4" type="noConversion"/>
  </si>
  <si>
    <t>R</t>
  </si>
  <si>
    <t>TTL</t>
    <phoneticPr fontId="4" type="noConversion"/>
  </si>
  <si>
    <t>Sep</t>
  </si>
  <si>
    <t>Oct</t>
  </si>
  <si>
    <t>Nov</t>
  </si>
  <si>
    <t>Dec</t>
  </si>
  <si>
    <t>TPL</t>
    <phoneticPr fontId="4" type="noConversion"/>
  </si>
  <si>
    <t>RFT</t>
  </si>
  <si>
    <t>OE-RFT</t>
  </si>
  <si>
    <t>Y</t>
  </si>
  <si>
    <t>BSJ</t>
  </si>
  <si>
    <t>Y</t>
    <phoneticPr fontId="3" type="noConversion"/>
  </si>
  <si>
    <t>BSJ</t>
    <phoneticPr fontId="3" type="noConversion"/>
  </si>
  <si>
    <t>OE</t>
  </si>
  <si>
    <t>225/45R/17</t>
    <phoneticPr fontId="4" type="noConversion"/>
  </si>
  <si>
    <t>Y</t>
    <phoneticPr fontId="4" type="noConversion"/>
  </si>
  <si>
    <t>225/45R/18</t>
  </si>
  <si>
    <t>W</t>
  </si>
  <si>
    <t>225/45R/19</t>
    <phoneticPr fontId="4" type="noConversion"/>
  </si>
  <si>
    <t>225/45R/19</t>
  </si>
  <si>
    <t>235/40R/19</t>
  </si>
  <si>
    <t>235/55R/17</t>
    <phoneticPr fontId="4" type="noConversion"/>
  </si>
  <si>
    <t>245/35R/20</t>
  </si>
  <si>
    <t>245/40R/19RFT</t>
  </si>
  <si>
    <t>245/40R/20</t>
    <phoneticPr fontId="4" type="noConversion"/>
  </si>
  <si>
    <t>265/35R/19</t>
  </si>
  <si>
    <t>295/30R/19</t>
  </si>
  <si>
    <t>PSR0U439</t>
  </si>
  <si>
    <t>225/60R/18 RFT</t>
    <phoneticPr fontId="4" type="noConversion"/>
  </si>
  <si>
    <t>BMW 2018 X3</t>
  </si>
  <si>
    <t>Alenza 001</t>
    <phoneticPr fontId="4" type="noConversion"/>
  </si>
  <si>
    <t>4x4(L)</t>
  </si>
  <si>
    <t>PSR15719</t>
    <phoneticPr fontId="4" type="noConversion"/>
  </si>
  <si>
    <t>225/65R/17</t>
  </si>
  <si>
    <t>TOYOTA RAV4</t>
  </si>
  <si>
    <t>H</t>
  </si>
  <si>
    <t>ALENZA 001</t>
  </si>
  <si>
    <t>235/50R/19</t>
  </si>
  <si>
    <t>V</t>
    <phoneticPr fontId="4" type="noConversion"/>
  </si>
  <si>
    <t>PSR0G434</t>
  </si>
  <si>
    <t>235/50R/19</t>
    <phoneticPr fontId="4" type="noConversion"/>
  </si>
  <si>
    <t>ALENZA 001</t>
    <phoneticPr fontId="4" type="noConversion"/>
  </si>
  <si>
    <t>PSR0G427</t>
  </si>
  <si>
    <t>235/55R/18</t>
    <phoneticPr fontId="4" type="noConversion"/>
  </si>
  <si>
    <t>AUDI Q3 (AU326)</t>
  </si>
  <si>
    <t>PSR0G527</t>
    <phoneticPr fontId="4" type="noConversion"/>
  </si>
  <si>
    <t>235/55R/18 EXT</t>
    <phoneticPr fontId="4" type="noConversion"/>
  </si>
  <si>
    <t>GLA WAR</t>
    <phoneticPr fontId="4" type="noConversion"/>
  </si>
  <si>
    <t>W</t>
    <phoneticPr fontId="4" type="noConversion"/>
  </si>
  <si>
    <t>PSR0NG28</t>
  </si>
  <si>
    <t>235/55R/19</t>
    <phoneticPr fontId="4" type="noConversion"/>
  </si>
  <si>
    <t>PSR16428</t>
    <phoneticPr fontId="4" type="noConversion"/>
  </si>
  <si>
    <t>235/55R/19</t>
  </si>
  <si>
    <t>235/60R/18</t>
    <phoneticPr fontId="4" type="noConversion"/>
  </si>
  <si>
    <t>PSR16408</t>
    <phoneticPr fontId="4" type="noConversion"/>
  </si>
  <si>
    <t>235/60R/18</t>
  </si>
  <si>
    <t>PSR0G720</t>
  </si>
  <si>
    <t>235/60R/20</t>
  </si>
  <si>
    <t>PSR0G067</t>
  </si>
  <si>
    <t>245/40R/21 RFT</t>
    <phoneticPr fontId="4" type="noConversion"/>
  </si>
  <si>
    <t>BMW X3</t>
    <phoneticPr fontId="4" type="noConversion"/>
  </si>
  <si>
    <t>Alenza 001</t>
  </si>
  <si>
    <t>PSR14954</t>
  </si>
  <si>
    <t>245/45R/19</t>
    <phoneticPr fontId="4" type="noConversion"/>
  </si>
  <si>
    <t>PSR0V209</t>
  </si>
  <si>
    <t>245/45R/20</t>
  </si>
  <si>
    <t>099</t>
    <phoneticPr fontId="4" type="noConversion"/>
  </si>
  <si>
    <t>BTMV</t>
  </si>
  <si>
    <t>PSR16243</t>
    <phoneticPr fontId="4" type="noConversion"/>
  </si>
  <si>
    <t>V</t>
  </si>
  <si>
    <t>PSR0U442</t>
    <phoneticPr fontId="4" type="noConversion"/>
  </si>
  <si>
    <t>245/45R/20 RFT</t>
    <phoneticPr fontId="4" type="noConversion"/>
  </si>
  <si>
    <t>PSR0U466</t>
    <phoneticPr fontId="4" type="noConversion"/>
  </si>
  <si>
    <t>245/50R/19 RFT</t>
  </si>
  <si>
    <t>PSR16355</t>
    <phoneticPr fontId="4" type="noConversion"/>
  </si>
  <si>
    <t>245/50R/20</t>
  </si>
  <si>
    <t>PSR15921</t>
    <phoneticPr fontId="4" type="noConversion"/>
  </si>
  <si>
    <t>255/45R/20</t>
  </si>
  <si>
    <t>PSR16330</t>
    <phoneticPr fontId="4" type="noConversion"/>
  </si>
  <si>
    <t>255/50R/19</t>
  </si>
  <si>
    <t>PSR0G365</t>
  </si>
  <si>
    <t>255/50R/20</t>
    <phoneticPr fontId="4" type="noConversion"/>
  </si>
  <si>
    <t>AUDI e-tron</t>
    <phoneticPr fontId="4" type="noConversion"/>
  </si>
  <si>
    <t>H</t>
    <phoneticPr fontId="4" type="noConversion"/>
  </si>
  <si>
    <t>PSR15922</t>
  </si>
  <si>
    <t>PSR0G722</t>
  </si>
  <si>
    <t>255/50R/21</t>
  </si>
  <si>
    <t>PSR16242</t>
    <phoneticPr fontId="4" type="noConversion"/>
  </si>
  <si>
    <t>255/55R/18</t>
  </si>
  <si>
    <t>255/55R/18</t>
    <phoneticPr fontId="4" type="noConversion"/>
  </si>
  <si>
    <t>PSR0G364</t>
  </si>
  <si>
    <t>255/55R/19</t>
    <phoneticPr fontId="4" type="noConversion"/>
  </si>
  <si>
    <t>AUDI Q6 CBEV</t>
  </si>
  <si>
    <t>BSEU</t>
  </si>
  <si>
    <t>255/55R/19</t>
  </si>
  <si>
    <t>PSR15457</t>
  </si>
  <si>
    <t>255/55R/20</t>
    <phoneticPr fontId="4" type="noConversion"/>
  </si>
  <si>
    <t>255/60R/18</t>
    <phoneticPr fontId="4" type="noConversion"/>
  </si>
  <si>
    <t>PSR15532</t>
  </si>
  <si>
    <t>265/45R/20</t>
    <phoneticPr fontId="4" type="noConversion"/>
  </si>
  <si>
    <t>PSR0G366</t>
  </si>
  <si>
    <t>265/45R/21</t>
    <phoneticPr fontId="4" type="noConversion"/>
  </si>
  <si>
    <t>PSR15339</t>
  </si>
  <si>
    <t>265/50R/20</t>
    <phoneticPr fontId="4" type="noConversion"/>
  </si>
  <si>
    <t>PSR0G068</t>
  </si>
  <si>
    <t>275/35R/21 RFT</t>
    <phoneticPr fontId="4" type="noConversion"/>
  </si>
  <si>
    <t>PSR0U443</t>
  </si>
  <si>
    <t>275/40R/20 RFT</t>
    <phoneticPr fontId="4" type="noConversion"/>
  </si>
  <si>
    <t>PSR0G723</t>
  </si>
  <si>
    <t>275/40R/22</t>
  </si>
  <si>
    <t>PSR15928</t>
    <phoneticPr fontId="4" type="noConversion"/>
  </si>
  <si>
    <t>275/45R/20</t>
  </si>
  <si>
    <t>275/45R/20 RFT</t>
  </si>
  <si>
    <t>BMW 2019 X5 and 2020 X6</t>
    <phoneticPr fontId="4" type="noConversion"/>
  </si>
  <si>
    <t>PSR0G468</t>
  </si>
  <si>
    <t>275/50R/20</t>
  </si>
  <si>
    <t>VW Golf</t>
  </si>
  <si>
    <t>PSR0U461</t>
  </si>
  <si>
    <t>275/50R/20 RFT</t>
    <phoneticPr fontId="4" type="noConversion"/>
  </si>
  <si>
    <t>BMW X05</t>
    <phoneticPr fontId="4" type="noConversion"/>
  </si>
  <si>
    <t>PSR0G169</t>
    <phoneticPr fontId="4" type="noConversion"/>
  </si>
  <si>
    <t>285/45R/20</t>
    <phoneticPr fontId="4" type="noConversion"/>
  </si>
  <si>
    <t>VW TOUAREG NF</t>
    <phoneticPr fontId="4" type="noConversion"/>
  </si>
  <si>
    <t>295/40R/20</t>
    <phoneticPr fontId="4" type="noConversion"/>
  </si>
  <si>
    <t>PSR16598</t>
  </si>
  <si>
    <t>PSR16160</t>
  </si>
  <si>
    <t>295/40R/21</t>
    <phoneticPr fontId="4" type="noConversion"/>
  </si>
  <si>
    <t>PSR0U454</t>
  </si>
  <si>
    <t>305/40R/20 RFT</t>
    <phoneticPr fontId="4" type="noConversion"/>
  </si>
  <si>
    <t>BMW 2019 X5 and 2020 X6</t>
  </si>
  <si>
    <t>245/60R/18</t>
  </si>
  <si>
    <t>PSR0U465</t>
    <phoneticPr fontId="4" type="noConversion"/>
  </si>
  <si>
    <t>275/50R/22</t>
    <phoneticPr fontId="4" type="noConversion"/>
  </si>
  <si>
    <t>Cadillac Escalade</t>
    <phoneticPr fontId="4" type="noConversion"/>
  </si>
  <si>
    <t>ALENZA A/S 02</t>
  </si>
  <si>
    <t>235/65R/17</t>
  </si>
  <si>
    <t>PXR02050</t>
  </si>
  <si>
    <t>WINTER</t>
  </si>
  <si>
    <t>205/45R/17</t>
    <phoneticPr fontId="4" type="noConversion"/>
  </si>
  <si>
    <t>BLCEFZ</t>
  </si>
  <si>
    <t>PXR01785</t>
  </si>
  <si>
    <t>205/50R/17</t>
    <phoneticPr fontId="4" type="noConversion"/>
  </si>
  <si>
    <t>PXR01786</t>
  </si>
  <si>
    <t>215/45R/17</t>
    <phoneticPr fontId="4" type="noConversion"/>
  </si>
  <si>
    <t>T</t>
    <phoneticPr fontId="4" type="noConversion"/>
  </si>
  <si>
    <t>PXR01562</t>
  </si>
  <si>
    <t>215/50R/17</t>
    <phoneticPr fontId="4" type="noConversion"/>
  </si>
  <si>
    <t>S</t>
    <phoneticPr fontId="4" type="noConversion"/>
  </si>
  <si>
    <t>PXR01789</t>
  </si>
  <si>
    <t>225/40R/18</t>
    <phoneticPr fontId="4" type="noConversion"/>
  </si>
  <si>
    <t>PXR01567</t>
  </si>
  <si>
    <t>PXR01790</t>
  </si>
  <si>
    <t>225/45R/18</t>
    <phoneticPr fontId="4" type="noConversion"/>
  </si>
  <si>
    <t>PXR01592</t>
  </si>
  <si>
    <t>PXR01569</t>
  </si>
  <si>
    <t>225/50R/17</t>
    <phoneticPr fontId="4" type="noConversion"/>
  </si>
  <si>
    <t>PXR01787</t>
  </si>
  <si>
    <t>235/45R/17</t>
    <phoneticPr fontId="4" type="noConversion"/>
  </si>
  <si>
    <t>PXR01584</t>
  </si>
  <si>
    <t>235/45R/18</t>
    <phoneticPr fontId="4" type="noConversion"/>
  </si>
  <si>
    <t>PXR01793</t>
  </si>
  <si>
    <t>235/50R/18</t>
    <phoneticPr fontId="4" type="noConversion"/>
  </si>
  <si>
    <t>PXR01794</t>
  </si>
  <si>
    <t>245/40R/18</t>
    <phoneticPr fontId="4" type="noConversion"/>
  </si>
  <si>
    <t>PXR01805</t>
  </si>
  <si>
    <t>245/40R/19</t>
    <phoneticPr fontId="4" type="noConversion"/>
  </si>
  <si>
    <t>PXR01788</t>
  </si>
  <si>
    <t>245/45R/17</t>
    <phoneticPr fontId="4" type="noConversion"/>
  </si>
  <si>
    <t>PXR01588</t>
  </si>
  <si>
    <t>245/45R/18</t>
    <phoneticPr fontId="4" type="noConversion"/>
  </si>
  <si>
    <t>PXR01594</t>
  </si>
  <si>
    <t>PXR01795</t>
  </si>
  <si>
    <t>245/50R/18</t>
    <phoneticPr fontId="4" type="noConversion"/>
  </si>
  <si>
    <t>PXR01796</t>
  </si>
  <si>
    <t>255/35R/19</t>
    <phoneticPr fontId="4" type="noConversion"/>
  </si>
  <si>
    <t>PXR01595</t>
  </si>
  <si>
    <t>255/40R/19</t>
    <phoneticPr fontId="4" type="noConversion"/>
  </si>
  <si>
    <t>PXR01784</t>
  </si>
  <si>
    <t>175/65R/15</t>
    <phoneticPr fontId="4" type="noConversion"/>
  </si>
  <si>
    <t>BLCEZ</t>
  </si>
  <si>
    <t>PXR01531</t>
  </si>
  <si>
    <t>175/70R/13</t>
    <phoneticPr fontId="4" type="noConversion"/>
  </si>
  <si>
    <t>PXR01533</t>
  </si>
  <si>
    <t>175/70R/14</t>
    <phoneticPr fontId="4" type="noConversion"/>
  </si>
  <si>
    <t>PXR01537</t>
  </si>
  <si>
    <t>185/55R/15</t>
    <phoneticPr fontId="4" type="noConversion"/>
  </si>
  <si>
    <t>PXR01534</t>
  </si>
  <si>
    <t>185/60R/14</t>
    <phoneticPr fontId="4" type="noConversion"/>
  </si>
  <si>
    <t>PXR01541</t>
  </si>
  <si>
    <t>195/55R/15</t>
    <phoneticPr fontId="4" type="noConversion"/>
  </si>
  <si>
    <t>PXR01548</t>
  </si>
  <si>
    <t>195/55R/16</t>
    <phoneticPr fontId="4" type="noConversion"/>
  </si>
  <si>
    <t>PXR01549</t>
  </si>
  <si>
    <t>205/55R/16</t>
    <phoneticPr fontId="4" type="noConversion"/>
  </si>
  <si>
    <t>PXR01544</t>
  </si>
  <si>
    <t>205/60R/15</t>
    <phoneticPr fontId="4" type="noConversion"/>
  </si>
  <si>
    <t>PXR01545</t>
  </si>
  <si>
    <t>205/65R/15</t>
    <phoneticPr fontId="4" type="noConversion"/>
  </si>
  <si>
    <t>PXR01546</t>
  </si>
  <si>
    <t>205/70R/15</t>
    <phoneticPr fontId="4" type="noConversion"/>
  </si>
  <si>
    <t>PXR01564</t>
  </si>
  <si>
    <t>215/55R/17</t>
    <phoneticPr fontId="4" type="noConversion"/>
  </si>
  <si>
    <t>PXR01577</t>
  </si>
  <si>
    <t>215/55R/18</t>
    <phoneticPr fontId="4" type="noConversion"/>
  </si>
  <si>
    <t>PXR01554</t>
  </si>
  <si>
    <t>215/65R/16</t>
    <phoneticPr fontId="4" type="noConversion"/>
  </si>
  <si>
    <t>PXR01571</t>
  </si>
  <si>
    <t>225/55R/17</t>
    <phoneticPr fontId="4" type="noConversion"/>
  </si>
  <si>
    <t>PXR01557</t>
  </si>
  <si>
    <t>225/60R/16</t>
    <phoneticPr fontId="4" type="noConversion"/>
  </si>
  <si>
    <t>PXR01574</t>
  </si>
  <si>
    <t>PXR01662</t>
    <phoneticPr fontId="4" type="noConversion"/>
  </si>
  <si>
    <t>Q</t>
  </si>
  <si>
    <t>BLIZZAK RFT</t>
  </si>
  <si>
    <t>PXR00964</t>
  </si>
  <si>
    <t>245/50R/18</t>
  </si>
  <si>
    <t>RFT</t>
    <phoneticPr fontId="4" type="noConversion"/>
  </si>
  <si>
    <t>PXR01783</t>
  </si>
  <si>
    <t>245/50R/19</t>
  </si>
  <si>
    <t>Rep</t>
  </si>
  <si>
    <t>235/55R/18</t>
  </si>
  <si>
    <t>PSR13107</t>
    <phoneticPr fontId="4" type="noConversion"/>
  </si>
  <si>
    <t>255/55R/18RFT</t>
  </si>
  <si>
    <t>BMW X5</t>
  </si>
  <si>
    <t>D400</t>
  </si>
  <si>
    <t>PSR13013</t>
    <phoneticPr fontId="4" type="noConversion"/>
  </si>
  <si>
    <t>Infinity FX35/45</t>
  </si>
  <si>
    <t>VP</t>
  </si>
  <si>
    <t>PSR13811</t>
    <phoneticPr fontId="4" type="noConversion"/>
  </si>
  <si>
    <t>225/65R/17</t>
    <phoneticPr fontId="4" type="noConversion"/>
  </si>
  <si>
    <t>Honda CRV`07</t>
  </si>
  <si>
    <t>T</t>
  </si>
  <si>
    <t>D470</t>
  </si>
  <si>
    <t>265/60R/18</t>
    <phoneticPr fontId="4" type="noConversion"/>
  </si>
  <si>
    <t>4x4(S)</t>
  </si>
  <si>
    <t>235/70R/16</t>
  </si>
  <si>
    <t>PSR0C023</t>
  </si>
  <si>
    <t>255/70R/18</t>
    <phoneticPr fontId="4" type="noConversion"/>
  </si>
  <si>
    <t>Jeep Wrangler Unlimited</t>
  </si>
  <si>
    <t>D685MZ</t>
  </si>
  <si>
    <t>PSR13610</t>
  </si>
  <si>
    <t>D687</t>
  </si>
  <si>
    <t>S</t>
  </si>
  <si>
    <t>TBSC</t>
  </si>
  <si>
    <t>255/60R/18</t>
  </si>
  <si>
    <t>285/45ZR/22</t>
  </si>
  <si>
    <t>Cadillac Escalade</t>
  </si>
  <si>
    <t>HP</t>
  </si>
  <si>
    <t>DALN</t>
  </si>
  <si>
    <t>DHPA</t>
  </si>
  <si>
    <t>PSR0P108</t>
    <phoneticPr fontId="4" type="noConversion"/>
  </si>
  <si>
    <t>Audi Q5</t>
  </si>
  <si>
    <t>W</t>
    <phoneticPr fontId="6" type="noConversion"/>
  </si>
  <si>
    <t>DHPA</t>
    <phoneticPr fontId="6" type="noConversion"/>
  </si>
  <si>
    <t>PSR0G532</t>
    <phoneticPr fontId="4" type="noConversion"/>
  </si>
  <si>
    <t>BENZ GLC300</t>
  </si>
  <si>
    <t>DHPA</t>
    <phoneticPr fontId="4" type="noConversion"/>
  </si>
  <si>
    <t>PSR16894</t>
  </si>
  <si>
    <t>PSR0U430</t>
    <phoneticPr fontId="3" type="noConversion"/>
  </si>
  <si>
    <t>245/60R/18</t>
    <phoneticPr fontId="4" type="noConversion"/>
  </si>
  <si>
    <t>Honda PILOT</t>
    <phoneticPr fontId="4" type="noConversion"/>
  </si>
  <si>
    <t>H</t>
    <phoneticPr fontId="3" type="noConversion"/>
  </si>
  <si>
    <t>DHPA</t>
    <phoneticPr fontId="3" type="noConversion"/>
  </si>
  <si>
    <t>255/40R/20</t>
  </si>
  <si>
    <t>BMW X5,X6</t>
  </si>
  <si>
    <t>PSR0G082</t>
  </si>
  <si>
    <t>255/55ZR/19</t>
  </si>
  <si>
    <t>PORSCHE CAYENNE [E3 PO536]</t>
  </si>
  <si>
    <t>265/50R/19</t>
  </si>
  <si>
    <t>AUDI Q7</t>
  </si>
  <si>
    <t>275/40R/20</t>
  </si>
  <si>
    <t>Volkswagen Touareg</t>
  </si>
  <si>
    <t>275/40R/20RFT</t>
  </si>
  <si>
    <t>PSR15056</t>
  </si>
  <si>
    <t>Audi Q7</t>
  </si>
  <si>
    <t>PSR0G080</t>
    <phoneticPr fontId="4" type="noConversion"/>
  </si>
  <si>
    <t>275/45ZR/20</t>
  </si>
  <si>
    <t>PSR0G083</t>
    <phoneticPr fontId="4" type="noConversion"/>
  </si>
  <si>
    <t>275/50ZR/19</t>
  </si>
  <si>
    <t>PSR15601</t>
    <phoneticPr fontId="4" type="noConversion"/>
  </si>
  <si>
    <t>285/45R/19RFT</t>
    <phoneticPr fontId="4" type="noConversion"/>
  </si>
  <si>
    <t>PSR0G081</t>
  </si>
  <si>
    <t>305/40ZR/20</t>
  </si>
  <si>
    <t>PSR15497</t>
    <phoneticPr fontId="4" type="noConversion"/>
  </si>
  <si>
    <t>315/35R/20RFT</t>
  </si>
  <si>
    <t>PSR15597</t>
    <phoneticPr fontId="4" type="noConversion"/>
  </si>
  <si>
    <t>Mecedez Benz GLE, ML EXT</t>
  </si>
  <si>
    <t>DHPA EXT</t>
  </si>
  <si>
    <t>PSR0G348</t>
  </si>
  <si>
    <t>285/40ZR/21</t>
    <phoneticPr fontId="4" type="noConversion"/>
  </si>
  <si>
    <t>PORSCHE Cayenne E3</t>
  </si>
  <si>
    <t>DHPAHZ</t>
  </si>
  <si>
    <t>PSR0G347</t>
  </si>
  <si>
    <t>315/35ZR/21</t>
    <phoneticPr fontId="4" type="noConversion"/>
  </si>
  <si>
    <t>PSR0G051</t>
  </si>
  <si>
    <t>Audi Q7NF</t>
  </si>
  <si>
    <t>DHPAQZ</t>
  </si>
  <si>
    <t>PSR0P172</t>
    <phoneticPr fontId="4" type="noConversion"/>
  </si>
  <si>
    <t>205/60R/16</t>
    <phoneticPr fontId="4" type="noConversion"/>
  </si>
  <si>
    <t>BMW MINI Countryman</t>
  </si>
  <si>
    <t>DHPS</t>
  </si>
  <si>
    <t>BSEU</t>
    <phoneticPr fontId="3" type="noConversion"/>
  </si>
  <si>
    <t>PSR0M034</t>
    <phoneticPr fontId="4" type="noConversion"/>
  </si>
  <si>
    <t>215/65R/16</t>
  </si>
  <si>
    <t>DHPS</t>
    <phoneticPr fontId="4" type="noConversion"/>
  </si>
  <si>
    <t>225/45R/18RFT</t>
  </si>
  <si>
    <t>PSR0P414</t>
    <phoneticPr fontId="4" type="noConversion"/>
  </si>
  <si>
    <t>Nissan Qashqai</t>
  </si>
  <si>
    <t>225/50R/17RFT</t>
  </si>
  <si>
    <t>BMW X1</t>
  </si>
  <si>
    <t>PSR0M035</t>
  </si>
  <si>
    <t>225/55R/18</t>
  </si>
  <si>
    <t>PSR0G454</t>
  </si>
  <si>
    <t>235/45R/19</t>
    <phoneticPr fontId="4" type="noConversion"/>
  </si>
  <si>
    <t>BENZ Mercedes-Benz B-CAV [X156] EXT</t>
    <phoneticPr fontId="4" type="noConversion"/>
  </si>
  <si>
    <t>PSR0M033</t>
  </si>
  <si>
    <t>235/45R/19</t>
  </si>
  <si>
    <t>235/50R/18</t>
  </si>
  <si>
    <t>PSR0S180</t>
    <phoneticPr fontId="4" type="noConversion"/>
  </si>
  <si>
    <t>235/55R/17</t>
  </si>
  <si>
    <t>(Audi Q3(AU316))</t>
  </si>
  <si>
    <t>PSR0P388</t>
    <phoneticPr fontId="4" type="noConversion"/>
  </si>
  <si>
    <t>235/55R/19EXT</t>
  </si>
  <si>
    <t>MERCEDES BENZ GLC(X253)</t>
    <phoneticPr fontId="4" type="noConversion"/>
  </si>
  <si>
    <t>PSR0G534</t>
  </si>
  <si>
    <t>DAG X253</t>
  </si>
  <si>
    <t>PSR0FA29</t>
  </si>
  <si>
    <t>GV70</t>
    <phoneticPr fontId="4" type="noConversion"/>
  </si>
  <si>
    <t>235/65R/17</t>
    <phoneticPr fontId="4" type="noConversion"/>
  </si>
  <si>
    <t>235/65R/18</t>
  </si>
  <si>
    <t>PSR16893</t>
  </si>
  <si>
    <t>PSR14711</t>
    <phoneticPr fontId="4" type="noConversion"/>
  </si>
  <si>
    <t>PSR0P374</t>
  </si>
  <si>
    <t>255/45R/20RFT</t>
  </si>
  <si>
    <t>GLC(X253)</t>
    <phoneticPr fontId="4" type="noConversion"/>
  </si>
  <si>
    <t>PSR0S202</t>
    <phoneticPr fontId="4" type="noConversion"/>
  </si>
  <si>
    <t>PSR0P392</t>
  </si>
  <si>
    <t>PSR15681</t>
    <phoneticPr fontId="4" type="noConversion"/>
  </si>
  <si>
    <t>PSR0P357</t>
    <phoneticPr fontId="4" type="noConversion"/>
  </si>
  <si>
    <t>285/45R/20</t>
  </si>
  <si>
    <t>PSR0U445</t>
    <phoneticPr fontId="4" type="noConversion"/>
  </si>
  <si>
    <t>235/55R/20</t>
  </si>
  <si>
    <t>INFINITI ALL-NEW JX35</t>
  </si>
  <si>
    <t>DHPS-AS</t>
  </si>
  <si>
    <t>PXR01412</t>
    <phoneticPr fontId="4" type="noConversion"/>
  </si>
  <si>
    <t>215/70R/16</t>
  </si>
  <si>
    <t>DMV2</t>
  </si>
  <si>
    <t>PXR00758</t>
    <phoneticPr fontId="4" type="noConversion"/>
  </si>
  <si>
    <t>DMV2</t>
    <phoneticPr fontId="4" type="noConversion"/>
  </si>
  <si>
    <t>235/60R/17</t>
  </si>
  <si>
    <t>PXR01148</t>
  </si>
  <si>
    <t>PXR01379</t>
    <phoneticPr fontId="4" type="noConversion"/>
  </si>
  <si>
    <t>255/60R/19</t>
    <phoneticPr fontId="4" type="noConversion"/>
  </si>
  <si>
    <t>PXR01421</t>
    <phoneticPr fontId="4" type="noConversion"/>
  </si>
  <si>
    <t>265/70R18</t>
    <phoneticPr fontId="4" type="noConversion"/>
  </si>
  <si>
    <t>275/50R/22</t>
  </si>
  <si>
    <t>PXR01664</t>
  </si>
  <si>
    <t>205/70R/15</t>
  </si>
  <si>
    <t>DMV3</t>
  </si>
  <si>
    <t>PXR01673</t>
  </si>
  <si>
    <t>215/60R/17</t>
  </si>
  <si>
    <t>PXR01665</t>
  </si>
  <si>
    <t>215/70R/15</t>
  </si>
  <si>
    <t>PXR01807</t>
  </si>
  <si>
    <t>PXR01823</t>
  </si>
  <si>
    <t>PXR01630</t>
    <phoneticPr fontId="4" type="noConversion"/>
  </si>
  <si>
    <t>225/60R/17</t>
  </si>
  <si>
    <t>Q</t>
    <phoneticPr fontId="4" type="noConversion"/>
  </si>
  <si>
    <t>PXR01854</t>
    <phoneticPr fontId="4" type="noConversion"/>
  </si>
  <si>
    <t xml:space="preserve">225/60R/18 </t>
  </si>
  <si>
    <t>PXR01686</t>
  </si>
  <si>
    <t>225/65R/18</t>
  </si>
  <si>
    <t>PXR01669</t>
  </si>
  <si>
    <t>225/70R/16</t>
    <phoneticPr fontId="4" type="noConversion"/>
  </si>
  <si>
    <t>PXR01856</t>
  </si>
  <si>
    <t>PXR01877</t>
  </si>
  <si>
    <t>PXR01888</t>
  </si>
  <si>
    <t>PXR01730</t>
    <phoneticPr fontId="4" type="noConversion"/>
  </si>
  <si>
    <t>PXR01858</t>
  </si>
  <si>
    <t>PXR01813</t>
  </si>
  <si>
    <t>PXR01860</t>
  </si>
  <si>
    <t>PXR01809</t>
  </si>
  <si>
    <t>PXR01707</t>
  </si>
  <si>
    <t>PXR01892</t>
  </si>
  <si>
    <t>PXR01879</t>
  </si>
  <si>
    <t>245/55R/19</t>
  </si>
  <si>
    <t>PXR01863</t>
    <phoneticPr fontId="4" type="noConversion"/>
  </si>
  <si>
    <t>DMV3</t>
    <phoneticPr fontId="4" type="noConversion"/>
  </si>
  <si>
    <t>PXR01727</t>
  </si>
  <si>
    <t>245/70R/16</t>
    <phoneticPr fontId="4" type="noConversion"/>
  </si>
  <si>
    <t>PXR01709</t>
  </si>
  <si>
    <t>PXR01701</t>
  </si>
  <si>
    <t>PXR01895</t>
  </si>
  <si>
    <t>255/50R/20</t>
  </si>
  <si>
    <t>PXR01865</t>
  </si>
  <si>
    <t>PXR01883</t>
  </si>
  <si>
    <t>PXR01833</t>
    <phoneticPr fontId="4" type="noConversion"/>
  </si>
  <si>
    <t>255/55R/20</t>
  </si>
  <si>
    <t>PXR01734</t>
  </si>
  <si>
    <t>PXR01753</t>
  </si>
  <si>
    <t>265/45R/20</t>
  </si>
  <si>
    <t>PXR01759</t>
  </si>
  <si>
    <t>265/45R/21</t>
  </si>
  <si>
    <t>PXR01886</t>
  </si>
  <si>
    <t>PXR01898</t>
  </si>
  <si>
    <t>265/50R/20</t>
  </si>
  <si>
    <t>PXR01868</t>
  </si>
  <si>
    <t>265/60R/18</t>
  </si>
  <si>
    <t>PXR01819</t>
  </si>
  <si>
    <t>265/65R/17</t>
    <phoneticPr fontId="4" type="noConversion"/>
  </si>
  <si>
    <t>PXR01811</t>
    <phoneticPr fontId="4" type="noConversion"/>
  </si>
  <si>
    <t xml:space="preserve">265/70R/16 </t>
  </si>
  <si>
    <t>R</t>
    <phoneticPr fontId="4" type="noConversion"/>
  </si>
  <si>
    <t>PXR01829</t>
  </si>
  <si>
    <t>265/70R/18</t>
  </si>
  <si>
    <t>PXR01900</t>
  </si>
  <si>
    <t>275/40R/20</t>
    <phoneticPr fontId="4" type="noConversion"/>
  </si>
  <si>
    <t>PXR01902</t>
  </si>
  <si>
    <t>275/45R/20</t>
    <phoneticPr fontId="4" type="noConversion"/>
  </si>
  <si>
    <t>PXR01847</t>
  </si>
  <si>
    <t>275/45R/21</t>
  </si>
  <si>
    <t>PXR01905</t>
    <phoneticPr fontId="4" type="noConversion"/>
  </si>
  <si>
    <t>PXR01827</t>
  </si>
  <si>
    <t>275/55R/20</t>
  </si>
  <si>
    <t>PXR01825</t>
  </si>
  <si>
    <t>PXR01911</t>
  </si>
  <si>
    <t>285/45R/22</t>
  </si>
  <si>
    <t>PXR01839</t>
  </si>
  <si>
    <t>285/50R/20</t>
  </si>
  <si>
    <t>PXR01870</t>
  </si>
  <si>
    <t>285/60R/18</t>
  </si>
  <si>
    <t>205/55R/16</t>
  </si>
  <si>
    <t>205/60R/16</t>
  </si>
  <si>
    <t>215/50R/17</t>
  </si>
  <si>
    <t>215/55R/17</t>
  </si>
  <si>
    <t>215/60R/16</t>
  </si>
  <si>
    <t>225/40R/18</t>
  </si>
  <si>
    <t>225/45R/17</t>
  </si>
  <si>
    <t>225/50R/17</t>
  </si>
  <si>
    <t>225/55R/17</t>
  </si>
  <si>
    <t>225/60R/18</t>
  </si>
  <si>
    <t>235/45R/18</t>
  </si>
  <si>
    <t>245/40R/18</t>
  </si>
  <si>
    <t>245/40R/19</t>
  </si>
  <si>
    <t>245/45R/17</t>
  </si>
  <si>
    <t>245/45R/18</t>
  </si>
  <si>
    <t>255/45R/18</t>
  </si>
  <si>
    <t>PSR0C021</t>
  </si>
  <si>
    <t>245/75R/17</t>
  </si>
  <si>
    <t>DRHSQZ</t>
  </si>
  <si>
    <t>215/45R/17</t>
  </si>
  <si>
    <t>275/40R/19</t>
  </si>
  <si>
    <t>092</t>
    <phoneticPr fontId="4" type="noConversion"/>
  </si>
  <si>
    <t>ECO</t>
    <phoneticPr fontId="4" type="noConversion"/>
  </si>
  <si>
    <t>PSR0G731</t>
  </si>
  <si>
    <t>FORD KUGA</t>
    <phoneticPr fontId="4" type="noConversion"/>
  </si>
  <si>
    <t>PSR0G594</t>
  </si>
  <si>
    <t>235/45R/21</t>
  </si>
  <si>
    <t>VW/SK/AU   : ID4 / Enyaq / eQ4</t>
  </si>
  <si>
    <t>101</t>
  </si>
  <si>
    <t>PSR0G591</t>
  </si>
  <si>
    <t>235/50R/20</t>
  </si>
  <si>
    <t>100</t>
  </si>
  <si>
    <t>PSR0G592</t>
  </si>
  <si>
    <t>PSR0G593</t>
  </si>
  <si>
    <t>PSR0G590</t>
  </si>
  <si>
    <t>103</t>
  </si>
  <si>
    <t>PSR0G598</t>
  </si>
  <si>
    <t>255/40R/21</t>
  </si>
  <si>
    <t>102</t>
  </si>
  <si>
    <t>PSR0G596</t>
  </si>
  <si>
    <t>PSR0G595</t>
  </si>
  <si>
    <t>PSR0G597</t>
  </si>
  <si>
    <t>EL400</t>
  </si>
  <si>
    <t>235/55R/18RFT</t>
  </si>
  <si>
    <t>Toyota Sienna</t>
  </si>
  <si>
    <t>PSR0W197</t>
  </si>
  <si>
    <t>EL400</t>
    <phoneticPr fontId="6" type="noConversion"/>
  </si>
  <si>
    <t>PSR10716</t>
  </si>
  <si>
    <t>255/40R/18</t>
  </si>
  <si>
    <t>Lexus IS250</t>
  </si>
  <si>
    <t>PSR11619</t>
  </si>
  <si>
    <t>Toyota Prius C</t>
  </si>
  <si>
    <t>EL400 II</t>
  </si>
  <si>
    <t>245/45R/19</t>
  </si>
  <si>
    <t>PSR15795</t>
  </si>
  <si>
    <t>TOYOTA CAMRY &amp; ES</t>
  </si>
  <si>
    <t>EL440</t>
    <phoneticPr fontId="4" type="noConversion"/>
  </si>
  <si>
    <t>PSR0U435</t>
    <phoneticPr fontId="4" type="noConversion"/>
  </si>
  <si>
    <t>Odyssey</t>
  </si>
  <si>
    <t>EL440</t>
  </si>
  <si>
    <t>PSR0U436</t>
    <phoneticPr fontId="4" type="noConversion"/>
  </si>
  <si>
    <t>HONDA Odyssey</t>
  </si>
  <si>
    <t>225/40R/19</t>
  </si>
  <si>
    <t>EL450</t>
  </si>
  <si>
    <t>Toyota Lexus UX</t>
  </si>
  <si>
    <t>PSR16532</t>
  </si>
  <si>
    <t>TOYOTA</t>
  </si>
  <si>
    <t>EL450</t>
    <phoneticPr fontId="4" type="noConversion"/>
  </si>
  <si>
    <t>PSR16833</t>
  </si>
  <si>
    <t>PSR15129</t>
  </si>
  <si>
    <t>245/45RF/20 RFT</t>
    <phoneticPr fontId="4" type="noConversion"/>
  </si>
  <si>
    <t>LEXUS LS RFT</t>
    <phoneticPr fontId="4" type="noConversion"/>
  </si>
  <si>
    <t>094</t>
    <phoneticPr fontId="4" type="noConversion"/>
  </si>
  <si>
    <t>PSR16580</t>
  </si>
  <si>
    <t>PSR0LD90</t>
    <phoneticPr fontId="4" type="noConversion"/>
  </si>
  <si>
    <t>SERENITY PLUS</t>
  </si>
  <si>
    <t>195/65R/15</t>
  </si>
  <si>
    <t>EL64Z</t>
  </si>
  <si>
    <t>PSR0LD94</t>
    <phoneticPr fontId="4" type="noConversion"/>
  </si>
  <si>
    <t>PSR0LD99</t>
    <phoneticPr fontId="4" type="noConversion"/>
  </si>
  <si>
    <t>PSR0V130</t>
  </si>
  <si>
    <t>205/65R/15</t>
  </si>
  <si>
    <t>PSR0LD98</t>
  </si>
  <si>
    <t>PSR0L854</t>
    <phoneticPr fontId="4" type="noConversion"/>
  </si>
  <si>
    <t>215/55R/16</t>
  </si>
  <si>
    <t>PSR0LD95</t>
  </si>
  <si>
    <t>PSR0LE01</t>
  </si>
  <si>
    <t>215/60R/16</t>
    <phoneticPr fontId="4" type="noConversion"/>
  </si>
  <si>
    <t>PSR0NH13</t>
  </si>
  <si>
    <t>PSR0NH12</t>
    <phoneticPr fontId="4" type="noConversion"/>
  </si>
  <si>
    <t>BSIN</t>
  </si>
  <si>
    <t>PSR0L856</t>
    <phoneticPr fontId="4" type="noConversion"/>
  </si>
  <si>
    <t>225/55R/16</t>
    <phoneticPr fontId="4" type="noConversion"/>
  </si>
  <si>
    <t>PSR0LD96</t>
  </si>
  <si>
    <t>PSR0LD93</t>
    <phoneticPr fontId="4" type="noConversion"/>
  </si>
  <si>
    <t>225/60R/16</t>
  </si>
  <si>
    <t>PSR0NF95</t>
  </si>
  <si>
    <t>PSR0LX27</t>
  </si>
  <si>
    <t>PSR0L863</t>
  </si>
  <si>
    <t>PSR0N164</t>
  </si>
  <si>
    <t>PSR0N167</t>
  </si>
  <si>
    <t>PSR0NF96</t>
  </si>
  <si>
    <t>PSR0N165</t>
  </si>
  <si>
    <t>PSR0N168</t>
  </si>
  <si>
    <t>PSR0L866</t>
  </si>
  <si>
    <t>PSR0N170</t>
  </si>
  <si>
    <t>275/40R/19</t>
    <phoneticPr fontId="4" type="noConversion"/>
  </si>
  <si>
    <t>185/65R/15</t>
  </si>
  <si>
    <t>AUDI A1 (AU270)</t>
  </si>
  <si>
    <t>T</t>
    <phoneticPr fontId="3" type="noConversion"/>
  </si>
  <si>
    <t>185/65R/14</t>
  </si>
  <si>
    <t>PSR0LC39</t>
    <phoneticPr fontId="4" type="noConversion"/>
  </si>
  <si>
    <t>EP300</t>
  </si>
  <si>
    <t>EP300</t>
    <phoneticPr fontId="4" type="noConversion"/>
  </si>
  <si>
    <t>PSR0LC34</t>
    <phoneticPr fontId="4" type="noConversion"/>
  </si>
  <si>
    <t>195/55R/15</t>
  </si>
  <si>
    <t>PSR0LC36</t>
    <phoneticPr fontId="4" type="noConversion"/>
  </si>
  <si>
    <t>195/60R/15</t>
  </si>
  <si>
    <t>PSR0LC40</t>
  </si>
  <si>
    <t>PSR0LC41</t>
    <phoneticPr fontId="4" type="noConversion"/>
  </si>
  <si>
    <t>PSR0NG57</t>
  </si>
  <si>
    <t>205/65R/16</t>
  </si>
  <si>
    <t>PSR0V149</t>
  </si>
  <si>
    <t>PSR0LD18</t>
    <phoneticPr fontId="4" type="noConversion"/>
  </si>
  <si>
    <t>PSR0LD16</t>
  </si>
  <si>
    <t>PSR0LD15</t>
  </si>
  <si>
    <t>PSR0NF78</t>
    <phoneticPr fontId="4" type="noConversion"/>
  </si>
  <si>
    <t>PSR0LD19</t>
  </si>
  <si>
    <t>PSR0LD17</t>
  </si>
  <si>
    <t>PSR0NG61</t>
    <phoneticPr fontId="4" type="noConversion"/>
  </si>
  <si>
    <t>PSR0NG58</t>
    <phoneticPr fontId="4" type="noConversion"/>
  </si>
  <si>
    <t>PSR0V145</t>
    <phoneticPr fontId="4" type="noConversion"/>
  </si>
  <si>
    <t>PSR0LE03</t>
  </si>
  <si>
    <t>PSR0LD20</t>
  </si>
  <si>
    <t>175/60R/14</t>
  </si>
  <si>
    <t>KIA RAY</t>
  </si>
  <si>
    <t>EP42</t>
  </si>
  <si>
    <t>EP422</t>
    <phoneticPr fontId="4" type="noConversion"/>
  </si>
  <si>
    <t>PSR13792</t>
  </si>
  <si>
    <t>Toyota-prius</t>
  </si>
  <si>
    <t>RAV4</t>
  </si>
  <si>
    <t>PSR0M041</t>
  </si>
  <si>
    <t>205/55R/17</t>
  </si>
  <si>
    <t>VW ZETTA</t>
    <phoneticPr fontId="4" type="noConversion"/>
  </si>
  <si>
    <t>EP422 Plus</t>
    <phoneticPr fontId="4" type="noConversion"/>
  </si>
  <si>
    <t>PSR0P291</t>
  </si>
  <si>
    <t>155/60R/20</t>
  </si>
  <si>
    <t>BMW I3</t>
  </si>
  <si>
    <t>EP500</t>
  </si>
  <si>
    <t>PSR0P439</t>
    <phoneticPr fontId="4" type="noConversion"/>
  </si>
  <si>
    <t>155/70R/19</t>
  </si>
  <si>
    <t>PSR0P292</t>
  </si>
  <si>
    <t>175/55R/20</t>
  </si>
  <si>
    <t>PSR0G117</t>
  </si>
  <si>
    <t>BMW I3S (I01)</t>
  </si>
  <si>
    <t>PSR0P440</t>
    <phoneticPr fontId="4" type="noConversion"/>
  </si>
  <si>
    <t>175/60R/19</t>
  </si>
  <si>
    <t>PSR0G116</t>
  </si>
  <si>
    <t>195/50R/20</t>
  </si>
  <si>
    <t>BMW</t>
  </si>
  <si>
    <t>ER300</t>
  </si>
  <si>
    <t>205/60R/16 RFT</t>
    <phoneticPr fontId="4" type="noConversion"/>
  </si>
  <si>
    <t>BMW 3 Series</t>
  </si>
  <si>
    <t>PSR0P226</t>
    <phoneticPr fontId="4" type="noConversion"/>
  </si>
  <si>
    <t>225/55R/17RFT</t>
  </si>
  <si>
    <t>BMW 5 Series</t>
  </si>
  <si>
    <t>PSR0P117</t>
    <phoneticPr fontId="6" type="noConversion"/>
  </si>
  <si>
    <t>Benz E-Class [W212]</t>
  </si>
  <si>
    <t>PSR0P335</t>
  </si>
  <si>
    <t>Audi New A6</t>
  </si>
  <si>
    <t>94</t>
  </si>
  <si>
    <t>PSR0P326</t>
    <phoneticPr fontId="4" type="noConversion"/>
  </si>
  <si>
    <t>205/50R/17RFT</t>
  </si>
  <si>
    <t>BMW 1 SERIES</t>
  </si>
  <si>
    <t>ES1Z</t>
    <phoneticPr fontId="4" type="noConversion"/>
  </si>
  <si>
    <t>PSR0P360</t>
    <phoneticPr fontId="4" type="noConversion"/>
  </si>
  <si>
    <t>215/40R/17</t>
    <phoneticPr fontId="4" type="noConversion"/>
  </si>
  <si>
    <t>AUDI S1</t>
    <phoneticPr fontId="4" type="noConversion"/>
  </si>
  <si>
    <t>PSR0G354</t>
  </si>
  <si>
    <t>215/45R/20</t>
    <phoneticPr fontId="4" type="noConversion"/>
  </si>
  <si>
    <t>ES1Z</t>
  </si>
  <si>
    <t>PSR0P384</t>
  </si>
  <si>
    <t>225/35R/19</t>
    <phoneticPr fontId="4" type="noConversion"/>
  </si>
  <si>
    <t>MINI(F54)</t>
    <phoneticPr fontId="4" type="noConversion"/>
  </si>
  <si>
    <t>PSR0P194</t>
    <phoneticPr fontId="4" type="noConversion"/>
  </si>
  <si>
    <t>225/40R/18RFT</t>
  </si>
  <si>
    <t xml:space="preserve">BMW 1 &amp; 2 SERIES </t>
  </si>
  <si>
    <t>PSR0P382</t>
  </si>
  <si>
    <t>MINI(F54)</t>
  </si>
  <si>
    <t>PSR0P195</t>
    <phoneticPr fontId="4" type="noConversion"/>
  </si>
  <si>
    <t>225/45R/17RFT</t>
  </si>
  <si>
    <t>BMW 1SERIES</t>
    <phoneticPr fontId="4" type="noConversion"/>
  </si>
  <si>
    <t>PSR0P316</t>
    <phoneticPr fontId="6" type="noConversion"/>
  </si>
  <si>
    <t>Benz C Class [W205] MOE</t>
    <phoneticPr fontId="4" type="noConversion"/>
  </si>
  <si>
    <t>PSR0G367</t>
  </si>
  <si>
    <t>C-CLASS(W205)</t>
  </si>
  <si>
    <t>PSR0G045</t>
    <phoneticPr fontId="4" type="noConversion"/>
  </si>
  <si>
    <t>BMW3 Series</t>
  </si>
  <si>
    <t>PSR0P378</t>
    <phoneticPr fontId="4" type="noConversion"/>
  </si>
  <si>
    <t>225/45R/19 RFT</t>
    <phoneticPr fontId="4" type="noConversion"/>
  </si>
  <si>
    <t>X1 [F48] + Mini Countryman [F60]</t>
    <phoneticPr fontId="4" type="noConversion"/>
  </si>
  <si>
    <t>PSR0G513</t>
    <phoneticPr fontId="4" type="noConversion"/>
  </si>
  <si>
    <t>BMW 320d -2G</t>
  </si>
  <si>
    <t>PSR0P438</t>
  </si>
  <si>
    <t>ADUI Q2s quattro / ATECA</t>
    <phoneticPr fontId="4" type="noConversion"/>
  </si>
  <si>
    <t>PSR0P196</t>
    <phoneticPr fontId="4" type="noConversion"/>
  </si>
  <si>
    <t>245/35R/18RFT</t>
  </si>
  <si>
    <t>PSR0P385</t>
    <phoneticPr fontId="4" type="noConversion"/>
  </si>
  <si>
    <t>BMW 2series convertible (F23)</t>
    <phoneticPr fontId="4" type="noConversion"/>
  </si>
  <si>
    <t>245/35R/19</t>
  </si>
  <si>
    <t>245/35R/20</t>
    <phoneticPr fontId="4" type="noConversion"/>
  </si>
  <si>
    <t>PSR0P370</t>
  </si>
  <si>
    <t>A4</t>
    <phoneticPr fontId="4" type="noConversion"/>
  </si>
  <si>
    <t>PSR0P371</t>
    <phoneticPr fontId="4" type="noConversion"/>
  </si>
  <si>
    <t>A4(AU491)</t>
    <phoneticPr fontId="4" type="noConversion"/>
  </si>
  <si>
    <t>PSR0G368</t>
    <phoneticPr fontId="4" type="noConversion"/>
  </si>
  <si>
    <t>PSR0G226</t>
    <phoneticPr fontId="4" type="noConversion"/>
  </si>
  <si>
    <t>BMW I8</t>
  </si>
  <si>
    <t>PSR0G121</t>
    <phoneticPr fontId="4" type="noConversion"/>
  </si>
  <si>
    <t>245/40R/20RFT</t>
    <phoneticPr fontId="4" type="noConversion"/>
  </si>
  <si>
    <t>7 SERIES(G11/G12)</t>
  </si>
  <si>
    <t>PSR0P305</t>
  </si>
  <si>
    <t>Benz S-class W222</t>
  </si>
  <si>
    <t>PSR0P366</t>
    <phoneticPr fontId="4" type="noConversion"/>
  </si>
  <si>
    <t>245/45R/19RFT</t>
  </si>
  <si>
    <t>PSR0G162</t>
  </si>
  <si>
    <t>AUDI B9</t>
    <phoneticPr fontId="4" type="noConversion"/>
  </si>
  <si>
    <t>255/35R/20</t>
  </si>
  <si>
    <t>255/40R/19</t>
  </si>
  <si>
    <t>PSR0G122</t>
    <phoneticPr fontId="4" type="noConversion"/>
  </si>
  <si>
    <t>275/35R/20RFT</t>
    <phoneticPr fontId="4" type="noConversion"/>
  </si>
  <si>
    <t>BMW 7 SERIES [G11, G12 )</t>
  </si>
  <si>
    <t>PSR0P306</t>
  </si>
  <si>
    <t>PSR0P367</t>
    <phoneticPr fontId="4" type="noConversion"/>
  </si>
  <si>
    <t>275/40R/19RFT</t>
  </si>
  <si>
    <t>7 SERIES(G11/G12) RFT</t>
    <phoneticPr fontId="4" type="noConversion"/>
  </si>
  <si>
    <t>PSR0P307</t>
    <phoneticPr fontId="4" type="noConversion"/>
  </si>
  <si>
    <t>Benz S-class W222 EXT</t>
  </si>
  <si>
    <t>ES1Z EXT</t>
    <phoneticPr fontId="3" type="noConversion"/>
  </si>
  <si>
    <t>PSR0G161</t>
  </si>
  <si>
    <t>ES1Z EXT</t>
  </si>
  <si>
    <t>PSR0P308</t>
    <phoneticPr fontId="4" type="noConversion"/>
  </si>
  <si>
    <t>PSR0P433</t>
  </si>
  <si>
    <t>255/40R/18RFT</t>
  </si>
  <si>
    <t>ES1Z RFT</t>
  </si>
  <si>
    <t>245/40R/20</t>
  </si>
  <si>
    <t>275/35R/19</t>
  </si>
  <si>
    <t>275/35R/20</t>
  </si>
  <si>
    <t>PSR0UV8F</t>
  </si>
  <si>
    <t>205/65R/16</t>
    <phoneticPr fontId="4" type="noConversion"/>
  </si>
  <si>
    <t>FS FT140</t>
  </si>
  <si>
    <t>PSR0UV5F</t>
  </si>
  <si>
    <t>HONDA</t>
  </si>
  <si>
    <t>HL001</t>
  </si>
  <si>
    <t>PSR0F951</t>
  </si>
  <si>
    <t>225/55R/18</t>
    <phoneticPr fontId="4" type="noConversion"/>
  </si>
  <si>
    <t>HL001</t>
    <phoneticPr fontId="4" type="noConversion"/>
  </si>
  <si>
    <t>BSFC</t>
  </si>
  <si>
    <t>225/60R/17</t>
    <phoneticPr fontId="4" type="noConversion"/>
  </si>
  <si>
    <t>PSR0LH65</t>
    <phoneticPr fontId="4" type="noConversion"/>
  </si>
  <si>
    <t>PSR0LE46</t>
  </si>
  <si>
    <t>PSR0LE57</t>
    <phoneticPr fontId="4" type="noConversion"/>
  </si>
  <si>
    <t>PSR0LE54</t>
  </si>
  <si>
    <t>PSR0LE58</t>
  </si>
  <si>
    <t>PSR0F946</t>
  </si>
  <si>
    <t>235/60R/16</t>
    <phoneticPr fontId="4" type="noConversion"/>
  </si>
  <si>
    <t>PSR0LE47</t>
  </si>
  <si>
    <t>235/60R/17</t>
    <phoneticPr fontId="4" type="noConversion"/>
  </si>
  <si>
    <t>PSR0F952</t>
  </si>
  <si>
    <t>PSR0LE40</t>
  </si>
  <si>
    <t>235/70R/16</t>
    <phoneticPr fontId="4" type="noConversion"/>
  </si>
  <si>
    <t>PSR0LE60</t>
  </si>
  <si>
    <t>245/55R/19</t>
    <phoneticPr fontId="4" type="noConversion"/>
  </si>
  <si>
    <t>PSR16010</t>
  </si>
  <si>
    <t>PSR0LE55</t>
  </si>
  <si>
    <t>PSR0F947</t>
  </si>
  <si>
    <t>255/65R/16</t>
    <phoneticPr fontId="4" type="noConversion"/>
  </si>
  <si>
    <t>PSR0LE36</t>
  </si>
  <si>
    <t>255/70R/15</t>
    <phoneticPr fontId="4" type="noConversion"/>
  </si>
  <si>
    <t>PSR0LE56</t>
  </si>
  <si>
    <t>PXR00470</t>
  </si>
  <si>
    <t xml:space="preserve"> 255/40R/20</t>
  </si>
  <si>
    <t>097</t>
  </si>
  <si>
    <t>LM25</t>
  </si>
  <si>
    <t>PXR00471</t>
  </si>
  <si>
    <t xml:space="preserve"> 285/35R/20</t>
  </si>
  <si>
    <t>PSR0G615</t>
  </si>
  <si>
    <t>P-S007A</t>
  </si>
  <si>
    <t>235/35R/19</t>
  </si>
  <si>
    <t>91</t>
  </si>
  <si>
    <t>POTENZA SPORT</t>
  </si>
  <si>
    <t>PSR0G705</t>
  </si>
  <si>
    <t>245/30ZR/20</t>
  </si>
  <si>
    <t>PSR0G625</t>
  </si>
  <si>
    <t>95</t>
  </si>
  <si>
    <t>PSR0G746</t>
  </si>
  <si>
    <t>245/35ZR/19</t>
  </si>
  <si>
    <t>PSR0G717</t>
  </si>
  <si>
    <t>245/35ZR/20</t>
  </si>
  <si>
    <t>PSR0G688</t>
  </si>
  <si>
    <t>99</t>
  </si>
  <si>
    <t>PSR0G632</t>
  </si>
  <si>
    <t>PSR0G637</t>
  </si>
  <si>
    <t>255/35R/19</t>
  </si>
  <si>
    <t>96</t>
  </si>
  <si>
    <t>PSR0G638</t>
  </si>
  <si>
    <t>97</t>
  </si>
  <si>
    <t>PSR0G745</t>
  </si>
  <si>
    <t>265/30ZR/19</t>
  </si>
  <si>
    <t>PSR0G648</t>
  </si>
  <si>
    <t>265/35R/20</t>
  </si>
  <si>
    <t>PSR0G655</t>
  </si>
  <si>
    <t>275/30R/19</t>
  </si>
  <si>
    <t>PSR0G656</t>
  </si>
  <si>
    <t>275/30R/20</t>
  </si>
  <si>
    <t>PSR0G660</t>
  </si>
  <si>
    <t>105</t>
  </si>
  <si>
    <t>PSR0G665</t>
  </si>
  <si>
    <t>285/30R/19</t>
  </si>
  <si>
    <t>98</t>
  </si>
  <si>
    <t>285/30R/20</t>
  </si>
  <si>
    <t>PSR0G669</t>
  </si>
  <si>
    <t>285/35R/19</t>
  </si>
  <si>
    <t>PSR0G718</t>
  </si>
  <si>
    <t>285/35ZR/20</t>
  </si>
  <si>
    <t>PSR0G675</t>
  </si>
  <si>
    <t>295/30R/20</t>
  </si>
  <si>
    <t>PSR0G677</t>
  </si>
  <si>
    <t>295/35R/21</t>
  </si>
  <si>
    <t>107</t>
  </si>
  <si>
    <t>PSR0G678</t>
  </si>
  <si>
    <t>305/30R/19</t>
  </si>
  <si>
    <t>PSR0G689</t>
  </si>
  <si>
    <t>305/30ZR/20</t>
  </si>
  <si>
    <t>PSR0G706</t>
  </si>
  <si>
    <t>LVR</t>
  </si>
  <si>
    <t>LVR08735</t>
  </si>
  <si>
    <t>215/75R/16C</t>
    <phoneticPr fontId="4" type="noConversion"/>
  </si>
  <si>
    <t>ISUZU ELF</t>
    <phoneticPr fontId="4" type="noConversion"/>
  </si>
  <si>
    <t>N</t>
    <phoneticPr fontId="4" type="noConversion"/>
  </si>
  <si>
    <t>R294</t>
    <phoneticPr fontId="4" type="noConversion"/>
  </si>
  <si>
    <t>R624</t>
  </si>
  <si>
    <t>LVR0N295</t>
    <phoneticPr fontId="4" type="noConversion"/>
  </si>
  <si>
    <t>195R/15</t>
  </si>
  <si>
    <t>LVR</t>
    <phoneticPr fontId="4" type="noConversion"/>
  </si>
  <si>
    <t>LVR0G031</t>
  </si>
  <si>
    <t>215/60R/17C</t>
  </si>
  <si>
    <t>VW Transporter</t>
  </si>
  <si>
    <t>109/107</t>
  </si>
  <si>
    <t>R660</t>
  </si>
  <si>
    <t>LVR0G032</t>
  </si>
  <si>
    <t>VW T6PA</t>
  </si>
  <si>
    <t>R660ECO</t>
  </si>
  <si>
    <t>LVR0G030</t>
  </si>
  <si>
    <t>LVR0L406</t>
    <phoneticPr fontId="4" type="noConversion"/>
  </si>
  <si>
    <t>145R/13</t>
    <phoneticPr fontId="4" type="noConversion"/>
  </si>
  <si>
    <t>R710</t>
    <phoneticPr fontId="4" type="noConversion"/>
  </si>
  <si>
    <t>LVR0L337</t>
  </si>
  <si>
    <t>185R/14</t>
    <phoneticPr fontId="4" type="noConversion"/>
  </si>
  <si>
    <t>R710</t>
  </si>
  <si>
    <t>LVR0L328</t>
  </si>
  <si>
    <t>195/70R/15</t>
    <phoneticPr fontId="4" type="noConversion"/>
  </si>
  <si>
    <t>LVR0L338</t>
  </si>
  <si>
    <t>195R/14</t>
    <phoneticPr fontId="4" type="noConversion"/>
  </si>
  <si>
    <t>LVR0L331</t>
  </si>
  <si>
    <t>195R/15</t>
    <phoneticPr fontId="4" type="noConversion"/>
  </si>
  <si>
    <t>LVR0L333</t>
  </si>
  <si>
    <t>205/75R/16</t>
    <phoneticPr fontId="4" type="noConversion"/>
  </si>
  <si>
    <t>LVR0L329</t>
  </si>
  <si>
    <t>215/70R/15</t>
    <phoneticPr fontId="4" type="noConversion"/>
  </si>
  <si>
    <t>LVR0L334</t>
  </si>
  <si>
    <t>215/70R/16</t>
    <phoneticPr fontId="4" type="noConversion"/>
  </si>
  <si>
    <t>PSR0LH28</t>
  </si>
  <si>
    <t>EA04</t>
  </si>
  <si>
    <t>195/50R/15</t>
    <phoneticPr fontId="4" type="noConversion"/>
  </si>
  <si>
    <t>RE004</t>
  </si>
  <si>
    <t>PSR0LH36</t>
  </si>
  <si>
    <t>PSR0LH30</t>
  </si>
  <si>
    <t>205/50R/16</t>
    <phoneticPr fontId="4" type="noConversion"/>
  </si>
  <si>
    <t>PSR0LH29</t>
    <phoneticPr fontId="4" type="noConversion"/>
  </si>
  <si>
    <t>PSR0LH37</t>
  </si>
  <si>
    <t>PSR0LH34</t>
  </si>
  <si>
    <t>PSR0LH51</t>
  </si>
  <si>
    <t>PSR0LH32</t>
  </si>
  <si>
    <t>PSR0LH45</t>
  </si>
  <si>
    <t>PSR0F988</t>
  </si>
  <si>
    <t>225/40R/19</t>
    <phoneticPr fontId="4" type="noConversion"/>
  </si>
  <si>
    <t>PSR0LH38</t>
  </si>
  <si>
    <t>PSR0LH44</t>
  </si>
  <si>
    <t>PSR0LH35</t>
  </si>
  <si>
    <t>PSR0FA15</t>
  </si>
  <si>
    <t>225/55R/16</t>
  </si>
  <si>
    <t>PSR0LH54</t>
  </si>
  <si>
    <t>PSR0FA20</t>
  </si>
  <si>
    <t>235/35R/19</t>
    <phoneticPr fontId="4" type="noConversion"/>
  </si>
  <si>
    <t>PSR0LH46</t>
  </si>
  <si>
    <t>235/40R/18</t>
    <phoneticPr fontId="4" type="noConversion"/>
  </si>
  <si>
    <t>PSR0LH39</t>
  </si>
  <si>
    <t>PSR0NH91</t>
  </si>
  <si>
    <t>PSR0LH47</t>
  </si>
  <si>
    <t>PSR0LH49</t>
  </si>
  <si>
    <t>PSR0LH42</t>
  </si>
  <si>
    <t>245/40R/17</t>
    <phoneticPr fontId="4" type="noConversion"/>
  </si>
  <si>
    <t>PSR0LH55</t>
  </si>
  <si>
    <t>PSR0FA19</t>
  </si>
  <si>
    <t>PSR0LH40</t>
  </si>
  <si>
    <t>PSR0V184</t>
    <phoneticPr fontId="4" type="noConversion"/>
  </si>
  <si>
    <t>PSR0LH56</t>
  </si>
  <si>
    <t>255/35R/18</t>
  </si>
  <si>
    <t>PSR0LH52</t>
  </si>
  <si>
    <t>PSR0LH57</t>
  </si>
  <si>
    <t>265/35R/18</t>
  </si>
  <si>
    <t>PSR0LH50</t>
  </si>
  <si>
    <t>275/30R/20</t>
    <phoneticPr fontId="4" type="noConversion"/>
  </si>
  <si>
    <t>PSR0LH48</t>
  </si>
  <si>
    <t>PSR15628</t>
  </si>
  <si>
    <t>Genesis G70&amp; Kia Stinger</t>
  </si>
  <si>
    <t>RE97A</t>
  </si>
  <si>
    <t>PSR15627</t>
  </si>
  <si>
    <t>PSR13009</t>
  </si>
  <si>
    <t>225/55RF/17RFT</t>
  </si>
  <si>
    <t>INFINITIQ50</t>
  </si>
  <si>
    <t>PSR13548</t>
    <phoneticPr fontId="6" type="noConversion"/>
  </si>
  <si>
    <t>PSR0U432</t>
  </si>
  <si>
    <t>VW Passat</t>
    <phoneticPr fontId="4" type="noConversion"/>
  </si>
  <si>
    <t>RE97AS</t>
  </si>
  <si>
    <t>PSR0P393</t>
  </si>
  <si>
    <t>225/40R/19RFT</t>
    <phoneticPr fontId="4" type="noConversion"/>
  </si>
  <si>
    <t>S001 RFT</t>
  </si>
  <si>
    <t>PSR0G719</t>
    <phoneticPr fontId="4" type="noConversion"/>
  </si>
  <si>
    <t>S005</t>
  </si>
  <si>
    <t>PSR0G508</t>
  </si>
  <si>
    <t>S005</t>
    <phoneticPr fontId="4" type="noConversion"/>
  </si>
  <si>
    <t>PSR0G486</t>
  </si>
  <si>
    <t>BMW 1 Series (F40) + BMW 2-Series GT(F44) + MINI Clubman (F54)</t>
  </si>
  <si>
    <t>VW GOLF GTI</t>
  </si>
  <si>
    <t xml:space="preserve">Audi Q3 </t>
  </si>
  <si>
    <t>PSR0P425</t>
    <phoneticPr fontId="4" type="noConversion"/>
  </si>
  <si>
    <t>255/40R/20</t>
    <phoneticPr fontId="4" type="noConversion"/>
  </si>
  <si>
    <t>ASTON MARTIN DB11</t>
    <phoneticPr fontId="4" type="noConversion"/>
  </si>
  <si>
    <t>D01</t>
    <phoneticPr fontId="4" type="noConversion"/>
  </si>
  <si>
    <t>S007</t>
    <phoneticPr fontId="4" type="noConversion"/>
  </si>
  <si>
    <t>255/45R/19</t>
  </si>
  <si>
    <t>275/35R/20</t>
    <phoneticPr fontId="4" type="noConversion"/>
  </si>
  <si>
    <t>285/30R/21</t>
  </si>
  <si>
    <t>T001</t>
    <phoneticPr fontId="4" type="noConversion"/>
  </si>
  <si>
    <t>PSR0P233</t>
  </si>
  <si>
    <t>New B-Class B200 EXT</t>
  </si>
  <si>
    <t>T001</t>
  </si>
  <si>
    <t>PSR0G050</t>
  </si>
  <si>
    <t>VW E GOLF</t>
  </si>
  <si>
    <t>PSR0G474</t>
  </si>
  <si>
    <t>205/55R/17 RFT</t>
    <phoneticPr fontId="4" type="noConversion"/>
  </si>
  <si>
    <t>BMW 2 series</t>
    <phoneticPr fontId="4" type="noConversion"/>
  </si>
  <si>
    <t>PSR0S222</t>
    <phoneticPr fontId="4" type="noConversion"/>
  </si>
  <si>
    <t>BMW COUNTRYMAN / PACEMAN</t>
    <phoneticPr fontId="4" type="noConversion"/>
  </si>
  <si>
    <t>PSR0G061</t>
    <phoneticPr fontId="4" type="noConversion"/>
  </si>
  <si>
    <t>215/50R/18</t>
    <phoneticPr fontId="4" type="noConversion"/>
  </si>
  <si>
    <t>AUDI Q2</t>
    <phoneticPr fontId="4" type="noConversion"/>
  </si>
  <si>
    <t>PSR0G512</t>
  </si>
  <si>
    <t>VW VW T-Roc</t>
    <phoneticPr fontId="4" type="noConversion"/>
  </si>
  <si>
    <t xml:space="preserve"> JEEP Renegade</t>
  </si>
  <si>
    <t>PSR0P363</t>
  </si>
  <si>
    <t>A/B CLASS &amp; CLA EXT</t>
  </si>
  <si>
    <t>PSR0P383</t>
    <phoneticPr fontId="4" type="noConversion"/>
  </si>
  <si>
    <t>PSR0P312</t>
    <phoneticPr fontId="4" type="noConversion"/>
  </si>
  <si>
    <t>BENZ C-class_W205 EXT</t>
  </si>
  <si>
    <t>PSR0P379</t>
    <phoneticPr fontId="4" type="noConversion"/>
  </si>
  <si>
    <t>225/50R/18 RFT</t>
    <phoneticPr fontId="4" type="noConversion"/>
  </si>
  <si>
    <t>097</t>
    <phoneticPr fontId="4" type="noConversion"/>
  </si>
  <si>
    <t>PSR0G451</t>
  </si>
  <si>
    <t>225/55R/17RFT</t>
    <phoneticPr fontId="4" type="noConversion"/>
  </si>
  <si>
    <t>BMW 3 series GT</t>
    <phoneticPr fontId="4" type="noConversion"/>
  </si>
  <si>
    <t>PSR0S184</t>
    <phoneticPr fontId="4" type="noConversion"/>
  </si>
  <si>
    <t>JEEP Renegade</t>
  </si>
  <si>
    <t>PSR0G487</t>
  </si>
  <si>
    <t xml:space="preserve"> 205/55R/17</t>
  </si>
  <si>
    <t>Mercedes DAG W177 MOE</t>
  </si>
  <si>
    <t>T005</t>
    <phoneticPr fontId="4" type="noConversion"/>
  </si>
  <si>
    <t>PSR0G479</t>
  </si>
  <si>
    <t>BMW BMW F48/F60</t>
  </si>
  <si>
    <t>PSR0G485</t>
  </si>
  <si>
    <t xml:space="preserve"> 225/50R/18 RFT</t>
    <phoneticPr fontId="4" type="noConversion"/>
  </si>
  <si>
    <t>PSR0G559</t>
  </si>
  <si>
    <t xml:space="preserve"> 235/50R/19   </t>
  </si>
  <si>
    <t>Mercedes DAG BR243 MO</t>
  </si>
  <si>
    <t>103</t>
    <phoneticPr fontId="4" type="noConversion"/>
  </si>
  <si>
    <t>PSR0G557</t>
  </si>
  <si>
    <t xml:space="preserve"> 235/55R/18   </t>
  </si>
  <si>
    <t xml:space="preserve">Mercedes DAG BR243 MO  </t>
  </si>
  <si>
    <t>104</t>
    <phoneticPr fontId="4" type="noConversion"/>
  </si>
  <si>
    <t>T005</t>
  </si>
  <si>
    <t>PSR0G562</t>
  </si>
  <si>
    <t>Mercedes DAG W223 MO</t>
  </si>
  <si>
    <t>PSR0G558</t>
  </si>
  <si>
    <t>Mercedes DAG BR243 MOE</t>
  </si>
  <si>
    <t>195/55R/16</t>
  </si>
  <si>
    <t>PSR0G551</t>
  </si>
  <si>
    <t>PSR0G428</t>
  </si>
  <si>
    <t>VW SKODA, SCALA (SK371/3)</t>
  </si>
  <si>
    <t>PSR0P435</t>
  </si>
  <si>
    <t>AUDI A3PA</t>
  </si>
  <si>
    <t>PSR0G489</t>
  </si>
  <si>
    <t>PSR0G505</t>
  </si>
  <si>
    <t>PSR0G336</t>
  </si>
  <si>
    <t>BMW 3 SERIES (G20, G21 )
4 SERIES ( G22, G23 ) from 2020 onwards</t>
  </si>
  <si>
    <t>PSR0G478</t>
    <phoneticPr fontId="4" type="noConversion"/>
  </si>
  <si>
    <t>BMW MINI Countryman (F60)</t>
    <phoneticPr fontId="4" type="noConversion"/>
  </si>
  <si>
    <t>PSR0G291</t>
  </si>
  <si>
    <t>215/40R/18</t>
  </si>
  <si>
    <t>PSR0G704</t>
  </si>
  <si>
    <t>PSR0G744</t>
  </si>
  <si>
    <t>215/50R/18</t>
  </si>
  <si>
    <t>PSR0G740</t>
  </si>
  <si>
    <t>PSR0G525</t>
    <phoneticPr fontId="4" type="noConversion"/>
  </si>
  <si>
    <t>PSR0P434</t>
  </si>
  <si>
    <t>PSR0G507</t>
  </si>
  <si>
    <t>PSR0G483</t>
  </si>
  <si>
    <t>BMW F40 (1 Series)</t>
  </si>
  <si>
    <t>PSR0G755</t>
  </si>
  <si>
    <t>PSR0G482</t>
    <phoneticPr fontId="4" type="noConversion"/>
  </si>
  <si>
    <t>225/45R/17 RFT</t>
    <phoneticPr fontId="4" type="noConversion"/>
  </si>
  <si>
    <t>PSR0G582</t>
  </si>
  <si>
    <t>Benz Mercedes DAG W177 - Mercedes A/B Class - MO</t>
    <phoneticPr fontId="4" type="noConversion"/>
  </si>
  <si>
    <t>PSR0G583</t>
  </si>
  <si>
    <t>225/45R/18 RFT</t>
    <phoneticPr fontId="4" type="noConversion"/>
  </si>
  <si>
    <t xml:space="preserve">   W206 MOE</t>
  </si>
  <si>
    <t>095</t>
    <phoneticPr fontId="4" type="noConversion"/>
  </si>
  <si>
    <t>PSR0G338</t>
  </si>
  <si>
    <t>PSR0G694</t>
  </si>
  <si>
    <t>PSR0G585</t>
  </si>
  <si>
    <t xml:space="preserve"> W206 MOE</t>
  </si>
  <si>
    <t>PSR0G456</t>
  </si>
  <si>
    <t>AUDI B9</t>
  </si>
  <si>
    <t>PSR0G337</t>
  </si>
  <si>
    <t>225/50R/17 RFT</t>
    <phoneticPr fontId="4" type="noConversion"/>
  </si>
  <si>
    <t>PSR0G124</t>
  </si>
  <si>
    <t>AUDI A6(AU581) &amp; A7(583)</t>
  </si>
  <si>
    <t>PSR0G352</t>
  </si>
  <si>
    <t>Audi A6 and A7</t>
  </si>
  <si>
    <t>PSR0G426</t>
  </si>
  <si>
    <t>AUDI Q2S</t>
  </si>
  <si>
    <t>PSR0G431</t>
  </si>
  <si>
    <t>A6 ALL ROAD (AU 582/584)</t>
  </si>
  <si>
    <t>PSR0G528</t>
  </si>
  <si>
    <t>PSR0G430</t>
  </si>
  <si>
    <t>PSR0G584</t>
  </si>
  <si>
    <t>DAG W206 MOE</t>
  </si>
  <si>
    <t>PSR0G445</t>
  </si>
  <si>
    <t>PSR0G292</t>
    <phoneticPr fontId="4" type="noConversion"/>
  </si>
  <si>
    <t>BMW 8-Series ( G14,15,16 )</t>
  </si>
  <si>
    <t>PSR0G488</t>
  </si>
  <si>
    <t>245/40R/21</t>
  </si>
  <si>
    <t>Audi A6</t>
  </si>
  <si>
    <t>PSR0G444</t>
  </si>
  <si>
    <t>PSR0G754</t>
  </si>
  <si>
    <t>PSR0G756</t>
  </si>
  <si>
    <t>PSR0G370</t>
    <phoneticPr fontId="4" type="noConversion"/>
  </si>
  <si>
    <t>245/45R/18 RFT</t>
    <phoneticPr fontId="4" type="noConversion"/>
  </si>
  <si>
    <t>BMW 5 series G15</t>
  </si>
  <si>
    <t>PSR0G432</t>
  </si>
  <si>
    <t>245/45RF/20 RFT</t>
  </si>
  <si>
    <t>255/35R/19 RFT</t>
    <phoneticPr fontId="4" type="noConversion"/>
  </si>
  <si>
    <t>PSR0G371</t>
  </si>
  <si>
    <t>BMW G20</t>
  </si>
  <si>
    <t>PSR0G126</t>
  </si>
  <si>
    <t>255/35R/21</t>
  </si>
  <si>
    <t>PSR0G339</t>
  </si>
  <si>
    <t>255/40R/18 RFT</t>
    <phoneticPr fontId="4" type="noConversion"/>
  </si>
  <si>
    <t>PSR0G586</t>
  </si>
  <si>
    <t>Mercedes DAG W206</t>
    <phoneticPr fontId="4" type="noConversion"/>
  </si>
  <si>
    <t>PSR0G351</t>
  </si>
  <si>
    <t>101</t>
    <phoneticPr fontId="4" type="noConversion"/>
  </si>
  <si>
    <t>PSR0G564</t>
  </si>
  <si>
    <t>PSR0G563</t>
  </si>
  <si>
    <t>BENZ W223 MO</t>
  </si>
  <si>
    <t>PSR0G568</t>
  </si>
  <si>
    <t>255/50R/18</t>
  </si>
  <si>
    <t>BENZ DAG W223 MO</t>
  </si>
  <si>
    <t>106</t>
    <phoneticPr fontId="4" type="noConversion"/>
  </si>
  <si>
    <t>PSR0G293</t>
  </si>
  <si>
    <t>275/35R/19 RFT</t>
    <phoneticPr fontId="4" type="noConversion"/>
  </si>
  <si>
    <t>PSR0G567</t>
  </si>
  <si>
    <t>285/35R/20</t>
  </si>
  <si>
    <t>PSR0G566</t>
  </si>
  <si>
    <t>PSR0G739</t>
  </si>
  <si>
    <t>285/35R/22</t>
  </si>
  <si>
    <t>T005A</t>
  </si>
  <si>
    <t>PSR0LE71</t>
  </si>
  <si>
    <t>PSR15552</t>
  </si>
  <si>
    <t>255/45R/19</t>
    <phoneticPr fontId="4" type="noConversion"/>
  </si>
  <si>
    <t>PSR15557</t>
  </si>
  <si>
    <t>TOURING FS100</t>
  </si>
  <si>
    <t>235/40R/18</t>
  </si>
  <si>
    <t>PXR01482</t>
  </si>
  <si>
    <t>WS90FZ</t>
    <phoneticPr fontId="4" type="noConversion"/>
  </si>
  <si>
    <t>PXR01438</t>
  </si>
  <si>
    <t>WS90FZ</t>
  </si>
  <si>
    <t>PXR01481</t>
  </si>
  <si>
    <t>PXR01446</t>
  </si>
  <si>
    <t>PXR01442</t>
  </si>
  <si>
    <t>PXR01452</t>
  </si>
  <si>
    <t>PXR01619</t>
  </si>
  <si>
    <t>PXR01621</t>
  </si>
  <si>
    <t>TTL</t>
    <phoneticPr fontId="3" type="noConversion"/>
  </si>
  <si>
    <r>
      <rPr>
        <b/>
        <u/>
        <sz val="9"/>
        <rFont val="맑은 고딕"/>
        <family val="3"/>
        <charset val="129"/>
      </rPr>
      <t>원산지에</t>
    </r>
    <r>
      <rPr>
        <b/>
        <u/>
        <sz val="9"/>
        <rFont val="BridgestoneType"/>
        <family val="2"/>
      </rPr>
      <t xml:space="preserve"> </t>
    </r>
    <r>
      <rPr>
        <b/>
        <u/>
        <sz val="9"/>
        <rFont val="맑은 고딕"/>
        <family val="3"/>
        <charset val="129"/>
      </rPr>
      <t>따라</t>
    </r>
    <r>
      <rPr>
        <b/>
        <u/>
        <sz val="9"/>
        <rFont val="BridgestoneType"/>
        <family val="2"/>
      </rPr>
      <t xml:space="preserve"> </t>
    </r>
    <r>
      <rPr>
        <b/>
        <u/>
        <sz val="9"/>
        <rFont val="맑은 고딕"/>
        <family val="3"/>
        <charset val="129"/>
      </rPr>
      <t>입고</t>
    </r>
    <r>
      <rPr>
        <b/>
        <u/>
        <sz val="9"/>
        <rFont val="BridgestoneType"/>
        <family val="2"/>
      </rPr>
      <t xml:space="preserve"> </t>
    </r>
    <r>
      <rPr>
        <b/>
        <u/>
        <sz val="9"/>
        <rFont val="맑은 고딕"/>
        <family val="3"/>
        <charset val="129"/>
      </rPr>
      <t>일정</t>
    </r>
    <r>
      <rPr>
        <b/>
        <u/>
        <sz val="9"/>
        <rFont val="BridgestoneType"/>
        <family val="2"/>
      </rPr>
      <t xml:space="preserve"> </t>
    </r>
    <r>
      <rPr>
        <b/>
        <u/>
        <sz val="9"/>
        <rFont val="맑은 고딕"/>
        <family val="3"/>
        <charset val="129"/>
      </rPr>
      <t>달라짐</t>
    </r>
    <phoneticPr fontId="4" type="noConversion"/>
  </si>
  <si>
    <r>
      <t>Toyota Prius(OE</t>
    </r>
    <r>
      <rPr>
        <sz val="9"/>
        <rFont val="맑은 고딕"/>
        <family val="3"/>
        <charset val="129"/>
      </rPr>
      <t>만료</t>
    </r>
    <r>
      <rPr>
        <sz val="9"/>
        <rFont val="BridgestoneType"/>
        <family val="2"/>
      </rPr>
      <t>)</t>
    </r>
    <phoneticPr fontId="4" type="noConversion"/>
  </si>
  <si>
    <r>
      <t>2018 9</t>
    </r>
    <r>
      <rPr>
        <sz val="9"/>
        <rFont val="맑은 고딕"/>
        <family val="3"/>
        <charset val="129"/>
      </rPr>
      <t>월부터</t>
    </r>
    <r>
      <rPr>
        <sz val="9"/>
        <rFont val="BridgestoneType"/>
        <family val="2"/>
      </rPr>
      <t xml:space="preserve"> </t>
    </r>
    <r>
      <rPr>
        <sz val="9"/>
        <rFont val="맑은 고딕"/>
        <family val="3"/>
        <charset val="129"/>
      </rPr>
      <t>오더</t>
    </r>
    <r>
      <rPr>
        <sz val="9"/>
        <rFont val="BridgestoneType"/>
        <family val="2"/>
      </rPr>
      <t xml:space="preserve"> </t>
    </r>
    <r>
      <rPr>
        <sz val="9"/>
        <rFont val="맑은 고딕"/>
        <family val="3"/>
        <charset val="129"/>
      </rPr>
      <t>가능</t>
    </r>
    <phoneticPr fontId="4" type="noConversion"/>
  </si>
  <si>
    <t/>
  </si>
  <si>
    <t>175/65R/15</t>
  </si>
  <si>
    <t>235/45R/17</t>
  </si>
  <si>
    <t>V</t>
    <phoneticPr fontId="3" type="noConversion"/>
  </si>
  <si>
    <t>W</t>
    <phoneticPr fontId="3" type="noConversion"/>
  </si>
  <si>
    <t>DHPS-AS</t>
    <phoneticPr fontId="3" type="noConversion"/>
  </si>
  <si>
    <t>255/60R/19</t>
  </si>
  <si>
    <t>205/45R/17</t>
  </si>
  <si>
    <t>205/50R/17</t>
  </si>
  <si>
    <t>245/40R/17</t>
  </si>
  <si>
    <t>255/70R/18</t>
  </si>
  <si>
    <t>TBSC</t>
    <phoneticPr fontId="3" type="noConversion"/>
  </si>
  <si>
    <t>92</t>
  </si>
  <si>
    <t>LEXUS NX</t>
  </si>
  <si>
    <t>109</t>
  </si>
  <si>
    <t>225/50R/18</t>
  </si>
  <si>
    <t>EL400II</t>
  </si>
  <si>
    <t>LEXUS RX</t>
  </si>
  <si>
    <t>265/40R/21</t>
  </si>
  <si>
    <t>93</t>
  </si>
  <si>
    <t>PSR0LGKF</t>
  </si>
  <si>
    <t>PSR0V184</t>
  </si>
  <si>
    <t>DRIVEGUARD PLUS</t>
  </si>
  <si>
    <t>PSR0LFWF</t>
  </si>
  <si>
    <t>PSR0LB0F</t>
  </si>
  <si>
    <t>PSR0L98F</t>
  </si>
  <si>
    <t>PSR0LA8F</t>
  </si>
  <si>
    <t>PSR0LC6F</t>
  </si>
  <si>
    <t>PSR0LBGF</t>
  </si>
  <si>
    <t>PSR0LB1F</t>
  </si>
  <si>
    <t>PSR0LBHF</t>
  </si>
  <si>
    <t>PSR0LB5F</t>
  </si>
  <si>
    <t>BATO-NA</t>
  </si>
  <si>
    <r>
      <t>Ⅱ：個別層別</t>
    </r>
    <r>
      <rPr>
        <b/>
        <sz val="20"/>
        <color indexed="10"/>
        <rFont val="ＭＳ Ｐゴシック"/>
        <family val="2"/>
        <charset val="128"/>
      </rPr>
      <t>　</t>
    </r>
    <rPh sb="2" eb="4">
      <t>コベツ</t>
    </rPh>
    <rPh sb="4" eb="6">
      <t>ソウベツ</t>
    </rPh>
    <phoneticPr fontId="29"/>
  </si>
  <si>
    <t>製品在庫管理を行う上で適切な切り口をベースに、在庫見込みをご連絡願います。</t>
    <rPh sb="0" eb="2">
      <t>セイヒン</t>
    </rPh>
    <rPh sb="2" eb="4">
      <t>ザイコ</t>
    </rPh>
    <rPh sb="4" eb="6">
      <t>カンリ</t>
    </rPh>
    <rPh sb="7" eb="8">
      <t>オコナ</t>
    </rPh>
    <rPh sb="9" eb="10">
      <t>ウエ</t>
    </rPh>
    <rPh sb="11" eb="13">
      <t>テキセツ</t>
    </rPh>
    <rPh sb="14" eb="15">
      <t>キ</t>
    </rPh>
    <rPh sb="16" eb="17">
      <t>クチ</t>
    </rPh>
    <rPh sb="23" eb="25">
      <t>ザイコ</t>
    </rPh>
    <rPh sb="25" eb="27">
      <t>ミコ</t>
    </rPh>
    <rPh sb="30" eb="32">
      <t>レンラク</t>
    </rPh>
    <rPh sb="32" eb="33">
      <t>ネガ</t>
    </rPh>
    <phoneticPr fontId="29"/>
  </si>
  <si>
    <t>切り口例毎の在庫管理フォーマット（Sample）を下記致しますので、貴方管理の</t>
    <rPh sb="0" eb="1">
      <t>キ</t>
    </rPh>
    <rPh sb="2" eb="3">
      <t>クチ</t>
    </rPh>
    <rPh sb="3" eb="4">
      <t>レイ</t>
    </rPh>
    <rPh sb="4" eb="5">
      <t>ゴト</t>
    </rPh>
    <rPh sb="6" eb="8">
      <t>ザイコ</t>
    </rPh>
    <rPh sb="8" eb="10">
      <t>カンリ</t>
    </rPh>
    <rPh sb="25" eb="27">
      <t>カキ</t>
    </rPh>
    <rPh sb="27" eb="28">
      <t>イタ</t>
    </rPh>
    <rPh sb="34" eb="35">
      <t>キ</t>
    </rPh>
    <rPh sb="35" eb="36">
      <t>ホウ</t>
    </rPh>
    <rPh sb="36" eb="38">
      <t>カンリ</t>
    </rPh>
    <phoneticPr fontId="29"/>
  </si>
  <si>
    <r>
      <t>切り口に合わせて調整頂き、</t>
    </r>
    <r>
      <rPr>
        <b/>
        <sz val="18"/>
        <color indexed="10"/>
        <rFont val="ＭＳ Ｐゴシック"/>
        <family val="2"/>
        <charset val="128"/>
      </rPr>
      <t>送付用フォーマットとして設定の上、返信願います。</t>
    </r>
    <rPh sb="0" eb="1">
      <t>キ</t>
    </rPh>
    <rPh sb="2" eb="3">
      <t>クチ</t>
    </rPh>
    <rPh sb="4" eb="5">
      <t>ア</t>
    </rPh>
    <rPh sb="8" eb="10">
      <t>チョウセイ</t>
    </rPh>
    <rPh sb="10" eb="11">
      <t>イタダ</t>
    </rPh>
    <rPh sb="13" eb="15">
      <t>ソウフ</t>
    </rPh>
    <rPh sb="15" eb="16">
      <t>ヨウ</t>
    </rPh>
    <rPh sb="25" eb="27">
      <t>セッテイ</t>
    </rPh>
    <rPh sb="28" eb="29">
      <t>ウエ</t>
    </rPh>
    <rPh sb="30" eb="32">
      <t>ヘンシン</t>
    </rPh>
    <rPh sb="32" eb="33">
      <t>ネガ</t>
    </rPh>
    <phoneticPr fontId="29"/>
  </si>
  <si>
    <t>※ 切り口例：OE／REP／EXP別、夏／冬別、卸／小売別、メインサイズ／レアサイズ別</t>
    <rPh sb="2" eb="3">
      <t>キ</t>
    </rPh>
    <rPh sb="4" eb="5">
      <t>クチ</t>
    </rPh>
    <rPh sb="5" eb="6">
      <t>レイ</t>
    </rPh>
    <phoneticPr fontId="29"/>
  </si>
  <si>
    <t>※ 管理フォーマット（Sample）の切り口は必要に応じて変更頂いて構いません。</t>
    <rPh sb="2" eb="4">
      <t>カンリ</t>
    </rPh>
    <rPh sb="19" eb="20">
      <t>キ</t>
    </rPh>
    <rPh sb="21" eb="22">
      <t>クチ</t>
    </rPh>
    <rPh sb="23" eb="25">
      <t>ヒツヨウ</t>
    </rPh>
    <rPh sb="26" eb="27">
      <t>オウ</t>
    </rPh>
    <rPh sb="29" eb="31">
      <t>ヘンコウ</t>
    </rPh>
    <rPh sb="31" eb="32">
      <t>イタダ</t>
    </rPh>
    <rPh sb="34" eb="35">
      <t>カマ</t>
    </rPh>
    <phoneticPr fontId="29"/>
  </si>
  <si>
    <t>h</t>
    <phoneticPr fontId="3" type="noConversion"/>
  </si>
  <si>
    <t>i</t>
    <phoneticPr fontId="3" type="noConversion"/>
  </si>
  <si>
    <t>u</t>
    <phoneticPr fontId="3" type="noConversion"/>
  </si>
  <si>
    <t>Stock Month Forecast</t>
    <phoneticPr fontId="3" type="noConversion"/>
  </si>
  <si>
    <t xml:space="preserve"> </t>
    <phoneticPr fontId="3" type="noConversion"/>
  </si>
  <si>
    <t>Y2021</t>
    <phoneticPr fontId="3" type="noConversion"/>
  </si>
  <si>
    <t>Y2022</t>
    <phoneticPr fontId="3" type="noConversion"/>
  </si>
  <si>
    <t>Target month</t>
  </si>
  <si>
    <t>Target 
Month</t>
    <phoneticPr fontId="29"/>
  </si>
  <si>
    <t>Oct</t>
    <phoneticPr fontId="3" type="noConversion"/>
  </si>
  <si>
    <t>Nov</t>
    <phoneticPr fontId="3" type="noConversion"/>
  </si>
  <si>
    <t>Dec</t>
    <phoneticPr fontId="3" type="noConversion"/>
  </si>
  <si>
    <t>Jan</t>
    <phoneticPr fontId="3" type="noConversion"/>
  </si>
  <si>
    <t>Feb</t>
    <phoneticPr fontId="3" type="noConversion"/>
  </si>
  <si>
    <t>Mar</t>
    <phoneticPr fontId="3" type="noConversion"/>
  </si>
  <si>
    <t>Apr</t>
    <phoneticPr fontId="3" type="noConversion"/>
  </si>
  <si>
    <t>May</t>
    <phoneticPr fontId="3" type="noConversion"/>
  </si>
  <si>
    <t>Jun</t>
    <phoneticPr fontId="3" type="noConversion"/>
  </si>
  <si>
    <t>Jul</t>
    <phoneticPr fontId="3" type="noConversion"/>
  </si>
  <si>
    <t>Aug</t>
    <phoneticPr fontId="3" type="noConversion"/>
  </si>
  <si>
    <t>Sep</t>
    <phoneticPr fontId="3" type="noConversion"/>
  </si>
  <si>
    <t>Act</t>
    <phoneticPr fontId="3" type="noConversion"/>
  </si>
  <si>
    <t>ACT</t>
    <phoneticPr fontId="3" type="noConversion"/>
  </si>
  <si>
    <t>Act</t>
  </si>
  <si>
    <t>FCST</t>
    <phoneticPr fontId="3" type="noConversion"/>
  </si>
  <si>
    <t>RFT</t>
    <phoneticPr fontId="29"/>
  </si>
  <si>
    <t>In</t>
    <phoneticPr fontId="29"/>
  </si>
  <si>
    <t>Out</t>
    <phoneticPr fontId="29"/>
  </si>
  <si>
    <t>Inventory</t>
    <phoneticPr fontId="29"/>
  </si>
  <si>
    <t>month</t>
    <phoneticPr fontId="29"/>
  </si>
  <si>
    <t>UHP</t>
    <phoneticPr fontId="29"/>
  </si>
  <si>
    <t>4X4(L)</t>
    <phoneticPr fontId="29"/>
  </si>
  <si>
    <t>4X4(S)</t>
    <phoneticPr fontId="29"/>
  </si>
  <si>
    <t>16"</t>
    <phoneticPr fontId="29"/>
  </si>
  <si>
    <t>15"</t>
    <phoneticPr fontId="29"/>
  </si>
  <si>
    <t>XS</t>
    <phoneticPr fontId="29"/>
  </si>
  <si>
    <t>PSR TTL</t>
    <phoneticPr fontId="29"/>
  </si>
  <si>
    <t>LVR</t>
    <phoneticPr fontId="29"/>
  </si>
  <si>
    <t>LSR1</t>
    <phoneticPr fontId="29"/>
  </si>
  <si>
    <t>PSR+LVR+LSR1 TTL</t>
    <phoneticPr fontId="29"/>
  </si>
  <si>
    <t>Only Winter</t>
    <phoneticPr fontId="29"/>
  </si>
  <si>
    <t>without Winter</t>
    <phoneticPr fontId="29"/>
  </si>
  <si>
    <t>Only SK tire</t>
    <phoneticPr fontId="29"/>
  </si>
  <si>
    <t>*Target month vs OB</t>
    <phoneticPr fontId="3" type="noConversion"/>
  </si>
  <si>
    <t xml:space="preserve">&lt;21OB Stock Mth Target&gt;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</si>
  <si>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</si>
  <si>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</si>
  <si>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</si>
  <si>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</si>
  <si>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</si>
  <si>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</si>
  <si>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</si>
  <si>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</si>
  <si>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</si>
  <si>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</si>
  <si>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</si>
  <si>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</si>
  <si>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&lt;21 RT2 Stock Mth Target&gt; </t>
    <phoneticPr fontId="3" type="noConversion"/>
  </si>
  <si>
    <r>
      <t>&lt;--BSCAP과</t>
    </r>
    <r>
      <rPr>
        <b/>
        <sz val="11"/>
        <color rgb="FFFF0000"/>
        <rFont val="돋움"/>
        <family val="2"/>
        <charset val="129"/>
      </rPr>
      <t xml:space="preserve"> 협의 된 STOCK MONTH</t>
    </r>
    <phoneticPr fontId="3" type="noConversion"/>
  </si>
  <si>
    <t>T005</t>
    <phoneticPr fontId="3" type="noConversion"/>
  </si>
  <si>
    <t>PSR0G526</t>
  </si>
  <si>
    <t>PSR16850</t>
  </si>
  <si>
    <t>PSR0G641</t>
  </si>
  <si>
    <t>PSR0G663</t>
  </si>
  <si>
    <t>PSR0G670</t>
  </si>
  <si>
    <t>PSR0G680</t>
  </si>
  <si>
    <t>PSR0NF72</t>
  </si>
  <si>
    <t>255/40ZR20 (101Y)</t>
  </si>
  <si>
    <t>275/40ZR20 (106Y)</t>
  </si>
  <si>
    <t>285/35ZR20 (104Y)</t>
  </si>
  <si>
    <t>315/35ZR20 (110Y)</t>
  </si>
  <si>
    <t>F01</t>
  </si>
  <si>
    <t>PSR0U474</t>
  </si>
  <si>
    <t>PSR16804</t>
  </si>
  <si>
    <t>PSR16241</t>
  </si>
  <si>
    <t>PSR16647</t>
  </si>
  <si>
    <t>PSR16660</t>
  </si>
  <si>
    <t>PSR16661</t>
  </si>
  <si>
    <t>PSR16771</t>
  </si>
  <si>
    <t>PSR16917</t>
  </si>
  <si>
    <t>PSR16843</t>
  </si>
  <si>
    <t>PSR16861</t>
  </si>
  <si>
    <t>PSR16862</t>
  </si>
  <si>
    <t>PSR16868</t>
  </si>
  <si>
    <t>LEXUS NX</t>
    <phoneticPr fontId="3" type="noConversion"/>
  </si>
  <si>
    <t>235/60R/18 RFT</t>
    <phoneticPr fontId="3" type="noConversion"/>
  </si>
  <si>
    <t>235/50R/20 RFT</t>
    <phoneticPr fontId="3" type="noConversion"/>
  </si>
  <si>
    <t>EL400 02</t>
    <phoneticPr fontId="3" type="noConversion"/>
  </si>
  <si>
    <t>EP422 Plus</t>
    <phoneticPr fontId="3" type="noConversion"/>
  </si>
  <si>
    <t>D400</t>
    <phoneticPr fontId="3" type="noConversion"/>
  </si>
  <si>
    <t>EL450</t>
    <phoneticPr fontId="3" type="noConversion"/>
  </si>
  <si>
    <t>S001L</t>
    <phoneticPr fontId="3" type="noConversion"/>
  </si>
  <si>
    <t>PSR0G589</t>
  </si>
  <si>
    <t>PSR0G758</t>
  </si>
  <si>
    <t>PSR0G588</t>
  </si>
  <si>
    <t>PSR0G747</t>
  </si>
  <si>
    <t>PSR0G743</t>
  </si>
  <si>
    <t>PSR0G697</t>
  </si>
  <si>
    <t>205/60R/17</t>
  </si>
  <si>
    <t>P-RACE</t>
  </si>
  <si>
    <t>T005</t>
    <phoneticPr fontId="3" type="noConversion"/>
  </si>
  <si>
    <t xml:space="preserve">225/35R/20 RFT </t>
  </si>
  <si>
    <t xml:space="preserve">225/40R/19 RFT </t>
  </si>
  <si>
    <t xml:space="preserve">255/30R/20 RFT </t>
  </si>
  <si>
    <t xml:space="preserve">305/30ZR/20 </t>
  </si>
  <si>
    <t>RFT</t>
    <phoneticPr fontId="3" type="noConversion"/>
  </si>
  <si>
    <t>R623</t>
    <phoneticPr fontId="3" type="noConversion"/>
  </si>
  <si>
    <t>LVR0L365</t>
    <phoneticPr fontId="3" type="noConversion"/>
  </si>
  <si>
    <t>LEXUS RX/RXHV</t>
  </si>
  <si>
    <t>LEXUS CT</t>
  </si>
  <si>
    <t>LEXUS GS/GSHV</t>
  </si>
  <si>
    <t xml:space="preserve">TOYOTA BEV SUV </t>
  </si>
  <si>
    <t>TOYOTA CAMRY</t>
  </si>
  <si>
    <t>LEXUS LEXUS IS&amp;RC</t>
  </si>
  <si>
    <t xml:space="preserve"> 235/55R/18</t>
    <phoneticPr fontId="4" type="noConversion"/>
  </si>
  <si>
    <t>PSR0LXA0</t>
  </si>
  <si>
    <t>PSR13692</t>
  </si>
  <si>
    <t>PSR17014</t>
  </si>
  <si>
    <t>PSR0LH27</t>
  </si>
  <si>
    <t>PSR0LH62</t>
  </si>
  <si>
    <t>BMW F40 (1 Series(F40), 2-Series GT(F44))</t>
    <phoneticPr fontId="3" type="noConversion"/>
  </si>
  <si>
    <t>205/55R/16 RFT</t>
    <phoneticPr fontId="3" type="noConversion"/>
  </si>
  <si>
    <t>Mercedes GLA/GLB W247 "MO"</t>
  </si>
  <si>
    <t>BMW 3series (G20)</t>
  </si>
  <si>
    <t>Mercedes-Benz C-Class W206(MO)</t>
  </si>
  <si>
    <t>BMW 2 Series Active Tourer  "★"</t>
  </si>
  <si>
    <t>Audi A1 (AU270) "AO"</t>
  </si>
  <si>
    <t>LAMBORGHINI Huracan STO "L"</t>
  </si>
  <si>
    <t>FERRARI ROMA (F169)</t>
  </si>
  <si>
    <t>285/35R/22 AUDI SQ7 B-silent</t>
  </si>
  <si>
    <r>
      <t>UHP(17UP</t>
    </r>
    <r>
      <rPr>
        <sz val="9"/>
        <rFont val="맑은 고딕"/>
        <family val="3"/>
        <charset val="129"/>
      </rPr>
      <t>）</t>
    </r>
  </si>
  <si>
    <t>Audi AUD Q2 (AU276) "AO"</t>
  </si>
  <si>
    <t>Audi Q2 "AO"</t>
  </si>
  <si>
    <t>AUDI RS3 RO1(Audi QUATTRO)</t>
  </si>
  <si>
    <t xml:space="preserve">MASERATI Trofeo M182 </t>
  </si>
  <si>
    <t>255/40R/21</t>
    <phoneticPr fontId="3" type="noConversion"/>
  </si>
  <si>
    <t>BMW (G15)  "★"</t>
  </si>
  <si>
    <t>245/45R/18 RFT</t>
    <phoneticPr fontId="3" type="noConversion"/>
  </si>
  <si>
    <t>BMW 1 Series (F40) "★"</t>
  </si>
  <si>
    <t>BMW 5series (G31) "★"</t>
  </si>
  <si>
    <t>BMW 3series (G20)  "★"</t>
  </si>
  <si>
    <t>FCA(Fiat Chrysler Automobiles) JEEP Compass</t>
  </si>
  <si>
    <t>FCA(Fiat Chrysler Automobiles)JEEP Compass</t>
  </si>
  <si>
    <t>LEXUS LS EMT</t>
  </si>
  <si>
    <t>H</t>
    <phoneticPr fontId="3" type="noConversion"/>
  </si>
  <si>
    <t>PSR16975</t>
  </si>
  <si>
    <t>PSR16976</t>
  </si>
  <si>
    <t>PSR17013</t>
  </si>
  <si>
    <t xml:space="preserve"> 235/60 R/19</t>
  </si>
  <si>
    <t xml:space="preserve"> 235/50 R/21</t>
  </si>
  <si>
    <t>ALENZA SPORT A/S</t>
  </si>
  <si>
    <t>EL450</t>
    <phoneticPr fontId="3" type="noConversion"/>
  </si>
  <si>
    <t>TOYOYA/LEXUS RX(900B)</t>
    <phoneticPr fontId="3" type="noConversion"/>
  </si>
  <si>
    <t>TOYOTA/LEXUS/LEXUS-LS(775B)</t>
    <phoneticPr fontId="3" type="noConversion"/>
  </si>
  <si>
    <t>PSR0U462</t>
  </si>
  <si>
    <t>PSR0C027</t>
  </si>
  <si>
    <t>PSR0C026</t>
  </si>
  <si>
    <t xml:space="preserve"> 235/65R/17   </t>
    <phoneticPr fontId="3" type="noConversion"/>
  </si>
  <si>
    <t xml:space="preserve"> 255/70R/18   </t>
    <phoneticPr fontId="3" type="noConversion"/>
  </si>
  <si>
    <t xml:space="preserve"> 255/75R/17   </t>
    <phoneticPr fontId="3" type="noConversion"/>
  </si>
  <si>
    <t>DUELER A/T RH-S</t>
  </si>
  <si>
    <t>Honda  CR-V</t>
  </si>
  <si>
    <t>Ford 2021 U725 - Bronco</t>
  </si>
  <si>
    <t>T</t>
    <phoneticPr fontId="3" type="noConversion"/>
  </si>
  <si>
    <t>PSR0G080</t>
  </si>
  <si>
    <t>PSR0G083</t>
  </si>
  <si>
    <t>PSR0G121</t>
  </si>
  <si>
    <t>PSR0G122</t>
  </si>
  <si>
    <t>PSR0G169</t>
  </si>
  <si>
    <t>PSR0G292</t>
  </si>
  <si>
    <t>PSR0G370</t>
  </si>
  <si>
    <t>PSR0G482</t>
  </si>
  <si>
    <t>PSR0G532</t>
  </si>
  <si>
    <t>PSR0L854</t>
  </si>
  <si>
    <t>PSR0L856</t>
  </si>
  <si>
    <t>PSR0LC34</t>
  </si>
  <si>
    <t>PSR0LC36</t>
  </si>
  <si>
    <t>PSR0LC39</t>
  </si>
  <si>
    <t>PSR0LD18</t>
  </si>
  <si>
    <t>PSR0LD90</t>
  </si>
  <si>
    <t>PSR0LD93</t>
  </si>
  <si>
    <t>PSR0LD94</t>
  </si>
  <si>
    <t>PSR0LD99</t>
  </si>
  <si>
    <t>PSR0LE57</t>
  </si>
  <si>
    <t>PSR0LH29</t>
  </si>
  <si>
    <t>PSR0M034</t>
  </si>
  <si>
    <t>PSR0NF78</t>
  </si>
  <si>
    <t>PSR0NG58</t>
  </si>
  <si>
    <t>PSR0NH12</t>
  </si>
  <si>
    <t>PSR0P108</t>
  </si>
  <si>
    <t>PSR0P172</t>
  </si>
  <si>
    <t>PSR0P194</t>
  </si>
  <si>
    <t>PSR0P195</t>
  </si>
  <si>
    <t>PSR0P307</t>
  </si>
  <si>
    <t>PSR0P308</t>
  </si>
  <si>
    <t>PSR0P312</t>
  </si>
  <si>
    <t>PSR0P326</t>
  </si>
  <si>
    <t>PSR0P357</t>
  </si>
  <si>
    <t>PSR0P366</t>
  </si>
  <si>
    <t>PSR0P367</t>
  </si>
  <si>
    <t>PSR0P378</t>
  </si>
  <si>
    <t>PSR0P379</t>
  </si>
  <si>
    <t>PSR0P383</t>
  </si>
  <si>
    <t>PSR0P385</t>
  </si>
  <si>
    <t>PSR0P388</t>
  </si>
  <si>
    <t>PSR0P425</t>
  </si>
  <si>
    <t>PSR0P439</t>
  </si>
  <si>
    <t>PSR0U435</t>
  </si>
  <si>
    <t>PSR0U436</t>
  </si>
  <si>
    <t>PSR0U442</t>
  </si>
  <si>
    <t>PSR0U445</t>
  </si>
  <si>
    <t>PSR13107</t>
  </si>
  <si>
    <t>PSR14711</t>
  </si>
  <si>
    <t>PSR15497</t>
  </si>
  <si>
    <t>PSR15597</t>
  </si>
  <si>
    <t>PSR15719</t>
  </si>
  <si>
    <t>PSR15928</t>
  </si>
  <si>
    <t>PSR16330</t>
  </si>
  <si>
    <t>PXR00758</t>
  </si>
  <si>
    <t>PXR01379</t>
  </si>
  <si>
    <t>PXR01662</t>
  </si>
  <si>
    <t>PXR01730</t>
  </si>
  <si>
    <t>PXR01833</t>
  </si>
  <si>
    <t>PXR01863</t>
  </si>
  <si>
    <t>PXR01905</t>
  </si>
  <si>
    <t>LVR0L406</t>
  </si>
  <si>
    <t>PSR0G226</t>
  </si>
  <si>
    <t>PSR0G513</t>
  </si>
  <si>
    <t>PSR0G527</t>
  </si>
  <si>
    <t>PSR0LC41</t>
  </si>
  <si>
    <t>PSR0LH65</t>
  </si>
  <si>
    <t>PSR0P360</t>
  </si>
  <si>
    <t>PSR0P440</t>
  </si>
  <si>
    <t>PSR0U465</t>
  </si>
  <si>
    <t>PSR0U466</t>
  </si>
  <si>
    <t>PSR15921</t>
  </si>
  <si>
    <t>PSR16242</t>
  </si>
  <si>
    <t>PXR01630</t>
  </si>
  <si>
    <t>PXR01811</t>
  </si>
  <si>
    <t>PXR01854</t>
  </si>
  <si>
    <t xml:space="preserve"> 225/50R/18</t>
    <phoneticPr fontId="4" type="noConversion"/>
  </si>
  <si>
    <t>PSR16760</t>
  </si>
  <si>
    <t>PSR17075</t>
  </si>
  <si>
    <t>245/45R/19</t>
    <phoneticPr fontId="3" type="noConversion"/>
  </si>
  <si>
    <t>AUDI A6</t>
  </si>
  <si>
    <t>ALENZA 001</t>
    <phoneticPr fontId="3" type="noConversion"/>
  </si>
  <si>
    <t>T005</t>
    <phoneticPr fontId="3" type="noConversion"/>
  </si>
  <si>
    <t>BSAF</t>
  </si>
  <si>
    <t>225/40R/18 RFT</t>
  </si>
  <si>
    <t>PSR0G478</t>
  </si>
  <si>
    <t>225/45R/17 RFT</t>
  </si>
  <si>
    <t>225/50R/17 RFT</t>
  </si>
  <si>
    <t>245/45R/18 RFT</t>
  </si>
  <si>
    <t>PSR2</t>
  </si>
  <si>
    <t>HRD</t>
  </si>
  <si>
    <t>PSR1</t>
  </si>
  <si>
    <t>PSR6</t>
  </si>
  <si>
    <t>PSR4</t>
  </si>
  <si>
    <t>LRD</t>
  </si>
  <si>
    <t>PSR5</t>
  </si>
  <si>
    <t>PSR3</t>
  </si>
  <si>
    <t>PSR7</t>
  </si>
  <si>
    <t>LVR1</t>
  </si>
  <si>
    <t>PSR0G757</t>
  </si>
  <si>
    <t>PSR16948</t>
  </si>
  <si>
    <t>255/40R/18 MOE</t>
    <phoneticPr fontId="4" type="noConversion"/>
  </si>
  <si>
    <t>UHP(17UP）</t>
  </si>
  <si>
    <t>PSR OOGATA （16ONLY）</t>
  </si>
  <si>
    <t>PSR IPPAN S (15ONLY）</t>
  </si>
  <si>
    <t>LVR0L365</t>
  </si>
  <si>
    <t>LVR0N295</t>
  </si>
  <si>
    <t>PSR0G748</t>
  </si>
  <si>
    <t>PSR17079</t>
  </si>
  <si>
    <t>101</t>
    <phoneticPr fontId="3" type="noConversion"/>
  </si>
  <si>
    <t>T005A</t>
    <phoneticPr fontId="3" type="noConversion"/>
  </si>
  <si>
    <t>2022-04-11 SJH</t>
    <phoneticPr fontId="3" type="noConversion"/>
  </si>
  <si>
    <t>Y</t>
    <phoneticPr fontId="3" type="noConversion"/>
  </si>
  <si>
    <t>POTENZA SPORT</t>
    <phoneticPr fontId="3" type="noConversion"/>
  </si>
  <si>
    <t>PXR02726</t>
  </si>
  <si>
    <t>PXR02744</t>
    <phoneticPr fontId="3" type="noConversion"/>
  </si>
  <si>
    <t>PSR0G781</t>
    <phoneticPr fontId="3" type="noConversion"/>
  </si>
  <si>
    <t>PSR0G630</t>
    <phoneticPr fontId="3" type="noConversion"/>
  </si>
  <si>
    <t>PSR16973</t>
  </si>
  <si>
    <t>LEXUS UX</t>
  </si>
  <si>
    <t>PSR0G764</t>
    <phoneticPr fontId="3" type="noConversion"/>
  </si>
  <si>
    <t>PSR0G785</t>
  </si>
  <si>
    <t>PSR0G787</t>
  </si>
  <si>
    <t>PSR0G777</t>
  </si>
  <si>
    <t>275/40ZR/19</t>
  </si>
  <si>
    <t>285/30ZR/20</t>
  </si>
  <si>
    <t>295/35ZR/21</t>
  </si>
  <si>
    <t>295/35ZR/21</t>
    <phoneticPr fontId="3" type="noConversion"/>
  </si>
  <si>
    <t>PSR17129</t>
  </si>
  <si>
    <t>PSR17033</t>
  </si>
  <si>
    <t>PXR02778</t>
  </si>
  <si>
    <t>PXR02769</t>
  </si>
  <si>
    <t>PSR17158</t>
  </si>
  <si>
    <t>PSR16970</t>
  </si>
  <si>
    <t>PSR16969</t>
  </si>
  <si>
    <t>Audi e-tron</t>
  </si>
  <si>
    <t>Audi Q3 PHEV</t>
  </si>
  <si>
    <t>TURANZA T005</t>
  </si>
  <si>
    <t>TURANZA 6</t>
  </si>
  <si>
    <t>TURANZA T005 AD</t>
  </si>
  <si>
    <t>PSR0G812</t>
  </si>
  <si>
    <t>PSR0G809</t>
  </si>
  <si>
    <t>PSR0G806</t>
  </si>
  <si>
    <t>PSR0G749</t>
  </si>
  <si>
    <t>PSR0G763</t>
  </si>
  <si>
    <t>PSR0G826</t>
  </si>
  <si>
    <t>PSR0G822</t>
  </si>
  <si>
    <t>PSR0G780</t>
  </si>
  <si>
    <t>PSR0G827</t>
  </si>
  <si>
    <t>PSR0G821</t>
  </si>
  <si>
    <t>PSR0G820</t>
  </si>
  <si>
    <t>PSR0G819</t>
  </si>
  <si>
    <t xml:space="preserve"> 285/45R/20</t>
    <phoneticPr fontId="3" type="noConversion"/>
  </si>
  <si>
    <t>245/35ZR/20</t>
    <phoneticPr fontId="3" type="noConversion"/>
  </si>
  <si>
    <t>285/35R/20</t>
    <phoneticPr fontId="3" type="noConversion"/>
  </si>
  <si>
    <t>255/45R/20</t>
    <phoneticPr fontId="3" type="noConversion"/>
  </si>
  <si>
    <t xml:space="preserve"> 255/40/R/20</t>
    <phoneticPr fontId="3" type="noConversion"/>
  </si>
  <si>
    <t>255/35R/22</t>
    <phoneticPr fontId="3" type="noConversion"/>
  </si>
  <si>
    <t>285/35R/21</t>
    <phoneticPr fontId="3" type="noConversion"/>
  </si>
  <si>
    <t>235/55R/18</t>
    <phoneticPr fontId="3" type="noConversion"/>
  </si>
  <si>
    <t>285/30R/22</t>
    <phoneticPr fontId="3" type="noConversion"/>
  </si>
  <si>
    <t>255/40R/21</t>
    <phoneticPr fontId="3" type="noConversion"/>
  </si>
  <si>
    <t>285/40R/20</t>
    <phoneticPr fontId="3" type="noConversion"/>
  </si>
  <si>
    <t>225/55R/17 RFT</t>
  </si>
  <si>
    <t>235/55R/18 RFT</t>
  </si>
  <si>
    <r>
      <t>PSR IPPAN S (15ONLY</t>
    </r>
    <r>
      <rPr>
        <sz val="9"/>
        <rFont val="맑은 고딕"/>
        <family val="3"/>
        <charset val="129"/>
      </rPr>
      <t>）</t>
    </r>
  </si>
  <si>
    <r>
      <t xml:space="preserve">PSR IPPAN XS </t>
    </r>
    <r>
      <rPr>
        <sz val="9"/>
        <rFont val="맑은 고딕"/>
        <family val="3"/>
        <charset val="129"/>
      </rPr>
      <t>（</t>
    </r>
    <r>
      <rPr>
        <sz val="9"/>
        <rFont val="BridgestoneType"/>
        <family val="2"/>
      </rPr>
      <t>14 DOWN</t>
    </r>
    <r>
      <rPr>
        <sz val="9"/>
        <rFont val="맑은 고딕"/>
        <family val="3"/>
        <charset val="129"/>
      </rPr>
      <t>）</t>
    </r>
  </si>
  <si>
    <r>
      <t xml:space="preserve">PSR OOGATA </t>
    </r>
    <r>
      <rPr>
        <sz val="9"/>
        <rFont val="맑은 고딕"/>
        <family val="3"/>
        <charset val="129"/>
      </rPr>
      <t>（</t>
    </r>
    <r>
      <rPr>
        <sz val="9"/>
        <rFont val="BridgestoneType"/>
        <family val="2"/>
      </rPr>
      <t>16ONLY</t>
    </r>
    <r>
      <rPr>
        <sz val="9"/>
        <rFont val="맑은 고딕"/>
        <family val="3"/>
        <charset val="129"/>
      </rPr>
      <t>）</t>
    </r>
  </si>
  <si>
    <r>
      <t>UHP(17UP</t>
    </r>
    <r>
      <rPr>
        <sz val="9"/>
        <rFont val="맑은 고딕"/>
        <family val="3"/>
        <charset val="129"/>
      </rPr>
      <t>）</t>
    </r>
    <phoneticPr fontId="4" type="noConversion"/>
  </si>
  <si>
    <r>
      <t>UHP(17UP</t>
    </r>
    <r>
      <rPr>
        <sz val="9"/>
        <rFont val="맑은 고딕"/>
        <family val="2"/>
        <charset val="129"/>
      </rPr>
      <t>）</t>
    </r>
    <phoneticPr fontId="3" type="noConversion"/>
  </si>
  <si>
    <r>
      <t>UHP(17UP</t>
    </r>
    <r>
      <rPr>
        <sz val="9"/>
        <rFont val="돋움"/>
        <family val="2"/>
        <charset val="129"/>
      </rPr>
      <t>）</t>
    </r>
    <phoneticPr fontId="3" type="noConversion"/>
  </si>
  <si>
    <t>PXR02764</t>
  </si>
  <si>
    <t>Localcode</t>
    <phoneticPr fontId="3" type="noConversion"/>
  </si>
  <si>
    <t>PSR0G781</t>
  </si>
  <si>
    <t>PSR0G764</t>
  </si>
  <si>
    <t>PXR02744</t>
  </si>
  <si>
    <r>
      <t>ACT:</t>
    </r>
    <r>
      <rPr>
        <b/>
        <sz val="7"/>
        <rFont val="맑은 고딕"/>
        <family val="3"/>
        <charset val="129"/>
      </rPr>
      <t>경영기획포함</t>
    </r>
    <r>
      <rPr>
        <b/>
        <sz val="7"/>
        <rFont val="BridgestoneType"/>
        <family val="2"/>
      </rPr>
      <t xml:space="preserve"> (</t>
    </r>
    <r>
      <rPr>
        <b/>
        <sz val="7"/>
        <rFont val="맑은 고딕"/>
        <family val="2"/>
        <charset val="129"/>
      </rPr>
      <t>단종코드로 오더시트에 삭제된 품목에</t>
    </r>
    <r>
      <rPr>
        <b/>
        <sz val="7"/>
        <rFont val="BridgestoneType"/>
        <family val="2"/>
      </rPr>
      <t xml:space="preserve"> </t>
    </r>
    <r>
      <rPr>
        <b/>
        <sz val="7"/>
        <rFont val="맑은 고딕"/>
        <family val="2"/>
        <charset val="129"/>
      </rPr>
      <t>대한</t>
    </r>
    <r>
      <rPr>
        <b/>
        <sz val="7"/>
        <rFont val="BridgestoneType"/>
        <family val="2"/>
      </rPr>
      <t xml:space="preserve"> </t>
    </r>
    <r>
      <rPr>
        <b/>
        <sz val="7"/>
        <rFont val="맑은 고딕"/>
        <family val="2"/>
        <charset val="129"/>
      </rPr>
      <t>세일즈는</t>
    </r>
    <r>
      <rPr>
        <b/>
        <sz val="7"/>
        <rFont val="BridgestoneType"/>
        <family val="2"/>
      </rPr>
      <t xml:space="preserve"> </t>
    </r>
    <r>
      <rPr>
        <b/>
        <sz val="7"/>
        <rFont val="맑은 고딕"/>
        <family val="2"/>
        <charset val="129"/>
      </rPr>
      <t>포함되어있지않음</t>
    </r>
    <r>
      <rPr>
        <b/>
        <sz val="7"/>
        <rFont val="BridgestoneType"/>
        <family val="2"/>
      </rPr>
      <t>)</t>
    </r>
    <phoneticPr fontId="4" type="noConversion"/>
  </si>
  <si>
    <t>PSR0G792</t>
  </si>
  <si>
    <t>BMW (8 series/ G14)</t>
  </si>
  <si>
    <t xml:space="preserve">POTENZA SPORT </t>
  </si>
  <si>
    <t>PSR0G791</t>
  </si>
  <si>
    <t>BATO-LA</t>
  </si>
  <si>
    <t>BSCN</t>
  </si>
  <si>
    <t>BSJ</t>
    <phoneticPr fontId="3" type="noConversion"/>
  </si>
  <si>
    <t>195/65R/15 91V</t>
  </si>
  <si>
    <t>205/55R/16 91V</t>
  </si>
  <si>
    <t>205/60R/16 92V</t>
  </si>
  <si>
    <t>215/45R/17 87W</t>
  </si>
  <si>
    <t>215/50R/17 95W</t>
  </si>
  <si>
    <t>215/55R/17 94V</t>
  </si>
  <si>
    <t>215/60R/16 95V</t>
  </si>
  <si>
    <t>225/50R/17 98W</t>
  </si>
  <si>
    <t>225/55R/17 97V</t>
  </si>
  <si>
    <t>PSR17264</t>
  </si>
  <si>
    <t>PSR17264</t>
    <phoneticPr fontId="3" type="noConversion"/>
  </si>
  <si>
    <t>AUDI A6(AU581) &amp; A7(583), B-Silent</t>
    <phoneticPr fontId="3" type="noConversion"/>
  </si>
  <si>
    <t>Audi A6 and A7, B-Silent</t>
    <phoneticPr fontId="3" type="noConversion"/>
  </si>
  <si>
    <t>AUDI Q6 CBEV, B-Silent</t>
    <phoneticPr fontId="3" type="noConversion"/>
  </si>
  <si>
    <t>A6 ALL ROAD (AU 582/584), B-Silent</t>
    <phoneticPr fontId="3" type="noConversion"/>
  </si>
  <si>
    <t>BENZ W223 MOE, B-Silent</t>
    <phoneticPr fontId="3" type="noConversion"/>
  </si>
  <si>
    <t>BENZ W223 MOE, B-Silent</t>
    <phoneticPr fontId="4" type="noConversion"/>
  </si>
  <si>
    <t>BENZ W223 MO, B-Silent</t>
    <phoneticPr fontId="4" type="noConversion"/>
  </si>
  <si>
    <t>BENZ W223 MO , B-Silent</t>
    <phoneticPr fontId="3" type="noConversion"/>
  </si>
  <si>
    <t>Arteon (VW483), B-Seal</t>
    <phoneticPr fontId="3" type="noConversion"/>
  </si>
  <si>
    <t>VW VW Passat CC, B-Seal</t>
    <phoneticPr fontId="3" type="noConversion"/>
  </si>
  <si>
    <t>VW/SK/AU   : ID4 / Enyaq / eQ4, B-Seal</t>
    <phoneticPr fontId="3" type="noConversion"/>
  </si>
  <si>
    <t>PSR16395</t>
  </si>
  <si>
    <t>PSR17257</t>
  </si>
  <si>
    <t>PSR0G811</t>
  </si>
  <si>
    <t>PSR0G750</t>
  </si>
  <si>
    <t xml:space="preserve"> 225/55R/19</t>
    <phoneticPr fontId="3" type="noConversion"/>
  </si>
  <si>
    <t>285/40R/21</t>
    <phoneticPr fontId="3" type="noConversion"/>
  </si>
  <si>
    <t>295/40R/20</t>
    <phoneticPr fontId="3" type="noConversion"/>
  </si>
  <si>
    <t>Toyota Crown</t>
  </si>
  <si>
    <t>Maserati M182 Grecale MHEV Staggared</t>
  </si>
  <si>
    <t>BSEU</t>
    <phoneticPr fontId="3" type="noConversion"/>
  </si>
  <si>
    <t>4x4(L)</t>
    <phoneticPr fontId="3" type="noConversion"/>
  </si>
  <si>
    <t>PSR16995</t>
    <phoneticPr fontId="3" type="noConversion"/>
  </si>
  <si>
    <t>9//28</t>
    <phoneticPr fontId="3" type="noConversion"/>
  </si>
  <si>
    <t>PSR17263</t>
    <phoneticPr fontId="3" type="noConversion"/>
  </si>
  <si>
    <t>PSR0U460</t>
  </si>
  <si>
    <t>GMC/Sierra</t>
  </si>
  <si>
    <t>T</t>
    <phoneticPr fontId="3" type="noConversion"/>
  </si>
  <si>
    <t>BATO-NA</t>
    <phoneticPr fontId="3" type="noConversion"/>
  </si>
  <si>
    <t>PSR0G506</t>
  </si>
  <si>
    <t>VW/Golf</t>
  </si>
  <si>
    <t>BSEU</t>
    <phoneticPr fontId="3" type="noConversion"/>
  </si>
  <si>
    <t>PSR17263</t>
  </si>
  <si>
    <t>PSR16995</t>
  </si>
  <si>
    <t>4x4(L)</t>
    <phoneticPr fontId="3" type="noConversion"/>
  </si>
  <si>
    <r>
      <t>UHP(17UP</t>
    </r>
    <r>
      <rPr>
        <sz val="9"/>
        <rFont val="맑은 고딕"/>
        <family val="2"/>
        <charset val="129"/>
      </rPr>
      <t>）</t>
    </r>
    <phoneticPr fontId="3" type="noConversion"/>
  </si>
  <si>
    <r>
      <t>PSR IPPAN S (15ONLY</t>
    </r>
    <r>
      <rPr>
        <sz val="9"/>
        <rFont val="맑은 고딕"/>
        <family val="2"/>
        <charset val="129"/>
      </rPr>
      <t>）</t>
    </r>
    <phoneticPr fontId="3" type="noConversion"/>
  </si>
  <si>
    <r>
      <t xml:space="preserve">PSR OOGATA </t>
    </r>
    <r>
      <rPr>
        <sz val="9"/>
        <rFont val="맑은 고딕"/>
        <family val="2"/>
        <charset val="129"/>
      </rPr>
      <t>（</t>
    </r>
    <r>
      <rPr>
        <sz val="9"/>
        <rFont val="BridgestoneType"/>
        <family val="2"/>
      </rPr>
      <t>16ONLY</t>
    </r>
    <r>
      <rPr>
        <sz val="9"/>
        <rFont val="맑은 고딕"/>
        <family val="2"/>
        <charset val="129"/>
      </rPr>
      <t>）</t>
    </r>
    <phoneticPr fontId="3" type="noConversion"/>
  </si>
  <si>
    <t>PSR17199</t>
  </si>
  <si>
    <t>PSR17257</t>
    <phoneticPr fontId="3" type="noConversion"/>
  </si>
  <si>
    <t>PSR17370</t>
  </si>
  <si>
    <t>PSR17370</t>
    <phoneticPr fontId="3" type="noConversion"/>
  </si>
  <si>
    <t>PSR0W612</t>
  </si>
  <si>
    <t>PSR0W615</t>
  </si>
  <si>
    <t>PSR0W617</t>
  </si>
  <si>
    <t>PSR17161</t>
  </si>
  <si>
    <t>245/40R/19 RFT</t>
  </si>
  <si>
    <t>BMW iX</t>
  </si>
  <si>
    <t>4X4(L)</t>
    <phoneticPr fontId="3" type="noConversion"/>
  </si>
  <si>
    <t>PSR17368</t>
  </si>
  <si>
    <t>255/50R/19 RFT</t>
  </si>
  <si>
    <t>PSR17235</t>
  </si>
  <si>
    <t>PSR17235</t>
    <phoneticPr fontId="3" type="noConversion"/>
  </si>
  <si>
    <t>PSR17166</t>
  </si>
  <si>
    <t>PSR0187F</t>
  </si>
  <si>
    <t>PSR0203F</t>
  </si>
  <si>
    <t>PSR0189F</t>
  </si>
  <si>
    <t>PSR0206F</t>
  </si>
  <si>
    <t>PSR0186F</t>
  </si>
  <si>
    <t>PSR0182F</t>
  </si>
  <si>
    <t>PSR0184F</t>
  </si>
  <si>
    <t>PSR0194F</t>
  </si>
  <si>
    <t>PSR0201F</t>
  </si>
  <si>
    <t>PSR0183F</t>
  </si>
  <si>
    <t>PSR0188F</t>
  </si>
  <si>
    <t>PSR0209F</t>
  </si>
  <si>
    <t>W</t>
    <phoneticPr fontId="3" type="noConversion"/>
  </si>
  <si>
    <t>DESTINATION LE3</t>
  </si>
  <si>
    <t>RFT</t>
    <phoneticPr fontId="3" type="noConversion"/>
  </si>
  <si>
    <t>4x4(L)</t>
    <phoneticPr fontId="3" type="noConversion"/>
  </si>
  <si>
    <t>PSR17274</t>
  </si>
  <si>
    <t>PSR17274</t>
    <phoneticPr fontId="3" type="noConversion"/>
  </si>
  <si>
    <t>245/45R/20 EMT</t>
  </si>
  <si>
    <t>099</t>
  </si>
  <si>
    <t>BMW 7 series</t>
    <phoneticPr fontId="3" type="noConversion"/>
  </si>
  <si>
    <t>PSR17336</t>
    <phoneticPr fontId="3" type="noConversion"/>
  </si>
  <si>
    <t>PSR17269</t>
  </si>
  <si>
    <t>PSR17413</t>
  </si>
  <si>
    <t>PSR17069</t>
  </si>
  <si>
    <t>LEXUS RZ</t>
  </si>
  <si>
    <t>TOYOTA Crown</t>
  </si>
  <si>
    <t>225/45R/21</t>
  </si>
  <si>
    <t>EL450</t>
    <phoneticPr fontId="3" type="noConversion"/>
  </si>
  <si>
    <t>PSR17319</t>
    <phoneticPr fontId="3" type="noConversion"/>
  </si>
  <si>
    <t>235/60R/18 RFT</t>
  </si>
  <si>
    <t>Y2022</t>
    <phoneticPr fontId="3" type="noConversion"/>
  </si>
  <si>
    <t>DG</t>
  </si>
  <si>
    <t>F01</t>
    <phoneticPr fontId="3" type="noConversion"/>
  </si>
  <si>
    <t>RIM
SIZE</t>
    <phoneticPr fontId="3" type="noConversion"/>
  </si>
  <si>
    <t>MTP</t>
    <phoneticPr fontId="3" type="noConversion"/>
  </si>
  <si>
    <t>RFT</t>
    <phoneticPr fontId="3" type="noConversion"/>
  </si>
  <si>
    <t>PSR6</t>
    <phoneticPr fontId="3" type="noConversion"/>
  </si>
  <si>
    <t>PSR2</t>
    <phoneticPr fontId="3" type="noConversion"/>
  </si>
  <si>
    <t>PSR3</t>
    <phoneticPr fontId="3" type="noConversion"/>
  </si>
  <si>
    <t>PSR1</t>
    <phoneticPr fontId="3" type="noConversion"/>
  </si>
  <si>
    <t>PSR5</t>
    <phoneticPr fontId="3" type="noConversion"/>
  </si>
  <si>
    <t>LVR1</t>
    <phoneticPr fontId="3" type="noConversion"/>
  </si>
  <si>
    <t>구분</t>
    <phoneticPr fontId="3" type="noConversion"/>
  </si>
  <si>
    <t>LTR</t>
  </si>
  <si>
    <t>LTR</t>
    <phoneticPr fontId="3" type="noConversion"/>
  </si>
  <si>
    <t>HRD</t>
    <phoneticPr fontId="3" type="noConversion"/>
  </si>
  <si>
    <t>LRD</t>
    <phoneticPr fontId="3" type="noConversion"/>
  </si>
  <si>
    <t>TTL</t>
    <phoneticPr fontId="3" type="noConversion"/>
  </si>
  <si>
    <t>PSR0G164</t>
  </si>
  <si>
    <t>275/50R/20 RFT</t>
  </si>
  <si>
    <t>T005</t>
    <phoneticPr fontId="3" type="noConversion"/>
  </si>
  <si>
    <t>ES1Z</t>
    <phoneticPr fontId="3" type="noConversion"/>
  </si>
  <si>
    <t>BSEU</t>
    <phoneticPr fontId="3" type="noConversion"/>
  </si>
  <si>
    <r>
      <t>UHP(17UP</t>
    </r>
    <r>
      <rPr>
        <sz val="9"/>
        <rFont val="맑은 고딕"/>
        <family val="2"/>
        <charset val="129"/>
      </rPr>
      <t>）</t>
    </r>
    <phoneticPr fontId="3" type="noConversion"/>
  </si>
  <si>
    <t>BENZ GLE MOE</t>
    <phoneticPr fontId="3" type="noConversion"/>
  </si>
  <si>
    <t>BENZ A/B Class MO</t>
    <phoneticPr fontId="3" type="noConversion"/>
  </si>
  <si>
    <t>BENZ S-Class MO</t>
    <phoneticPr fontId="3" type="noConversion"/>
  </si>
  <si>
    <t>PSR1</t>
    <phoneticPr fontId="3" type="noConversion"/>
  </si>
  <si>
    <t>PSR2</t>
    <phoneticPr fontId="3" type="noConversion"/>
  </si>
  <si>
    <t>PSR17084</t>
    <phoneticPr fontId="3" type="noConversion"/>
  </si>
  <si>
    <t>225/50RF/18 RFT</t>
  </si>
  <si>
    <t>RFT</t>
    <phoneticPr fontId="3" type="noConversion"/>
  </si>
  <si>
    <t>PSR1</t>
    <phoneticPr fontId="3" type="noConversion"/>
  </si>
  <si>
    <t>275/40R/20 EMT</t>
    <phoneticPr fontId="3" type="noConversion"/>
  </si>
  <si>
    <t xml:space="preserve"> 275/40R/20 EMT</t>
    <phoneticPr fontId="3" type="noConversion"/>
  </si>
  <si>
    <t>PSR0G483</t>
    <phoneticPr fontId="3" type="noConversion"/>
  </si>
  <si>
    <t>RFT</t>
    <phoneticPr fontId="3" type="noConversion"/>
  </si>
  <si>
    <t>Y</t>
    <phoneticPr fontId="3" type="noConversion"/>
  </si>
  <si>
    <t>225/40R/18 RFT</t>
    <phoneticPr fontId="3" type="noConversion"/>
  </si>
  <si>
    <t>T005</t>
    <phoneticPr fontId="3" type="noConversion"/>
  </si>
  <si>
    <t>BSEU</t>
    <phoneticPr fontId="3" type="noConversion"/>
  </si>
  <si>
    <t>BMW F40 (1 Series)</t>
    <phoneticPr fontId="3" type="noConversion"/>
  </si>
  <si>
    <t>PSR1</t>
    <phoneticPr fontId="3" type="noConversion"/>
  </si>
  <si>
    <t>PSR17084</t>
  </si>
  <si>
    <t>245/50R/19 RFT</t>
    <phoneticPr fontId="3" type="noConversion"/>
  </si>
  <si>
    <t>Lexus 500</t>
    <phoneticPr fontId="3" type="noConversion"/>
  </si>
  <si>
    <t>PSR0G798</t>
  </si>
  <si>
    <t>PSR0G798</t>
    <phoneticPr fontId="3" type="noConversion"/>
  </si>
  <si>
    <t>PSR16829</t>
    <phoneticPr fontId="3" type="noConversion"/>
  </si>
  <si>
    <t>절대
수정불가!</t>
    <phoneticPr fontId="3" type="noConversion"/>
  </si>
  <si>
    <t>PSR17336</t>
  </si>
  <si>
    <t>PSR17280</t>
    <phoneticPr fontId="3" type="noConversion"/>
  </si>
  <si>
    <t>PXR02795</t>
    <phoneticPr fontId="3" type="noConversion"/>
  </si>
  <si>
    <t>PXR02810</t>
    <phoneticPr fontId="3" type="noConversion"/>
  </si>
  <si>
    <t>PSR17265</t>
    <phoneticPr fontId="3" type="noConversion"/>
  </si>
  <si>
    <t>205/55R/16 RFT</t>
  </si>
  <si>
    <t>PSR17374</t>
    <phoneticPr fontId="3" type="noConversion"/>
  </si>
  <si>
    <t>PSR17437</t>
  </si>
  <si>
    <t>PSR17454</t>
  </si>
  <si>
    <t>PSR17505</t>
  </si>
  <si>
    <t>PSR17174</t>
  </si>
  <si>
    <t>PSR17568</t>
  </si>
  <si>
    <t>195/60R/17</t>
  </si>
  <si>
    <t>DUELER H/L 400</t>
  </si>
  <si>
    <t>DUELER H/L 33</t>
  </si>
  <si>
    <t>DUELER H/L 33A</t>
  </si>
  <si>
    <t>BSJ</t>
    <phoneticPr fontId="3" type="noConversion"/>
  </si>
  <si>
    <t>Benz GL-Class MOE</t>
    <phoneticPr fontId="3" type="noConversion"/>
  </si>
  <si>
    <t>Toyota / Replacement Prius ENLITEN</t>
    <phoneticPr fontId="3" type="noConversion"/>
  </si>
  <si>
    <t>4x4(L)</t>
    <phoneticPr fontId="3" type="noConversion"/>
  </si>
  <si>
    <t>PSR2</t>
    <phoneticPr fontId="3" type="noConversion"/>
  </si>
  <si>
    <t>245/45R/20 RFT(EMT)</t>
    <phoneticPr fontId="3" type="noConversion"/>
  </si>
  <si>
    <t>LEXUS / Replacement LS</t>
    <phoneticPr fontId="3" type="noConversion"/>
  </si>
  <si>
    <t>PSR16825</t>
  </si>
  <si>
    <t>EP422 Plus</t>
  </si>
  <si>
    <t>PSR17327</t>
  </si>
  <si>
    <t>235/50R/20 RFT</t>
  </si>
  <si>
    <r>
      <t>BSCAP</t>
    </r>
    <r>
      <rPr>
        <b/>
        <sz val="8"/>
        <color rgb="FFFF0000"/>
        <rFont val="Arial Unicode MS"/>
        <family val="2"/>
        <charset val="129"/>
      </rPr>
      <t>보고수량</t>
    </r>
    <phoneticPr fontId="3" type="noConversion"/>
  </si>
  <si>
    <t>WEATHERGRIP</t>
  </si>
  <si>
    <t>PSR0170F</t>
  </si>
  <si>
    <t>PSR0171F</t>
  </si>
  <si>
    <t>PSR0172F</t>
  </si>
  <si>
    <t>PSR0173F</t>
  </si>
  <si>
    <t>PSR0174F</t>
  </si>
  <si>
    <t>PSR0176F</t>
  </si>
  <si>
    <t>PSR0177F</t>
  </si>
  <si>
    <t>PSR0178F</t>
  </si>
  <si>
    <t>PSR0195F</t>
  </si>
  <si>
    <t>H</t>
    <phoneticPr fontId="3" type="noConversion"/>
  </si>
  <si>
    <t>V</t>
    <phoneticPr fontId="3" type="noConversion"/>
  </si>
  <si>
    <t>BSJ</t>
    <phoneticPr fontId="3" type="noConversion"/>
  </si>
  <si>
    <t>195/65R/15</t>
    <phoneticPr fontId="3" type="noConversion"/>
  </si>
  <si>
    <t>215/55R/17</t>
    <phoneticPr fontId="3" type="noConversion"/>
  </si>
  <si>
    <t>225/55R/18</t>
    <phoneticPr fontId="3" type="noConversion"/>
  </si>
  <si>
    <t>235/55R/19</t>
    <phoneticPr fontId="3" type="noConversion"/>
  </si>
  <si>
    <t>235/60R/18</t>
    <phoneticPr fontId="3" type="noConversion"/>
  </si>
  <si>
    <t>225/60R/18</t>
    <phoneticPr fontId="3" type="noConversion"/>
  </si>
  <si>
    <t>225/65R/17</t>
    <phoneticPr fontId="3" type="noConversion"/>
  </si>
  <si>
    <t>235/45R/18</t>
    <phoneticPr fontId="3" type="noConversion"/>
  </si>
  <si>
    <t>235/55R/18</t>
    <phoneticPr fontId="3" type="noConversion"/>
  </si>
  <si>
    <t>PSR4</t>
    <phoneticPr fontId="3" type="noConversion"/>
  </si>
  <si>
    <t>PSR2</t>
    <phoneticPr fontId="3" type="noConversion"/>
  </si>
  <si>
    <t>LRD</t>
    <phoneticPr fontId="3" type="noConversion"/>
  </si>
  <si>
    <t>HRD</t>
    <phoneticPr fontId="3" type="noConversion"/>
  </si>
  <si>
    <t>PSR0G751</t>
  </si>
  <si>
    <t>PSR0G752</t>
  </si>
  <si>
    <t>PSR0G695</t>
  </si>
  <si>
    <t>PSR0G165</t>
  </si>
  <si>
    <t>T005</t>
    <phoneticPr fontId="3" type="noConversion"/>
  </si>
  <si>
    <t>BSEU</t>
    <phoneticPr fontId="3" type="noConversion"/>
  </si>
  <si>
    <t>RFT</t>
    <phoneticPr fontId="3" type="noConversion"/>
  </si>
  <si>
    <t>Mercedes Benz A-CLASS, B-CLASS, CLA</t>
  </si>
  <si>
    <t>265/40R/21 RFT</t>
    <phoneticPr fontId="3" type="noConversion"/>
  </si>
  <si>
    <t>Mercedes Benz MER GLC (X254), ENLITEN</t>
    <phoneticPr fontId="3" type="noConversion"/>
  </si>
  <si>
    <t>Mercedes Benz MER GLC (X254), B-SILENT/ENLITEN</t>
    <phoneticPr fontId="3" type="noConversion"/>
  </si>
  <si>
    <t>PSR1</t>
    <phoneticPr fontId="3" type="noConversion"/>
  </si>
  <si>
    <t>PSR2</t>
    <phoneticPr fontId="3" type="noConversion"/>
  </si>
  <si>
    <t>HRD</t>
    <phoneticPr fontId="3" type="noConversion"/>
  </si>
  <si>
    <t>PXR02872</t>
  </si>
  <si>
    <t>PSR0G849</t>
  </si>
  <si>
    <t>VW/SK/AU   : ID4 / Enyaq / eQ4, B-Seal</t>
  </si>
  <si>
    <t>ECO</t>
  </si>
  <si>
    <t>Maserati M182 Grecale MHEV Staggared</t>
    <phoneticPr fontId="3" type="noConversion"/>
  </si>
  <si>
    <t>PXR02847</t>
    <phoneticPr fontId="3" type="noConversion"/>
  </si>
  <si>
    <t>HD PALISADE</t>
    <phoneticPr fontId="3" type="noConversion"/>
  </si>
  <si>
    <t>DHPS-AS</t>
    <phoneticPr fontId="3" type="noConversion"/>
  </si>
  <si>
    <t>DHPS-AS</t>
    <phoneticPr fontId="4" type="noConversion"/>
  </si>
  <si>
    <t>HD PALISADE</t>
  </si>
  <si>
    <t>PSR16982</t>
    <phoneticPr fontId="3" type="noConversion"/>
  </si>
  <si>
    <t>PSR15456</t>
    <phoneticPr fontId="3" type="noConversion"/>
  </si>
  <si>
    <t>PSR0G848</t>
    <phoneticPr fontId="3" type="noConversion"/>
  </si>
  <si>
    <t>ECO</t>
    <phoneticPr fontId="3" type="noConversion"/>
  </si>
  <si>
    <t>235/50R/20</t>
    <phoneticPr fontId="3" type="noConversion"/>
  </si>
  <si>
    <t>PSR0U470</t>
  </si>
  <si>
    <t>Nissan / Infiniti Pathfinder / QX60</t>
    <phoneticPr fontId="3" type="noConversion"/>
  </si>
  <si>
    <t>BATO-NA</t>
    <phoneticPr fontId="3" type="noConversion"/>
  </si>
  <si>
    <t>PSR0G883</t>
  </si>
  <si>
    <t>265/45ZR/20</t>
  </si>
  <si>
    <t>D08</t>
  </si>
  <si>
    <t>BSEU</t>
    <phoneticPr fontId="3" type="noConversion"/>
  </si>
  <si>
    <t>Mercedes Benz AMG GLC/ENLITEN</t>
    <phoneticPr fontId="3" type="noConversion"/>
  </si>
  <si>
    <t>PSR0G859</t>
  </si>
  <si>
    <t>4x4(L)</t>
    <phoneticPr fontId="3" type="noConversion"/>
  </si>
  <si>
    <t>PSR6</t>
    <phoneticPr fontId="3" type="noConversion"/>
  </si>
  <si>
    <t>PSR0U492</t>
  </si>
  <si>
    <t>Toyota Highlander</t>
    <phoneticPr fontId="3" type="noConversion"/>
  </si>
  <si>
    <t>PXR02876</t>
    <phoneticPr fontId="3" type="noConversion"/>
  </si>
  <si>
    <t>PSR17601</t>
    <phoneticPr fontId="3" type="noConversion"/>
  </si>
  <si>
    <t>단종</t>
  </si>
  <si>
    <r>
      <rPr>
        <b/>
        <sz val="9"/>
        <rFont val="맑은 고딕"/>
        <family val="3"/>
        <charset val="129"/>
      </rPr>
      <t>구분</t>
    </r>
  </si>
  <si>
    <t>for the Olympic</t>
    <phoneticPr fontId="3" type="noConversion"/>
  </si>
  <si>
    <t>W</t>
    <phoneticPr fontId="3" type="noConversion"/>
  </si>
  <si>
    <t>BMW I8</t>
    <phoneticPr fontId="3" type="noConversion"/>
  </si>
  <si>
    <t>GM Chevrolet Malibu</t>
    <phoneticPr fontId="3" type="noConversion"/>
  </si>
  <si>
    <t>Golf(VW380) Leon(SE380)</t>
    <phoneticPr fontId="4" type="noConversion"/>
  </si>
  <si>
    <t>Maserati M182 Grecale Trofeo</t>
    <phoneticPr fontId="3" type="noConversion"/>
  </si>
  <si>
    <t>PSR0X068</t>
    <phoneticPr fontId="3" type="noConversion"/>
  </si>
  <si>
    <t>T005</t>
    <phoneticPr fontId="3" type="noConversion"/>
  </si>
  <si>
    <t>Y</t>
    <phoneticPr fontId="3" type="noConversion"/>
  </si>
  <si>
    <t>225/45R/18</t>
    <phoneticPr fontId="3" type="noConversion"/>
  </si>
  <si>
    <t>PSR0X069</t>
    <phoneticPr fontId="3" type="noConversion"/>
  </si>
  <si>
    <t>245/40R/18</t>
    <phoneticPr fontId="3" type="noConversion"/>
  </si>
  <si>
    <t>PSR2</t>
    <phoneticPr fontId="3" type="noConversion"/>
  </si>
  <si>
    <t>HRD</t>
    <phoneticPr fontId="3" type="noConversion"/>
  </si>
  <si>
    <t>PSR0G799</t>
    <phoneticPr fontId="3" type="noConversion"/>
  </si>
  <si>
    <t>Golf(VW380) Leon(SE380)</t>
  </si>
  <si>
    <t>PSR0U501</t>
  </si>
  <si>
    <t>255/50R/20</t>
    <phoneticPr fontId="3" type="noConversion"/>
  </si>
  <si>
    <t>Honda Pilot 23MY</t>
    <phoneticPr fontId="3" type="noConversion"/>
  </si>
  <si>
    <t>PSR14780</t>
    <phoneticPr fontId="3" type="noConversion"/>
  </si>
  <si>
    <r>
      <t>PSR17568 SOP</t>
    </r>
    <r>
      <rPr>
        <sz val="9"/>
        <rFont val="Arial Unicode MS"/>
        <family val="2"/>
        <charset val="129"/>
      </rPr>
      <t>전이라 임시로</t>
    </r>
    <phoneticPr fontId="3" type="noConversion"/>
  </si>
  <si>
    <t>PSR0G854</t>
  </si>
  <si>
    <t>BSEU</t>
    <phoneticPr fontId="3" type="noConversion"/>
  </si>
  <si>
    <t>Mercedes-benz E class, MO</t>
    <phoneticPr fontId="3" type="noConversion"/>
  </si>
  <si>
    <t>PSR2</t>
    <phoneticPr fontId="3" type="noConversion"/>
  </si>
  <si>
    <t>HRD</t>
    <phoneticPr fontId="3" type="noConversion"/>
  </si>
  <si>
    <t>PSR0G871</t>
    <phoneticPr fontId="3" type="noConversion"/>
  </si>
  <si>
    <t>PSR0G846</t>
    <phoneticPr fontId="3" type="noConversion"/>
  </si>
  <si>
    <t>AUDI Q6 CBEV</t>
    <phoneticPr fontId="3" type="noConversion"/>
  </si>
  <si>
    <t>BMW 7 series, B-Silent</t>
    <phoneticPr fontId="3" type="noConversion"/>
  </si>
  <si>
    <t>PXR01658</t>
  </si>
  <si>
    <t>PXR02052</t>
  </si>
  <si>
    <t>PXR01909</t>
  </si>
  <si>
    <t>PXR01596</t>
  </si>
  <si>
    <t>PXR01797</t>
  </si>
  <si>
    <t>PSR0W536</t>
  </si>
  <si>
    <t>PSR0W727</t>
  </si>
  <si>
    <t>PSR0W715</t>
  </si>
  <si>
    <t>PSR0W618</t>
  </si>
  <si>
    <t>PSR0W619</t>
  </si>
  <si>
    <t xml:space="preserve">235/50R/20 </t>
  </si>
  <si>
    <t xml:space="preserve">285/45R/20 </t>
  </si>
  <si>
    <t>315/35R/20</t>
  </si>
  <si>
    <t>255/45R/19</t>
    <phoneticPr fontId="3" type="noConversion"/>
  </si>
  <si>
    <t>DMV3</t>
    <phoneticPr fontId="3" type="noConversion"/>
  </si>
  <si>
    <t>T005L</t>
    <phoneticPr fontId="3" type="noConversion"/>
  </si>
  <si>
    <t>T005</t>
    <phoneticPr fontId="3" type="noConversion"/>
  </si>
  <si>
    <t>BSWX</t>
  </si>
  <si>
    <t>BENZ E-Class MO</t>
  </si>
  <si>
    <t>BMW X1</t>
    <phoneticPr fontId="3" type="noConversion"/>
  </si>
  <si>
    <t xml:space="preserve">BMW 5 series </t>
    <phoneticPr fontId="3" type="noConversion"/>
  </si>
  <si>
    <t>4x4(L)</t>
    <phoneticPr fontId="3" type="noConversion"/>
  </si>
  <si>
    <r>
      <t>UHP(17UP</t>
    </r>
    <r>
      <rPr>
        <sz val="9"/>
        <rFont val="맑은 고딕"/>
        <family val="2"/>
        <charset val="129"/>
      </rPr>
      <t>）</t>
    </r>
    <phoneticPr fontId="3" type="noConversion"/>
  </si>
  <si>
    <t>PSR6</t>
    <phoneticPr fontId="3" type="noConversion"/>
  </si>
  <si>
    <t>PSR2</t>
    <phoneticPr fontId="3" type="noConversion"/>
  </si>
  <si>
    <t>225/55R/18</t>
    <phoneticPr fontId="3" type="noConversion"/>
  </si>
  <si>
    <t>PSR17350</t>
  </si>
  <si>
    <t>PSR0LXP9</t>
    <phoneticPr fontId="3" type="noConversion"/>
  </si>
  <si>
    <t>PSR6</t>
    <phoneticPr fontId="3" type="noConversion"/>
  </si>
  <si>
    <t>HRD</t>
    <phoneticPr fontId="3" type="noConversion"/>
  </si>
  <si>
    <t>FUEL FIGHTER</t>
    <phoneticPr fontId="3" type="noConversion"/>
  </si>
  <si>
    <r>
      <rPr>
        <b/>
        <sz val="9"/>
        <rFont val="굴림"/>
        <family val="3"/>
        <charset val="129"/>
      </rPr>
      <t>삭제일</t>
    </r>
    <phoneticPr fontId="3" type="noConversion"/>
  </si>
  <si>
    <t>PSR17151</t>
    <phoneticPr fontId="3" type="noConversion"/>
  </si>
  <si>
    <t>PSR0G847</t>
    <phoneticPr fontId="3" type="noConversion"/>
  </si>
  <si>
    <t>PSR0G872</t>
  </si>
  <si>
    <t>PSR0G873</t>
  </si>
  <si>
    <t>Porsche Cayenne &amp; Coupe</t>
  </si>
  <si>
    <t>BSEU</t>
    <phoneticPr fontId="3" type="noConversion"/>
  </si>
  <si>
    <t>285/45R/21</t>
    <phoneticPr fontId="3" type="noConversion"/>
  </si>
  <si>
    <t>315/40R/21</t>
    <phoneticPr fontId="3" type="noConversion"/>
  </si>
  <si>
    <t>PSR0G794</t>
  </si>
  <si>
    <t>PSR0G805</t>
  </si>
  <si>
    <t>PSR0G793</t>
  </si>
  <si>
    <t>L100</t>
  </si>
  <si>
    <t>BMW OE</t>
    <phoneticPr fontId="3" type="noConversion"/>
  </si>
  <si>
    <t>PSR17594</t>
    <phoneticPr fontId="3" type="noConversion"/>
  </si>
  <si>
    <t>PSR17555</t>
    <phoneticPr fontId="3" type="noConversion"/>
  </si>
  <si>
    <t>PXR02905</t>
    <phoneticPr fontId="3" type="noConversion"/>
  </si>
  <si>
    <t>PSR0W470</t>
    <phoneticPr fontId="3" type="noConversion"/>
  </si>
  <si>
    <t>PSR0W676</t>
    <phoneticPr fontId="3" type="noConversion"/>
  </si>
  <si>
    <t>PSR0W606</t>
    <phoneticPr fontId="3" type="noConversion"/>
  </si>
  <si>
    <t>PSR0W626</t>
    <phoneticPr fontId="3" type="noConversion"/>
  </si>
  <si>
    <t>V</t>
    <phoneticPr fontId="3" type="noConversion"/>
  </si>
  <si>
    <t>W</t>
    <phoneticPr fontId="3" type="noConversion"/>
  </si>
  <si>
    <t>T</t>
    <phoneticPr fontId="3" type="noConversion"/>
  </si>
  <si>
    <t>D400</t>
    <phoneticPr fontId="3" type="noConversion"/>
  </si>
  <si>
    <t>T005</t>
    <phoneticPr fontId="3" type="noConversion"/>
  </si>
  <si>
    <t>235/60R/18</t>
    <phoneticPr fontId="3" type="noConversion"/>
  </si>
  <si>
    <t>275/50R/20</t>
    <phoneticPr fontId="3" type="noConversion"/>
  </si>
  <si>
    <t>235/55R/19</t>
    <phoneticPr fontId="3" type="noConversion"/>
  </si>
  <si>
    <t>235/55R/18</t>
    <phoneticPr fontId="3" type="noConversion"/>
  </si>
  <si>
    <t>4X4(L)</t>
    <phoneticPr fontId="3" type="noConversion"/>
  </si>
  <si>
    <t>BSWX</t>
    <phoneticPr fontId="3" type="noConversion"/>
  </si>
  <si>
    <t>LVR09731</t>
  </si>
  <si>
    <t>235/65R/16 (HMC TEST용)</t>
  </si>
  <si>
    <t>R66ABZ</t>
  </si>
  <si>
    <t>PSR17613</t>
    <phoneticPr fontId="3" type="noConversion"/>
  </si>
  <si>
    <t>BSIN</t>
    <phoneticPr fontId="3" type="noConversion"/>
  </si>
  <si>
    <t>Mercedes EQE/S-class, B-Silent</t>
    <phoneticPr fontId="3" type="noConversion"/>
  </si>
  <si>
    <t>등록일</t>
    <phoneticPr fontId="4" type="noConversion"/>
  </si>
  <si>
    <t>PSR0V258</t>
  </si>
  <si>
    <t>SOP:APR'24</t>
    <phoneticPr fontId="3" type="noConversion"/>
  </si>
  <si>
    <t>265/40R/20</t>
  </si>
  <si>
    <t>295/35R/20</t>
  </si>
  <si>
    <t>305/30R/20</t>
  </si>
  <si>
    <t>245/35R/21</t>
  </si>
  <si>
    <t>275/35R/21</t>
  </si>
  <si>
    <t>235/35R/20</t>
  </si>
  <si>
    <t>265/30R/20</t>
  </si>
  <si>
    <t>265/35R/21</t>
  </si>
  <si>
    <t>POTENZA SPORT EVO</t>
  </si>
  <si>
    <t>PSR0W720</t>
  </si>
  <si>
    <t>SOP:MAR'24</t>
    <phoneticPr fontId="3" type="noConversion"/>
  </si>
  <si>
    <t>PSR0W598</t>
  </si>
  <si>
    <t>PSR0W639</t>
  </si>
  <si>
    <t>PSR0W621</t>
  </si>
  <si>
    <t>T005 EV</t>
  </si>
  <si>
    <t>HRD</t>
    <phoneticPr fontId="3" type="noConversion"/>
  </si>
  <si>
    <t>PSR2</t>
    <phoneticPr fontId="3" type="noConversion"/>
  </si>
  <si>
    <t>PSR3</t>
    <phoneticPr fontId="3" type="noConversion"/>
  </si>
  <si>
    <t>LRD</t>
    <phoneticPr fontId="3" type="noConversion"/>
  </si>
  <si>
    <t>PSR0LXQ1</t>
    <phoneticPr fontId="3" type="noConversion"/>
  </si>
  <si>
    <t>PSR17523</t>
  </si>
  <si>
    <t>RE71</t>
    <phoneticPr fontId="3" type="noConversion"/>
  </si>
  <si>
    <t>BSJ</t>
    <phoneticPr fontId="3" type="noConversion"/>
  </si>
  <si>
    <t>(B-silent)</t>
    <phoneticPr fontId="3" type="noConversion"/>
  </si>
  <si>
    <t>PSR0G895</t>
  </si>
  <si>
    <t>PSR0G888</t>
  </si>
  <si>
    <t>PSR0G862</t>
  </si>
  <si>
    <t>PSR0G892</t>
  </si>
  <si>
    <t>PSR0G861</t>
  </si>
  <si>
    <t>PSR0G887</t>
  </si>
  <si>
    <t>PSR0G890</t>
  </si>
  <si>
    <t>PSR0G891</t>
  </si>
  <si>
    <t>PSR0G889</t>
  </si>
  <si>
    <t>PSR0G866</t>
  </si>
  <si>
    <t>PSR0G865</t>
  </si>
  <si>
    <t>PSR0G863</t>
  </si>
  <si>
    <t>PSR0G933</t>
  </si>
  <si>
    <t>295/35R/22</t>
  </si>
  <si>
    <t>295/40R/21</t>
  </si>
  <si>
    <t>255/40R/22</t>
  </si>
  <si>
    <t>255/45R/21</t>
  </si>
  <si>
    <t>345/30ZR/21</t>
  </si>
  <si>
    <t>265/30ZRF/21 RFT</t>
  </si>
  <si>
    <t>265/35ZRF/20 RFT</t>
  </si>
  <si>
    <t>345/30ZRF/21 RFT</t>
  </si>
  <si>
    <t>355/25ZRF/22 RFT</t>
  </si>
  <si>
    <t>VW490,ENLITEN</t>
  </si>
  <si>
    <t>PORSCHE MACAN BEV,ENLITEN</t>
  </si>
  <si>
    <t>Audi A3 PA,ENLITEN</t>
  </si>
  <si>
    <t>RFT</t>
    <phoneticPr fontId="3" type="noConversion"/>
  </si>
  <si>
    <t>PSR2</t>
    <phoneticPr fontId="3" type="noConversion"/>
  </si>
  <si>
    <t>PSR1</t>
    <phoneticPr fontId="3" type="noConversion"/>
  </si>
  <si>
    <t>PSR0G928</t>
  </si>
  <si>
    <t>PSR0G930</t>
  </si>
  <si>
    <t>PSR0G934</t>
  </si>
  <si>
    <t>PSR0G929</t>
  </si>
  <si>
    <t>PSR0G931</t>
  </si>
  <si>
    <t>PSR0G932</t>
  </si>
  <si>
    <t>275/30R/21</t>
  </si>
  <si>
    <t>BSEU</t>
    <phoneticPr fontId="3" type="noConversion"/>
  </si>
  <si>
    <t>BMW X1/X2, COUNTRYMAN/ 5-series, MO/ENLITEN</t>
    <phoneticPr fontId="3" type="noConversion"/>
  </si>
  <si>
    <t>BMW 5-SERIES, MO/ENLITEN</t>
    <phoneticPr fontId="3" type="noConversion"/>
  </si>
  <si>
    <t>PSR0LXW5</t>
    <phoneticPr fontId="3" type="noConversion"/>
  </si>
  <si>
    <t>PSR0LXW9</t>
    <phoneticPr fontId="3" type="noConversion"/>
  </si>
  <si>
    <t>PSR0LXQ0</t>
    <phoneticPr fontId="3" type="noConversion"/>
  </si>
  <si>
    <t>PSR0FA49</t>
  </si>
  <si>
    <t>GV70</t>
  </si>
  <si>
    <t>PXR02948</t>
  </si>
  <si>
    <t>PSR0W730</t>
    <phoneticPr fontId="3" type="noConversion"/>
  </si>
  <si>
    <t>BMW 7 series and S-class MO</t>
  </si>
  <si>
    <t>BMW 7 series and S-class MO/B-Silent</t>
    <phoneticPr fontId="3" type="noConversion"/>
  </si>
  <si>
    <t>PSR0W717</t>
    <phoneticPr fontId="3" type="noConversion"/>
  </si>
  <si>
    <r>
      <t>275/35R/20(MER</t>
    </r>
    <r>
      <rPr>
        <sz val="9"/>
        <rFont val="Arial Unicode MS"/>
        <family val="2"/>
        <charset val="129"/>
      </rPr>
      <t>승인후오더가능)</t>
    </r>
    <phoneticPr fontId="3" type="noConversion"/>
  </si>
  <si>
    <t>Jan to Sep</t>
    <phoneticPr fontId="3" type="noConversion"/>
  </si>
  <si>
    <t>Oct to Dec</t>
    <phoneticPr fontId="3" type="noConversion"/>
  </si>
  <si>
    <r>
      <rPr>
        <b/>
        <sz val="10"/>
        <color rgb="FFFF0000"/>
        <rFont val="Arial Unicode MS"/>
        <family val="2"/>
        <charset val="129"/>
      </rPr>
      <t>윈터오더는 5</t>
    </r>
    <r>
      <rPr>
        <b/>
        <sz val="10"/>
        <color rgb="FFFF0000"/>
        <rFont val="BridgestoneType"/>
        <family val="2"/>
      </rPr>
      <t>~8</t>
    </r>
    <r>
      <rPr>
        <b/>
        <sz val="10"/>
        <color rgb="FFFF0000"/>
        <rFont val="Arial Unicode MS"/>
        <family val="2"/>
        <charset val="129"/>
      </rPr>
      <t>월로 뿌릴 것!</t>
    </r>
    <phoneticPr fontId="3" type="noConversion"/>
  </si>
  <si>
    <r>
      <rPr>
        <sz val="9"/>
        <rFont val="Arial Unicode MS"/>
        <family val="2"/>
        <charset val="129"/>
      </rPr>
      <t>레이싱이벤트공급건</t>
    </r>
    <r>
      <rPr>
        <sz val="9"/>
        <rFont val="BridgestoneType"/>
        <family val="2"/>
      </rPr>
      <t>_</t>
    </r>
    <r>
      <rPr>
        <sz val="9"/>
        <rFont val="Arial Unicode MS"/>
        <family val="2"/>
        <charset val="129"/>
      </rPr>
      <t>일반판매불가</t>
    </r>
    <phoneticPr fontId="3" type="noConversion"/>
  </si>
  <si>
    <t>PSR17734</t>
    <phoneticPr fontId="3" type="noConversion"/>
  </si>
  <si>
    <t>PSR17679</t>
    <phoneticPr fontId="3" type="noConversion"/>
  </si>
  <si>
    <t>PSR17721</t>
  </si>
  <si>
    <t>PSR0LXW4</t>
  </si>
  <si>
    <t>PSR0LXW7</t>
  </si>
  <si>
    <t>PSR0NJC5</t>
  </si>
  <si>
    <t>PSR2</t>
    <phoneticPr fontId="3" type="noConversion"/>
  </si>
  <si>
    <t>HRD</t>
    <phoneticPr fontId="3" type="noConversion"/>
  </si>
  <si>
    <t>245/40R/20</t>
    <phoneticPr fontId="3" type="noConversion"/>
  </si>
  <si>
    <t>PSR0W716</t>
    <phoneticPr fontId="3" type="noConversion"/>
  </si>
  <si>
    <t>Y</t>
    <phoneticPr fontId="3" type="noConversion"/>
  </si>
  <si>
    <t>PSR0G935</t>
  </si>
  <si>
    <t>PSR0G936</t>
  </si>
  <si>
    <t>PSR0G937</t>
  </si>
  <si>
    <t>BMW 1 / 2 SERIES GT (F70/F74), ENLITEN</t>
    <phoneticPr fontId="3" type="noConversion"/>
  </si>
  <si>
    <t>BMW 1 / 2 SERIES GT (F70/F74), ENLITEN/B-SILENT</t>
    <phoneticPr fontId="3" type="noConversion"/>
  </si>
  <si>
    <t>PSR17671</t>
  </si>
  <si>
    <t>PSR16867</t>
    <phoneticPr fontId="3" type="noConversion"/>
  </si>
  <si>
    <t xml:space="preserve"> 225/55R/19</t>
  </si>
  <si>
    <t>PXR02938</t>
    <phoneticPr fontId="3" type="noConversion"/>
  </si>
  <si>
    <t>PSR0V267</t>
  </si>
  <si>
    <t>PSR0U499</t>
  </si>
  <si>
    <t xml:space="preserve">255/55R/20   </t>
    <phoneticPr fontId="3" type="noConversion"/>
  </si>
  <si>
    <t>DRHS</t>
    <phoneticPr fontId="3" type="noConversion"/>
  </si>
  <si>
    <t>GM Colorado</t>
  </si>
  <si>
    <t>PSR0W714</t>
    <phoneticPr fontId="3" type="noConversion"/>
  </si>
  <si>
    <t>PSR0W676</t>
  </si>
  <si>
    <t>Audi e-Tron</t>
    <phoneticPr fontId="3" type="noConversion"/>
  </si>
  <si>
    <t>Mercedes Benz EQS</t>
    <phoneticPr fontId="3" type="noConversion"/>
  </si>
  <si>
    <t>x</t>
    <phoneticPr fontId="3" type="noConversion"/>
  </si>
  <si>
    <t>PSR6</t>
    <phoneticPr fontId="3" type="noConversion"/>
  </si>
  <si>
    <t>PSR4</t>
    <phoneticPr fontId="3" type="noConversion"/>
  </si>
  <si>
    <t>HRD</t>
    <phoneticPr fontId="3" type="noConversion"/>
  </si>
  <si>
    <t>LRD</t>
    <phoneticPr fontId="3" type="noConversion"/>
  </si>
  <si>
    <t>아마르요청</t>
    <phoneticPr fontId="3" type="noConversion"/>
  </si>
  <si>
    <t>PSR17723</t>
  </si>
  <si>
    <t>PSR0LXW8</t>
    <phoneticPr fontId="3" type="noConversion"/>
  </si>
  <si>
    <t>PSR0LXT3</t>
    <phoneticPr fontId="3" type="noConversion"/>
  </si>
  <si>
    <t>BMW 5 SERIES, STAR MARK+MO</t>
    <phoneticPr fontId="3" type="noConversion"/>
  </si>
  <si>
    <t>PSR0LY17</t>
    <phoneticPr fontId="3" type="noConversion"/>
  </si>
  <si>
    <t>PSR0NJC7</t>
    <phoneticPr fontId="3" type="noConversion"/>
  </si>
  <si>
    <t>PSR0NJC6</t>
    <phoneticPr fontId="3" type="noConversion"/>
  </si>
  <si>
    <t>PSR0NJD0</t>
  </si>
  <si>
    <t>PSR0NJC9</t>
  </si>
  <si>
    <t>PSR0NJC8</t>
  </si>
  <si>
    <t>PSR0NJD1</t>
  </si>
  <si>
    <t>PSR0NJC4</t>
  </si>
  <si>
    <t>PSR0NJD2</t>
  </si>
  <si>
    <t>PSR17914</t>
  </si>
  <si>
    <t>LEXUS LS RFT</t>
  </si>
  <si>
    <t>Korea:
WET-G</t>
  </si>
  <si>
    <t>Korea:
Kemco Ref.#</t>
  </si>
  <si>
    <t>BMW X1/X2, COUNTRYMAN/ 5-series, Mercedes, E-Class MO/ENLITEN</t>
    <phoneticPr fontId="3" type="noConversion"/>
  </si>
  <si>
    <t>PSR0G810</t>
  </si>
  <si>
    <t>305/35ZR/20</t>
  </si>
  <si>
    <t>Ferrari F171</t>
  </si>
  <si>
    <t>BSEU</t>
    <phoneticPr fontId="3" type="noConversion"/>
  </si>
  <si>
    <t>Y</t>
    <phoneticPr fontId="3" type="noConversion"/>
  </si>
  <si>
    <t>PSR0H609</t>
    <phoneticPr fontId="3" type="noConversion"/>
  </si>
  <si>
    <t>205/55R/16</t>
    <phoneticPr fontId="3" type="noConversion"/>
  </si>
  <si>
    <t>EP150</t>
    <phoneticPr fontId="3" type="noConversion"/>
  </si>
  <si>
    <t>BYD Dolphin</t>
    <phoneticPr fontId="3" type="noConversion"/>
  </si>
  <si>
    <t>BSTJ</t>
    <phoneticPr fontId="3" type="noConversion"/>
  </si>
  <si>
    <t>PSR0W705</t>
    <phoneticPr fontId="3" type="noConversion"/>
  </si>
  <si>
    <t xml:space="preserve">BMW 5 series </t>
  </si>
  <si>
    <r>
      <t>UHP(17UP</t>
    </r>
    <r>
      <rPr>
        <sz val="9"/>
        <rFont val="맑은 고딕"/>
        <family val="2"/>
        <charset val="129"/>
      </rPr>
      <t>）</t>
    </r>
    <phoneticPr fontId="3" type="noConversion"/>
  </si>
  <si>
    <t>PSR0G864</t>
  </si>
  <si>
    <t>265/35ZR/20</t>
    <phoneticPr fontId="3" type="noConversion"/>
  </si>
  <si>
    <t>PSR0W701</t>
    <phoneticPr fontId="3" type="noConversion"/>
  </si>
  <si>
    <t>PSR0W703</t>
    <phoneticPr fontId="3" type="noConversion"/>
  </si>
  <si>
    <t>PSR0W698</t>
    <phoneticPr fontId="3" type="noConversion"/>
  </si>
  <si>
    <t>PSR0W696</t>
    <phoneticPr fontId="3" type="noConversion"/>
  </si>
  <si>
    <t>PSR0W606</t>
  </si>
  <si>
    <t>PSR0231F</t>
  </si>
  <si>
    <t>PSR0232F</t>
  </si>
  <si>
    <t>225/50R/17</t>
    <phoneticPr fontId="3" type="noConversion"/>
  </si>
  <si>
    <t>V</t>
    <phoneticPr fontId="3" type="noConversion"/>
  </si>
  <si>
    <t>225/55R/17</t>
    <phoneticPr fontId="3" type="noConversion"/>
  </si>
  <si>
    <t>PSR0G828</t>
  </si>
  <si>
    <t>PSR0G829</t>
  </si>
  <si>
    <t>265/70R/17</t>
  </si>
  <si>
    <t>Ineos</t>
    <phoneticPr fontId="3" type="noConversion"/>
  </si>
  <si>
    <t>DUELER A/T 001</t>
  </si>
  <si>
    <t>S</t>
    <phoneticPr fontId="3" type="noConversion"/>
  </si>
  <si>
    <t>116</t>
    <phoneticPr fontId="3" type="noConversion"/>
  </si>
  <si>
    <t>PSR0G926</t>
    <phoneticPr fontId="3" type="noConversion"/>
  </si>
  <si>
    <t>PSR0C032</t>
  </si>
  <si>
    <t>285/40R/24</t>
  </si>
  <si>
    <t>GM Tahoe</t>
  </si>
  <si>
    <t>PSR0LY27</t>
    <phoneticPr fontId="3" type="noConversion"/>
  </si>
  <si>
    <t>PSR0LY16</t>
    <phoneticPr fontId="3" type="noConversion"/>
  </si>
  <si>
    <t>PSR0LY25</t>
  </si>
  <si>
    <t>PSR0G973</t>
    <phoneticPr fontId="3" type="noConversion"/>
  </si>
  <si>
    <t>Benz E class (MO)/X1,X2, 5 series</t>
    <phoneticPr fontId="3" type="noConversion"/>
  </si>
  <si>
    <t>PSR0W704</t>
  </si>
  <si>
    <t>PSR17607</t>
    <phoneticPr fontId="3" type="noConversion"/>
  </si>
  <si>
    <t>PSR18007</t>
  </si>
  <si>
    <t>PSR17424</t>
    <phoneticPr fontId="3" type="noConversion"/>
  </si>
  <si>
    <t>PSR17270</t>
    <phoneticPr fontId="3" type="noConversion"/>
  </si>
  <si>
    <t>Prod Order</t>
    <phoneticPr fontId="3" type="noConversion"/>
  </si>
  <si>
    <t>PXR01835</t>
  </si>
  <si>
    <t>PSR0FA65</t>
    <phoneticPr fontId="3" type="noConversion"/>
  </si>
  <si>
    <t>235/55R/19</t>
    <phoneticPr fontId="3" type="noConversion"/>
  </si>
  <si>
    <t>DHPS-AS</t>
    <phoneticPr fontId="3" type="noConversion"/>
  </si>
  <si>
    <t>BSFC</t>
    <phoneticPr fontId="3" type="noConversion"/>
  </si>
  <si>
    <t>PSR0G698</t>
    <phoneticPr fontId="3" type="noConversion"/>
  </si>
  <si>
    <t xml:space="preserve"> 225/50R/18</t>
  </si>
  <si>
    <t>PXR03072</t>
  </si>
  <si>
    <t>PSR0G797</t>
  </si>
  <si>
    <t>PSR0G796</t>
    <phoneticPr fontId="3" type="noConversion"/>
  </si>
  <si>
    <t>255/35ZRF/22</t>
  </si>
  <si>
    <t>315/30ZRF/23</t>
  </si>
  <si>
    <t>Ferrari Purosangue F175 suv, B-SILENT</t>
    <phoneticPr fontId="3" type="noConversion"/>
  </si>
  <si>
    <r>
      <rPr>
        <b/>
        <sz val="10"/>
        <color rgb="FFFF0000"/>
        <rFont val="Arial Unicode MS"/>
        <family val="2"/>
        <charset val="129"/>
      </rPr>
      <t>수식이니 매뉴얼</t>
    </r>
    <r>
      <rPr>
        <b/>
        <sz val="10"/>
        <color rgb="FFFF0000"/>
        <rFont val="BridgestoneType"/>
        <family val="2"/>
      </rPr>
      <t xml:space="preserve"> </t>
    </r>
    <r>
      <rPr>
        <b/>
        <sz val="10"/>
        <color rgb="FFFF0000"/>
        <rFont val="Arial Unicode MS"/>
        <family val="2"/>
        <charset val="129"/>
      </rPr>
      <t>입력하지 말아주세요!</t>
    </r>
    <phoneticPr fontId="3" type="noConversion"/>
  </si>
  <si>
    <t xml:space="preserve">LAMBORGHINI- Aventador PHEV </t>
    <phoneticPr fontId="3" type="noConversion"/>
  </si>
  <si>
    <t>LAMBORGHINI- Aventador PHEV</t>
    <phoneticPr fontId="3" type="noConversion"/>
  </si>
  <si>
    <t>PSR17888</t>
    <phoneticPr fontId="3" type="noConversion"/>
  </si>
  <si>
    <t>PSR17924</t>
    <phoneticPr fontId="3" type="noConversion"/>
  </si>
  <si>
    <t>PSR17925</t>
    <phoneticPr fontId="3" type="noConversion"/>
  </si>
  <si>
    <t>H/L422 Plus</t>
  </si>
  <si>
    <t>H/L422 Plus</t>
    <phoneticPr fontId="3" type="noConversion"/>
  </si>
  <si>
    <t>TURANEV</t>
  </si>
  <si>
    <t>205/50R/16</t>
  </si>
  <si>
    <t>DUELER H/P SPORT A/S</t>
  </si>
  <si>
    <t>PSR0V262</t>
  </si>
  <si>
    <t>PSR0V263</t>
  </si>
  <si>
    <t>All season</t>
  </si>
  <si>
    <t>PSR0VJ7F</t>
  </si>
  <si>
    <t>PSR0VF8F</t>
  </si>
  <si>
    <t>PSR0VF7F</t>
  </si>
  <si>
    <t>PSR0V92F</t>
  </si>
  <si>
    <t>PSR0251F</t>
  </si>
  <si>
    <t>PSR0259F</t>
  </si>
  <si>
    <t>PSR0253F</t>
  </si>
  <si>
    <t>PSR0197F</t>
  </si>
  <si>
    <t>PSR17538</t>
  </si>
  <si>
    <t>PSR17483</t>
  </si>
  <si>
    <t>PSR17544</t>
  </si>
  <si>
    <t>PSR17486</t>
  </si>
  <si>
    <t>PSR08085</t>
  </si>
  <si>
    <t>PSR17485</t>
  </si>
  <si>
    <t>PSR17484</t>
  </si>
  <si>
    <t>PSR17541</t>
  </si>
  <si>
    <t>Y2023</t>
    <phoneticPr fontId="3" type="noConversion"/>
  </si>
  <si>
    <t>신규제품</t>
    <phoneticPr fontId="3" type="noConversion"/>
  </si>
  <si>
    <t>단종</t>
    <phoneticPr fontId="3" type="noConversion"/>
  </si>
  <si>
    <r>
      <t xml:space="preserve">RRC/WET </t>
    </r>
    <r>
      <rPr>
        <b/>
        <sz val="9"/>
        <color theme="1"/>
        <rFont val="Arial Unicode MS"/>
        <family val="2"/>
        <charset val="129"/>
      </rPr>
      <t xml:space="preserve">및 </t>
    </r>
    <r>
      <rPr>
        <b/>
        <sz val="9"/>
        <color theme="1"/>
        <rFont val="BridgestoneType"/>
        <family val="2"/>
      </rPr>
      <t xml:space="preserve">TPL </t>
    </r>
    <r>
      <rPr>
        <b/>
        <sz val="9"/>
        <color theme="1"/>
        <rFont val="Arial Unicode MS"/>
        <family val="2"/>
        <charset val="129"/>
      </rPr>
      <t>등록 후 오더 가능</t>
    </r>
    <phoneticPr fontId="3" type="noConversion"/>
  </si>
  <si>
    <t>PSR17455</t>
  </si>
  <si>
    <t>Blizzak 6</t>
  </si>
  <si>
    <t>Potenza sport AS</t>
  </si>
  <si>
    <t>Turanza EV</t>
  </si>
  <si>
    <t>Alenza prestige</t>
  </si>
  <si>
    <t>Turanza prestige</t>
  </si>
  <si>
    <t>RE005</t>
  </si>
  <si>
    <t>RE-71RS</t>
  </si>
  <si>
    <t>275/40R/18</t>
  </si>
  <si>
    <t>285/45R/21</t>
  </si>
  <si>
    <t>315/40R/21</t>
  </si>
  <si>
    <t>265/40R/22</t>
  </si>
  <si>
    <t>265/35R/22</t>
  </si>
  <si>
    <t>275/40R/21</t>
  </si>
  <si>
    <t xml:space="preserve">225/55R/17 </t>
  </si>
  <si>
    <t xml:space="preserve">235/45R/18 </t>
  </si>
  <si>
    <t xml:space="preserve">235/55R/18 </t>
  </si>
  <si>
    <t>295/35R/18</t>
  </si>
  <si>
    <t>H/L422 Plus</t>
    <phoneticPr fontId="3" type="noConversion"/>
  </si>
  <si>
    <r>
      <t>SOP : K</t>
    </r>
    <r>
      <rPr>
        <sz val="9"/>
        <rFont val="Arial Unicode MS"/>
        <family val="2"/>
        <charset val="129"/>
      </rPr>
      <t>열참조</t>
    </r>
    <phoneticPr fontId="3" type="noConversion"/>
  </si>
  <si>
    <t>HRD</t>
    <phoneticPr fontId="3" type="noConversion"/>
  </si>
  <si>
    <t>PSR0G943</t>
  </si>
  <si>
    <t>PSR0G944</t>
  </si>
  <si>
    <t>Audi A4/A5 (B10), R0, Enliten</t>
    <phoneticPr fontId="3" type="noConversion"/>
  </si>
  <si>
    <t>Audi A4/A5 (B10), R0, B-silent, Enliten</t>
    <phoneticPr fontId="3" type="noConversion"/>
  </si>
  <si>
    <t>PSR0VJ4F</t>
  </si>
  <si>
    <t>PSR0VJ4F</t>
    <phoneticPr fontId="3" type="noConversion"/>
  </si>
  <si>
    <t>T</t>
    <phoneticPr fontId="3" type="noConversion"/>
  </si>
  <si>
    <t>PSR0VJ2F</t>
    <phoneticPr fontId="3" type="noConversion"/>
  </si>
  <si>
    <t>FS-All season</t>
  </si>
  <si>
    <t>FS-All season</t>
    <phoneticPr fontId="3" type="noConversion"/>
  </si>
  <si>
    <t>PSR16825</t>
    <phoneticPr fontId="3" type="noConversion"/>
  </si>
  <si>
    <t>PSR0LY54</t>
  </si>
  <si>
    <t>PSR0LY52</t>
  </si>
  <si>
    <t>PSR0LY50</t>
  </si>
  <si>
    <t>PSR0LY69</t>
  </si>
  <si>
    <t>PSR0LY53</t>
  </si>
  <si>
    <t>PSR0LY71</t>
  </si>
  <si>
    <t>PSR0LY72</t>
  </si>
  <si>
    <t>PSR0LY74</t>
  </si>
  <si>
    <t>PSR0LY70</t>
  </si>
  <si>
    <t>PSR0LY67</t>
  </si>
  <si>
    <t>PSR0LY85</t>
  </si>
  <si>
    <t>PSR0LY81</t>
  </si>
  <si>
    <t>PSR0LY65</t>
  </si>
  <si>
    <t>PSR0LY68</t>
  </si>
  <si>
    <t>PSR0LY86</t>
  </si>
  <si>
    <t>PSR0LY75</t>
  </si>
  <si>
    <t>PSR0LY73</t>
  </si>
  <si>
    <t>PSR0LY89</t>
  </si>
  <si>
    <t>PSR0U506</t>
  </si>
  <si>
    <t>PSR0U507</t>
  </si>
  <si>
    <t>PSR0U508</t>
  </si>
  <si>
    <t>PSR0U509</t>
  </si>
  <si>
    <t>PSR0U510</t>
  </si>
  <si>
    <t>PSR0U511</t>
  </si>
  <si>
    <t>PSR0U512</t>
  </si>
  <si>
    <t>PSR0U513</t>
  </si>
  <si>
    <t>PSR0U514</t>
  </si>
  <si>
    <t>PSR0U515</t>
  </si>
  <si>
    <t>PSR0U516</t>
  </si>
  <si>
    <t>PSR0U517</t>
  </si>
  <si>
    <t>PSR0U518</t>
  </si>
  <si>
    <t>PSR0U519</t>
  </si>
  <si>
    <t>PSR0U520</t>
  </si>
  <si>
    <t>PSR0U521</t>
  </si>
  <si>
    <t>PSR0U522</t>
  </si>
  <si>
    <t>PSR2</t>
    <phoneticPr fontId="3" type="noConversion"/>
  </si>
  <si>
    <t>HRD</t>
    <phoneticPr fontId="3" type="noConversion"/>
  </si>
  <si>
    <r>
      <t>RRC/WET:5</t>
    </r>
    <r>
      <rPr>
        <b/>
        <sz val="9"/>
        <rFont val="Arial Unicode MS"/>
        <family val="2"/>
        <charset val="129"/>
      </rPr>
      <t>불가</t>
    </r>
    <phoneticPr fontId="3" type="noConversion"/>
  </si>
  <si>
    <t>Korea:
RRC</t>
    <phoneticPr fontId="3" type="noConversion"/>
  </si>
  <si>
    <t>PSR0G696</t>
    <phoneticPr fontId="3" type="noConversion"/>
  </si>
  <si>
    <t>BMW MINI Countryman (F60)</t>
  </si>
  <si>
    <t>PSR0P398</t>
    <phoneticPr fontId="3" type="noConversion"/>
  </si>
  <si>
    <t>Q</t>
    <phoneticPr fontId="3" type="noConversion"/>
  </si>
  <si>
    <t>Y2024</t>
    <phoneticPr fontId="3" type="noConversion"/>
  </si>
  <si>
    <r>
      <t xml:space="preserve">Amar </t>
    </r>
    <r>
      <rPr>
        <sz val="11"/>
        <color theme="1"/>
        <rFont val="맑은 고딕"/>
        <family val="2"/>
        <charset val="129"/>
      </rPr>
      <t>삭제요청</t>
    </r>
    <phoneticPr fontId="3" type="noConversion"/>
  </si>
  <si>
    <t>2025-02-01 -&gt; APR</t>
    <phoneticPr fontId="3" type="noConversion"/>
  </si>
  <si>
    <t>PSR0C036</t>
  </si>
  <si>
    <t>PSR0C037</t>
  </si>
  <si>
    <t>PSR0C038</t>
  </si>
  <si>
    <t>PSR0C034</t>
  </si>
  <si>
    <t>PSR0C035</t>
  </si>
  <si>
    <t>PSR0C040</t>
  </si>
  <si>
    <t>PSR0C041</t>
  </si>
  <si>
    <t>PSR0C033</t>
  </si>
  <si>
    <t>PSR0C042</t>
  </si>
  <si>
    <t>PSR0C039</t>
  </si>
  <si>
    <t>Y</t>
    <phoneticPr fontId="3" type="noConversion"/>
  </si>
  <si>
    <t>W</t>
    <phoneticPr fontId="3" type="noConversion"/>
  </si>
  <si>
    <t>PSR0VH4F</t>
    <phoneticPr fontId="3" type="noConversion"/>
  </si>
  <si>
    <t>LVR09734</t>
    <phoneticPr fontId="3" type="noConversion"/>
  </si>
  <si>
    <t>215/75R/16C</t>
  </si>
  <si>
    <t>ISUZU ELF</t>
  </si>
  <si>
    <t>N</t>
  </si>
  <si>
    <t>R294</t>
  </si>
  <si>
    <r>
      <t>25</t>
    </r>
    <r>
      <rPr>
        <sz val="9"/>
        <rFont val="맑은 고딕"/>
        <family val="2"/>
        <charset val="129"/>
      </rPr>
      <t>판매</t>
    </r>
    <r>
      <rPr>
        <sz val="9"/>
        <rFont val="BridgestoneType"/>
        <family val="2"/>
      </rPr>
      <t>X 26</t>
    </r>
    <r>
      <rPr>
        <sz val="9"/>
        <rFont val="맑은 고딕"/>
        <family val="2"/>
        <charset val="129"/>
      </rPr>
      <t>년도판매</t>
    </r>
    <phoneticPr fontId="3" type="noConversion"/>
  </si>
  <si>
    <t>25판매X 26년도판매</t>
  </si>
  <si>
    <t>PSR0G971</t>
  </si>
  <si>
    <t>PSR0G972</t>
  </si>
  <si>
    <t>285/40ZR/22</t>
  </si>
  <si>
    <t>325/35ZR/22</t>
  </si>
  <si>
    <t>BSEU</t>
    <phoneticPr fontId="3" type="noConversion"/>
  </si>
  <si>
    <t>Lamborghini URUS PHEV</t>
  </si>
  <si>
    <t>PSR0GA34</t>
  </si>
  <si>
    <t>PSR2</t>
    <phoneticPr fontId="3" type="noConversion"/>
  </si>
  <si>
    <t>HRD</t>
    <phoneticPr fontId="3" type="noConversion"/>
  </si>
  <si>
    <t>Benz A/CLA class, MO, ENLITEN</t>
    <phoneticPr fontId="3" type="noConversion"/>
  </si>
  <si>
    <t>구분</t>
    <phoneticPr fontId="3" type="noConversion"/>
  </si>
  <si>
    <t>BSAM
BSEU</t>
    <phoneticPr fontId="3" type="noConversion"/>
  </si>
  <si>
    <t>PTD</t>
  </si>
  <si>
    <t>PTS</t>
  </si>
  <si>
    <t>PTO</t>
  </si>
  <si>
    <r>
      <rPr>
        <sz val="9"/>
        <rFont val="맑은 고딕"/>
        <family val="2"/>
        <charset val="129"/>
      </rPr>
      <t>재고부족으로</t>
    </r>
    <r>
      <rPr>
        <sz val="9"/>
        <rFont val="BridgestoneType"/>
        <family val="2"/>
      </rPr>
      <t>TEST</t>
    </r>
    <r>
      <rPr>
        <sz val="9"/>
        <rFont val="맑은 고딕"/>
        <family val="2"/>
        <charset val="129"/>
      </rPr>
      <t>진행못함-&gt;대기중</t>
    </r>
    <phoneticPr fontId="3" type="noConversion"/>
  </si>
  <si>
    <t>H/L</t>
  </si>
  <si>
    <t>LE3</t>
  </si>
  <si>
    <t>KOE</t>
  </si>
  <si>
    <t>RE71</t>
  </si>
  <si>
    <t>HL001</t>
    <phoneticPr fontId="3" type="noConversion"/>
  </si>
  <si>
    <t>단종요청</t>
  </si>
  <si>
    <t>단종요청</t>
    <phoneticPr fontId="3" type="noConversion"/>
  </si>
  <si>
    <t>PSR0VH2F</t>
    <phoneticPr fontId="3" type="noConversion"/>
  </si>
  <si>
    <t>195/65R/15</t>
    <phoneticPr fontId="3" type="noConversion"/>
  </si>
  <si>
    <t>PSR0VH3F</t>
    <phoneticPr fontId="3" type="noConversion"/>
  </si>
  <si>
    <t>205/55R/16</t>
    <phoneticPr fontId="3" type="noConversion"/>
  </si>
  <si>
    <t>V</t>
    <phoneticPr fontId="3" type="noConversion"/>
  </si>
  <si>
    <t>PSR0VH9F</t>
  </si>
  <si>
    <t>PSR0VH9F</t>
    <phoneticPr fontId="3" type="noConversion"/>
  </si>
  <si>
    <t>PSR0V80F to PSR0VH9F</t>
    <phoneticPr fontId="3" type="noConversion"/>
  </si>
  <si>
    <t>PSR0GA76</t>
  </si>
  <si>
    <t>PSR0GA72</t>
  </si>
  <si>
    <t>PSR0GA73</t>
  </si>
  <si>
    <t>255/35ZR/20</t>
  </si>
  <si>
    <t>325/30ZR/21</t>
  </si>
  <si>
    <r>
      <t>UHP(17UP</t>
    </r>
    <r>
      <rPr>
        <sz val="9"/>
        <rFont val="맑은 고딕"/>
        <family val="2"/>
        <charset val="129"/>
      </rPr>
      <t>）</t>
    </r>
    <phoneticPr fontId="3" type="noConversion"/>
  </si>
  <si>
    <t>AUDI Q3</t>
  </si>
  <si>
    <t>LAMBORGHINI TEMERARIO</t>
  </si>
  <si>
    <t>BSEU</t>
    <phoneticPr fontId="3" type="noConversion"/>
  </si>
  <si>
    <t>LEXUS RZ, TOYOTA Bz4x, ENLITEN</t>
    <phoneticPr fontId="3" type="noConversion"/>
  </si>
  <si>
    <t>TOYOTA BEV SUV, Bz4x, ENLITEN</t>
    <phoneticPr fontId="3" type="noConversion"/>
  </si>
  <si>
    <t>PXR02904</t>
  </si>
  <si>
    <t>PSR2</t>
    <phoneticPr fontId="3" type="noConversion"/>
  </si>
  <si>
    <t>DOT</t>
    <phoneticPr fontId="3" type="noConversion"/>
  </si>
  <si>
    <t>PSR0G086</t>
  </si>
  <si>
    <t>PSR0G087</t>
  </si>
  <si>
    <t>PSR0G088</t>
  </si>
  <si>
    <t>BMW 1er / 2er GT</t>
  </si>
  <si>
    <t>BMW 4 Series 4 Door MY2025</t>
  </si>
  <si>
    <r>
      <t>UHP(17UP</t>
    </r>
    <r>
      <rPr>
        <sz val="9"/>
        <rFont val="맑은 고딕"/>
        <family val="2"/>
        <charset val="129"/>
      </rPr>
      <t>）</t>
    </r>
    <phoneticPr fontId="3" type="noConversion"/>
  </si>
  <si>
    <t>MASERATI MC20 (M240) "MGT" &amp; ALFA ROMEO 33 Stradale</t>
    <phoneticPr fontId="3" type="noConversion"/>
  </si>
  <si>
    <t>T</t>
    <phoneticPr fontId="3" type="noConversion"/>
  </si>
  <si>
    <t>V</t>
    <phoneticPr fontId="3" type="noConversion"/>
  </si>
  <si>
    <t>H</t>
    <phoneticPr fontId="3" type="noConversion"/>
  </si>
  <si>
    <t>T</t>
    <phoneticPr fontId="3" type="noConversion"/>
  </si>
  <si>
    <t>PSR0G715</t>
    <phoneticPr fontId="3" type="noConversion"/>
  </si>
  <si>
    <t>OE</t>
    <phoneticPr fontId="3" type="noConversion"/>
  </si>
  <si>
    <t>Audi A3NF</t>
  </si>
  <si>
    <t>PXR0G115</t>
  </si>
  <si>
    <t>PXR0G118</t>
  </si>
  <si>
    <t>PXR0G113</t>
  </si>
  <si>
    <t>PXR0G119</t>
  </si>
  <si>
    <t>PXR0G116</t>
  </si>
  <si>
    <t>PXR0G122</t>
  </si>
  <si>
    <t>PXR0G123</t>
  </si>
  <si>
    <t>PXR0G117</t>
  </si>
  <si>
    <t>PXR0G120</t>
  </si>
  <si>
    <t>PXR0G114</t>
  </si>
  <si>
    <t>PXR0G121</t>
  </si>
  <si>
    <t>PXR0G124</t>
  </si>
  <si>
    <t>PXR0G125</t>
  </si>
  <si>
    <t>PTD</t>
    <phoneticPr fontId="3" type="noConversion"/>
  </si>
  <si>
    <t>13 digits</t>
    <phoneticPr fontId="3" type="noConversion"/>
  </si>
  <si>
    <t>N</t>
    <phoneticPr fontId="3" type="noConversion"/>
  </si>
  <si>
    <r>
      <t>Skoda Enyaq(AO/</t>
    </r>
    <r>
      <rPr>
        <strike/>
        <sz val="9"/>
        <color rgb="FFFF0000"/>
        <rFont val="BridgestoneType"/>
        <family val="2"/>
      </rPr>
      <t>B-Seal</t>
    </r>
    <r>
      <rPr>
        <sz val="9"/>
        <rFont val="BridgestoneType"/>
        <family val="2"/>
      </rPr>
      <t>)</t>
    </r>
    <phoneticPr fontId="3" type="noConversion"/>
  </si>
  <si>
    <t>VW/SK/AU   : ID4 / Enyaq / eQ4, AO, B-Seal</t>
    <phoneticPr fontId="3" type="noConversion"/>
  </si>
  <si>
    <t>TURANEV</t>
    <phoneticPr fontId="3" type="noConversion"/>
  </si>
  <si>
    <t>PSR0C043</t>
    <phoneticPr fontId="3" type="noConversion"/>
  </si>
  <si>
    <t>PSR0C044</t>
    <phoneticPr fontId="3" type="noConversion"/>
  </si>
  <si>
    <t>PSR0C045</t>
    <phoneticPr fontId="3" type="noConversion"/>
  </si>
  <si>
    <t>PSR0C046</t>
    <phoneticPr fontId="3" type="noConversion"/>
  </si>
  <si>
    <t>PSR0G902</t>
  </si>
  <si>
    <t>PSR0G900</t>
  </si>
  <si>
    <t>PSR0G901</t>
  </si>
  <si>
    <t>PSR0G903</t>
  </si>
  <si>
    <t>PSR0G905</t>
  </si>
  <si>
    <t>285/40R/21</t>
  </si>
  <si>
    <t>AUDI eQ5,AO</t>
  </si>
  <si>
    <t>AUDI eQ5,AO,B-SILENT</t>
  </si>
  <si>
    <t>AUDI eQ5,AOE,B-SILENT</t>
  </si>
  <si>
    <t>235/60R/19 RFT</t>
  </si>
  <si>
    <t>255/55R/19 RFT</t>
  </si>
  <si>
    <t>RFT</t>
    <phoneticPr fontId="3" type="noConversion"/>
  </si>
  <si>
    <r>
      <t>UHP(17UP</t>
    </r>
    <r>
      <rPr>
        <sz val="9"/>
        <rFont val="맑은 고딕"/>
        <family val="2"/>
        <charset val="129"/>
      </rPr>
      <t>）</t>
    </r>
    <phoneticPr fontId="3" type="noConversion"/>
  </si>
  <si>
    <t>T005AD</t>
  </si>
  <si>
    <t>BSEU</t>
    <phoneticPr fontId="3" type="noConversion"/>
  </si>
  <si>
    <t>PSR1</t>
    <phoneticPr fontId="3" type="noConversion"/>
  </si>
  <si>
    <t>PSR2</t>
    <phoneticPr fontId="3" type="noConversion"/>
  </si>
  <si>
    <t>Jul'25</t>
    <phoneticPr fontId="3" type="noConversion"/>
  </si>
  <si>
    <t>May'25</t>
    <phoneticPr fontId="3" type="noConversion"/>
  </si>
  <si>
    <t>PSR0G884</t>
  </si>
  <si>
    <t>295/40ZR/20</t>
  </si>
  <si>
    <t>D10</t>
  </si>
  <si>
    <t>BSEU</t>
    <phoneticPr fontId="3" type="noConversion"/>
  </si>
  <si>
    <t>PTD</t>
    <phoneticPr fontId="3" type="noConversion"/>
  </si>
  <si>
    <t>Mercedes AMG GLC MY '22, MO1</t>
    <phoneticPr fontId="3" type="noConversion"/>
  </si>
  <si>
    <t>Sep'25</t>
    <phoneticPr fontId="3" type="noConversion"/>
  </si>
  <si>
    <t>SOP:Jun~Jul'25</t>
    <phoneticPr fontId="3" type="noConversion"/>
  </si>
  <si>
    <t>PSR0C047</t>
    <phoneticPr fontId="3" type="noConversion"/>
  </si>
  <si>
    <t>PSR18135</t>
    <phoneticPr fontId="3" type="noConversion"/>
  </si>
  <si>
    <t>+</t>
    <phoneticPr fontId="3" type="noConversion"/>
  </si>
  <si>
    <t>PSR0G899</t>
  </si>
  <si>
    <t>PSR0G898</t>
    <phoneticPr fontId="3" type="noConversion"/>
  </si>
  <si>
    <t>AUDI Q6 e-tron</t>
  </si>
  <si>
    <t>T005AD</t>
    <phoneticPr fontId="3" type="noConversion"/>
  </si>
  <si>
    <t>Aug'25 -&gt; Delayed to Oct 20th</t>
    <phoneticPr fontId="3" type="noConversion"/>
  </si>
  <si>
    <t>oct'25</t>
    <phoneticPr fontId="3" type="noConversion"/>
  </si>
  <si>
    <t>PSR0U043</t>
  </si>
  <si>
    <t>PSR0U043</t>
    <phoneticPr fontId="3" type="noConversion"/>
  </si>
  <si>
    <t>VW Atlas PA2</t>
  </si>
  <si>
    <t>PSR0G964</t>
    <phoneticPr fontId="3" type="noConversion"/>
  </si>
  <si>
    <t>OE</t>
    <phoneticPr fontId="3" type="noConversion"/>
  </si>
  <si>
    <t>235/50R/20</t>
    <phoneticPr fontId="3" type="noConversion"/>
  </si>
  <si>
    <t>T</t>
    <phoneticPr fontId="3" type="noConversion"/>
  </si>
  <si>
    <t>TURANZA 6</t>
    <phoneticPr fontId="3" type="noConversion"/>
  </si>
  <si>
    <t>BSEU</t>
    <phoneticPr fontId="3" type="noConversion"/>
  </si>
  <si>
    <t>VW/SK/AU   : ID4 / Enyaq / eQ4</t>
    <phoneticPr fontId="3" type="noConversion"/>
  </si>
  <si>
    <t>VW ID4, RO</t>
    <phoneticPr fontId="3" type="noConversion"/>
  </si>
  <si>
    <t>PSR0M069</t>
  </si>
  <si>
    <t>Audi Q5, RO</t>
    <phoneticPr fontId="3" type="noConversion"/>
  </si>
  <si>
    <t>OE</t>
    <phoneticPr fontId="3" type="noConversion"/>
  </si>
  <si>
    <t>PSR0G966</t>
  </si>
  <si>
    <t>PSR0G967</t>
  </si>
  <si>
    <t>VW/SKODA/AUDI ID.4 EQ4, R0</t>
    <phoneticPr fontId="3" type="noConversion"/>
  </si>
  <si>
    <t>MER cut</t>
    <phoneticPr fontId="3" type="noConversion"/>
  </si>
  <si>
    <t>PSR0G941</t>
    <phoneticPr fontId="3" type="noConversion"/>
  </si>
  <si>
    <t>245/35R/20</t>
    <phoneticPr fontId="3" type="noConversion"/>
  </si>
  <si>
    <t>OE</t>
    <phoneticPr fontId="3" type="noConversion"/>
  </si>
  <si>
    <t>BSEU</t>
    <phoneticPr fontId="3" type="noConversion"/>
  </si>
  <si>
    <t>Audi A4/A5 (B10), R0, B-silent, Enliten</t>
    <phoneticPr fontId="3" type="noConversion"/>
  </si>
  <si>
    <t>PSR18552</t>
    <phoneticPr fontId="3" type="noConversion"/>
  </si>
  <si>
    <t>Noise_Class</t>
    <phoneticPr fontId="3" type="noConversion"/>
  </si>
  <si>
    <t>Noise(dB)</t>
    <phoneticPr fontId="3" type="noConversion"/>
  </si>
  <si>
    <t>K-ECO#</t>
    <phoneticPr fontId="3" type="noConversion"/>
  </si>
  <si>
    <t>PSR0G893</t>
  </si>
  <si>
    <t>PSR0G894</t>
  </si>
  <si>
    <t>275/35ZR/21</t>
  </si>
  <si>
    <t>Porsche Panamera, ND0</t>
    <phoneticPr fontId="3" type="noConversion"/>
  </si>
  <si>
    <t>PTD</t>
    <phoneticPr fontId="3" type="noConversion"/>
  </si>
  <si>
    <t>BSEU</t>
    <phoneticPr fontId="3" type="noConversion"/>
  </si>
  <si>
    <t>PSR18128</t>
  </si>
  <si>
    <t>OE</t>
    <phoneticPr fontId="3" type="noConversion"/>
  </si>
  <si>
    <t>TOYOTA RAV4, ENLITEN</t>
    <phoneticPr fontId="3" type="noConversion"/>
  </si>
  <si>
    <t>BSJ</t>
    <phoneticPr fontId="3" type="noConversion"/>
  </si>
  <si>
    <t>PSR0LAG4</t>
  </si>
  <si>
    <t>PSR0LY55</t>
  </si>
  <si>
    <t>PSR0LAH2</t>
  </si>
  <si>
    <t>PSR0LAH3</t>
  </si>
  <si>
    <t>PSR0LAG6</t>
  </si>
  <si>
    <t>PSR0LAH5</t>
  </si>
  <si>
    <t>PSR0LAH1</t>
  </si>
  <si>
    <t>PSR0LAH7</t>
  </si>
  <si>
    <t>PSR0LAH9</t>
  </si>
  <si>
    <t>PSR0LAG8</t>
  </si>
  <si>
    <t>PSR0LAG7</t>
  </si>
  <si>
    <t>PSR0LAG5</t>
  </si>
  <si>
    <t>PSR0LAG9</t>
  </si>
  <si>
    <t>PSR0LAH8</t>
  </si>
  <si>
    <t>PSR0LAH0</t>
  </si>
  <si>
    <t>RE005</t>
    <phoneticPr fontId="3" type="noConversion"/>
  </si>
  <si>
    <t>PSR0LAA1</t>
  </si>
  <si>
    <t>PSR0FA65</t>
  </si>
  <si>
    <t>TBSC</t>
    <phoneticPr fontId="3" type="noConversion"/>
  </si>
  <si>
    <t>PXR03258</t>
  </si>
  <si>
    <t>PXR03321</t>
  </si>
  <si>
    <t>PXR03375</t>
  </si>
  <si>
    <t>PXR03107</t>
  </si>
  <si>
    <t>PXR03377</t>
  </si>
  <si>
    <t>PXR03380</t>
  </si>
  <si>
    <t>PXR03314</t>
  </si>
  <si>
    <t>PXR03113</t>
  </si>
  <si>
    <t>PXR03246</t>
  </si>
  <si>
    <t>PXR03255</t>
  </si>
  <si>
    <t>PXR03106</t>
  </si>
  <si>
    <t>PXR03245</t>
  </si>
  <si>
    <t>PXR03248</t>
  </si>
  <si>
    <t>PXR03293</t>
  </si>
  <si>
    <t>PXR03327</t>
  </si>
  <si>
    <t>PXR03366</t>
  </si>
  <si>
    <t>PXR03256</t>
  </si>
  <si>
    <t>PXR03315</t>
  </si>
  <si>
    <t>PXR03121</t>
  </si>
  <si>
    <t>PXR03260</t>
  </si>
  <si>
    <t>PXR03119</t>
  </si>
  <si>
    <t>PXR03123</t>
  </si>
  <si>
    <t>PXR03115</t>
  </si>
  <si>
    <t>PXR03287</t>
  </si>
  <si>
    <t>PXR03111</t>
  </si>
  <si>
    <t>PXR03368</t>
  </si>
  <si>
    <t>PXR03117</t>
  </si>
  <si>
    <t>PXR03323</t>
  </si>
  <si>
    <t>PXR03308</t>
  </si>
  <si>
    <t>PXR03109</t>
  </si>
  <si>
    <t>PXR03253</t>
  </si>
  <si>
    <t>PXR03251</t>
  </si>
  <si>
    <t>PXR03268</t>
  </si>
  <si>
    <t>PXR03318</t>
  </si>
  <si>
    <t>PXR03317</t>
  </si>
  <si>
    <t>PXR03104</t>
  </si>
  <si>
    <t>PXR03295</t>
  </si>
  <si>
    <t>PXR03289</t>
  </si>
  <si>
    <t>PXR03102</t>
  </si>
  <si>
    <t>PXR03320</t>
  </si>
  <si>
    <t>PXR03370</t>
  </si>
  <si>
    <t>PXR03282</t>
  </si>
  <si>
    <t>PXR03297</t>
  </si>
  <si>
    <t>PXR03386</t>
  </si>
  <si>
    <t>PXR03298</t>
  </si>
  <si>
    <t>PXR03330</t>
  </si>
  <si>
    <t>PXR03396</t>
  </si>
  <si>
    <t>PXR03126</t>
  </si>
  <si>
    <t>PXR03335</t>
  </si>
  <si>
    <t>PXR03339</t>
  </si>
  <si>
    <t>PXR03334</t>
  </si>
  <si>
    <t>PXR03263</t>
  </si>
  <si>
    <t>PXR03328</t>
  </si>
  <si>
    <t>PXR03389</t>
  </si>
  <si>
    <t>PXR03393</t>
  </si>
  <si>
    <t>PXR03261</t>
  </si>
  <si>
    <t>PXR03346</t>
  </si>
  <si>
    <t>PXR03325</t>
  </si>
  <si>
    <t>PXR03277</t>
  </si>
  <si>
    <t>PXR03395</t>
  </si>
  <si>
    <t>PXR03270</t>
  </si>
  <si>
    <t>PXR03264</t>
  </si>
  <si>
    <t>PXR03281</t>
  </si>
  <si>
    <t>PXR03331</t>
  </si>
  <si>
    <t>PXR03128</t>
  </si>
  <si>
    <t>PXR03280</t>
  </si>
  <si>
    <t>PXR03326</t>
  </si>
  <si>
    <t>PXR03275</t>
  </si>
  <si>
    <t>PXR03278</t>
  </si>
  <si>
    <t>PXR03266</t>
  </si>
  <si>
    <t>PXR03351</t>
  </si>
  <si>
    <t>PXR03382</t>
  </si>
  <si>
    <t>PXR03411</t>
  </si>
  <si>
    <t>PXR03312</t>
  </si>
  <si>
    <t>BLIZZAK ICEPEAK</t>
    <phoneticPr fontId="3" type="noConversion"/>
  </si>
  <si>
    <t>WS100</t>
  </si>
  <si>
    <t>PSR5</t>
    <phoneticPr fontId="3" type="noConversion"/>
  </si>
  <si>
    <t>PSR4</t>
    <phoneticPr fontId="3" type="noConversion"/>
  </si>
  <si>
    <t>LRD</t>
    <phoneticPr fontId="3" type="noConversion"/>
  </si>
  <si>
    <t>PSR3</t>
    <phoneticPr fontId="3" type="noConversion"/>
  </si>
  <si>
    <t>PSR6</t>
    <phoneticPr fontId="3" type="noConversion"/>
  </si>
  <si>
    <t>HRD</t>
    <phoneticPr fontId="3" type="noConversion"/>
  </si>
  <si>
    <t>Remark</t>
    <phoneticPr fontId="4" type="noConversion"/>
  </si>
  <si>
    <r>
      <t>26OB</t>
    </r>
    <r>
      <rPr>
        <sz val="9"/>
        <rFont val="맑은 고딕"/>
        <family val="2"/>
        <charset val="129"/>
      </rPr>
      <t>단종:</t>
    </r>
    <r>
      <rPr>
        <sz val="9"/>
        <rFont val="BridgestoneType"/>
        <family val="2"/>
      </rPr>
      <t>NOV'25</t>
    </r>
    <phoneticPr fontId="3" type="noConversion"/>
  </si>
  <si>
    <r>
      <t>26OB</t>
    </r>
    <r>
      <rPr>
        <sz val="9"/>
        <rFont val="맑은 고딕"/>
        <family val="2"/>
        <charset val="129"/>
      </rPr>
      <t>단종:DEC'25</t>
    </r>
    <phoneticPr fontId="3" type="noConversion"/>
  </si>
  <si>
    <r>
      <t>26OB</t>
    </r>
    <r>
      <rPr>
        <sz val="9"/>
        <rFont val="맑은 고딕"/>
        <family val="2"/>
        <charset val="129"/>
      </rPr>
      <t>단종</t>
    </r>
    <phoneticPr fontId="3" type="noConversion"/>
  </si>
  <si>
    <t>88</t>
  </si>
  <si>
    <t>01</t>
  </si>
  <si>
    <t>00</t>
  </si>
  <si>
    <t>02</t>
  </si>
  <si>
    <t>03</t>
  </si>
  <si>
    <t>05</t>
  </si>
  <si>
    <t>90</t>
  </si>
  <si>
    <t>104</t>
  </si>
  <si>
    <t>106</t>
  </si>
  <si>
    <t>108</t>
  </si>
  <si>
    <t>111</t>
  </si>
  <si>
    <t>110</t>
  </si>
  <si>
    <t>112</t>
  </si>
  <si>
    <t>114</t>
  </si>
  <si>
    <t>116</t>
  </si>
  <si>
    <t>113</t>
  </si>
  <si>
    <t>115</t>
  </si>
  <si>
    <t>117</t>
  </si>
  <si>
    <t>BPC/FGDC</t>
    <phoneticPr fontId="3" type="noConversion"/>
  </si>
  <si>
    <t>Pattern</t>
    <phoneticPr fontId="73"/>
  </si>
  <si>
    <t>Size</t>
    <phoneticPr fontId="73"/>
  </si>
  <si>
    <t xml:space="preserve">TBR0H296  </t>
  </si>
  <si>
    <t xml:space="preserve">BSCN      </t>
  </si>
  <si>
    <t xml:space="preserve">3 </t>
  </si>
  <si>
    <t>SOP 
(Start of Production)</t>
  </si>
  <si>
    <t>LI</t>
    <phoneticPr fontId="3" type="noConversion"/>
  </si>
  <si>
    <t>SS</t>
    <phoneticPr fontId="3" type="noConversion"/>
  </si>
  <si>
    <t>Discon timing</t>
  </si>
  <si>
    <t>오더시트추가여부</t>
    <phoneticPr fontId="73"/>
  </si>
  <si>
    <t>MER캔슬로진행X</t>
    <phoneticPr fontId="3" type="noConversion"/>
  </si>
  <si>
    <t>X</t>
    <phoneticPr fontId="3" type="noConversion"/>
  </si>
  <si>
    <t>MER캔슬로진행X</t>
  </si>
  <si>
    <t>UNTIL Y25</t>
    <phoneticPr fontId="73"/>
  </si>
  <si>
    <t>O</t>
    <phoneticPr fontId="3" type="noConversion"/>
  </si>
  <si>
    <t>TBSC</t>
    <phoneticPr fontId="73"/>
  </si>
  <si>
    <t>PSR0LY48</t>
  </si>
  <si>
    <t>PSR0FB18</t>
  </si>
  <si>
    <t>BSFC</t>
    <phoneticPr fontId="73"/>
  </si>
  <si>
    <t>PSR0FB21</t>
  </si>
  <si>
    <t>PSR0FB17</t>
  </si>
  <si>
    <t>PSR0FB22</t>
  </si>
  <si>
    <t>RE005</t>
    <phoneticPr fontId="73"/>
  </si>
  <si>
    <t>PSR0FB24</t>
  </si>
  <si>
    <t>PSR0LY51</t>
  </si>
  <si>
    <t>PSR0LY92</t>
  </si>
  <si>
    <t>PSR0LY57</t>
  </si>
  <si>
    <t>PSR0LY61</t>
  </si>
  <si>
    <t>PSR0LY60</t>
  </si>
  <si>
    <t>PSR0LY66</t>
  </si>
  <si>
    <t>PSR0LY58</t>
  </si>
  <si>
    <t>PSR0LY64</t>
  </si>
  <si>
    <t>PSR0LY82</t>
  </si>
  <si>
    <t>14088</t>
  </si>
  <si>
    <t>BATO-NA</t>
    <phoneticPr fontId="73"/>
  </si>
  <si>
    <t>BLIZZAK ICEPEAK (BLIZZAK WS100)</t>
    <phoneticPr fontId="75"/>
  </si>
  <si>
    <t>BSJ</t>
    <phoneticPr fontId="75"/>
  </si>
  <si>
    <t>PSPORTE</t>
  </si>
  <si>
    <t>BSEU</t>
    <phoneticPr fontId="73"/>
  </si>
  <si>
    <t>TUR6</t>
  </si>
  <si>
    <t>DUELAT</t>
  </si>
  <si>
    <t>PSR17800</t>
  </si>
  <si>
    <t>WEATHERPEAK</t>
  </si>
  <si>
    <t>195/65R15</t>
  </si>
  <si>
    <t>BSJ</t>
    <phoneticPr fontId="73"/>
  </si>
  <si>
    <t>가격인상으로진행x</t>
    <phoneticPr fontId="73"/>
  </si>
  <si>
    <t>PSR17801</t>
  </si>
  <si>
    <t>205/55R16</t>
  </si>
  <si>
    <t>가격인상으로진행x</t>
  </si>
  <si>
    <t>PSR17802</t>
  </si>
  <si>
    <t>215/55R17</t>
  </si>
  <si>
    <t>PSR17803</t>
  </si>
  <si>
    <t>225/55R18</t>
  </si>
  <si>
    <t>PSR17804</t>
  </si>
  <si>
    <t>235/55R19</t>
  </si>
  <si>
    <t>PSR17805</t>
  </si>
  <si>
    <t>235/60R18</t>
  </si>
  <si>
    <t>PSR17807</t>
  </si>
  <si>
    <t>225/50R17</t>
  </si>
  <si>
    <t>PSR17809</t>
  </si>
  <si>
    <t>225/55R17</t>
  </si>
  <si>
    <t>PSR17810</t>
  </si>
  <si>
    <t>225/60R18</t>
  </si>
  <si>
    <t>PSR17811</t>
  </si>
  <si>
    <t>225/60R17</t>
  </si>
  <si>
    <t>PSR17812</t>
  </si>
  <si>
    <t>225/65R17</t>
  </si>
  <si>
    <t>PSR17814</t>
  </si>
  <si>
    <t>235/55R18</t>
  </si>
  <si>
    <t>PSR17815</t>
  </si>
  <si>
    <t>235/55R20</t>
  </si>
  <si>
    <t>PSR17816</t>
  </si>
  <si>
    <t>235/60R17</t>
  </si>
  <si>
    <t>PSR17818</t>
  </si>
  <si>
    <t>235/65R17</t>
  </si>
  <si>
    <t>PSR17821</t>
  </si>
  <si>
    <t>205/65R16</t>
  </si>
  <si>
    <r>
      <t>NOISE
(LVR</t>
    </r>
    <r>
      <rPr>
        <b/>
        <sz val="9"/>
        <rFont val="맑은 고딕"/>
        <family val="2"/>
        <charset val="129"/>
      </rPr>
      <t>은적용전)</t>
    </r>
    <phoneticPr fontId="3" type="noConversion"/>
  </si>
  <si>
    <t>PSR18509</t>
    <phoneticPr fontId="3" type="noConversion"/>
  </si>
  <si>
    <r>
      <t>26</t>
    </r>
    <r>
      <rPr>
        <sz val="9"/>
        <rFont val="맑은 고딕"/>
        <family val="2"/>
        <charset val="129"/>
      </rPr>
      <t>년도부터오더불가</t>
    </r>
    <phoneticPr fontId="3" type="noConversion"/>
  </si>
  <si>
    <t>면제</t>
  </si>
  <si>
    <r>
      <t>PBN</t>
    </r>
    <r>
      <rPr>
        <sz val="9"/>
        <rFont val="맑은 고딕"/>
        <family val="2"/>
        <charset val="129"/>
      </rPr>
      <t>통과후오더가능</t>
    </r>
    <phoneticPr fontId="3" type="noConversion"/>
  </si>
  <si>
    <t>PSR0GA60</t>
  </si>
  <si>
    <t>PSR0GA71</t>
  </si>
  <si>
    <t>OE</t>
    <phoneticPr fontId="3" type="noConversion"/>
  </si>
  <si>
    <t>DUELER A/T002</t>
    <phoneticPr fontId="3" type="noConversion"/>
  </si>
  <si>
    <t xml:space="preserve"> DUELER A/T002</t>
    <phoneticPr fontId="3" type="noConversion"/>
  </si>
  <si>
    <t>Ineos</t>
  </si>
  <si>
    <t>BSEU</t>
    <phoneticPr fontId="3" type="noConversion"/>
  </si>
  <si>
    <t>PTD</t>
    <phoneticPr fontId="3" type="noConversion"/>
  </si>
  <si>
    <t>5-Series, E-Class MO/ENLITEN</t>
    <phoneticPr fontId="3" type="noConversion"/>
  </si>
  <si>
    <t>235/50R/19 (VW TIGUAN, Audi Q3),B-Seal</t>
    <phoneticPr fontId="3" type="noConversion"/>
  </si>
  <si>
    <t>Y26 TPL sheet</t>
    <phoneticPr fontId="3" type="noConversion"/>
  </si>
  <si>
    <t>BMW ix(i20)</t>
    <phoneticPr fontId="3" type="noConversion"/>
  </si>
  <si>
    <t>BMW iX(i20), B-Silent</t>
    <phoneticPr fontId="3" type="noConversion"/>
  </si>
  <si>
    <t>LEXUS RZ, ENLITEN</t>
    <phoneticPr fontId="3" type="noConversion"/>
  </si>
  <si>
    <t>Y2025</t>
    <phoneticPr fontId="3" type="noConversion"/>
  </si>
  <si>
    <t>Jan</t>
    <phoneticPr fontId="3" type="noConversion"/>
  </si>
  <si>
    <t>Feb</t>
    <phoneticPr fontId="3" type="noConversion"/>
  </si>
  <si>
    <t>Mar</t>
    <phoneticPr fontId="3" type="noConversion"/>
  </si>
  <si>
    <t>Apr</t>
  </si>
  <si>
    <t>May</t>
  </si>
  <si>
    <t>Jun</t>
  </si>
  <si>
    <t>Jul</t>
  </si>
  <si>
    <t>Aug</t>
  </si>
  <si>
    <t>TTL</t>
    <phoneticPr fontId="3" type="noConversion"/>
  </si>
  <si>
    <t>Y2026</t>
    <phoneticPr fontId="3" type="noConversion"/>
  </si>
  <si>
    <t>PSR0LA50</t>
    <phoneticPr fontId="3" type="noConversion"/>
  </si>
  <si>
    <t>TBSC</t>
    <phoneticPr fontId="3" type="noConversion"/>
  </si>
  <si>
    <t>SOP:APR'26</t>
    <phoneticPr fontId="3" type="noConversion"/>
  </si>
  <si>
    <r>
      <t>4</t>
    </r>
    <r>
      <rPr>
        <sz val="9"/>
        <rFont val="맑은 고딕"/>
        <family val="2"/>
        <charset val="129"/>
      </rPr>
      <t>월이후단종</t>
    </r>
    <phoneticPr fontId="3" type="noConversion"/>
  </si>
  <si>
    <t>PSR0LAA0</t>
    <phoneticPr fontId="3" type="noConversion"/>
  </si>
  <si>
    <t>SOP:Jun'26</t>
    <phoneticPr fontId="3" type="noConversion"/>
  </si>
  <si>
    <t>PSR0LAK6</t>
    <phoneticPr fontId="3" type="noConversion"/>
  </si>
  <si>
    <t>PSR18111</t>
    <phoneticPr fontId="3" type="noConversion"/>
  </si>
  <si>
    <t xml:space="preserve"> 225/50R/18 RFT</t>
  </si>
  <si>
    <t>PSR0NG61</t>
  </si>
  <si>
    <t>PSR17176</t>
  </si>
  <si>
    <t>195/50R/19</t>
  </si>
  <si>
    <t>EP510</t>
  </si>
  <si>
    <t>BSJ</t>
    <phoneticPr fontId="3" type="noConversion"/>
  </si>
  <si>
    <t>EP510</t>
    <phoneticPr fontId="3" type="noConversion"/>
  </si>
  <si>
    <r>
      <t>UHP(17UP</t>
    </r>
    <r>
      <rPr>
        <sz val="9"/>
        <rFont val="맑은 고딕"/>
        <family val="2"/>
        <charset val="129"/>
      </rPr>
      <t>）</t>
    </r>
    <phoneticPr fontId="3" type="noConversion"/>
  </si>
  <si>
    <t>PSR2</t>
    <phoneticPr fontId="3" type="noConversion"/>
  </si>
  <si>
    <t>HRD</t>
    <phoneticPr fontId="3" type="noConversion"/>
  </si>
  <si>
    <t>BMW 7 series/ENLITEN</t>
    <phoneticPr fontId="3" type="noConversion"/>
  </si>
  <si>
    <t>PSR0GA94</t>
    <phoneticPr fontId="3" type="noConversion"/>
  </si>
  <si>
    <t>PSR0GA95</t>
    <phoneticPr fontId="3" type="noConversion"/>
  </si>
  <si>
    <t>PXR01362</t>
    <phoneticPr fontId="3" type="noConversion"/>
  </si>
  <si>
    <t>GM MALIBU</t>
    <phoneticPr fontId="4" type="noConversion"/>
  </si>
  <si>
    <r>
      <t>26</t>
    </r>
    <r>
      <rPr>
        <sz val="9"/>
        <rFont val="맑은 고딕"/>
        <family val="2"/>
        <charset val="129"/>
      </rPr>
      <t>년4월오더까지가능</t>
    </r>
    <phoneticPr fontId="3" type="noConversion"/>
  </si>
  <si>
    <t>PSR18736</t>
  </si>
  <si>
    <t>SOP:Jun'26</t>
    <phoneticPr fontId="3" type="noConversion"/>
  </si>
  <si>
    <t>PSR0U526</t>
    <phoneticPr fontId="3" type="noConversion"/>
  </si>
  <si>
    <t>PSR0U527</t>
    <phoneticPr fontId="3" type="noConversion"/>
  </si>
  <si>
    <t>305/40R/20 RFT</t>
  </si>
  <si>
    <t>SOP:JUN</t>
    <phoneticPr fontId="3" type="noConversion"/>
  </si>
  <si>
    <r>
      <t>MAY'26</t>
    </r>
    <r>
      <rPr>
        <sz val="9"/>
        <rFont val="맑은 고딕"/>
        <family val="2"/>
        <charset val="129"/>
      </rPr>
      <t>까지</t>
    </r>
    <phoneticPr fontId="3" type="noConversion"/>
  </si>
  <si>
    <t>PSR0185F</t>
  </si>
  <si>
    <t>225/55R/19</t>
  </si>
  <si>
    <r>
      <t xml:space="preserve">Grading </t>
    </r>
    <r>
      <rPr>
        <sz val="9"/>
        <rFont val="맑은 고딕"/>
        <family val="2"/>
        <charset val="129"/>
      </rPr>
      <t>완료후</t>
    </r>
    <phoneticPr fontId="3" type="noConversion"/>
  </si>
  <si>
    <t>PSR17790</t>
  </si>
  <si>
    <t>EL450</t>
    <phoneticPr fontId="3" type="noConversion"/>
  </si>
  <si>
    <t>BSJ</t>
    <phoneticPr fontId="3" type="noConversion"/>
  </si>
  <si>
    <t>LEXUS ES</t>
    <phoneticPr fontId="3" type="noConversion"/>
  </si>
  <si>
    <t>PSR18023</t>
    <phoneticPr fontId="3" type="noConversion"/>
  </si>
  <si>
    <t>BSJ</t>
    <phoneticPr fontId="3" type="noConversion"/>
  </si>
  <si>
    <t>101</t>
    <phoneticPr fontId="3" type="noConversion"/>
  </si>
  <si>
    <t>100</t>
    <phoneticPr fontId="3" type="noConversion"/>
  </si>
  <si>
    <t>102</t>
    <phoneticPr fontId="3" type="noConversion"/>
  </si>
  <si>
    <t>103</t>
    <phoneticPr fontId="3" type="noConversion"/>
  </si>
  <si>
    <t>105</t>
    <phoneticPr fontId="3" type="noConversion"/>
  </si>
  <si>
    <t>PSR18352</t>
    <phoneticPr fontId="3" type="noConversion"/>
  </si>
  <si>
    <t>DOF 
indicator Days</t>
    <phoneticPr fontId="3" type="noConversion"/>
  </si>
  <si>
    <t>Sales Fcst
CM</t>
    <phoneticPr fontId="3" type="noConversion"/>
  </si>
  <si>
    <t>Stock Out List</t>
    <phoneticPr fontId="3" type="noConversion"/>
  </si>
  <si>
    <r>
      <rPr>
        <b/>
        <sz val="9"/>
        <rFont val="맑은 고딕"/>
        <family val="2"/>
        <charset val="129"/>
      </rPr>
      <t xml:space="preserve">필터조건
세일즈 : 100본이상
</t>
    </r>
    <r>
      <rPr>
        <b/>
        <sz val="9"/>
        <rFont val="BridgestoneType"/>
        <family val="2"/>
      </rPr>
      <t>DOF : 15</t>
    </r>
    <r>
      <rPr>
        <b/>
        <sz val="9"/>
        <rFont val="맑은 고딕"/>
        <family val="2"/>
        <charset val="129"/>
      </rPr>
      <t>일미만</t>
    </r>
    <phoneticPr fontId="3" type="noConversion"/>
  </si>
  <si>
    <t>PXR0G129</t>
  </si>
  <si>
    <t>PXR0G130</t>
  </si>
  <si>
    <t>325/30R/21</t>
  </si>
  <si>
    <t>LM005</t>
  </si>
  <si>
    <t>BSEU</t>
    <phoneticPr fontId="3" type="noConversion"/>
  </si>
  <si>
    <t>람보이벤트일회성입고</t>
    <phoneticPr fontId="3" type="noConversion"/>
  </si>
  <si>
    <t>215/45R/18</t>
  </si>
  <si>
    <t>215/55R/18</t>
  </si>
  <si>
    <t>89</t>
  </si>
  <si>
    <t>TURANZA A/S 6</t>
  </si>
  <si>
    <t>20</t>
  </si>
  <si>
    <t>17</t>
  </si>
  <si>
    <t>18</t>
  </si>
  <si>
    <t>19</t>
  </si>
  <si>
    <t>21</t>
  </si>
  <si>
    <t>PXR03105</t>
    <phoneticPr fontId="3" type="noConversion"/>
  </si>
  <si>
    <t>BLIZZAK ICEPEAK</t>
  </si>
  <si>
    <t>PXR03120</t>
    <phoneticPr fontId="3" type="noConversion"/>
  </si>
  <si>
    <t>PXR03254</t>
    <phoneticPr fontId="3" type="noConversion"/>
  </si>
  <si>
    <t>PSR6</t>
    <phoneticPr fontId="3" type="noConversion"/>
  </si>
  <si>
    <t>PSR2</t>
    <phoneticPr fontId="3" type="noConversion"/>
  </si>
  <si>
    <t>SOP:JUL'26</t>
  </si>
  <si>
    <t>SOP:JUL'26</t>
    <phoneticPr fontId="3" type="noConversion"/>
  </si>
  <si>
    <t>PTD</t>
    <phoneticPr fontId="3" type="noConversion"/>
  </si>
  <si>
    <t>PSR0GAA5</t>
  </si>
  <si>
    <t>PSR0GAA6</t>
  </si>
  <si>
    <t>PSR0GAA7</t>
  </si>
  <si>
    <t>PSR0GAA8</t>
  </si>
  <si>
    <t>235/45R/20</t>
  </si>
  <si>
    <t>Benz GLA/GLB Class MMA MY, MO</t>
    <phoneticPr fontId="3" type="noConversion"/>
  </si>
  <si>
    <t>PSR0G581</t>
  </si>
  <si>
    <t>OE</t>
    <phoneticPr fontId="3" type="noConversion"/>
  </si>
  <si>
    <t>BSEU</t>
    <phoneticPr fontId="3" type="noConversion"/>
  </si>
  <si>
    <r>
      <t>UHP(17UP</t>
    </r>
    <r>
      <rPr>
        <sz val="9"/>
        <rFont val="맑은 고딕"/>
        <family val="2"/>
        <charset val="129"/>
      </rPr>
      <t>）</t>
    </r>
    <phoneticPr fontId="3" type="noConversion"/>
  </si>
  <si>
    <t>AUDI Q3NF</t>
  </si>
  <si>
    <t>PSR2</t>
    <phoneticPr fontId="3" type="noConversion"/>
  </si>
  <si>
    <t>HRD</t>
    <phoneticPr fontId="3" type="noConversion"/>
  </si>
  <si>
    <t>SOP:AUG'26</t>
    <phoneticPr fontId="3" type="noConversion"/>
  </si>
  <si>
    <t>PSR0W904</t>
    <phoneticPr fontId="3" type="noConversion"/>
  </si>
  <si>
    <t>PSR0W903</t>
    <phoneticPr fontId="3" type="noConversion"/>
  </si>
  <si>
    <t>PSR0W905</t>
    <phoneticPr fontId="3" type="noConversion"/>
  </si>
  <si>
    <r>
      <t xml:space="preserve">PRESTIGE, </t>
    </r>
    <r>
      <rPr>
        <sz val="9"/>
        <rFont val="맑은 고딕"/>
        <family val="2"/>
        <charset val="129"/>
      </rPr>
      <t>일반오더진행</t>
    </r>
    <r>
      <rPr>
        <sz val="9"/>
        <rFont val="BridgestoneType"/>
        <family val="2"/>
      </rPr>
      <t>X</t>
    </r>
    <phoneticPr fontId="3" type="noConversion"/>
  </si>
  <si>
    <t>PRESTIGE, 일반오더진행X</t>
  </si>
  <si>
    <t>PSR0GA81</t>
  </si>
  <si>
    <t>VW/SE Golf/Leon, VW + marking/Gen 1</t>
    <phoneticPr fontId="3" type="noConversion"/>
  </si>
  <si>
    <t>PSR0GA83</t>
  </si>
  <si>
    <t>PSR0GA84</t>
  </si>
  <si>
    <t>VW/SE Golf/Leon, VW + marking</t>
    <phoneticPr fontId="3" type="noConversion"/>
  </si>
  <si>
    <t>PXR03114</t>
    <phoneticPr fontId="3" type="noConversion"/>
  </si>
  <si>
    <t>PSR-2026 JUL PRODUCTION ORDER SHEET</t>
    <phoneticPr fontId="3" type="noConversion"/>
  </si>
  <si>
    <t>A</t>
  </si>
  <si>
    <t>2025-203</t>
  </si>
  <si>
    <t>2025-080</t>
  </si>
  <si>
    <t>2025-360</t>
  </si>
  <si>
    <t>2025-532</t>
  </si>
  <si>
    <t>2026-013</t>
  </si>
  <si>
    <t>2025-284</t>
  </si>
  <si>
    <t>2025-233</t>
  </si>
  <si>
    <t>2025-363</t>
  </si>
  <si>
    <t>2025-362</t>
  </si>
  <si>
    <t>2025-382</t>
  </si>
  <si>
    <t>2025-093</t>
  </si>
  <si>
    <t>2025-380</t>
  </si>
  <si>
    <t>2025-381</t>
  </si>
  <si>
    <t>2025-436</t>
  </si>
  <si>
    <t>2025-512</t>
  </si>
  <si>
    <t>2025-231</t>
  </si>
  <si>
    <t>2025-307</t>
  </si>
  <si>
    <t>AA</t>
  </si>
  <si>
    <t>2025-314</t>
  </si>
  <si>
    <t>2025-398</t>
  </si>
  <si>
    <t>2025-481</t>
  </si>
  <si>
    <t>2025-283</t>
  </si>
  <si>
    <t>2025-348</t>
  </si>
  <si>
    <t>2025-393</t>
  </si>
  <si>
    <t>2025-301</t>
  </si>
  <si>
    <t>2025-430</t>
  </si>
  <si>
    <t>2025-311</t>
  </si>
  <si>
    <t>2025-361</t>
  </si>
  <si>
    <t>2025-288</t>
  </si>
  <si>
    <t>2025-440</t>
  </si>
  <si>
    <t>2025-438</t>
  </si>
  <si>
    <t>2025-379</t>
  </si>
  <si>
    <t>2025-534</t>
  </si>
  <si>
    <t>2025-160</t>
  </si>
  <si>
    <t>2025-161</t>
  </si>
  <si>
    <t>2025-106</t>
  </si>
  <si>
    <t>2025-109</t>
  </si>
  <si>
    <t>Out of Scope</t>
  </si>
  <si>
    <t>2025-110</t>
  </si>
  <si>
    <t>2025-814</t>
  </si>
  <si>
    <t>2025-544</t>
  </si>
  <si>
    <t>2025-226</t>
  </si>
  <si>
    <t>2025-530</t>
  </si>
  <si>
    <t>2025-113</t>
  </si>
  <si>
    <t>2025-312</t>
  </si>
  <si>
    <t>2025-350</t>
  </si>
  <si>
    <t>2025-349</t>
  </si>
  <si>
    <t>2025-346</t>
  </si>
  <si>
    <t>#</t>
  </si>
  <si>
    <t>2025-310</t>
  </si>
  <si>
    <t>2025-439</t>
  </si>
  <si>
    <t>2025-653</t>
  </si>
  <si>
    <t>2025-324</t>
  </si>
  <si>
    <t>2025-426</t>
  </si>
  <si>
    <t>2025-308</t>
  </si>
  <si>
    <t>2025-309</t>
  </si>
  <si>
    <t>2025-327</t>
  </si>
  <si>
    <t>2025-429</t>
  </si>
  <si>
    <t>2025-383</t>
  </si>
  <si>
    <t>2025-427</t>
  </si>
  <si>
    <t>2025-428</t>
  </si>
  <si>
    <t>2025-232</t>
  </si>
  <si>
    <t>2025-449</t>
  </si>
  <si>
    <t>2025-441</t>
  </si>
  <si>
    <t>2025-304</t>
  </si>
  <si>
    <t>2025-396</t>
  </si>
  <si>
    <t>2025-119</t>
  </si>
  <si>
    <t>2025-140</t>
  </si>
  <si>
    <t>2025-347</t>
  </si>
  <si>
    <t>2025-322</t>
  </si>
  <si>
    <t>2025-323</t>
  </si>
  <si>
    <t>2025-353</t>
  </si>
  <si>
    <t>2025-458</t>
  </si>
  <si>
    <t>2025-222</t>
  </si>
  <si>
    <t>2025-230</t>
  </si>
  <si>
    <t>2025-238</t>
  </si>
  <si>
    <t>2025-228</t>
  </si>
  <si>
    <t>2025-590</t>
  </si>
  <si>
    <t>2025-703</t>
  </si>
  <si>
    <t>2025-569</t>
  </si>
  <si>
    <t>2025-730</t>
  </si>
  <si>
    <t>2025-211</t>
  </si>
  <si>
    <t>2025-352</t>
  </si>
  <si>
    <t>2025-351</t>
  </si>
  <si>
    <t>2025-345</t>
  </si>
  <si>
    <t>2025-522</t>
  </si>
  <si>
    <t>2025-525</t>
  </si>
  <si>
    <t>2025-528</t>
  </si>
  <si>
    <t>2025-326</t>
  </si>
  <si>
    <t>2025-112</t>
  </si>
  <si>
    <t>2025-111</t>
  </si>
  <si>
    <t>2025-579</t>
  </si>
  <si>
    <t>2025-456</t>
  </si>
  <si>
    <t>2025-457</t>
  </si>
  <si>
    <t>2025-478</t>
  </si>
  <si>
    <t>2025-471</t>
  </si>
  <si>
    <t>2025-470</t>
  </si>
  <si>
    <t>2025-289</t>
  </si>
  <si>
    <t>2025-313</t>
  </si>
  <si>
    <t>2025-114</t>
  </si>
  <si>
    <t>2025-325</t>
  </si>
  <si>
    <t>2025-536</t>
  </si>
  <si>
    <t>2025-223</t>
  </si>
  <si>
    <t>2025-229</t>
  </si>
  <si>
    <t>2025-225</t>
  </si>
  <si>
    <t>2026-096</t>
  </si>
  <si>
    <t>2025-556</t>
  </si>
  <si>
    <t>2025-227</t>
  </si>
  <si>
    <t>2025-397</t>
  </si>
  <si>
    <t>2025-437</t>
  </si>
  <si>
    <t>2025-414</t>
  </si>
  <si>
    <t>2026-288</t>
  </si>
  <si>
    <t>KC only</t>
  </si>
  <si>
    <t>25 Act</t>
    <phoneticPr fontId="3" type="noConversion"/>
  </si>
  <si>
    <t>Q'ty</t>
  </si>
  <si>
    <t>Net AMT</t>
  </si>
  <si>
    <t>Volume : pcs</t>
    <phoneticPr fontId="3" type="noConversion"/>
  </si>
  <si>
    <t>1Q</t>
    <phoneticPr fontId="3" type="noConversion"/>
  </si>
  <si>
    <t>2Q</t>
    <phoneticPr fontId="3" type="noConversion"/>
  </si>
  <si>
    <t>1H TTL</t>
    <phoneticPr fontId="3" type="noConversion"/>
  </si>
  <si>
    <t>3Q</t>
    <phoneticPr fontId="3" type="noConversion"/>
  </si>
  <si>
    <t>4Q</t>
    <phoneticPr fontId="3" type="noConversion"/>
  </si>
  <si>
    <t>2H TTL</t>
    <phoneticPr fontId="3" type="noConversion"/>
  </si>
  <si>
    <t>FY TTL</t>
    <phoneticPr fontId="3" type="noConversion"/>
  </si>
  <si>
    <t>OB</t>
    <phoneticPr fontId="3" type="noConversion"/>
  </si>
  <si>
    <t>Q'ty</t>
    <phoneticPr fontId="3" type="noConversion"/>
  </si>
  <si>
    <t>RF</t>
    <phoneticPr fontId="3" type="noConversion"/>
  </si>
  <si>
    <t>SL</t>
    <phoneticPr fontId="3" type="noConversion"/>
  </si>
  <si>
    <t>Add</t>
    <phoneticPr fontId="3" type="noConversion"/>
  </si>
  <si>
    <t>ACT/Fcst</t>
    <phoneticPr fontId="3" type="noConversion"/>
  </si>
  <si>
    <t>% vs RF</t>
    <phoneticPr fontId="3" type="noConversion"/>
  </si>
  <si>
    <t>% vs OB</t>
    <phoneticPr fontId="3" type="noConversion"/>
  </si>
  <si>
    <t>+/- vs OB</t>
    <phoneticPr fontId="3" type="noConversion"/>
  </si>
  <si>
    <t>vs PY</t>
    <phoneticPr fontId="3" type="noConversion"/>
  </si>
  <si>
    <t>Net Amount : MKkrw</t>
    <phoneticPr fontId="3" type="noConversion"/>
  </si>
  <si>
    <t>Jan</t>
  </si>
  <si>
    <t>2Q</t>
  </si>
  <si>
    <t>3Q</t>
  </si>
  <si>
    <t>4Q</t>
  </si>
  <si>
    <t>2H TTL</t>
  </si>
  <si>
    <t>FY TTL</t>
  </si>
  <si>
    <t>Net AMT</t>
    <phoneticPr fontId="3" type="noConversion"/>
  </si>
  <si>
    <t>ASP</t>
    <phoneticPr fontId="3" type="noConversion"/>
  </si>
  <si>
    <t>ACT/FCST</t>
    <phoneticPr fontId="3" type="noConversion"/>
  </si>
  <si>
    <r>
      <rPr>
        <sz val="12"/>
        <rFont val="Segoe UI Symbol"/>
        <family val="2"/>
      </rPr>
      <t>▶</t>
    </r>
    <r>
      <rPr>
        <sz val="12"/>
        <rFont val="BridgestoneType Cd"/>
        <family val="2"/>
      </rPr>
      <t xml:space="preserve"> Fully utilized early bird promotion, we have achieved Qty target</t>
    </r>
    <phoneticPr fontId="3" type="noConversion"/>
  </si>
  <si>
    <r>
      <rPr>
        <sz val="12"/>
        <rFont val="Segoe UI Symbol"/>
        <family val="1"/>
      </rPr>
      <t>▶</t>
    </r>
    <r>
      <rPr>
        <sz val="12"/>
        <rFont val="BridgestoneType Cd"/>
        <family val="2"/>
      </rPr>
      <t xml:space="preserve"> Although sales vol increased, the amount gap was caused by the application of old price.</t>
    </r>
    <phoneticPr fontId="3" type="noConversion"/>
  </si>
  <si>
    <r>
      <rPr>
        <sz val="12"/>
        <rFont val="Segoe UI Symbol"/>
        <family val="2"/>
      </rPr>
      <t xml:space="preserve">▶ </t>
    </r>
    <r>
      <rPr>
        <sz val="12"/>
        <rFont val="BridgestoneType Cd"/>
        <family val="2"/>
      </rPr>
      <t>Plan to achieve 109% of volume to meet revenue target.</t>
    </r>
    <phoneticPr fontId="3" type="noConversion"/>
  </si>
  <si>
    <r>
      <rPr>
        <sz val="12"/>
        <rFont val="Segoe UI Symbol"/>
        <family val="2"/>
      </rPr>
      <t xml:space="preserve">▶ </t>
    </r>
    <r>
      <rPr>
        <sz val="12"/>
        <rFont val="BridgestoneType Cd"/>
        <family val="2"/>
      </rPr>
      <t>Increase sales volume with early bird promotion(LVR, EP300, H/L)</t>
    </r>
    <phoneticPr fontId="3" type="noConversion"/>
  </si>
  <si>
    <r>
      <rPr>
        <sz val="12"/>
        <rFont val="Segoe UI Symbol"/>
        <family val="2"/>
      </rPr>
      <t>▶ T</t>
    </r>
    <r>
      <rPr>
        <sz val="12"/>
        <rFont val="BridgestoneType Cd"/>
        <family val="2"/>
      </rPr>
      <t>he price increase settles down in the market to secure the target ASP.</t>
    </r>
    <phoneticPr fontId="3" type="noConversion"/>
  </si>
  <si>
    <r>
      <rPr>
        <sz val="12"/>
        <rFont val="Segoe UI Symbol"/>
        <family val="2"/>
      </rPr>
      <t xml:space="preserve">▶ </t>
    </r>
    <r>
      <rPr>
        <sz val="12"/>
        <rFont val="BridgestoneType Cd"/>
        <family val="2"/>
      </rPr>
      <t>Focus on selling high ASP products with various promotions(Potenza sport AS, Turanza EV, KOE)</t>
    </r>
    <phoneticPr fontId="3" type="noConversion"/>
  </si>
  <si>
    <t>No.</t>
    <phoneticPr fontId="3" type="noConversion"/>
  </si>
  <si>
    <t>Pttn</t>
    <phoneticPr fontId="3" type="noConversion"/>
  </si>
  <si>
    <t>Origin</t>
    <phoneticPr fontId="3" type="noConversion"/>
  </si>
  <si>
    <t>Ship12</t>
  </si>
  <si>
    <t>ProdOrder</t>
  </si>
  <si>
    <t>Mth</t>
    <phoneticPr fontId="3" type="noConversion"/>
  </si>
  <si>
    <t>Pattern</t>
  </si>
  <si>
    <t>Y24 OB</t>
  </si>
  <si>
    <t>Portion</t>
  </si>
  <si>
    <t>As of E/May</t>
    <phoneticPr fontId="3" type="noConversion"/>
  </si>
  <si>
    <t>BSJ,BSEU,BATO</t>
    <phoneticPr fontId="3" type="noConversion"/>
  </si>
  <si>
    <t>DRGU+</t>
  </si>
  <si>
    <t>Drive Guard</t>
    <phoneticPr fontId="3" type="noConversion"/>
  </si>
  <si>
    <t>OE-After</t>
    <phoneticPr fontId="3" type="noConversion"/>
  </si>
  <si>
    <t>BSJ, BSEU, BATO</t>
    <phoneticPr fontId="3" type="noConversion"/>
  </si>
  <si>
    <t>KOE</t>
    <phoneticPr fontId="3" type="noConversion"/>
  </si>
  <si>
    <t>BSFC, BTMV</t>
    <phoneticPr fontId="3" type="noConversion"/>
  </si>
  <si>
    <t>Potenza sport AS</t>
    <phoneticPr fontId="3" type="noConversion"/>
  </si>
  <si>
    <t>BATO</t>
    <phoneticPr fontId="3" type="noConversion"/>
  </si>
  <si>
    <t>Turanza EV</t>
    <phoneticPr fontId="3" type="noConversion"/>
  </si>
  <si>
    <t>BATO</t>
  </si>
  <si>
    <t>H/L</t>
    <phoneticPr fontId="3" type="noConversion"/>
  </si>
  <si>
    <t>Serenity Plus</t>
  </si>
  <si>
    <t>BTMV,TBSC,BSIN</t>
  </si>
  <si>
    <t>HL 001</t>
    <phoneticPr fontId="3" type="noConversion"/>
  </si>
  <si>
    <t>TBSC,BSFC,BSJ</t>
    <phoneticPr fontId="3" type="noConversion"/>
  </si>
  <si>
    <t>EP300</t>
    <phoneticPr fontId="3" type="noConversion"/>
  </si>
  <si>
    <t xml:space="preserve">        Order confirmation                                                                                                                                         </t>
  </si>
  <si>
    <t>FS A/S</t>
    <phoneticPr fontId="3" type="noConversion"/>
  </si>
  <si>
    <t>BSJ, BTMV</t>
    <phoneticPr fontId="3" type="noConversion"/>
  </si>
  <si>
    <t>Weathergrip</t>
  </si>
  <si>
    <t>R624/710</t>
  </si>
  <si>
    <t>TBSC,BSIN,BSJ</t>
  </si>
  <si>
    <t>Nextry</t>
  </si>
  <si>
    <t>Weather grip</t>
  </si>
  <si>
    <t>Winter</t>
  </si>
  <si>
    <t>Winter</t>
    <phoneticPr fontId="3" type="noConversion"/>
  </si>
  <si>
    <t>BSJ, BSEU</t>
    <phoneticPr fontId="3" type="noConversion"/>
  </si>
  <si>
    <t>Total</t>
  </si>
  <si>
    <t>T005A, Alenza 001
RE71RS, S007</t>
    <phoneticPr fontId="3" type="noConversion"/>
  </si>
  <si>
    <t>TBSC,BSIN,BSJ</t>
    <phoneticPr fontId="3" type="noConversion"/>
  </si>
  <si>
    <t>Total</t>
    <phoneticPr fontId="3" type="noConversion"/>
  </si>
  <si>
    <t>Summary</t>
    <phoneticPr fontId="3" type="noConversion"/>
  </si>
  <si>
    <t>s</t>
    <phoneticPr fontId="3" type="noConversion"/>
  </si>
  <si>
    <t>23OB(Y230601)</t>
    <phoneticPr fontId="3" type="noConversion"/>
  </si>
  <si>
    <t>23OB(Y231201)</t>
    <phoneticPr fontId="3" type="noConversion"/>
  </si>
  <si>
    <r>
      <rPr>
        <b/>
        <u/>
        <sz val="20"/>
        <color indexed="12"/>
        <rFont val="ＭＳ Ｐゴシック"/>
        <family val="2"/>
        <charset val="128"/>
      </rPr>
      <t>Ⅱ：個別層別</t>
    </r>
    <r>
      <rPr>
        <b/>
        <sz val="20"/>
        <color indexed="10"/>
        <rFont val="ＭＳ Ｐゴシック"/>
        <family val="2"/>
        <charset val="128"/>
      </rPr>
      <t>　</t>
    </r>
    <rPh sb="2" eb="4">
      <t>コベツ</t>
    </rPh>
    <rPh sb="4" eb="6">
      <t>ソウベツ</t>
    </rPh>
    <phoneticPr fontId="29"/>
  </si>
  <si>
    <r>
      <rPr>
        <sz val="18"/>
        <rFont val="ＭＳ Ｐゴシック"/>
        <family val="2"/>
        <charset val="128"/>
      </rPr>
      <t>製品在庫管理を行う上で適切な切り口をベースに、在庫見込みをご連絡願います。</t>
    </r>
    <rPh sb="0" eb="2">
      <t>セイヒン</t>
    </rPh>
    <rPh sb="2" eb="4">
      <t>ザイコ</t>
    </rPh>
    <rPh sb="4" eb="6">
      <t>カンリ</t>
    </rPh>
    <rPh sb="7" eb="8">
      <t>オコナ</t>
    </rPh>
    <rPh sb="9" eb="10">
      <t>ウエ</t>
    </rPh>
    <rPh sb="11" eb="13">
      <t>テキセツ</t>
    </rPh>
    <rPh sb="14" eb="15">
      <t>キ</t>
    </rPh>
    <rPh sb="16" eb="17">
      <t>クチ</t>
    </rPh>
    <rPh sb="23" eb="25">
      <t>ザイコ</t>
    </rPh>
    <rPh sb="25" eb="27">
      <t>ミコ</t>
    </rPh>
    <rPh sb="30" eb="32">
      <t>レンラク</t>
    </rPh>
    <rPh sb="32" eb="33">
      <t>ネガ</t>
    </rPh>
    <phoneticPr fontId="29"/>
  </si>
  <si>
    <r>
      <rPr>
        <sz val="18"/>
        <rFont val="ＭＳ Ｐゴシック"/>
        <family val="2"/>
        <charset val="128"/>
      </rPr>
      <t>切り口例毎の在庫管理フォーマット（</t>
    </r>
    <r>
      <rPr>
        <sz val="18"/>
        <rFont val="BridgestoneType Cd"/>
        <family val="2"/>
      </rPr>
      <t>Sample</t>
    </r>
    <r>
      <rPr>
        <sz val="18"/>
        <rFont val="ＭＳ Ｐゴシック"/>
        <family val="2"/>
        <charset val="128"/>
      </rPr>
      <t>）を下記致しますので、貴方管理の</t>
    </r>
    <rPh sb="0" eb="1">
      <t>キ</t>
    </rPh>
    <rPh sb="2" eb="3">
      <t>クチ</t>
    </rPh>
    <rPh sb="3" eb="4">
      <t>レイ</t>
    </rPh>
    <rPh sb="4" eb="5">
      <t>ゴト</t>
    </rPh>
    <rPh sb="6" eb="8">
      <t>ザイコ</t>
    </rPh>
    <rPh sb="8" eb="10">
      <t>カンリ</t>
    </rPh>
    <rPh sb="25" eb="27">
      <t>カキ</t>
    </rPh>
    <rPh sb="27" eb="28">
      <t>イタ</t>
    </rPh>
    <rPh sb="34" eb="35">
      <t>キ</t>
    </rPh>
    <rPh sb="35" eb="36">
      <t>ホウ</t>
    </rPh>
    <rPh sb="36" eb="38">
      <t>カンリ</t>
    </rPh>
    <phoneticPr fontId="29"/>
  </si>
  <si>
    <r>
      <rPr>
        <sz val="18"/>
        <rFont val="ＭＳ Ｐゴシック"/>
        <family val="2"/>
        <charset val="128"/>
      </rPr>
      <t>切り口に合わせて調整頂き、</t>
    </r>
    <r>
      <rPr>
        <b/>
        <sz val="18"/>
        <color indexed="10"/>
        <rFont val="ＭＳ Ｐゴシック"/>
        <family val="2"/>
        <charset val="128"/>
      </rPr>
      <t>送付用フォーマットとして設定の上、返信願います。</t>
    </r>
    <rPh sb="0" eb="1">
      <t>キ</t>
    </rPh>
    <rPh sb="2" eb="3">
      <t>クチ</t>
    </rPh>
    <rPh sb="4" eb="5">
      <t>ア</t>
    </rPh>
    <rPh sb="8" eb="10">
      <t>チョウセイ</t>
    </rPh>
    <rPh sb="10" eb="11">
      <t>イタダ</t>
    </rPh>
    <rPh sb="13" eb="15">
      <t>ソウフ</t>
    </rPh>
    <rPh sb="15" eb="16">
      <t>ヨウ</t>
    </rPh>
    <rPh sb="25" eb="27">
      <t>セッテイ</t>
    </rPh>
    <rPh sb="28" eb="29">
      <t>ウエ</t>
    </rPh>
    <rPh sb="30" eb="32">
      <t>ヘンシン</t>
    </rPh>
    <rPh sb="32" eb="33">
      <t>ネガ</t>
    </rPh>
    <phoneticPr fontId="29"/>
  </si>
  <si>
    <r>
      <rPr>
        <sz val="18"/>
        <rFont val="ＭＳ Ｐゴシック"/>
        <family val="2"/>
        <charset val="128"/>
      </rPr>
      <t>※</t>
    </r>
    <r>
      <rPr>
        <sz val="18"/>
        <rFont val="BridgestoneType Cd"/>
        <family val="2"/>
      </rPr>
      <t xml:space="preserve"> </t>
    </r>
    <r>
      <rPr>
        <sz val="18"/>
        <rFont val="ＭＳ Ｐゴシック"/>
        <family val="2"/>
        <charset val="128"/>
      </rPr>
      <t>切り口例：</t>
    </r>
    <r>
      <rPr>
        <sz val="18"/>
        <rFont val="BridgestoneType Cd"/>
        <family val="2"/>
      </rPr>
      <t>OE</t>
    </r>
    <r>
      <rPr>
        <sz val="18"/>
        <rFont val="ＭＳ Ｐゴシック"/>
        <family val="2"/>
        <charset val="128"/>
      </rPr>
      <t>／</t>
    </r>
    <r>
      <rPr>
        <sz val="18"/>
        <rFont val="BridgestoneType Cd"/>
        <family val="2"/>
      </rPr>
      <t>REP</t>
    </r>
    <r>
      <rPr>
        <sz val="18"/>
        <rFont val="ＭＳ Ｐゴシック"/>
        <family val="2"/>
        <charset val="128"/>
      </rPr>
      <t>／</t>
    </r>
    <r>
      <rPr>
        <sz val="18"/>
        <rFont val="BridgestoneType Cd"/>
        <family val="2"/>
      </rPr>
      <t>EXP</t>
    </r>
    <r>
      <rPr>
        <sz val="18"/>
        <rFont val="ＭＳ Ｐゴシック"/>
        <family val="2"/>
        <charset val="128"/>
      </rPr>
      <t>別、夏／冬別、卸／小売別、メインサイズ／レアサイズ別</t>
    </r>
    <rPh sb="2" eb="3">
      <t>キ</t>
    </rPh>
    <rPh sb="4" eb="5">
      <t>クチ</t>
    </rPh>
    <rPh sb="5" eb="6">
      <t>レイ</t>
    </rPh>
    <phoneticPr fontId="29"/>
  </si>
  <si>
    <r>
      <rPr>
        <sz val="18"/>
        <rFont val="ＭＳ Ｐゴシック"/>
        <family val="2"/>
        <charset val="128"/>
      </rPr>
      <t>※</t>
    </r>
    <r>
      <rPr>
        <sz val="18"/>
        <rFont val="BridgestoneType Cd"/>
        <family val="2"/>
      </rPr>
      <t xml:space="preserve"> </t>
    </r>
    <r>
      <rPr>
        <sz val="18"/>
        <rFont val="ＭＳ Ｐゴシック"/>
        <family val="2"/>
        <charset val="128"/>
      </rPr>
      <t>管理フォーマット（</t>
    </r>
    <r>
      <rPr>
        <sz val="18"/>
        <rFont val="BridgestoneType Cd"/>
        <family val="2"/>
      </rPr>
      <t>Sample</t>
    </r>
    <r>
      <rPr>
        <sz val="18"/>
        <rFont val="ＭＳ Ｐゴシック"/>
        <family val="2"/>
        <charset val="128"/>
      </rPr>
      <t>）の切り口は必要に応じて変更頂いて構いません。</t>
    </r>
    <rPh sb="2" eb="4">
      <t>カンリ</t>
    </rPh>
    <rPh sb="19" eb="20">
      <t>キ</t>
    </rPh>
    <rPh sb="21" eb="22">
      <t>クチ</t>
    </rPh>
    <rPh sb="23" eb="25">
      <t>ヒツヨウ</t>
    </rPh>
    <rPh sb="26" eb="27">
      <t>オウ</t>
    </rPh>
    <rPh sb="29" eb="31">
      <t>ヘンコウ</t>
    </rPh>
    <rPh sb="31" eb="32">
      <t>イタダ</t>
    </rPh>
    <rPh sb="34" eb="35">
      <t>カマ</t>
    </rPh>
    <phoneticPr fontId="29"/>
  </si>
  <si>
    <t>sales</t>
    <phoneticPr fontId="3" type="noConversion"/>
  </si>
  <si>
    <t>in</t>
  </si>
  <si>
    <t>IN</t>
  </si>
  <si>
    <t>incom</t>
    <phoneticPr fontId="3" type="noConversion"/>
  </si>
  <si>
    <t>out</t>
  </si>
  <si>
    <r>
      <rPr>
        <sz val="11"/>
        <rFont val="ＭＳ Ｐゴシック"/>
        <family val="2"/>
        <charset val="128"/>
      </rPr>
      <t>単位：千本</t>
    </r>
    <rPh sb="0" eb="2">
      <t>タンイ</t>
    </rPh>
    <rPh sb="3" eb="5">
      <t>センホン</t>
    </rPh>
    <phoneticPr fontId="29"/>
  </si>
  <si>
    <t>OUT</t>
  </si>
  <si>
    <t>11 - Jan</t>
    <phoneticPr fontId="29"/>
  </si>
  <si>
    <t>Feb</t>
    <phoneticPr fontId="29"/>
  </si>
  <si>
    <t>Mar</t>
    <phoneticPr fontId="29"/>
  </si>
  <si>
    <t>Apr</t>
    <phoneticPr fontId="29"/>
  </si>
  <si>
    <t>May</t>
    <phoneticPr fontId="29"/>
  </si>
  <si>
    <t>Jun</t>
    <phoneticPr fontId="29"/>
  </si>
  <si>
    <t>Jul</t>
    <phoneticPr fontId="29"/>
  </si>
  <si>
    <t>Aug</t>
    <phoneticPr fontId="29"/>
  </si>
  <si>
    <t>Sep</t>
    <phoneticPr fontId="29"/>
  </si>
  <si>
    <t>Oct</t>
    <phoneticPr fontId="29"/>
  </si>
  <si>
    <t>Nov</t>
    <phoneticPr fontId="29"/>
  </si>
  <si>
    <t>Dec</t>
    <phoneticPr fontId="29"/>
  </si>
  <si>
    <t>Feb-12</t>
    <phoneticPr fontId="29"/>
  </si>
  <si>
    <t>Mar-12</t>
    <phoneticPr fontId="29"/>
  </si>
  <si>
    <t>Jan</t>
    <phoneticPr fontId="29"/>
  </si>
  <si>
    <t>FEB</t>
    <phoneticPr fontId="29"/>
  </si>
  <si>
    <t>MAR</t>
    <phoneticPr fontId="29"/>
  </si>
  <si>
    <t>MAY</t>
    <phoneticPr fontId="29"/>
  </si>
  <si>
    <t>June</t>
    <phoneticPr fontId="29"/>
  </si>
  <si>
    <t>July</t>
    <phoneticPr fontId="29"/>
  </si>
  <si>
    <t>SEP</t>
    <phoneticPr fontId="29"/>
  </si>
  <si>
    <t>OCT</t>
    <phoneticPr fontId="29"/>
  </si>
  <si>
    <t>DEC</t>
    <phoneticPr fontId="29"/>
  </si>
  <si>
    <t>JAN</t>
    <phoneticPr fontId="29"/>
  </si>
  <si>
    <t>Feb</t>
  </si>
  <si>
    <t>Mar</t>
  </si>
  <si>
    <t>RB</t>
  </si>
  <si>
    <t>FCST</t>
  </si>
  <si>
    <t>BGT</t>
  </si>
  <si>
    <t>OB</t>
    <phoneticPr fontId="29"/>
  </si>
  <si>
    <t>RB</t>
    <phoneticPr fontId="29"/>
  </si>
  <si>
    <t>Year</t>
    <phoneticPr fontId="3" type="noConversion"/>
  </si>
  <si>
    <t xml:space="preserve">Y2024     </t>
    <phoneticPr fontId="3" type="noConversion"/>
  </si>
  <si>
    <t>Y2025</t>
  </si>
  <si>
    <t>Y2026</t>
  </si>
  <si>
    <t>Stock month</t>
    <phoneticPr fontId="29"/>
  </si>
  <si>
    <t>Target</t>
    <phoneticPr fontId="29"/>
  </si>
  <si>
    <t>In</t>
  </si>
  <si>
    <t>Out</t>
  </si>
  <si>
    <t>Y26 TPL sheet</t>
  </si>
  <si>
    <t>TPL</t>
  </si>
  <si>
    <t>x</t>
  </si>
  <si>
    <t>TTL</t>
  </si>
  <si>
    <t>C</t>
    <phoneticPr fontId="3" type="noConversion"/>
  </si>
  <si>
    <t>D</t>
    <phoneticPr fontId="3" type="noConversion"/>
  </si>
  <si>
    <t>OB</t>
    <phoneticPr fontId="3" type="noConversion"/>
  </si>
  <si>
    <t>SUM</t>
    <phoneticPr fontId="3" type="noConversion"/>
  </si>
  <si>
    <t>SUB</t>
    <phoneticPr fontId="3" type="noConversion"/>
  </si>
  <si>
    <t>+/-</t>
    <phoneticPr fontId="3" type="noConversion"/>
  </si>
  <si>
    <t>1H TTL</t>
  </si>
  <si>
    <t>PSR0NG61</t>
    <phoneticPr fontId="3" type="noConversion"/>
  </si>
  <si>
    <t>PSR17455</t>
    <phoneticPr fontId="3" type="noConversion"/>
  </si>
  <si>
    <t>PSR0187F</t>
    <phoneticPr fontId="3" type="noConversion"/>
  </si>
  <si>
    <t>PSR0194F</t>
    <phoneticPr fontId="3" type="noConversion"/>
  </si>
  <si>
    <t>PSR0184F</t>
    <phoneticPr fontId="3" type="noConversion"/>
  </si>
  <si>
    <t>PSR17790</t>
    <phoneticPr fontId="3" type="noConversion"/>
  </si>
  <si>
    <r>
      <t>Y2026~5</t>
    </r>
    <r>
      <rPr>
        <b/>
        <sz val="7"/>
        <rFont val="맑은 고딕"/>
        <family val="2"/>
        <charset val="129"/>
      </rPr>
      <t>월</t>
    </r>
    <phoneticPr fontId="3" type="noConversion"/>
  </si>
  <si>
    <t>PCR - 2026 JUL PRODUCTION ORDER SHEET Summary</t>
    <phoneticPr fontId="3" type="noConversion"/>
  </si>
  <si>
    <t>1. May sales review</t>
    <phoneticPr fontId="3" type="noConversion"/>
  </si>
  <si>
    <t>2. Jun sales plan</t>
    <phoneticPr fontId="3" type="noConversion"/>
  </si>
  <si>
    <t xml:space="preserve">   - Qty : 111.8% vs 26OB      </t>
    <phoneticPr fontId="3" type="noConversion"/>
  </si>
  <si>
    <t xml:space="preserve">   - Amt :103.6% vs 26OB</t>
    <phoneticPr fontId="3" type="noConversion"/>
  </si>
  <si>
    <t xml:space="preserve">   - Qty : 102% vs 26OB </t>
    <phoneticPr fontId="3" type="noConversion"/>
  </si>
  <si>
    <t xml:space="preserve">   - Amt : 98.7% vs 26OB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</si>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</sst>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0_);[Red]\(0\)"/>
    <numFmt numFmtId="178" formatCode="[$-409]mmm&quot;-&quot;yy;@"/>
    <numFmt numFmtId="179" formatCode="0_ ;[Red]\-0\ "/>
    <numFmt numFmtId="180" formatCode="#,##0.000_ ;[Red]\-#,##0.000\ "/>
    <numFmt numFmtId="181" formatCode="[$-409]mmm\-yy;@"/>
    <numFmt numFmtId="182" formatCode="#,##0.000;[Red]\-#,##0.000"/>
    <numFmt numFmtId="183" formatCode="0.00_ "/>
    <numFmt numFmtId="184" formatCode="_-* #,##0.000_-;\-* #,##0.000_-;_-* &quot;-&quot;_-;_-@_-"/>
    <numFmt numFmtId="185" formatCode="0.0_);[Red]\(0.0\)"/>
    <numFmt numFmtId="186" formatCode="mm&quot;월&quot;\ dd&quot;일&quot;"/>
    <numFmt numFmtId="187" formatCode="0_ "/>
    <numFmt numFmtId="188" formatCode="0.0%"/>
    <numFmt numFmtId="189" formatCode="#,##0_);[Red]\(#,##0\)"/>
    <numFmt numFmtId="190" formatCode="#,###,,"/>
    <numFmt numFmtId="191" formatCode="#,##0_ "/>
    <numFmt numFmtId="192" formatCode="_-* #,##0.00_-;\-* #,##0.00_-;_-* &quot;-&quot;_-;_-@_-"/>
    <numFmt numFmtId="193" formatCode="0.0_ "/>
    <numFmt numFmtId="194" formatCode="_-* #,##0.0000_-;\-* #,##0.0000_-;_-* &quot;-&quot;_-;_-@_-"/>
    <numFmt numFmtId="195" formatCode="_-* #,##0.0_-;\-* #,##0.0_-;_-* &quot;-&quot;??_-;_-@_-"/>
    <numFmt numFmtId="196" formatCode="_-* #,##0.000_-;\-* #,##0.000_-;_-* &quot;-&quot;??_-;_-@_-"/>
    <numFmt numFmtId="197" formatCode="0.000_ "/>
    <numFmt numFmtId="198" formatCode="0.000_);[Red]\(0.000\)"/>
    <numFmt numFmtId="199" formatCode="#,##0.0;[Red]\-#,##0.0"/>
    <numFmt numFmtId="200" formatCode="#,##0.0_ "/>
    <numFmt numFmtId="201" formatCode="0.0"/>
    <numFmt numFmtId="202" formatCode="#,##0.000_ "/>
    <numFmt numFmtId="203" formatCode="#,##0.00_ "/>
    <numFmt numFmtId="204" formatCode="#,##0.0_);[Red]\(#,##0.0\)"/>
    <numFmt numFmtId="205" formatCode="0.00000"/>
  </numFmts>
  <fonts count="1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name val="BridgestoneType"/>
      <family val="2"/>
    </font>
    <font>
      <sz val="9"/>
      <name val="BridgestoneType"/>
      <family val="2"/>
    </font>
    <font>
      <b/>
      <sz val="9"/>
      <name val="맑은 고딕"/>
      <family val="3"/>
      <charset val="129"/>
    </font>
    <font>
      <b/>
      <sz val="9"/>
      <color indexed="8"/>
      <name val="BridgestoneType"/>
      <family val="2"/>
    </font>
    <font>
      <sz val="9"/>
      <color theme="1"/>
      <name val="BridgestoneType"/>
      <family val="2"/>
    </font>
    <font>
      <b/>
      <sz val="9"/>
      <color rgb="FFFF0000"/>
      <name val="BridgestoneType"/>
      <family val="2"/>
    </font>
    <font>
      <sz val="11"/>
      <color theme="1"/>
      <name val="BridgestoneType"/>
      <family val="2"/>
    </font>
    <font>
      <sz val="9"/>
      <name val="맑은 고딕"/>
      <family val="3"/>
      <charset val="129"/>
    </font>
    <font>
      <b/>
      <u/>
      <sz val="9"/>
      <name val="BridgestoneType"/>
      <family val="2"/>
    </font>
    <font>
      <b/>
      <u/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BridgestoneType"/>
      <family val="2"/>
    </font>
    <font>
      <sz val="9"/>
      <color theme="1"/>
      <name val="Meiryo UI"/>
      <family val="3"/>
      <charset val="128"/>
    </font>
    <font>
      <sz val="11"/>
      <color indexed="8"/>
      <name val="Calibri"/>
      <family val="3"/>
      <charset val="128"/>
    </font>
    <font>
      <sz val="11"/>
      <name val="BridgestoneType"/>
      <family val="2"/>
    </font>
    <font>
      <sz val="11"/>
      <color rgb="FFFF0000"/>
      <name val="BridgestoneType"/>
      <family val="2"/>
    </font>
    <font>
      <sz val="11"/>
      <name val="ＭＳ Ｐゴシック"/>
      <family val="2"/>
      <charset val="128"/>
    </font>
    <font>
      <b/>
      <u/>
      <sz val="20"/>
      <color indexed="12"/>
      <name val="ＭＳ Ｐゴシック"/>
      <family val="2"/>
      <charset val="128"/>
    </font>
    <font>
      <b/>
      <sz val="20"/>
      <color indexed="10"/>
      <name val="ＭＳ Ｐゴシック"/>
      <family val="2"/>
      <charset val="128"/>
    </font>
    <font>
      <sz val="6"/>
      <name val="ＭＳ Ｐゴシック"/>
      <family val="2"/>
      <charset val="128"/>
    </font>
    <font>
      <sz val="18"/>
      <name val="ＭＳ Ｐゴシック"/>
      <family val="2"/>
      <charset val="128"/>
    </font>
    <font>
      <b/>
      <sz val="18"/>
      <color indexed="10"/>
      <name val="ＭＳ Ｐゴシック"/>
      <family val="2"/>
      <charset val="128"/>
    </font>
    <font>
      <b/>
      <sz val="11"/>
      <name val="ＭＳ Ｐゴシック"/>
      <family val="2"/>
      <charset val="128"/>
    </font>
    <font>
      <b/>
      <sz val="18"/>
      <name val="ＭＳ Ｐゴシック"/>
      <family val="2"/>
      <charset val="128"/>
    </font>
    <font>
      <b/>
      <sz val="18"/>
      <name val="ＭＳ Ｐゴシック"/>
      <family val="2"/>
    </font>
    <font>
      <b/>
      <sz val="11"/>
      <name val="ＭＳ Ｐゴシック"/>
      <family val="2"/>
    </font>
    <font>
      <sz val="11"/>
      <name val="Arial"/>
      <family val="2"/>
    </font>
    <font>
      <sz val="11"/>
      <color theme="1"/>
      <name val="ＭＳ Ｐゴシック"/>
      <family val="2"/>
      <charset val="128"/>
    </font>
    <font>
      <b/>
      <sz val="11"/>
      <name val="Arial"/>
      <family val="2"/>
    </font>
    <font>
      <b/>
      <sz val="11"/>
      <name val="BridgestoneType"/>
      <family val="2"/>
    </font>
    <font>
      <b/>
      <sz val="11"/>
      <name val="맑은 고딕"/>
      <family val="3"/>
      <charset val="129"/>
    </font>
    <font>
      <b/>
      <sz val="14"/>
      <name val="ＭＳ Ｐゴシック"/>
      <family val="2"/>
      <charset val="128"/>
    </font>
    <font>
      <b/>
      <sz val="11"/>
      <color rgb="FFFF0000"/>
      <name val="BridgestoneType"/>
      <family val="2"/>
    </font>
    <font>
      <b/>
      <sz val="11"/>
      <color rgb="FFFF0000"/>
      <name val="돋움"/>
      <family val="2"/>
      <charset val="129"/>
    </font>
    <font>
      <sz val="9"/>
      <name val="맑은 고딕"/>
      <family val="2"/>
      <charset val="129"/>
    </font>
    <font>
      <sz val="9"/>
      <name val="돋움"/>
      <family val="2"/>
      <charset val="129"/>
    </font>
    <font>
      <sz val="7"/>
      <name val="BridgestoneType"/>
      <family val="2"/>
    </font>
    <font>
      <b/>
      <sz val="7"/>
      <name val="BridgestoneType"/>
      <family val="2"/>
    </font>
    <font>
      <b/>
      <sz val="7"/>
      <name val="맑은 고딕"/>
      <family val="3"/>
      <charset val="129"/>
    </font>
    <font>
      <b/>
      <sz val="7"/>
      <name val="맑은 고딕"/>
      <family val="2"/>
      <charset val="129"/>
    </font>
    <font>
      <b/>
      <sz val="7"/>
      <color theme="1"/>
      <name val="BridgestoneType"/>
      <family val="2"/>
    </font>
    <font>
      <sz val="7"/>
      <color theme="1"/>
      <name val="BridgestoneType"/>
      <family val="2"/>
    </font>
    <font>
      <b/>
      <sz val="8"/>
      <color rgb="FFFF0000"/>
      <name val="BridgestoneType"/>
      <family val="2"/>
    </font>
    <font>
      <sz val="9"/>
      <color theme="1"/>
      <name val="Arial Unicode MS"/>
      <family val="2"/>
      <charset val="129"/>
    </font>
    <font>
      <b/>
      <sz val="9"/>
      <name val="BridgestoneType"/>
      <family val="3"/>
    </font>
    <font>
      <b/>
      <sz val="9"/>
      <name val="Arial Unicode MS"/>
      <family val="2"/>
      <charset val="129"/>
    </font>
    <font>
      <sz val="11"/>
      <color theme="1"/>
      <name val="맑은 고딕"/>
      <family val="2"/>
      <charset val="128"/>
      <scheme val="minor"/>
    </font>
    <font>
      <sz val="9"/>
      <name val="Arial Unicode MS"/>
      <family val="2"/>
      <charset val="129"/>
    </font>
    <font>
      <b/>
      <sz val="9"/>
      <color rgb="FFFF0000"/>
      <name val="Arial Unicode MS"/>
      <family val="3"/>
      <charset val="129"/>
    </font>
    <font>
      <b/>
      <sz val="8"/>
      <color rgb="FFFF0000"/>
      <name val="Arial Unicode MS"/>
      <family val="2"/>
      <charset val="129"/>
    </font>
    <font>
      <b/>
      <sz val="9"/>
      <name val="굴림"/>
      <family val="3"/>
      <charset val="129"/>
    </font>
    <font>
      <b/>
      <sz val="10"/>
      <color theme="1"/>
      <name val="BridgestoneType"/>
      <family val="2"/>
    </font>
    <font>
      <b/>
      <sz val="10"/>
      <color rgb="FFFF0000"/>
      <name val="BridgestoneType"/>
      <family val="2"/>
      <charset val="129"/>
    </font>
    <font>
      <b/>
      <sz val="10"/>
      <color rgb="FFFF0000"/>
      <name val="Arial Unicode MS"/>
      <family val="2"/>
      <charset val="129"/>
    </font>
    <font>
      <b/>
      <sz val="10"/>
      <color rgb="FFFF0000"/>
      <name val="BridgestoneType"/>
      <family val="2"/>
    </font>
    <font>
      <sz val="9"/>
      <name val="BridgestoneType"/>
      <family val="2"/>
      <charset val="129"/>
    </font>
    <font>
      <sz val="11"/>
      <color theme="1"/>
      <name val="Arial Unicode MS"/>
      <family val="2"/>
      <charset val="129"/>
    </font>
    <font>
      <sz val="9"/>
      <color theme="1"/>
      <name val="굴림"/>
      <family val="2"/>
      <charset val="129"/>
    </font>
    <font>
      <b/>
      <sz val="9"/>
      <color theme="1"/>
      <name val="BridgestoneType"/>
      <family val="2"/>
    </font>
    <font>
      <b/>
      <sz val="9"/>
      <color theme="1"/>
      <name val="Arial Unicode MS"/>
      <family val="2"/>
      <charset val="129"/>
    </font>
    <font>
      <sz val="11"/>
      <color theme="1"/>
      <name val="맑은 고딕"/>
      <family val="2"/>
      <charset val="129"/>
    </font>
    <font>
      <b/>
      <sz val="9"/>
      <name val="맑은 고딕"/>
      <family val="2"/>
      <charset val="129"/>
    </font>
    <font>
      <strike/>
      <sz val="9"/>
      <color rgb="FFFF0000"/>
      <name val="BridgestoneType"/>
      <family val="2"/>
    </font>
    <font>
      <sz val="6"/>
      <name val="맑은 고딕"/>
      <family val="2"/>
      <charset val="128"/>
      <scheme val="minor"/>
    </font>
    <font>
      <strike/>
      <sz val="9"/>
      <color rgb="FFFF0000"/>
      <name val="맑은 고딕"/>
      <family val="3"/>
      <charset val="129"/>
    </font>
    <font>
      <sz val="6"/>
      <name val="ＭＳ Ｐゴシック"/>
      <family val="3"/>
      <charset val="128"/>
    </font>
    <font>
      <sz val="9"/>
      <color indexed="8"/>
      <name val="맑은 고딕"/>
      <family val="3"/>
      <charset val="129"/>
    </font>
    <font>
      <sz val="9"/>
      <color rgb="FFFF0000"/>
      <name val="BridgestoneType"/>
      <family val="2"/>
    </font>
    <font>
      <b/>
      <sz val="9"/>
      <name val="BridgestoneType"/>
      <family val="2"/>
      <charset val="129"/>
    </font>
    <font>
      <sz val="9"/>
      <color theme="1"/>
      <name val="BridgestoneType Cd"/>
      <family val="2"/>
    </font>
    <font>
      <sz val="9"/>
      <name val="BridgestoneType Cd"/>
      <family val="2"/>
    </font>
    <font>
      <sz val="11"/>
      <color theme="1"/>
      <name val="BridgestoneType Cd"/>
      <family val="2"/>
    </font>
    <font>
      <sz val="10"/>
      <color theme="1"/>
      <name val="BridgestoneType Cd"/>
      <family val="2"/>
    </font>
    <font>
      <sz val="10"/>
      <name val="BridgestoneType Cd"/>
      <family val="2"/>
    </font>
    <font>
      <b/>
      <sz val="11"/>
      <color theme="1"/>
      <name val="BridgestoneType Cd"/>
      <family val="2"/>
    </font>
    <font>
      <b/>
      <sz val="11"/>
      <name val="BridgestoneType Cd"/>
      <family val="2"/>
    </font>
    <font>
      <sz val="10"/>
      <color theme="1" tint="0.249977111117893"/>
      <name val="BridgestoneType Cd"/>
      <family val="2"/>
    </font>
    <font>
      <b/>
      <sz val="9"/>
      <color theme="1"/>
      <name val="BridgestoneType Cd"/>
      <family val="2"/>
    </font>
    <font>
      <b/>
      <sz val="10"/>
      <color theme="1"/>
      <name val="BridgestoneType Cd"/>
      <family val="2"/>
    </font>
    <font>
      <sz val="9"/>
      <color theme="1" tint="0.14999847407452621"/>
      <name val="BridgestoneType Cd"/>
      <family val="2"/>
    </font>
    <font>
      <sz val="11"/>
      <color theme="1" tint="0.14999847407452621"/>
      <name val="BridgestoneType Cd"/>
      <family val="2"/>
    </font>
    <font>
      <sz val="10"/>
      <color theme="1" tint="0.14999847407452621"/>
      <name val="BridgestoneType Cd"/>
      <family val="2"/>
    </font>
    <font>
      <b/>
      <sz val="10"/>
      <color theme="1" tint="0.14999847407452621"/>
      <name val="BridgestoneType Cd"/>
      <family val="2"/>
    </font>
    <font>
      <b/>
      <sz val="10"/>
      <name val="BridgestoneType Cd"/>
      <family val="2"/>
    </font>
    <font>
      <b/>
      <sz val="11"/>
      <color theme="1" tint="0.14999847407452621"/>
      <name val="BridgestoneType Cd"/>
      <family val="2"/>
    </font>
    <font>
      <sz val="8"/>
      <name val="BridgestoneType Cd"/>
      <family val="2"/>
    </font>
    <font>
      <b/>
      <sz val="8"/>
      <name val="BridgestoneType Cd"/>
      <family val="2"/>
    </font>
    <font>
      <b/>
      <sz val="9"/>
      <name val="BridgestoneType Cd"/>
      <family val="2"/>
    </font>
    <font>
      <sz val="12"/>
      <color theme="1"/>
      <name val="BridgestoneType Cd"/>
      <family val="2"/>
    </font>
    <font>
      <b/>
      <sz val="12"/>
      <name val="BridgestoneType Cd"/>
      <family val="2"/>
    </font>
    <font>
      <sz val="8"/>
      <color theme="1"/>
      <name val="BridgestoneType Cd"/>
      <family val="2"/>
    </font>
    <font>
      <sz val="12"/>
      <name val="BridgestoneType Cd"/>
      <family val="2"/>
    </font>
    <font>
      <sz val="12"/>
      <name val="Segoe UI Symbol"/>
      <family val="2"/>
    </font>
    <font>
      <sz val="12"/>
      <name val="Segoe UI Symbol"/>
      <family val="1"/>
    </font>
    <font>
      <b/>
      <i/>
      <sz val="18"/>
      <color theme="1"/>
      <name val="BridgestoneType Cd"/>
      <family val="2"/>
    </font>
    <font>
      <sz val="11"/>
      <name val="BridgestoneType Cd"/>
      <family val="2"/>
    </font>
    <font>
      <b/>
      <sz val="11"/>
      <color rgb="FF000000"/>
      <name val="BridgestoneType"/>
      <family val="2"/>
    </font>
    <font>
      <sz val="11"/>
      <color rgb="FF000000"/>
      <name val="BridgestoneType"/>
      <family val="2"/>
    </font>
    <font>
      <b/>
      <sz val="12"/>
      <color theme="1"/>
      <name val="BridgestoneType Cd"/>
      <family val="2"/>
    </font>
    <font>
      <b/>
      <sz val="11"/>
      <color rgb="FF000000"/>
      <name val="맑은 고딕"/>
      <family val="3"/>
      <charset val="129"/>
    </font>
    <font>
      <b/>
      <sz val="11"/>
      <color theme="0" tint="-4.9989318521683403E-2"/>
      <name val="BridgestoneType Cd"/>
      <family val="2"/>
    </font>
    <font>
      <b/>
      <sz val="11"/>
      <color theme="0" tint="-0.14999847407452621"/>
      <name val="BridgestoneType Cd"/>
      <family val="2"/>
    </font>
    <font>
      <b/>
      <sz val="13"/>
      <color theme="1"/>
      <name val="BridgestoneType Cd"/>
      <family val="2"/>
    </font>
    <font>
      <sz val="11"/>
      <color rgb="FFFF0000"/>
      <name val="BridgestoneType Cd"/>
      <family val="2"/>
    </font>
    <font>
      <b/>
      <u/>
      <sz val="20"/>
      <color indexed="12"/>
      <name val="BridgestoneType Cd"/>
      <family val="2"/>
    </font>
    <font>
      <sz val="18"/>
      <name val="BridgestoneType Cd"/>
      <family val="2"/>
    </font>
    <font>
      <b/>
      <sz val="11"/>
      <color rgb="FFFF0000"/>
      <name val="BridgestoneType Cd"/>
      <family val="2"/>
    </font>
    <font>
      <sz val="11"/>
      <color theme="0"/>
      <name val="BridgestoneType Cd"/>
      <family val="2"/>
    </font>
    <font>
      <sz val="11"/>
      <color theme="0" tint="-4.9989318521683403E-2"/>
      <name val="BridgestoneType Cd"/>
      <family val="2"/>
    </font>
    <font>
      <b/>
      <sz val="18"/>
      <name val="BridgestoneType Cd"/>
      <family val="2"/>
    </font>
    <font>
      <b/>
      <sz val="14"/>
      <name val="BridgestoneType Cd"/>
      <family val="2"/>
    </font>
    <font>
      <sz val="10"/>
      <color theme="0" tint="-4.9989318521683403E-2"/>
      <name val="BridgestoneType Cd"/>
      <family val="2"/>
    </font>
    <font>
      <b/>
      <sz val="9"/>
      <color rgb="FF0000FF"/>
      <name val="BridgestoneType"/>
      <family val="2"/>
    </font>
    <font>
      <sz val="9"/>
      <color theme="0" tint="-0.14999847407452621"/>
      <name val="BridgestoneType Cd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36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theme="1"/>
      </left>
      <right/>
      <top style="medium">
        <color indexed="64"/>
      </top>
      <bottom style="hair">
        <color indexed="64"/>
      </bottom>
      <diagonal/>
    </border>
    <border>
      <left style="medium">
        <color theme="1"/>
      </left>
      <right/>
      <top style="medium">
        <color indexed="64"/>
      </top>
      <bottom style="hair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theme="1"/>
      </left>
      <right/>
      <top style="hair">
        <color indexed="64"/>
      </top>
      <bottom/>
      <diagonal/>
    </border>
    <border>
      <left style="medium">
        <color theme="1"/>
      </left>
      <right/>
      <top style="hair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theme="1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theme="1"/>
      </left>
      <right/>
      <top/>
      <bottom style="hair">
        <color indexed="64"/>
      </bottom>
      <diagonal/>
    </border>
    <border>
      <left style="medium">
        <color theme="1"/>
      </left>
      <right/>
      <top/>
      <bottom style="hair">
        <color theme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theme="1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theme="1"/>
      </left>
      <right/>
      <top style="thin">
        <color indexed="64"/>
      </top>
      <bottom style="hair">
        <color indexed="64"/>
      </bottom>
      <diagonal/>
    </border>
    <border>
      <left style="medium">
        <color theme="1"/>
      </left>
      <right/>
      <top style="thin">
        <color theme="1"/>
      </top>
      <bottom style="hair">
        <color theme="1"/>
      </bottom>
      <diagonal/>
    </border>
    <border>
      <left style="medium">
        <color theme="1"/>
      </left>
      <right/>
      <top style="hair">
        <color theme="1"/>
      </top>
      <bottom style="thin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thin">
        <color indexed="64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hair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hair">
        <color indexed="64"/>
      </bottom>
      <diagonal/>
    </border>
    <border>
      <left style="medium">
        <color rgb="FF0000FF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auto="1"/>
      </right>
      <top style="thin">
        <color indexed="64"/>
      </top>
      <bottom style="hair">
        <color indexed="64"/>
      </bottom>
      <diagonal/>
    </border>
    <border>
      <left/>
      <right style="thick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rgb="FF0000FF"/>
      </right>
      <top style="hair">
        <color indexed="64"/>
      </top>
      <bottom style="hair">
        <color indexed="64"/>
      </bottom>
      <diagonal/>
    </border>
    <border>
      <left style="medium">
        <color rgb="FF0000FF"/>
      </left>
      <right style="medium">
        <color rgb="FF0000FF"/>
      </right>
      <top style="hair">
        <color indexed="64"/>
      </top>
      <bottom style="hair">
        <color indexed="64"/>
      </bottom>
      <diagonal/>
    </border>
    <border>
      <left style="medium">
        <color rgb="FF0000FF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thick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hair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hair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auto="1"/>
      </right>
      <top style="hair">
        <color indexed="64"/>
      </top>
      <bottom style="thin">
        <color indexed="64"/>
      </bottom>
      <diagonal/>
    </border>
    <border>
      <left/>
      <right style="thick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dashed">
        <color indexed="64"/>
      </bottom>
      <diagonal/>
    </border>
    <border>
      <left style="medium">
        <color theme="1"/>
      </left>
      <right/>
      <top style="thin">
        <color theme="1"/>
      </top>
      <bottom style="dashed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auto="1"/>
      </top>
      <bottom style="dashed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dashed">
        <color indexed="64"/>
      </bottom>
      <diagonal/>
    </border>
    <border>
      <left style="medium">
        <color rgb="FF0000FF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auto="1"/>
      </right>
      <top style="thin">
        <color auto="1"/>
      </top>
      <bottom style="dashed">
        <color indexed="64"/>
      </bottom>
      <diagonal/>
    </border>
    <border>
      <left/>
      <right style="thick">
        <color auto="1"/>
      </right>
      <top style="thin">
        <color auto="1"/>
      </top>
      <bottom style="dashed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theme="1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rgb="FF0000FF"/>
      </right>
      <top style="dashed">
        <color indexed="64"/>
      </top>
      <bottom style="dashed">
        <color indexed="64"/>
      </bottom>
      <diagonal/>
    </border>
    <border>
      <left style="medium">
        <color rgb="FF0000FF"/>
      </left>
      <right style="medium">
        <color rgb="FF0000FF"/>
      </right>
      <top style="dashed">
        <color indexed="64"/>
      </top>
      <bottom style="dashed">
        <color indexed="64"/>
      </bottom>
      <diagonal/>
    </border>
    <border>
      <left style="medium">
        <color rgb="FF0000FF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auto="1"/>
      </right>
      <top style="dashed">
        <color indexed="64"/>
      </top>
      <bottom style="dashed">
        <color indexed="64"/>
      </bottom>
      <diagonal/>
    </border>
    <border>
      <left/>
      <right style="thick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medium">
        <color auto="1"/>
      </right>
      <top style="dashed">
        <color indexed="64"/>
      </top>
      <bottom style="dashed">
        <color indexed="64"/>
      </bottom>
      <diagonal/>
    </border>
    <border>
      <left style="medium">
        <color auto="1"/>
      </left>
      <right/>
      <top style="dashed">
        <color indexed="64"/>
      </top>
      <bottom style="medium">
        <color indexed="64"/>
      </bottom>
      <diagonal/>
    </border>
    <border>
      <left style="medium">
        <color theme="1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FF"/>
      </right>
      <top style="dashed">
        <color indexed="64"/>
      </top>
      <bottom style="medium">
        <color indexed="64"/>
      </bottom>
      <diagonal/>
    </border>
    <border>
      <left style="medium">
        <color rgb="FF0000FF"/>
      </left>
      <right style="medium">
        <color rgb="FF0000FF"/>
      </right>
      <top style="dashed">
        <color indexed="64"/>
      </top>
      <bottom style="medium">
        <color indexed="64"/>
      </bottom>
      <diagonal/>
    </border>
    <border>
      <left style="medium">
        <color rgb="FF0000FF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auto="1"/>
      </right>
      <top style="dashed">
        <color indexed="64"/>
      </top>
      <bottom style="medium">
        <color indexed="64"/>
      </bottom>
      <diagonal/>
    </border>
    <border>
      <left/>
      <right style="thick">
        <color auto="1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theme="1"/>
      </left>
      <right/>
      <top/>
      <bottom style="dashed">
        <color indexed="64"/>
      </bottom>
      <diagonal/>
    </border>
    <border>
      <left style="medium">
        <color rgb="FFFF3300"/>
      </left>
      <right style="medium">
        <color rgb="FFFF3300"/>
      </right>
      <top/>
      <bottom style="dashed">
        <color indexed="64"/>
      </bottom>
      <diagonal/>
    </border>
    <border>
      <left style="medium">
        <color rgb="FFFF3300"/>
      </left>
      <right style="medium">
        <color rgb="FF0066FF"/>
      </right>
      <top/>
      <bottom style="dashed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indexed="64"/>
      </bottom>
      <diagonal/>
    </border>
    <border>
      <left style="thin">
        <color auto="1"/>
      </left>
      <right style="medium">
        <color auto="1"/>
      </right>
      <top/>
      <bottom style="dashed">
        <color indexed="64"/>
      </bottom>
      <diagonal/>
    </border>
    <border>
      <left style="thin">
        <color auto="1"/>
      </left>
      <right style="thick">
        <color auto="1"/>
      </right>
      <top/>
      <bottom style="dashed">
        <color indexed="64"/>
      </bottom>
      <diagonal/>
    </border>
    <border>
      <left style="thin">
        <color auto="1"/>
      </left>
      <right style="thick">
        <color auto="1"/>
      </right>
      <top style="thin">
        <color theme="1"/>
      </top>
      <bottom style="thin">
        <color theme="1"/>
      </bottom>
      <diagonal/>
    </border>
    <border>
      <left style="medium">
        <color rgb="FFFF3300"/>
      </left>
      <right style="medium">
        <color rgb="FFFF3300"/>
      </right>
      <top style="dashed">
        <color indexed="64"/>
      </top>
      <bottom style="dashed">
        <color indexed="64"/>
      </bottom>
      <diagonal/>
    </border>
    <border>
      <left style="medium">
        <color rgb="FFFF3300"/>
      </left>
      <right style="medium">
        <color rgb="FF0066FF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ck">
        <color auto="1"/>
      </right>
      <top style="dashed">
        <color indexed="64"/>
      </top>
      <bottom style="dashed">
        <color indexed="64"/>
      </bottom>
      <diagonal/>
    </border>
    <border>
      <left style="medium">
        <color auto="1"/>
      </left>
      <right/>
      <top style="dashed">
        <color indexed="64"/>
      </top>
      <bottom style="thin">
        <color indexed="64"/>
      </bottom>
      <diagonal/>
    </border>
    <border>
      <left style="medium">
        <color rgb="FFFF3300"/>
      </left>
      <right style="medium">
        <color rgb="FFFF3300"/>
      </right>
      <top style="dashed">
        <color indexed="64"/>
      </top>
      <bottom style="thin">
        <color indexed="64"/>
      </bottom>
      <diagonal/>
    </border>
    <border>
      <left style="medium">
        <color rgb="FFFF3300"/>
      </left>
      <right style="medium">
        <color rgb="FF0066FF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rgb="FFFF3300"/>
      </left>
      <right style="medium">
        <color rgb="FFFF3300"/>
      </right>
      <top style="thin">
        <color indexed="64"/>
      </top>
      <bottom style="thin">
        <color indexed="64"/>
      </bottom>
      <diagonal/>
    </border>
    <border>
      <left style="medium">
        <color rgb="FFFF3300"/>
      </left>
      <right style="medium">
        <color rgb="FF0066FF"/>
      </right>
      <top/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ck">
        <color rgb="FF0000FF"/>
      </bottom>
      <diagonal/>
    </border>
    <border>
      <left style="thick">
        <color rgb="FFFF9999"/>
      </left>
      <right style="thin">
        <color indexed="64"/>
      </right>
      <top style="thick">
        <color rgb="FFFF99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9999"/>
      </top>
      <bottom style="thin">
        <color indexed="64"/>
      </bottom>
      <diagonal/>
    </border>
    <border>
      <left style="thick">
        <color rgb="FFFF999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9999"/>
      </left>
      <right style="thin">
        <color indexed="64"/>
      </right>
      <top style="thin">
        <color indexed="64"/>
      </top>
      <bottom style="thick">
        <color rgb="FFFF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9999"/>
      </bottom>
      <diagonal/>
    </border>
    <border>
      <left style="thin">
        <color indexed="64"/>
      </left>
      <right style="thick">
        <color rgb="FFFF9999"/>
      </right>
      <top style="thin">
        <color indexed="64"/>
      </top>
      <bottom style="thick">
        <color rgb="FFFF9999"/>
      </bottom>
      <diagonal/>
    </border>
    <border>
      <left/>
      <right/>
      <top/>
      <bottom style="thick">
        <color rgb="FFFF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theme="1"/>
      </left>
      <right/>
      <top style="hair">
        <color indexed="64"/>
      </top>
      <bottom/>
      <diagonal/>
    </border>
    <border>
      <left style="medium">
        <color auto="1"/>
      </left>
      <right style="medium">
        <color auto="1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1"/>
      </left>
      <right/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indexed="64"/>
      </left>
      <right style="medium">
        <color rgb="FF0000FF"/>
      </right>
      <top/>
      <bottom style="hair">
        <color indexed="64"/>
      </bottom>
      <diagonal/>
    </border>
    <border>
      <left style="medium">
        <color rgb="FF0000FF"/>
      </left>
      <right style="medium">
        <color rgb="FF0000FF"/>
      </right>
      <top/>
      <bottom style="hair">
        <color indexed="64"/>
      </bottom>
      <diagonal/>
    </border>
    <border>
      <left style="medium">
        <color rgb="FF0000FF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/>
      <right style="thick">
        <color auto="1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ck">
        <color rgb="FFFF0000"/>
      </right>
      <top/>
      <bottom style="medium">
        <color theme="1"/>
      </bottom>
      <diagonal/>
    </border>
    <border>
      <left style="thick">
        <color rgb="FFFF0000"/>
      </left>
      <right/>
      <top/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auto="1"/>
      </left>
      <right style="medium">
        <color auto="1"/>
      </right>
      <top/>
      <bottom style="medium">
        <color theme="1"/>
      </bottom>
      <diagonal/>
    </border>
    <border>
      <left style="thick">
        <color rgb="FFFF0000"/>
      </left>
      <right style="thick">
        <color rgb="FFFF0000"/>
      </right>
      <top/>
      <bottom style="medium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rgb="FFFF0000"/>
      </right>
      <top style="medium">
        <color theme="1"/>
      </top>
      <bottom style="medium">
        <color theme="1"/>
      </bottom>
      <diagonal/>
    </border>
    <border>
      <left style="thick">
        <color rgb="FFFF0000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ck">
        <color rgb="FFFF0000"/>
      </left>
      <right style="thick">
        <color rgb="FFFF0000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auto="1"/>
      </left>
      <right/>
      <top style="thin">
        <color indexed="64"/>
      </top>
      <bottom style="dashed">
        <color indexed="64"/>
      </bottom>
      <diagonal/>
    </border>
    <border>
      <left style="thin">
        <color theme="1"/>
      </left>
      <right/>
      <top style="thin">
        <color indexed="64"/>
      </top>
      <bottom style="dashed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dashed">
        <color indexed="64"/>
      </bottom>
      <diagonal/>
    </border>
    <border>
      <left style="thin">
        <color auto="1"/>
      </left>
      <right/>
      <top style="dashed">
        <color indexed="64"/>
      </top>
      <bottom style="dashed">
        <color indexed="64"/>
      </bottom>
      <diagonal/>
    </border>
    <border>
      <left style="thin">
        <color theme="1"/>
      </left>
      <right/>
      <top style="dashed">
        <color indexed="64"/>
      </top>
      <bottom style="dashed">
        <color indexed="64"/>
      </bottom>
      <diagonal/>
    </border>
    <border>
      <left style="medium">
        <color auto="1"/>
      </left>
      <right style="medium">
        <color auto="1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auto="1"/>
      </left>
      <right/>
      <top/>
      <bottom style="dashed">
        <color indexed="64"/>
      </bottom>
      <diagonal/>
    </border>
    <border>
      <left style="thin">
        <color theme="1"/>
      </left>
      <right/>
      <top/>
      <bottom style="dashed">
        <color indexed="64"/>
      </bottom>
      <diagonal/>
    </border>
    <border>
      <left style="medium">
        <color auto="1"/>
      </left>
      <right style="medium">
        <color auto="1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ck">
        <color rgb="FFFF9999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5" fillId="0" borderId="0">
      <alignment vertical="center"/>
    </xf>
    <xf numFmtId="0" fontId="2" fillId="0" borderId="0"/>
    <xf numFmtId="0" fontId="2" fillId="0" borderId="0"/>
    <xf numFmtId="0" fontId="22" fillId="0" borderId="0"/>
    <xf numFmtId="0" fontId="23" fillId="0" borderId="0">
      <alignment vertical="center"/>
    </xf>
    <xf numFmtId="0" fontId="26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046">
    <xf numFmtId="0" fontId="0" fillId="0" borderId="0" xfId="0">
      <alignment vertical="center"/>
    </xf>
    <xf numFmtId="0" fontId="16" fillId="0" borderId="0" xfId="0" applyFont="1">
      <alignment vertical="center"/>
    </xf>
    <xf numFmtId="0" fontId="11" fillId="0" borderId="0" xfId="2" applyFont="1" applyAlignment="1" applyProtection="1">
      <alignment horizontal="center" vertical="center"/>
      <protection locked="0"/>
    </xf>
    <xf numFmtId="41" fontId="11" fillId="0" borderId="0" xfId="1" applyFont="1" applyFill="1" applyAlignment="1" applyProtection="1">
      <alignment horizontal="center" vertical="center"/>
      <protection locked="0"/>
    </xf>
    <xf numFmtId="41" fontId="10" fillId="0" borderId="0" xfId="1" applyFont="1" applyFill="1" applyAlignment="1" applyProtection="1">
      <alignment horizontal="center" vertical="center"/>
      <protection locked="0"/>
    </xf>
    <xf numFmtId="0" fontId="10" fillId="0" borderId="0" xfId="2" applyFont="1" applyAlignment="1" applyProtection="1">
      <alignment horizontal="center" vertical="center"/>
      <protection locked="0"/>
    </xf>
    <xf numFmtId="177" fontId="11" fillId="0" borderId="0" xfId="2" applyNumberFormat="1" applyFont="1" applyAlignment="1" applyProtection="1">
      <alignment horizontal="center" vertical="center"/>
      <protection locked="0"/>
    </xf>
    <xf numFmtId="177" fontId="11" fillId="0" borderId="0" xfId="2" applyNumberFormat="1" applyFont="1" applyAlignment="1" applyProtection="1">
      <alignment horizontal="center" vertical="center" wrapText="1"/>
      <protection locked="0"/>
    </xf>
    <xf numFmtId="0" fontId="18" fillId="0" borderId="0" xfId="2" applyFont="1" applyAlignment="1" applyProtection="1">
      <alignment horizontal="left" vertical="center"/>
      <protection locked="0"/>
    </xf>
    <xf numFmtId="0" fontId="18" fillId="0" borderId="0" xfId="2" applyFont="1" applyAlignment="1" applyProtection="1">
      <alignment horizontal="center" vertical="center"/>
      <protection locked="0"/>
    </xf>
    <xf numFmtId="0" fontId="15" fillId="0" borderId="0" xfId="2" applyFont="1" applyAlignment="1" applyProtection="1">
      <alignment horizontal="left" vertical="center"/>
      <protection locked="0"/>
    </xf>
    <xf numFmtId="0" fontId="15" fillId="0" borderId="0" xfId="2" applyFont="1" applyAlignment="1" applyProtection="1">
      <alignment horizontal="center" vertical="center"/>
      <protection locked="0"/>
    </xf>
    <xf numFmtId="14" fontId="15" fillId="0" borderId="0" xfId="2" applyNumberFormat="1" applyFont="1" applyAlignment="1" applyProtection="1">
      <alignment horizontal="center" vertical="center"/>
      <protection locked="0"/>
    </xf>
    <xf numFmtId="41" fontId="11" fillId="0" borderId="0" xfId="1" applyFont="1" applyFill="1" applyBorder="1" applyAlignment="1" applyProtection="1">
      <alignment horizontal="center" vertical="center"/>
      <protection locked="0"/>
    </xf>
    <xf numFmtId="41" fontId="11" fillId="0" borderId="2" xfId="1" applyFont="1" applyFill="1" applyBorder="1" applyAlignment="1" applyProtection="1">
      <alignment horizontal="center" vertical="center"/>
      <protection locked="0"/>
    </xf>
    <xf numFmtId="0" fontId="14" fillId="0" borderId="0" xfId="0" applyFont="1">
      <alignment vertical="center"/>
    </xf>
    <xf numFmtId="41" fontId="11" fillId="0" borderId="0" xfId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26" fillId="10" borderId="0" xfId="8" applyFill="1" applyProtection="1">
      <alignment vertical="center"/>
      <protection locked="0"/>
    </xf>
    <xf numFmtId="0" fontId="24" fillId="10" borderId="0" xfId="8" applyFont="1" applyFill="1" applyProtection="1">
      <alignment vertical="center"/>
      <protection locked="0"/>
    </xf>
    <xf numFmtId="0" fontId="25" fillId="10" borderId="0" xfId="8" applyFont="1" applyFill="1" applyProtection="1">
      <alignment vertical="center"/>
      <protection locked="0"/>
    </xf>
    <xf numFmtId="0" fontId="27" fillId="10" borderId="0" xfId="8" applyFont="1" applyFill="1">
      <alignment vertical="center"/>
    </xf>
    <xf numFmtId="0" fontId="26" fillId="10" borderId="0" xfId="8" applyFill="1">
      <alignment vertical="center"/>
    </xf>
    <xf numFmtId="0" fontId="30" fillId="10" borderId="0" xfId="8" applyFont="1" applyFill="1">
      <alignment vertical="center"/>
    </xf>
    <xf numFmtId="0" fontId="30" fillId="10" borderId="0" xfId="8" applyFont="1" applyFill="1" applyProtection="1">
      <alignment vertical="center"/>
      <protection locked="0"/>
    </xf>
    <xf numFmtId="0" fontId="32" fillId="10" borderId="0" xfId="8" applyFont="1" applyFill="1">
      <alignment vertical="center"/>
    </xf>
    <xf numFmtId="0" fontId="26" fillId="10" borderId="0" xfId="8" applyFill="1" applyAlignment="1" applyProtection="1">
      <alignment horizontal="center" vertical="center"/>
      <protection locked="0"/>
    </xf>
    <xf numFmtId="0" fontId="26" fillId="10" borderId="0" xfId="8" applyFill="1" applyAlignment="1">
      <alignment horizontal="center" vertical="center"/>
    </xf>
    <xf numFmtId="0" fontId="26" fillId="12" borderId="21" xfId="8" applyFill="1" applyBorder="1">
      <alignment vertical="center"/>
    </xf>
    <xf numFmtId="0" fontId="26" fillId="12" borderId="22" xfId="8" applyFill="1" applyBorder="1">
      <alignment vertical="center"/>
    </xf>
    <xf numFmtId="181" fontId="36" fillId="12" borderId="26" xfId="9" applyNumberFormat="1" applyFont="1" applyFill="1" applyBorder="1" applyAlignment="1">
      <alignment horizontal="center" vertical="center"/>
    </xf>
    <xf numFmtId="181" fontId="36" fillId="12" borderId="7" xfId="9" applyNumberFormat="1" applyFont="1" applyFill="1" applyBorder="1" applyAlignment="1">
      <alignment horizontal="center" vertical="center"/>
    </xf>
    <xf numFmtId="181" fontId="36" fillId="12" borderId="27" xfId="9" applyNumberFormat="1" applyFont="1" applyFill="1" applyBorder="1" applyAlignment="1">
      <alignment horizontal="center" vertical="center"/>
    </xf>
    <xf numFmtId="181" fontId="36" fillId="12" borderId="28" xfId="9" applyNumberFormat="1" applyFont="1" applyFill="1" applyBorder="1" applyAlignment="1">
      <alignment horizontal="center" vertical="center"/>
    </xf>
    <xf numFmtId="181" fontId="36" fillId="12" borderId="29" xfId="9" applyNumberFormat="1" applyFont="1" applyFill="1" applyBorder="1" applyAlignment="1">
      <alignment horizontal="center" vertical="center"/>
    </xf>
    <xf numFmtId="181" fontId="24" fillId="12" borderId="5" xfId="9" applyNumberFormat="1" applyFont="1" applyFill="1" applyBorder="1" applyAlignment="1">
      <alignment horizontal="center" vertical="center"/>
    </xf>
    <xf numFmtId="181" fontId="24" fillId="12" borderId="4" xfId="9" applyNumberFormat="1" applyFont="1" applyFill="1" applyBorder="1" applyAlignment="1">
      <alignment horizontal="center" vertical="center"/>
    </xf>
    <xf numFmtId="0" fontId="26" fillId="12" borderId="30" xfId="8" applyFill="1" applyBorder="1">
      <alignment vertical="center"/>
    </xf>
    <xf numFmtId="0" fontId="26" fillId="12" borderId="0" xfId="8" applyFill="1">
      <alignment vertical="center"/>
    </xf>
    <xf numFmtId="38" fontId="36" fillId="12" borderId="34" xfId="9" applyFont="1" applyFill="1" applyBorder="1" applyAlignment="1">
      <alignment horizontal="center" vertical="center"/>
    </xf>
    <xf numFmtId="38" fontId="36" fillId="12" borderId="13" xfId="9" applyFont="1" applyFill="1" applyBorder="1" applyAlignment="1">
      <alignment horizontal="center" vertical="center"/>
    </xf>
    <xf numFmtId="38" fontId="36" fillId="12" borderId="35" xfId="9" applyFont="1" applyFill="1" applyBorder="1" applyAlignment="1">
      <alignment horizontal="center" vertical="center"/>
    </xf>
    <xf numFmtId="38" fontId="36" fillId="12" borderId="36" xfId="9" applyFont="1" applyFill="1" applyBorder="1" applyAlignment="1">
      <alignment horizontal="center" vertical="center"/>
    </xf>
    <xf numFmtId="38" fontId="24" fillId="12" borderId="12" xfId="9" applyFont="1" applyFill="1" applyBorder="1" applyAlignment="1">
      <alignment horizontal="center" vertical="center"/>
    </xf>
    <xf numFmtId="38" fontId="24" fillId="12" borderId="11" xfId="9" applyFont="1" applyFill="1" applyBorder="1" applyAlignment="1">
      <alignment horizontal="center" vertical="center"/>
    </xf>
    <xf numFmtId="0" fontId="26" fillId="13" borderId="13" xfId="8" applyFill="1" applyBorder="1">
      <alignment vertical="center"/>
    </xf>
    <xf numFmtId="0" fontId="26" fillId="10" borderId="37" xfId="8" applyFill="1" applyBorder="1" applyAlignment="1">
      <alignment horizontal="center" vertical="center"/>
    </xf>
    <xf numFmtId="0" fontId="26" fillId="4" borderId="37" xfId="8" applyFill="1" applyBorder="1" applyAlignment="1">
      <alignment horizontal="center" vertical="center"/>
    </xf>
    <xf numFmtId="182" fontId="26" fillId="0" borderId="37" xfId="8" applyNumberFormat="1" applyBorder="1" applyAlignment="1" applyProtection="1">
      <alignment horizontal="center" vertical="center"/>
      <protection locked="0"/>
    </xf>
    <xf numFmtId="182" fontId="26" fillId="0" borderId="38" xfId="8" applyNumberFormat="1" applyBorder="1" applyAlignment="1" applyProtection="1">
      <alignment horizontal="center" vertical="center"/>
      <protection locked="0"/>
    </xf>
    <xf numFmtId="182" fontId="26" fillId="0" borderId="39" xfId="8" applyNumberFormat="1" applyBorder="1" applyAlignment="1" applyProtection="1">
      <alignment horizontal="center" vertical="center"/>
      <protection locked="0"/>
    </xf>
    <xf numFmtId="182" fontId="26" fillId="0" borderId="40" xfId="8" applyNumberFormat="1" applyBorder="1" applyAlignment="1" applyProtection="1">
      <alignment horizontal="center" vertical="center"/>
      <protection locked="0"/>
    </xf>
    <xf numFmtId="182" fontId="24" fillId="0" borderId="5" xfId="8" applyNumberFormat="1" applyFont="1" applyBorder="1" applyAlignment="1" applyProtection="1">
      <alignment horizontal="center" vertical="center"/>
      <protection locked="0"/>
    </xf>
    <xf numFmtId="182" fontId="24" fillId="0" borderId="4" xfId="8" applyNumberFormat="1" applyFont="1" applyBorder="1" applyAlignment="1" applyProtection="1">
      <alignment horizontal="center" vertical="center"/>
      <protection locked="0"/>
    </xf>
    <xf numFmtId="0" fontId="26" fillId="13" borderId="41" xfId="8" applyFill="1" applyBorder="1">
      <alignment vertical="center"/>
    </xf>
    <xf numFmtId="0" fontId="26" fillId="10" borderId="42" xfId="8" applyFill="1" applyBorder="1" applyAlignment="1">
      <alignment horizontal="center" vertical="center"/>
    </xf>
    <xf numFmtId="0" fontId="26" fillId="4" borderId="42" xfId="8" applyFill="1" applyBorder="1" applyAlignment="1">
      <alignment horizontal="center" vertical="center"/>
    </xf>
    <xf numFmtId="182" fontId="26" fillId="0" borderId="42" xfId="8" applyNumberFormat="1" applyBorder="1" applyAlignment="1" applyProtection="1">
      <alignment horizontal="center" vertical="center"/>
      <protection locked="0"/>
    </xf>
    <xf numFmtId="182" fontId="26" fillId="0" borderId="43" xfId="8" applyNumberFormat="1" applyBorder="1" applyAlignment="1" applyProtection="1">
      <alignment horizontal="center" vertical="center"/>
      <protection locked="0"/>
    </xf>
    <xf numFmtId="182" fontId="26" fillId="0" borderId="44" xfId="8" applyNumberFormat="1" applyBorder="1" applyAlignment="1" applyProtection="1">
      <alignment horizontal="center" vertical="center"/>
      <protection locked="0"/>
    </xf>
    <xf numFmtId="182" fontId="26" fillId="0" borderId="45" xfId="8" applyNumberFormat="1" applyBorder="1" applyAlignment="1" applyProtection="1">
      <alignment horizontal="center" vertical="center"/>
      <protection locked="0"/>
    </xf>
    <xf numFmtId="182" fontId="24" fillId="0" borderId="8" xfId="8" applyNumberFormat="1" applyFont="1" applyBorder="1" applyAlignment="1" applyProtection="1">
      <alignment horizontal="center" vertical="center"/>
      <protection locked="0"/>
    </xf>
    <xf numFmtId="182" fontId="24" fillId="0" borderId="2" xfId="8" applyNumberFormat="1" applyFont="1" applyBorder="1" applyAlignment="1" applyProtection="1">
      <alignment horizontal="center" vertical="center"/>
      <protection locked="0"/>
    </xf>
    <xf numFmtId="0" fontId="24" fillId="10" borderId="9" xfId="8" applyFont="1" applyFill="1" applyBorder="1" applyAlignment="1" applyProtection="1">
      <alignment horizontal="center" vertical="center"/>
      <protection locked="0"/>
    </xf>
    <xf numFmtId="0" fontId="24" fillId="10" borderId="8" xfId="8" applyFont="1" applyFill="1" applyBorder="1" applyAlignment="1" applyProtection="1">
      <alignment horizontal="center" vertical="center"/>
      <protection locked="0"/>
    </xf>
    <xf numFmtId="0" fontId="24" fillId="10" borderId="2" xfId="8" applyFont="1" applyFill="1" applyBorder="1" applyAlignment="1" applyProtection="1">
      <alignment horizontal="center" vertical="center"/>
      <protection locked="0"/>
    </xf>
    <xf numFmtId="182" fontId="26" fillId="10" borderId="42" xfId="9" applyNumberFormat="1" applyFill="1" applyBorder="1" applyAlignment="1">
      <alignment horizontal="center" vertical="center"/>
    </xf>
    <xf numFmtId="182" fontId="26" fillId="10" borderId="43" xfId="9" applyNumberFormat="1" applyFill="1" applyBorder="1" applyAlignment="1">
      <alignment horizontal="center" vertical="center"/>
    </xf>
    <xf numFmtId="182" fontId="26" fillId="10" borderId="44" xfId="9" applyNumberFormat="1" applyFill="1" applyBorder="1" applyAlignment="1">
      <alignment horizontal="center" vertical="center"/>
    </xf>
    <xf numFmtId="182" fontId="26" fillId="10" borderId="45" xfId="9" applyNumberFormat="1" applyFill="1" applyBorder="1" applyAlignment="1">
      <alignment horizontal="center" vertical="center"/>
    </xf>
    <xf numFmtId="182" fontId="24" fillId="10" borderId="8" xfId="9" applyNumberFormat="1" applyFont="1" applyFill="1" applyBorder="1" applyAlignment="1">
      <alignment horizontal="center" vertical="center"/>
    </xf>
    <xf numFmtId="182" fontId="24" fillId="10" borderId="2" xfId="9" applyNumberFormat="1" applyFont="1" applyFill="1" applyBorder="1" applyAlignment="1">
      <alignment horizontal="center" vertical="center"/>
    </xf>
    <xf numFmtId="176" fontId="26" fillId="13" borderId="41" xfId="1" applyNumberFormat="1" applyFont="1" applyFill="1" applyBorder="1">
      <alignment vertical="center"/>
    </xf>
    <xf numFmtId="176" fontId="26" fillId="10" borderId="46" xfId="1" applyNumberFormat="1" applyFont="1" applyFill="1" applyBorder="1" applyAlignment="1">
      <alignment horizontal="center" vertical="center"/>
    </xf>
    <xf numFmtId="176" fontId="26" fillId="10" borderId="46" xfId="1" applyNumberFormat="1" applyFont="1" applyFill="1" applyBorder="1" applyAlignment="1" applyProtection="1">
      <alignment horizontal="center" vertical="center"/>
      <protection locked="0"/>
    </xf>
    <xf numFmtId="176" fontId="26" fillId="0" borderId="46" xfId="1" applyNumberFormat="1" applyFont="1" applyFill="1" applyBorder="1" applyAlignment="1">
      <alignment horizontal="center" vertical="center"/>
    </xf>
    <xf numFmtId="176" fontId="26" fillId="0" borderId="47" xfId="1" applyNumberFormat="1" applyFont="1" applyFill="1" applyBorder="1" applyAlignment="1">
      <alignment horizontal="center" vertical="center"/>
    </xf>
    <xf numFmtId="176" fontId="26" fillId="0" borderId="48" xfId="1" applyNumberFormat="1" applyFont="1" applyFill="1" applyBorder="1" applyAlignment="1">
      <alignment horizontal="center" vertical="center"/>
    </xf>
    <xf numFmtId="176" fontId="26" fillId="0" borderId="49" xfId="1" applyNumberFormat="1" applyFont="1" applyFill="1" applyBorder="1" applyAlignment="1">
      <alignment horizontal="center" vertical="center"/>
    </xf>
    <xf numFmtId="176" fontId="24" fillId="0" borderId="12" xfId="1" applyNumberFormat="1" applyFont="1" applyFill="1" applyBorder="1" applyAlignment="1">
      <alignment horizontal="center" vertical="center"/>
    </xf>
    <xf numFmtId="176" fontId="24" fillId="0" borderId="11" xfId="1" applyNumberFormat="1" applyFont="1" applyFill="1" applyBorder="1" applyAlignment="1">
      <alignment horizontal="center" vertical="center"/>
    </xf>
    <xf numFmtId="176" fontId="26" fillId="10" borderId="0" xfId="1" applyNumberFormat="1" applyFont="1" applyFill="1" applyProtection="1">
      <alignment vertical="center"/>
      <protection locked="0"/>
    </xf>
    <xf numFmtId="182" fontId="26" fillId="6" borderId="39" xfId="8" applyNumberFormat="1" applyFill="1" applyBorder="1" applyAlignment="1" applyProtection="1">
      <alignment horizontal="center" vertical="center"/>
      <protection locked="0"/>
    </xf>
    <xf numFmtId="182" fontId="26" fillId="0" borderId="44" xfId="9" applyNumberFormat="1" applyFill="1" applyBorder="1" applyAlignment="1">
      <alignment horizontal="center" vertical="center"/>
    </xf>
    <xf numFmtId="182" fontId="26" fillId="0" borderId="45" xfId="9" applyNumberFormat="1" applyFill="1" applyBorder="1" applyAlignment="1">
      <alignment horizontal="center" vertical="center"/>
    </xf>
    <xf numFmtId="182" fontId="24" fillId="0" borderId="8" xfId="9" applyNumberFormat="1" applyFont="1" applyFill="1" applyBorder="1" applyAlignment="1">
      <alignment horizontal="center" vertical="center"/>
    </xf>
    <xf numFmtId="182" fontId="24" fillId="0" borderId="2" xfId="9" applyNumberFormat="1" applyFont="1" applyFill="1" applyBorder="1" applyAlignment="1">
      <alignment horizontal="center" vertical="center"/>
    </xf>
    <xf numFmtId="176" fontId="26" fillId="10" borderId="52" xfId="1" applyNumberFormat="1" applyFont="1" applyFill="1" applyBorder="1" applyAlignment="1">
      <alignment horizontal="center" vertical="center"/>
    </xf>
    <xf numFmtId="176" fontId="26" fillId="10" borderId="52" xfId="1" applyNumberFormat="1" applyFont="1" applyFill="1" applyBorder="1" applyAlignment="1" applyProtection="1">
      <alignment horizontal="center" vertical="center"/>
      <protection locked="0"/>
    </xf>
    <xf numFmtId="176" fontId="26" fillId="0" borderId="52" xfId="1" applyNumberFormat="1" applyFont="1" applyFill="1" applyBorder="1" applyAlignment="1">
      <alignment horizontal="center" vertical="center"/>
    </xf>
    <xf numFmtId="176" fontId="26" fillId="0" borderId="53" xfId="1" applyNumberFormat="1" applyFont="1" applyFill="1" applyBorder="1" applyAlignment="1">
      <alignment horizontal="center" vertical="center"/>
    </xf>
    <xf numFmtId="176" fontId="26" fillId="0" borderId="54" xfId="1" applyNumberFormat="1" applyFont="1" applyFill="1" applyBorder="1" applyAlignment="1">
      <alignment horizontal="center" vertical="center"/>
    </xf>
    <xf numFmtId="176" fontId="24" fillId="0" borderId="16" xfId="1" applyNumberFormat="1" applyFont="1" applyFill="1" applyBorder="1" applyAlignment="1">
      <alignment horizontal="center" vertical="center"/>
    </xf>
    <xf numFmtId="176" fontId="24" fillId="0" borderId="18" xfId="1" applyNumberFormat="1" applyFont="1" applyFill="1" applyBorder="1" applyAlignment="1">
      <alignment horizontal="center" vertical="center"/>
    </xf>
    <xf numFmtId="0" fontId="26" fillId="10" borderId="55" xfId="8" applyFill="1" applyBorder="1" applyAlignment="1">
      <alignment horizontal="center" vertical="center"/>
    </xf>
    <xf numFmtId="0" fontId="26" fillId="4" borderId="55" xfId="8" applyFill="1" applyBorder="1" applyAlignment="1">
      <alignment horizontal="center" vertical="center"/>
    </xf>
    <xf numFmtId="182" fontId="26" fillId="0" borderId="55" xfId="8" applyNumberFormat="1" applyBorder="1" applyAlignment="1" applyProtection="1">
      <alignment horizontal="center" vertical="center"/>
      <protection locked="0"/>
    </xf>
    <xf numFmtId="182" fontId="26" fillId="0" borderId="56" xfId="8" applyNumberFormat="1" applyBorder="1" applyAlignment="1" applyProtection="1">
      <alignment horizontal="center" vertical="center"/>
      <protection locked="0"/>
    </xf>
    <xf numFmtId="182" fontId="26" fillId="0" borderId="57" xfId="8" applyNumberFormat="1" applyBorder="1" applyAlignment="1" applyProtection="1">
      <alignment horizontal="center" vertical="center"/>
      <protection locked="0"/>
    </xf>
    <xf numFmtId="182" fontId="26" fillId="0" borderId="58" xfId="8" applyNumberFormat="1" applyBorder="1" applyAlignment="1" applyProtection="1">
      <alignment horizontal="center" vertical="center"/>
      <protection locked="0"/>
    </xf>
    <xf numFmtId="182" fontId="24" fillId="0" borderId="59" xfId="8" applyNumberFormat="1" applyFont="1" applyBorder="1" applyAlignment="1" applyProtection="1">
      <alignment horizontal="center" vertical="center"/>
      <protection locked="0"/>
    </xf>
    <xf numFmtId="182" fontId="24" fillId="0" borderId="60" xfId="8" applyNumberFormat="1" applyFont="1" applyBorder="1" applyAlignment="1" applyProtection="1">
      <alignment horizontal="center" vertical="center"/>
      <protection locked="0"/>
    </xf>
    <xf numFmtId="182" fontId="26" fillId="6" borderId="43" xfId="9" applyNumberFormat="1" applyFill="1" applyBorder="1" applyAlignment="1">
      <alignment horizontal="center" vertical="center"/>
    </xf>
    <xf numFmtId="182" fontId="26" fillId="0" borderId="42" xfId="9" applyNumberFormat="1" applyFill="1" applyBorder="1" applyAlignment="1">
      <alignment horizontal="center" vertical="center"/>
    </xf>
    <xf numFmtId="182" fontId="26" fillId="0" borderId="43" xfId="9" applyNumberFormat="1" applyFill="1" applyBorder="1" applyAlignment="1">
      <alignment horizontal="center" vertical="center"/>
    </xf>
    <xf numFmtId="0" fontId="26" fillId="10" borderId="52" xfId="8" applyFill="1" applyBorder="1" applyAlignment="1">
      <alignment horizontal="center" vertical="center"/>
    </xf>
    <xf numFmtId="183" fontId="26" fillId="10" borderId="52" xfId="8" applyNumberFormat="1" applyFill="1" applyBorder="1" applyAlignment="1" applyProtection="1">
      <alignment horizontal="center" vertical="center"/>
      <protection locked="0"/>
    </xf>
    <xf numFmtId="183" fontId="26" fillId="0" borderId="52" xfId="9" applyNumberFormat="1" applyFill="1" applyBorder="1" applyAlignment="1">
      <alignment horizontal="center" vertical="center"/>
    </xf>
    <xf numFmtId="183" fontId="26" fillId="0" borderId="53" xfId="9" applyNumberFormat="1" applyFill="1" applyBorder="1" applyAlignment="1">
      <alignment horizontal="center" vertical="center"/>
    </xf>
    <xf numFmtId="183" fontId="26" fillId="0" borderId="54" xfId="9" applyNumberFormat="1" applyFill="1" applyBorder="1" applyAlignment="1">
      <alignment horizontal="center" vertical="center"/>
    </xf>
    <xf numFmtId="183" fontId="24" fillId="0" borderId="16" xfId="9" applyNumberFormat="1" applyFont="1" applyFill="1" applyBorder="1" applyAlignment="1">
      <alignment horizontal="center" vertical="center"/>
    </xf>
    <xf numFmtId="183" fontId="24" fillId="0" borderId="18" xfId="9" applyNumberFormat="1" applyFont="1" applyFill="1" applyBorder="1" applyAlignment="1">
      <alignment horizontal="center" vertical="center"/>
    </xf>
    <xf numFmtId="0" fontId="26" fillId="14" borderId="37" xfId="8" applyFill="1" applyBorder="1" applyAlignment="1">
      <alignment horizontal="center" vertical="center"/>
    </xf>
    <xf numFmtId="182" fontId="26" fillId="14" borderId="37" xfId="9" applyNumberFormat="1" applyFill="1" applyBorder="1" applyAlignment="1" applyProtection="1">
      <alignment horizontal="center" vertical="center"/>
      <protection locked="0"/>
    </xf>
    <xf numFmtId="182" fontId="26" fillId="14" borderId="38" xfId="9" applyNumberFormat="1" applyFill="1" applyBorder="1" applyAlignment="1" applyProtection="1">
      <alignment horizontal="center" vertical="center"/>
      <protection locked="0"/>
    </xf>
    <xf numFmtId="182" fontId="26" fillId="14" borderId="39" xfId="9" applyNumberFormat="1" applyFill="1" applyBorder="1" applyAlignment="1" applyProtection="1">
      <alignment horizontal="center" vertical="center"/>
      <protection locked="0"/>
    </xf>
    <xf numFmtId="182" fontId="26" fillId="14" borderId="40" xfId="9" applyNumberFormat="1" applyFill="1" applyBorder="1" applyAlignment="1" applyProtection="1">
      <alignment horizontal="center" vertical="center"/>
      <protection locked="0"/>
    </xf>
    <xf numFmtId="182" fontId="24" fillId="14" borderId="5" xfId="9" applyNumberFormat="1" applyFont="1" applyFill="1" applyBorder="1" applyAlignment="1" applyProtection="1">
      <alignment horizontal="center" vertical="center"/>
      <protection locked="0"/>
    </xf>
    <xf numFmtId="182" fontId="24" fillId="14" borderId="4" xfId="9" applyNumberFormat="1" applyFont="1" applyFill="1" applyBorder="1" applyAlignment="1" applyProtection="1">
      <alignment horizontal="center" vertical="center"/>
      <protection locked="0"/>
    </xf>
    <xf numFmtId="0" fontId="26" fillId="14" borderId="42" xfId="8" applyFill="1" applyBorder="1" applyAlignment="1">
      <alignment horizontal="center" vertical="center"/>
    </xf>
    <xf numFmtId="182" fontId="26" fillId="14" borderId="42" xfId="9" applyNumberFormat="1" applyFill="1" applyBorder="1" applyAlignment="1" applyProtection="1">
      <alignment horizontal="center" vertical="center"/>
      <protection locked="0"/>
    </xf>
    <xf numFmtId="182" fontId="26" fillId="14" borderId="43" xfId="9" applyNumberFormat="1" applyFill="1" applyBorder="1" applyAlignment="1" applyProtection="1">
      <alignment horizontal="center" vertical="center"/>
      <protection locked="0"/>
    </xf>
    <xf numFmtId="182" fontId="26" fillId="14" borderId="44" xfId="9" applyNumberFormat="1" applyFill="1" applyBorder="1" applyAlignment="1" applyProtection="1">
      <alignment horizontal="center" vertical="center"/>
      <protection locked="0"/>
    </xf>
    <xf numFmtId="182" fontId="26" fillId="14" borderId="45" xfId="9" applyNumberFormat="1" applyFill="1" applyBorder="1" applyAlignment="1" applyProtection="1">
      <alignment horizontal="center" vertical="center"/>
      <protection locked="0"/>
    </xf>
    <xf numFmtId="182" fontId="24" fillId="14" borderId="8" xfId="9" applyNumberFormat="1" applyFont="1" applyFill="1" applyBorder="1" applyAlignment="1" applyProtection="1">
      <alignment horizontal="center" vertical="center"/>
      <protection locked="0"/>
    </xf>
    <xf numFmtId="182" fontId="24" fillId="14" borderId="2" xfId="9" applyNumberFormat="1" applyFont="1" applyFill="1" applyBorder="1" applyAlignment="1" applyProtection="1">
      <alignment horizontal="center" vertical="center"/>
      <protection locked="0"/>
    </xf>
    <xf numFmtId="0" fontId="24" fillId="14" borderId="9" xfId="8" applyFont="1" applyFill="1" applyBorder="1" applyAlignment="1" applyProtection="1">
      <alignment horizontal="center" vertical="center"/>
      <protection locked="0"/>
    </xf>
    <xf numFmtId="0" fontId="24" fillId="14" borderId="8" xfId="8" applyFont="1" applyFill="1" applyBorder="1" applyAlignment="1" applyProtection="1">
      <alignment horizontal="center" vertical="center"/>
      <protection locked="0"/>
    </xf>
    <xf numFmtId="0" fontId="24" fillId="14" borderId="2" xfId="8" applyFont="1" applyFill="1" applyBorder="1" applyAlignment="1" applyProtection="1">
      <alignment horizontal="center" vertical="center"/>
      <protection locked="0"/>
    </xf>
    <xf numFmtId="182" fontId="26" fillId="14" borderId="42" xfId="9" applyNumberFormat="1" applyFill="1" applyBorder="1" applyAlignment="1">
      <alignment horizontal="center" vertical="center"/>
    </xf>
    <xf numFmtId="182" fontId="26" fillId="14" borderId="43" xfId="9" applyNumberFormat="1" applyFill="1" applyBorder="1" applyAlignment="1">
      <alignment horizontal="center" vertical="center"/>
    </xf>
    <xf numFmtId="182" fontId="26" fillId="14" borderId="44" xfId="9" applyNumberFormat="1" applyFill="1" applyBorder="1" applyAlignment="1">
      <alignment horizontal="center" vertical="center"/>
    </xf>
    <xf numFmtId="182" fontId="26" fillId="14" borderId="45" xfId="9" applyNumberFormat="1" applyFill="1" applyBorder="1" applyAlignment="1">
      <alignment horizontal="center" vertical="center"/>
    </xf>
    <xf numFmtId="182" fontId="24" fillId="14" borderId="8" xfId="9" applyNumberFormat="1" applyFont="1" applyFill="1" applyBorder="1" applyAlignment="1">
      <alignment horizontal="center" vertical="center"/>
    </xf>
    <xf numFmtId="182" fontId="24" fillId="14" borderId="2" xfId="9" applyNumberFormat="1" applyFont="1" applyFill="1" applyBorder="1" applyAlignment="1">
      <alignment horizontal="center" vertical="center"/>
    </xf>
    <xf numFmtId="176" fontId="26" fillId="14" borderId="52" xfId="1" applyNumberFormat="1" applyFont="1" applyFill="1" applyBorder="1" applyAlignment="1">
      <alignment horizontal="center" vertical="center"/>
    </xf>
    <xf numFmtId="176" fontId="26" fillId="14" borderId="52" xfId="1" applyNumberFormat="1" applyFont="1" applyFill="1" applyBorder="1" applyAlignment="1" applyProtection="1">
      <alignment horizontal="center" vertical="center"/>
      <protection locked="0"/>
    </xf>
    <xf numFmtId="176" fontId="26" fillId="14" borderId="53" xfId="1" applyNumberFormat="1" applyFont="1" applyFill="1" applyBorder="1" applyAlignment="1">
      <alignment horizontal="center" vertical="center"/>
    </xf>
    <xf numFmtId="176" fontId="26" fillId="14" borderId="54" xfId="1" applyNumberFormat="1" applyFont="1" applyFill="1" applyBorder="1" applyAlignment="1">
      <alignment horizontal="center" vertical="center"/>
    </xf>
    <xf numFmtId="176" fontId="24" fillId="14" borderId="16" xfId="1" applyNumberFormat="1" applyFont="1" applyFill="1" applyBorder="1" applyAlignment="1">
      <alignment horizontal="center" vertical="center"/>
    </xf>
    <xf numFmtId="176" fontId="24" fillId="14" borderId="18" xfId="1" applyNumberFormat="1" applyFont="1" applyFill="1" applyBorder="1" applyAlignment="1">
      <alignment horizontal="center" vertical="center"/>
    </xf>
    <xf numFmtId="182" fontId="37" fillId="0" borderId="56" xfId="8" applyNumberFormat="1" applyFont="1" applyBorder="1" applyAlignment="1" applyProtection="1">
      <alignment horizontal="center" vertical="center"/>
      <protection locked="0"/>
    </xf>
    <xf numFmtId="0" fontId="26" fillId="13" borderId="63" xfId="8" applyFill="1" applyBorder="1">
      <alignment vertical="center"/>
    </xf>
    <xf numFmtId="182" fontId="26" fillId="0" borderId="64" xfId="8" applyNumberFormat="1" applyBorder="1" applyAlignment="1" applyProtection="1">
      <alignment horizontal="center" vertical="center"/>
      <protection locked="0"/>
    </xf>
    <xf numFmtId="182" fontId="26" fillId="0" borderId="65" xfId="8" applyNumberFormat="1" applyBorder="1" applyAlignment="1" applyProtection="1">
      <alignment horizontal="center" vertical="center"/>
      <protection locked="0"/>
    </xf>
    <xf numFmtId="182" fontId="26" fillId="10" borderId="65" xfId="9" applyNumberFormat="1" applyFill="1" applyBorder="1" applyAlignment="1">
      <alignment horizontal="center" vertical="center"/>
    </xf>
    <xf numFmtId="0" fontId="26" fillId="10" borderId="68" xfId="8" applyFill="1" applyBorder="1" applyAlignment="1">
      <alignment horizontal="center" vertical="center"/>
    </xf>
    <xf numFmtId="183" fontId="26" fillId="10" borderId="68" xfId="8" applyNumberFormat="1" applyFill="1" applyBorder="1" applyAlignment="1" applyProtection="1">
      <alignment horizontal="center" vertical="center"/>
      <protection locked="0"/>
    </xf>
    <xf numFmtId="183" fontId="26" fillId="0" borderId="68" xfId="9" applyNumberFormat="1" applyFill="1" applyBorder="1" applyAlignment="1">
      <alignment horizontal="center" vertical="center"/>
    </xf>
    <xf numFmtId="183" fontId="26" fillId="0" borderId="69" xfId="9" applyNumberFormat="1" applyFill="1" applyBorder="1" applyAlignment="1">
      <alignment horizontal="center" vertical="center"/>
    </xf>
    <xf numFmtId="183" fontId="26" fillId="0" borderId="70" xfId="9" applyNumberFormat="1" applyFill="1" applyBorder="1" applyAlignment="1">
      <alignment horizontal="center" vertical="center"/>
    </xf>
    <xf numFmtId="183" fontId="26" fillId="0" borderId="65" xfId="9" applyNumberFormat="1" applyFill="1" applyBorder="1" applyAlignment="1">
      <alignment horizontal="center" vertical="center"/>
    </xf>
    <xf numFmtId="183" fontId="24" fillId="0" borderId="8" xfId="9" applyNumberFormat="1" applyFont="1" applyFill="1" applyBorder="1" applyAlignment="1">
      <alignment horizontal="center" vertical="center"/>
    </xf>
    <xf numFmtId="183" fontId="24" fillId="0" borderId="2" xfId="9" applyNumberFormat="1" applyFont="1" applyFill="1" applyBorder="1" applyAlignment="1">
      <alignment horizontal="center" vertical="center"/>
    </xf>
    <xf numFmtId="0" fontId="32" fillId="13" borderId="71" xfId="8" applyFont="1" applyFill="1" applyBorder="1" applyAlignment="1">
      <alignment horizontal="center" vertical="center"/>
    </xf>
    <xf numFmtId="0" fontId="32" fillId="4" borderId="71" xfId="8" applyFont="1" applyFill="1" applyBorder="1" applyAlignment="1">
      <alignment horizontal="center" vertical="center"/>
    </xf>
    <xf numFmtId="182" fontId="32" fillId="13" borderId="71" xfId="9" applyNumberFormat="1" applyFont="1" applyFill="1" applyBorder="1" applyAlignment="1">
      <alignment horizontal="center" vertical="center"/>
    </xf>
    <xf numFmtId="182" fontId="32" fillId="13" borderId="72" xfId="9" applyNumberFormat="1" applyFont="1" applyFill="1" applyBorder="1" applyAlignment="1">
      <alignment horizontal="center" vertical="center"/>
    </xf>
    <xf numFmtId="182" fontId="32" fillId="13" borderId="73" xfId="9" applyNumberFormat="1" applyFont="1" applyFill="1" applyBorder="1" applyAlignment="1">
      <alignment horizontal="center" vertical="center"/>
    </xf>
    <xf numFmtId="182" fontId="32" fillId="13" borderId="74" xfId="9" applyNumberFormat="1" applyFont="1" applyFill="1" applyBorder="1" applyAlignment="1">
      <alignment horizontal="center" vertical="center"/>
    </xf>
    <xf numFmtId="184" fontId="39" fillId="5" borderId="8" xfId="1" applyNumberFormat="1" applyFont="1" applyFill="1" applyBorder="1" applyAlignment="1">
      <alignment horizontal="center" vertical="center"/>
    </xf>
    <xf numFmtId="184" fontId="39" fillId="5" borderId="2" xfId="1" applyNumberFormat="1" applyFont="1" applyFill="1" applyBorder="1" applyAlignment="1">
      <alignment horizontal="center" vertical="center"/>
    </xf>
    <xf numFmtId="184" fontId="39" fillId="5" borderId="9" xfId="1" applyNumberFormat="1" applyFont="1" applyFill="1" applyBorder="1" applyAlignment="1" applyProtection="1">
      <alignment horizontal="center" vertical="center"/>
      <protection locked="0"/>
    </xf>
    <xf numFmtId="184" fontId="39" fillId="5" borderId="8" xfId="1" applyNumberFormat="1" applyFont="1" applyFill="1" applyBorder="1" applyAlignment="1" applyProtection="1">
      <alignment horizontal="center" vertical="center"/>
      <protection locked="0"/>
    </xf>
    <xf numFmtId="184" fontId="39" fillId="5" borderId="2" xfId="1" applyNumberFormat="1" applyFont="1" applyFill="1" applyBorder="1" applyAlignment="1" applyProtection="1">
      <alignment horizontal="center" vertical="center"/>
      <protection locked="0"/>
    </xf>
    <xf numFmtId="0" fontId="32" fillId="13" borderId="42" xfId="8" applyFont="1" applyFill="1" applyBorder="1" applyAlignment="1">
      <alignment horizontal="center" vertical="center"/>
    </xf>
    <xf numFmtId="0" fontId="32" fillId="4" borderId="42" xfId="8" applyFont="1" applyFill="1" applyBorder="1" applyAlignment="1">
      <alignment horizontal="center" vertical="center"/>
    </xf>
    <xf numFmtId="182" fontId="32" fillId="13" borderId="42" xfId="9" applyNumberFormat="1" applyFont="1" applyFill="1" applyBorder="1" applyAlignment="1">
      <alignment horizontal="center" vertical="center"/>
    </xf>
    <xf numFmtId="182" fontId="32" fillId="13" borderId="43" xfId="9" applyNumberFormat="1" applyFont="1" applyFill="1" applyBorder="1" applyAlignment="1">
      <alignment horizontal="center" vertical="center"/>
    </xf>
    <xf numFmtId="182" fontId="32" fillId="13" borderId="44" xfId="9" applyNumberFormat="1" applyFont="1" applyFill="1" applyBorder="1" applyAlignment="1">
      <alignment horizontal="center" vertical="center"/>
    </xf>
    <xf numFmtId="182" fontId="32" fillId="13" borderId="45" xfId="9" applyNumberFormat="1" applyFont="1" applyFill="1" applyBorder="1" applyAlignment="1">
      <alignment horizontal="center" vertical="center"/>
    </xf>
    <xf numFmtId="182" fontId="32" fillId="13" borderId="68" xfId="9" applyNumberFormat="1" applyFont="1" applyFill="1" applyBorder="1" applyAlignment="1">
      <alignment horizontal="center" vertical="center"/>
    </xf>
    <xf numFmtId="182" fontId="32" fillId="13" borderId="69" xfId="9" applyNumberFormat="1" applyFont="1" applyFill="1" applyBorder="1" applyAlignment="1">
      <alignment horizontal="center" vertical="center"/>
    </xf>
    <xf numFmtId="182" fontId="32" fillId="13" borderId="70" xfId="9" applyNumberFormat="1" applyFont="1" applyFill="1" applyBorder="1" applyAlignment="1">
      <alignment horizontal="center" vertical="center"/>
    </xf>
    <xf numFmtId="182" fontId="32" fillId="13" borderId="75" xfId="9" applyNumberFormat="1" applyFont="1" applyFill="1" applyBorder="1" applyAlignment="1">
      <alignment horizontal="center" vertical="center"/>
    </xf>
    <xf numFmtId="0" fontId="32" fillId="13" borderId="52" xfId="8" applyFont="1" applyFill="1" applyBorder="1" applyAlignment="1">
      <alignment horizontal="center" vertical="center"/>
    </xf>
    <xf numFmtId="183" fontId="32" fillId="13" borderId="52" xfId="8" applyNumberFormat="1" applyFont="1" applyFill="1" applyBorder="1" applyAlignment="1" applyProtection="1">
      <alignment horizontal="center" vertical="center"/>
      <protection locked="0"/>
    </xf>
    <xf numFmtId="40" fontId="32" fillId="2" borderId="76" xfId="9" applyNumberFormat="1" applyFont="1" applyFill="1" applyBorder="1" applyAlignment="1">
      <alignment horizontal="center" vertical="center"/>
    </xf>
    <xf numFmtId="40" fontId="32" fillId="2" borderId="50" xfId="9" applyNumberFormat="1" applyFont="1" applyFill="1" applyBorder="1" applyAlignment="1">
      <alignment horizontal="center" vertical="center"/>
    </xf>
    <xf numFmtId="40" fontId="32" fillId="2" borderId="78" xfId="9" applyNumberFormat="1" applyFont="1" applyFill="1" applyBorder="1" applyAlignment="1">
      <alignment horizontal="center" vertical="center"/>
    </xf>
    <xf numFmtId="40" fontId="32" fillId="2" borderId="19" xfId="9" applyNumberFormat="1" applyFont="1" applyFill="1" applyBorder="1" applyAlignment="1">
      <alignment horizontal="center" vertical="center"/>
    </xf>
    <xf numFmtId="40" fontId="32" fillId="2" borderId="79" xfId="9" applyNumberFormat="1" applyFont="1" applyFill="1" applyBorder="1" applyAlignment="1">
      <alignment horizontal="center" vertical="center"/>
    </xf>
    <xf numFmtId="40" fontId="32" fillId="2" borderId="80" xfId="9" applyNumberFormat="1" applyFont="1" applyFill="1" applyBorder="1" applyAlignment="1">
      <alignment horizontal="center" vertical="center"/>
    </xf>
    <xf numFmtId="40" fontId="32" fillId="2" borderId="81" xfId="9" applyNumberFormat="1" applyFont="1" applyFill="1" applyBorder="1" applyAlignment="1">
      <alignment horizontal="center" vertical="center"/>
    </xf>
    <xf numFmtId="176" fontId="39" fillId="2" borderId="8" xfId="1" applyNumberFormat="1" applyFont="1" applyFill="1" applyBorder="1" applyAlignment="1">
      <alignment horizontal="center" vertical="center"/>
    </xf>
    <xf numFmtId="176" fontId="39" fillId="2" borderId="2" xfId="1" applyNumberFormat="1" applyFont="1" applyFill="1" applyBorder="1" applyAlignment="1">
      <alignment horizontal="center" vertical="center"/>
    </xf>
    <xf numFmtId="0" fontId="26" fillId="10" borderId="41" xfId="8" applyFill="1" applyBorder="1" applyProtection="1">
      <alignment vertical="center"/>
      <protection locked="0"/>
    </xf>
    <xf numFmtId="0" fontId="26" fillId="10" borderId="82" xfId="8" applyFill="1" applyBorder="1" applyProtection="1">
      <alignment vertical="center"/>
      <protection locked="0"/>
    </xf>
    <xf numFmtId="0" fontId="26" fillId="10" borderId="83" xfId="8" applyFill="1" applyBorder="1" applyProtection="1">
      <alignment vertical="center"/>
      <protection locked="0"/>
    </xf>
    <xf numFmtId="0" fontId="26" fillId="10" borderId="84" xfId="8" applyFill="1" applyBorder="1" applyProtection="1">
      <alignment vertical="center"/>
      <protection locked="0"/>
    </xf>
    <xf numFmtId="0" fontId="26" fillId="10" borderId="85" xfId="8" applyFill="1" applyBorder="1" applyProtection="1">
      <alignment vertical="center"/>
      <protection locked="0"/>
    </xf>
    <xf numFmtId="0" fontId="26" fillId="10" borderId="86" xfId="8" applyFill="1" applyBorder="1" applyProtection="1">
      <alignment vertical="center"/>
      <protection locked="0"/>
    </xf>
    <xf numFmtId="0" fontId="26" fillId="10" borderId="87" xfId="8" applyFill="1" applyBorder="1" applyProtection="1">
      <alignment vertical="center"/>
      <protection locked="0"/>
    </xf>
    <xf numFmtId="0" fontId="26" fillId="10" borderId="88" xfId="8" applyFill="1" applyBorder="1" applyProtection="1">
      <alignment vertical="center"/>
      <protection locked="0"/>
    </xf>
    <xf numFmtId="0" fontId="26" fillId="10" borderId="89" xfId="8" applyFill="1" applyBorder="1" applyProtection="1">
      <alignment vertical="center"/>
      <protection locked="0"/>
    </xf>
    <xf numFmtId="176" fontId="39" fillId="10" borderId="8" xfId="1" applyNumberFormat="1" applyFont="1" applyFill="1" applyBorder="1" applyAlignment="1" applyProtection="1">
      <alignment horizontal="center" vertical="center"/>
      <protection locked="0"/>
    </xf>
    <xf numFmtId="176" fontId="39" fillId="10" borderId="2" xfId="1" applyNumberFormat="1" applyFont="1" applyFill="1" applyBorder="1" applyAlignment="1" applyProtection="1">
      <alignment horizontal="center" vertical="center"/>
      <protection locked="0"/>
    </xf>
    <xf numFmtId="176" fontId="39" fillId="10" borderId="9" xfId="1" applyNumberFormat="1" applyFont="1" applyFill="1" applyBorder="1" applyAlignment="1" applyProtection="1">
      <alignment horizontal="center" vertical="center"/>
      <protection locked="0"/>
    </xf>
    <xf numFmtId="0" fontId="32" fillId="10" borderId="71" xfId="8" applyFont="1" applyFill="1" applyBorder="1" applyAlignment="1">
      <alignment horizontal="center" vertical="center"/>
    </xf>
    <xf numFmtId="0" fontId="32" fillId="10" borderId="33" xfId="8" applyFont="1" applyFill="1" applyBorder="1" applyProtection="1">
      <alignment vertical="center"/>
      <protection locked="0"/>
    </xf>
    <xf numFmtId="182" fontId="32" fillId="0" borderId="71" xfId="8" applyNumberFormat="1" applyFont="1" applyBorder="1" applyAlignment="1" applyProtection="1">
      <alignment horizontal="center" vertical="center"/>
      <protection locked="0"/>
    </xf>
    <xf numFmtId="182" fontId="32" fillId="0" borderId="72" xfId="8" applyNumberFormat="1" applyFont="1" applyBorder="1" applyAlignment="1" applyProtection="1">
      <alignment horizontal="center" vertical="center"/>
      <protection locked="0"/>
    </xf>
    <xf numFmtId="182" fontId="32" fillId="0" borderId="73" xfId="8" applyNumberFormat="1" applyFont="1" applyBorder="1" applyAlignment="1" applyProtection="1">
      <alignment horizontal="center" vertical="center"/>
      <protection locked="0"/>
    </xf>
    <xf numFmtId="182" fontId="32" fillId="0" borderId="90" xfId="8" applyNumberFormat="1" applyFont="1" applyBorder="1" applyAlignment="1" applyProtection="1">
      <alignment horizontal="center" vertical="center"/>
      <protection locked="0"/>
    </xf>
    <xf numFmtId="182" fontId="32" fillId="0" borderId="91" xfId="8" applyNumberFormat="1" applyFont="1" applyBorder="1" applyAlignment="1" applyProtection="1">
      <alignment horizontal="center" vertical="center"/>
      <protection locked="0"/>
    </xf>
    <xf numFmtId="182" fontId="32" fillId="0" borderId="92" xfId="8" applyNumberFormat="1" applyFont="1" applyBorder="1" applyAlignment="1" applyProtection="1">
      <alignment horizontal="center" vertical="center"/>
      <protection locked="0"/>
    </xf>
    <xf numFmtId="182" fontId="32" fillId="0" borderId="93" xfId="8" applyNumberFormat="1" applyFont="1" applyBorder="1" applyAlignment="1" applyProtection="1">
      <alignment horizontal="center" vertical="center"/>
      <protection locked="0"/>
    </xf>
    <xf numFmtId="182" fontId="32" fillId="0" borderId="94" xfId="8" applyNumberFormat="1" applyFont="1" applyBorder="1" applyAlignment="1" applyProtection="1">
      <alignment horizontal="center" vertical="center"/>
      <protection locked="0"/>
    </xf>
    <xf numFmtId="182" fontId="32" fillId="0" borderId="95" xfId="8" applyNumberFormat="1" applyFont="1" applyBorder="1" applyAlignment="1" applyProtection="1">
      <alignment horizontal="center" vertical="center"/>
      <protection locked="0"/>
    </xf>
    <xf numFmtId="182" fontId="32" fillId="0" borderId="96" xfId="8" applyNumberFormat="1" applyFont="1" applyBorder="1" applyAlignment="1" applyProtection="1">
      <alignment horizontal="center" vertical="center"/>
      <protection locked="0"/>
    </xf>
    <xf numFmtId="176" fontId="39" fillId="0" borderId="8" xfId="1" applyNumberFormat="1" applyFont="1" applyFill="1" applyBorder="1" applyAlignment="1" applyProtection="1">
      <alignment horizontal="center" vertical="center"/>
      <protection locked="0"/>
    </xf>
    <xf numFmtId="176" fontId="39" fillId="0" borderId="2" xfId="1" applyNumberFormat="1" applyFont="1" applyFill="1" applyBorder="1" applyAlignment="1" applyProtection="1">
      <alignment horizontal="center" vertical="center"/>
      <protection locked="0"/>
    </xf>
    <xf numFmtId="0" fontId="35" fillId="10" borderId="42" xfId="8" applyFont="1" applyFill="1" applyBorder="1" applyAlignment="1">
      <alignment horizontal="center" vertical="center"/>
    </xf>
    <xf numFmtId="0" fontId="32" fillId="10" borderId="0" xfId="8" applyFont="1" applyFill="1" applyProtection="1">
      <alignment vertical="center"/>
      <protection locked="0"/>
    </xf>
    <xf numFmtId="182" fontId="32" fillId="0" borderId="42" xfId="8" applyNumberFormat="1" applyFont="1" applyBorder="1" applyAlignment="1" applyProtection="1">
      <alignment horizontal="center" vertical="center"/>
      <protection locked="0"/>
    </xf>
    <xf numFmtId="182" fontId="32" fillId="0" borderId="43" xfId="8" applyNumberFormat="1" applyFont="1" applyBorder="1" applyAlignment="1" applyProtection="1">
      <alignment horizontal="center" vertical="center"/>
      <protection locked="0"/>
    </xf>
    <xf numFmtId="182" fontId="32" fillId="0" borderId="44" xfId="8" applyNumberFormat="1" applyFont="1" applyBorder="1" applyAlignment="1" applyProtection="1">
      <alignment horizontal="center" vertical="center"/>
      <protection locked="0"/>
    </xf>
    <xf numFmtId="182" fontId="32" fillId="0" borderId="97" xfId="8" applyNumberFormat="1" applyFont="1" applyBorder="1" applyAlignment="1" applyProtection="1">
      <alignment horizontal="center" vertical="center"/>
      <protection locked="0"/>
    </xf>
    <xf numFmtId="182" fontId="32" fillId="0" borderId="98" xfId="8" applyNumberFormat="1" applyFont="1" applyBorder="1" applyAlignment="1" applyProtection="1">
      <alignment horizontal="center" vertical="center"/>
      <protection locked="0"/>
    </xf>
    <xf numFmtId="182" fontId="32" fillId="0" borderId="99" xfId="8" applyNumberFormat="1" applyFont="1" applyBorder="1" applyAlignment="1" applyProtection="1">
      <alignment horizontal="center" vertical="center"/>
      <protection locked="0"/>
    </xf>
    <xf numFmtId="182" fontId="32" fillId="0" borderId="100" xfId="8" applyNumberFormat="1" applyFont="1" applyBorder="1" applyAlignment="1" applyProtection="1">
      <alignment horizontal="center" vertical="center"/>
      <protection locked="0"/>
    </xf>
    <xf numFmtId="182" fontId="32" fillId="0" borderId="101" xfId="8" applyNumberFormat="1" applyFont="1" applyBorder="1" applyAlignment="1" applyProtection="1">
      <alignment horizontal="center" vertical="center"/>
      <protection locked="0"/>
    </xf>
    <xf numFmtId="182" fontId="32" fillId="0" borderId="102" xfId="8" applyNumberFormat="1" applyFont="1" applyBorder="1" applyAlignment="1" applyProtection="1">
      <alignment horizontal="center" vertical="center"/>
      <protection locked="0"/>
    </xf>
    <xf numFmtId="182" fontId="32" fillId="10" borderId="42" xfId="9" applyNumberFormat="1" applyFont="1" applyFill="1" applyBorder="1" applyAlignment="1">
      <alignment horizontal="center" vertical="center"/>
    </xf>
    <xf numFmtId="182" fontId="32" fillId="10" borderId="43" xfId="9" applyNumberFormat="1" applyFont="1" applyFill="1" applyBorder="1" applyAlignment="1">
      <alignment horizontal="center" vertical="center"/>
    </xf>
    <xf numFmtId="182" fontId="32" fillId="10" borderId="44" xfId="9" applyNumberFormat="1" applyFont="1" applyFill="1" applyBorder="1" applyAlignment="1">
      <alignment horizontal="center" vertical="center"/>
    </xf>
    <xf numFmtId="182" fontId="32" fillId="10" borderId="97" xfId="9" applyNumberFormat="1" applyFont="1" applyFill="1" applyBorder="1" applyAlignment="1">
      <alignment horizontal="center" vertical="center"/>
    </xf>
    <xf numFmtId="182" fontId="32" fillId="10" borderId="98" xfId="9" applyNumberFormat="1" applyFont="1" applyFill="1" applyBorder="1" applyAlignment="1">
      <alignment horizontal="center" vertical="center"/>
    </xf>
    <xf numFmtId="182" fontId="32" fillId="10" borderId="99" xfId="9" applyNumberFormat="1" applyFont="1" applyFill="1" applyBorder="1" applyAlignment="1">
      <alignment horizontal="center" vertical="center"/>
    </xf>
    <xf numFmtId="182" fontId="32" fillId="10" borderId="100" xfId="9" applyNumberFormat="1" applyFont="1" applyFill="1" applyBorder="1" applyAlignment="1">
      <alignment horizontal="center" vertical="center"/>
    </xf>
    <xf numFmtId="182" fontId="32" fillId="10" borderId="101" xfId="9" applyNumberFormat="1" applyFont="1" applyFill="1" applyBorder="1" applyAlignment="1">
      <alignment horizontal="center" vertical="center"/>
    </xf>
    <xf numFmtId="182" fontId="32" fillId="10" borderId="102" xfId="9" applyNumberFormat="1" applyFont="1" applyFill="1" applyBorder="1" applyAlignment="1">
      <alignment horizontal="center" vertical="center"/>
    </xf>
    <xf numFmtId="182" fontId="32" fillId="10" borderId="96" xfId="9" applyNumberFormat="1" applyFont="1" applyFill="1" applyBorder="1" applyAlignment="1">
      <alignment horizontal="center" vertical="center"/>
    </xf>
    <xf numFmtId="176" fontId="39" fillId="10" borderId="8" xfId="1" applyNumberFormat="1" applyFont="1" applyFill="1" applyBorder="1" applyAlignment="1">
      <alignment horizontal="center" vertical="center"/>
    </xf>
    <xf numFmtId="176" fontId="39" fillId="10" borderId="2" xfId="1" applyNumberFormat="1" applyFont="1" applyFill="1" applyBorder="1" applyAlignment="1">
      <alignment horizontal="center" vertical="center"/>
    </xf>
    <xf numFmtId="0" fontId="35" fillId="10" borderId="68" xfId="8" applyFont="1" applyFill="1" applyBorder="1" applyAlignment="1">
      <alignment horizontal="center" vertical="center"/>
    </xf>
    <xf numFmtId="0" fontId="32" fillId="10" borderId="103" xfId="8" applyFont="1" applyFill="1" applyBorder="1" applyProtection="1">
      <alignment vertical="center"/>
      <protection locked="0"/>
    </xf>
    <xf numFmtId="183" fontId="32" fillId="2" borderId="68" xfId="9" applyNumberFormat="1" applyFont="1" applyFill="1" applyBorder="1" applyAlignment="1">
      <alignment horizontal="center" vertical="center"/>
    </xf>
    <xf numFmtId="183" fontId="32" fillId="2" borderId="69" xfId="9" applyNumberFormat="1" applyFont="1" applyFill="1" applyBorder="1" applyAlignment="1">
      <alignment horizontal="center" vertical="center"/>
    </xf>
    <xf numFmtId="183" fontId="32" fillId="2" borderId="70" xfId="9" applyNumberFormat="1" applyFont="1" applyFill="1" applyBorder="1" applyAlignment="1">
      <alignment horizontal="center" vertical="center"/>
    </xf>
    <xf numFmtId="183" fontId="32" fillId="2" borderId="104" xfId="9" applyNumberFormat="1" applyFont="1" applyFill="1" applyBorder="1" applyAlignment="1">
      <alignment horizontal="center" vertical="center"/>
    </xf>
    <xf numFmtId="183" fontId="32" fillId="2" borderId="105" xfId="9" applyNumberFormat="1" applyFont="1" applyFill="1" applyBorder="1" applyAlignment="1">
      <alignment horizontal="center" vertical="center"/>
    </xf>
    <xf numFmtId="183" fontId="32" fillId="2" borderId="106" xfId="9" applyNumberFormat="1" applyFont="1" applyFill="1" applyBorder="1" applyAlignment="1">
      <alignment horizontal="center" vertical="center"/>
    </xf>
    <xf numFmtId="183" fontId="32" fillId="2" borderId="107" xfId="9" applyNumberFormat="1" applyFont="1" applyFill="1" applyBorder="1" applyAlignment="1">
      <alignment horizontal="center" vertical="center"/>
    </xf>
    <xf numFmtId="183" fontId="32" fillId="2" borderId="108" xfId="9" applyNumberFormat="1" applyFont="1" applyFill="1" applyBorder="1" applyAlignment="1">
      <alignment horizontal="center" vertical="center"/>
    </xf>
    <xf numFmtId="183" fontId="32" fillId="2" borderId="109" xfId="9" applyNumberFormat="1" applyFont="1" applyFill="1" applyBorder="1" applyAlignment="1">
      <alignment horizontal="center" vertical="center"/>
    </xf>
    <xf numFmtId="183" fontId="32" fillId="2" borderId="96" xfId="9" applyNumberFormat="1" applyFont="1" applyFill="1" applyBorder="1" applyAlignment="1">
      <alignment horizontal="center" vertical="center"/>
    </xf>
    <xf numFmtId="0" fontId="35" fillId="10" borderId="103" xfId="8" applyFont="1" applyFill="1" applyBorder="1" applyProtection="1">
      <alignment vertical="center"/>
      <protection locked="0"/>
    </xf>
    <xf numFmtId="0" fontId="26" fillId="10" borderId="110" xfId="8" applyFill="1" applyBorder="1" applyProtection="1">
      <alignment vertical="center"/>
      <protection locked="0"/>
    </xf>
    <xf numFmtId="0" fontId="26" fillId="10" borderId="33" xfId="8" applyFill="1" applyBorder="1" applyProtection="1">
      <alignment vertical="center"/>
      <protection locked="0"/>
    </xf>
    <xf numFmtId="180" fontId="32" fillId="10" borderId="111" xfId="8" applyNumberFormat="1" applyFont="1" applyFill="1" applyBorder="1" applyAlignment="1" applyProtection="1">
      <alignment horizontal="center" vertical="center"/>
      <protection locked="0"/>
    </xf>
    <xf numFmtId="180" fontId="32" fillId="10" borderId="112" xfId="8" applyNumberFormat="1" applyFont="1" applyFill="1" applyBorder="1" applyAlignment="1" applyProtection="1">
      <alignment horizontal="center" vertical="center"/>
      <protection locked="0"/>
    </xf>
    <xf numFmtId="180" fontId="32" fillId="10" borderId="113" xfId="8" applyNumberFormat="1" applyFont="1" applyFill="1" applyBorder="1" applyAlignment="1" applyProtection="1">
      <alignment horizontal="center" vertical="center"/>
      <protection locked="0"/>
    </xf>
    <xf numFmtId="180" fontId="32" fillId="10" borderId="114" xfId="8" applyNumberFormat="1" applyFont="1" applyFill="1" applyBorder="1" applyAlignment="1" applyProtection="1">
      <alignment horizontal="center" vertical="center"/>
      <protection locked="0"/>
    </xf>
    <xf numFmtId="180" fontId="32" fillId="10" borderId="115" xfId="8" applyNumberFormat="1" applyFont="1" applyFill="1" applyBorder="1" applyAlignment="1" applyProtection="1">
      <alignment horizontal="center" vertical="center"/>
      <protection locked="0"/>
    </xf>
    <xf numFmtId="180" fontId="32" fillId="10" borderId="116" xfId="8" applyNumberFormat="1" applyFont="1" applyFill="1" applyBorder="1" applyAlignment="1" applyProtection="1">
      <alignment horizontal="center" vertical="center"/>
      <protection locked="0"/>
    </xf>
    <xf numFmtId="180" fontId="32" fillId="10" borderId="117" xfId="8" applyNumberFormat="1" applyFont="1" applyFill="1" applyBorder="1" applyAlignment="1" applyProtection="1">
      <alignment horizontal="center" vertical="center"/>
      <protection locked="0"/>
    </xf>
    <xf numFmtId="180" fontId="32" fillId="10" borderId="118" xfId="8" applyNumberFormat="1" applyFont="1" applyFill="1" applyBorder="1" applyAlignment="1" applyProtection="1">
      <alignment horizontal="center" vertical="center"/>
      <protection locked="0"/>
    </xf>
    <xf numFmtId="180" fontId="32" fillId="10" borderId="96" xfId="8" applyNumberFormat="1" applyFont="1" applyFill="1" applyBorder="1" applyAlignment="1" applyProtection="1">
      <alignment horizontal="center" vertical="center"/>
      <protection locked="0"/>
    </xf>
    <xf numFmtId="180" fontId="32" fillId="10" borderId="0" xfId="8" applyNumberFormat="1" applyFont="1" applyFill="1" applyAlignment="1" applyProtection="1">
      <alignment horizontal="center" vertical="center"/>
      <protection locked="0"/>
    </xf>
    <xf numFmtId="180" fontId="32" fillId="10" borderId="119" xfId="8" applyNumberFormat="1" applyFont="1" applyFill="1" applyBorder="1" applyAlignment="1" applyProtection="1">
      <alignment horizontal="center" vertical="center"/>
      <protection locked="0"/>
    </xf>
    <xf numFmtId="180" fontId="32" fillId="10" borderId="120" xfId="8" applyNumberFormat="1" applyFont="1" applyFill="1" applyBorder="1" applyAlignment="1" applyProtection="1">
      <alignment horizontal="center" vertical="center"/>
      <protection locked="0"/>
    </xf>
    <xf numFmtId="180" fontId="32" fillId="10" borderId="121" xfId="8" applyNumberFormat="1" applyFont="1" applyFill="1" applyBorder="1" applyAlignment="1" applyProtection="1">
      <alignment horizontal="center" vertical="center"/>
      <protection locked="0"/>
    </xf>
    <xf numFmtId="180" fontId="32" fillId="10" borderId="122" xfId="8" applyNumberFormat="1" applyFont="1" applyFill="1" applyBorder="1" applyAlignment="1" applyProtection="1">
      <alignment horizontal="center" vertical="center"/>
      <protection locked="0"/>
    </xf>
    <xf numFmtId="180" fontId="32" fillId="10" borderId="123" xfId="8" applyNumberFormat="1" applyFont="1" applyFill="1" applyBorder="1" applyAlignment="1" applyProtection="1">
      <alignment horizontal="center" vertical="center"/>
      <protection locked="0"/>
    </xf>
    <xf numFmtId="180" fontId="32" fillId="10" borderId="124" xfId="8" applyNumberFormat="1" applyFont="1" applyFill="1" applyBorder="1" applyAlignment="1" applyProtection="1">
      <alignment horizontal="center" vertical="center"/>
      <protection locked="0"/>
    </xf>
    <xf numFmtId="180" fontId="32" fillId="10" borderId="125" xfId="8" applyNumberFormat="1" applyFont="1" applyFill="1" applyBorder="1" applyAlignment="1" applyProtection="1">
      <alignment horizontal="center" vertical="center"/>
      <protection locked="0"/>
    </xf>
    <xf numFmtId="180" fontId="32" fillId="10" borderId="126" xfId="8" applyNumberFormat="1" applyFont="1" applyFill="1" applyBorder="1" applyAlignment="1" applyProtection="1">
      <alignment horizontal="center" vertical="center"/>
      <protection locked="0"/>
    </xf>
    <xf numFmtId="180" fontId="32" fillId="10" borderId="127" xfId="8" applyNumberFormat="1" applyFont="1" applyFill="1" applyBorder="1" applyAlignment="1" applyProtection="1">
      <alignment horizontal="center" vertical="center"/>
      <protection locked="0"/>
    </xf>
    <xf numFmtId="0" fontId="35" fillId="10" borderId="52" xfId="8" applyFont="1" applyFill="1" applyBorder="1" applyAlignment="1">
      <alignment horizontal="center" vertical="center"/>
    </xf>
    <xf numFmtId="0" fontId="26" fillId="10" borderId="1" xfId="8" applyFill="1" applyBorder="1" applyProtection="1">
      <alignment vertical="center"/>
      <protection locked="0"/>
    </xf>
    <xf numFmtId="40" fontId="32" fillId="2" borderId="128" xfId="9" applyNumberFormat="1" applyFont="1" applyFill="1" applyBorder="1" applyAlignment="1">
      <alignment horizontal="center" vertical="center"/>
    </xf>
    <xf numFmtId="40" fontId="32" fillId="2" borderId="129" xfId="9" applyNumberFormat="1" applyFont="1" applyFill="1" applyBorder="1" applyAlignment="1">
      <alignment horizontal="center" vertical="center"/>
    </xf>
    <xf numFmtId="40" fontId="32" fillId="2" borderId="130" xfId="9" applyNumberFormat="1" applyFont="1" applyFill="1" applyBorder="1" applyAlignment="1">
      <alignment horizontal="center" vertical="center"/>
    </xf>
    <xf numFmtId="40" fontId="32" fillId="2" borderId="131" xfId="9" applyNumberFormat="1" applyFont="1" applyFill="1" applyBorder="1" applyAlignment="1">
      <alignment horizontal="center" vertical="center"/>
    </xf>
    <xf numFmtId="40" fontId="32" fillId="2" borderId="132" xfId="9" applyNumberFormat="1" applyFont="1" applyFill="1" applyBorder="1" applyAlignment="1">
      <alignment horizontal="center" vertical="center"/>
    </xf>
    <xf numFmtId="40" fontId="32" fillId="2" borderId="133" xfId="9" applyNumberFormat="1" applyFont="1" applyFill="1" applyBorder="1" applyAlignment="1">
      <alignment horizontal="center" vertical="center"/>
    </xf>
    <xf numFmtId="40" fontId="32" fillId="2" borderId="134" xfId="9" applyNumberFormat="1" applyFont="1" applyFill="1" applyBorder="1" applyAlignment="1">
      <alignment horizontal="center" vertical="center"/>
    </xf>
    <xf numFmtId="40" fontId="32" fillId="2" borderId="135" xfId="9" applyNumberFormat="1" applyFont="1" applyFill="1" applyBorder="1" applyAlignment="1">
      <alignment horizontal="center" vertical="center"/>
    </xf>
    <xf numFmtId="40" fontId="32" fillId="2" borderId="96" xfId="9" applyNumberFormat="1" applyFont="1" applyFill="1" applyBorder="1" applyAlignment="1">
      <alignment horizontal="center" vertical="center"/>
    </xf>
    <xf numFmtId="40" fontId="32" fillId="2" borderId="0" xfId="9" applyNumberFormat="1" applyFont="1" applyFill="1" applyBorder="1" applyAlignment="1">
      <alignment horizontal="center" vertical="center"/>
    </xf>
    <xf numFmtId="0" fontId="32" fillId="10" borderId="55" xfId="8" applyFont="1" applyFill="1" applyBorder="1" applyAlignment="1">
      <alignment horizontal="center" vertical="center"/>
    </xf>
    <xf numFmtId="180" fontId="32" fillId="10" borderId="136" xfId="8" applyNumberFormat="1" applyFont="1" applyFill="1" applyBorder="1" applyAlignment="1" applyProtection="1">
      <alignment horizontal="center" vertical="center"/>
      <protection locked="0"/>
    </xf>
    <xf numFmtId="180" fontId="32" fillId="10" borderId="137" xfId="8" applyNumberFormat="1" applyFont="1" applyFill="1" applyBorder="1" applyAlignment="1" applyProtection="1">
      <alignment horizontal="center" vertical="center"/>
      <protection locked="0"/>
    </xf>
    <xf numFmtId="180" fontId="32" fillId="10" borderId="138" xfId="8" applyNumberFormat="1" applyFont="1" applyFill="1" applyBorder="1" applyAlignment="1" applyProtection="1">
      <alignment horizontal="center" vertical="center"/>
      <protection locked="0"/>
    </xf>
    <xf numFmtId="180" fontId="32" fillId="10" borderId="139" xfId="8" applyNumberFormat="1" applyFont="1" applyFill="1" applyBorder="1" applyAlignment="1" applyProtection="1">
      <alignment horizontal="center" vertical="center"/>
      <protection locked="0"/>
    </xf>
    <xf numFmtId="180" fontId="32" fillId="10" borderId="140" xfId="8" applyNumberFormat="1" applyFont="1" applyFill="1" applyBorder="1" applyAlignment="1" applyProtection="1">
      <alignment horizontal="center" vertical="center"/>
      <protection locked="0"/>
    </xf>
    <xf numFmtId="180" fontId="32" fillId="10" borderId="141" xfId="8" applyNumberFormat="1" applyFont="1" applyFill="1" applyBorder="1" applyAlignment="1" applyProtection="1">
      <alignment horizontal="center" vertical="center"/>
      <protection locked="0"/>
    </xf>
    <xf numFmtId="180" fontId="32" fillId="10" borderId="142" xfId="8" applyNumberFormat="1" applyFont="1" applyFill="1" applyBorder="1" applyAlignment="1" applyProtection="1">
      <alignment horizontal="center" vertical="center"/>
      <protection locked="0"/>
    </xf>
    <xf numFmtId="180" fontId="32" fillId="10" borderId="143" xfId="8" applyNumberFormat="1" applyFont="1" applyFill="1" applyBorder="1" applyAlignment="1" applyProtection="1">
      <alignment horizontal="center" vertical="center"/>
      <protection locked="0"/>
    </xf>
    <xf numFmtId="180" fontId="32" fillId="10" borderId="144" xfId="8" applyNumberFormat="1" applyFont="1" applyFill="1" applyBorder="1" applyAlignment="1" applyProtection="1">
      <alignment horizontal="center" vertical="center"/>
      <protection locked="0"/>
    </xf>
    <xf numFmtId="180" fontId="32" fillId="10" borderId="145" xfId="8" applyNumberFormat="1" applyFont="1" applyFill="1" applyBorder="1" applyAlignment="1" applyProtection="1">
      <alignment horizontal="center" vertical="center"/>
      <protection locked="0"/>
    </xf>
    <xf numFmtId="180" fontId="32" fillId="10" borderId="146" xfId="8" applyNumberFormat="1" applyFont="1" applyFill="1" applyBorder="1" applyAlignment="1" applyProtection="1">
      <alignment horizontal="center" vertical="center"/>
      <protection locked="0"/>
    </xf>
    <xf numFmtId="180" fontId="32" fillId="10" borderId="147" xfId="8" applyNumberFormat="1" applyFont="1" applyFill="1" applyBorder="1" applyAlignment="1" applyProtection="1">
      <alignment horizontal="center" vertical="center"/>
      <protection locked="0"/>
    </xf>
    <xf numFmtId="180" fontId="32" fillId="10" borderId="148" xfId="8" applyNumberFormat="1" applyFont="1" applyFill="1" applyBorder="1" applyAlignment="1" applyProtection="1">
      <alignment horizontal="center" vertical="center"/>
      <protection locked="0"/>
    </xf>
    <xf numFmtId="180" fontId="32" fillId="10" borderId="149" xfId="8" applyNumberFormat="1" applyFont="1" applyFill="1" applyBorder="1" applyAlignment="1" applyProtection="1">
      <alignment horizontal="center" vertical="center"/>
      <protection locked="0"/>
    </xf>
    <xf numFmtId="0" fontId="26" fillId="10" borderId="103" xfId="8" applyFill="1" applyBorder="1" applyProtection="1">
      <alignment vertical="center"/>
      <protection locked="0"/>
    </xf>
    <xf numFmtId="40" fontId="32" fillId="2" borderId="41" xfId="9" applyNumberFormat="1" applyFont="1" applyFill="1" applyBorder="1" applyAlignment="1">
      <alignment horizontal="center" vertical="center"/>
    </xf>
    <xf numFmtId="40" fontId="32" fillId="2" borderId="83" xfId="9" applyNumberFormat="1" applyFont="1" applyFill="1" applyBorder="1" applyAlignment="1">
      <alignment horizontal="center" vertical="center"/>
    </xf>
    <xf numFmtId="40" fontId="32" fillId="2" borderId="150" xfId="9" applyNumberFormat="1" applyFont="1" applyFill="1" applyBorder="1" applyAlignment="1">
      <alignment horizontal="center" vertical="center"/>
    </xf>
    <xf numFmtId="40" fontId="32" fillId="2" borderId="151" xfId="9" applyNumberFormat="1" applyFont="1" applyFill="1" applyBorder="1" applyAlignment="1">
      <alignment horizontal="center" vertical="center"/>
    </xf>
    <xf numFmtId="40" fontId="32" fillId="2" borderId="152" xfId="9" applyNumberFormat="1" applyFont="1" applyFill="1" applyBorder="1" applyAlignment="1">
      <alignment horizontal="center" vertical="center"/>
    </xf>
    <xf numFmtId="40" fontId="32" fillId="2" borderId="67" xfId="9" applyNumberFormat="1" applyFont="1" applyFill="1" applyBorder="1" applyAlignment="1">
      <alignment horizontal="center" vertical="center"/>
    </xf>
    <xf numFmtId="40" fontId="32" fillId="2" borderId="60" xfId="9" applyNumberFormat="1" applyFont="1" applyFill="1" applyBorder="1" applyAlignment="1">
      <alignment horizontal="center" vertical="center"/>
    </xf>
    <xf numFmtId="40" fontId="32" fillId="2" borderId="61" xfId="9" applyNumberFormat="1" applyFont="1" applyFill="1" applyBorder="1" applyAlignment="1">
      <alignment horizontal="center" vertical="center"/>
    </xf>
    <xf numFmtId="40" fontId="32" fillId="2" borderId="153" xfId="9" applyNumberFormat="1" applyFont="1" applyFill="1" applyBorder="1" applyAlignment="1">
      <alignment horizontal="center" vertical="center"/>
    </xf>
    <xf numFmtId="40" fontId="32" fillId="2" borderId="144" xfId="9" applyNumberFormat="1" applyFont="1" applyFill="1" applyBorder="1" applyAlignment="1">
      <alignment horizontal="center" vertical="center"/>
    </xf>
    <xf numFmtId="0" fontId="26" fillId="10" borderId="10" xfId="8" applyFill="1" applyBorder="1" applyProtection="1">
      <alignment vertical="center"/>
      <protection locked="0"/>
    </xf>
    <xf numFmtId="0" fontId="26" fillId="10" borderId="154" xfId="8" applyFill="1" applyBorder="1" applyProtection="1">
      <alignment vertical="center"/>
      <protection locked="0"/>
    </xf>
    <xf numFmtId="0" fontId="26" fillId="10" borderId="155" xfId="8" applyFill="1" applyBorder="1" applyProtection="1">
      <alignment vertical="center"/>
      <protection locked="0"/>
    </xf>
    <xf numFmtId="0" fontId="26" fillId="10" borderId="156" xfId="8" applyFill="1" applyBorder="1" applyProtection="1">
      <alignment vertical="center"/>
      <protection locked="0"/>
    </xf>
    <xf numFmtId="0" fontId="26" fillId="10" borderId="157" xfId="8" applyFill="1" applyBorder="1" applyProtection="1">
      <alignment vertical="center"/>
      <protection locked="0"/>
    </xf>
    <xf numFmtId="0" fontId="26" fillId="10" borderId="158" xfId="8" applyFill="1" applyBorder="1" applyProtection="1">
      <alignment vertical="center"/>
      <protection locked="0"/>
    </xf>
    <xf numFmtId="0" fontId="26" fillId="10" borderId="159" xfId="8" applyFill="1" applyBorder="1" applyProtection="1">
      <alignment vertical="center"/>
      <protection locked="0"/>
    </xf>
    <xf numFmtId="0" fontId="26" fillId="10" borderId="161" xfId="8" applyFill="1" applyBorder="1" applyProtection="1">
      <alignment vertical="center"/>
      <protection locked="0"/>
    </xf>
    <xf numFmtId="4" fontId="0" fillId="0" borderId="2" xfId="0" applyNumberForma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185" fontId="0" fillId="9" borderId="162" xfId="0" applyNumberFormat="1" applyFill="1" applyBorder="1" applyAlignment="1">
      <alignment horizontal="center"/>
    </xf>
    <xf numFmtId="185" fontId="0" fillId="9" borderId="163" xfId="0" applyNumberFormat="1" applyFill="1" applyBorder="1" applyAlignment="1">
      <alignment horizontal="center"/>
    </xf>
    <xf numFmtId="176" fontId="24" fillId="15" borderId="77" xfId="1" applyNumberFormat="1" applyFont="1" applyFill="1" applyBorder="1" applyAlignment="1">
      <alignment horizontal="center" vertical="center"/>
    </xf>
    <xf numFmtId="176" fontId="24" fillId="15" borderId="164" xfId="1" applyNumberFormat="1" applyFont="1" applyFill="1" applyBorder="1" applyAlignment="1">
      <alignment horizontal="center" vertical="center"/>
    </xf>
    <xf numFmtId="176" fontId="39" fillId="8" borderId="16" xfId="1" applyNumberFormat="1" applyFont="1" applyFill="1" applyBorder="1" applyAlignment="1" applyProtection="1">
      <alignment horizontal="center" vertical="center"/>
      <protection locked="0"/>
    </xf>
    <xf numFmtId="176" fontId="39" fillId="8" borderId="18" xfId="1" applyNumberFormat="1" applyFont="1" applyFill="1" applyBorder="1" applyAlignment="1" applyProtection="1">
      <alignment horizontal="center" vertical="center"/>
      <protection locked="0"/>
    </xf>
    <xf numFmtId="176" fontId="39" fillId="8" borderId="17" xfId="1" applyNumberFormat="1" applyFont="1" applyFill="1" applyBorder="1" applyAlignment="1" applyProtection="1">
      <alignment horizontal="center" vertical="center"/>
      <protection locked="0"/>
    </xf>
    <xf numFmtId="0" fontId="26" fillId="10" borderId="165" xfId="8" applyFill="1" applyBorder="1" applyProtection="1">
      <alignment vertical="center"/>
      <protection locked="0"/>
    </xf>
    <xf numFmtId="0" fontId="26" fillId="10" borderId="166" xfId="8" applyFill="1" applyBorder="1" applyProtection="1">
      <alignment vertical="center"/>
      <protection locked="0"/>
    </xf>
    <xf numFmtId="0" fontId="41" fillId="10" borderId="166" xfId="8" applyFont="1" applyFill="1" applyBorder="1" applyAlignment="1" applyProtection="1">
      <alignment horizontal="center" vertical="center"/>
      <protection locked="0"/>
    </xf>
    <xf numFmtId="0" fontId="41" fillId="10" borderId="167" xfId="8" applyFont="1" applyFill="1" applyBorder="1" applyAlignment="1" applyProtection="1">
      <alignment horizontal="center" vertical="center"/>
      <protection locked="0"/>
    </xf>
    <xf numFmtId="0" fontId="39" fillId="10" borderId="167" xfId="8" applyFont="1" applyFill="1" applyBorder="1" applyAlignment="1" applyProtection="1">
      <alignment horizontal="center" vertical="center"/>
      <protection locked="0"/>
    </xf>
    <xf numFmtId="0" fontId="24" fillId="10" borderId="167" xfId="8" applyFont="1" applyFill="1" applyBorder="1" applyProtection="1">
      <alignment vertical="center"/>
      <protection locked="0"/>
    </xf>
    <xf numFmtId="0" fontId="25" fillId="10" borderId="167" xfId="8" applyFont="1" applyFill="1" applyBorder="1" applyProtection="1">
      <alignment vertical="center"/>
      <protection locked="0"/>
    </xf>
    <xf numFmtId="0" fontId="1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39" fillId="16" borderId="15" xfId="1" applyFont="1" applyFill="1" applyBorder="1" applyAlignment="1">
      <alignment horizontal="center" vertical="center"/>
    </xf>
    <xf numFmtId="41" fontId="39" fillId="16" borderId="168" xfId="1" applyFont="1" applyFill="1" applyBorder="1" applyAlignment="1">
      <alignment horizontal="center" vertical="center"/>
    </xf>
    <xf numFmtId="41" fontId="24" fillId="10" borderId="0" xfId="1" applyFont="1" applyFill="1" applyProtection="1">
      <alignment vertical="center"/>
      <protection locked="0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10" borderId="0" xfId="8" applyFont="1" applyFill="1" applyAlignment="1" applyProtection="1">
      <alignment horizontal="center" vertical="center"/>
      <protection locked="0"/>
    </xf>
    <xf numFmtId="0" fontId="24" fillId="8" borderId="2" xfId="0" applyFont="1" applyFill="1" applyBorder="1" applyAlignment="1">
      <alignment horizontal="center" vertical="center"/>
    </xf>
    <xf numFmtId="176" fontId="24" fillId="8" borderId="2" xfId="10" applyNumberFormat="1" applyFont="1" applyFill="1" applyBorder="1" applyAlignment="1">
      <alignment horizontal="center" vertical="center"/>
    </xf>
    <xf numFmtId="0" fontId="42" fillId="10" borderId="0" xfId="8" applyFont="1" applyFill="1" applyProtection="1">
      <alignment vertical="center"/>
      <protection locked="0"/>
    </xf>
    <xf numFmtId="181" fontId="24" fillId="12" borderId="26" xfId="9" applyNumberFormat="1" applyFont="1" applyFill="1" applyBorder="1" applyAlignment="1">
      <alignment horizontal="center" vertical="center"/>
    </xf>
    <xf numFmtId="38" fontId="24" fillId="12" borderId="34" xfId="9" applyFont="1" applyFill="1" applyBorder="1" applyAlignment="1">
      <alignment horizontal="center" vertical="center"/>
    </xf>
    <xf numFmtId="0" fontId="24" fillId="10" borderId="26" xfId="8" applyFont="1" applyFill="1" applyBorder="1" applyAlignment="1" applyProtection="1">
      <alignment horizontal="center" vertical="center"/>
      <protection locked="0"/>
    </xf>
    <xf numFmtId="0" fontId="24" fillId="10" borderId="14" xfId="8" applyFont="1" applyFill="1" applyBorder="1" applyAlignment="1" applyProtection="1">
      <alignment horizontal="center" vertical="center"/>
      <protection locked="0"/>
    </xf>
    <xf numFmtId="176" fontId="24" fillId="10" borderId="34" xfId="1" applyNumberFormat="1" applyFont="1" applyFill="1" applyBorder="1" applyAlignment="1" applyProtection="1">
      <alignment horizontal="center" vertical="center"/>
      <protection locked="0"/>
    </xf>
    <xf numFmtId="176" fontId="24" fillId="10" borderId="169" xfId="1" applyNumberFormat="1" applyFont="1" applyFill="1" applyBorder="1" applyAlignment="1" applyProtection="1">
      <alignment horizontal="center" vertical="center"/>
      <protection locked="0"/>
    </xf>
    <xf numFmtId="0" fontId="24" fillId="10" borderId="66" xfId="8" applyFont="1" applyFill="1" applyBorder="1" applyAlignment="1" applyProtection="1">
      <alignment horizontal="center" vertical="center"/>
      <protection locked="0"/>
    </xf>
    <xf numFmtId="0" fontId="24" fillId="10" borderId="169" xfId="8" applyFont="1" applyFill="1" applyBorder="1" applyAlignment="1" applyProtection="1">
      <alignment horizontal="center" vertical="center"/>
      <protection locked="0"/>
    </xf>
    <xf numFmtId="0" fontId="24" fillId="14" borderId="26" xfId="8" applyFont="1" applyFill="1" applyBorder="1" applyAlignment="1" applyProtection="1">
      <alignment horizontal="center" vertical="center"/>
      <protection locked="0"/>
    </xf>
    <xf numFmtId="0" fontId="24" fillId="14" borderId="14" xfId="8" applyFont="1" applyFill="1" applyBorder="1" applyAlignment="1" applyProtection="1">
      <alignment horizontal="center" vertical="center"/>
      <protection locked="0"/>
    </xf>
    <xf numFmtId="176" fontId="24" fillId="14" borderId="169" xfId="1" applyNumberFormat="1" applyFont="1" applyFill="1" applyBorder="1" applyAlignment="1" applyProtection="1">
      <alignment horizontal="center" vertical="center"/>
      <protection locked="0"/>
    </xf>
    <xf numFmtId="184" fontId="39" fillId="5" borderId="14" xfId="1" applyNumberFormat="1" applyFont="1" applyFill="1" applyBorder="1" applyAlignment="1" applyProtection="1">
      <alignment horizontal="center" vertical="center"/>
      <protection locked="0"/>
    </xf>
    <xf numFmtId="176" fontId="39" fillId="2" borderId="14" xfId="1" applyNumberFormat="1" applyFont="1" applyFill="1" applyBorder="1" applyAlignment="1">
      <alignment horizontal="center" vertical="center"/>
    </xf>
    <xf numFmtId="176" fontId="39" fillId="10" borderId="14" xfId="1" applyNumberFormat="1" applyFont="1" applyFill="1" applyBorder="1" applyAlignment="1" applyProtection="1">
      <alignment horizontal="center" vertical="center"/>
      <protection locked="0"/>
    </xf>
    <xf numFmtId="176" fontId="24" fillId="15" borderId="1" xfId="1" applyNumberFormat="1" applyFont="1" applyFill="1" applyBorder="1" applyAlignment="1">
      <alignment horizontal="center" vertical="center"/>
    </xf>
    <xf numFmtId="181" fontId="24" fillId="12" borderId="2" xfId="9" applyNumberFormat="1" applyFont="1" applyFill="1" applyBorder="1" applyAlignment="1">
      <alignment horizontal="center" vertical="center"/>
    </xf>
    <xf numFmtId="38" fontId="24" fillId="12" borderId="2" xfId="9" applyFont="1" applyFill="1" applyBorder="1" applyAlignment="1">
      <alignment horizontal="center" vertical="center"/>
    </xf>
    <xf numFmtId="176" fontId="24" fillId="10" borderId="2" xfId="1" applyNumberFormat="1" applyFont="1" applyFill="1" applyBorder="1" applyAlignment="1" applyProtection="1">
      <alignment horizontal="center" vertical="center"/>
      <protection locked="0"/>
    </xf>
    <xf numFmtId="176" fontId="24" fillId="14" borderId="2" xfId="1" applyNumberFormat="1" applyFont="1" applyFill="1" applyBorder="1" applyAlignment="1" applyProtection="1">
      <alignment horizontal="center" vertical="center"/>
      <protection locked="0"/>
    </xf>
    <xf numFmtId="181" fontId="24" fillId="12" borderId="8" xfId="9" applyNumberFormat="1" applyFont="1" applyFill="1" applyBorder="1" applyAlignment="1">
      <alignment horizontal="center" vertical="center"/>
    </xf>
    <xf numFmtId="181" fontId="24" fillId="12" borderId="9" xfId="9" applyNumberFormat="1" applyFont="1" applyFill="1" applyBorder="1" applyAlignment="1">
      <alignment horizontal="center" vertical="center"/>
    </xf>
    <xf numFmtId="38" fontId="24" fillId="12" borderId="8" xfId="9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176" fontId="24" fillId="10" borderId="8" xfId="1" applyNumberFormat="1" applyFont="1" applyFill="1" applyBorder="1" applyAlignment="1" applyProtection="1">
      <alignment horizontal="center" vertical="center"/>
      <protection locked="0"/>
    </xf>
    <xf numFmtId="176" fontId="24" fillId="10" borderId="9" xfId="1" applyNumberFormat="1" applyFont="1" applyFill="1" applyBorder="1" applyAlignment="1" applyProtection="1">
      <alignment horizontal="center" vertical="center"/>
      <protection locked="0"/>
    </xf>
    <xf numFmtId="176" fontId="24" fillId="14" borderId="8" xfId="1" applyNumberFormat="1" applyFont="1" applyFill="1" applyBorder="1" applyAlignment="1" applyProtection="1">
      <alignment horizontal="center" vertical="center"/>
      <protection locked="0"/>
    </xf>
    <xf numFmtId="176" fontId="24" fillId="14" borderId="9" xfId="1" applyNumberFormat="1" applyFont="1" applyFill="1" applyBorder="1" applyAlignment="1" applyProtection="1">
      <alignment horizontal="center" vertical="center"/>
      <protection locked="0"/>
    </xf>
    <xf numFmtId="176" fontId="39" fillId="2" borderId="9" xfId="1" applyNumberFormat="1" applyFont="1" applyFill="1" applyBorder="1" applyAlignment="1">
      <alignment horizontal="center" vertical="center"/>
    </xf>
    <xf numFmtId="41" fontId="14" fillId="0" borderId="0" xfId="0" applyNumberFormat="1" applyFont="1">
      <alignment vertical="center"/>
    </xf>
    <xf numFmtId="14" fontId="14" fillId="0" borderId="0" xfId="0" applyNumberFormat="1" applyFont="1">
      <alignment vertical="center"/>
    </xf>
    <xf numFmtId="0" fontId="11" fillId="0" borderId="0" xfId="0" applyFont="1">
      <alignment vertical="center"/>
    </xf>
    <xf numFmtId="0" fontId="11" fillId="0" borderId="0" xfId="2" applyFont="1" applyAlignment="1" applyProtection="1">
      <alignment horizontal="center" vertical="center" wrapText="1"/>
      <protection locked="0"/>
    </xf>
    <xf numFmtId="0" fontId="14" fillId="0" borderId="0" xfId="0" applyFont="1" applyAlignment="1">
      <alignment vertical="center" wrapText="1"/>
    </xf>
    <xf numFmtId="0" fontId="46" fillId="0" borderId="0" xfId="2" applyFont="1" applyAlignment="1" applyProtection="1">
      <alignment horizontal="center" vertical="center"/>
      <protection locked="0"/>
    </xf>
    <xf numFmtId="41" fontId="46" fillId="0" borderId="0" xfId="1" applyFont="1" applyFill="1" applyAlignment="1" applyProtection="1">
      <alignment horizontal="center" vertical="center"/>
      <protection locked="0"/>
    </xf>
    <xf numFmtId="41" fontId="47" fillId="0" borderId="0" xfId="1" applyFont="1" applyFill="1" applyAlignment="1" applyProtection="1">
      <alignment horizontal="left" vertical="center"/>
      <protection locked="0"/>
    </xf>
    <xf numFmtId="41" fontId="46" fillId="0" borderId="0" xfId="1" applyFont="1" applyFill="1" applyBorder="1" applyAlignment="1" applyProtection="1">
      <alignment horizontal="center" vertical="center"/>
      <protection locked="0"/>
    </xf>
    <xf numFmtId="0" fontId="51" fillId="0" borderId="0" xfId="0" applyFont="1">
      <alignment vertical="center"/>
    </xf>
    <xf numFmtId="0" fontId="46" fillId="0" borderId="0" xfId="0" applyFont="1">
      <alignment vertical="center"/>
    </xf>
    <xf numFmtId="0" fontId="42" fillId="0" borderId="0" xfId="2" applyFont="1" applyAlignment="1" applyProtection="1">
      <alignment vertical="center" wrapText="1"/>
      <protection locked="0"/>
    </xf>
    <xf numFmtId="41" fontId="11" fillId="0" borderId="172" xfId="1" applyFont="1" applyFill="1" applyBorder="1" applyAlignment="1" applyProtection="1">
      <alignment horizontal="center" vertical="center" wrapText="1"/>
      <protection locked="0"/>
    </xf>
    <xf numFmtId="41" fontId="10" fillId="0" borderId="172" xfId="1" applyFont="1" applyFill="1" applyBorder="1" applyAlignment="1" applyProtection="1">
      <alignment horizontal="center" vertical="center" wrapText="1"/>
      <protection locked="0"/>
    </xf>
    <xf numFmtId="41" fontId="11" fillId="0" borderId="173" xfId="1" applyFont="1" applyFill="1" applyBorder="1" applyAlignment="1" applyProtection="1">
      <alignment horizontal="center" vertical="center"/>
      <protection locked="0"/>
    </xf>
    <xf numFmtId="41" fontId="11" fillId="0" borderId="172" xfId="1" applyFont="1" applyFill="1" applyBorder="1" applyAlignment="1" applyProtection="1">
      <alignment horizontal="center" vertical="center"/>
      <protection locked="0"/>
    </xf>
    <xf numFmtId="41" fontId="11" fillId="0" borderId="174" xfId="1" applyFont="1" applyFill="1" applyBorder="1" applyAlignment="1" applyProtection="1">
      <alignment horizontal="center" vertical="center"/>
      <protection locked="0"/>
    </xf>
    <xf numFmtId="41" fontId="11" fillId="0" borderId="173" xfId="1" applyFont="1" applyFill="1" applyBorder="1" applyAlignment="1" applyProtection="1">
      <alignment horizontal="center" vertical="center" wrapText="1"/>
      <protection locked="0"/>
    </xf>
    <xf numFmtId="41" fontId="11" fillId="0" borderId="174" xfId="1" applyFont="1" applyFill="1" applyBorder="1" applyAlignment="1" applyProtection="1">
      <alignment horizontal="center" vertical="center" wrapText="1"/>
      <protection locked="0"/>
    </xf>
    <xf numFmtId="41" fontId="46" fillId="0" borderId="173" xfId="1" applyFont="1" applyFill="1" applyBorder="1" applyAlignment="1" applyProtection="1">
      <alignment horizontal="center" vertical="center"/>
      <protection locked="0"/>
    </xf>
    <xf numFmtId="41" fontId="46" fillId="0" borderId="172" xfId="1" applyFont="1" applyFill="1" applyBorder="1" applyAlignment="1" applyProtection="1">
      <alignment horizontal="center" vertical="center"/>
      <protection locked="0"/>
    </xf>
    <xf numFmtId="41" fontId="46" fillId="0" borderId="174" xfId="1" applyFont="1" applyFill="1" applyBorder="1" applyAlignment="1" applyProtection="1">
      <alignment horizontal="center" vertical="center"/>
      <protection locked="0"/>
    </xf>
    <xf numFmtId="14" fontId="11" fillId="0" borderId="172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172" xfId="2" applyFont="1" applyBorder="1" applyAlignment="1" applyProtection="1">
      <alignment horizontal="center" vertical="center" wrapText="1"/>
      <protection locked="0"/>
    </xf>
    <xf numFmtId="0" fontId="11" fillId="17" borderId="172" xfId="2" applyFont="1" applyFill="1" applyBorder="1" applyAlignment="1" applyProtection="1">
      <alignment horizontal="center" vertical="center" wrapText="1"/>
      <protection locked="0"/>
    </xf>
    <xf numFmtId="0" fontId="11" fillId="0" borderId="172" xfId="2" quotePrefix="1" applyFont="1" applyBorder="1" applyAlignment="1" applyProtection="1">
      <alignment horizontal="center" vertical="center" wrapText="1"/>
      <protection locked="0"/>
    </xf>
    <xf numFmtId="14" fontId="11" fillId="0" borderId="172" xfId="2" applyNumberFormat="1" applyFont="1" applyBorder="1" applyAlignment="1" applyProtection="1">
      <alignment horizontal="center" vertical="center" wrapText="1"/>
      <protection locked="0"/>
    </xf>
    <xf numFmtId="0" fontId="11" fillId="17" borderId="172" xfId="2" quotePrefix="1" applyFont="1" applyFill="1" applyBorder="1" applyAlignment="1" applyProtection="1">
      <alignment horizontal="center" vertical="center" wrapText="1"/>
      <protection locked="0"/>
    </xf>
    <xf numFmtId="0" fontId="11" fillId="0" borderId="172" xfId="2" applyFont="1" applyBorder="1" applyAlignment="1" applyProtection="1">
      <alignment horizontal="center" vertical="center"/>
      <protection locked="0"/>
    </xf>
    <xf numFmtId="49" fontId="11" fillId="17" borderId="172" xfId="2" applyNumberFormat="1" applyFont="1" applyFill="1" applyBorder="1" applyAlignment="1" applyProtection="1">
      <alignment horizontal="center" vertical="center" wrapText="1"/>
      <protection locked="0"/>
    </xf>
    <xf numFmtId="14" fontId="11" fillId="17" borderId="172" xfId="2" applyNumberFormat="1" applyFont="1" applyFill="1" applyBorder="1" applyAlignment="1" applyProtection="1">
      <alignment horizontal="center" vertical="center" wrapText="1"/>
      <protection locked="0"/>
    </xf>
    <xf numFmtId="14" fontId="11" fillId="0" borderId="172" xfId="1" applyNumberFormat="1" applyFont="1" applyFill="1" applyBorder="1" applyAlignment="1">
      <alignment horizontal="center" vertical="center"/>
    </xf>
    <xf numFmtId="176" fontId="14" fillId="0" borderId="0" xfId="1" applyNumberFormat="1" applyFont="1">
      <alignment vertical="center"/>
    </xf>
    <xf numFmtId="176" fontId="57" fillId="0" borderId="0" xfId="1" applyNumberFormat="1" applyFont="1" applyAlignment="1" applyProtection="1">
      <alignment horizontal="center" vertical="center"/>
      <protection locked="0"/>
    </xf>
    <xf numFmtId="49" fontId="11" fillId="17" borderId="172" xfId="4" applyNumberFormat="1" applyFont="1" applyFill="1" applyBorder="1" applyAlignment="1" applyProtection="1">
      <alignment horizontal="center" vertical="center"/>
      <protection locked="0"/>
    </xf>
    <xf numFmtId="41" fontId="47" fillId="18" borderId="18" xfId="1" applyFont="1" applyFill="1" applyBorder="1">
      <alignment vertical="center"/>
    </xf>
    <xf numFmtId="41" fontId="47" fillId="18" borderId="17" xfId="1" applyFont="1" applyFill="1" applyBorder="1">
      <alignment vertical="center"/>
    </xf>
    <xf numFmtId="49" fontId="11" fillId="0" borderId="172" xfId="2" applyNumberFormat="1" applyFont="1" applyBorder="1" applyAlignment="1" applyProtection="1">
      <alignment horizontal="left" vertical="center" wrapText="1"/>
      <protection locked="0"/>
    </xf>
    <xf numFmtId="0" fontId="11" fillId="0" borderId="172" xfId="1" applyNumberFormat="1" applyFont="1" applyFill="1" applyBorder="1" applyAlignment="1" applyProtection="1">
      <alignment horizontal="center" vertical="center" wrapText="1"/>
      <protection locked="0"/>
    </xf>
    <xf numFmtId="49" fontId="11" fillId="17" borderId="172" xfId="2" applyNumberFormat="1" applyFont="1" applyFill="1" applyBorder="1" applyAlignment="1" applyProtection="1">
      <alignment horizontal="left" vertical="center" wrapText="1"/>
      <protection locked="0"/>
    </xf>
    <xf numFmtId="0" fontId="11" fillId="17" borderId="172" xfId="2" applyFont="1" applyFill="1" applyBorder="1" applyAlignment="1" applyProtection="1">
      <alignment horizontal="left" vertical="center" wrapText="1"/>
      <protection locked="0"/>
    </xf>
    <xf numFmtId="49" fontId="11" fillId="17" borderId="172" xfId="4" applyNumberFormat="1" applyFont="1" applyFill="1" applyBorder="1" applyAlignment="1" applyProtection="1">
      <alignment horizontal="left" vertical="center"/>
      <protection locked="0"/>
    </xf>
    <xf numFmtId="0" fontId="11" fillId="17" borderId="172" xfId="4" applyFont="1" applyFill="1" applyBorder="1" applyAlignment="1" applyProtection="1">
      <alignment horizontal="center" vertical="center"/>
      <protection locked="0"/>
    </xf>
    <xf numFmtId="41" fontId="11" fillId="0" borderId="172" xfId="4" applyNumberFormat="1" applyFont="1" applyBorder="1" applyAlignment="1" applyProtection="1">
      <alignment horizontal="center" vertical="center"/>
      <protection locked="0"/>
    </xf>
    <xf numFmtId="0" fontId="11" fillId="17" borderId="172" xfId="2" applyFont="1" applyFill="1" applyBorder="1" applyAlignment="1" applyProtection="1">
      <alignment horizontal="center" vertical="center"/>
      <protection locked="0"/>
    </xf>
    <xf numFmtId="0" fontId="10" fillId="9" borderId="172" xfId="2" applyFont="1" applyFill="1" applyBorder="1" applyAlignment="1" applyProtection="1">
      <alignment horizontal="center" vertical="center"/>
      <protection locked="0"/>
    </xf>
    <xf numFmtId="0" fontId="10" fillId="9" borderId="172" xfId="2" applyFont="1" applyFill="1" applyBorder="1" applyAlignment="1" applyProtection="1">
      <alignment horizontal="left" vertical="center"/>
      <protection locked="0"/>
    </xf>
    <xf numFmtId="14" fontId="10" fillId="9" borderId="172" xfId="1" applyNumberFormat="1" applyFont="1" applyFill="1" applyBorder="1" applyAlignment="1" applyProtection="1">
      <alignment horizontal="center" vertical="center"/>
      <protection locked="0"/>
    </xf>
    <xf numFmtId="0" fontId="58" fillId="9" borderId="172" xfId="2" applyFont="1" applyFill="1" applyBorder="1" applyAlignment="1" applyProtection="1">
      <alignment horizontal="left" vertical="center" wrapText="1"/>
      <protection locked="0"/>
    </xf>
    <xf numFmtId="14" fontId="10" fillId="9" borderId="172" xfId="2" applyNumberFormat="1" applyFont="1" applyFill="1" applyBorder="1" applyAlignment="1" applyProtection="1">
      <alignment horizontal="center" vertical="center"/>
      <protection locked="0"/>
    </xf>
    <xf numFmtId="41" fontId="10" fillId="9" borderId="172" xfId="1" applyFont="1" applyFill="1" applyBorder="1" applyAlignment="1" applyProtection="1">
      <alignment horizontal="center" vertical="center"/>
      <protection locked="0"/>
    </xf>
    <xf numFmtId="178" fontId="10" fillId="19" borderId="172" xfId="2" applyNumberFormat="1" applyFont="1" applyFill="1" applyBorder="1" applyAlignment="1" applyProtection="1">
      <alignment horizontal="center" vertical="center"/>
      <protection locked="0"/>
    </xf>
    <xf numFmtId="178" fontId="10" fillId="20" borderId="172" xfId="2" applyNumberFormat="1" applyFont="1" applyFill="1" applyBorder="1" applyAlignment="1" applyProtection="1">
      <alignment horizontal="center" vertical="center"/>
      <protection locked="0"/>
    </xf>
    <xf numFmtId="41" fontId="11" fillId="20" borderId="172" xfId="1" applyFont="1" applyFill="1" applyBorder="1" applyAlignment="1" applyProtection="1">
      <alignment horizontal="center" vertical="center" wrapText="1"/>
      <protection locked="0"/>
    </xf>
    <xf numFmtId="178" fontId="10" fillId="20" borderId="172" xfId="2" applyNumberFormat="1" applyFont="1" applyFill="1" applyBorder="1" applyAlignment="1" applyProtection="1">
      <alignment horizontal="center" vertical="center" wrapText="1"/>
      <protection locked="0"/>
    </xf>
    <xf numFmtId="0" fontId="47" fillId="0" borderId="0" xfId="2" applyFont="1" applyAlignment="1" applyProtection="1">
      <alignment horizontal="center" vertical="center"/>
      <protection locked="0"/>
    </xf>
    <xf numFmtId="179" fontId="11" fillId="0" borderId="0" xfId="2" applyNumberFormat="1" applyFont="1" applyAlignment="1" applyProtection="1">
      <alignment horizontal="center" vertical="center"/>
      <protection locked="0"/>
    </xf>
    <xf numFmtId="41" fontId="50" fillId="0" borderId="170" xfId="1" applyFont="1" applyFill="1" applyBorder="1">
      <alignment vertical="center"/>
    </xf>
    <xf numFmtId="0" fontId="50" fillId="0" borderId="0" xfId="0" applyFont="1">
      <alignment vertical="center"/>
    </xf>
    <xf numFmtId="0" fontId="21" fillId="0" borderId="0" xfId="0" applyFont="1">
      <alignment vertical="center"/>
    </xf>
    <xf numFmtId="176" fontId="10" fillId="9" borderId="172" xfId="1" applyNumberFormat="1" applyFont="1" applyFill="1" applyBorder="1" applyAlignment="1" applyProtection="1">
      <alignment horizontal="center" vertical="center"/>
      <protection locked="0"/>
    </xf>
    <xf numFmtId="178" fontId="10" fillId="9" borderId="172" xfId="2" applyNumberFormat="1" applyFont="1" applyFill="1" applyBorder="1" applyAlignment="1" applyProtection="1">
      <alignment horizontal="center" vertical="center"/>
      <protection locked="0"/>
    </xf>
    <xf numFmtId="178" fontId="10" fillId="9" borderId="172" xfId="1" applyNumberFormat="1" applyFont="1" applyFill="1" applyBorder="1" applyAlignment="1" applyProtection="1">
      <alignment horizontal="center" vertical="center"/>
      <protection locked="0"/>
    </xf>
    <xf numFmtId="178" fontId="10" fillId="9" borderId="172" xfId="2" applyNumberFormat="1" applyFont="1" applyFill="1" applyBorder="1" applyAlignment="1" applyProtection="1">
      <alignment horizontal="center" vertical="center" wrapText="1"/>
      <protection locked="0"/>
    </xf>
    <xf numFmtId="178" fontId="10" fillId="3" borderId="172" xfId="2" applyNumberFormat="1" applyFont="1" applyFill="1" applyBorder="1" applyAlignment="1" applyProtection="1">
      <alignment horizontal="center" vertical="center"/>
      <protection locked="0"/>
    </xf>
    <xf numFmtId="0" fontId="10" fillId="9" borderId="5" xfId="2" applyFont="1" applyFill="1" applyBorder="1" applyAlignment="1" applyProtection="1">
      <alignment horizontal="center" vertical="center"/>
      <protection locked="0"/>
    </xf>
    <xf numFmtId="0" fontId="10" fillId="9" borderId="4" xfId="2" applyFont="1" applyFill="1" applyBorder="1" applyAlignment="1" applyProtection="1">
      <alignment horizontal="left" vertical="center"/>
      <protection locked="0"/>
    </xf>
    <xf numFmtId="0" fontId="10" fillId="9" borderId="4" xfId="2" applyFont="1" applyFill="1" applyBorder="1" applyAlignment="1" applyProtection="1">
      <alignment horizontal="center" vertical="center"/>
      <protection locked="0"/>
    </xf>
    <xf numFmtId="14" fontId="54" fillId="9" borderId="4" xfId="2" applyNumberFormat="1" applyFont="1" applyFill="1" applyBorder="1" applyAlignment="1" applyProtection="1">
      <alignment horizontal="center" vertical="center"/>
      <protection locked="0"/>
    </xf>
    <xf numFmtId="41" fontId="10" fillId="9" borderId="4" xfId="1" applyFont="1" applyFill="1" applyBorder="1" applyAlignment="1" applyProtection="1">
      <alignment horizontal="center" vertical="center" wrapText="1"/>
      <protection locked="0"/>
    </xf>
    <xf numFmtId="0" fontId="10" fillId="19" borderId="4" xfId="2" applyFont="1" applyFill="1" applyBorder="1" applyAlignment="1" applyProtection="1">
      <alignment horizontal="center" vertical="center"/>
      <protection locked="0"/>
    </xf>
    <xf numFmtId="0" fontId="10" fillId="20" borderId="4" xfId="2" applyFont="1" applyFill="1" applyBorder="1" applyAlignment="1" applyProtection="1">
      <alignment horizontal="center" vertical="center"/>
      <protection locked="0"/>
    </xf>
    <xf numFmtId="0" fontId="10" fillId="3" borderId="4" xfId="2" applyFont="1" applyFill="1" applyBorder="1" applyAlignment="1" applyProtection="1">
      <alignment horizontal="center" vertical="center"/>
      <protection locked="0"/>
    </xf>
    <xf numFmtId="176" fontId="10" fillId="9" borderId="4" xfId="1" applyNumberFormat="1" applyFont="1" applyFill="1" applyBorder="1" applyAlignment="1" applyProtection="1">
      <alignment horizontal="center" vertical="center"/>
      <protection locked="0"/>
    </xf>
    <xf numFmtId="41" fontId="10" fillId="9" borderId="4" xfId="1" applyFont="1" applyFill="1" applyBorder="1" applyAlignment="1" applyProtection="1">
      <alignment horizontal="center" vertical="center"/>
      <protection locked="0"/>
    </xf>
    <xf numFmtId="0" fontId="10" fillId="9" borderId="173" xfId="2" applyFont="1" applyFill="1" applyBorder="1" applyAlignment="1" applyProtection="1">
      <alignment horizontal="center" vertical="center"/>
      <protection locked="0"/>
    </xf>
    <xf numFmtId="41" fontId="21" fillId="18" borderId="18" xfId="1" applyFont="1" applyFill="1" applyBorder="1">
      <alignment vertical="center"/>
    </xf>
    <xf numFmtId="176" fontId="21" fillId="18" borderId="18" xfId="1" applyNumberFormat="1" applyFont="1" applyFill="1" applyBorder="1">
      <alignment vertical="center"/>
    </xf>
    <xf numFmtId="41" fontId="21" fillId="18" borderId="17" xfId="1" applyFont="1" applyFill="1" applyBorder="1">
      <alignment vertical="center"/>
    </xf>
    <xf numFmtId="0" fontId="10" fillId="14" borderId="4" xfId="2" applyFont="1" applyFill="1" applyBorder="1" applyAlignment="1" applyProtection="1">
      <alignment horizontal="center" vertical="center"/>
      <protection locked="0"/>
    </xf>
    <xf numFmtId="178" fontId="10" fillId="14" borderId="172" xfId="2" applyNumberFormat="1" applyFont="1" applyFill="1" applyBorder="1" applyAlignment="1" applyProtection="1">
      <alignment horizontal="center" vertical="center"/>
      <protection locked="0"/>
    </xf>
    <xf numFmtId="41" fontId="10" fillId="9" borderId="26" xfId="1" applyFont="1" applyFill="1" applyBorder="1" applyAlignment="1" applyProtection="1">
      <alignment horizontal="center" vertical="center"/>
      <protection locked="0"/>
    </xf>
    <xf numFmtId="178" fontId="10" fillId="9" borderId="14" xfId="1" applyNumberFormat="1" applyFont="1" applyFill="1" applyBorder="1" applyAlignment="1" applyProtection="1">
      <alignment horizontal="center" vertical="center"/>
      <protection locked="0"/>
    </xf>
    <xf numFmtId="41" fontId="11" fillId="0" borderId="14" xfId="1" applyFont="1" applyFill="1" applyBorder="1" applyAlignment="1" applyProtection="1">
      <alignment horizontal="center" vertical="center" wrapText="1"/>
      <protection locked="0"/>
    </xf>
    <xf numFmtId="41" fontId="21" fillId="18" borderId="169" xfId="1" applyFont="1" applyFill="1" applyBorder="1">
      <alignment vertical="center"/>
    </xf>
    <xf numFmtId="41" fontId="10" fillId="0" borderId="170" xfId="1" applyFont="1" applyFill="1" applyBorder="1" applyAlignment="1" applyProtection="1">
      <alignment horizontal="center" vertical="center" wrapText="1"/>
      <protection locked="0"/>
    </xf>
    <xf numFmtId="41" fontId="21" fillId="18" borderId="175" xfId="1" applyFont="1" applyFill="1" applyBorder="1">
      <alignment vertical="center"/>
    </xf>
    <xf numFmtId="41" fontId="10" fillId="0" borderId="177" xfId="1" applyFont="1" applyFill="1" applyBorder="1" applyAlignment="1" applyProtection="1">
      <alignment horizontal="center" vertical="center" wrapText="1"/>
      <protection locked="0"/>
    </xf>
    <xf numFmtId="41" fontId="21" fillId="18" borderId="178" xfId="1" applyFont="1" applyFill="1" applyBorder="1">
      <alignment vertical="center"/>
    </xf>
    <xf numFmtId="41" fontId="10" fillId="21" borderId="3" xfId="1" applyFont="1" applyFill="1" applyBorder="1" applyAlignment="1" applyProtection="1">
      <alignment horizontal="center" vertical="center"/>
      <protection locked="0"/>
    </xf>
    <xf numFmtId="41" fontId="10" fillId="21" borderId="4" xfId="1" applyFont="1" applyFill="1" applyBorder="1" applyAlignment="1" applyProtection="1">
      <alignment horizontal="center" vertical="center"/>
      <protection locked="0"/>
    </xf>
    <xf numFmtId="178" fontId="10" fillId="21" borderId="177" xfId="1" applyNumberFormat="1" applyFont="1" applyFill="1" applyBorder="1" applyAlignment="1" applyProtection="1">
      <alignment horizontal="center" vertical="center"/>
      <protection locked="0"/>
    </xf>
    <xf numFmtId="178" fontId="10" fillId="21" borderId="170" xfId="1" applyNumberFormat="1" applyFont="1" applyFill="1" applyBorder="1" applyAlignment="1" applyProtection="1">
      <alignment horizontal="center" vertical="center"/>
      <protection locked="0"/>
    </xf>
    <xf numFmtId="178" fontId="10" fillId="21" borderId="172" xfId="1" applyNumberFormat="1" applyFont="1" applyFill="1" applyBorder="1" applyAlignment="1" applyProtection="1">
      <alignment horizontal="center" vertical="center"/>
      <protection locked="0"/>
    </xf>
    <xf numFmtId="176" fontId="13" fillId="9" borderId="5" xfId="1" applyNumberFormat="1" applyFont="1" applyFill="1" applyBorder="1" applyAlignment="1" applyProtection="1">
      <alignment horizontal="center" vertical="center" wrapText="1"/>
      <protection locked="0"/>
    </xf>
    <xf numFmtId="176" fontId="13" fillId="9" borderId="4" xfId="1" applyNumberFormat="1" applyFont="1" applyFill="1" applyBorder="1" applyAlignment="1" applyProtection="1">
      <alignment horizontal="center" vertical="center" wrapText="1"/>
      <protection locked="0"/>
    </xf>
    <xf numFmtId="176" fontId="13" fillId="9" borderId="6" xfId="1" applyNumberFormat="1" applyFont="1" applyFill="1" applyBorder="1" applyAlignment="1" applyProtection="1">
      <alignment horizontal="center" vertical="center" wrapText="1"/>
      <protection locked="0"/>
    </xf>
    <xf numFmtId="0" fontId="10" fillId="9" borderId="5" xfId="2" applyFont="1" applyFill="1" applyBorder="1" applyAlignment="1" applyProtection="1">
      <alignment horizontal="center" vertical="center" wrapText="1"/>
      <protection locked="0"/>
    </xf>
    <xf numFmtId="0" fontId="10" fillId="9" borderId="4" xfId="2" applyFont="1" applyFill="1" applyBorder="1" applyAlignment="1" applyProtection="1">
      <alignment horizontal="center" vertical="center" wrapText="1"/>
      <protection locked="0"/>
    </xf>
    <xf numFmtId="0" fontId="10" fillId="9" borderId="6" xfId="2" applyFont="1" applyFill="1" applyBorder="1" applyAlignment="1" applyProtection="1">
      <alignment horizontal="center" vertical="center" wrapText="1"/>
      <protection locked="0"/>
    </xf>
    <xf numFmtId="41" fontId="21" fillId="0" borderId="171" xfId="1" applyFont="1" applyFill="1" applyBorder="1">
      <alignment vertical="center"/>
    </xf>
    <xf numFmtId="178" fontId="13" fillId="9" borderId="172" xfId="1" applyNumberFormat="1" applyFont="1" applyFill="1" applyBorder="1" applyAlignment="1" applyProtection="1">
      <alignment horizontal="center" vertical="center"/>
      <protection locked="0"/>
    </xf>
    <xf numFmtId="178" fontId="13" fillId="9" borderId="173" xfId="1" applyNumberFormat="1" applyFont="1" applyFill="1" applyBorder="1" applyAlignment="1" applyProtection="1">
      <alignment horizontal="center" vertical="center"/>
      <protection locked="0"/>
    </xf>
    <xf numFmtId="178" fontId="13" fillId="9" borderId="174" xfId="1" applyNumberFormat="1" applyFont="1" applyFill="1" applyBorder="1" applyAlignment="1" applyProtection="1">
      <alignment horizontal="center" vertical="center"/>
      <protection locked="0"/>
    </xf>
    <xf numFmtId="176" fontId="21" fillId="18" borderId="16" xfId="1" applyNumberFormat="1" applyFont="1" applyFill="1" applyBorder="1">
      <alignment vertical="center"/>
    </xf>
    <xf numFmtId="176" fontId="21" fillId="18" borderId="17" xfId="1" applyNumberFormat="1" applyFont="1" applyFill="1" applyBorder="1">
      <alignment vertical="center"/>
    </xf>
    <xf numFmtId="0" fontId="10" fillId="9" borderId="172" xfId="2" applyFont="1" applyFill="1" applyBorder="1" applyAlignment="1" applyProtection="1">
      <alignment horizontal="center" vertical="center" wrapText="1"/>
      <protection locked="0"/>
    </xf>
    <xf numFmtId="178" fontId="10" fillId="9" borderId="173" xfId="2" applyNumberFormat="1" applyFont="1" applyFill="1" applyBorder="1" applyAlignment="1" applyProtection="1">
      <alignment horizontal="center" vertical="center" wrapText="1"/>
      <protection locked="0"/>
    </xf>
    <xf numFmtId="178" fontId="10" fillId="9" borderId="174" xfId="2" applyNumberFormat="1" applyFont="1" applyFill="1" applyBorder="1" applyAlignment="1" applyProtection="1">
      <alignment horizontal="center" vertical="center" wrapText="1"/>
      <protection locked="0"/>
    </xf>
    <xf numFmtId="178" fontId="10" fillId="9" borderId="173" xfId="2" applyNumberFormat="1" applyFont="1" applyFill="1" applyBorder="1" applyAlignment="1" applyProtection="1">
      <alignment horizontal="center" vertical="center"/>
      <protection locked="0"/>
    </xf>
    <xf numFmtId="178" fontId="10" fillId="9" borderId="174" xfId="2" applyNumberFormat="1" applyFont="1" applyFill="1" applyBorder="1" applyAlignment="1" applyProtection="1">
      <alignment horizontal="center" vertical="center"/>
      <protection locked="0"/>
    </xf>
    <xf numFmtId="41" fontId="47" fillId="9" borderId="172" xfId="1" applyFont="1" applyFill="1" applyBorder="1" applyAlignment="1" applyProtection="1">
      <alignment horizontal="center" vertical="center"/>
      <protection locked="0"/>
    </xf>
    <xf numFmtId="41" fontId="47" fillId="9" borderId="174" xfId="1" applyFont="1" applyFill="1" applyBorder="1" applyAlignment="1" applyProtection="1">
      <alignment horizontal="center" vertical="center"/>
      <protection locked="0"/>
    </xf>
    <xf numFmtId="0" fontId="55" fillId="9" borderId="172" xfId="2" applyFont="1" applyFill="1" applyBorder="1" applyAlignment="1" applyProtection="1">
      <alignment horizontal="center" vertical="center" wrapText="1"/>
      <protection locked="0"/>
    </xf>
    <xf numFmtId="14" fontId="10" fillId="9" borderId="20" xfId="2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41" fontId="61" fillId="18" borderId="16" xfId="1" applyFont="1" applyFill="1" applyBorder="1" applyAlignment="1">
      <alignment vertical="center" wrapText="1"/>
    </xf>
    <xf numFmtId="41" fontId="61" fillId="18" borderId="18" xfId="1" applyFont="1" applyFill="1" applyBorder="1" applyAlignment="1">
      <alignment vertical="center" wrapText="1"/>
    </xf>
    <xf numFmtId="41" fontId="61" fillId="18" borderId="17" xfId="1" applyFont="1" applyFill="1" applyBorder="1" applyAlignment="1">
      <alignment vertical="center" wrapText="1"/>
    </xf>
    <xf numFmtId="41" fontId="61" fillId="0" borderId="171" xfId="1" applyFont="1" applyFill="1" applyBorder="1">
      <alignment vertical="center"/>
    </xf>
    <xf numFmtId="41" fontId="61" fillId="18" borderId="16" xfId="1" applyFont="1" applyFill="1" applyBorder="1">
      <alignment vertical="center"/>
    </xf>
    <xf numFmtId="41" fontId="61" fillId="18" borderId="18" xfId="1" applyFont="1" applyFill="1" applyBorder="1">
      <alignment vertical="center"/>
    </xf>
    <xf numFmtId="14" fontId="55" fillId="9" borderId="4" xfId="1" applyNumberFormat="1" applyFont="1" applyFill="1" applyBorder="1" applyAlignment="1" applyProtection="1">
      <alignment horizontal="center" vertical="center"/>
      <protection locked="0"/>
    </xf>
    <xf numFmtId="49" fontId="11" fillId="18" borderId="172" xfId="2" applyNumberFormat="1" applyFont="1" applyFill="1" applyBorder="1" applyAlignment="1" applyProtection="1">
      <alignment horizontal="left" vertical="center" wrapText="1"/>
      <protection locked="0"/>
    </xf>
    <xf numFmtId="0" fontId="11" fillId="18" borderId="172" xfId="2" applyFont="1" applyFill="1" applyBorder="1" applyAlignment="1" applyProtection="1">
      <alignment horizontal="center" vertical="center" wrapText="1"/>
      <protection locked="0"/>
    </xf>
    <xf numFmtId="0" fontId="11" fillId="18" borderId="172" xfId="2" quotePrefix="1" applyFont="1" applyFill="1" applyBorder="1" applyAlignment="1" applyProtection="1">
      <alignment horizontal="center" vertical="center" wrapText="1"/>
      <protection locked="0"/>
    </xf>
    <xf numFmtId="41" fontId="21" fillId="18" borderId="16" xfId="1" applyFont="1" applyFill="1" applyBorder="1" applyAlignment="1">
      <alignment horizontal="center" vertical="center"/>
    </xf>
    <xf numFmtId="41" fontId="21" fillId="18" borderId="18" xfId="1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49" fontId="11" fillId="18" borderId="172" xfId="2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1" applyNumberFormat="1" applyFont="1" applyFill="1" applyAlignment="1" applyProtection="1">
      <alignment horizontal="center" vertical="center"/>
      <protection locked="0"/>
    </xf>
    <xf numFmtId="18" fontId="10" fillId="21" borderId="176" xfId="1" applyNumberFormat="1" applyFont="1" applyFill="1" applyBorder="1" applyAlignment="1" applyProtection="1">
      <alignment horizontal="center" vertical="center"/>
      <protection locked="0"/>
    </xf>
    <xf numFmtId="0" fontId="10" fillId="3" borderId="179" xfId="2" applyFont="1" applyFill="1" applyBorder="1" applyAlignment="1" applyProtection="1">
      <alignment horizontal="center" vertical="center"/>
      <protection locked="0"/>
    </xf>
    <xf numFmtId="0" fontId="10" fillId="3" borderId="180" xfId="2" applyFont="1" applyFill="1" applyBorder="1" applyAlignment="1" applyProtection="1">
      <alignment horizontal="center" vertical="center"/>
      <protection locked="0"/>
    </xf>
    <xf numFmtId="178" fontId="10" fillId="3" borderId="181" xfId="2" applyNumberFormat="1" applyFont="1" applyFill="1" applyBorder="1" applyAlignment="1" applyProtection="1">
      <alignment horizontal="center" vertical="center"/>
      <protection locked="0"/>
    </xf>
    <xf numFmtId="41" fontId="11" fillId="0" borderId="181" xfId="1" applyFont="1" applyFill="1" applyBorder="1" applyAlignment="1" applyProtection="1">
      <alignment horizontal="center" vertical="center" wrapText="1"/>
      <protection locked="0"/>
    </xf>
    <xf numFmtId="41" fontId="21" fillId="18" borderId="182" xfId="1" applyFont="1" applyFill="1" applyBorder="1">
      <alignment vertical="center"/>
    </xf>
    <xf numFmtId="41" fontId="21" fillId="18" borderId="183" xfId="1" applyFont="1" applyFill="1" applyBorder="1">
      <alignment vertical="center"/>
    </xf>
    <xf numFmtId="41" fontId="21" fillId="18" borderId="184" xfId="1" applyFont="1" applyFill="1" applyBorder="1">
      <alignment vertical="center"/>
    </xf>
    <xf numFmtId="41" fontId="47" fillId="9" borderId="6" xfId="1" applyFont="1" applyFill="1" applyBorder="1" applyAlignment="1" applyProtection="1">
      <alignment horizontal="center" vertical="center"/>
      <protection locked="0"/>
    </xf>
    <xf numFmtId="49" fontId="11" fillId="8" borderId="172" xfId="2" applyNumberFormat="1" applyFont="1" applyFill="1" applyBorder="1" applyAlignment="1" applyProtection="1">
      <alignment horizontal="left" vertical="center" wrapText="1"/>
      <protection locked="0"/>
    </xf>
    <xf numFmtId="0" fontId="11" fillId="8" borderId="172" xfId="2" applyFont="1" applyFill="1" applyBorder="1" applyAlignment="1" applyProtection="1">
      <alignment horizontal="left" vertical="center" wrapText="1"/>
      <protection locked="0"/>
    </xf>
    <xf numFmtId="0" fontId="11" fillId="8" borderId="172" xfId="2" applyFont="1" applyFill="1" applyBorder="1" applyAlignment="1" applyProtection="1">
      <alignment horizontal="center" vertical="center" wrapText="1"/>
      <protection locked="0"/>
    </xf>
    <xf numFmtId="0" fontId="14" fillId="8" borderId="0" xfId="0" applyFont="1" applyFill="1">
      <alignment vertical="center"/>
    </xf>
    <xf numFmtId="0" fontId="53" fillId="0" borderId="0" xfId="0" applyFont="1">
      <alignment vertical="center"/>
    </xf>
    <xf numFmtId="0" fontId="14" fillId="17" borderId="0" xfId="0" applyFont="1" applyFill="1">
      <alignment vertical="center"/>
    </xf>
    <xf numFmtId="0" fontId="67" fillId="0" borderId="0" xfId="0" applyFont="1">
      <alignment vertical="center"/>
    </xf>
    <xf numFmtId="0" fontId="68" fillId="0" borderId="0" xfId="0" applyFont="1" applyAlignment="1">
      <alignment horizontal="center" vertical="center"/>
    </xf>
    <xf numFmtId="41" fontId="11" fillId="0" borderId="172" xfId="2" applyNumberFormat="1" applyFont="1" applyBorder="1" applyAlignment="1" applyProtection="1">
      <alignment horizontal="center" vertical="center"/>
      <protection locked="0"/>
    </xf>
    <xf numFmtId="41" fontId="58" fillId="0" borderId="0" xfId="1" applyFont="1" applyFill="1" applyAlignment="1" applyProtection="1">
      <alignment horizontal="center" vertical="center"/>
      <protection locked="0"/>
    </xf>
    <xf numFmtId="0" fontId="11" fillId="17" borderId="172" xfId="4" applyFont="1" applyFill="1" applyBorder="1" applyAlignment="1" applyProtection="1">
      <alignment horizontal="left" vertical="center"/>
      <protection locked="0"/>
    </xf>
    <xf numFmtId="186" fontId="11" fillId="0" borderId="172" xfId="2" applyNumberFormat="1" applyFont="1" applyBorder="1" applyAlignment="1" applyProtection="1">
      <alignment horizontal="center" vertical="center" wrapText="1"/>
      <protection locked="0"/>
    </xf>
    <xf numFmtId="0" fontId="71" fillId="9" borderId="172" xfId="2" applyFont="1" applyFill="1" applyBorder="1" applyAlignment="1" applyProtection="1">
      <alignment horizontal="center" vertical="center"/>
      <protection locked="0"/>
    </xf>
    <xf numFmtId="14" fontId="44" fillId="0" borderId="172" xfId="1" applyNumberFormat="1" applyFont="1" applyFill="1" applyBorder="1" applyAlignment="1" applyProtection="1">
      <alignment horizontal="center" vertical="center" wrapText="1"/>
      <protection locked="0"/>
    </xf>
    <xf numFmtId="14" fontId="11" fillId="0" borderId="172" xfId="2" applyNumberFormat="1" applyFont="1" applyBorder="1" applyAlignment="1" applyProtection="1">
      <alignment horizontal="left" vertical="center" wrapText="1"/>
      <protection locked="0"/>
    </xf>
    <xf numFmtId="14" fontId="65" fillId="0" borderId="172" xfId="2" applyNumberFormat="1" applyFont="1" applyBorder="1" applyAlignment="1" applyProtection="1">
      <alignment horizontal="center" vertical="center" wrapText="1"/>
      <protection locked="0"/>
    </xf>
    <xf numFmtId="14" fontId="11" fillId="0" borderId="172" xfId="4" applyNumberFormat="1" applyFont="1" applyBorder="1" applyAlignment="1" applyProtection="1">
      <alignment horizontal="center" vertical="center"/>
      <protection locked="0"/>
    </xf>
    <xf numFmtId="14" fontId="45" fillId="0" borderId="172" xfId="2" applyNumberFormat="1" applyFont="1" applyBorder="1" applyAlignment="1" applyProtection="1">
      <alignment horizontal="center" vertical="center" wrapText="1"/>
      <protection locked="0"/>
    </xf>
    <xf numFmtId="0" fontId="71" fillId="9" borderId="172" xfId="2" applyFont="1" applyFill="1" applyBorder="1" applyAlignment="1" applyProtection="1">
      <alignment horizontal="left" vertical="center"/>
      <protection locked="0"/>
    </xf>
    <xf numFmtId="0" fontId="11" fillId="0" borderId="172" xfId="2" applyFont="1" applyBorder="1" applyAlignment="1" applyProtection="1">
      <alignment horizontal="left" vertical="center" wrapText="1"/>
      <protection locked="0"/>
    </xf>
    <xf numFmtId="49" fontId="11" fillId="0" borderId="172" xfId="4" applyNumberFormat="1" applyFont="1" applyBorder="1" applyAlignment="1" applyProtection="1">
      <alignment horizontal="left" vertical="center"/>
      <protection locked="0"/>
    </xf>
    <xf numFmtId="0" fontId="11" fillId="0" borderId="172" xfId="4" applyFont="1" applyBorder="1" applyAlignment="1" applyProtection="1">
      <alignment horizontal="left" vertical="center"/>
      <protection locked="0"/>
    </xf>
    <xf numFmtId="0" fontId="11" fillId="0" borderId="172" xfId="4" applyFont="1" applyBorder="1" applyAlignment="1" applyProtection="1">
      <alignment horizontal="center" vertical="center"/>
      <protection locked="0"/>
    </xf>
    <xf numFmtId="0" fontId="11" fillId="0" borderId="172" xfId="2" quotePrefix="1" applyFont="1" applyBorder="1" applyAlignment="1" applyProtection="1">
      <alignment horizontal="left" vertical="center" wrapText="1"/>
      <protection locked="0"/>
    </xf>
    <xf numFmtId="14" fontId="10" fillId="0" borderId="172" xfId="2" applyNumberFormat="1" applyFont="1" applyBorder="1" applyAlignment="1" applyProtection="1">
      <alignment horizontal="center" vertical="center" wrapText="1"/>
      <protection locked="0"/>
    </xf>
    <xf numFmtId="0" fontId="11" fillId="0" borderId="172" xfId="5" applyFont="1" applyBorder="1" applyAlignment="1">
      <alignment horizontal="center" vertical="center" wrapText="1"/>
    </xf>
    <xf numFmtId="0" fontId="10" fillId="0" borderId="172" xfId="2" applyFont="1" applyBorder="1" applyAlignment="1" applyProtection="1">
      <alignment horizontal="center" vertical="center" wrapText="1"/>
      <protection locked="0"/>
    </xf>
    <xf numFmtId="49" fontId="11" fillId="0" borderId="172" xfId="0" applyNumberFormat="1" applyFont="1" applyBorder="1" applyAlignment="1">
      <alignment horizontal="left" vertical="center"/>
    </xf>
    <xf numFmtId="0" fontId="11" fillId="0" borderId="172" xfId="0" applyFont="1" applyBorder="1" applyAlignment="1">
      <alignment horizontal="left" vertical="center"/>
    </xf>
    <xf numFmtId="0" fontId="11" fillId="0" borderId="172" xfId="0" applyFont="1" applyBorder="1" applyAlignment="1">
      <alignment horizontal="center" vertical="center"/>
    </xf>
    <xf numFmtId="0" fontId="11" fillId="0" borderId="172" xfId="0" applyFont="1" applyBorder="1" applyAlignment="1">
      <alignment horizontal="center" vertical="center" wrapText="1"/>
    </xf>
    <xf numFmtId="0" fontId="65" fillId="0" borderId="172" xfId="0" applyFont="1" applyBorder="1" applyAlignment="1">
      <alignment horizontal="center" vertical="center"/>
    </xf>
    <xf numFmtId="41" fontId="10" fillId="9" borderId="170" xfId="1" applyFont="1" applyFill="1" applyBorder="1" applyAlignment="1" applyProtection="1">
      <alignment horizontal="center" vertical="center"/>
      <protection locked="0"/>
    </xf>
    <xf numFmtId="41" fontId="10" fillId="22" borderId="172" xfId="1" applyFont="1" applyFill="1" applyBorder="1" applyAlignment="1" applyProtection="1">
      <alignment horizontal="center" vertical="center" wrapText="1"/>
      <protection locked="0"/>
    </xf>
    <xf numFmtId="0" fontId="10" fillId="22" borderId="172" xfId="1" applyNumberFormat="1" applyFont="1" applyFill="1" applyBorder="1" applyAlignment="1" applyProtection="1">
      <alignment horizontal="center" vertical="center"/>
      <protection locked="0"/>
    </xf>
    <xf numFmtId="0" fontId="55" fillId="23" borderId="172" xfId="1" applyNumberFormat="1" applyFont="1" applyFill="1" applyBorder="1" applyAlignment="1" applyProtection="1">
      <alignment horizontal="center" vertical="center"/>
      <protection locked="0"/>
    </xf>
    <xf numFmtId="14" fontId="10" fillId="0" borderId="0" xfId="1" quotePrefix="1" applyNumberFormat="1" applyFont="1" applyFill="1" applyAlignment="1" applyProtection="1">
      <alignment horizontal="left" vertical="center"/>
      <protection locked="0"/>
    </xf>
    <xf numFmtId="0" fontId="11" fillId="8" borderId="172" xfId="2" quotePrefix="1" applyFont="1" applyFill="1" applyBorder="1" applyAlignment="1" applyProtection="1">
      <alignment horizontal="center" vertical="center" wrapText="1"/>
      <protection locked="0"/>
    </xf>
    <xf numFmtId="49" fontId="17" fillId="2" borderId="172" xfId="7" applyNumberFormat="1" applyFont="1" applyFill="1" applyBorder="1" applyAlignment="1">
      <alignment horizontal="center" vertical="center"/>
    </xf>
    <xf numFmtId="14" fontId="17" fillId="2" borderId="172" xfId="7" applyNumberFormat="1" applyFont="1" applyFill="1" applyBorder="1" applyAlignment="1">
      <alignment horizontal="center" vertical="center"/>
    </xf>
    <xf numFmtId="0" fontId="17" fillId="2" borderId="172" xfId="7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0" borderId="172" xfId="2" applyNumberFormat="1" applyFont="1" applyBorder="1" applyAlignment="1" applyProtection="1">
      <alignment horizontal="center" vertical="center" wrapText="1"/>
      <protection locked="0"/>
    </xf>
    <xf numFmtId="0" fontId="17" fillId="0" borderId="172" xfId="2" applyFont="1" applyBorder="1" applyAlignment="1" applyProtection="1">
      <alignment horizontal="center" vertical="center" wrapText="1"/>
      <protection locked="0"/>
    </xf>
    <xf numFmtId="0" fontId="17" fillId="0" borderId="172" xfId="0" applyFont="1" applyBorder="1" applyAlignment="1">
      <alignment horizontal="center" vertical="center"/>
    </xf>
    <xf numFmtId="14" fontId="17" fillId="0" borderId="172" xfId="0" applyNumberFormat="1" applyFont="1" applyBorder="1" applyAlignment="1">
      <alignment horizontal="center" vertical="center"/>
    </xf>
    <xf numFmtId="0" fontId="74" fillId="0" borderId="172" xfId="2" applyFont="1" applyBorder="1" applyAlignment="1" applyProtection="1">
      <alignment horizontal="center" vertical="center" wrapText="1"/>
      <protection locked="0"/>
    </xf>
    <xf numFmtId="0" fontId="74" fillId="0" borderId="172" xfId="0" applyFont="1" applyBorder="1" applyAlignment="1">
      <alignment horizontal="center" vertical="center"/>
    </xf>
    <xf numFmtId="14" fontId="74" fillId="0" borderId="172" xfId="0" applyNumberFormat="1" applyFont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14" fontId="20" fillId="0" borderId="172" xfId="0" applyNumberFormat="1" applyFont="1" applyBorder="1" applyAlignment="1">
      <alignment horizontal="center" vertical="center"/>
    </xf>
    <xf numFmtId="187" fontId="20" fillId="0" borderId="172" xfId="0" applyNumberFormat="1" applyFont="1" applyBorder="1" applyAlignment="1">
      <alignment horizontal="center" vertical="center"/>
    </xf>
    <xf numFmtId="49" fontId="20" fillId="0" borderId="172" xfId="0" applyNumberFormat="1" applyFont="1" applyBorder="1" applyAlignment="1">
      <alignment horizontal="center" vertical="center"/>
    </xf>
    <xf numFmtId="0" fontId="76" fillId="0" borderId="172" xfId="0" applyFont="1" applyBorder="1" applyAlignment="1">
      <alignment horizontal="center" vertical="center"/>
    </xf>
    <xf numFmtId="14" fontId="76" fillId="0" borderId="172" xfId="0" applyNumberFormat="1" applyFont="1" applyBorder="1" applyAlignment="1">
      <alignment horizontal="center" vertical="center"/>
    </xf>
    <xf numFmtId="49" fontId="11" fillId="24" borderId="172" xfId="2" applyNumberFormat="1" applyFont="1" applyFill="1" applyBorder="1" applyAlignment="1" applyProtection="1">
      <alignment horizontal="left" vertical="center" wrapText="1"/>
      <protection locked="0"/>
    </xf>
    <xf numFmtId="0" fontId="11" fillId="24" borderId="172" xfId="2" applyFont="1" applyFill="1" applyBorder="1" applyAlignment="1" applyProtection="1">
      <alignment horizontal="left" vertical="center" wrapText="1"/>
      <protection locked="0"/>
    </xf>
    <xf numFmtId="0" fontId="11" fillId="24" borderId="172" xfId="2" applyFont="1" applyFill="1" applyBorder="1" applyAlignment="1" applyProtection="1">
      <alignment horizontal="center" vertical="center" wrapText="1"/>
      <protection locked="0"/>
    </xf>
    <xf numFmtId="184" fontId="11" fillId="0" borderId="172" xfId="1" applyNumberFormat="1" applyFont="1" applyFill="1" applyBorder="1" applyAlignment="1" applyProtection="1">
      <alignment horizontal="center" vertical="center" wrapText="1"/>
      <protection locked="0"/>
    </xf>
    <xf numFmtId="0" fontId="11" fillId="24" borderId="172" xfId="2" quotePrefix="1" applyFont="1" applyFill="1" applyBorder="1" applyAlignment="1" applyProtection="1">
      <alignment horizontal="center" vertical="center" wrapText="1"/>
      <protection locked="0"/>
    </xf>
    <xf numFmtId="0" fontId="11" fillId="0" borderId="14" xfId="2" applyFont="1" applyBorder="1" applyAlignment="1" applyProtection="1">
      <alignment horizontal="left" vertical="center" wrapText="1"/>
      <protection locked="0"/>
    </xf>
    <xf numFmtId="0" fontId="11" fillId="0" borderId="171" xfId="2" applyFont="1" applyBorder="1" applyAlignment="1" applyProtection="1">
      <alignment horizontal="center" vertical="center" wrapText="1"/>
      <protection locked="0"/>
    </xf>
    <xf numFmtId="41" fontId="11" fillId="0" borderId="173" xfId="2" applyNumberFormat="1" applyFont="1" applyBorder="1" applyAlignment="1" applyProtection="1">
      <alignment horizontal="center" vertical="center"/>
      <protection locked="0"/>
    </xf>
    <xf numFmtId="41" fontId="47" fillId="9" borderId="26" xfId="1" applyFont="1" applyFill="1" applyBorder="1" applyAlignment="1" applyProtection="1">
      <alignment horizontal="center" vertical="center"/>
      <protection locked="0"/>
    </xf>
    <xf numFmtId="41" fontId="47" fillId="9" borderId="14" xfId="1" applyFont="1" applyFill="1" applyBorder="1" applyAlignment="1" applyProtection="1">
      <alignment horizontal="center" vertical="center"/>
      <protection locked="0"/>
    </xf>
    <xf numFmtId="41" fontId="46" fillId="0" borderId="14" xfId="1" applyFont="1" applyFill="1" applyBorder="1" applyAlignment="1" applyProtection="1">
      <alignment horizontal="center" vertical="center"/>
      <protection locked="0"/>
    </xf>
    <xf numFmtId="41" fontId="47" fillId="18" borderId="169" xfId="1" applyFont="1" applyFill="1" applyBorder="1">
      <alignment vertical="center"/>
    </xf>
    <xf numFmtId="41" fontId="47" fillId="9" borderId="173" xfId="1" applyFont="1" applyFill="1" applyBorder="1" applyAlignment="1" applyProtection="1">
      <alignment horizontal="center" vertical="center"/>
      <protection locked="0"/>
    </xf>
    <xf numFmtId="41" fontId="47" fillId="18" borderId="16" xfId="1" applyFont="1" applyFill="1" applyBorder="1">
      <alignment vertical="center"/>
    </xf>
    <xf numFmtId="41" fontId="47" fillId="9" borderId="186" xfId="1" applyFont="1" applyFill="1" applyBorder="1" applyAlignment="1" applyProtection="1">
      <alignment horizontal="center" vertical="center"/>
      <protection locked="0"/>
    </xf>
    <xf numFmtId="41" fontId="47" fillId="9" borderId="187" xfId="1" applyFont="1" applyFill="1" applyBorder="1" applyAlignment="1" applyProtection="1">
      <alignment horizontal="center" vertical="center"/>
      <protection locked="0"/>
    </xf>
    <xf numFmtId="41" fontId="46" fillId="0" borderId="187" xfId="1" applyFont="1" applyFill="1" applyBorder="1" applyAlignment="1" applyProtection="1">
      <alignment horizontal="center" vertical="center"/>
      <protection locked="0"/>
    </xf>
    <xf numFmtId="41" fontId="47" fillId="18" borderId="188" xfId="1" applyFont="1" applyFill="1" applyBorder="1">
      <alignment vertical="center"/>
    </xf>
    <xf numFmtId="41" fontId="47" fillId="9" borderId="189" xfId="1" applyFont="1" applyFill="1" applyBorder="1" applyAlignment="1" applyProtection="1">
      <alignment horizontal="center" vertical="center"/>
      <protection locked="0"/>
    </xf>
    <xf numFmtId="41" fontId="47" fillId="9" borderId="190" xfId="1" applyFont="1" applyFill="1" applyBorder="1" applyAlignment="1" applyProtection="1">
      <alignment horizontal="center" vertical="center"/>
      <protection locked="0"/>
    </xf>
    <xf numFmtId="41" fontId="46" fillId="0" borderId="190" xfId="1" applyFont="1" applyFill="1" applyBorder="1" applyAlignment="1" applyProtection="1">
      <alignment horizontal="center" vertical="center"/>
      <protection locked="0"/>
    </xf>
    <xf numFmtId="41" fontId="47" fillId="18" borderId="191" xfId="1" applyFont="1" applyFill="1" applyBorder="1">
      <alignment vertical="center"/>
    </xf>
    <xf numFmtId="49" fontId="11" fillId="2" borderId="172" xfId="2" applyNumberFormat="1" applyFont="1" applyFill="1" applyBorder="1" applyAlignment="1" applyProtection="1">
      <alignment horizontal="left" vertical="center" wrapText="1"/>
      <protection locked="0"/>
    </xf>
    <xf numFmtId="0" fontId="11" fillId="2" borderId="172" xfId="2" applyFont="1" applyFill="1" applyBorder="1" applyAlignment="1" applyProtection="1">
      <alignment horizontal="left" vertical="center" wrapText="1"/>
      <protection locked="0"/>
    </xf>
    <xf numFmtId="0" fontId="11" fillId="2" borderId="172" xfId="2" applyFont="1" applyFill="1" applyBorder="1" applyAlignment="1" applyProtection="1">
      <alignment horizontal="center" vertical="center" wrapText="1"/>
      <protection locked="0"/>
    </xf>
    <xf numFmtId="0" fontId="11" fillId="2" borderId="172" xfId="2" quotePrefix="1" applyFont="1" applyFill="1" applyBorder="1" applyAlignment="1" applyProtection="1">
      <alignment horizontal="center" vertical="center" wrapText="1"/>
      <protection locked="0"/>
    </xf>
    <xf numFmtId="14" fontId="11" fillId="2" borderId="172" xfId="2" applyNumberFormat="1" applyFont="1" applyFill="1" applyBorder="1" applyAlignment="1" applyProtection="1">
      <alignment horizontal="center" vertical="center" wrapText="1"/>
      <protection locked="0"/>
    </xf>
    <xf numFmtId="0" fontId="52" fillId="0" borderId="0" xfId="2" applyFont="1" applyAlignment="1" applyProtection="1">
      <alignment horizontal="left" vertical="top" wrapText="1"/>
      <protection locked="0"/>
    </xf>
    <xf numFmtId="49" fontId="11" fillId="2" borderId="172" xfId="4" applyNumberFormat="1" applyFont="1" applyFill="1" applyBorder="1" applyAlignment="1" applyProtection="1">
      <alignment horizontal="left" vertical="center"/>
      <protection locked="0"/>
    </xf>
    <xf numFmtId="0" fontId="11" fillId="2" borderId="172" xfId="4" applyFont="1" applyFill="1" applyBorder="1" applyAlignment="1" applyProtection="1">
      <alignment horizontal="center" vertical="center"/>
      <protection locked="0"/>
    </xf>
    <xf numFmtId="0" fontId="77" fillId="0" borderId="172" xfId="2" applyFont="1" applyBorder="1" applyAlignment="1" applyProtection="1">
      <alignment horizontal="center" vertical="center" wrapText="1"/>
      <protection locked="0"/>
    </xf>
    <xf numFmtId="41" fontId="11" fillId="0" borderId="172" xfId="0" applyNumberFormat="1" applyFont="1" applyBorder="1">
      <alignment vertical="center"/>
    </xf>
    <xf numFmtId="0" fontId="10" fillId="2" borderId="172" xfId="2" applyFont="1" applyFill="1" applyBorder="1" applyAlignment="1" applyProtection="1">
      <alignment horizontal="center" vertical="center" wrapText="1"/>
      <protection locked="0"/>
    </xf>
    <xf numFmtId="41" fontId="11" fillId="0" borderId="0" xfId="1" applyFont="1" applyAlignment="1" applyProtection="1">
      <alignment horizontal="center" vertical="center"/>
      <protection locked="0"/>
    </xf>
    <xf numFmtId="41" fontId="10" fillId="2" borderId="172" xfId="1" applyFont="1" applyFill="1" applyBorder="1" applyAlignment="1" applyProtection="1">
      <alignment horizontal="center" vertical="center" wrapText="1"/>
      <protection locked="0"/>
    </xf>
    <xf numFmtId="41" fontId="11" fillId="0" borderId="172" xfId="1" applyFont="1" applyBorder="1" applyAlignment="1">
      <alignment horizontal="center" vertical="center"/>
    </xf>
    <xf numFmtId="41" fontId="21" fillId="0" borderId="0" xfId="1" applyFont="1" applyAlignment="1">
      <alignment horizontal="center" vertical="center"/>
    </xf>
    <xf numFmtId="41" fontId="14" fillId="0" borderId="0" xfId="1" applyFont="1" applyAlignment="1">
      <alignment horizontal="center" vertical="center"/>
    </xf>
    <xf numFmtId="0" fontId="44" fillId="17" borderId="172" xfId="2" applyFont="1" applyFill="1" applyBorder="1" applyAlignment="1" applyProtection="1">
      <alignment horizontal="center" vertical="center" wrapText="1"/>
      <protection locked="0"/>
    </xf>
    <xf numFmtId="41" fontId="11" fillId="0" borderId="0" xfId="0" applyNumberFormat="1" applyFont="1">
      <alignment vertical="center"/>
    </xf>
    <xf numFmtId="14" fontId="11" fillId="8" borderId="172" xfId="2" applyNumberFormat="1" applyFont="1" applyFill="1" applyBorder="1" applyAlignment="1" applyProtection="1">
      <alignment horizontal="center" vertical="center" wrapText="1"/>
      <protection locked="0"/>
    </xf>
    <xf numFmtId="41" fontId="11" fillId="2" borderId="172" xfId="1" applyFont="1" applyFill="1" applyBorder="1" applyAlignment="1" applyProtection="1">
      <alignment horizontal="center" vertical="center" wrapText="1"/>
      <protection locked="0"/>
    </xf>
    <xf numFmtId="0" fontId="11" fillId="21" borderId="172" xfId="2" applyFont="1" applyFill="1" applyBorder="1" applyAlignment="1" applyProtection="1">
      <alignment horizontal="center" vertical="center" wrapText="1"/>
      <protection locked="0"/>
    </xf>
    <xf numFmtId="14" fontId="11" fillId="21" borderId="172" xfId="2" applyNumberFormat="1" applyFont="1" applyFill="1" applyBorder="1" applyAlignment="1" applyProtection="1">
      <alignment horizontal="center" vertical="center" wrapText="1"/>
      <protection locked="0"/>
    </xf>
    <xf numFmtId="0" fontId="79" fillId="0" borderId="0" xfId="0" applyFont="1">
      <alignment vertical="center"/>
    </xf>
    <xf numFmtId="188" fontId="80" fillId="0" borderId="0" xfId="13" applyNumberFormat="1" applyFont="1">
      <alignment vertical="center"/>
    </xf>
    <xf numFmtId="0" fontId="81" fillId="0" borderId="0" xfId="0" applyFont="1">
      <alignment vertical="center"/>
    </xf>
    <xf numFmtId="189" fontId="79" fillId="9" borderId="172" xfId="0" applyNumberFormat="1" applyFont="1" applyFill="1" applyBorder="1" applyAlignment="1">
      <alignment horizontal="center" vertical="center"/>
    </xf>
    <xf numFmtId="189" fontId="81" fillId="9" borderId="172" xfId="0" applyNumberFormat="1" applyFont="1" applyFill="1" applyBorder="1" applyAlignment="1">
      <alignment horizontal="center" vertical="center"/>
    </xf>
    <xf numFmtId="189" fontId="82" fillId="9" borderId="172" xfId="0" applyNumberFormat="1" applyFont="1" applyFill="1" applyBorder="1" applyAlignment="1">
      <alignment horizontal="center" vertical="center"/>
    </xf>
    <xf numFmtId="189" fontId="83" fillId="9" borderId="172" xfId="0" applyNumberFormat="1" applyFont="1" applyFill="1" applyBorder="1" applyAlignment="1">
      <alignment horizontal="center" vertical="center"/>
    </xf>
    <xf numFmtId="189" fontId="83" fillId="9" borderId="0" xfId="0" applyNumberFormat="1" applyFont="1" applyFill="1" applyAlignment="1">
      <alignment horizontal="center" vertical="center"/>
    </xf>
    <xf numFmtId="0" fontId="81" fillId="0" borderId="0" xfId="0" applyFont="1" applyAlignment="1">
      <alignment horizontal="center" vertical="center"/>
    </xf>
    <xf numFmtId="190" fontId="79" fillId="9" borderId="172" xfId="1" applyNumberFormat="1" applyFont="1" applyFill="1" applyBorder="1" applyAlignment="1">
      <alignment horizontal="center" vertical="center"/>
    </xf>
    <xf numFmtId="190" fontId="81" fillId="9" borderId="172" xfId="1" applyNumberFormat="1" applyFont="1" applyFill="1" applyBorder="1" applyAlignment="1">
      <alignment horizontal="center" vertical="center"/>
    </xf>
    <xf numFmtId="190" fontId="82" fillId="9" borderId="172" xfId="1" applyNumberFormat="1" applyFont="1" applyFill="1" applyBorder="1" applyAlignment="1">
      <alignment horizontal="center" vertical="center"/>
    </xf>
    <xf numFmtId="190" fontId="83" fillId="9" borderId="172" xfId="1" applyNumberFormat="1" applyFont="1" applyFill="1" applyBorder="1" applyAlignment="1">
      <alignment horizontal="center" vertical="center"/>
    </xf>
    <xf numFmtId="190" fontId="83" fillId="9" borderId="172" xfId="0" applyNumberFormat="1" applyFont="1" applyFill="1" applyBorder="1" applyAlignment="1">
      <alignment horizontal="center" vertical="center"/>
    </xf>
    <xf numFmtId="190" fontId="83" fillId="9" borderId="172" xfId="14" applyNumberFormat="1" applyFont="1" applyFill="1" applyBorder="1" applyAlignment="1">
      <alignment horizontal="center" vertical="center"/>
    </xf>
    <xf numFmtId="190" fontId="83" fillId="9" borderId="0" xfId="14" applyNumberFormat="1" applyFont="1" applyFill="1" applyBorder="1" applyAlignment="1">
      <alignment horizontal="center" vertical="center"/>
    </xf>
    <xf numFmtId="189" fontId="81" fillId="0" borderId="0" xfId="0" applyNumberFormat="1" applyFont="1" applyAlignment="1">
      <alignment horizontal="center" vertical="center"/>
    </xf>
    <xf numFmtId="41" fontId="81" fillId="0" borderId="0" xfId="1" applyFont="1" applyAlignment="1">
      <alignment horizontal="center" vertical="center"/>
    </xf>
    <xf numFmtId="0" fontId="84" fillId="22" borderId="4" xfId="0" applyFont="1" applyFill="1" applyBorder="1" applyAlignment="1">
      <alignment horizontal="center" vertical="center"/>
    </xf>
    <xf numFmtId="41" fontId="84" fillId="22" borderId="6" xfId="1" applyFont="1" applyFill="1" applyBorder="1" applyAlignment="1">
      <alignment horizontal="center" vertical="center"/>
    </xf>
    <xf numFmtId="0" fontId="85" fillId="0" borderId="173" xfId="0" applyFont="1" applyBorder="1" applyAlignment="1">
      <alignment horizontal="center" vertical="center" wrapText="1"/>
    </xf>
    <xf numFmtId="0" fontId="79" fillId="0" borderId="172" xfId="0" quotePrefix="1" applyFont="1" applyBorder="1" applyAlignment="1">
      <alignment horizontal="center" vertical="center"/>
    </xf>
    <xf numFmtId="189" fontId="82" fillId="6" borderId="172" xfId="0" applyNumberFormat="1" applyFont="1" applyFill="1" applyBorder="1" applyAlignment="1">
      <alignment horizontal="center" vertical="center"/>
    </xf>
    <xf numFmtId="189" fontId="82" fillId="25" borderId="172" xfId="0" applyNumberFormat="1" applyFont="1" applyFill="1" applyBorder="1" applyAlignment="1">
      <alignment horizontal="center" vertical="center"/>
    </xf>
    <xf numFmtId="189" fontId="82" fillId="2" borderId="172" xfId="0" applyNumberFormat="1" applyFont="1" applyFill="1" applyBorder="1" applyAlignment="1">
      <alignment horizontal="center" vertical="center"/>
    </xf>
    <xf numFmtId="189" fontId="82" fillId="0" borderId="172" xfId="0" applyNumberFormat="1" applyFont="1" applyBorder="1" applyAlignment="1">
      <alignment horizontal="center" vertical="center"/>
    </xf>
    <xf numFmtId="189" fontId="86" fillId="6" borderId="172" xfId="1" applyNumberFormat="1" applyFont="1" applyFill="1" applyBorder="1" applyAlignment="1">
      <alignment horizontal="center" vertical="center"/>
    </xf>
    <xf numFmtId="189" fontId="86" fillId="6" borderId="172" xfId="14" applyNumberFormat="1" applyFont="1" applyFill="1" applyBorder="1" applyAlignment="1">
      <alignment horizontal="center" vertical="center"/>
    </xf>
    <xf numFmtId="189" fontId="86" fillId="0" borderId="174" xfId="14" applyNumberFormat="1" applyFont="1" applyFill="1" applyBorder="1" applyAlignment="1">
      <alignment horizontal="center" vertical="center"/>
    </xf>
    <xf numFmtId="189" fontId="86" fillId="9" borderId="174" xfId="14" applyNumberFormat="1" applyFont="1" applyFill="1" applyBorder="1" applyAlignment="1">
      <alignment horizontal="center" vertical="center"/>
    </xf>
    <xf numFmtId="0" fontId="85" fillId="0" borderId="12" xfId="0" applyFont="1" applyBorder="1" applyAlignment="1">
      <alignment horizontal="center" vertical="center" wrapText="1"/>
    </xf>
    <xf numFmtId="189" fontId="82" fillId="0" borderId="174" xfId="14" applyNumberFormat="1" applyFont="1" applyFill="1" applyBorder="1" applyAlignment="1">
      <alignment horizontal="center" vertical="center"/>
    </xf>
    <xf numFmtId="189" fontId="82" fillId="9" borderId="174" xfId="14" applyNumberFormat="1" applyFont="1" applyFill="1" applyBorder="1" applyAlignment="1">
      <alignment horizontal="center" vertical="center"/>
    </xf>
    <xf numFmtId="0" fontId="87" fillId="0" borderId="172" xfId="0" quotePrefix="1" applyFont="1" applyBorder="1" applyAlignment="1">
      <alignment horizontal="center" vertical="center"/>
    </xf>
    <xf numFmtId="189" fontId="88" fillId="25" borderId="172" xfId="0" applyNumberFormat="1" applyFont="1" applyFill="1" applyBorder="1" applyAlignment="1">
      <alignment horizontal="center" vertical="center"/>
    </xf>
    <xf numFmtId="189" fontId="88" fillId="2" borderId="172" xfId="0" applyNumberFormat="1" applyFont="1" applyFill="1" applyBorder="1" applyAlignment="1">
      <alignment horizontal="center" vertical="center"/>
    </xf>
    <xf numFmtId="189" fontId="88" fillId="2" borderId="174" xfId="14" applyNumberFormat="1" applyFont="1" applyFill="1" applyBorder="1" applyAlignment="1">
      <alignment horizontal="center" vertical="center"/>
    </xf>
    <xf numFmtId="189" fontId="88" fillId="9" borderId="174" xfId="14" applyNumberFormat="1" applyFont="1" applyFill="1" applyBorder="1" applyAlignment="1">
      <alignment horizontal="center" vertical="center"/>
    </xf>
    <xf numFmtId="0" fontId="89" fillId="0" borderId="172" xfId="0" quotePrefix="1" applyFont="1" applyBorder="1" applyAlignment="1">
      <alignment horizontal="center" vertical="center"/>
    </xf>
    <xf numFmtId="188" fontId="82" fillId="6" borderId="172" xfId="13" applyNumberFormat="1" applyFont="1" applyFill="1" applyBorder="1" applyAlignment="1">
      <alignment horizontal="center" vertical="center"/>
    </xf>
    <xf numFmtId="188" fontId="82" fillId="25" borderId="172" xfId="13" applyNumberFormat="1" applyFont="1" applyFill="1" applyBorder="1" applyAlignment="1">
      <alignment horizontal="center" vertical="center"/>
    </xf>
    <xf numFmtId="188" fontId="82" fillId="2" borderId="172" xfId="13" applyNumberFormat="1" applyFont="1" applyFill="1" applyBorder="1" applyAlignment="1">
      <alignment horizontal="center" vertical="center"/>
    </xf>
    <xf numFmtId="188" fontId="82" fillId="0" borderId="172" xfId="13" applyNumberFormat="1" applyFont="1" applyFill="1" applyBorder="1" applyAlignment="1">
      <alignment horizontal="center" vertical="center"/>
    </xf>
    <xf numFmtId="188" fontId="82" fillId="0" borderId="174" xfId="13" applyNumberFormat="1" applyFont="1" applyFill="1" applyBorder="1" applyAlignment="1">
      <alignment horizontal="center" vertical="center"/>
    </xf>
    <xf numFmtId="188" fontId="82" fillId="9" borderId="174" xfId="13" applyNumberFormat="1" applyFont="1" applyFill="1" applyBorder="1" applyAlignment="1">
      <alignment horizontal="center" vertical="center"/>
    </xf>
    <xf numFmtId="0" fontId="90" fillId="0" borderId="0" xfId="0" applyFont="1">
      <alignment vertical="center"/>
    </xf>
    <xf numFmtId="188" fontId="91" fillId="6" borderId="172" xfId="14" applyNumberFormat="1" applyFont="1" applyFill="1" applyBorder="1" applyAlignment="1">
      <alignment horizontal="center" vertical="center"/>
    </xf>
    <xf numFmtId="188" fontId="91" fillId="25" borderId="172" xfId="14" applyNumberFormat="1" applyFont="1" applyFill="1" applyBorder="1" applyAlignment="1">
      <alignment horizontal="center" vertical="center"/>
    </xf>
    <xf numFmtId="188" fontId="91" fillId="2" borderId="172" xfId="14" applyNumberFormat="1" applyFont="1" applyFill="1" applyBorder="1" applyAlignment="1">
      <alignment horizontal="center" vertical="center"/>
    </xf>
    <xf numFmtId="188" fontId="91" fillId="0" borderId="172" xfId="14" applyNumberFormat="1" applyFont="1" applyFill="1" applyBorder="1" applyAlignment="1">
      <alignment horizontal="center" vertical="center"/>
    </xf>
    <xf numFmtId="188" fontId="92" fillId="2" borderId="174" xfId="14" applyNumberFormat="1" applyFont="1" applyFill="1" applyBorder="1" applyAlignment="1">
      <alignment horizontal="center" vertical="center"/>
    </xf>
    <xf numFmtId="188" fontId="92" fillId="9" borderId="174" xfId="14" applyNumberFormat="1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79" fillId="0" borderId="18" xfId="0" quotePrefix="1" applyFont="1" applyBorder="1" applyAlignment="1">
      <alignment horizontal="center" vertical="center"/>
    </xf>
    <xf numFmtId="41" fontId="80" fillId="6" borderId="18" xfId="1" applyFont="1" applyFill="1" applyBorder="1" applyAlignment="1">
      <alignment horizontal="center" vertical="center"/>
    </xf>
    <xf numFmtId="41" fontId="80" fillId="25" borderId="18" xfId="1" applyFont="1" applyFill="1" applyBorder="1" applyAlignment="1">
      <alignment horizontal="center" vertical="center"/>
    </xf>
    <xf numFmtId="41" fontId="80" fillId="2" borderId="18" xfId="1" applyFont="1" applyFill="1" applyBorder="1" applyAlignment="1">
      <alignment horizontal="center" vertical="center"/>
    </xf>
    <xf numFmtId="41" fontId="80" fillId="0" borderId="18" xfId="1" applyFont="1" applyFill="1" applyBorder="1" applyAlignment="1">
      <alignment horizontal="center" vertical="center"/>
    </xf>
    <xf numFmtId="41" fontId="80" fillId="0" borderId="17" xfId="1" applyFont="1" applyFill="1" applyBorder="1" applyAlignment="1">
      <alignment horizontal="center" vertical="center"/>
    </xf>
    <xf numFmtId="41" fontId="80" fillId="9" borderId="17" xfId="1" applyFont="1" applyFill="1" applyBorder="1" applyAlignment="1">
      <alignment horizontal="center" vertical="center"/>
    </xf>
    <xf numFmtId="0" fontId="84" fillId="0" borderId="192" xfId="0" applyFont="1" applyBorder="1" applyAlignment="1">
      <alignment vertical="center" wrapText="1"/>
    </xf>
    <xf numFmtId="0" fontId="79" fillId="0" borderId="51" xfId="0" quotePrefix="1" applyFont="1" applyBorder="1" applyAlignment="1">
      <alignment horizontal="center" vertical="center"/>
    </xf>
    <xf numFmtId="9" fontId="83" fillId="0" borderId="51" xfId="13" applyFont="1" applyFill="1" applyBorder="1" applyAlignment="1">
      <alignment horizontal="center" vertical="center"/>
    </xf>
    <xf numFmtId="9" fontId="83" fillId="0" borderId="193" xfId="13" applyFont="1" applyFill="1" applyBorder="1" applyAlignment="1">
      <alignment horizontal="center" vertical="center"/>
    </xf>
    <xf numFmtId="9" fontId="83" fillId="9" borderId="193" xfId="13" applyFont="1" applyFill="1" applyBorder="1" applyAlignment="1">
      <alignment horizontal="center" vertical="center"/>
    </xf>
    <xf numFmtId="0" fontId="84" fillId="0" borderId="194" xfId="0" applyFont="1" applyBorder="1" applyAlignment="1">
      <alignment horizontal="center" vertical="center" wrapText="1"/>
    </xf>
    <xf numFmtId="0" fontId="84" fillId="0" borderId="194" xfId="0" quotePrefix="1" applyFont="1" applyBorder="1" applyAlignment="1">
      <alignment horizontal="center" vertical="center"/>
    </xf>
    <xf numFmtId="191" fontId="93" fillId="0" borderId="194" xfId="14" applyNumberFormat="1" applyFont="1" applyFill="1" applyBorder="1" applyAlignment="1">
      <alignment horizontal="center" vertical="center"/>
    </xf>
    <xf numFmtId="41" fontId="93" fillId="0" borderId="194" xfId="1" applyFont="1" applyFill="1" applyBorder="1" applyAlignment="1">
      <alignment horizontal="center" vertical="center"/>
    </xf>
    <xf numFmtId="0" fontId="88" fillId="22" borderId="4" xfId="0" applyFont="1" applyFill="1" applyBorder="1" applyAlignment="1">
      <alignment horizontal="center" vertical="center"/>
    </xf>
    <xf numFmtId="0" fontId="88" fillId="22" borderId="6" xfId="0" applyFont="1" applyFill="1" applyBorder="1" applyAlignment="1">
      <alignment horizontal="center" vertical="center"/>
    </xf>
    <xf numFmtId="190" fontId="82" fillId="6" borderId="172" xfId="1" applyNumberFormat="1" applyFont="1" applyFill="1" applyBorder="1" applyAlignment="1">
      <alignment horizontal="center" vertical="center"/>
    </xf>
    <xf numFmtId="190" fontId="82" fillId="25" borderId="172" xfId="1" applyNumberFormat="1" applyFont="1" applyFill="1" applyBorder="1" applyAlignment="1">
      <alignment horizontal="center" vertical="center"/>
    </xf>
    <xf numFmtId="190" fontId="82" fillId="2" borderId="172" xfId="1" applyNumberFormat="1" applyFont="1" applyFill="1" applyBorder="1" applyAlignment="1">
      <alignment horizontal="center" vertical="center"/>
    </xf>
    <xf numFmtId="190" fontId="82" fillId="0" borderId="172" xfId="1" applyNumberFormat="1" applyFont="1" applyFill="1" applyBorder="1" applyAlignment="1">
      <alignment horizontal="center" vertical="center"/>
    </xf>
    <xf numFmtId="190" fontId="83" fillId="6" borderId="11" xfId="1" applyNumberFormat="1" applyFont="1" applyFill="1" applyBorder="1" applyAlignment="1">
      <alignment horizontal="center" vertical="center"/>
    </xf>
    <xf numFmtId="190" fontId="83" fillId="6" borderId="11" xfId="0" applyNumberFormat="1" applyFont="1" applyFill="1" applyBorder="1" applyAlignment="1">
      <alignment horizontal="center" vertical="center"/>
    </xf>
    <xf numFmtId="190" fontId="83" fillId="6" borderId="172" xfId="0" applyNumberFormat="1" applyFont="1" applyFill="1" applyBorder="1" applyAlignment="1">
      <alignment horizontal="center" vertical="center"/>
    </xf>
    <xf numFmtId="190" fontId="83" fillId="0" borderId="174" xfId="14" applyNumberFormat="1" applyFont="1" applyFill="1" applyBorder="1" applyAlignment="1">
      <alignment horizontal="center" vertical="center"/>
    </xf>
    <xf numFmtId="190" fontId="83" fillId="9" borderId="174" xfId="14" applyNumberFormat="1" applyFont="1" applyFill="1" applyBorder="1" applyAlignment="1">
      <alignment horizontal="center" vertical="center"/>
    </xf>
    <xf numFmtId="190" fontId="83" fillId="6" borderId="172" xfId="1" applyNumberFormat="1" applyFont="1" applyFill="1" applyBorder="1" applyAlignment="1">
      <alignment horizontal="center" vertical="center"/>
    </xf>
    <xf numFmtId="190" fontId="88" fillId="25" borderId="172" xfId="1" applyNumberFormat="1" applyFont="1" applyFill="1" applyBorder="1" applyAlignment="1">
      <alignment horizontal="center" vertical="center"/>
    </xf>
    <xf numFmtId="190" fontId="88" fillId="2" borderId="172" xfId="1" applyNumberFormat="1" applyFont="1" applyFill="1" applyBorder="1" applyAlignment="1">
      <alignment horizontal="center" vertical="center"/>
    </xf>
    <xf numFmtId="190" fontId="93" fillId="2" borderId="174" xfId="14" applyNumberFormat="1" applyFont="1" applyFill="1" applyBorder="1" applyAlignment="1">
      <alignment horizontal="center" vertical="center"/>
    </xf>
    <xf numFmtId="190" fontId="93" fillId="9" borderId="174" xfId="14" applyNumberFormat="1" applyFont="1" applyFill="1" applyBorder="1" applyAlignment="1">
      <alignment horizontal="center" vertical="center"/>
    </xf>
    <xf numFmtId="188" fontId="83" fillId="6" borderId="172" xfId="13" applyNumberFormat="1" applyFont="1" applyFill="1" applyBorder="1" applyAlignment="1">
      <alignment horizontal="center" vertical="center"/>
    </xf>
    <xf numFmtId="188" fontId="83" fillId="25" borderId="172" xfId="13" applyNumberFormat="1" applyFont="1" applyFill="1" applyBorder="1" applyAlignment="1">
      <alignment horizontal="center" vertical="center"/>
    </xf>
    <xf numFmtId="188" fontId="83" fillId="2" borderId="172" xfId="13" applyNumberFormat="1" applyFont="1" applyFill="1" applyBorder="1" applyAlignment="1">
      <alignment horizontal="center" vertical="center"/>
    </xf>
    <xf numFmtId="188" fontId="83" fillId="0" borderId="172" xfId="13" applyNumberFormat="1" applyFont="1" applyFill="1" applyBorder="1" applyAlignment="1">
      <alignment horizontal="center" vertical="center"/>
    </xf>
    <xf numFmtId="188" fontId="83" fillId="0" borderId="174" xfId="13" applyNumberFormat="1" applyFont="1" applyFill="1" applyBorder="1" applyAlignment="1">
      <alignment horizontal="center" vertical="center"/>
    </xf>
    <xf numFmtId="188" fontId="83" fillId="9" borderId="174" xfId="13" applyNumberFormat="1" applyFont="1" applyFill="1" applyBorder="1" applyAlignment="1">
      <alignment horizontal="center" vertical="center"/>
    </xf>
    <xf numFmtId="190" fontId="80" fillId="6" borderId="172" xfId="1" applyNumberFormat="1" applyFont="1" applyFill="1" applyBorder="1" applyAlignment="1">
      <alignment horizontal="center" vertical="center"/>
    </xf>
    <xf numFmtId="190" fontId="80" fillId="25" borderId="172" xfId="1" applyNumberFormat="1" applyFont="1" applyFill="1" applyBorder="1" applyAlignment="1">
      <alignment horizontal="center" vertical="center"/>
    </xf>
    <xf numFmtId="190" fontId="80" fillId="2" borderId="172" xfId="1" applyNumberFormat="1" applyFont="1" applyFill="1" applyBorder="1" applyAlignment="1">
      <alignment horizontal="center" vertical="center"/>
    </xf>
    <xf numFmtId="190" fontId="80" fillId="0" borderId="172" xfId="1" applyNumberFormat="1" applyFont="1" applyFill="1" applyBorder="1" applyAlignment="1">
      <alignment horizontal="center" vertical="center"/>
    </xf>
    <xf numFmtId="190" fontId="80" fillId="0" borderId="174" xfId="1" applyNumberFormat="1" applyFont="1" applyFill="1" applyBorder="1" applyAlignment="1">
      <alignment horizontal="center" vertical="center"/>
    </xf>
    <xf numFmtId="190" fontId="80" fillId="9" borderId="174" xfId="1" applyNumberFormat="1" applyFont="1" applyFill="1" applyBorder="1" applyAlignment="1">
      <alignment horizontal="center" vertical="center"/>
    </xf>
    <xf numFmtId="0" fontId="84" fillId="0" borderId="16" xfId="0" applyFont="1" applyBorder="1">
      <alignment vertical="center"/>
    </xf>
    <xf numFmtId="9" fontId="83" fillId="6" borderId="18" xfId="13" applyFont="1" applyFill="1" applyBorder="1" applyAlignment="1">
      <alignment horizontal="center" vertical="center"/>
    </xf>
    <xf numFmtId="9" fontId="83" fillId="25" borderId="18" xfId="13" applyFont="1" applyFill="1" applyBorder="1" applyAlignment="1">
      <alignment horizontal="center" vertical="center"/>
    </xf>
    <xf numFmtId="9" fontId="83" fillId="2" borderId="18" xfId="13" applyFont="1" applyFill="1" applyBorder="1" applyAlignment="1">
      <alignment horizontal="center" vertical="center"/>
    </xf>
    <xf numFmtId="9" fontId="82" fillId="6" borderId="18" xfId="13" applyFont="1" applyFill="1" applyBorder="1" applyAlignment="1">
      <alignment horizontal="center" vertical="center"/>
    </xf>
    <xf numFmtId="9" fontId="82" fillId="0" borderId="18" xfId="13" applyFont="1" applyFill="1" applyBorder="1" applyAlignment="1">
      <alignment horizontal="center" vertical="center"/>
    </xf>
    <xf numFmtId="9" fontId="82" fillId="0" borderId="17" xfId="13" applyFont="1" applyFill="1" applyBorder="1" applyAlignment="1">
      <alignment horizontal="center" vertical="center"/>
    </xf>
    <xf numFmtId="9" fontId="82" fillId="9" borderId="17" xfId="13" applyFont="1" applyFill="1" applyBorder="1" applyAlignment="1">
      <alignment horizontal="center" vertical="center"/>
    </xf>
    <xf numFmtId="0" fontId="89" fillId="0" borderId="60" xfId="0" quotePrefix="1" applyFont="1" applyBorder="1" applyAlignment="1">
      <alignment horizontal="center" vertical="center"/>
    </xf>
    <xf numFmtId="189" fontId="91" fillId="6" borderId="60" xfId="1" applyNumberFormat="1" applyFont="1" applyFill="1" applyBorder="1" applyAlignment="1">
      <alignment horizontal="center" vertical="center"/>
    </xf>
    <xf numFmtId="189" fontId="91" fillId="25" borderId="60" xfId="1" applyNumberFormat="1" applyFont="1" applyFill="1" applyBorder="1" applyAlignment="1">
      <alignment horizontal="center" vertical="center"/>
    </xf>
    <xf numFmtId="189" fontId="91" fillId="2" borderId="60" xfId="1" applyNumberFormat="1" applyFont="1" applyFill="1" applyBorder="1" applyAlignment="1">
      <alignment horizontal="center" vertical="center"/>
    </xf>
    <xf numFmtId="189" fontId="91" fillId="0" borderId="60" xfId="1" applyNumberFormat="1" applyFont="1" applyFill="1" applyBorder="1" applyAlignment="1">
      <alignment horizontal="center" vertical="center"/>
    </xf>
    <xf numFmtId="189" fontId="91" fillId="0" borderId="61" xfId="1" applyNumberFormat="1" applyFont="1" applyFill="1" applyBorder="1" applyAlignment="1">
      <alignment horizontal="center" vertical="center"/>
    </xf>
    <xf numFmtId="189" fontId="91" fillId="9" borderId="61" xfId="1" applyNumberFormat="1" applyFont="1" applyFill="1" applyBorder="1" applyAlignment="1">
      <alignment horizontal="center" vertical="center"/>
    </xf>
    <xf numFmtId="0" fontId="89" fillId="0" borderId="18" xfId="0" quotePrefix="1" applyFont="1" applyBorder="1" applyAlignment="1">
      <alignment horizontal="center" vertical="center"/>
    </xf>
    <xf numFmtId="189" fontId="91" fillId="6" borderId="18" xfId="1" applyNumberFormat="1" applyFont="1" applyFill="1" applyBorder="1" applyAlignment="1">
      <alignment horizontal="center" vertical="center"/>
    </xf>
    <xf numFmtId="189" fontId="91" fillId="25" borderId="18" xfId="1" applyNumberFormat="1" applyFont="1" applyFill="1" applyBorder="1" applyAlignment="1">
      <alignment horizontal="center" vertical="center"/>
    </xf>
    <xf numFmtId="189" fontId="91" fillId="2" borderId="18" xfId="1" applyNumberFormat="1" applyFont="1" applyFill="1" applyBorder="1" applyAlignment="1">
      <alignment horizontal="center" vertical="center"/>
    </xf>
    <xf numFmtId="189" fontId="91" fillId="0" borderId="18" xfId="1" applyNumberFormat="1" applyFont="1" applyFill="1" applyBorder="1" applyAlignment="1">
      <alignment horizontal="center" vertical="center"/>
    </xf>
    <xf numFmtId="189" fontId="91" fillId="0" borderId="17" xfId="1" applyNumberFormat="1" applyFont="1" applyFill="1" applyBorder="1" applyAlignment="1">
      <alignment horizontal="center" vertical="center"/>
    </xf>
    <xf numFmtId="189" fontId="91" fillId="9" borderId="17" xfId="1" applyNumberFormat="1" applyFont="1" applyFill="1" applyBorder="1" applyAlignment="1">
      <alignment horizontal="center" vertical="center"/>
    </xf>
    <xf numFmtId="41" fontId="95" fillId="0" borderId="0" xfId="1" applyFont="1">
      <alignment vertical="center"/>
    </xf>
    <xf numFmtId="41" fontId="96" fillId="0" borderId="0" xfId="1" applyFont="1" applyAlignment="1">
      <alignment horizontal="center" vertical="center"/>
    </xf>
    <xf numFmtId="41" fontId="96" fillId="0" borderId="0" xfId="1" quotePrefix="1" applyFont="1" applyAlignment="1">
      <alignment horizontal="center" vertical="center"/>
    </xf>
    <xf numFmtId="9" fontId="96" fillId="0" borderId="0" xfId="1" applyNumberFormat="1" applyFont="1" applyFill="1" applyBorder="1" applyAlignment="1">
      <alignment horizontal="center" vertical="center"/>
    </xf>
    <xf numFmtId="41" fontId="96" fillId="0" borderId="0" xfId="1" applyFont="1" applyFill="1" applyBorder="1" applyAlignment="1">
      <alignment horizontal="center" vertical="center"/>
    </xf>
    <xf numFmtId="41" fontId="96" fillId="0" borderId="0" xfId="1" applyFont="1">
      <alignment vertical="center"/>
    </xf>
    <xf numFmtId="41" fontId="97" fillId="0" borderId="0" xfId="1" applyFont="1">
      <alignment vertical="center"/>
    </xf>
    <xf numFmtId="41" fontId="80" fillId="0" borderId="0" xfId="1" applyFont="1">
      <alignment vertical="center"/>
    </xf>
    <xf numFmtId="41" fontId="83" fillId="0" borderId="0" xfId="1" applyFont="1">
      <alignment vertical="center"/>
    </xf>
    <xf numFmtId="41" fontId="95" fillId="0" borderId="0" xfId="1" applyFont="1" applyAlignment="1">
      <alignment horizontal="center" vertical="center"/>
    </xf>
    <xf numFmtId="0" fontId="98" fillId="0" borderId="0" xfId="0" applyFont="1">
      <alignment vertical="center"/>
    </xf>
    <xf numFmtId="0" fontId="99" fillId="0" borderId="0" xfId="0" applyFont="1">
      <alignment vertical="center"/>
    </xf>
    <xf numFmtId="9" fontId="98" fillId="0" borderId="0" xfId="0" applyNumberFormat="1" applyFont="1">
      <alignment vertical="center"/>
    </xf>
    <xf numFmtId="0" fontId="98" fillId="0" borderId="0" xfId="0" applyFont="1" applyAlignment="1">
      <alignment horizontal="center" vertical="center"/>
    </xf>
    <xf numFmtId="41" fontId="100" fillId="0" borderId="0" xfId="0" applyNumberFormat="1" applyFont="1" applyAlignment="1">
      <alignment horizontal="center" vertical="center"/>
    </xf>
    <xf numFmtId="41" fontId="82" fillId="0" borderId="0" xfId="1" applyFont="1" applyAlignment="1">
      <alignment horizontal="center" vertical="center"/>
    </xf>
    <xf numFmtId="0" fontId="83" fillId="0" borderId="0" xfId="0" applyFont="1">
      <alignment vertical="center"/>
    </xf>
    <xf numFmtId="0" fontId="101" fillId="0" borderId="0" xfId="0" quotePrefix="1" applyFont="1" applyAlignment="1">
      <alignment horizontal="left" vertical="center"/>
    </xf>
    <xf numFmtId="0" fontId="83" fillId="0" borderId="0" xfId="0" applyFont="1" applyAlignment="1">
      <alignment horizontal="center" vertical="center"/>
    </xf>
    <xf numFmtId="41" fontId="81" fillId="0" borderId="0" xfId="1" applyFont="1">
      <alignment vertical="center"/>
    </xf>
    <xf numFmtId="41" fontId="90" fillId="0" borderId="0" xfId="1" applyFont="1">
      <alignment vertical="center"/>
    </xf>
    <xf numFmtId="190" fontId="81" fillId="0" borderId="0" xfId="0" applyNumberFormat="1" applyFont="1">
      <alignment vertical="center"/>
    </xf>
    <xf numFmtId="41" fontId="104" fillId="0" borderId="0" xfId="1" applyFont="1">
      <alignment vertical="center"/>
    </xf>
    <xf numFmtId="41" fontId="105" fillId="0" borderId="0" xfId="1" applyFont="1">
      <alignment vertical="center"/>
    </xf>
    <xf numFmtId="41" fontId="105" fillId="0" borderId="0" xfId="0" applyNumberFormat="1" applyFont="1" applyAlignment="1">
      <alignment horizontal="left" vertical="center"/>
    </xf>
    <xf numFmtId="41" fontId="105" fillId="0" borderId="0" xfId="0" applyNumberFormat="1" applyFont="1">
      <alignment vertical="center"/>
    </xf>
    <xf numFmtId="192" fontId="105" fillId="0" borderId="0" xfId="0" applyNumberFormat="1" applyFont="1">
      <alignment vertical="center"/>
    </xf>
    <xf numFmtId="41" fontId="81" fillId="0" borderId="0" xfId="0" applyNumberFormat="1" applyFont="1">
      <alignment vertical="center"/>
    </xf>
    <xf numFmtId="41" fontId="105" fillId="0" borderId="0" xfId="1" applyFont="1" applyAlignment="1">
      <alignment horizontal="center" vertical="center"/>
    </xf>
    <xf numFmtId="41" fontId="105" fillId="0" borderId="0" xfId="1" applyFont="1" applyBorder="1">
      <alignment vertical="center"/>
    </xf>
    <xf numFmtId="41" fontId="84" fillId="0" borderId="0" xfId="1" applyFont="1">
      <alignment vertical="center"/>
    </xf>
    <xf numFmtId="0" fontId="97" fillId="19" borderId="4" xfId="2" applyFont="1" applyFill="1" applyBorder="1" applyAlignment="1" applyProtection="1">
      <alignment horizontal="center" vertical="center"/>
      <protection locked="0"/>
    </xf>
    <xf numFmtId="0" fontId="97" fillId="14" borderId="4" xfId="2" applyFont="1" applyFill="1" applyBorder="1" applyAlignment="1" applyProtection="1">
      <alignment horizontal="center" vertical="center"/>
      <protection locked="0"/>
    </xf>
    <xf numFmtId="0" fontId="97" fillId="20" borderId="4" xfId="2" applyFont="1" applyFill="1" applyBorder="1" applyAlignment="1" applyProtection="1">
      <alignment horizontal="center" vertical="center"/>
      <protection locked="0"/>
    </xf>
    <xf numFmtId="0" fontId="97" fillId="3" borderId="4" xfId="2" applyFont="1" applyFill="1" applyBorder="1" applyAlignment="1" applyProtection="1">
      <alignment horizontal="center" vertical="center"/>
      <protection locked="0"/>
    </xf>
    <xf numFmtId="0" fontId="97" fillId="14" borderId="26" xfId="2" applyFont="1" applyFill="1" applyBorder="1" applyAlignment="1" applyProtection="1">
      <alignment horizontal="center" vertical="center"/>
      <protection locked="0"/>
    </xf>
    <xf numFmtId="41" fontId="97" fillId="21" borderId="195" xfId="1" applyFont="1" applyFill="1" applyBorder="1" applyAlignment="1" applyProtection="1">
      <alignment horizontal="center" vertical="center"/>
      <protection locked="0"/>
    </xf>
    <xf numFmtId="0" fontId="97" fillId="20" borderId="3" xfId="2" applyFont="1" applyFill="1" applyBorder="1" applyAlignment="1" applyProtection="1">
      <alignment horizontal="center" vertical="center"/>
      <protection locked="0"/>
    </xf>
    <xf numFmtId="41" fontId="81" fillId="0" borderId="4" xfId="1" applyFont="1" applyFill="1" applyBorder="1" applyAlignment="1">
      <alignment horizontal="center" vertical="center"/>
    </xf>
    <xf numFmtId="41" fontId="81" fillId="0" borderId="26" xfId="1" applyFont="1" applyFill="1" applyBorder="1" applyAlignment="1">
      <alignment horizontal="center" vertical="center"/>
    </xf>
    <xf numFmtId="183" fontId="85" fillId="21" borderId="189" xfId="2" applyNumberFormat="1" applyFont="1" applyFill="1" applyBorder="1" applyAlignment="1" applyProtection="1">
      <alignment horizontal="center" vertical="center"/>
      <protection locked="0"/>
    </xf>
    <xf numFmtId="41" fontId="84" fillId="0" borderId="0" xfId="1" applyFont="1" applyFill="1" applyBorder="1" applyAlignment="1">
      <alignment horizontal="center" vertical="center"/>
    </xf>
    <xf numFmtId="0" fontId="106" fillId="26" borderId="196" xfId="0" applyFont="1" applyFill="1" applyBorder="1" applyAlignment="1">
      <alignment horizontal="center" vertical="center" wrapText="1" readingOrder="1"/>
    </xf>
    <xf numFmtId="0" fontId="106" fillId="26" borderId="197" xfId="0" applyFont="1" applyFill="1" applyBorder="1" applyAlignment="1">
      <alignment horizontal="center" vertical="center" wrapText="1" readingOrder="1"/>
    </xf>
    <xf numFmtId="0" fontId="106" fillId="26" borderId="198" xfId="0" applyFont="1" applyFill="1" applyBorder="1" applyAlignment="1">
      <alignment horizontal="center" vertical="center" wrapText="1" readingOrder="1"/>
    </xf>
    <xf numFmtId="178" fontId="97" fillId="19" borderId="172" xfId="2" applyNumberFormat="1" applyFont="1" applyFill="1" applyBorder="1" applyAlignment="1" applyProtection="1">
      <alignment horizontal="center" vertical="center"/>
      <protection locked="0"/>
    </xf>
    <xf numFmtId="178" fontId="97" fillId="14" borderId="172" xfId="2" applyNumberFormat="1" applyFont="1" applyFill="1" applyBorder="1" applyAlignment="1" applyProtection="1">
      <alignment horizontal="center" vertical="center"/>
      <protection locked="0"/>
    </xf>
    <xf numFmtId="178" fontId="97" fillId="20" borderId="172" xfId="2" applyNumberFormat="1" applyFont="1" applyFill="1" applyBorder="1" applyAlignment="1" applyProtection="1">
      <alignment horizontal="center" vertical="center"/>
      <protection locked="0"/>
    </xf>
    <xf numFmtId="178" fontId="97" fillId="3" borderId="172" xfId="2" applyNumberFormat="1" applyFont="1" applyFill="1" applyBorder="1" applyAlignment="1" applyProtection="1">
      <alignment horizontal="center" vertical="center"/>
      <protection locked="0"/>
    </xf>
    <xf numFmtId="178" fontId="97" fillId="14" borderId="14" xfId="2" applyNumberFormat="1" applyFont="1" applyFill="1" applyBorder="1" applyAlignment="1" applyProtection="1">
      <alignment horizontal="center" vertical="center"/>
      <protection locked="0"/>
    </xf>
    <xf numFmtId="178" fontId="97" fillId="21" borderId="199" xfId="1" applyNumberFormat="1" applyFont="1" applyFill="1" applyBorder="1" applyAlignment="1" applyProtection="1">
      <alignment horizontal="center" vertical="center"/>
      <protection locked="0"/>
    </xf>
    <xf numFmtId="178" fontId="97" fillId="20" borderId="170" xfId="2" applyNumberFormat="1" applyFont="1" applyFill="1" applyBorder="1" applyAlignment="1" applyProtection="1">
      <alignment horizontal="center" vertical="center"/>
      <protection locked="0"/>
    </xf>
    <xf numFmtId="41" fontId="81" fillId="0" borderId="18" xfId="1" applyFont="1" applyFill="1" applyBorder="1" applyAlignment="1">
      <alignment horizontal="center" vertical="center"/>
    </xf>
    <xf numFmtId="41" fontId="81" fillId="0" borderId="169" xfId="1" applyFont="1" applyFill="1" applyBorder="1" applyAlignment="1">
      <alignment horizontal="center" vertical="center"/>
    </xf>
    <xf numFmtId="183" fontId="85" fillId="21" borderId="191" xfId="2" applyNumberFormat="1" applyFont="1" applyFill="1" applyBorder="1" applyAlignment="1" applyProtection="1">
      <alignment horizontal="center" vertical="center"/>
      <protection locked="0"/>
    </xf>
    <xf numFmtId="41" fontId="81" fillId="0" borderId="0" xfId="1" applyFont="1" applyFill="1" applyBorder="1" applyAlignment="1">
      <alignment horizontal="center" vertical="center"/>
    </xf>
    <xf numFmtId="0" fontId="107" fillId="0" borderId="200" xfId="0" applyFont="1" applyBorder="1" applyAlignment="1">
      <alignment horizontal="center" vertical="center" wrapText="1" readingOrder="1"/>
    </xf>
    <xf numFmtId="3" fontId="107" fillId="0" borderId="201" xfId="0" applyNumberFormat="1" applyFont="1" applyBorder="1" applyAlignment="1">
      <alignment horizontal="center" vertical="center" wrapText="1" readingOrder="1"/>
    </xf>
    <xf numFmtId="9" fontId="107" fillId="0" borderId="202" xfId="0" applyNumberFormat="1" applyFont="1" applyBorder="1" applyAlignment="1">
      <alignment horizontal="center" vertical="center" wrapText="1" readingOrder="1"/>
    </xf>
    <xf numFmtId="41" fontId="84" fillId="0" borderId="30" xfId="1" applyFont="1" applyBorder="1" applyAlignment="1">
      <alignment horizontal="center" vertical="center"/>
    </xf>
    <xf numFmtId="41" fontId="84" fillId="0" borderId="5" xfId="1" applyFont="1" applyFill="1" applyBorder="1" applyAlignment="1">
      <alignment horizontal="center" vertical="center"/>
    </xf>
    <xf numFmtId="41" fontId="84" fillId="0" borderId="4" xfId="1" applyFont="1" applyBorder="1" applyAlignment="1">
      <alignment horizontal="center" vertical="center"/>
    </xf>
    <xf numFmtId="191" fontId="81" fillId="0" borderId="4" xfId="1" applyNumberFormat="1" applyFont="1" applyFill="1" applyBorder="1" applyAlignment="1">
      <alignment horizontal="center" vertical="center"/>
    </xf>
    <xf numFmtId="191" fontId="81" fillId="20" borderId="4" xfId="1" applyNumberFormat="1" applyFont="1" applyFill="1" applyBorder="1" applyAlignment="1">
      <alignment horizontal="center" vertical="center"/>
    </xf>
    <xf numFmtId="191" fontId="81" fillId="3" borderId="4" xfId="1" applyNumberFormat="1" applyFont="1" applyFill="1" applyBorder="1" applyAlignment="1">
      <alignment horizontal="center" vertical="center"/>
    </xf>
    <xf numFmtId="191" fontId="81" fillId="0" borderId="26" xfId="1" applyNumberFormat="1" applyFont="1" applyFill="1" applyBorder="1" applyAlignment="1">
      <alignment horizontal="center" vertical="center"/>
    </xf>
    <xf numFmtId="191" fontId="84" fillId="21" borderId="203" xfId="1" applyNumberFormat="1" applyFont="1" applyFill="1" applyBorder="1" applyAlignment="1">
      <alignment horizontal="center" vertical="center"/>
    </xf>
    <xf numFmtId="191" fontId="81" fillId="20" borderId="3" xfId="1" applyNumberFormat="1" applyFont="1" applyFill="1" applyBorder="1" applyAlignment="1">
      <alignment horizontal="center" vertical="center"/>
    </xf>
    <xf numFmtId="191" fontId="81" fillId="3" borderId="6" xfId="1" applyNumberFormat="1" applyFont="1" applyFill="1" applyBorder="1" applyAlignment="1">
      <alignment horizontal="center" vertical="center"/>
    </xf>
    <xf numFmtId="193" fontId="105" fillId="6" borderId="204" xfId="2" applyNumberFormat="1" applyFont="1" applyFill="1" applyBorder="1" applyAlignment="1" applyProtection="1">
      <alignment horizontal="center" vertical="center" wrapText="1"/>
      <protection locked="0"/>
    </xf>
    <xf numFmtId="0" fontId="107" fillId="0" borderId="205" xfId="0" applyFont="1" applyBorder="1" applyAlignment="1">
      <alignment horizontal="center" vertical="center" wrapText="1" readingOrder="1"/>
    </xf>
    <xf numFmtId="3" fontId="107" fillId="0" borderId="206" xfId="0" applyNumberFormat="1" applyFont="1" applyBorder="1" applyAlignment="1">
      <alignment horizontal="center" vertical="center" wrapText="1" readingOrder="1"/>
    </xf>
    <xf numFmtId="9" fontId="107" fillId="0" borderId="207" xfId="0" applyNumberFormat="1" applyFont="1" applyBorder="1" applyAlignment="1">
      <alignment horizontal="center" vertical="center" wrapText="1" readingOrder="1"/>
    </xf>
    <xf numFmtId="41" fontId="84" fillId="0" borderId="10" xfId="1" applyFont="1" applyBorder="1" applyAlignment="1">
      <alignment horizontal="center" vertical="center"/>
    </xf>
    <xf numFmtId="41" fontId="84" fillId="0" borderId="173" xfId="1" applyFont="1" applyFill="1" applyBorder="1" applyAlignment="1">
      <alignment horizontal="center" vertical="center"/>
    </xf>
    <xf numFmtId="41" fontId="84" fillId="0" borderId="172" xfId="1" applyFont="1" applyBorder="1" applyAlignment="1">
      <alignment horizontal="center" vertical="center"/>
    </xf>
    <xf numFmtId="191" fontId="81" fillId="0" borderId="172" xfId="1" applyNumberFormat="1" applyFont="1" applyFill="1" applyBorder="1" applyAlignment="1">
      <alignment horizontal="center" vertical="center"/>
    </xf>
    <xf numFmtId="191" fontId="81" fillId="20" borderId="172" xfId="1" applyNumberFormat="1" applyFont="1" applyFill="1" applyBorder="1" applyAlignment="1">
      <alignment horizontal="center" vertical="center"/>
    </xf>
    <xf numFmtId="191" fontId="81" fillId="3" borderId="172" xfId="1" applyNumberFormat="1" applyFont="1" applyFill="1" applyBorder="1" applyAlignment="1">
      <alignment horizontal="center" vertical="center"/>
    </xf>
    <xf numFmtId="191" fontId="81" fillId="0" borderId="14" xfId="1" applyNumberFormat="1" applyFont="1" applyFill="1" applyBorder="1" applyAlignment="1">
      <alignment horizontal="center" vertical="center"/>
    </xf>
    <xf numFmtId="191" fontId="84" fillId="21" borderId="199" xfId="1" applyNumberFormat="1" applyFont="1" applyFill="1" applyBorder="1" applyAlignment="1">
      <alignment horizontal="center" vertical="center"/>
    </xf>
    <xf numFmtId="191" fontId="81" fillId="20" borderId="170" xfId="1" applyNumberFormat="1" applyFont="1" applyFill="1" applyBorder="1" applyAlignment="1">
      <alignment horizontal="center" vertical="center"/>
    </xf>
    <xf numFmtId="191" fontId="81" fillId="3" borderId="174" xfId="1" applyNumberFormat="1" applyFont="1" applyFill="1" applyBorder="1" applyAlignment="1">
      <alignment horizontal="center" vertical="center"/>
    </xf>
    <xf numFmtId="193" fontId="105" fillId="0" borderId="190" xfId="2" applyNumberFormat="1" applyFont="1" applyBorder="1" applyAlignment="1" applyProtection="1">
      <alignment horizontal="center" vertical="center" wrapText="1"/>
      <protection locked="0"/>
    </xf>
    <xf numFmtId="41" fontId="84" fillId="6" borderId="173" xfId="1" applyFont="1" applyFill="1" applyBorder="1" applyAlignment="1">
      <alignment horizontal="center" vertical="center"/>
    </xf>
    <xf numFmtId="191" fontId="81" fillId="20" borderId="172" xfId="1" quotePrefix="1" applyNumberFormat="1" applyFont="1" applyFill="1" applyBorder="1" applyAlignment="1">
      <alignment horizontal="center" vertical="center"/>
    </xf>
    <xf numFmtId="193" fontId="105" fillId="6" borderId="190" xfId="2" applyNumberFormat="1" applyFont="1" applyFill="1" applyBorder="1" applyAlignment="1" applyProtection="1">
      <alignment horizontal="center" vertical="center" wrapText="1"/>
      <protection locked="0"/>
    </xf>
    <xf numFmtId="41" fontId="81" fillId="0" borderId="87" xfId="1" applyFont="1" applyBorder="1">
      <alignment vertical="center"/>
    </xf>
    <xf numFmtId="41" fontId="108" fillId="0" borderId="0" xfId="1" applyFont="1" applyBorder="1">
      <alignment vertical="center"/>
    </xf>
    <xf numFmtId="41" fontId="81" fillId="0" borderId="0" xfId="1" applyFont="1" applyBorder="1">
      <alignment vertical="center"/>
    </xf>
    <xf numFmtId="41" fontId="81" fillId="0" borderId="103" xfId="1" applyFont="1" applyFill="1" applyBorder="1" applyAlignment="1">
      <alignment horizontal="center" vertical="center"/>
    </xf>
    <xf numFmtId="41" fontId="84" fillId="6" borderId="59" xfId="1" applyFont="1" applyFill="1" applyBorder="1" applyAlignment="1">
      <alignment horizontal="center" vertical="center"/>
    </xf>
    <xf numFmtId="41" fontId="84" fillId="0" borderId="60" xfId="1" applyFont="1" applyBorder="1" applyAlignment="1">
      <alignment horizontal="center" vertical="center"/>
    </xf>
    <xf numFmtId="191" fontId="81" fillId="0" borderId="60" xfId="1" applyNumberFormat="1" applyFont="1" applyFill="1" applyBorder="1" applyAlignment="1">
      <alignment horizontal="center" vertical="center"/>
    </xf>
    <xf numFmtId="191" fontId="81" fillId="20" borderId="60" xfId="1" applyNumberFormat="1" applyFont="1" applyFill="1" applyBorder="1" applyAlignment="1">
      <alignment horizontal="center" vertical="center"/>
    </xf>
    <xf numFmtId="191" fontId="81" fillId="3" borderId="60" xfId="1" applyNumberFormat="1" applyFont="1" applyFill="1" applyBorder="1" applyAlignment="1">
      <alignment horizontal="center" vertical="center"/>
    </xf>
    <xf numFmtId="191" fontId="81" fillId="0" borderId="66" xfId="1" applyNumberFormat="1" applyFont="1" applyFill="1" applyBorder="1" applyAlignment="1">
      <alignment horizontal="center" vertical="center"/>
    </xf>
    <xf numFmtId="191" fontId="84" fillId="21" borderId="208" xfId="1" applyNumberFormat="1" applyFont="1" applyFill="1" applyBorder="1" applyAlignment="1">
      <alignment horizontal="center" vertical="center"/>
    </xf>
    <xf numFmtId="191" fontId="81" fillId="20" borderId="67" xfId="1" applyNumberFormat="1" applyFont="1" applyFill="1" applyBorder="1" applyAlignment="1">
      <alignment horizontal="center" vertical="center"/>
    </xf>
    <xf numFmtId="191" fontId="81" fillId="3" borderId="61" xfId="1" applyNumberFormat="1" applyFont="1" applyFill="1" applyBorder="1" applyAlignment="1">
      <alignment horizontal="center" vertical="center"/>
    </xf>
    <xf numFmtId="193" fontId="105" fillId="0" borderId="204" xfId="2" applyNumberFormat="1" applyFont="1" applyBorder="1" applyAlignment="1" applyProtection="1">
      <alignment horizontal="center" vertical="center" wrapText="1"/>
      <protection locked="0"/>
    </xf>
    <xf numFmtId="41" fontId="81" fillId="0" borderId="41" xfId="1" applyFont="1" applyFill="1" applyBorder="1" applyAlignment="1">
      <alignment horizontal="center" vertical="center"/>
    </xf>
    <xf numFmtId="41" fontId="81" fillId="0" borderId="22" xfId="1" applyFont="1" applyBorder="1">
      <alignment vertical="center"/>
    </xf>
    <xf numFmtId="41" fontId="81" fillId="0" borderId="209" xfId="1" applyFont="1" applyBorder="1">
      <alignment vertical="center"/>
    </xf>
    <xf numFmtId="0" fontId="107" fillId="0" borderId="210" xfId="0" applyFont="1" applyBorder="1" applyAlignment="1">
      <alignment horizontal="center" vertical="center" wrapText="1" readingOrder="1"/>
    </xf>
    <xf numFmtId="0" fontId="107" fillId="0" borderId="211" xfId="0" applyFont="1" applyBorder="1" applyAlignment="1">
      <alignment horizontal="center" vertical="center" wrapText="1" readingOrder="1"/>
    </xf>
    <xf numFmtId="9" fontId="107" fillId="0" borderId="212" xfId="0" applyNumberFormat="1" applyFont="1" applyBorder="1" applyAlignment="1">
      <alignment horizontal="center" vertical="center" wrapText="1" readingOrder="1"/>
    </xf>
    <xf numFmtId="0" fontId="106" fillId="0" borderId="196" xfId="0" applyFont="1" applyBorder="1" applyAlignment="1">
      <alignment horizontal="center" vertical="center" wrapText="1" readingOrder="1"/>
    </xf>
    <xf numFmtId="3" fontId="109" fillId="0" borderId="197" xfId="0" applyNumberFormat="1" applyFont="1" applyBorder="1" applyAlignment="1">
      <alignment horizontal="center" vertical="center" wrapText="1" readingOrder="1"/>
    </xf>
    <xf numFmtId="0" fontId="109" fillId="0" borderId="198" xfId="0" applyFont="1" applyBorder="1" applyAlignment="1">
      <alignment horizontal="center" vertical="center" wrapText="1" readingOrder="1"/>
    </xf>
    <xf numFmtId="41" fontId="84" fillId="0" borderId="12" xfId="1" applyFont="1" applyBorder="1" applyAlignment="1">
      <alignment horizontal="center" vertical="center" wrapText="1"/>
    </xf>
    <xf numFmtId="41" fontId="84" fillId="0" borderId="11" xfId="1" applyFont="1" applyBorder="1" applyAlignment="1">
      <alignment horizontal="center" vertical="center"/>
    </xf>
    <xf numFmtId="191" fontId="81" fillId="0" borderId="11" xfId="1" applyNumberFormat="1" applyFont="1" applyFill="1" applyBorder="1" applyAlignment="1">
      <alignment horizontal="center" vertical="center"/>
    </xf>
    <xf numFmtId="191" fontId="81" fillId="20" borderId="11" xfId="1" applyNumberFormat="1" applyFont="1" applyFill="1" applyBorder="1" applyAlignment="1">
      <alignment horizontal="center" vertical="center"/>
    </xf>
    <xf numFmtId="191" fontId="81" fillId="3" borderId="11" xfId="1" applyNumberFormat="1" applyFont="1" applyFill="1" applyBorder="1" applyAlignment="1">
      <alignment horizontal="center" vertical="center"/>
    </xf>
    <xf numFmtId="191" fontId="81" fillId="0" borderId="34" xfId="1" applyNumberFormat="1" applyFont="1" applyFill="1" applyBorder="1" applyAlignment="1">
      <alignment horizontal="center" vertical="center"/>
    </xf>
    <xf numFmtId="191" fontId="84" fillId="21" borderId="213" xfId="1" applyNumberFormat="1" applyFont="1" applyFill="1" applyBorder="1" applyAlignment="1">
      <alignment horizontal="center" vertical="center"/>
    </xf>
    <xf numFmtId="191" fontId="81" fillId="20" borderId="214" xfId="1" applyNumberFormat="1" applyFont="1" applyFill="1" applyBorder="1" applyAlignment="1">
      <alignment horizontal="center" vertical="center"/>
    </xf>
    <xf numFmtId="191" fontId="81" fillId="3" borderId="215" xfId="1" applyNumberFormat="1" applyFont="1" applyFill="1" applyBorder="1" applyAlignment="1">
      <alignment horizontal="center" vertical="center"/>
    </xf>
    <xf numFmtId="193" fontId="105" fillId="6" borderId="216" xfId="2" applyNumberFormat="1" applyFont="1" applyFill="1" applyBorder="1" applyAlignment="1" applyProtection="1">
      <alignment horizontal="center" vertical="center" wrapText="1"/>
      <protection locked="0"/>
    </xf>
    <xf numFmtId="194" fontId="81" fillId="0" borderId="0" xfId="1" applyNumberFormat="1" applyFont="1" applyFill="1" applyBorder="1" applyAlignment="1">
      <alignment horizontal="center" vertical="center"/>
    </xf>
    <xf numFmtId="41" fontId="84" fillId="0" borderId="0" xfId="1" applyFont="1" applyBorder="1">
      <alignment vertical="center"/>
    </xf>
    <xf numFmtId="191" fontId="84" fillId="0" borderId="220" xfId="1" applyNumberFormat="1" applyFont="1" applyFill="1" applyBorder="1" applyAlignment="1">
      <alignment horizontal="center" vertical="center"/>
    </xf>
    <xf numFmtId="191" fontId="84" fillId="0" borderId="220" xfId="1" applyNumberFormat="1" applyFont="1" applyBorder="1" applyAlignment="1">
      <alignment horizontal="center" vertical="center"/>
    </xf>
    <xf numFmtId="191" fontId="84" fillId="20" borderId="220" xfId="1" applyNumberFormat="1" applyFont="1" applyFill="1" applyBorder="1" applyAlignment="1">
      <alignment horizontal="center" vertical="center"/>
    </xf>
    <xf numFmtId="191" fontId="84" fillId="3" borderId="220" xfId="1" applyNumberFormat="1" applyFont="1" applyFill="1" applyBorder="1" applyAlignment="1">
      <alignment horizontal="center" vertical="center"/>
    </xf>
    <xf numFmtId="191" fontId="84" fillId="0" borderId="221" xfId="1" applyNumberFormat="1" applyFont="1" applyBorder="1" applyAlignment="1">
      <alignment horizontal="center" vertical="center"/>
    </xf>
    <xf numFmtId="191" fontId="84" fillId="21" borderId="222" xfId="1" applyNumberFormat="1" applyFont="1" applyFill="1" applyBorder="1" applyAlignment="1">
      <alignment horizontal="center" vertical="center"/>
    </xf>
    <xf numFmtId="191" fontId="84" fillId="20" borderId="219" xfId="1" applyNumberFormat="1" applyFont="1" applyFill="1" applyBorder="1" applyAlignment="1">
      <alignment horizontal="center" vertical="center"/>
    </xf>
    <xf numFmtId="191" fontId="84" fillId="3" borderId="223" xfId="1" applyNumberFormat="1" applyFont="1" applyFill="1" applyBorder="1" applyAlignment="1">
      <alignment horizontal="center" vertical="center"/>
    </xf>
    <xf numFmtId="41" fontId="84" fillId="0" borderId="218" xfId="1" applyFont="1" applyFill="1" applyBorder="1" applyAlignment="1">
      <alignment horizontal="center" vertical="center"/>
    </xf>
    <xf numFmtId="183" fontId="85" fillId="6" borderId="15" xfId="2" applyNumberFormat="1" applyFont="1" applyFill="1" applyBorder="1" applyAlignment="1" applyProtection="1">
      <alignment horizontal="center" vertical="center" wrapText="1"/>
      <protection locked="0"/>
    </xf>
    <xf numFmtId="194" fontId="84" fillId="0" borderId="0" xfId="1" applyNumberFormat="1" applyFont="1" applyFill="1" applyBorder="1" applyAlignment="1">
      <alignment horizontal="center" vertical="center"/>
    </xf>
    <xf numFmtId="41" fontId="84" fillId="0" borderId="87" xfId="1" applyFont="1" applyBorder="1">
      <alignment vertical="center"/>
    </xf>
    <xf numFmtId="41" fontId="84" fillId="0" borderId="0" xfId="1" applyFont="1" applyBorder="1" applyAlignment="1">
      <alignment horizontal="center" vertical="center"/>
    </xf>
    <xf numFmtId="41" fontId="84" fillId="0" borderId="0" xfId="1" applyFont="1" applyBorder="1" applyAlignment="1">
      <alignment horizontal="left" vertical="center"/>
    </xf>
    <xf numFmtId="41" fontId="84" fillId="0" borderId="0" xfId="1" applyFont="1" applyFill="1" applyBorder="1" applyAlignment="1">
      <alignment vertical="center"/>
    </xf>
    <xf numFmtId="41" fontId="110" fillId="0" borderId="0" xfId="1" applyFont="1" applyFill="1" applyBorder="1" applyAlignment="1">
      <alignment horizontal="center" vertical="center"/>
    </xf>
    <xf numFmtId="188" fontId="110" fillId="0" borderId="0" xfId="14" applyNumberFormat="1" applyFont="1" applyFill="1" applyBorder="1" applyAlignment="1">
      <alignment horizontal="right" vertical="center"/>
    </xf>
    <xf numFmtId="184" fontId="84" fillId="0" borderId="0" xfId="1" applyNumberFormat="1" applyFont="1" applyBorder="1">
      <alignment vertical="center"/>
    </xf>
    <xf numFmtId="41" fontId="84" fillId="0" borderId="0" xfId="1" quotePrefix="1" applyFont="1" applyBorder="1" applyAlignment="1">
      <alignment horizontal="center" vertical="center"/>
    </xf>
    <xf numFmtId="41" fontId="84" fillId="0" borderId="0" xfId="1" applyFont="1" applyBorder="1" applyAlignment="1">
      <alignment vertical="center"/>
    </xf>
    <xf numFmtId="41" fontId="83" fillId="0" borderId="0" xfId="1" quotePrefix="1" applyFont="1" applyFill="1" applyBorder="1" applyAlignment="1">
      <alignment horizontal="center" vertical="center"/>
    </xf>
    <xf numFmtId="9" fontId="111" fillId="0" borderId="0" xfId="13" applyFont="1" applyFill="1" applyBorder="1" applyAlignment="1">
      <alignment horizontal="right" vertical="center"/>
    </xf>
    <xf numFmtId="188" fontId="111" fillId="0" borderId="0" xfId="14" applyNumberFormat="1" applyFont="1" applyFill="1" applyBorder="1" applyAlignment="1">
      <alignment horizontal="right" vertical="center"/>
    </xf>
    <xf numFmtId="41" fontId="111" fillId="0" borderId="0" xfId="1" applyFont="1" applyFill="1" applyBorder="1" applyAlignment="1">
      <alignment horizontal="center" vertical="center"/>
    </xf>
    <xf numFmtId="41" fontId="81" fillId="0" borderId="0" xfId="1" applyFont="1" applyBorder="1" applyAlignment="1">
      <alignment horizontal="center" vertical="center"/>
    </xf>
    <xf numFmtId="41" fontId="81" fillId="0" borderId="0" xfId="1" applyFont="1" applyFill="1" applyBorder="1">
      <alignment vertical="center"/>
    </xf>
    <xf numFmtId="41" fontId="81" fillId="0" borderId="1" xfId="1" applyFont="1" applyBorder="1">
      <alignment vertical="center"/>
    </xf>
    <xf numFmtId="41" fontId="81" fillId="0" borderId="1" xfId="1" applyFont="1" applyBorder="1" applyAlignment="1">
      <alignment horizontal="center" vertical="center"/>
    </xf>
    <xf numFmtId="41" fontId="81" fillId="0" borderId="1" xfId="1" applyFont="1" applyFill="1" applyBorder="1">
      <alignment vertical="center"/>
    </xf>
    <xf numFmtId="41" fontId="81" fillId="0" borderId="164" xfId="1" applyFont="1" applyBorder="1">
      <alignment vertical="center"/>
    </xf>
    <xf numFmtId="41" fontId="112" fillId="0" borderId="0" xfId="1" quotePrefix="1" applyFont="1" applyBorder="1">
      <alignment vertical="center"/>
    </xf>
    <xf numFmtId="41" fontId="81" fillId="0" borderId="0" xfId="1" quotePrefix="1" applyFont="1" applyBorder="1">
      <alignment vertical="center"/>
    </xf>
    <xf numFmtId="41" fontId="81" fillId="0" borderId="0" xfId="1" applyFont="1" applyFill="1">
      <alignment vertical="center"/>
    </xf>
    <xf numFmtId="0" fontId="105" fillId="10" borderId="0" xfId="8" applyFont="1" applyFill="1" applyProtection="1">
      <alignment vertical="center"/>
      <protection locked="0"/>
    </xf>
    <xf numFmtId="38" fontId="105" fillId="10" borderId="0" xfId="9" applyFont="1" applyFill="1" applyProtection="1">
      <alignment vertical="center"/>
      <protection locked="0"/>
    </xf>
    <xf numFmtId="0" fontId="105" fillId="10" borderId="0" xfId="8" applyFont="1" applyFill="1" applyAlignment="1" applyProtection="1">
      <alignment horizontal="right" vertical="center"/>
      <protection locked="0"/>
    </xf>
    <xf numFmtId="0" fontId="113" fillId="10" borderId="0" xfId="8" applyFont="1" applyFill="1" applyProtection="1">
      <alignment vertical="center"/>
      <protection locked="0"/>
    </xf>
    <xf numFmtId="0" fontId="105" fillId="0" borderId="0" xfId="0" applyFont="1">
      <alignment vertical="center"/>
    </xf>
    <xf numFmtId="0" fontId="114" fillId="10" borderId="0" xfId="8" applyFont="1" applyFill="1">
      <alignment vertical="center"/>
    </xf>
    <xf numFmtId="0" fontId="105" fillId="10" borderId="0" xfId="8" applyFont="1" applyFill="1">
      <alignment vertical="center"/>
    </xf>
    <xf numFmtId="0" fontId="115" fillId="10" borderId="0" xfId="8" applyFont="1" applyFill="1">
      <alignment vertical="center"/>
    </xf>
    <xf numFmtId="38" fontId="105" fillId="10" borderId="0" xfId="9" applyFont="1" applyFill="1">
      <alignment vertical="center"/>
    </xf>
    <xf numFmtId="0" fontId="115" fillId="10" borderId="0" xfId="8" applyFont="1" applyFill="1" applyProtection="1">
      <alignment vertical="center"/>
      <protection locked="0"/>
    </xf>
    <xf numFmtId="0" fontId="85" fillId="10" borderId="0" xfId="8" applyFont="1" applyFill="1">
      <alignment vertical="center"/>
    </xf>
    <xf numFmtId="0" fontId="116" fillId="10" borderId="0" xfId="8" applyFont="1" applyFill="1" applyProtection="1">
      <alignment vertical="center"/>
      <protection locked="0"/>
    </xf>
    <xf numFmtId="43" fontId="117" fillId="10" borderId="0" xfId="8" applyNumberFormat="1" applyFont="1" applyFill="1" applyProtection="1">
      <alignment vertical="center"/>
      <protection locked="0"/>
    </xf>
    <xf numFmtId="43" fontId="105" fillId="6" borderId="0" xfId="8" applyNumberFormat="1" applyFont="1" applyFill="1" applyProtection="1">
      <alignment vertical="center"/>
      <protection locked="0"/>
    </xf>
    <xf numFmtId="43" fontId="105" fillId="10" borderId="0" xfId="8" applyNumberFormat="1" applyFont="1" applyFill="1" applyProtection="1">
      <alignment vertical="center"/>
      <protection locked="0"/>
    </xf>
    <xf numFmtId="195" fontId="118" fillId="10" borderId="0" xfId="8" applyNumberFormat="1" applyFont="1" applyFill="1" applyProtection="1">
      <alignment vertical="center"/>
      <protection locked="0"/>
    </xf>
    <xf numFmtId="195" fontId="117" fillId="10" borderId="0" xfId="8" applyNumberFormat="1" applyFont="1" applyFill="1" applyProtection="1">
      <alignment vertical="center"/>
      <protection locked="0"/>
    </xf>
    <xf numFmtId="195" fontId="117" fillId="0" borderId="0" xfId="0" applyNumberFormat="1" applyFont="1">
      <alignment vertical="center"/>
    </xf>
    <xf numFmtId="195" fontId="105" fillId="0" borderId="0" xfId="0" applyNumberFormat="1" applyFont="1">
      <alignment vertical="center"/>
    </xf>
    <xf numFmtId="0" fontId="105" fillId="10" borderId="0" xfId="8" applyFont="1" applyFill="1" applyAlignment="1" applyProtection="1">
      <alignment horizontal="center" vertical="center"/>
      <protection locked="0"/>
    </xf>
    <xf numFmtId="38" fontId="105" fillId="10" borderId="0" xfId="9" applyFont="1" applyFill="1" applyBorder="1" applyAlignment="1" applyProtection="1">
      <alignment horizontal="center" vertical="center"/>
      <protection locked="0"/>
    </xf>
    <xf numFmtId="0" fontId="115" fillId="10" borderId="0" xfId="8" applyFont="1" applyFill="1" applyAlignment="1">
      <alignment horizontal="center" vertical="center"/>
    </xf>
    <xf numFmtId="0" fontId="105" fillId="10" borderId="0" xfId="8" applyFont="1" applyFill="1" applyAlignment="1">
      <alignment horizontal="center" vertical="center"/>
    </xf>
    <xf numFmtId="38" fontId="105" fillId="0" borderId="0" xfId="9" applyFont="1" applyFill="1" applyBorder="1" applyAlignment="1" applyProtection="1">
      <alignment horizontal="center" vertical="center"/>
      <protection locked="0"/>
    </xf>
    <xf numFmtId="0" fontId="105" fillId="0" borderId="0" xfId="8" applyFont="1" applyAlignment="1" applyProtection="1">
      <alignment horizontal="center" vertical="center"/>
      <protection locked="0"/>
    </xf>
    <xf numFmtId="180" fontId="105" fillId="10" borderId="0" xfId="8" applyNumberFormat="1" applyFont="1" applyFill="1" applyAlignment="1" applyProtection="1">
      <alignment horizontal="center" vertical="center"/>
      <protection locked="0"/>
    </xf>
    <xf numFmtId="43" fontId="105" fillId="0" borderId="0" xfId="0" applyNumberFormat="1" applyFont="1">
      <alignment vertical="center"/>
    </xf>
    <xf numFmtId="196" fontId="105" fillId="0" borderId="0" xfId="0" applyNumberFormat="1" applyFont="1">
      <alignment vertical="center"/>
    </xf>
    <xf numFmtId="196" fontId="118" fillId="0" borderId="0" xfId="0" applyNumberFormat="1" applyFont="1">
      <alignment vertical="center"/>
    </xf>
    <xf numFmtId="38" fontId="105" fillId="10" borderId="0" xfId="9" applyFont="1" applyFill="1" applyAlignment="1">
      <alignment horizontal="center" vertical="center"/>
    </xf>
    <xf numFmtId="38" fontId="105" fillId="10" borderId="0" xfId="9" applyFont="1" applyFill="1" applyAlignment="1" applyProtection="1">
      <alignment horizontal="center" vertical="center"/>
      <protection locked="0"/>
    </xf>
    <xf numFmtId="38" fontId="105" fillId="0" borderId="0" xfId="9" applyFont="1" applyFill="1" applyAlignment="1">
      <alignment horizontal="center" vertical="center"/>
    </xf>
    <xf numFmtId="38" fontId="105" fillId="0" borderId="0" xfId="9" applyFont="1" applyFill="1" applyAlignment="1" applyProtection="1">
      <alignment horizontal="center" vertical="center"/>
      <protection locked="0"/>
    </xf>
    <xf numFmtId="38" fontId="105" fillId="2" borderId="0" xfId="9" applyFont="1" applyFill="1" applyAlignment="1" applyProtection="1">
      <alignment horizontal="center" vertical="center"/>
      <protection locked="0"/>
    </xf>
    <xf numFmtId="38" fontId="105" fillId="6" borderId="0" xfId="9" applyFont="1" applyFill="1" applyAlignment="1" applyProtection="1">
      <alignment horizontal="center" vertical="center"/>
      <protection locked="0"/>
    </xf>
    <xf numFmtId="0" fontId="105" fillId="6" borderId="0" xfId="8" applyFont="1" applyFill="1" applyAlignment="1" applyProtection="1">
      <alignment horizontal="center" vertical="center"/>
      <protection locked="0"/>
    </xf>
    <xf numFmtId="0" fontId="105" fillId="0" borderId="1" xfId="0" applyFont="1" applyBorder="1">
      <alignment vertical="center"/>
    </xf>
    <xf numFmtId="0" fontId="105" fillId="10" borderId="218" xfId="8" applyFont="1" applyFill="1" applyBorder="1" applyAlignment="1">
      <alignment horizontal="center" vertical="center"/>
    </xf>
    <xf numFmtId="38" fontId="105" fillId="10" borderId="218" xfId="9" applyFont="1" applyFill="1" applyBorder="1" applyAlignment="1">
      <alignment horizontal="center" vertical="center"/>
    </xf>
    <xf numFmtId="38" fontId="105" fillId="10" borderId="218" xfId="9" applyFont="1" applyFill="1" applyBorder="1" applyAlignment="1" applyProtection="1">
      <alignment horizontal="center" vertical="center"/>
      <protection locked="0"/>
    </xf>
    <xf numFmtId="38" fontId="105" fillId="0" borderId="218" xfId="9" applyFont="1" applyFill="1" applyBorder="1" applyAlignment="1">
      <alignment horizontal="center" vertical="center"/>
    </xf>
    <xf numFmtId="38" fontId="105" fillId="0" borderId="218" xfId="9" applyFont="1" applyFill="1" applyBorder="1" applyAlignment="1" applyProtection="1">
      <alignment horizontal="center" vertical="center"/>
      <protection locked="0"/>
    </xf>
    <xf numFmtId="38" fontId="105" fillId="2" borderId="218" xfId="9" applyFont="1" applyFill="1" applyBorder="1" applyAlignment="1" applyProtection="1">
      <alignment horizontal="center" vertical="center"/>
      <protection locked="0"/>
    </xf>
    <xf numFmtId="38" fontId="105" fillId="6" borderId="218" xfId="9" applyFont="1" applyFill="1" applyBorder="1" applyAlignment="1" applyProtection="1">
      <alignment horizontal="center" vertical="center"/>
      <protection locked="0"/>
    </xf>
    <xf numFmtId="0" fontId="105" fillId="0" borderId="218" xfId="8" applyFont="1" applyBorder="1" applyAlignment="1" applyProtection="1">
      <alignment horizontal="center" vertical="center"/>
      <protection locked="0"/>
    </xf>
    <xf numFmtId="0" fontId="105" fillId="6" borderId="218" xfId="8" applyFont="1" applyFill="1" applyBorder="1" applyAlignment="1" applyProtection="1">
      <alignment horizontal="center" vertical="center"/>
      <protection locked="0"/>
    </xf>
    <xf numFmtId="0" fontId="117" fillId="6" borderId="218" xfId="8" applyFont="1" applyFill="1" applyBorder="1" applyAlignment="1" applyProtection="1">
      <alignment horizontal="center" vertical="center"/>
      <protection locked="0"/>
    </xf>
    <xf numFmtId="0" fontId="105" fillId="10" borderId="218" xfId="8" applyFont="1" applyFill="1" applyBorder="1" applyAlignment="1" applyProtection="1">
      <alignment horizontal="center" vertical="center"/>
      <protection locked="0"/>
    </xf>
    <xf numFmtId="0" fontId="105" fillId="10" borderId="218" xfId="8" applyFont="1" applyFill="1" applyBorder="1" applyProtection="1">
      <alignment vertical="center"/>
      <protection locked="0"/>
    </xf>
    <xf numFmtId="0" fontId="105" fillId="11" borderId="217" xfId="8" applyFont="1" applyFill="1" applyBorder="1" applyProtection="1">
      <alignment vertical="center"/>
      <protection locked="0"/>
    </xf>
    <xf numFmtId="0" fontId="105" fillId="11" borderId="218" xfId="8" applyFont="1" applyFill="1" applyBorder="1" applyProtection="1">
      <alignment vertical="center"/>
      <protection locked="0"/>
    </xf>
    <xf numFmtId="0" fontId="105" fillId="12" borderId="21" xfId="8" applyFont="1" applyFill="1" applyBorder="1">
      <alignment vertical="center"/>
    </xf>
    <xf numFmtId="0" fontId="105" fillId="12" borderId="22" xfId="8" applyFont="1" applyFill="1" applyBorder="1">
      <alignment vertical="center"/>
    </xf>
    <xf numFmtId="181" fontId="105" fillId="12" borderId="26" xfId="9" applyNumberFormat="1" applyFont="1" applyFill="1" applyBorder="1" applyAlignment="1">
      <alignment horizontal="center" vertical="center"/>
    </xf>
    <xf numFmtId="181" fontId="105" fillId="12" borderId="4" xfId="9" applyNumberFormat="1" applyFont="1" applyFill="1" applyBorder="1" applyAlignment="1">
      <alignment horizontal="center" vertical="center"/>
    </xf>
    <xf numFmtId="181" fontId="105" fillId="12" borderId="226" xfId="9" applyNumberFormat="1" applyFont="1" applyFill="1" applyBorder="1" applyAlignment="1">
      <alignment horizontal="center" vertical="center"/>
    </xf>
    <xf numFmtId="181" fontId="105" fillId="12" borderId="7" xfId="9" applyNumberFormat="1" applyFont="1" applyFill="1" applyBorder="1" applyAlignment="1">
      <alignment horizontal="center" vertical="center"/>
    </xf>
    <xf numFmtId="181" fontId="105" fillId="12" borderId="227" xfId="9" applyNumberFormat="1" applyFont="1" applyFill="1" applyBorder="1" applyAlignment="1">
      <alignment horizontal="center" vertical="center"/>
    </xf>
    <xf numFmtId="181" fontId="105" fillId="12" borderId="189" xfId="9" applyNumberFormat="1" applyFont="1" applyFill="1" applyBorder="1" applyAlignment="1">
      <alignment horizontal="center" vertical="center"/>
    </xf>
    <xf numFmtId="181" fontId="105" fillId="12" borderId="27" xfId="9" applyNumberFormat="1" applyFont="1" applyFill="1" applyBorder="1" applyAlignment="1">
      <alignment horizontal="center" vertical="center"/>
    </xf>
    <xf numFmtId="181" fontId="105" fillId="12" borderId="228" xfId="9" applyNumberFormat="1" applyFont="1" applyFill="1" applyBorder="1" applyAlignment="1">
      <alignment horizontal="center" vertical="center"/>
    </xf>
    <xf numFmtId="181" fontId="105" fillId="12" borderId="5" xfId="9" applyNumberFormat="1" applyFont="1" applyFill="1" applyBorder="1" applyAlignment="1">
      <alignment horizontal="center" vertical="center"/>
    </xf>
    <xf numFmtId="181" fontId="105" fillId="12" borderId="229" xfId="9" applyNumberFormat="1" applyFont="1" applyFill="1" applyBorder="1" applyAlignment="1">
      <alignment horizontal="center" vertical="center"/>
    </xf>
    <xf numFmtId="181" fontId="105" fillId="12" borderId="230" xfId="9" applyNumberFormat="1" applyFont="1" applyFill="1" applyBorder="1" applyAlignment="1">
      <alignment horizontal="center" vertical="center"/>
    </xf>
    <xf numFmtId="181" fontId="105" fillId="12" borderId="231" xfId="9" applyNumberFormat="1" applyFont="1" applyFill="1" applyBorder="1" applyAlignment="1">
      <alignment horizontal="center" vertical="center"/>
    </xf>
    <xf numFmtId="181" fontId="105" fillId="12" borderId="232" xfId="9" applyNumberFormat="1" applyFont="1" applyFill="1" applyBorder="1" applyAlignment="1">
      <alignment horizontal="center" vertical="center"/>
    </xf>
    <xf numFmtId="181" fontId="105" fillId="12" borderId="186" xfId="9" applyNumberFormat="1" applyFont="1" applyFill="1" applyBorder="1" applyAlignment="1">
      <alignment horizontal="center" vertical="center"/>
    </xf>
    <xf numFmtId="0" fontId="105" fillId="12" borderId="30" xfId="8" applyFont="1" applyFill="1" applyBorder="1">
      <alignment vertical="center"/>
    </xf>
    <xf numFmtId="0" fontId="105" fillId="12" borderId="0" xfId="8" applyFont="1" applyFill="1">
      <alignment vertical="center"/>
    </xf>
    <xf numFmtId="0" fontId="105" fillId="12" borderId="233" xfId="8" applyFont="1" applyFill="1" applyBorder="1" applyAlignment="1">
      <alignment horizontal="center" vertical="center"/>
    </xf>
    <xf numFmtId="0" fontId="105" fillId="12" borderId="234" xfId="8" applyFont="1" applyFill="1" applyBorder="1" applyAlignment="1">
      <alignment horizontal="center" vertical="center"/>
    </xf>
    <xf numFmtId="38" fontId="105" fillId="12" borderId="33" xfId="9" applyFont="1" applyFill="1" applyBorder="1" applyAlignment="1">
      <alignment horizontal="center" vertical="center"/>
    </xf>
    <xf numFmtId="38" fontId="105" fillId="12" borderId="235" xfId="9" applyFont="1" applyFill="1" applyBorder="1" applyAlignment="1">
      <alignment horizontal="center" vertical="center"/>
    </xf>
    <xf numFmtId="38" fontId="105" fillId="12" borderId="233" xfId="9" applyFont="1" applyFill="1" applyBorder="1" applyAlignment="1">
      <alignment horizontal="center" vertical="center"/>
    </xf>
    <xf numFmtId="38" fontId="105" fillId="12" borderId="34" xfId="9" applyFont="1" applyFill="1" applyBorder="1" applyAlignment="1">
      <alignment horizontal="center" vertical="center"/>
    </xf>
    <xf numFmtId="38" fontId="105" fillId="12" borderId="236" xfId="9" applyFont="1" applyFill="1" applyBorder="1" applyAlignment="1">
      <alignment horizontal="center" vertical="center"/>
    </xf>
    <xf numFmtId="38" fontId="105" fillId="12" borderId="237" xfId="9" applyFont="1" applyFill="1" applyBorder="1" applyAlignment="1">
      <alignment horizontal="center" vertical="center"/>
    </xf>
    <xf numFmtId="38" fontId="105" fillId="12" borderId="238" xfId="9" applyFont="1" applyFill="1" applyBorder="1" applyAlignment="1">
      <alignment horizontal="center" vertical="center"/>
    </xf>
    <xf numFmtId="38" fontId="105" fillId="12" borderId="11" xfId="9" applyFont="1" applyFill="1" applyBorder="1" applyAlignment="1">
      <alignment horizontal="center" vertical="center"/>
    </xf>
    <xf numFmtId="38" fontId="105" fillId="12" borderId="13" xfId="9" applyFont="1" applyFill="1" applyBorder="1" applyAlignment="1">
      <alignment horizontal="center" vertical="center"/>
    </xf>
    <xf numFmtId="38" fontId="105" fillId="12" borderId="239" xfId="9" applyFont="1" applyFill="1" applyBorder="1" applyAlignment="1">
      <alignment horizontal="center" vertical="center"/>
    </xf>
    <xf numFmtId="38" fontId="105" fillId="12" borderId="216" xfId="9" applyFont="1" applyFill="1" applyBorder="1" applyAlignment="1">
      <alignment horizontal="center" vertical="center"/>
    </xf>
    <xf numFmtId="38" fontId="105" fillId="12" borderId="35" xfId="9" applyFont="1" applyFill="1" applyBorder="1" applyAlignment="1">
      <alignment horizontal="center" vertical="center"/>
    </xf>
    <xf numFmtId="38" fontId="105" fillId="12" borderId="36" xfId="9" applyFont="1" applyFill="1" applyBorder="1" applyAlignment="1">
      <alignment horizontal="center" vertical="center"/>
    </xf>
    <xf numFmtId="38" fontId="105" fillId="12" borderId="12" xfId="9" applyFont="1" applyFill="1" applyBorder="1" applyAlignment="1">
      <alignment horizontal="center" vertical="center"/>
    </xf>
    <xf numFmtId="38" fontId="105" fillId="12" borderId="240" xfId="9" applyFont="1" applyFill="1" applyBorder="1" applyAlignment="1">
      <alignment horizontal="center" vertical="center"/>
    </xf>
    <xf numFmtId="38" fontId="105" fillId="12" borderId="241" xfId="9" applyFont="1" applyFill="1" applyBorder="1" applyAlignment="1">
      <alignment horizontal="center" vertical="center"/>
    </xf>
    <xf numFmtId="38" fontId="105" fillId="12" borderId="242" xfId="9" applyFont="1" applyFill="1" applyBorder="1" applyAlignment="1">
      <alignment horizontal="center" vertical="center"/>
    </xf>
    <xf numFmtId="38" fontId="105" fillId="12" borderId="243" xfId="9" applyFont="1" applyFill="1" applyBorder="1" applyAlignment="1">
      <alignment horizontal="center" vertical="center"/>
    </xf>
    <xf numFmtId="38" fontId="105" fillId="12" borderId="244" xfId="9" applyFont="1" applyFill="1" applyBorder="1" applyAlignment="1">
      <alignment horizontal="center" vertical="center"/>
    </xf>
    <xf numFmtId="0" fontId="105" fillId="13" borderId="13" xfId="8" applyFont="1" applyFill="1" applyBorder="1">
      <alignment vertical="center"/>
    </xf>
    <xf numFmtId="0" fontId="105" fillId="10" borderId="37" xfId="8" applyFont="1" applyFill="1" applyBorder="1" applyAlignment="1">
      <alignment horizontal="center" vertical="center"/>
    </xf>
    <xf numFmtId="0" fontId="105" fillId="4" borderId="37" xfId="8" applyFont="1" applyFill="1" applyBorder="1" applyAlignment="1">
      <alignment horizontal="center" vertical="center"/>
    </xf>
    <xf numFmtId="197" fontId="105" fillId="4" borderId="245" xfId="8" applyNumberFormat="1" applyFont="1" applyFill="1" applyBorder="1" applyAlignment="1">
      <alignment horizontal="center" vertical="center"/>
    </xf>
    <xf numFmtId="182" fontId="105" fillId="10" borderId="246" xfId="9" applyNumberFormat="1" applyFont="1" applyFill="1" applyBorder="1" applyAlignment="1" applyProtection="1">
      <alignment horizontal="center" vertical="center"/>
      <protection locked="0"/>
    </xf>
    <xf numFmtId="182" fontId="105" fillId="28" borderId="247" xfId="9" applyNumberFormat="1" applyFont="1" applyFill="1" applyBorder="1" applyAlignment="1" applyProtection="1">
      <alignment horizontal="center" vertical="center"/>
      <protection locked="0"/>
    </xf>
    <xf numFmtId="182" fontId="105" fillId="10" borderId="248" xfId="9" applyNumberFormat="1" applyFont="1" applyFill="1" applyBorder="1" applyAlignment="1" applyProtection="1">
      <alignment horizontal="center" vertical="center"/>
      <protection locked="0"/>
    </xf>
    <xf numFmtId="182" fontId="105" fillId="28" borderId="248" xfId="9" applyNumberFormat="1" applyFont="1" applyFill="1" applyBorder="1" applyAlignment="1" applyProtection="1">
      <alignment horizontal="center" vertical="center"/>
      <protection locked="0"/>
    </xf>
    <xf numFmtId="182" fontId="105" fillId="10" borderId="249" xfId="9" applyNumberFormat="1" applyFont="1" applyFill="1" applyBorder="1" applyAlignment="1" applyProtection="1">
      <alignment horizontal="center" vertical="center"/>
      <protection locked="0"/>
    </xf>
    <xf numFmtId="182" fontId="105" fillId="28" borderId="37" xfId="9" applyNumberFormat="1" applyFont="1" applyFill="1" applyBorder="1" applyAlignment="1" applyProtection="1">
      <alignment horizontal="center" vertical="center"/>
      <protection locked="0"/>
    </xf>
    <xf numFmtId="182" fontId="105" fillId="0" borderId="249" xfId="9" applyNumberFormat="1" applyFont="1" applyFill="1" applyBorder="1" applyAlignment="1" applyProtection="1">
      <alignment horizontal="center" vertical="center"/>
      <protection locked="0"/>
    </xf>
    <xf numFmtId="182" fontId="105" fillId="28" borderId="245" xfId="9" applyNumberFormat="1" applyFont="1" applyFill="1" applyBorder="1" applyAlignment="1" applyProtection="1">
      <alignment horizontal="center" vertical="center"/>
      <protection locked="0"/>
    </xf>
    <xf numFmtId="198" fontId="105" fillId="10" borderId="250" xfId="8" applyNumberFormat="1" applyFont="1" applyFill="1" applyBorder="1" applyAlignment="1" applyProtection="1">
      <alignment horizontal="center" vertical="center"/>
      <protection locked="0"/>
    </xf>
    <xf numFmtId="198" fontId="105" fillId="10" borderId="24" xfId="8" applyNumberFormat="1" applyFont="1" applyFill="1" applyBorder="1" applyAlignment="1" applyProtection="1">
      <alignment horizontal="center" vertical="center"/>
      <protection locked="0"/>
    </xf>
    <xf numFmtId="0" fontId="105" fillId="28" borderId="245" xfId="8" applyFont="1" applyFill="1" applyBorder="1" applyAlignment="1" applyProtection="1">
      <alignment horizontal="center" vertical="center"/>
      <protection locked="0"/>
    </xf>
    <xf numFmtId="182" fontId="105" fillId="10" borderId="249" xfId="8" applyNumberFormat="1" applyFont="1" applyFill="1" applyBorder="1" applyAlignment="1" applyProtection="1">
      <alignment horizontal="center" vertical="center"/>
      <protection locked="0"/>
    </xf>
    <xf numFmtId="182" fontId="105" fillId="0" borderId="249" xfId="8" applyNumberFormat="1" applyFont="1" applyBorder="1" applyAlignment="1" applyProtection="1">
      <alignment horizontal="center" vertical="center"/>
      <protection locked="0"/>
    </xf>
    <xf numFmtId="197" fontId="105" fillId="28" borderId="245" xfId="8" applyNumberFormat="1" applyFont="1" applyFill="1" applyBorder="1" applyAlignment="1" applyProtection="1">
      <alignment horizontal="center" vertical="center"/>
      <protection locked="0"/>
    </xf>
    <xf numFmtId="182" fontId="105" fillId="10" borderId="249" xfId="8" quotePrefix="1" applyNumberFormat="1" applyFont="1" applyFill="1" applyBorder="1" applyAlignment="1" applyProtection="1">
      <alignment horizontal="center" vertical="center"/>
      <protection locked="0"/>
    </xf>
    <xf numFmtId="197" fontId="105" fillId="29" borderId="245" xfId="8" applyNumberFormat="1" applyFont="1" applyFill="1" applyBorder="1" applyAlignment="1" applyProtection="1">
      <alignment horizontal="center" vertical="center"/>
      <protection locked="0"/>
    </xf>
    <xf numFmtId="182" fontId="105" fillId="0" borderId="248" xfId="8" applyNumberFormat="1" applyFont="1" applyBorder="1" applyAlignment="1" applyProtection="1">
      <alignment horizontal="center" vertical="center"/>
      <protection locked="0"/>
    </xf>
    <xf numFmtId="182" fontId="105" fillId="0" borderId="251" xfId="8" applyNumberFormat="1" applyFont="1" applyBorder="1" applyAlignment="1" applyProtection="1">
      <alignment horizontal="center" vertical="center"/>
      <protection locked="0"/>
    </xf>
    <xf numFmtId="182" fontId="105" fillId="0" borderId="37" xfId="8" applyNumberFormat="1" applyFont="1" applyBorder="1" applyAlignment="1" applyProtection="1">
      <alignment horizontal="center" vertical="center"/>
      <protection locked="0"/>
    </xf>
    <xf numFmtId="182" fontId="105" fillId="0" borderId="38" xfId="8" applyNumberFormat="1" applyFont="1" applyBorder="1" applyAlignment="1" applyProtection="1">
      <alignment horizontal="center" vertical="center"/>
      <protection locked="0"/>
    </xf>
    <xf numFmtId="182" fontId="105" fillId="0" borderId="252" xfId="8" applyNumberFormat="1" applyFont="1" applyBorder="1" applyAlignment="1" applyProtection="1">
      <alignment horizontal="center" vertical="center"/>
      <protection locked="0"/>
    </xf>
    <xf numFmtId="182" fontId="105" fillId="0" borderId="253" xfId="8" applyNumberFormat="1" applyFont="1" applyBorder="1" applyAlignment="1" applyProtection="1">
      <alignment horizontal="center" vertical="center"/>
      <protection locked="0"/>
    </xf>
    <xf numFmtId="182" fontId="105" fillId="0" borderId="39" xfId="8" applyNumberFormat="1" applyFont="1" applyBorder="1" applyAlignment="1" applyProtection="1">
      <alignment horizontal="center" vertical="center"/>
      <protection locked="0"/>
    </xf>
    <xf numFmtId="182" fontId="105" fillId="0" borderId="40" xfId="8" applyNumberFormat="1" applyFont="1" applyBorder="1" applyAlignment="1" applyProtection="1">
      <alignment horizontal="center" vertical="center"/>
      <protection locked="0"/>
    </xf>
    <xf numFmtId="182" fontId="105" fillId="0" borderId="5" xfId="8" applyNumberFormat="1" applyFont="1" applyBorder="1" applyAlignment="1" applyProtection="1">
      <alignment horizontal="center" vertical="center"/>
      <protection locked="0"/>
    </xf>
    <xf numFmtId="182" fontId="105" fillId="0" borderId="4" xfId="8" applyNumberFormat="1" applyFont="1" applyBorder="1" applyAlignment="1" applyProtection="1">
      <alignment horizontal="center" vertical="center"/>
      <protection locked="0"/>
    </xf>
    <xf numFmtId="182" fontId="105" fillId="0" borderId="26" xfId="8" applyNumberFormat="1" applyFont="1" applyBorder="1" applyAlignment="1" applyProtection="1">
      <alignment horizontal="center" vertical="center"/>
      <protection locked="0"/>
    </xf>
    <xf numFmtId="182" fontId="105" fillId="0" borderId="229" xfId="8" applyNumberFormat="1" applyFont="1" applyBorder="1" applyAlignment="1" applyProtection="1">
      <alignment horizontal="center" vertical="center"/>
      <protection locked="0"/>
    </xf>
    <xf numFmtId="182" fontId="105" fillId="0" borderId="227" xfId="8" applyNumberFormat="1" applyFont="1" applyBorder="1" applyAlignment="1" applyProtection="1">
      <alignment horizontal="center" vertical="center"/>
      <protection locked="0"/>
    </xf>
    <xf numFmtId="182" fontId="105" fillId="0" borderId="230" xfId="8" applyNumberFormat="1" applyFont="1" applyBorder="1" applyAlignment="1" applyProtection="1">
      <alignment horizontal="center" vertical="center"/>
      <protection locked="0"/>
    </xf>
    <xf numFmtId="182" fontId="105" fillId="0" borderId="226" xfId="8" applyNumberFormat="1" applyFont="1" applyBorder="1" applyAlignment="1" applyProtection="1">
      <alignment horizontal="center" vertical="center"/>
      <protection locked="0"/>
    </xf>
    <xf numFmtId="199" fontId="105" fillId="0" borderId="254" xfId="8" applyNumberFormat="1" applyFont="1" applyBorder="1" applyAlignment="1" applyProtection="1">
      <alignment horizontal="center" vertical="center"/>
      <protection locked="0"/>
    </xf>
    <xf numFmtId="199" fontId="105" fillId="0" borderId="227" xfId="8" applyNumberFormat="1" applyFont="1" applyBorder="1" applyAlignment="1" applyProtection="1">
      <alignment horizontal="center" vertical="center"/>
      <protection locked="0"/>
    </xf>
    <xf numFmtId="199" fontId="105" fillId="0" borderId="7" xfId="8" applyNumberFormat="1" applyFont="1" applyBorder="1" applyAlignment="1" applyProtection="1">
      <alignment horizontal="center" vertical="center"/>
      <protection locked="0"/>
    </xf>
    <xf numFmtId="199" fontId="105" fillId="0" borderId="189" xfId="8" applyNumberFormat="1" applyFont="1" applyBorder="1" applyAlignment="1" applyProtection="1">
      <alignment horizontal="center" vertical="center"/>
      <protection locked="0"/>
    </xf>
    <xf numFmtId="199" fontId="105" fillId="0" borderId="226" xfId="8" applyNumberFormat="1" applyFont="1" applyBorder="1" applyAlignment="1" applyProtection="1">
      <alignment horizontal="center" vertical="center"/>
      <protection locked="0"/>
    </xf>
    <xf numFmtId="199" fontId="105" fillId="0" borderId="232" xfId="8" applyNumberFormat="1" applyFont="1" applyBorder="1" applyAlignment="1" applyProtection="1">
      <alignment horizontal="center" vertical="center"/>
      <protection locked="0"/>
    </xf>
    <xf numFmtId="200" fontId="105" fillId="0" borderId="189" xfId="8" applyNumberFormat="1" applyFont="1" applyBorder="1" applyAlignment="1" applyProtection="1">
      <alignment horizontal="center" vertical="center"/>
      <protection locked="0"/>
    </xf>
    <xf numFmtId="200" fontId="105" fillId="0" borderId="226" xfId="8" applyNumberFormat="1" applyFont="1" applyBorder="1" applyAlignment="1" applyProtection="1">
      <alignment horizontal="center" vertical="center"/>
      <protection locked="0"/>
    </xf>
    <xf numFmtId="200" fontId="105" fillId="0" borderId="232" xfId="8" applyNumberFormat="1" applyFont="1" applyBorder="1" applyAlignment="1" applyProtection="1">
      <alignment horizontal="center" vertical="center"/>
      <protection locked="0"/>
    </xf>
    <xf numFmtId="0" fontId="105" fillId="13" borderId="41" xfId="8" applyFont="1" applyFill="1" applyBorder="1">
      <alignment vertical="center"/>
    </xf>
    <xf numFmtId="0" fontId="105" fillId="10" borderId="42" xfId="8" applyFont="1" applyFill="1" applyBorder="1" applyAlignment="1">
      <alignment horizontal="center" vertical="center"/>
    </xf>
    <xf numFmtId="0" fontId="105" fillId="4" borderId="42" xfId="8" applyFont="1" applyFill="1" applyBorder="1" applyAlignment="1">
      <alignment horizontal="center" vertical="center"/>
    </xf>
    <xf numFmtId="0" fontId="105" fillId="4" borderId="255" xfId="8" applyFont="1" applyFill="1" applyBorder="1" applyAlignment="1">
      <alignment horizontal="center" vertical="center"/>
    </xf>
    <xf numFmtId="182" fontId="105" fillId="10" borderId="256" xfId="9" applyNumberFormat="1" applyFont="1" applyFill="1" applyBorder="1" applyAlignment="1" applyProtection="1">
      <alignment horizontal="center" vertical="center"/>
      <protection locked="0"/>
    </xf>
    <xf numFmtId="182" fontId="105" fillId="28" borderId="257" xfId="9" applyNumberFormat="1" applyFont="1" applyFill="1" applyBorder="1" applyAlignment="1" applyProtection="1">
      <alignment horizontal="center" vertical="center"/>
      <protection locked="0"/>
    </xf>
    <xf numFmtId="182" fontId="105" fillId="10" borderId="258" xfId="9" applyNumberFormat="1" applyFont="1" applyFill="1" applyBorder="1" applyAlignment="1" applyProtection="1">
      <alignment horizontal="center" vertical="center"/>
      <protection locked="0"/>
    </xf>
    <xf numFmtId="182" fontId="105" fillId="28" borderId="258" xfId="9" applyNumberFormat="1" applyFont="1" applyFill="1" applyBorder="1" applyAlignment="1" applyProtection="1">
      <alignment horizontal="center" vertical="center"/>
      <protection locked="0"/>
    </xf>
    <xf numFmtId="182" fontId="105" fillId="10" borderId="259" xfId="9" applyNumberFormat="1" applyFont="1" applyFill="1" applyBorder="1" applyAlignment="1" applyProtection="1">
      <alignment horizontal="center" vertical="center"/>
      <protection locked="0"/>
    </xf>
    <xf numFmtId="182" fontId="105" fillId="28" borderId="42" xfId="9" applyNumberFormat="1" applyFont="1" applyFill="1" applyBorder="1" applyAlignment="1" applyProtection="1">
      <alignment horizontal="center" vertical="center"/>
      <protection locked="0"/>
    </xf>
    <xf numFmtId="182" fontId="105" fillId="0" borderId="259" xfId="9" applyNumberFormat="1" applyFont="1" applyFill="1" applyBorder="1" applyAlignment="1" applyProtection="1">
      <alignment horizontal="center" vertical="center"/>
      <protection locked="0"/>
    </xf>
    <xf numFmtId="182" fontId="105" fillId="28" borderId="255" xfId="9" applyNumberFormat="1" applyFont="1" applyFill="1" applyBorder="1" applyAlignment="1" applyProtection="1">
      <alignment horizontal="center" vertical="center"/>
      <protection locked="0"/>
    </xf>
    <xf numFmtId="198" fontId="105" fillId="10" borderId="260" xfId="8" applyNumberFormat="1" applyFont="1" applyFill="1" applyBorder="1" applyAlignment="1" applyProtection="1">
      <alignment horizontal="center" vertical="center"/>
      <protection locked="0"/>
    </xf>
    <xf numFmtId="198" fontId="105" fillId="10" borderId="32" xfId="8" applyNumberFormat="1" applyFont="1" applyFill="1" applyBorder="1" applyAlignment="1" applyProtection="1">
      <alignment horizontal="center" vertical="center"/>
      <protection locked="0"/>
    </xf>
    <xf numFmtId="197" fontId="105" fillId="28" borderId="255" xfId="8" applyNumberFormat="1" applyFont="1" applyFill="1" applyBorder="1" applyAlignment="1" applyProtection="1">
      <alignment horizontal="center" vertical="center"/>
      <protection locked="0"/>
    </xf>
    <xf numFmtId="182" fontId="105" fillId="10" borderId="259" xfId="8" applyNumberFormat="1" applyFont="1" applyFill="1" applyBorder="1" applyAlignment="1" applyProtection="1">
      <alignment horizontal="center" vertical="center"/>
      <protection locked="0"/>
    </xf>
    <xf numFmtId="182" fontId="105" fillId="0" borderId="259" xfId="8" applyNumberFormat="1" applyFont="1" applyBorder="1" applyAlignment="1" applyProtection="1">
      <alignment horizontal="center" vertical="center"/>
      <protection locked="0"/>
    </xf>
    <xf numFmtId="197" fontId="105" fillId="28" borderId="261" xfId="8" applyNumberFormat="1" applyFont="1" applyFill="1" applyBorder="1" applyAlignment="1" applyProtection="1">
      <alignment horizontal="center" vertical="center"/>
      <protection locked="0"/>
    </xf>
    <xf numFmtId="197" fontId="105" fillId="29" borderId="255" xfId="8" applyNumberFormat="1" applyFont="1" applyFill="1" applyBorder="1" applyAlignment="1" applyProtection="1">
      <alignment horizontal="center" vertical="center"/>
      <protection locked="0"/>
    </xf>
    <xf numFmtId="182" fontId="105" fillId="0" borderId="258" xfId="8" applyNumberFormat="1" applyFont="1" applyBorder="1" applyAlignment="1" applyProtection="1">
      <alignment horizontal="center" vertical="center"/>
      <protection locked="0"/>
    </xf>
    <xf numFmtId="182" fontId="105" fillId="0" borderId="262" xfId="8" applyNumberFormat="1" applyFont="1" applyBorder="1" applyAlignment="1" applyProtection="1">
      <alignment horizontal="center" vertical="center"/>
      <protection locked="0"/>
    </xf>
    <xf numFmtId="182" fontId="105" fillId="0" borderId="42" xfId="8" applyNumberFormat="1" applyFont="1" applyBorder="1" applyAlignment="1" applyProtection="1">
      <alignment horizontal="center" vertical="center"/>
      <protection locked="0"/>
    </xf>
    <xf numFmtId="182" fontId="105" fillId="0" borderId="43" xfId="8" applyNumberFormat="1" applyFont="1" applyBorder="1" applyAlignment="1" applyProtection="1">
      <alignment horizontal="center" vertical="center"/>
      <protection locked="0"/>
    </xf>
    <xf numFmtId="182" fontId="105" fillId="0" borderId="263" xfId="8" applyNumberFormat="1" applyFont="1" applyBorder="1" applyAlignment="1" applyProtection="1">
      <alignment horizontal="center" vertical="center"/>
      <protection locked="0"/>
    </xf>
    <xf numFmtId="182" fontId="105" fillId="0" borderId="264" xfId="8" applyNumberFormat="1" applyFont="1" applyBorder="1" applyAlignment="1" applyProtection="1">
      <alignment horizontal="center" vertical="center"/>
      <protection locked="0"/>
    </xf>
    <xf numFmtId="182" fontId="105" fillId="0" borderId="44" xfId="8" applyNumberFormat="1" applyFont="1" applyBorder="1" applyAlignment="1" applyProtection="1">
      <alignment horizontal="center" vertical="center"/>
      <protection locked="0"/>
    </xf>
    <xf numFmtId="182" fontId="105" fillId="0" borderId="45" xfId="8" applyNumberFormat="1" applyFont="1" applyBorder="1" applyAlignment="1" applyProtection="1">
      <alignment horizontal="center" vertical="center"/>
      <protection locked="0"/>
    </xf>
    <xf numFmtId="182" fontId="105" fillId="0" borderId="173" xfId="8" applyNumberFormat="1" applyFont="1" applyBorder="1" applyAlignment="1" applyProtection="1">
      <alignment horizontal="center" vertical="center"/>
      <protection locked="0"/>
    </xf>
    <xf numFmtId="182" fontId="105" fillId="0" borderId="172" xfId="8" applyNumberFormat="1" applyFont="1" applyBorder="1" applyAlignment="1" applyProtection="1">
      <alignment horizontal="center" vertical="center"/>
      <protection locked="0"/>
    </xf>
    <xf numFmtId="182" fontId="105" fillId="0" borderId="14" xfId="8" applyNumberFormat="1" applyFont="1" applyBorder="1" applyAlignment="1" applyProtection="1">
      <alignment horizontal="center" vertical="center"/>
      <protection locked="0"/>
    </xf>
    <xf numFmtId="182" fontId="105" fillId="0" borderId="265" xfId="8" applyNumberFormat="1" applyFont="1" applyBorder="1" applyAlignment="1" applyProtection="1">
      <alignment horizontal="center" vertical="center"/>
      <protection locked="0"/>
    </xf>
    <xf numFmtId="182" fontId="105" fillId="0" borderId="266" xfId="8" applyNumberFormat="1" applyFont="1" applyBorder="1" applyAlignment="1" applyProtection="1">
      <alignment horizontal="center" vertical="center"/>
      <protection locked="0"/>
    </xf>
    <xf numFmtId="182" fontId="105" fillId="0" borderId="267" xfId="8" applyNumberFormat="1" applyFont="1" applyBorder="1" applyAlignment="1" applyProtection="1">
      <alignment horizontal="center" vertical="center"/>
      <protection locked="0"/>
    </xf>
    <xf numFmtId="182" fontId="105" fillId="0" borderId="171" xfId="8" applyNumberFormat="1" applyFont="1" applyBorder="1" applyAlignment="1" applyProtection="1">
      <alignment horizontal="center" vertical="center"/>
      <protection locked="0"/>
    </xf>
    <xf numFmtId="199" fontId="105" fillId="0" borderId="268" xfId="8" applyNumberFormat="1" applyFont="1" applyBorder="1" applyAlignment="1" applyProtection="1">
      <alignment horizontal="center" vertical="center"/>
      <protection locked="0"/>
    </xf>
    <xf numFmtId="199" fontId="105" fillId="0" borderId="266" xfId="8" applyNumberFormat="1" applyFont="1" applyBorder="1" applyAlignment="1" applyProtection="1">
      <alignment horizontal="center" vertical="center"/>
      <protection locked="0"/>
    </xf>
    <xf numFmtId="199" fontId="105" fillId="0" borderId="10" xfId="8" applyNumberFormat="1" applyFont="1" applyBorder="1" applyAlignment="1" applyProtection="1">
      <alignment horizontal="center" vertical="center"/>
      <protection locked="0"/>
    </xf>
    <xf numFmtId="199" fontId="105" fillId="0" borderId="190" xfId="8" applyNumberFormat="1" applyFont="1" applyBorder="1" applyAlignment="1" applyProtection="1">
      <alignment horizontal="center" vertical="center"/>
      <protection locked="0"/>
    </xf>
    <xf numFmtId="199" fontId="105" fillId="0" borderId="171" xfId="8" applyNumberFormat="1" applyFont="1" applyBorder="1" applyAlignment="1" applyProtection="1">
      <alignment horizontal="center" vertical="center"/>
      <protection locked="0"/>
    </xf>
    <xf numFmtId="199" fontId="105" fillId="0" borderId="269" xfId="8" applyNumberFormat="1" applyFont="1" applyBorder="1" applyAlignment="1" applyProtection="1">
      <alignment horizontal="center" vertical="center"/>
      <protection locked="0"/>
    </xf>
    <xf numFmtId="200" fontId="105" fillId="0" borderId="190" xfId="8" applyNumberFormat="1" applyFont="1" applyBorder="1" applyAlignment="1" applyProtection="1">
      <alignment horizontal="center" vertical="center"/>
      <protection locked="0"/>
    </xf>
    <xf numFmtId="200" fontId="105" fillId="0" borderId="171" xfId="8" applyNumberFormat="1" applyFont="1" applyBorder="1" applyAlignment="1" applyProtection="1">
      <alignment horizontal="center" vertical="center"/>
      <protection locked="0"/>
    </xf>
    <xf numFmtId="200" fontId="105" fillId="0" borderId="269" xfId="8" applyNumberFormat="1" applyFont="1" applyBorder="1" applyAlignment="1" applyProtection="1">
      <alignment horizontal="center" vertical="center"/>
      <protection locked="0"/>
    </xf>
    <xf numFmtId="0" fontId="105" fillId="10" borderId="255" xfId="8" applyFont="1" applyFill="1" applyBorder="1" applyAlignment="1" applyProtection="1">
      <alignment horizontal="center" vertical="center"/>
      <protection locked="0"/>
    </xf>
    <xf numFmtId="0" fontId="105" fillId="10" borderId="270" xfId="8" applyFont="1" applyFill="1" applyBorder="1" applyAlignment="1" applyProtection="1">
      <alignment horizontal="center" vertical="center"/>
      <protection locked="0"/>
    </xf>
    <xf numFmtId="182" fontId="105" fillId="28" borderId="257" xfId="9" applyNumberFormat="1" applyFont="1" applyFill="1" applyBorder="1" applyAlignment="1">
      <alignment horizontal="center" vertical="center"/>
    </xf>
    <xf numFmtId="182" fontId="105" fillId="10" borderId="258" xfId="9" applyNumberFormat="1" applyFont="1" applyFill="1" applyBorder="1" applyAlignment="1">
      <alignment horizontal="center" vertical="center"/>
    </xf>
    <xf numFmtId="182" fontId="105" fillId="28" borderId="258" xfId="9" applyNumberFormat="1" applyFont="1" applyFill="1" applyBorder="1" applyAlignment="1">
      <alignment horizontal="center" vertical="center"/>
    </xf>
    <xf numFmtId="182" fontId="105" fillId="10" borderId="259" xfId="9" applyNumberFormat="1" applyFont="1" applyFill="1" applyBorder="1" applyAlignment="1">
      <alignment horizontal="center" vertical="center"/>
    </xf>
    <xf numFmtId="182" fontId="105" fillId="28" borderId="42" xfId="9" applyNumberFormat="1" applyFont="1" applyFill="1" applyBorder="1" applyAlignment="1">
      <alignment horizontal="center" vertical="center"/>
    </xf>
    <xf numFmtId="182" fontId="105" fillId="0" borderId="256" xfId="9" applyNumberFormat="1" applyFont="1" applyFill="1" applyBorder="1" applyAlignment="1">
      <alignment horizontal="center" vertical="center"/>
    </xf>
    <xf numFmtId="182" fontId="105" fillId="0" borderId="259" xfId="9" applyNumberFormat="1" applyFont="1" applyFill="1" applyBorder="1" applyAlignment="1">
      <alignment horizontal="center" vertical="center"/>
    </xf>
    <xf numFmtId="182" fontId="105" fillId="28" borderId="255" xfId="9" applyNumberFormat="1" applyFont="1" applyFill="1" applyBorder="1" applyAlignment="1">
      <alignment horizontal="center" vertical="center"/>
    </xf>
    <xf numFmtId="198" fontId="105" fillId="10" borderId="259" xfId="9" applyNumberFormat="1" applyFont="1" applyFill="1" applyBorder="1" applyAlignment="1">
      <alignment horizontal="center" vertical="center"/>
    </xf>
    <xf numFmtId="182" fontId="105" fillId="10" borderId="262" xfId="9" applyNumberFormat="1" applyFont="1" applyFill="1" applyBorder="1" applyAlignment="1">
      <alignment horizontal="center" vertical="center"/>
    </xf>
    <xf numFmtId="182" fontId="105" fillId="10" borderId="42" xfId="9" applyNumberFormat="1" applyFont="1" applyFill="1" applyBorder="1" applyAlignment="1">
      <alignment horizontal="center" vertical="center"/>
    </xf>
    <xf numFmtId="182" fontId="105" fillId="10" borderId="43" xfId="9" applyNumberFormat="1" applyFont="1" applyFill="1" applyBorder="1" applyAlignment="1">
      <alignment horizontal="center" vertical="center"/>
    </xf>
    <xf numFmtId="182" fontId="105" fillId="10" borderId="263" xfId="9" applyNumberFormat="1" applyFont="1" applyFill="1" applyBorder="1" applyAlignment="1">
      <alignment horizontal="center" vertical="center"/>
    </xf>
    <xf numFmtId="182" fontId="105" fillId="10" borderId="264" xfId="9" applyNumberFormat="1" applyFont="1" applyFill="1" applyBorder="1" applyAlignment="1">
      <alignment horizontal="center" vertical="center"/>
    </xf>
    <xf numFmtId="182" fontId="105" fillId="10" borderId="44" xfId="9" applyNumberFormat="1" applyFont="1" applyFill="1" applyBorder="1" applyAlignment="1">
      <alignment horizontal="center" vertical="center"/>
    </xf>
    <xf numFmtId="182" fontId="105" fillId="10" borderId="45" xfId="9" applyNumberFormat="1" applyFont="1" applyFill="1" applyBorder="1" applyAlignment="1">
      <alignment horizontal="center" vertical="center"/>
    </xf>
    <xf numFmtId="182" fontId="105" fillId="10" borderId="173" xfId="9" applyNumberFormat="1" applyFont="1" applyFill="1" applyBorder="1" applyAlignment="1">
      <alignment horizontal="center" vertical="center"/>
    </xf>
    <xf numFmtId="182" fontId="105" fillId="10" borderId="172" xfId="9" applyNumberFormat="1" applyFont="1" applyFill="1" applyBorder="1" applyAlignment="1">
      <alignment horizontal="center" vertical="center"/>
    </xf>
    <xf numFmtId="182" fontId="105" fillId="10" borderId="14" xfId="9" applyNumberFormat="1" applyFont="1" applyFill="1" applyBorder="1" applyAlignment="1">
      <alignment horizontal="center" vertical="center"/>
    </xf>
    <xf numFmtId="182" fontId="105" fillId="10" borderId="265" xfId="9" applyNumberFormat="1" applyFont="1" applyFill="1" applyBorder="1" applyAlignment="1">
      <alignment horizontal="center" vertical="center"/>
    </xf>
    <xf numFmtId="182" fontId="105" fillId="10" borderId="266" xfId="9" applyNumberFormat="1" applyFont="1" applyFill="1" applyBorder="1" applyAlignment="1">
      <alignment horizontal="center" vertical="center"/>
    </xf>
    <xf numFmtId="182" fontId="105" fillId="10" borderId="267" xfId="9" applyNumberFormat="1" applyFont="1" applyFill="1" applyBorder="1" applyAlignment="1">
      <alignment horizontal="center" vertical="center"/>
    </xf>
    <xf numFmtId="182" fontId="105" fillId="10" borderId="171" xfId="9" applyNumberFormat="1" applyFont="1" applyFill="1" applyBorder="1" applyAlignment="1">
      <alignment horizontal="center" vertical="center"/>
    </xf>
    <xf numFmtId="0" fontId="105" fillId="10" borderId="266" xfId="8" applyFont="1" applyFill="1" applyBorder="1" applyAlignment="1" applyProtection="1">
      <alignment horizontal="center" vertical="center"/>
      <protection locked="0"/>
    </xf>
    <xf numFmtId="199" fontId="105" fillId="10" borderId="268" xfId="8" applyNumberFormat="1" applyFont="1" applyFill="1" applyBorder="1" applyAlignment="1" applyProtection="1">
      <alignment horizontal="center" vertical="center"/>
      <protection locked="0"/>
    </xf>
    <xf numFmtId="199" fontId="105" fillId="10" borderId="266" xfId="8" applyNumberFormat="1" applyFont="1" applyFill="1" applyBorder="1" applyAlignment="1" applyProtection="1">
      <alignment horizontal="center" vertical="center"/>
      <protection locked="0"/>
    </xf>
    <xf numFmtId="199" fontId="105" fillId="10" borderId="10" xfId="8" applyNumberFormat="1" applyFont="1" applyFill="1" applyBorder="1" applyAlignment="1" applyProtection="1">
      <alignment horizontal="center" vertical="center"/>
      <protection locked="0"/>
    </xf>
    <xf numFmtId="199" fontId="105" fillId="10" borderId="190" xfId="8" applyNumberFormat="1" applyFont="1" applyFill="1" applyBorder="1" applyAlignment="1" applyProtection="1">
      <alignment horizontal="center" vertical="center"/>
      <protection locked="0"/>
    </xf>
    <xf numFmtId="199" fontId="105" fillId="10" borderId="171" xfId="8" applyNumberFormat="1" applyFont="1" applyFill="1" applyBorder="1" applyAlignment="1" applyProtection="1">
      <alignment horizontal="center" vertical="center"/>
      <protection locked="0"/>
    </xf>
    <xf numFmtId="199" fontId="105" fillId="10" borderId="269" xfId="8" applyNumberFormat="1" applyFont="1" applyFill="1" applyBorder="1" applyAlignment="1" applyProtection="1">
      <alignment horizontal="center" vertical="center"/>
      <protection locked="0"/>
    </xf>
    <xf numFmtId="200" fontId="105" fillId="10" borderId="190" xfId="8" applyNumberFormat="1" applyFont="1" applyFill="1" applyBorder="1" applyAlignment="1" applyProtection="1">
      <alignment horizontal="center" vertical="center"/>
      <protection locked="0"/>
    </xf>
    <xf numFmtId="200" fontId="105" fillId="10" borderId="171" xfId="8" applyNumberFormat="1" applyFont="1" applyFill="1" applyBorder="1" applyAlignment="1" applyProtection="1">
      <alignment horizontal="center" vertical="center"/>
      <protection locked="0"/>
    </xf>
    <xf numFmtId="200" fontId="105" fillId="10" borderId="269" xfId="8" applyNumberFormat="1" applyFont="1" applyFill="1" applyBorder="1" applyAlignment="1" applyProtection="1">
      <alignment horizontal="center" vertical="center"/>
      <protection locked="0"/>
    </xf>
    <xf numFmtId="176" fontId="105" fillId="13" borderId="41" xfId="1" applyNumberFormat="1" applyFont="1" applyFill="1" applyBorder="1">
      <alignment vertical="center"/>
    </xf>
    <xf numFmtId="176" fontId="105" fillId="10" borderId="46" xfId="1" applyNumberFormat="1" applyFont="1" applyFill="1" applyBorder="1" applyAlignment="1">
      <alignment horizontal="center" vertical="center"/>
    </xf>
    <xf numFmtId="176" fontId="105" fillId="10" borderId="46" xfId="1" applyNumberFormat="1" applyFont="1" applyFill="1" applyBorder="1" applyAlignment="1" applyProtection="1">
      <alignment horizontal="center" vertical="center"/>
      <protection locked="0"/>
    </xf>
    <xf numFmtId="176" fontId="105" fillId="10" borderId="271" xfId="1" applyNumberFormat="1" applyFont="1" applyFill="1" applyBorder="1" applyAlignment="1">
      <alignment horizontal="center" vertical="center"/>
    </xf>
    <xf numFmtId="176" fontId="105" fillId="10" borderId="272" xfId="1" applyNumberFormat="1" applyFont="1" applyFill="1" applyBorder="1" applyAlignment="1">
      <alignment horizontal="center" vertical="center"/>
    </xf>
    <xf numFmtId="176" fontId="105" fillId="28" borderId="273" xfId="1" applyNumberFormat="1" applyFont="1" applyFill="1" applyBorder="1" applyAlignment="1">
      <alignment horizontal="center" vertical="center"/>
    </xf>
    <xf numFmtId="176" fontId="105" fillId="10" borderId="274" xfId="1" applyNumberFormat="1" applyFont="1" applyFill="1" applyBorder="1" applyAlignment="1">
      <alignment horizontal="center" vertical="center"/>
    </xf>
    <xf numFmtId="176" fontId="105" fillId="28" borderId="274" xfId="1" applyNumberFormat="1" applyFont="1" applyFill="1" applyBorder="1" applyAlignment="1">
      <alignment horizontal="center" vertical="center"/>
    </xf>
    <xf numFmtId="176" fontId="105" fillId="10" borderId="275" xfId="1" applyNumberFormat="1" applyFont="1" applyFill="1" applyBorder="1" applyAlignment="1">
      <alignment horizontal="center" vertical="center"/>
    </xf>
    <xf numFmtId="176" fontId="105" fillId="28" borderId="46" xfId="1" applyNumberFormat="1" applyFont="1" applyFill="1" applyBorder="1" applyAlignment="1">
      <alignment horizontal="center" vertical="center"/>
    </xf>
    <xf numFmtId="176" fontId="105" fillId="0" borderId="276" xfId="1" applyNumberFormat="1" applyFont="1" applyFill="1" applyBorder="1" applyAlignment="1">
      <alignment horizontal="center" vertical="center"/>
    </xf>
    <xf numFmtId="176" fontId="105" fillId="0" borderId="275" xfId="1" applyNumberFormat="1" applyFont="1" applyFill="1" applyBorder="1" applyAlignment="1">
      <alignment horizontal="center" vertical="center"/>
    </xf>
    <xf numFmtId="176" fontId="105" fillId="28" borderId="271" xfId="1" applyNumberFormat="1" applyFont="1" applyFill="1" applyBorder="1" applyAlignment="1">
      <alignment horizontal="center" vertical="center"/>
    </xf>
    <xf numFmtId="176" fontId="105" fillId="28" borderId="271" xfId="1" applyNumberFormat="1" applyFont="1" applyFill="1" applyBorder="1" applyAlignment="1" applyProtection="1">
      <alignment horizontal="center" vertical="center"/>
      <protection locked="0"/>
    </xf>
    <xf numFmtId="176" fontId="105" fillId="29" borderId="271" xfId="1" applyNumberFormat="1" applyFont="1" applyFill="1" applyBorder="1" applyAlignment="1" applyProtection="1">
      <alignment horizontal="center" vertical="center"/>
      <protection locked="0"/>
    </xf>
    <xf numFmtId="176" fontId="105" fillId="0" borderId="274" xfId="1" applyNumberFormat="1" applyFont="1" applyFill="1" applyBorder="1" applyAlignment="1">
      <alignment horizontal="center" vertical="center"/>
    </xf>
    <xf numFmtId="176" fontId="105" fillId="0" borderId="277" xfId="1" applyNumberFormat="1" applyFont="1" applyFill="1" applyBorder="1" applyAlignment="1">
      <alignment horizontal="center" vertical="center"/>
    </xf>
    <xf numFmtId="176" fontId="105" fillId="0" borderId="46" xfId="1" applyNumberFormat="1" applyFont="1" applyFill="1" applyBorder="1" applyAlignment="1">
      <alignment horizontal="center" vertical="center"/>
    </xf>
    <xf numFmtId="176" fontId="105" fillId="0" borderId="47" xfId="1" applyNumberFormat="1" applyFont="1" applyFill="1" applyBorder="1" applyAlignment="1">
      <alignment horizontal="center" vertical="center"/>
    </xf>
    <xf numFmtId="176" fontId="105" fillId="0" borderId="278" xfId="1" applyNumberFormat="1" applyFont="1" applyFill="1" applyBorder="1" applyAlignment="1">
      <alignment horizontal="center" vertical="center"/>
    </xf>
    <xf numFmtId="176" fontId="105" fillId="0" borderId="279" xfId="1" applyNumberFormat="1" applyFont="1" applyFill="1" applyBorder="1" applyAlignment="1">
      <alignment horizontal="center" vertical="center"/>
    </xf>
    <xf numFmtId="176" fontId="105" fillId="0" borderId="48" xfId="1" applyNumberFormat="1" applyFont="1" applyFill="1" applyBorder="1" applyAlignment="1">
      <alignment horizontal="center" vertical="center"/>
    </xf>
    <xf numFmtId="176" fontId="105" fillId="0" borderId="49" xfId="1" applyNumberFormat="1" applyFont="1" applyFill="1" applyBorder="1" applyAlignment="1">
      <alignment horizontal="center" vertical="center"/>
    </xf>
    <xf numFmtId="176" fontId="105" fillId="0" borderId="12" xfId="1" applyNumberFormat="1" applyFont="1" applyFill="1" applyBorder="1" applyAlignment="1">
      <alignment horizontal="center" vertical="center"/>
    </xf>
    <xf numFmtId="176" fontId="105" fillId="0" borderId="11" xfId="1" applyNumberFormat="1" applyFont="1" applyFill="1" applyBorder="1" applyAlignment="1">
      <alignment horizontal="center" vertical="center"/>
    </xf>
    <xf numFmtId="176" fontId="105" fillId="0" borderId="34" xfId="1" applyNumberFormat="1" applyFont="1" applyFill="1" applyBorder="1" applyAlignment="1">
      <alignment horizontal="center" vertical="center"/>
    </xf>
    <xf numFmtId="176" fontId="105" fillId="0" borderId="240" xfId="1" applyNumberFormat="1" applyFont="1" applyFill="1" applyBorder="1" applyAlignment="1">
      <alignment horizontal="center" vertical="center"/>
    </xf>
    <xf numFmtId="176" fontId="105" fillId="0" borderId="239" xfId="1" applyNumberFormat="1" applyFont="1" applyFill="1" applyBorder="1" applyAlignment="1">
      <alignment horizontal="center" vertical="center"/>
    </xf>
    <xf numFmtId="200" fontId="105" fillId="0" borderId="241" xfId="1" applyNumberFormat="1" applyFont="1" applyFill="1" applyBorder="1" applyAlignment="1">
      <alignment horizontal="center" vertical="center"/>
    </xf>
    <xf numFmtId="200" fontId="105" fillId="0" borderId="33" xfId="1" applyNumberFormat="1" applyFont="1" applyFill="1" applyBorder="1" applyAlignment="1">
      <alignment horizontal="center" vertical="center"/>
    </xf>
    <xf numFmtId="200" fontId="105" fillId="0" borderId="239" xfId="1" applyNumberFormat="1" applyFont="1" applyFill="1" applyBorder="1" applyAlignment="1">
      <alignment horizontal="center" vertical="center"/>
    </xf>
    <xf numFmtId="200" fontId="105" fillId="0" borderId="239" xfId="1" applyNumberFormat="1" applyFont="1" applyFill="1" applyBorder="1" applyAlignment="1" applyProtection="1">
      <alignment horizontal="center" vertical="center"/>
      <protection locked="0"/>
    </xf>
    <xf numFmtId="199" fontId="105" fillId="10" borderId="242" xfId="1" applyNumberFormat="1" applyFont="1" applyFill="1" applyBorder="1" applyAlignment="1" applyProtection="1">
      <alignment horizontal="center" vertical="center"/>
      <protection locked="0"/>
    </xf>
    <xf numFmtId="199" fontId="105" fillId="10" borderId="239" xfId="1" applyNumberFormat="1" applyFont="1" applyFill="1" applyBorder="1" applyAlignment="1" applyProtection="1">
      <alignment horizontal="center" vertical="center"/>
      <protection locked="0"/>
    </xf>
    <xf numFmtId="199" fontId="105" fillId="10" borderId="13" xfId="1" applyNumberFormat="1" applyFont="1" applyFill="1" applyBorder="1" applyAlignment="1" applyProtection="1">
      <alignment horizontal="center" vertical="center"/>
      <protection locked="0"/>
    </xf>
    <xf numFmtId="199" fontId="105" fillId="10" borderId="216" xfId="1" applyNumberFormat="1" applyFont="1" applyFill="1" applyBorder="1" applyAlignment="1" applyProtection="1">
      <alignment horizontal="center" vertical="center"/>
      <protection locked="0"/>
    </xf>
    <xf numFmtId="199" fontId="105" fillId="10" borderId="33" xfId="1" applyNumberFormat="1" applyFont="1" applyFill="1" applyBorder="1" applyAlignment="1" applyProtection="1">
      <alignment horizontal="center" vertical="center"/>
      <protection locked="0"/>
    </xf>
    <xf numFmtId="199" fontId="105" fillId="10" borderId="243" xfId="1" applyNumberFormat="1" applyFont="1" applyFill="1" applyBorder="1" applyAlignment="1" applyProtection="1">
      <alignment horizontal="center" vertical="center"/>
      <protection locked="0"/>
    </xf>
    <xf numFmtId="200" fontId="105" fillId="10" borderId="216" xfId="1" applyNumberFormat="1" applyFont="1" applyFill="1" applyBorder="1" applyAlignment="1" applyProtection="1">
      <alignment horizontal="center" vertical="center"/>
      <protection locked="0"/>
    </xf>
    <xf numFmtId="200" fontId="105" fillId="10" borderId="33" xfId="1" applyNumberFormat="1" applyFont="1" applyFill="1" applyBorder="1" applyAlignment="1" applyProtection="1">
      <alignment horizontal="center" vertical="center"/>
      <protection locked="0"/>
    </xf>
    <xf numFmtId="200" fontId="105" fillId="10" borderId="243" xfId="1" applyNumberFormat="1" applyFont="1" applyFill="1" applyBorder="1" applyAlignment="1" applyProtection="1">
      <alignment horizontal="center" vertical="center"/>
      <protection locked="0"/>
    </xf>
    <xf numFmtId="176" fontId="105" fillId="10" borderId="0" xfId="1" applyNumberFormat="1" applyFont="1" applyFill="1" applyProtection="1">
      <alignment vertical="center"/>
      <protection locked="0"/>
    </xf>
    <xf numFmtId="182" fontId="105" fillId="0" borderId="246" xfId="9" applyNumberFormat="1" applyFont="1" applyFill="1" applyBorder="1" applyAlignment="1" applyProtection="1">
      <alignment horizontal="center" vertical="center"/>
      <protection locked="0"/>
    </xf>
    <xf numFmtId="182" fontId="105" fillId="6" borderId="39" xfId="8" applyNumberFormat="1" applyFont="1" applyFill="1" applyBorder="1" applyAlignment="1" applyProtection="1">
      <alignment horizontal="center" vertical="center"/>
      <protection locked="0"/>
    </xf>
    <xf numFmtId="182" fontId="105" fillId="0" borderId="256" xfId="9" applyNumberFormat="1" applyFont="1" applyFill="1" applyBorder="1" applyAlignment="1" applyProtection="1">
      <alignment horizontal="center" vertical="center"/>
      <protection locked="0"/>
    </xf>
    <xf numFmtId="182" fontId="105" fillId="6" borderId="264" xfId="9" applyNumberFormat="1" applyFont="1" applyFill="1" applyBorder="1" applyAlignment="1">
      <alignment horizontal="center" vertical="center"/>
    </xf>
    <xf numFmtId="182" fontId="105" fillId="0" borderId="44" xfId="9" applyNumberFormat="1" applyFont="1" applyFill="1" applyBorder="1" applyAlignment="1">
      <alignment horizontal="center" vertical="center"/>
    </xf>
    <xf numFmtId="182" fontId="105" fillId="0" borderId="45" xfId="9" applyNumberFormat="1" applyFont="1" applyFill="1" applyBorder="1" applyAlignment="1">
      <alignment horizontal="center" vertical="center"/>
    </xf>
    <xf numFmtId="182" fontId="105" fillId="0" borderId="173" xfId="9" applyNumberFormat="1" applyFont="1" applyFill="1" applyBorder="1" applyAlignment="1">
      <alignment horizontal="center" vertical="center"/>
    </xf>
    <xf numFmtId="182" fontId="105" fillId="0" borderId="172" xfId="9" applyNumberFormat="1" applyFont="1" applyFill="1" applyBorder="1" applyAlignment="1">
      <alignment horizontal="center" vertical="center"/>
    </xf>
    <xf numFmtId="176" fontId="105" fillId="10" borderId="52" xfId="1" applyNumberFormat="1" applyFont="1" applyFill="1" applyBorder="1" applyAlignment="1">
      <alignment horizontal="center" vertical="center"/>
    </xf>
    <xf numFmtId="176" fontId="105" fillId="10" borderId="52" xfId="1" applyNumberFormat="1" applyFont="1" applyFill="1" applyBorder="1" applyAlignment="1" applyProtection="1">
      <alignment horizontal="center" vertical="center"/>
      <protection locked="0"/>
    </xf>
    <xf numFmtId="176" fontId="105" fillId="10" borderId="280" xfId="1" applyNumberFormat="1" applyFont="1" applyFill="1" applyBorder="1" applyAlignment="1">
      <alignment horizontal="center" vertical="center"/>
    </xf>
    <xf numFmtId="176" fontId="105" fillId="10" borderId="281" xfId="1" applyNumberFormat="1" applyFont="1" applyFill="1" applyBorder="1" applyAlignment="1">
      <alignment horizontal="center" vertical="center"/>
    </xf>
    <xf numFmtId="176" fontId="105" fillId="28" borderId="282" xfId="1" applyNumberFormat="1" applyFont="1" applyFill="1" applyBorder="1" applyAlignment="1">
      <alignment horizontal="center" vertical="center"/>
    </xf>
    <xf numFmtId="176" fontId="105" fillId="10" borderId="283" xfId="1" applyNumberFormat="1" applyFont="1" applyFill="1" applyBorder="1" applyAlignment="1">
      <alignment horizontal="center" vertical="center"/>
    </xf>
    <xf numFmtId="176" fontId="105" fillId="28" borderId="283" xfId="1" applyNumberFormat="1" applyFont="1" applyFill="1" applyBorder="1" applyAlignment="1">
      <alignment horizontal="center" vertical="center"/>
    </xf>
    <xf numFmtId="176" fontId="105" fillId="10" borderId="284" xfId="1" applyNumberFormat="1" applyFont="1" applyFill="1" applyBorder="1" applyAlignment="1">
      <alignment horizontal="center" vertical="center"/>
    </xf>
    <xf numFmtId="176" fontId="105" fillId="28" borderId="52" xfId="1" applyNumberFormat="1" applyFont="1" applyFill="1" applyBorder="1" applyAlignment="1">
      <alignment horizontal="center" vertical="center"/>
    </xf>
    <xf numFmtId="176" fontId="105" fillId="0" borderId="285" xfId="1" applyNumberFormat="1" applyFont="1" applyFill="1" applyBorder="1" applyAlignment="1">
      <alignment horizontal="center" vertical="center"/>
    </xf>
    <xf numFmtId="176" fontId="105" fillId="0" borderId="284" xfId="1" applyNumberFormat="1" applyFont="1" applyFill="1" applyBorder="1" applyAlignment="1">
      <alignment horizontal="center" vertical="center"/>
    </xf>
    <xf numFmtId="176" fontId="105" fillId="28" borderId="280" xfId="1" applyNumberFormat="1" applyFont="1" applyFill="1" applyBorder="1" applyAlignment="1">
      <alignment horizontal="center" vertical="center"/>
    </xf>
    <xf numFmtId="176" fontId="105" fillId="28" borderId="280" xfId="1" applyNumberFormat="1" applyFont="1" applyFill="1" applyBorder="1" applyAlignment="1" applyProtection="1">
      <alignment horizontal="center" vertical="center"/>
      <protection locked="0"/>
    </xf>
    <xf numFmtId="176" fontId="105" fillId="29" borderId="280" xfId="1" applyNumberFormat="1" applyFont="1" applyFill="1" applyBorder="1" applyAlignment="1" applyProtection="1">
      <alignment horizontal="center" vertical="center"/>
      <protection locked="0"/>
    </xf>
    <xf numFmtId="176" fontId="105" fillId="0" borderId="283" xfId="1" applyNumberFormat="1" applyFont="1" applyFill="1" applyBorder="1" applyAlignment="1">
      <alignment horizontal="center" vertical="center"/>
    </xf>
    <xf numFmtId="176" fontId="105" fillId="0" borderId="286" xfId="1" applyNumberFormat="1" applyFont="1" applyFill="1" applyBorder="1" applyAlignment="1">
      <alignment horizontal="center" vertical="center"/>
    </xf>
    <xf numFmtId="176" fontId="105" fillId="0" borderId="52" xfId="1" applyNumberFormat="1" applyFont="1" applyFill="1" applyBorder="1" applyAlignment="1">
      <alignment horizontal="center" vertical="center"/>
    </xf>
    <xf numFmtId="176" fontId="105" fillId="0" borderId="53" xfId="1" applyNumberFormat="1" applyFont="1" applyFill="1" applyBorder="1" applyAlignment="1">
      <alignment horizontal="center" vertical="center"/>
    </xf>
    <xf numFmtId="176" fontId="105" fillId="0" borderId="287" xfId="1" applyNumberFormat="1" applyFont="1" applyFill="1" applyBorder="1" applyAlignment="1">
      <alignment horizontal="center" vertical="center"/>
    </xf>
    <xf numFmtId="176" fontId="105" fillId="0" borderId="288" xfId="1" applyNumberFormat="1" applyFont="1" applyFill="1" applyBorder="1" applyAlignment="1">
      <alignment horizontal="center" vertical="center"/>
    </xf>
    <xf numFmtId="176" fontId="105" fillId="6" borderId="288" xfId="1" applyNumberFormat="1" applyFont="1" applyFill="1" applyBorder="1" applyAlignment="1">
      <alignment horizontal="center" vertical="center"/>
    </xf>
    <xf numFmtId="176" fontId="105" fillId="0" borderId="54" xfId="1" applyNumberFormat="1" applyFont="1" applyFill="1" applyBorder="1" applyAlignment="1">
      <alignment horizontal="center" vertical="center"/>
    </xf>
    <xf numFmtId="176" fontId="105" fillId="0" borderId="16" xfId="1" applyNumberFormat="1" applyFont="1" applyFill="1" applyBorder="1" applyAlignment="1">
      <alignment horizontal="center" vertical="center"/>
    </xf>
    <xf numFmtId="176" fontId="105" fillId="0" borderId="18" xfId="1" applyNumberFormat="1" applyFont="1" applyFill="1" applyBorder="1" applyAlignment="1">
      <alignment horizontal="center" vertical="center"/>
    </xf>
    <xf numFmtId="176" fontId="105" fillId="0" borderId="169" xfId="1" applyNumberFormat="1" applyFont="1" applyFill="1" applyBorder="1" applyAlignment="1">
      <alignment horizontal="center" vertical="center"/>
    </xf>
    <xf numFmtId="176" fontId="105" fillId="0" borderId="289" xfId="1" applyNumberFormat="1" applyFont="1" applyFill="1" applyBorder="1" applyAlignment="1">
      <alignment horizontal="center" vertical="center"/>
    </xf>
    <xf numFmtId="176" fontId="105" fillId="0" borderId="290" xfId="1" applyNumberFormat="1" applyFont="1" applyFill="1" applyBorder="1" applyAlignment="1">
      <alignment horizontal="center" vertical="center"/>
    </xf>
    <xf numFmtId="200" fontId="105" fillId="0" borderId="291" xfId="1" applyNumberFormat="1" applyFont="1" applyFill="1" applyBorder="1" applyAlignment="1">
      <alignment horizontal="center" vertical="center"/>
    </xf>
    <xf numFmtId="200" fontId="105" fillId="0" borderId="292" xfId="1" applyNumberFormat="1" applyFont="1" applyFill="1" applyBorder="1" applyAlignment="1">
      <alignment horizontal="center" vertical="center"/>
    </xf>
    <xf numFmtId="200" fontId="105" fillId="0" borderId="290" xfId="1" applyNumberFormat="1" applyFont="1" applyFill="1" applyBorder="1" applyAlignment="1">
      <alignment horizontal="center" vertical="center"/>
    </xf>
    <xf numFmtId="200" fontId="105" fillId="0" borderId="290" xfId="1" applyNumberFormat="1" applyFont="1" applyFill="1" applyBorder="1" applyAlignment="1" applyProtection="1">
      <alignment horizontal="center" vertical="center"/>
      <protection locked="0"/>
    </xf>
    <xf numFmtId="199" fontId="105" fillId="10" borderId="290" xfId="1" applyNumberFormat="1" applyFont="1" applyFill="1" applyBorder="1" applyAlignment="1" applyProtection="1">
      <alignment horizontal="center" vertical="center"/>
      <protection locked="0"/>
    </xf>
    <xf numFmtId="199" fontId="105" fillId="10" borderId="19" xfId="1" applyNumberFormat="1" applyFont="1" applyFill="1" applyBorder="1" applyAlignment="1" applyProtection="1">
      <alignment horizontal="center" vertical="center"/>
      <protection locked="0"/>
    </xf>
    <xf numFmtId="199" fontId="105" fillId="10" borderId="191" xfId="1" applyNumberFormat="1" applyFont="1" applyFill="1" applyBorder="1" applyAlignment="1" applyProtection="1">
      <alignment horizontal="center" vertical="center"/>
      <protection locked="0"/>
    </xf>
    <xf numFmtId="199" fontId="105" fillId="10" borderId="292" xfId="1" applyNumberFormat="1" applyFont="1" applyFill="1" applyBorder="1" applyAlignment="1" applyProtection="1">
      <alignment horizontal="center" vertical="center"/>
      <protection locked="0"/>
    </xf>
    <xf numFmtId="199" fontId="105" fillId="10" borderId="293" xfId="1" applyNumberFormat="1" applyFont="1" applyFill="1" applyBorder="1" applyAlignment="1" applyProtection="1">
      <alignment horizontal="center" vertical="center"/>
      <protection locked="0"/>
    </xf>
    <xf numFmtId="200" fontId="105" fillId="10" borderId="191" xfId="1" applyNumberFormat="1" applyFont="1" applyFill="1" applyBorder="1" applyAlignment="1" applyProtection="1">
      <alignment horizontal="center" vertical="center"/>
      <protection locked="0"/>
    </xf>
    <xf numFmtId="200" fontId="105" fillId="10" borderId="292" xfId="1" applyNumberFormat="1" applyFont="1" applyFill="1" applyBorder="1" applyAlignment="1" applyProtection="1">
      <alignment horizontal="center" vertical="center"/>
      <protection locked="0"/>
    </xf>
    <xf numFmtId="200" fontId="105" fillId="10" borderId="293" xfId="1" applyNumberFormat="1" applyFont="1" applyFill="1" applyBorder="1" applyAlignment="1" applyProtection="1">
      <alignment horizontal="center" vertical="center"/>
      <protection locked="0"/>
    </xf>
    <xf numFmtId="0" fontId="105" fillId="10" borderId="55" xfId="8" applyFont="1" applyFill="1" applyBorder="1" applyAlignment="1">
      <alignment horizontal="center" vertical="center"/>
    </xf>
    <xf numFmtId="0" fontId="105" fillId="4" borderId="55" xfId="8" applyFont="1" applyFill="1" applyBorder="1" applyAlignment="1">
      <alignment horizontal="center" vertical="center"/>
    </xf>
    <xf numFmtId="0" fontId="105" fillId="4" borderId="294" xfId="8" applyFont="1" applyFill="1" applyBorder="1" applyAlignment="1">
      <alignment horizontal="center" vertical="center"/>
    </xf>
    <xf numFmtId="182" fontId="105" fillId="10" borderId="295" xfId="9" applyNumberFormat="1" applyFont="1" applyFill="1" applyBorder="1" applyAlignment="1" applyProtection="1">
      <alignment horizontal="center" vertical="center"/>
      <protection locked="0"/>
    </xf>
    <xf numFmtId="182" fontId="105" fillId="28" borderId="296" xfId="9" applyNumberFormat="1" applyFont="1" applyFill="1" applyBorder="1" applyAlignment="1" applyProtection="1">
      <alignment horizontal="center" vertical="center"/>
      <protection locked="0"/>
    </xf>
    <xf numFmtId="182" fontId="105" fillId="10" borderId="297" xfId="9" applyNumberFormat="1" applyFont="1" applyFill="1" applyBorder="1" applyAlignment="1" applyProtection="1">
      <alignment horizontal="center" vertical="center"/>
      <protection locked="0"/>
    </xf>
    <xf numFmtId="182" fontId="105" fillId="28" borderId="297" xfId="9" applyNumberFormat="1" applyFont="1" applyFill="1" applyBorder="1" applyAlignment="1" applyProtection="1">
      <alignment horizontal="center" vertical="center"/>
      <protection locked="0"/>
    </xf>
    <xf numFmtId="182" fontId="105" fillId="10" borderId="298" xfId="9" applyNumberFormat="1" applyFont="1" applyFill="1" applyBorder="1" applyAlignment="1" applyProtection="1">
      <alignment horizontal="center" vertical="center"/>
      <protection locked="0"/>
    </xf>
    <xf numFmtId="182" fontId="105" fillId="28" borderId="55" xfId="9" applyNumberFormat="1" applyFont="1" applyFill="1" applyBorder="1" applyAlignment="1" applyProtection="1">
      <alignment horizontal="center" vertical="center"/>
      <protection locked="0"/>
    </xf>
    <xf numFmtId="182" fontId="105" fillId="0" borderId="295" xfId="9" applyNumberFormat="1" applyFont="1" applyFill="1" applyBorder="1" applyAlignment="1" applyProtection="1">
      <alignment horizontal="center" vertical="center"/>
      <protection locked="0"/>
    </xf>
    <xf numFmtId="182" fontId="105" fillId="0" borderId="298" xfId="9" applyNumberFormat="1" applyFont="1" applyFill="1" applyBorder="1" applyAlignment="1" applyProtection="1">
      <alignment horizontal="center" vertical="center"/>
      <protection locked="0"/>
    </xf>
    <xf numFmtId="182" fontId="105" fillId="28" borderId="294" xfId="9" applyNumberFormat="1" applyFont="1" applyFill="1" applyBorder="1" applyAlignment="1" applyProtection="1">
      <alignment horizontal="center" vertical="center"/>
      <protection locked="0"/>
    </xf>
    <xf numFmtId="197" fontId="105" fillId="28" borderId="294" xfId="8" applyNumberFormat="1" applyFont="1" applyFill="1" applyBorder="1" applyAlignment="1" applyProtection="1">
      <alignment horizontal="center" vertical="center"/>
      <protection locked="0"/>
    </xf>
    <xf numFmtId="182" fontId="105" fillId="10" borderId="298" xfId="8" applyNumberFormat="1" applyFont="1" applyFill="1" applyBorder="1" applyAlignment="1" applyProtection="1">
      <alignment horizontal="center" vertical="center"/>
      <protection locked="0"/>
    </xf>
    <xf numFmtId="182" fontId="105" fillId="0" borderId="298" xfId="8" applyNumberFormat="1" applyFont="1" applyBorder="1" applyAlignment="1" applyProtection="1">
      <alignment horizontal="center" vertical="center"/>
      <protection locked="0"/>
    </xf>
    <xf numFmtId="197" fontId="105" fillId="29" borderId="294" xfId="8" applyNumberFormat="1" applyFont="1" applyFill="1" applyBorder="1" applyAlignment="1" applyProtection="1">
      <alignment horizontal="center" vertical="center"/>
      <protection locked="0"/>
    </xf>
    <xf numFmtId="182" fontId="105" fillId="0" borderId="297" xfId="8" applyNumberFormat="1" applyFont="1" applyBorder="1" applyAlignment="1" applyProtection="1">
      <alignment horizontal="center" vertical="center"/>
      <protection locked="0"/>
    </xf>
    <xf numFmtId="182" fontId="105" fillId="0" borderId="299" xfId="8" applyNumberFormat="1" applyFont="1" applyBorder="1" applyAlignment="1" applyProtection="1">
      <alignment horizontal="center" vertical="center"/>
      <protection locked="0"/>
    </xf>
    <xf numFmtId="182" fontId="105" fillId="0" borderId="55" xfId="8" applyNumberFormat="1" applyFont="1" applyBorder="1" applyAlignment="1" applyProtection="1">
      <alignment horizontal="center" vertical="center"/>
      <protection locked="0"/>
    </xf>
    <xf numFmtId="182" fontId="105" fillId="0" borderId="56" xfId="8" applyNumberFormat="1" applyFont="1" applyBorder="1" applyAlignment="1" applyProtection="1">
      <alignment horizontal="center" vertical="center"/>
      <protection locked="0"/>
    </xf>
    <xf numFmtId="182" fontId="105" fillId="0" borderId="300" xfId="8" applyNumberFormat="1" applyFont="1" applyBorder="1" applyAlignment="1" applyProtection="1">
      <alignment horizontal="center" vertical="center"/>
      <protection locked="0"/>
    </xf>
    <xf numFmtId="182" fontId="105" fillId="0" borderId="301" xfId="8" applyNumberFormat="1" applyFont="1" applyBorder="1" applyAlignment="1" applyProtection="1">
      <alignment horizontal="center" vertical="center"/>
      <protection locked="0"/>
    </xf>
    <xf numFmtId="182" fontId="105" fillId="6" borderId="301" xfId="8" applyNumberFormat="1" applyFont="1" applyFill="1" applyBorder="1" applyAlignment="1" applyProtection="1">
      <alignment horizontal="center" vertical="center"/>
      <protection locked="0"/>
    </xf>
    <xf numFmtId="182" fontId="105" fillId="0" borderId="57" xfId="8" applyNumberFormat="1" applyFont="1" applyBorder="1" applyAlignment="1" applyProtection="1">
      <alignment horizontal="center" vertical="center"/>
      <protection locked="0"/>
    </xf>
    <xf numFmtId="182" fontId="105" fillId="0" borderId="58" xfId="8" applyNumberFormat="1" applyFont="1" applyBorder="1" applyAlignment="1" applyProtection="1">
      <alignment horizontal="center" vertical="center"/>
      <protection locked="0"/>
    </xf>
    <xf numFmtId="182" fontId="105" fillId="0" borderId="59" xfId="8" applyNumberFormat="1" applyFont="1" applyBorder="1" applyAlignment="1" applyProtection="1">
      <alignment horizontal="center" vertical="center"/>
      <protection locked="0"/>
    </xf>
    <xf numFmtId="182" fontId="105" fillId="0" borderId="60" xfId="8" applyNumberFormat="1" applyFont="1" applyBorder="1" applyAlignment="1" applyProtection="1">
      <alignment horizontal="center" vertical="center"/>
      <protection locked="0"/>
    </xf>
    <xf numFmtId="182" fontId="105" fillId="0" borderId="66" xfId="8" applyNumberFormat="1" applyFont="1" applyBorder="1" applyAlignment="1" applyProtection="1">
      <alignment horizontal="center" vertical="center"/>
      <protection locked="0"/>
    </xf>
    <xf numFmtId="182" fontId="105" fillId="0" borderId="302" xfId="8" applyNumberFormat="1" applyFont="1" applyBorder="1" applyAlignment="1" applyProtection="1">
      <alignment horizontal="center" vertical="center"/>
      <protection locked="0"/>
    </xf>
    <xf numFmtId="182" fontId="105" fillId="0" borderId="303" xfId="8" applyNumberFormat="1" applyFont="1" applyBorder="1" applyAlignment="1" applyProtection="1">
      <alignment horizontal="center" vertical="center"/>
      <protection locked="0"/>
    </xf>
    <xf numFmtId="182" fontId="105" fillId="0" borderId="304" xfId="8" applyNumberFormat="1" applyFont="1" applyBorder="1" applyAlignment="1" applyProtection="1">
      <alignment horizontal="center" vertical="center"/>
      <protection locked="0"/>
    </xf>
    <xf numFmtId="182" fontId="105" fillId="0" borderId="103" xfId="8" applyNumberFormat="1" applyFont="1" applyBorder="1" applyAlignment="1" applyProtection="1">
      <alignment horizontal="center" vertical="center"/>
      <protection locked="0"/>
    </xf>
    <xf numFmtId="199" fontId="105" fillId="0" borderId="303" xfId="8" applyNumberFormat="1" applyFont="1" applyBorder="1" applyAlignment="1" applyProtection="1">
      <alignment horizontal="center" vertical="center"/>
      <protection locked="0"/>
    </xf>
    <xf numFmtId="199" fontId="105" fillId="0" borderId="30" xfId="8" applyNumberFormat="1" applyFont="1" applyBorder="1" applyAlignment="1" applyProtection="1">
      <alignment horizontal="center" vertical="center"/>
      <protection locked="0"/>
    </xf>
    <xf numFmtId="199" fontId="105" fillId="0" borderId="204" xfId="8" applyNumberFormat="1" applyFont="1" applyBorder="1" applyAlignment="1" applyProtection="1">
      <alignment horizontal="center" vertical="center"/>
      <protection locked="0"/>
    </xf>
    <xf numFmtId="199" fontId="105" fillId="0" borderId="103" xfId="8" applyNumberFormat="1" applyFont="1" applyBorder="1" applyAlignment="1" applyProtection="1">
      <alignment horizontal="center" vertical="center"/>
      <protection locked="0"/>
    </xf>
    <xf numFmtId="199" fontId="105" fillId="0" borderId="305" xfId="8" applyNumberFormat="1" applyFont="1" applyBorder="1" applyAlignment="1" applyProtection="1">
      <alignment horizontal="center" vertical="center"/>
      <protection locked="0"/>
    </xf>
    <xf numFmtId="200" fontId="105" fillId="0" borderId="204" xfId="8" applyNumberFormat="1" applyFont="1" applyBorder="1" applyAlignment="1" applyProtection="1">
      <alignment horizontal="center" vertical="center"/>
      <protection locked="0"/>
    </xf>
    <xf numFmtId="200" fontId="105" fillId="0" borderId="103" xfId="8" applyNumberFormat="1" applyFont="1" applyBorder="1" applyAlignment="1" applyProtection="1">
      <alignment horizontal="center" vertical="center"/>
      <protection locked="0"/>
    </xf>
    <xf numFmtId="200" fontId="105" fillId="0" borderId="305" xfId="8" applyNumberFormat="1" applyFont="1" applyBorder="1" applyAlignment="1" applyProtection="1">
      <alignment horizontal="center" vertical="center"/>
      <protection locked="0"/>
    </xf>
    <xf numFmtId="182" fontId="105" fillId="6" borderId="259" xfId="8" applyNumberFormat="1" applyFont="1" applyFill="1" applyBorder="1" applyAlignment="1" applyProtection="1">
      <alignment horizontal="center" vertical="center"/>
      <protection locked="0"/>
    </xf>
    <xf numFmtId="182" fontId="105" fillId="6" borderId="264" xfId="8" applyNumberFormat="1" applyFont="1" applyFill="1" applyBorder="1" applyAlignment="1" applyProtection="1">
      <alignment horizontal="center" vertical="center"/>
      <protection locked="0"/>
    </xf>
    <xf numFmtId="182" fontId="105" fillId="6" borderId="43" xfId="9" applyNumberFormat="1" applyFont="1" applyFill="1" applyBorder="1" applyAlignment="1">
      <alignment horizontal="center" vertical="center"/>
    </xf>
    <xf numFmtId="182" fontId="105" fillId="0" borderId="266" xfId="9" applyNumberFormat="1" applyFont="1" applyFill="1" applyBorder="1" applyAlignment="1">
      <alignment horizontal="center" vertical="center"/>
    </xf>
    <xf numFmtId="0" fontId="105" fillId="0" borderId="266" xfId="8" applyFont="1" applyBorder="1" applyAlignment="1" applyProtection="1">
      <alignment horizontal="center" vertical="center"/>
      <protection locked="0"/>
    </xf>
    <xf numFmtId="176" fontId="105" fillId="6" borderId="279" xfId="1" applyNumberFormat="1" applyFont="1" applyFill="1" applyBorder="1" applyAlignment="1">
      <alignment horizontal="center" vertical="center"/>
    </xf>
    <xf numFmtId="0" fontId="105" fillId="4" borderId="245" xfId="8" applyFont="1" applyFill="1" applyBorder="1" applyAlignment="1">
      <alignment horizontal="center" vertical="center"/>
    </xf>
    <xf numFmtId="182" fontId="105" fillId="6" borderId="249" xfId="8" applyNumberFormat="1" applyFont="1" applyFill="1" applyBorder="1" applyAlignment="1" applyProtection="1">
      <alignment horizontal="center" vertical="center"/>
      <protection locked="0"/>
    </xf>
    <xf numFmtId="182" fontId="105" fillId="6" borderId="253" xfId="8" applyNumberFormat="1" applyFont="1" applyFill="1" applyBorder="1" applyAlignment="1" applyProtection="1">
      <alignment horizontal="center" vertical="center"/>
      <protection locked="0"/>
    </xf>
    <xf numFmtId="182" fontId="81" fillId="0" borderId="259" xfId="8" applyNumberFormat="1" applyFont="1" applyBorder="1" applyAlignment="1" applyProtection="1">
      <alignment horizontal="center" vertical="center"/>
      <protection locked="0"/>
    </xf>
    <xf numFmtId="182" fontId="105" fillId="6" borderId="298" xfId="8" applyNumberFormat="1" applyFont="1" applyFill="1" applyBorder="1" applyAlignment="1" applyProtection="1">
      <alignment horizontal="center" vertical="center"/>
      <protection locked="0"/>
    </xf>
    <xf numFmtId="182" fontId="105" fillId="0" borderId="258" xfId="9" applyNumberFormat="1" applyFont="1" applyFill="1" applyBorder="1" applyAlignment="1">
      <alignment horizontal="center" vertical="center"/>
    </xf>
    <xf numFmtId="182" fontId="105" fillId="0" borderId="262" xfId="9" applyNumberFormat="1" applyFont="1" applyFill="1" applyBorder="1" applyAlignment="1">
      <alignment horizontal="center" vertical="center"/>
    </xf>
    <xf numFmtId="182" fontId="105" fillId="0" borderId="42" xfId="9" applyNumberFormat="1" applyFont="1" applyFill="1" applyBorder="1" applyAlignment="1">
      <alignment horizontal="center" vertical="center"/>
    </xf>
    <xf numFmtId="182" fontId="105" fillId="0" borderId="43" xfId="9" applyNumberFormat="1" applyFont="1" applyFill="1" applyBorder="1" applyAlignment="1">
      <alignment horizontal="center" vertical="center"/>
    </xf>
    <xf numFmtId="182" fontId="105" fillId="0" borderId="263" xfId="9" applyNumberFormat="1" applyFont="1" applyFill="1" applyBorder="1" applyAlignment="1">
      <alignment horizontal="center" vertical="center"/>
    </xf>
    <xf numFmtId="182" fontId="105" fillId="0" borderId="264" xfId="9" applyNumberFormat="1" applyFont="1" applyFill="1" applyBorder="1" applyAlignment="1">
      <alignment horizontal="center" vertical="center"/>
    </xf>
    <xf numFmtId="182" fontId="105" fillId="0" borderId="14" xfId="9" applyNumberFormat="1" applyFont="1" applyFill="1" applyBorder="1" applyAlignment="1">
      <alignment horizontal="center" vertical="center"/>
    </xf>
    <xf numFmtId="182" fontId="105" fillId="0" borderId="265" xfId="9" applyNumberFormat="1" applyFont="1" applyFill="1" applyBorder="1" applyAlignment="1">
      <alignment horizontal="center" vertical="center"/>
    </xf>
    <xf numFmtId="182" fontId="105" fillId="0" borderId="267" xfId="9" applyNumberFormat="1" applyFont="1" applyFill="1" applyBorder="1" applyAlignment="1">
      <alignment horizontal="center" vertical="center"/>
    </xf>
    <xf numFmtId="182" fontId="105" fillId="0" borderId="171" xfId="9" applyNumberFormat="1" applyFont="1" applyFill="1" applyBorder="1" applyAlignment="1">
      <alignment horizontal="center" vertical="center"/>
    </xf>
    <xf numFmtId="0" fontId="105" fillId="10" borderId="52" xfId="8" applyFont="1" applyFill="1" applyBorder="1" applyAlignment="1">
      <alignment horizontal="center" vertical="center"/>
    </xf>
    <xf numFmtId="183" fontId="105" fillId="10" borderId="52" xfId="8" applyNumberFormat="1" applyFont="1" applyFill="1" applyBorder="1" applyAlignment="1" applyProtection="1">
      <alignment horizontal="center" vertical="center"/>
      <protection locked="0"/>
    </xf>
    <xf numFmtId="40" fontId="105" fillId="10" borderId="280" xfId="8" applyNumberFormat="1" applyFont="1" applyFill="1" applyBorder="1" applyAlignment="1">
      <alignment horizontal="center" vertical="center"/>
    </xf>
    <xf numFmtId="40" fontId="105" fillId="10" borderId="281" xfId="8" applyNumberFormat="1" applyFont="1" applyFill="1" applyBorder="1" applyAlignment="1">
      <alignment horizontal="center" vertical="center"/>
    </xf>
    <xf numFmtId="40" fontId="105" fillId="28" borderId="282" xfId="9" applyNumberFormat="1" applyFont="1" applyFill="1" applyBorder="1" applyAlignment="1">
      <alignment horizontal="center" vertical="center"/>
    </xf>
    <xf numFmtId="40" fontId="105" fillId="10" borderId="283" xfId="9" applyNumberFormat="1" applyFont="1" applyFill="1" applyBorder="1" applyAlignment="1">
      <alignment horizontal="center" vertical="center"/>
    </xf>
    <xf numFmtId="40" fontId="105" fillId="28" borderId="283" xfId="9" applyNumberFormat="1" applyFont="1" applyFill="1" applyBorder="1" applyAlignment="1">
      <alignment horizontal="center" vertical="center"/>
    </xf>
    <xf numFmtId="40" fontId="105" fillId="10" borderId="284" xfId="9" applyNumberFormat="1" applyFont="1" applyFill="1" applyBorder="1" applyAlignment="1">
      <alignment horizontal="center" vertical="center"/>
    </xf>
    <xf numFmtId="40" fontId="105" fillId="28" borderId="52" xfId="9" applyNumberFormat="1" applyFont="1" applyFill="1" applyBorder="1" applyAlignment="1">
      <alignment horizontal="center" vertical="center"/>
    </xf>
    <xf numFmtId="40" fontId="105" fillId="0" borderId="285" xfId="9" applyNumberFormat="1" applyFont="1" applyFill="1" applyBorder="1" applyAlignment="1">
      <alignment horizontal="center" vertical="center"/>
    </xf>
    <xf numFmtId="183" fontId="105" fillId="0" borderId="284" xfId="9" applyNumberFormat="1" applyFont="1" applyFill="1" applyBorder="1" applyAlignment="1">
      <alignment horizontal="center" vertical="center"/>
    </xf>
    <xf numFmtId="40" fontId="105" fillId="28" borderId="280" xfId="9" applyNumberFormat="1" applyFont="1" applyFill="1" applyBorder="1" applyAlignment="1">
      <alignment horizontal="center" vertical="center"/>
    </xf>
    <xf numFmtId="183" fontId="105" fillId="10" borderId="284" xfId="9" applyNumberFormat="1" applyFont="1" applyFill="1" applyBorder="1" applyAlignment="1">
      <alignment horizontal="center" vertical="center"/>
    </xf>
    <xf numFmtId="197" fontId="105" fillId="28" borderId="280" xfId="8" applyNumberFormat="1" applyFont="1" applyFill="1" applyBorder="1" applyAlignment="1" applyProtection="1">
      <alignment horizontal="center" vertical="center"/>
      <protection locked="0"/>
    </xf>
    <xf numFmtId="183" fontId="105" fillId="28" borderId="280" xfId="8" applyNumberFormat="1" applyFont="1" applyFill="1" applyBorder="1" applyAlignment="1" applyProtection="1">
      <alignment horizontal="center" vertical="center"/>
      <protection locked="0"/>
    </xf>
    <xf numFmtId="183" fontId="105" fillId="29" borderId="280" xfId="8" applyNumberFormat="1" applyFont="1" applyFill="1" applyBorder="1" applyAlignment="1" applyProtection="1">
      <alignment horizontal="center" vertical="center"/>
      <protection locked="0"/>
    </xf>
    <xf numFmtId="183" fontId="105" fillId="0" borderId="283" xfId="9" applyNumberFormat="1" applyFont="1" applyFill="1" applyBorder="1" applyAlignment="1">
      <alignment horizontal="center" vertical="center"/>
    </xf>
    <xf numFmtId="183" fontId="105" fillId="0" borderId="286" xfId="9" applyNumberFormat="1" applyFont="1" applyFill="1" applyBorder="1" applyAlignment="1">
      <alignment horizontal="center" vertical="center"/>
    </xf>
    <xf numFmtId="183" fontId="105" fillId="0" borderId="52" xfId="9" applyNumberFormat="1" applyFont="1" applyFill="1" applyBorder="1" applyAlignment="1">
      <alignment horizontal="center" vertical="center"/>
    </xf>
    <xf numFmtId="183" fontId="105" fillId="0" borderId="53" xfId="9" applyNumberFormat="1" applyFont="1" applyFill="1" applyBorder="1" applyAlignment="1">
      <alignment horizontal="center" vertical="center"/>
    </xf>
    <xf numFmtId="183" fontId="105" fillId="0" borderId="287" xfId="9" applyNumberFormat="1" applyFont="1" applyFill="1" applyBorder="1" applyAlignment="1">
      <alignment horizontal="center" vertical="center"/>
    </xf>
    <xf numFmtId="183" fontId="105" fillId="0" borderId="288" xfId="9" applyNumberFormat="1" applyFont="1" applyFill="1" applyBorder="1" applyAlignment="1">
      <alignment horizontal="center" vertical="center"/>
    </xf>
    <xf numFmtId="183" fontId="105" fillId="6" borderId="288" xfId="9" applyNumberFormat="1" applyFont="1" applyFill="1" applyBorder="1" applyAlignment="1">
      <alignment horizontal="center" vertical="center"/>
    </xf>
    <xf numFmtId="183" fontId="105" fillId="0" borderId="54" xfId="9" applyNumberFormat="1" applyFont="1" applyFill="1" applyBorder="1" applyAlignment="1">
      <alignment horizontal="center" vertical="center"/>
    </xf>
    <xf numFmtId="183" fontId="105" fillId="0" borderId="16" xfId="9" applyNumberFormat="1" applyFont="1" applyFill="1" applyBorder="1" applyAlignment="1">
      <alignment horizontal="center" vertical="center"/>
    </xf>
    <xf numFmtId="183" fontId="105" fillId="0" borderId="18" xfId="9" applyNumberFormat="1" applyFont="1" applyFill="1" applyBorder="1" applyAlignment="1">
      <alignment horizontal="center" vertical="center"/>
    </xf>
    <xf numFmtId="183" fontId="105" fillId="0" borderId="169" xfId="9" applyNumberFormat="1" applyFont="1" applyFill="1" applyBorder="1" applyAlignment="1">
      <alignment horizontal="center" vertical="center"/>
    </xf>
    <xf numFmtId="183" fontId="105" fillId="0" borderId="289" xfId="9" applyNumberFormat="1" applyFont="1" applyFill="1" applyBorder="1" applyAlignment="1">
      <alignment horizontal="center" vertical="center"/>
    </xf>
    <xf numFmtId="183" fontId="105" fillId="0" borderId="290" xfId="9" applyNumberFormat="1" applyFont="1" applyFill="1" applyBorder="1" applyAlignment="1">
      <alignment horizontal="center" vertical="center"/>
    </xf>
    <xf numFmtId="183" fontId="105" fillId="0" borderId="291" xfId="9" applyNumberFormat="1" applyFont="1" applyFill="1" applyBorder="1" applyAlignment="1">
      <alignment horizontal="center" vertical="center"/>
    </xf>
    <xf numFmtId="183" fontId="105" fillId="0" borderId="292" xfId="9" applyNumberFormat="1" applyFont="1" applyFill="1" applyBorder="1" applyAlignment="1">
      <alignment horizontal="center" vertical="center"/>
    </xf>
    <xf numFmtId="201" fontId="105" fillId="10" borderId="290" xfId="8" applyNumberFormat="1" applyFont="1" applyFill="1" applyBorder="1" applyAlignment="1" applyProtection="1">
      <alignment horizontal="center" vertical="center"/>
      <protection locked="0"/>
    </xf>
    <xf numFmtId="199" fontId="105" fillId="10" borderId="242" xfId="8" applyNumberFormat="1" applyFont="1" applyFill="1" applyBorder="1" applyAlignment="1" applyProtection="1">
      <alignment horizontal="center" vertical="center"/>
      <protection locked="0"/>
    </xf>
    <xf numFmtId="199" fontId="105" fillId="10" borderId="290" xfId="8" applyNumberFormat="1" applyFont="1" applyFill="1" applyBorder="1" applyAlignment="1" applyProtection="1">
      <alignment horizontal="center" vertical="center"/>
      <protection locked="0"/>
    </xf>
    <xf numFmtId="199" fontId="105" fillId="10" borderId="19" xfId="8" applyNumberFormat="1" applyFont="1" applyFill="1" applyBorder="1" applyAlignment="1" applyProtection="1">
      <alignment horizontal="center" vertical="center"/>
      <protection locked="0"/>
    </xf>
    <xf numFmtId="199" fontId="105" fillId="10" borderId="191" xfId="8" applyNumberFormat="1" applyFont="1" applyFill="1" applyBorder="1" applyAlignment="1" applyProtection="1">
      <alignment horizontal="center" vertical="center"/>
      <protection locked="0"/>
    </xf>
    <xf numFmtId="199" fontId="105" fillId="10" borderId="292" xfId="8" applyNumberFormat="1" applyFont="1" applyFill="1" applyBorder="1" applyAlignment="1" applyProtection="1">
      <alignment horizontal="center" vertical="center"/>
      <protection locked="0"/>
    </xf>
    <xf numFmtId="200" fontId="105" fillId="10" borderId="293" xfId="8" applyNumberFormat="1" applyFont="1" applyFill="1" applyBorder="1" applyAlignment="1" applyProtection="1">
      <alignment horizontal="center" vertical="center"/>
      <protection locked="0"/>
    </xf>
    <xf numFmtId="200" fontId="105" fillId="10" borderId="191" xfId="8" applyNumberFormat="1" applyFont="1" applyFill="1" applyBorder="1" applyAlignment="1" applyProtection="1">
      <alignment horizontal="center" vertical="center"/>
      <protection locked="0"/>
    </xf>
    <xf numFmtId="200" fontId="105" fillId="10" borderId="292" xfId="8" applyNumberFormat="1" applyFont="1" applyFill="1" applyBorder="1" applyAlignment="1" applyProtection="1">
      <alignment horizontal="center" vertical="center"/>
      <protection locked="0"/>
    </xf>
    <xf numFmtId="182" fontId="105" fillId="6" borderId="263" xfId="9" applyNumberFormat="1" applyFont="1" applyFill="1" applyBorder="1" applyAlignment="1">
      <alignment horizontal="center" vertical="center"/>
    </xf>
    <xf numFmtId="200" fontId="105" fillId="10" borderId="239" xfId="1" applyNumberFormat="1" applyFont="1" applyFill="1" applyBorder="1" applyAlignment="1" applyProtection="1">
      <alignment horizontal="center" vertical="center"/>
      <protection locked="0"/>
    </xf>
    <xf numFmtId="0" fontId="105" fillId="14" borderId="37" xfId="8" applyFont="1" applyFill="1" applyBorder="1" applyAlignment="1">
      <alignment horizontal="center" vertical="center"/>
    </xf>
    <xf numFmtId="0" fontId="105" fillId="14" borderId="245" xfId="8" applyFont="1" applyFill="1" applyBorder="1" applyAlignment="1">
      <alignment horizontal="center" vertical="center"/>
    </xf>
    <xf numFmtId="182" fontId="105" fillId="14" borderId="246" xfId="9" applyNumberFormat="1" applyFont="1" applyFill="1" applyBorder="1" applyAlignment="1" applyProtection="1">
      <alignment horizontal="center" vertical="center"/>
      <protection locked="0"/>
    </xf>
    <xf numFmtId="182" fontId="105" fillId="14" borderId="247" xfId="9" applyNumberFormat="1" applyFont="1" applyFill="1" applyBorder="1" applyAlignment="1" applyProtection="1">
      <alignment horizontal="center" vertical="center"/>
      <protection locked="0"/>
    </xf>
    <xf numFmtId="182" fontId="105" fillId="14" borderId="248" xfId="9" applyNumberFormat="1" applyFont="1" applyFill="1" applyBorder="1" applyAlignment="1" applyProtection="1">
      <alignment horizontal="center" vertical="center"/>
      <protection locked="0"/>
    </xf>
    <xf numFmtId="182" fontId="105" fillId="14" borderId="249" xfId="9" applyNumberFormat="1" applyFont="1" applyFill="1" applyBorder="1" applyAlignment="1" applyProtection="1">
      <alignment horizontal="center" vertical="center"/>
      <protection locked="0"/>
    </xf>
    <xf numFmtId="182" fontId="105" fillId="14" borderId="37" xfId="9" applyNumberFormat="1" applyFont="1" applyFill="1" applyBorder="1" applyAlignment="1" applyProtection="1">
      <alignment horizontal="center" vertical="center"/>
      <protection locked="0"/>
    </xf>
    <xf numFmtId="182" fontId="105" fillId="14" borderId="245" xfId="9" applyNumberFormat="1" applyFont="1" applyFill="1" applyBorder="1" applyAlignment="1" applyProtection="1">
      <alignment horizontal="center" vertical="center"/>
      <protection locked="0"/>
    </xf>
    <xf numFmtId="182" fontId="105" fillId="14" borderId="251" xfId="9" applyNumberFormat="1" applyFont="1" applyFill="1" applyBorder="1" applyAlignment="1" applyProtection="1">
      <alignment horizontal="center" vertical="center"/>
      <protection locked="0"/>
    </xf>
    <xf numFmtId="182" fontId="105" fillId="14" borderId="38" xfId="9" applyNumberFormat="1" applyFont="1" applyFill="1" applyBorder="1" applyAlignment="1" applyProtection="1">
      <alignment horizontal="center" vertical="center"/>
      <protection locked="0"/>
    </xf>
    <xf numFmtId="182" fontId="105" fillId="14" borderId="252" xfId="9" applyNumberFormat="1" applyFont="1" applyFill="1" applyBorder="1" applyAlignment="1" applyProtection="1">
      <alignment horizontal="center" vertical="center"/>
      <protection locked="0"/>
    </xf>
    <xf numFmtId="182" fontId="105" fillId="14" borderId="253" xfId="9" applyNumberFormat="1" applyFont="1" applyFill="1" applyBorder="1" applyAlignment="1" applyProtection="1">
      <alignment horizontal="center" vertical="center"/>
      <protection locked="0"/>
    </xf>
    <xf numFmtId="182" fontId="105" fillId="14" borderId="39" xfId="9" applyNumberFormat="1" applyFont="1" applyFill="1" applyBorder="1" applyAlignment="1" applyProtection="1">
      <alignment horizontal="center" vertical="center"/>
      <protection locked="0"/>
    </xf>
    <xf numFmtId="182" fontId="105" fillId="14" borderId="40" xfId="9" applyNumberFormat="1" applyFont="1" applyFill="1" applyBorder="1" applyAlignment="1" applyProtection="1">
      <alignment horizontal="center" vertical="center"/>
      <protection locked="0"/>
    </xf>
    <xf numFmtId="182" fontId="105" fillId="14" borderId="5" xfId="9" applyNumberFormat="1" applyFont="1" applyFill="1" applyBorder="1" applyAlignment="1" applyProtection="1">
      <alignment horizontal="center" vertical="center"/>
      <protection locked="0"/>
    </xf>
    <xf numFmtId="182" fontId="105" fillId="14" borderId="4" xfId="9" applyNumberFormat="1" applyFont="1" applyFill="1" applyBorder="1" applyAlignment="1" applyProtection="1">
      <alignment horizontal="center" vertical="center"/>
      <protection locked="0"/>
    </xf>
    <xf numFmtId="182" fontId="105" fillId="14" borderId="26" xfId="9" applyNumberFormat="1" applyFont="1" applyFill="1" applyBorder="1" applyAlignment="1" applyProtection="1">
      <alignment horizontal="center" vertical="center"/>
      <protection locked="0"/>
    </xf>
    <xf numFmtId="182" fontId="105" fillId="14" borderId="229" xfId="9" applyNumberFormat="1" applyFont="1" applyFill="1" applyBorder="1" applyAlignment="1" applyProtection="1">
      <alignment horizontal="center" vertical="center"/>
      <protection locked="0"/>
    </xf>
    <xf numFmtId="182" fontId="105" fillId="14" borderId="227" xfId="9" applyNumberFormat="1" applyFont="1" applyFill="1" applyBorder="1" applyAlignment="1" applyProtection="1">
      <alignment horizontal="center" vertical="center"/>
      <protection locked="0"/>
    </xf>
    <xf numFmtId="182" fontId="105" fillId="14" borderId="230" xfId="9" applyNumberFormat="1" applyFont="1" applyFill="1" applyBorder="1" applyAlignment="1" applyProtection="1">
      <alignment horizontal="center" vertical="center"/>
      <protection locked="0"/>
    </xf>
    <xf numFmtId="182" fontId="105" fillId="14" borderId="226" xfId="9" applyNumberFormat="1" applyFont="1" applyFill="1" applyBorder="1" applyAlignment="1" applyProtection="1">
      <alignment horizontal="center" vertical="center"/>
      <protection locked="0"/>
    </xf>
    <xf numFmtId="0" fontId="105" fillId="14" borderId="227" xfId="8" applyFont="1" applyFill="1" applyBorder="1" applyAlignment="1" applyProtection="1">
      <alignment horizontal="center" vertical="center"/>
      <protection locked="0"/>
    </xf>
    <xf numFmtId="199" fontId="105" fillId="14" borderId="254" xfId="8" applyNumberFormat="1" applyFont="1" applyFill="1" applyBorder="1" applyAlignment="1" applyProtection="1">
      <alignment horizontal="center" vertical="center"/>
      <protection locked="0"/>
    </xf>
    <xf numFmtId="199" fontId="105" fillId="14" borderId="227" xfId="8" applyNumberFormat="1" applyFont="1" applyFill="1" applyBorder="1" applyAlignment="1" applyProtection="1">
      <alignment horizontal="center" vertical="center"/>
      <protection locked="0"/>
    </xf>
    <xf numFmtId="199" fontId="105" fillId="14" borderId="7" xfId="8" applyNumberFormat="1" applyFont="1" applyFill="1" applyBorder="1" applyAlignment="1" applyProtection="1">
      <alignment horizontal="center" vertical="center"/>
      <protection locked="0"/>
    </xf>
    <xf numFmtId="199" fontId="105" fillId="14" borderId="189" xfId="8" applyNumberFormat="1" applyFont="1" applyFill="1" applyBorder="1" applyAlignment="1" applyProtection="1">
      <alignment horizontal="center" vertical="center"/>
      <protection locked="0"/>
    </xf>
    <xf numFmtId="199" fontId="105" fillId="14" borderId="226" xfId="8" applyNumberFormat="1" applyFont="1" applyFill="1" applyBorder="1" applyAlignment="1" applyProtection="1">
      <alignment horizontal="center" vertical="center"/>
      <protection locked="0"/>
    </xf>
    <xf numFmtId="200" fontId="105" fillId="14" borderId="232" xfId="8" applyNumberFormat="1" applyFont="1" applyFill="1" applyBorder="1" applyAlignment="1" applyProtection="1">
      <alignment horizontal="center" vertical="center"/>
      <protection locked="0"/>
    </xf>
    <xf numFmtId="200" fontId="105" fillId="14" borderId="189" xfId="8" applyNumberFormat="1" applyFont="1" applyFill="1" applyBorder="1" applyAlignment="1" applyProtection="1">
      <alignment horizontal="center" vertical="center"/>
      <protection locked="0"/>
    </xf>
    <xf numFmtId="200" fontId="105" fillId="14" borderId="226" xfId="8" applyNumberFormat="1" applyFont="1" applyFill="1" applyBorder="1" applyAlignment="1" applyProtection="1">
      <alignment horizontal="center" vertical="center"/>
      <protection locked="0"/>
    </xf>
    <xf numFmtId="40" fontId="105" fillId="14" borderId="189" xfId="8" applyNumberFormat="1" applyFont="1" applyFill="1" applyBorder="1" applyAlignment="1" applyProtection="1">
      <alignment horizontal="center" vertical="center"/>
      <protection locked="0"/>
    </xf>
    <xf numFmtId="0" fontId="105" fillId="14" borderId="42" xfId="8" applyFont="1" applyFill="1" applyBorder="1" applyAlignment="1">
      <alignment horizontal="center" vertical="center"/>
    </xf>
    <xf numFmtId="0" fontId="105" fillId="14" borderId="255" xfId="8" applyFont="1" applyFill="1" applyBorder="1" applyAlignment="1">
      <alignment horizontal="center" vertical="center"/>
    </xf>
    <xf numFmtId="182" fontId="105" fillId="14" borderId="256" xfId="9" applyNumberFormat="1" applyFont="1" applyFill="1" applyBorder="1" applyAlignment="1" applyProtection="1">
      <alignment horizontal="center" vertical="center"/>
      <protection locked="0"/>
    </xf>
    <xf numFmtId="182" fontId="105" fillId="14" borderId="257" xfId="9" applyNumberFormat="1" applyFont="1" applyFill="1" applyBorder="1" applyAlignment="1" applyProtection="1">
      <alignment horizontal="center" vertical="center"/>
      <protection locked="0"/>
    </xf>
    <xf numFmtId="182" fontId="105" fillId="14" borderId="258" xfId="9" applyNumberFormat="1" applyFont="1" applyFill="1" applyBorder="1" applyAlignment="1" applyProtection="1">
      <alignment horizontal="center" vertical="center"/>
      <protection locked="0"/>
    </xf>
    <xf numFmtId="182" fontId="105" fillId="14" borderId="259" xfId="9" applyNumberFormat="1" applyFont="1" applyFill="1" applyBorder="1" applyAlignment="1" applyProtection="1">
      <alignment horizontal="center" vertical="center"/>
      <protection locked="0"/>
    </xf>
    <xf numFmtId="182" fontId="105" fillId="14" borderId="42" xfId="9" applyNumberFormat="1" applyFont="1" applyFill="1" applyBorder="1" applyAlignment="1" applyProtection="1">
      <alignment horizontal="center" vertical="center"/>
      <protection locked="0"/>
    </xf>
    <xf numFmtId="182" fontId="105" fillId="14" borderId="255" xfId="9" applyNumberFormat="1" applyFont="1" applyFill="1" applyBorder="1" applyAlignment="1" applyProtection="1">
      <alignment horizontal="center" vertical="center"/>
      <protection locked="0"/>
    </xf>
    <xf numFmtId="182" fontId="105" fillId="14" borderId="261" xfId="9" applyNumberFormat="1" applyFont="1" applyFill="1" applyBorder="1" applyAlignment="1" applyProtection="1">
      <alignment horizontal="center" vertical="center"/>
      <protection locked="0"/>
    </xf>
    <xf numFmtId="182" fontId="105" fillId="14" borderId="262" xfId="9" applyNumberFormat="1" applyFont="1" applyFill="1" applyBorder="1" applyAlignment="1" applyProtection="1">
      <alignment horizontal="center" vertical="center"/>
      <protection locked="0"/>
    </xf>
    <xf numFmtId="182" fontId="105" fillId="14" borderId="43" xfId="9" applyNumberFormat="1" applyFont="1" applyFill="1" applyBorder="1" applyAlignment="1" applyProtection="1">
      <alignment horizontal="center" vertical="center"/>
      <protection locked="0"/>
    </xf>
    <xf numFmtId="182" fontId="105" fillId="14" borderId="263" xfId="9" applyNumberFormat="1" applyFont="1" applyFill="1" applyBorder="1" applyAlignment="1" applyProtection="1">
      <alignment horizontal="center" vertical="center"/>
      <protection locked="0"/>
    </xf>
    <xf numFmtId="182" fontId="105" fillId="14" borderId="264" xfId="9" applyNumberFormat="1" applyFont="1" applyFill="1" applyBorder="1" applyAlignment="1" applyProtection="1">
      <alignment horizontal="center" vertical="center"/>
      <protection locked="0"/>
    </xf>
    <xf numFmtId="182" fontId="105" fillId="14" borderId="44" xfId="9" applyNumberFormat="1" applyFont="1" applyFill="1" applyBorder="1" applyAlignment="1" applyProtection="1">
      <alignment horizontal="center" vertical="center"/>
      <protection locked="0"/>
    </xf>
    <xf numFmtId="182" fontId="105" fillId="14" borderId="45" xfId="9" applyNumberFormat="1" applyFont="1" applyFill="1" applyBorder="1" applyAlignment="1" applyProtection="1">
      <alignment horizontal="center" vertical="center"/>
      <protection locked="0"/>
    </xf>
    <xf numFmtId="182" fontId="105" fillId="14" borderId="173" xfId="9" applyNumberFormat="1" applyFont="1" applyFill="1" applyBorder="1" applyAlignment="1" applyProtection="1">
      <alignment horizontal="center" vertical="center"/>
      <protection locked="0"/>
    </xf>
    <xf numFmtId="182" fontId="105" fillId="14" borderId="172" xfId="9" applyNumberFormat="1" applyFont="1" applyFill="1" applyBorder="1" applyAlignment="1" applyProtection="1">
      <alignment horizontal="center" vertical="center"/>
      <protection locked="0"/>
    </xf>
    <xf numFmtId="182" fontId="105" fillId="14" borderId="14" xfId="9" applyNumberFormat="1" applyFont="1" applyFill="1" applyBorder="1" applyAlignment="1" applyProtection="1">
      <alignment horizontal="center" vertical="center"/>
      <protection locked="0"/>
    </xf>
    <xf numFmtId="182" fontId="105" fillId="14" borderId="265" xfId="9" applyNumberFormat="1" applyFont="1" applyFill="1" applyBorder="1" applyAlignment="1" applyProtection="1">
      <alignment horizontal="center" vertical="center"/>
      <protection locked="0"/>
    </xf>
    <xf numFmtId="182" fontId="105" fillId="14" borderId="266" xfId="9" applyNumberFormat="1" applyFont="1" applyFill="1" applyBorder="1" applyAlignment="1" applyProtection="1">
      <alignment horizontal="center" vertical="center"/>
      <protection locked="0"/>
    </xf>
    <xf numFmtId="182" fontId="105" fillId="14" borderId="267" xfId="9" applyNumberFormat="1" applyFont="1" applyFill="1" applyBorder="1" applyAlignment="1" applyProtection="1">
      <alignment horizontal="center" vertical="center"/>
      <protection locked="0"/>
    </xf>
    <xf numFmtId="182" fontId="105" fillId="14" borderId="171" xfId="9" applyNumberFormat="1" applyFont="1" applyFill="1" applyBorder="1" applyAlignment="1" applyProtection="1">
      <alignment horizontal="center" vertical="center"/>
      <protection locked="0"/>
    </xf>
    <xf numFmtId="0" fontId="105" fillId="14" borderId="266" xfId="8" applyFont="1" applyFill="1" applyBorder="1" applyAlignment="1" applyProtection="1">
      <alignment horizontal="center" vertical="center"/>
      <protection locked="0"/>
    </xf>
    <xf numFmtId="199" fontId="105" fillId="14" borderId="268" xfId="8" applyNumberFormat="1" applyFont="1" applyFill="1" applyBorder="1" applyAlignment="1" applyProtection="1">
      <alignment horizontal="center" vertical="center"/>
      <protection locked="0"/>
    </xf>
    <xf numFmtId="199" fontId="105" fillId="14" borderId="266" xfId="8" applyNumberFormat="1" applyFont="1" applyFill="1" applyBorder="1" applyAlignment="1" applyProtection="1">
      <alignment horizontal="center" vertical="center"/>
      <protection locked="0"/>
    </xf>
    <xf numFmtId="199" fontId="105" fillId="14" borderId="10" xfId="8" applyNumberFormat="1" applyFont="1" applyFill="1" applyBorder="1" applyAlignment="1" applyProtection="1">
      <alignment horizontal="center" vertical="center"/>
      <protection locked="0"/>
    </xf>
    <xf numFmtId="199" fontId="105" fillId="14" borderId="190" xfId="8" applyNumberFormat="1" applyFont="1" applyFill="1" applyBorder="1" applyAlignment="1" applyProtection="1">
      <alignment horizontal="center" vertical="center"/>
      <protection locked="0"/>
    </xf>
    <xf numFmtId="199" fontId="105" fillId="14" borderId="171" xfId="8" applyNumberFormat="1" applyFont="1" applyFill="1" applyBorder="1" applyAlignment="1" applyProtection="1">
      <alignment horizontal="center" vertical="center"/>
      <protection locked="0"/>
    </xf>
    <xf numFmtId="200" fontId="105" fillId="14" borderId="269" xfId="8" applyNumberFormat="1" applyFont="1" applyFill="1" applyBorder="1" applyAlignment="1" applyProtection="1">
      <alignment horizontal="center" vertical="center"/>
      <protection locked="0"/>
    </xf>
    <xf numFmtId="200" fontId="105" fillId="14" borderId="190" xfId="8" applyNumberFormat="1" applyFont="1" applyFill="1" applyBorder="1" applyAlignment="1" applyProtection="1">
      <alignment horizontal="center" vertical="center"/>
      <protection locked="0"/>
    </xf>
    <xf numFmtId="200" fontId="105" fillId="14" borderId="171" xfId="8" applyNumberFormat="1" applyFont="1" applyFill="1" applyBorder="1" applyAlignment="1" applyProtection="1">
      <alignment horizontal="center" vertical="center"/>
      <protection locked="0"/>
    </xf>
    <xf numFmtId="40" fontId="105" fillId="14" borderId="190" xfId="8" applyNumberFormat="1" applyFont="1" applyFill="1" applyBorder="1" applyAlignment="1" applyProtection="1">
      <alignment horizontal="center" vertical="center"/>
      <protection locked="0"/>
    </xf>
    <xf numFmtId="0" fontId="105" fillId="14" borderId="255" xfId="8" applyFont="1" applyFill="1" applyBorder="1" applyAlignment="1" applyProtection="1">
      <alignment horizontal="center" vertical="center"/>
      <protection locked="0"/>
    </xf>
    <xf numFmtId="0" fontId="105" fillId="14" borderId="270" xfId="8" applyFont="1" applyFill="1" applyBorder="1" applyAlignment="1" applyProtection="1">
      <alignment horizontal="center" vertical="center"/>
      <protection locked="0"/>
    </xf>
    <xf numFmtId="182" fontId="105" fillId="14" borderId="257" xfId="9" applyNumberFormat="1" applyFont="1" applyFill="1" applyBorder="1" applyAlignment="1">
      <alignment horizontal="center" vertical="center"/>
    </xf>
    <xf numFmtId="182" fontId="105" fillId="14" borderId="258" xfId="9" applyNumberFormat="1" applyFont="1" applyFill="1" applyBorder="1" applyAlignment="1">
      <alignment horizontal="center" vertical="center"/>
    </xf>
    <xf numFmtId="182" fontId="105" fillId="14" borderId="259" xfId="9" applyNumberFormat="1" applyFont="1" applyFill="1" applyBorder="1" applyAlignment="1">
      <alignment horizontal="center" vertical="center"/>
    </xf>
    <xf numFmtId="182" fontId="105" fillId="14" borderId="42" xfId="9" applyNumberFormat="1" applyFont="1" applyFill="1" applyBorder="1" applyAlignment="1">
      <alignment horizontal="center" vertical="center"/>
    </xf>
    <xf numFmtId="182" fontId="105" fillId="14" borderId="256" xfId="9" applyNumberFormat="1" applyFont="1" applyFill="1" applyBorder="1" applyAlignment="1">
      <alignment horizontal="center" vertical="center"/>
    </xf>
    <xf numFmtId="182" fontId="105" fillId="14" borderId="255" xfId="9" applyNumberFormat="1" applyFont="1" applyFill="1" applyBorder="1" applyAlignment="1">
      <alignment horizontal="center" vertical="center"/>
    </xf>
    <xf numFmtId="182" fontId="105" fillId="14" borderId="262" xfId="9" applyNumberFormat="1" applyFont="1" applyFill="1" applyBorder="1" applyAlignment="1">
      <alignment horizontal="center" vertical="center"/>
    </xf>
    <xf numFmtId="182" fontId="105" fillId="14" borderId="43" xfId="9" applyNumberFormat="1" applyFont="1" applyFill="1" applyBorder="1" applyAlignment="1">
      <alignment horizontal="center" vertical="center"/>
    </xf>
    <xf numFmtId="182" fontId="105" fillId="14" borderId="263" xfId="9" applyNumberFormat="1" applyFont="1" applyFill="1" applyBorder="1" applyAlignment="1">
      <alignment horizontal="center" vertical="center"/>
    </xf>
    <xf numFmtId="182" fontId="105" fillId="14" borderId="264" xfId="9" applyNumberFormat="1" applyFont="1" applyFill="1" applyBorder="1" applyAlignment="1">
      <alignment horizontal="center" vertical="center"/>
    </xf>
    <xf numFmtId="182" fontId="105" fillId="14" borderId="44" xfId="9" applyNumberFormat="1" applyFont="1" applyFill="1" applyBorder="1" applyAlignment="1">
      <alignment horizontal="center" vertical="center"/>
    </xf>
    <xf numFmtId="182" fontId="105" fillId="14" borderId="45" xfId="9" applyNumberFormat="1" applyFont="1" applyFill="1" applyBorder="1" applyAlignment="1">
      <alignment horizontal="center" vertical="center"/>
    </xf>
    <xf numFmtId="182" fontId="105" fillId="14" borderId="173" xfId="9" applyNumberFormat="1" applyFont="1" applyFill="1" applyBorder="1" applyAlignment="1">
      <alignment horizontal="center" vertical="center"/>
    </xf>
    <xf numFmtId="182" fontId="105" fillId="14" borderId="172" xfId="9" applyNumberFormat="1" applyFont="1" applyFill="1" applyBorder="1" applyAlignment="1">
      <alignment horizontal="center" vertical="center"/>
    </xf>
    <xf numFmtId="182" fontId="105" fillId="14" borderId="14" xfId="9" applyNumberFormat="1" applyFont="1" applyFill="1" applyBorder="1" applyAlignment="1">
      <alignment horizontal="center" vertical="center"/>
    </xf>
    <xf numFmtId="182" fontId="105" fillId="14" borderId="265" xfId="9" applyNumberFormat="1" applyFont="1" applyFill="1" applyBorder="1" applyAlignment="1">
      <alignment horizontal="center" vertical="center"/>
    </xf>
    <xf numFmtId="182" fontId="105" fillId="14" borderId="266" xfId="9" applyNumberFormat="1" applyFont="1" applyFill="1" applyBorder="1" applyAlignment="1">
      <alignment horizontal="center" vertical="center"/>
    </xf>
    <xf numFmtId="182" fontId="105" fillId="14" borderId="267" xfId="9" applyNumberFormat="1" applyFont="1" applyFill="1" applyBorder="1" applyAlignment="1">
      <alignment horizontal="center" vertical="center"/>
    </xf>
    <xf numFmtId="182" fontId="105" fillId="14" borderId="171" xfId="9" applyNumberFormat="1" applyFont="1" applyFill="1" applyBorder="1" applyAlignment="1">
      <alignment horizontal="center" vertical="center"/>
    </xf>
    <xf numFmtId="176" fontId="105" fillId="14" borderId="52" xfId="1" applyNumberFormat="1" applyFont="1" applyFill="1" applyBorder="1" applyAlignment="1">
      <alignment horizontal="center" vertical="center"/>
    </xf>
    <xf numFmtId="176" fontId="105" fillId="14" borderId="52" xfId="1" applyNumberFormat="1" applyFont="1" applyFill="1" applyBorder="1" applyAlignment="1" applyProtection="1">
      <alignment horizontal="center" vertical="center"/>
      <protection locked="0"/>
    </xf>
    <xf numFmtId="176" fontId="105" fillId="14" borderId="280" xfId="1" applyNumberFormat="1" applyFont="1" applyFill="1" applyBorder="1" applyAlignment="1">
      <alignment horizontal="center" vertical="center"/>
    </xf>
    <xf numFmtId="176" fontId="105" fillId="14" borderId="281" xfId="1" applyNumberFormat="1" applyFont="1" applyFill="1" applyBorder="1" applyAlignment="1">
      <alignment horizontal="center" vertical="center"/>
    </xf>
    <xf numFmtId="176" fontId="105" fillId="14" borderId="282" xfId="1" applyNumberFormat="1" applyFont="1" applyFill="1" applyBorder="1" applyAlignment="1">
      <alignment horizontal="center" vertical="center"/>
    </xf>
    <xf numFmtId="176" fontId="105" fillId="14" borderId="283" xfId="1" applyNumberFormat="1" applyFont="1" applyFill="1" applyBorder="1" applyAlignment="1">
      <alignment horizontal="center" vertical="center"/>
    </xf>
    <xf numFmtId="176" fontId="105" fillId="14" borderId="284" xfId="1" applyNumberFormat="1" applyFont="1" applyFill="1" applyBorder="1" applyAlignment="1">
      <alignment horizontal="center" vertical="center"/>
    </xf>
    <xf numFmtId="176" fontId="105" fillId="14" borderId="285" xfId="1" applyNumberFormat="1" applyFont="1" applyFill="1" applyBorder="1" applyAlignment="1">
      <alignment horizontal="center" vertical="center"/>
    </xf>
    <xf numFmtId="176" fontId="105" fillId="14" borderId="280" xfId="1" applyNumberFormat="1" applyFont="1" applyFill="1" applyBorder="1" applyAlignment="1" applyProtection="1">
      <alignment horizontal="center" vertical="center"/>
      <protection locked="0"/>
    </xf>
    <xf numFmtId="176" fontId="105" fillId="14" borderId="286" xfId="1" applyNumberFormat="1" applyFont="1" applyFill="1" applyBorder="1" applyAlignment="1">
      <alignment horizontal="center" vertical="center"/>
    </xf>
    <xf numFmtId="176" fontId="105" fillId="14" borderId="53" xfId="1" applyNumberFormat="1" applyFont="1" applyFill="1" applyBorder="1" applyAlignment="1">
      <alignment horizontal="center" vertical="center"/>
    </xf>
    <xf numFmtId="176" fontId="105" fillId="14" borderId="287" xfId="1" applyNumberFormat="1" applyFont="1" applyFill="1" applyBorder="1" applyAlignment="1">
      <alignment horizontal="center" vertical="center"/>
    </xf>
    <xf numFmtId="176" fontId="105" fillId="14" borderId="288" xfId="1" applyNumberFormat="1" applyFont="1" applyFill="1" applyBorder="1" applyAlignment="1">
      <alignment horizontal="center" vertical="center"/>
    </xf>
    <xf numFmtId="176" fontId="105" fillId="14" borderId="54" xfId="1" applyNumberFormat="1" applyFont="1" applyFill="1" applyBorder="1" applyAlignment="1">
      <alignment horizontal="center" vertical="center"/>
    </xf>
    <xf numFmtId="176" fontId="105" fillId="14" borderId="16" xfId="1" applyNumberFormat="1" applyFont="1" applyFill="1" applyBorder="1" applyAlignment="1">
      <alignment horizontal="center" vertical="center"/>
    </xf>
    <xf numFmtId="176" fontId="105" fillId="14" borderId="18" xfId="1" applyNumberFormat="1" applyFont="1" applyFill="1" applyBorder="1" applyAlignment="1">
      <alignment horizontal="center" vertical="center"/>
    </xf>
    <xf numFmtId="176" fontId="105" fillId="14" borderId="169" xfId="1" applyNumberFormat="1" applyFont="1" applyFill="1" applyBorder="1" applyAlignment="1">
      <alignment horizontal="center" vertical="center"/>
    </xf>
    <xf numFmtId="176" fontId="105" fillId="14" borderId="289" xfId="1" applyNumberFormat="1" applyFont="1" applyFill="1" applyBorder="1" applyAlignment="1">
      <alignment horizontal="center" vertical="center"/>
    </xf>
    <xf numFmtId="176" fontId="105" fillId="14" borderId="290" xfId="1" applyNumberFormat="1" applyFont="1" applyFill="1" applyBorder="1" applyAlignment="1">
      <alignment horizontal="center" vertical="center"/>
    </xf>
    <xf numFmtId="200" fontId="105" fillId="14" borderId="291" xfId="1" applyNumberFormat="1" applyFont="1" applyFill="1" applyBorder="1" applyAlignment="1">
      <alignment horizontal="center" vertical="center"/>
    </xf>
    <xf numFmtId="200" fontId="105" fillId="14" borderId="292" xfId="1" applyNumberFormat="1" applyFont="1" applyFill="1" applyBorder="1" applyAlignment="1">
      <alignment horizontal="center" vertical="center"/>
    </xf>
    <xf numFmtId="200" fontId="105" fillId="14" borderId="290" xfId="1" applyNumberFormat="1" applyFont="1" applyFill="1" applyBorder="1" applyAlignment="1">
      <alignment horizontal="center" vertical="center"/>
    </xf>
    <xf numFmtId="200" fontId="105" fillId="14" borderId="290" xfId="1" applyNumberFormat="1" applyFont="1" applyFill="1" applyBorder="1" applyAlignment="1" applyProtection="1">
      <alignment horizontal="center" vertical="center"/>
      <protection locked="0"/>
    </xf>
    <xf numFmtId="199" fontId="105" fillId="14" borderId="242" xfId="1" applyNumberFormat="1" applyFont="1" applyFill="1" applyBorder="1" applyAlignment="1" applyProtection="1">
      <alignment horizontal="center" vertical="center"/>
      <protection locked="0"/>
    </xf>
    <xf numFmtId="199" fontId="105" fillId="14" borderId="290" xfId="1" applyNumberFormat="1" applyFont="1" applyFill="1" applyBorder="1" applyAlignment="1" applyProtection="1">
      <alignment horizontal="center" vertical="center"/>
      <protection locked="0"/>
    </xf>
    <xf numFmtId="199" fontId="105" fillId="14" borderId="19" xfId="1" applyNumberFormat="1" applyFont="1" applyFill="1" applyBorder="1" applyAlignment="1" applyProtection="1">
      <alignment horizontal="center" vertical="center"/>
      <protection locked="0"/>
    </xf>
    <xf numFmtId="199" fontId="105" fillId="14" borderId="191" xfId="1" applyNumberFormat="1" applyFont="1" applyFill="1" applyBorder="1" applyAlignment="1" applyProtection="1">
      <alignment horizontal="center" vertical="center"/>
      <protection locked="0"/>
    </xf>
    <xf numFmtId="199" fontId="105" fillId="14" borderId="292" xfId="1" applyNumberFormat="1" applyFont="1" applyFill="1" applyBorder="1" applyAlignment="1" applyProtection="1">
      <alignment horizontal="center" vertical="center"/>
      <protection locked="0"/>
    </xf>
    <xf numFmtId="200" fontId="105" fillId="14" borderId="293" xfId="1" applyNumberFormat="1" applyFont="1" applyFill="1" applyBorder="1" applyAlignment="1" applyProtection="1">
      <alignment horizontal="center" vertical="center"/>
      <protection locked="0"/>
    </xf>
    <xf numFmtId="200" fontId="105" fillId="14" borderId="191" xfId="1" applyNumberFormat="1" applyFont="1" applyFill="1" applyBorder="1" applyAlignment="1" applyProtection="1">
      <alignment horizontal="center" vertical="center"/>
      <protection locked="0"/>
    </xf>
    <xf numFmtId="200" fontId="105" fillId="14" borderId="292" xfId="1" applyNumberFormat="1" applyFont="1" applyFill="1" applyBorder="1" applyAlignment="1" applyProtection="1">
      <alignment horizontal="center" vertical="center"/>
      <protection locked="0"/>
    </xf>
    <xf numFmtId="198" fontId="105" fillId="10" borderId="298" xfId="8" applyNumberFormat="1" applyFont="1" applyFill="1" applyBorder="1" applyAlignment="1" applyProtection="1">
      <alignment horizontal="center" vertical="center"/>
      <protection locked="0"/>
    </xf>
    <xf numFmtId="182" fontId="81" fillId="0" borderId="56" xfId="8" applyNumberFormat="1" applyFont="1" applyBorder="1" applyAlignment="1" applyProtection="1">
      <alignment horizontal="center" vertical="center"/>
      <protection locked="0"/>
    </xf>
    <xf numFmtId="198" fontId="105" fillId="10" borderId="259" xfId="8" applyNumberFormat="1" applyFont="1" applyFill="1" applyBorder="1" applyAlignment="1" applyProtection="1">
      <alignment horizontal="center" vertical="center"/>
      <protection locked="0"/>
    </xf>
    <xf numFmtId="182" fontId="105" fillId="29" borderId="255" xfId="9" applyNumberFormat="1" applyFont="1" applyFill="1" applyBorder="1" applyAlignment="1">
      <alignment horizontal="center" vertical="center"/>
    </xf>
    <xf numFmtId="0" fontId="105" fillId="10" borderId="269" xfId="8" applyFont="1" applyFill="1" applyBorder="1" applyAlignment="1" applyProtection="1">
      <alignment horizontal="center" vertical="center"/>
      <protection locked="0"/>
    </xf>
    <xf numFmtId="176" fontId="105" fillId="13" borderId="50" xfId="1" applyNumberFormat="1" applyFont="1" applyFill="1" applyBorder="1">
      <alignment vertical="center"/>
    </xf>
    <xf numFmtId="199" fontId="105" fillId="10" borderId="306" xfId="1" applyNumberFormat="1" applyFont="1" applyFill="1" applyBorder="1" applyAlignment="1" applyProtection="1">
      <alignment horizontal="center" vertical="center"/>
      <protection locked="0"/>
    </xf>
    <xf numFmtId="0" fontId="105" fillId="13" borderId="63" xfId="8" applyFont="1" applyFill="1" applyBorder="1">
      <alignment vertical="center"/>
    </xf>
    <xf numFmtId="182" fontId="105" fillId="0" borderId="64" xfId="8" applyNumberFormat="1" applyFont="1" applyBorder="1" applyAlignment="1" applyProtection="1">
      <alignment horizontal="center" vertical="center"/>
      <protection locked="0"/>
    </xf>
    <xf numFmtId="0" fontId="105" fillId="10" borderId="303" xfId="8" applyFont="1" applyFill="1" applyBorder="1" applyAlignment="1" applyProtection="1">
      <alignment horizontal="center" vertical="center"/>
      <protection locked="0"/>
    </xf>
    <xf numFmtId="199" fontId="105" fillId="10" borderId="307" xfId="8" applyNumberFormat="1" applyFont="1" applyFill="1" applyBorder="1" applyAlignment="1" applyProtection="1">
      <alignment horizontal="center" vertical="center"/>
      <protection locked="0"/>
    </xf>
    <xf numFmtId="199" fontId="105" fillId="10" borderId="303" xfId="8" applyNumberFormat="1" applyFont="1" applyFill="1" applyBorder="1" applyAlignment="1" applyProtection="1">
      <alignment horizontal="center" vertical="center"/>
      <protection locked="0"/>
    </xf>
    <xf numFmtId="199" fontId="105" fillId="10" borderId="30" xfId="8" applyNumberFormat="1" applyFont="1" applyFill="1" applyBorder="1" applyAlignment="1" applyProtection="1">
      <alignment horizontal="center" vertical="center"/>
      <protection locked="0"/>
    </xf>
    <xf numFmtId="199" fontId="105" fillId="10" borderId="204" xfId="8" applyNumberFormat="1" applyFont="1" applyFill="1" applyBorder="1" applyAlignment="1" applyProtection="1">
      <alignment horizontal="center" vertical="center"/>
      <protection locked="0"/>
    </xf>
    <xf numFmtId="199" fontId="105" fillId="10" borderId="103" xfId="8" applyNumberFormat="1" applyFont="1" applyFill="1" applyBorder="1" applyAlignment="1" applyProtection="1">
      <alignment horizontal="center" vertical="center"/>
      <protection locked="0"/>
    </xf>
    <xf numFmtId="0" fontId="105" fillId="10" borderId="305" xfId="8" applyFont="1" applyFill="1" applyBorder="1" applyAlignment="1" applyProtection="1">
      <alignment horizontal="center" vertical="center"/>
      <protection locked="0"/>
    </xf>
    <xf numFmtId="0" fontId="105" fillId="10" borderId="204" xfId="8" applyFont="1" applyFill="1" applyBorder="1" applyAlignment="1" applyProtection="1">
      <alignment horizontal="center" vertical="center"/>
      <protection locked="0"/>
    </xf>
    <xf numFmtId="0" fontId="105" fillId="10" borderId="103" xfId="8" applyFont="1" applyFill="1" applyBorder="1" applyAlignment="1" applyProtection="1">
      <alignment horizontal="center" vertical="center"/>
      <protection locked="0"/>
    </xf>
    <xf numFmtId="0" fontId="105" fillId="10" borderId="308" xfId="8" applyFont="1" applyFill="1" applyBorder="1" applyAlignment="1" applyProtection="1">
      <alignment horizontal="center" vertical="center"/>
      <protection locked="0"/>
    </xf>
    <xf numFmtId="0" fontId="105" fillId="10" borderId="30" xfId="8" applyFont="1" applyFill="1" applyBorder="1" applyAlignment="1" applyProtection="1">
      <alignment horizontal="center" vertical="center"/>
      <protection locked="0"/>
    </xf>
    <xf numFmtId="202" fontId="105" fillId="10" borderId="204" xfId="8" applyNumberFormat="1" applyFont="1" applyFill="1" applyBorder="1" applyAlignment="1" applyProtection="1">
      <alignment horizontal="center" vertical="center"/>
      <protection locked="0"/>
    </xf>
    <xf numFmtId="182" fontId="105" fillId="0" borderId="65" xfId="8" applyNumberFormat="1" applyFont="1" applyBorder="1" applyAlignment="1" applyProtection="1">
      <alignment horizontal="center" vertical="center"/>
      <protection locked="0"/>
    </xf>
    <xf numFmtId="199" fontId="105" fillId="10" borderId="309" xfId="8" applyNumberFormat="1" applyFont="1" applyFill="1" applyBorder="1" applyAlignment="1" applyProtection="1">
      <alignment horizontal="center" vertical="center"/>
      <protection locked="0"/>
    </xf>
    <xf numFmtId="0" fontId="105" fillId="10" borderId="190" xfId="8" applyFont="1" applyFill="1" applyBorder="1" applyAlignment="1" applyProtection="1">
      <alignment horizontal="center" vertical="center"/>
      <protection locked="0"/>
    </xf>
    <xf numFmtId="0" fontId="105" fillId="10" borderId="171" xfId="8" applyFont="1" applyFill="1" applyBorder="1" applyAlignment="1" applyProtection="1">
      <alignment horizontal="center" vertical="center"/>
      <protection locked="0"/>
    </xf>
    <xf numFmtId="0" fontId="105" fillId="10" borderId="187" xfId="8" applyFont="1" applyFill="1" applyBorder="1" applyAlignment="1" applyProtection="1">
      <alignment horizontal="center" vertical="center"/>
      <protection locked="0"/>
    </xf>
    <xf numFmtId="0" fontId="105" fillId="10" borderId="10" xfId="8" applyFont="1" applyFill="1" applyBorder="1" applyAlignment="1" applyProtection="1">
      <alignment horizontal="center" vertical="center"/>
      <protection locked="0"/>
    </xf>
    <xf numFmtId="202" fontId="105" fillId="10" borderId="190" xfId="8" applyNumberFormat="1" applyFont="1" applyFill="1" applyBorder="1" applyAlignment="1" applyProtection="1">
      <alignment horizontal="center" vertical="center"/>
      <protection locked="0"/>
    </xf>
    <xf numFmtId="182" fontId="105" fillId="10" borderId="65" xfId="9" applyNumberFormat="1" applyFont="1" applyFill="1" applyBorder="1" applyAlignment="1">
      <alignment horizontal="center" vertical="center"/>
    </xf>
    <xf numFmtId="0" fontId="105" fillId="10" borderId="46" xfId="8" applyFont="1" applyFill="1" applyBorder="1" applyAlignment="1">
      <alignment horizontal="center" vertical="center"/>
    </xf>
    <xf numFmtId="183" fontId="105" fillId="10" borderId="46" xfId="8" applyNumberFormat="1" applyFont="1" applyFill="1" applyBorder="1" applyAlignment="1" applyProtection="1">
      <alignment horizontal="center" vertical="center"/>
      <protection locked="0"/>
    </xf>
    <xf numFmtId="183" fontId="105" fillId="10" borderId="271" xfId="8" applyNumberFormat="1" applyFont="1" applyFill="1" applyBorder="1" applyAlignment="1">
      <alignment horizontal="center" vertical="center"/>
    </xf>
    <xf numFmtId="183" fontId="105" fillId="10" borderId="272" xfId="8" applyNumberFormat="1" applyFont="1" applyFill="1" applyBorder="1" applyAlignment="1">
      <alignment horizontal="center" vertical="center"/>
    </xf>
    <xf numFmtId="183" fontId="105" fillId="28" borderId="273" xfId="9" applyNumberFormat="1" applyFont="1" applyFill="1" applyBorder="1" applyAlignment="1">
      <alignment horizontal="center" vertical="center"/>
    </xf>
    <xf numFmtId="183" fontId="105" fillId="10" borderId="274" xfId="9" applyNumberFormat="1" applyFont="1" applyFill="1" applyBorder="1" applyAlignment="1">
      <alignment horizontal="center" vertical="center"/>
    </xf>
    <xf numFmtId="183" fontId="105" fillId="28" borderId="274" xfId="9" applyNumberFormat="1" applyFont="1" applyFill="1" applyBorder="1" applyAlignment="1">
      <alignment horizontal="center" vertical="center"/>
    </xf>
    <xf numFmtId="183" fontId="105" fillId="10" borderId="275" xfId="9" applyNumberFormat="1" applyFont="1" applyFill="1" applyBorder="1" applyAlignment="1">
      <alignment horizontal="center" vertical="center"/>
    </xf>
    <xf numFmtId="183" fontId="105" fillId="28" borderId="46" xfId="9" applyNumberFormat="1" applyFont="1" applyFill="1" applyBorder="1" applyAlignment="1">
      <alignment horizontal="center" vertical="center"/>
    </xf>
    <xf numFmtId="183" fontId="105" fillId="0" borderId="276" xfId="9" applyNumberFormat="1" applyFont="1" applyFill="1" applyBorder="1" applyAlignment="1">
      <alignment horizontal="center" vertical="center"/>
    </xf>
    <xf numFmtId="183" fontId="105" fillId="28" borderId="271" xfId="9" applyNumberFormat="1" applyFont="1" applyFill="1" applyBorder="1" applyAlignment="1">
      <alignment horizontal="center" vertical="center"/>
    </xf>
    <xf numFmtId="40" fontId="105" fillId="28" borderId="271" xfId="9" applyNumberFormat="1" applyFont="1" applyFill="1" applyBorder="1" applyAlignment="1">
      <alignment horizontal="center" vertical="center"/>
    </xf>
    <xf numFmtId="197" fontId="105" fillId="28" borderId="271" xfId="8" applyNumberFormat="1" applyFont="1" applyFill="1" applyBorder="1" applyAlignment="1" applyProtection="1">
      <alignment horizontal="center" vertical="center"/>
      <protection locked="0"/>
    </xf>
    <xf numFmtId="40" fontId="105" fillId="0" borderId="275" xfId="9" applyNumberFormat="1" applyFont="1" applyFill="1" applyBorder="1" applyAlignment="1">
      <alignment horizontal="center" vertical="center"/>
    </xf>
    <xf numFmtId="183" fontId="105" fillId="0" borderId="275" xfId="9" applyNumberFormat="1" applyFont="1" applyFill="1" applyBorder="1" applyAlignment="1">
      <alignment horizontal="center" vertical="center"/>
    </xf>
    <xf numFmtId="183" fontId="105" fillId="0" borderId="274" xfId="9" applyNumberFormat="1" applyFont="1" applyFill="1" applyBorder="1" applyAlignment="1">
      <alignment horizontal="center" vertical="center"/>
    </xf>
    <xf numFmtId="183" fontId="105" fillId="0" borderId="277" xfId="9" applyNumberFormat="1" applyFont="1" applyFill="1" applyBorder="1" applyAlignment="1">
      <alignment horizontal="center" vertical="center"/>
    </xf>
    <xf numFmtId="183" fontId="105" fillId="0" borderId="46" xfId="9" applyNumberFormat="1" applyFont="1" applyFill="1" applyBorder="1" applyAlignment="1">
      <alignment horizontal="center" vertical="center"/>
    </xf>
    <xf numFmtId="183" fontId="105" fillId="0" borderId="47" xfId="9" applyNumberFormat="1" applyFont="1" applyFill="1" applyBorder="1" applyAlignment="1">
      <alignment horizontal="center" vertical="center"/>
    </xf>
    <xf numFmtId="183" fontId="105" fillId="0" borderId="278" xfId="9" applyNumberFormat="1" applyFont="1" applyFill="1" applyBorder="1" applyAlignment="1">
      <alignment horizontal="center" vertical="center"/>
    </xf>
    <xf numFmtId="183" fontId="105" fillId="0" borderId="279" xfId="9" applyNumberFormat="1" applyFont="1" applyFill="1" applyBorder="1" applyAlignment="1">
      <alignment horizontal="center" vertical="center"/>
    </xf>
    <xf numFmtId="183" fontId="105" fillId="0" borderId="48" xfId="9" applyNumberFormat="1" applyFont="1" applyFill="1" applyBorder="1" applyAlignment="1">
      <alignment horizontal="center" vertical="center"/>
    </xf>
    <xf numFmtId="183" fontId="105" fillId="0" borderId="36" xfId="9" applyNumberFormat="1" applyFont="1" applyFill="1" applyBorder="1" applyAlignment="1">
      <alignment horizontal="center" vertical="center"/>
    </xf>
    <xf numFmtId="183" fontId="105" fillId="0" borderId="12" xfId="9" applyNumberFormat="1" applyFont="1" applyFill="1" applyBorder="1" applyAlignment="1">
      <alignment horizontal="center" vertical="center"/>
    </xf>
    <xf numFmtId="183" fontId="105" fillId="0" borderId="11" xfId="9" applyNumberFormat="1" applyFont="1" applyFill="1" applyBorder="1" applyAlignment="1">
      <alignment horizontal="center" vertical="center"/>
    </xf>
    <xf numFmtId="183" fontId="105" fillId="0" borderId="34" xfId="9" applyNumberFormat="1" applyFont="1" applyFill="1" applyBorder="1" applyAlignment="1">
      <alignment horizontal="center" vertical="center"/>
    </xf>
    <xf numFmtId="183" fontId="105" fillId="0" borderId="240" xfId="9" applyNumberFormat="1" applyFont="1" applyFill="1" applyBorder="1" applyAlignment="1">
      <alignment horizontal="center" vertical="center"/>
    </xf>
    <xf numFmtId="183" fontId="105" fillId="0" borderId="239" xfId="9" applyNumberFormat="1" applyFont="1" applyFill="1" applyBorder="1" applyAlignment="1">
      <alignment horizontal="center" vertical="center"/>
    </xf>
    <xf numFmtId="183" fontId="105" fillId="0" borderId="241" xfId="9" applyNumberFormat="1" applyFont="1" applyFill="1" applyBorder="1" applyAlignment="1">
      <alignment horizontal="center" vertical="center"/>
    </xf>
    <xf numFmtId="183" fontId="105" fillId="0" borderId="33" xfId="9" applyNumberFormat="1" applyFont="1" applyFill="1" applyBorder="1" applyAlignment="1">
      <alignment horizontal="center" vertical="center"/>
    </xf>
    <xf numFmtId="0" fontId="105" fillId="10" borderId="239" xfId="8" applyFont="1" applyFill="1" applyBorder="1" applyAlignment="1" applyProtection="1">
      <alignment horizontal="center" vertical="center"/>
      <protection locked="0"/>
    </xf>
    <xf numFmtId="199" fontId="105" fillId="10" borderId="310" xfId="8" applyNumberFormat="1" applyFont="1" applyFill="1" applyBorder="1" applyAlignment="1" applyProtection="1">
      <alignment horizontal="center" vertical="center"/>
      <protection locked="0"/>
    </xf>
    <xf numFmtId="199" fontId="105" fillId="10" borderId="239" xfId="8" applyNumberFormat="1" applyFont="1" applyFill="1" applyBorder="1" applyAlignment="1" applyProtection="1">
      <alignment horizontal="center" vertical="center"/>
      <protection locked="0"/>
    </xf>
    <xf numFmtId="199" fontId="105" fillId="10" borderId="13" xfId="8" applyNumberFormat="1" applyFont="1" applyFill="1" applyBorder="1" applyAlignment="1" applyProtection="1">
      <alignment horizontal="center" vertical="center"/>
      <protection locked="0"/>
    </xf>
    <xf numFmtId="199" fontId="105" fillId="10" borderId="216" xfId="8" applyNumberFormat="1" applyFont="1" applyFill="1" applyBorder="1" applyAlignment="1" applyProtection="1">
      <alignment horizontal="center" vertical="center"/>
      <protection locked="0"/>
    </xf>
    <xf numFmtId="199" fontId="105" fillId="10" borderId="33" xfId="8" applyNumberFormat="1" applyFont="1" applyFill="1" applyBorder="1" applyAlignment="1" applyProtection="1">
      <alignment horizontal="center" vertical="center"/>
      <protection locked="0"/>
    </xf>
    <xf numFmtId="0" fontId="105" fillId="10" borderId="243" xfId="8" applyFont="1" applyFill="1" applyBorder="1" applyAlignment="1" applyProtection="1">
      <alignment horizontal="center" vertical="center"/>
      <protection locked="0"/>
    </xf>
    <xf numFmtId="0" fontId="105" fillId="10" borderId="216" xfId="8" applyFont="1" applyFill="1" applyBorder="1" applyAlignment="1" applyProtection="1">
      <alignment horizontal="center" vertical="center"/>
      <protection locked="0"/>
    </xf>
    <xf numFmtId="0" fontId="105" fillId="10" borderId="33" xfId="8" applyFont="1" applyFill="1" applyBorder="1" applyAlignment="1" applyProtection="1">
      <alignment horizontal="center" vertical="center"/>
      <protection locked="0"/>
    </xf>
    <xf numFmtId="0" fontId="105" fillId="10" borderId="244" xfId="8" applyFont="1" applyFill="1" applyBorder="1" applyAlignment="1" applyProtection="1">
      <alignment horizontal="center" vertical="center"/>
      <protection locked="0"/>
    </xf>
    <xf numFmtId="0" fontId="105" fillId="10" borderId="13" xfId="8" applyFont="1" applyFill="1" applyBorder="1" applyAlignment="1" applyProtection="1">
      <alignment horizontal="center" vertical="center"/>
      <protection locked="0"/>
    </xf>
    <xf numFmtId="202" fontId="105" fillId="10" borderId="216" xfId="8" applyNumberFormat="1" applyFont="1" applyFill="1" applyBorder="1" applyAlignment="1" applyProtection="1">
      <alignment horizontal="center" vertical="center"/>
      <protection locked="0"/>
    </xf>
    <xf numFmtId="0" fontId="105" fillId="10" borderId="0" xfId="8" applyFont="1" applyFill="1" applyAlignment="1">
      <alignment horizontal="center" vertical="center" wrapText="1"/>
    </xf>
    <xf numFmtId="183" fontId="105" fillId="10" borderId="0" xfId="8" applyNumberFormat="1" applyFont="1" applyFill="1" applyAlignment="1" applyProtection="1">
      <alignment horizontal="center" vertical="center"/>
      <protection locked="0"/>
    </xf>
    <xf numFmtId="183" fontId="105" fillId="10" borderId="31" xfId="8" applyNumberFormat="1" applyFont="1" applyFill="1" applyBorder="1" applyAlignment="1">
      <alignment horizontal="center" vertical="center"/>
    </xf>
    <xf numFmtId="183" fontId="105" fillId="10" borderId="0" xfId="8" applyNumberFormat="1" applyFont="1" applyFill="1" applyAlignment="1">
      <alignment horizontal="center" vertical="center"/>
    </xf>
    <xf numFmtId="183" fontId="105" fillId="28" borderId="0" xfId="9" applyNumberFormat="1" applyFont="1" applyFill="1" applyBorder="1" applyAlignment="1">
      <alignment horizontal="center" vertical="center"/>
    </xf>
    <xf numFmtId="183" fontId="105" fillId="10" borderId="0" xfId="9" applyNumberFormat="1" applyFont="1" applyFill="1" applyBorder="1" applyAlignment="1">
      <alignment horizontal="center" vertical="center"/>
    </xf>
    <xf numFmtId="183" fontId="105" fillId="10" borderId="32" xfId="9" applyNumberFormat="1" applyFont="1" applyFill="1" applyBorder="1" applyAlignment="1">
      <alignment horizontal="center" vertical="center"/>
    </xf>
    <xf numFmtId="183" fontId="105" fillId="28" borderId="31" xfId="9" applyNumberFormat="1" applyFont="1" applyFill="1" applyBorder="1" applyAlignment="1">
      <alignment horizontal="center" vertical="center"/>
    </xf>
    <xf numFmtId="183" fontId="105" fillId="0" borderId="0" xfId="9" applyNumberFormat="1" applyFont="1" applyFill="1" applyBorder="1" applyAlignment="1">
      <alignment horizontal="center" vertical="center"/>
    </xf>
    <xf numFmtId="40" fontId="105" fillId="28" borderId="31" xfId="9" applyNumberFormat="1" applyFont="1" applyFill="1" applyBorder="1" applyAlignment="1">
      <alignment horizontal="center" vertical="center"/>
    </xf>
    <xf numFmtId="197" fontId="105" fillId="28" borderId="31" xfId="8" applyNumberFormat="1" applyFont="1" applyFill="1" applyBorder="1" applyAlignment="1" applyProtection="1">
      <alignment horizontal="center" vertical="center"/>
      <protection locked="0"/>
    </xf>
    <xf numFmtId="40" fontId="105" fillId="0" borderId="32" xfId="9" applyNumberFormat="1" applyFont="1" applyFill="1" applyBorder="1" applyAlignment="1">
      <alignment horizontal="center" vertical="center"/>
    </xf>
    <xf numFmtId="183" fontId="105" fillId="0" borderId="32" xfId="9" applyNumberFormat="1" applyFont="1" applyFill="1" applyBorder="1" applyAlignment="1">
      <alignment horizontal="center" vertical="center"/>
    </xf>
    <xf numFmtId="183" fontId="105" fillId="0" borderId="20" xfId="9" applyNumberFormat="1" applyFont="1" applyFill="1" applyBorder="1" applyAlignment="1">
      <alignment horizontal="center" vertical="center"/>
    </xf>
    <xf numFmtId="183" fontId="105" fillId="0" borderId="31" xfId="9" applyNumberFormat="1" applyFont="1" applyFill="1" applyBorder="1" applyAlignment="1">
      <alignment horizontal="center" vertical="center"/>
    </xf>
    <xf numFmtId="183" fontId="105" fillId="0" borderId="214" xfId="9" applyNumberFormat="1" applyFont="1" applyFill="1" applyBorder="1" applyAlignment="1">
      <alignment horizontal="center" vertical="center"/>
    </xf>
    <xf numFmtId="199" fontId="105" fillId="10" borderId="0" xfId="8" applyNumberFormat="1" applyFont="1" applyFill="1" applyAlignment="1" applyProtection="1">
      <alignment horizontal="center" vertical="center"/>
      <protection locked="0"/>
    </xf>
    <xf numFmtId="202" fontId="105" fillId="10" borderId="0" xfId="8" applyNumberFormat="1" applyFont="1" applyFill="1" applyAlignment="1" applyProtection="1">
      <alignment horizontal="center" vertical="center"/>
      <protection locked="0"/>
    </xf>
    <xf numFmtId="0" fontId="105" fillId="10" borderId="41" xfId="8" applyFont="1" applyFill="1" applyBorder="1" applyAlignment="1" applyProtection="1">
      <alignment horizontal="center" vertical="center"/>
      <protection locked="0"/>
    </xf>
    <xf numFmtId="0" fontId="105" fillId="10" borderId="82" xfId="8" applyFont="1" applyFill="1" applyBorder="1" applyAlignment="1" applyProtection="1">
      <alignment horizontal="center" vertical="center"/>
      <protection locked="0"/>
    </xf>
    <xf numFmtId="0" fontId="97" fillId="30" borderId="15" xfId="8" applyFont="1" applyFill="1" applyBorder="1" applyAlignment="1">
      <alignment horizontal="center" vertical="center"/>
    </xf>
    <xf numFmtId="183" fontId="80" fillId="10" borderId="3" xfId="8" applyNumberFormat="1" applyFont="1" applyFill="1" applyBorder="1" applyAlignment="1" applyProtection="1">
      <alignment horizontal="center" vertical="center"/>
      <protection locked="0"/>
    </xf>
    <xf numFmtId="183" fontId="80" fillId="10" borderId="4" xfId="8" applyNumberFormat="1" applyFont="1" applyFill="1" applyBorder="1" applyAlignment="1">
      <alignment horizontal="center" vertical="center"/>
    </xf>
    <xf numFmtId="183" fontId="80" fillId="28" borderId="4" xfId="9" applyNumberFormat="1" applyFont="1" applyFill="1" applyBorder="1" applyAlignment="1">
      <alignment horizontal="center" vertical="center"/>
    </xf>
    <xf numFmtId="183" fontId="80" fillId="10" borderId="4" xfId="9" applyNumberFormat="1" applyFont="1" applyFill="1" applyBorder="1" applyAlignment="1">
      <alignment horizontal="center" vertical="center"/>
    </xf>
    <xf numFmtId="183" fontId="80" fillId="0" borderId="4" xfId="9" applyNumberFormat="1" applyFont="1" applyFill="1" applyBorder="1" applyAlignment="1">
      <alignment horizontal="center" vertical="center"/>
    </xf>
    <xf numFmtId="40" fontId="80" fillId="28" borderId="4" xfId="9" applyNumberFormat="1" applyFont="1" applyFill="1" applyBorder="1" applyAlignment="1">
      <alignment horizontal="center" vertical="center"/>
    </xf>
    <xf numFmtId="197" fontId="80" fillId="28" borderId="4" xfId="8" applyNumberFormat="1" applyFont="1" applyFill="1" applyBorder="1" applyAlignment="1" applyProtection="1">
      <alignment horizontal="center" vertical="center"/>
      <protection locked="0"/>
    </xf>
    <xf numFmtId="40" fontId="80" fillId="0" borderId="4" xfId="9" applyNumberFormat="1" applyFont="1" applyFill="1" applyBorder="1" applyAlignment="1">
      <alignment horizontal="center" vertical="center"/>
    </xf>
    <xf numFmtId="0" fontId="80" fillId="10" borderId="4" xfId="8" applyFont="1" applyFill="1" applyBorder="1" applyAlignment="1" applyProtection="1">
      <alignment horizontal="center" vertical="center"/>
      <protection locked="0"/>
    </xf>
    <xf numFmtId="199" fontId="80" fillId="10" borderId="4" xfId="8" applyNumberFormat="1" applyFont="1" applyFill="1" applyBorder="1" applyAlignment="1" applyProtection="1">
      <alignment horizontal="center" vertical="center"/>
      <protection locked="0"/>
    </xf>
    <xf numFmtId="0" fontId="80" fillId="10" borderId="26" xfId="8" applyFont="1" applyFill="1" applyBorder="1" applyAlignment="1" applyProtection="1">
      <alignment horizontal="center" vertical="center"/>
      <protection locked="0"/>
    </xf>
    <xf numFmtId="0" fontId="80" fillId="27" borderId="217" xfId="8" applyFont="1" applyFill="1" applyBorder="1" applyProtection="1">
      <alignment vertical="center"/>
      <protection locked="0"/>
    </xf>
    <xf numFmtId="0" fontId="80" fillId="27" borderId="218" xfId="8" applyFont="1" applyFill="1" applyBorder="1" applyProtection="1">
      <alignment vertical="center"/>
      <protection locked="0"/>
    </xf>
    <xf numFmtId="0" fontId="80" fillId="27" borderId="7" xfId="8" applyFont="1" applyFill="1" applyBorder="1" applyProtection="1">
      <alignment vertical="center"/>
      <protection locked="0"/>
    </xf>
    <xf numFmtId="0" fontId="80" fillId="27" borderId="15" xfId="8" applyFont="1" applyFill="1" applyBorder="1" applyAlignment="1" applyProtection="1">
      <alignment horizontal="center" vertical="center"/>
      <protection locked="0"/>
    </xf>
    <xf numFmtId="0" fontId="80" fillId="18" borderId="7" xfId="8" applyFont="1" applyFill="1" applyBorder="1" applyProtection="1">
      <alignment vertical="center"/>
      <protection locked="0"/>
    </xf>
    <xf numFmtId="0" fontId="80" fillId="18" borderId="226" xfId="8" applyFont="1" applyFill="1" applyBorder="1" applyProtection="1">
      <alignment vertical="center"/>
      <protection locked="0"/>
    </xf>
    <xf numFmtId="0" fontId="80" fillId="18" borderId="217" xfId="8" applyFont="1" applyFill="1" applyBorder="1" applyAlignment="1" applyProtection="1">
      <alignment horizontal="center" vertical="center"/>
      <protection locked="0"/>
    </xf>
    <xf numFmtId="0" fontId="97" fillId="22" borderId="21" xfId="8" applyFont="1" applyFill="1" applyBorder="1" applyProtection="1">
      <alignment vertical="center"/>
      <protection locked="0"/>
    </xf>
    <xf numFmtId="0" fontId="97" fillId="22" borderId="22" xfId="8" applyFont="1" applyFill="1" applyBorder="1" applyProtection="1">
      <alignment vertical="center"/>
      <protection locked="0"/>
    </xf>
    <xf numFmtId="0" fontId="97" fillId="22" borderId="15" xfId="8" applyFont="1" applyFill="1" applyBorder="1" applyAlignment="1" applyProtection="1">
      <alignment horizontal="center" vertical="center"/>
      <protection locked="0"/>
    </xf>
    <xf numFmtId="183" fontId="80" fillId="10" borderId="170" xfId="8" applyNumberFormat="1" applyFont="1" applyFill="1" applyBorder="1" applyAlignment="1" applyProtection="1">
      <alignment horizontal="center" vertical="center"/>
      <protection locked="0"/>
    </xf>
    <xf numFmtId="183" fontId="80" fillId="10" borderId="172" xfId="8" applyNumberFormat="1" applyFont="1" applyFill="1" applyBorder="1" applyAlignment="1">
      <alignment horizontal="center" vertical="center"/>
    </xf>
    <xf numFmtId="183" fontId="80" fillId="28" borderId="172" xfId="9" applyNumberFormat="1" applyFont="1" applyFill="1" applyBorder="1" applyAlignment="1">
      <alignment horizontal="center" vertical="center"/>
    </xf>
    <xf numFmtId="183" fontId="80" fillId="10" borderId="172" xfId="9" applyNumberFormat="1" applyFont="1" applyFill="1" applyBorder="1" applyAlignment="1">
      <alignment horizontal="center" vertical="center"/>
    </xf>
    <xf numFmtId="183" fontId="80" fillId="0" borderId="172" xfId="9" applyNumberFormat="1" applyFont="1" applyFill="1" applyBorder="1" applyAlignment="1">
      <alignment horizontal="center" vertical="center"/>
    </xf>
    <xf numFmtId="40" fontId="80" fillId="28" borderId="172" xfId="9" applyNumberFormat="1" applyFont="1" applyFill="1" applyBorder="1" applyAlignment="1">
      <alignment horizontal="center" vertical="center"/>
    </xf>
    <xf numFmtId="197" fontId="80" fillId="28" borderId="172" xfId="8" applyNumberFormat="1" applyFont="1" applyFill="1" applyBorder="1" applyAlignment="1" applyProtection="1">
      <alignment horizontal="center" vertical="center"/>
      <protection locked="0"/>
    </xf>
    <xf numFmtId="40" fontId="80" fillId="0" borderId="172" xfId="9" applyNumberFormat="1" applyFont="1" applyFill="1" applyBorder="1" applyAlignment="1">
      <alignment horizontal="center" vertical="center"/>
    </xf>
    <xf numFmtId="0" fontId="80" fillId="10" borderId="172" xfId="8" applyFont="1" applyFill="1" applyBorder="1" applyAlignment="1" applyProtection="1">
      <alignment horizontal="center" vertical="center"/>
      <protection locked="0"/>
    </xf>
    <xf numFmtId="199" fontId="80" fillId="10" borderId="172" xfId="8" applyNumberFormat="1" applyFont="1" applyFill="1" applyBorder="1" applyAlignment="1" applyProtection="1">
      <alignment horizontal="center" vertical="center"/>
      <protection locked="0"/>
    </xf>
    <xf numFmtId="0" fontId="80" fillId="10" borderId="14" xfId="8" applyFont="1" applyFill="1" applyBorder="1" applyAlignment="1" applyProtection="1">
      <alignment horizontal="center" vertical="center"/>
      <protection locked="0"/>
    </xf>
    <xf numFmtId="0" fontId="80" fillId="27" borderId="41" xfId="8" applyFont="1" applyFill="1" applyBorder="1" applyAlignment="1" applyProtection="1">
      <alignment horizontal="center" vertical="center"/>
      <protection locked="0"/>
    </xf>
    <xf numFmtId="0" fontId="80" fillId="27" borderId="0" xfId="8" applyFont="1" applyFill="1" applyAlignment="1" applyProtection="1">
      <alignment horizontal="center" vertical="center"/>
      <protection locked="0"/>
    </xf>
    <xf numFmtId="0" fontId="80" fillId="27" borderId="22" xfId="8" applyFont="1" applyFill="1" applyBorder="1" applyAlignment="1" applyProtection="1">
      <alignment horizontal="center" vertical="center"/>
      <protection locked="0"/>
    </xf>
    <xf numFmtId="181" fontId="80" fillId="12" borderId="10" xfId="9" applyNumberFormat="1" applyFont="1" applyFill="1" applyBorder="1" applyAlignment="1">
      <alignment horizontal="center" vertical="center"/>
    </xf>
    <xf numFmtId="181" fontId="80" fillId="12" borderId="59" xfId="9" applyNumberFormat="1" applyFont="1" applyFill="1" applyBorder="1" applyAlignment="1">
      <alignment horizontal="center" vertical="center"/>
    </xf>
    <xf numFmtId="181" fontId="80" fillId="12" borderId="172" xfId="9" applyNumberFormat="1" applyFont="1" applyFill="1" applyBorder="1" applyAlignment="1">
      <alignment horizontal="center" vertical="center"/>
    </xf>
    <xf numFmtId="181" fontId="80" fillId="12" borderId="66" xfId="9" applyNumberFormat="1" applyFont="1" applyFill="1" applyBorder="1" applyAlignment="1">
      <alignment horizontal="center" vertical="center"/>
    </xf>
    <xf numFmtId="181" fontId="80" fillId="12" borderId="21" xfId="9" applyNumberFormat="1" applyFont="1" applyFill="1" applyBorder="1" applyAlignment="1">
      <alignment horizontal="center" vertical="center"/>
    </xf>
    <xf numFmtId="181" fontId="80" fillId="12" borderId="22" xfId="9" applyNumberFormat="1" applyFont="1" applyFill="1" applyBorder="1" applyAlignment="1">
      <alignment horizontal="center" vertical="center"/>
    </xf>
    <xf numFmtId="181" fontId="80" fillId="12" borderId="209" xfId="9" applyNumberFormat="1" applyFont="1" applyFill="1" applyBorder="1" applyAlignment="1">
      <alignment horizontal="center" vertical="center"/>
    </xf>
    <xf numFmtId="0" fontId="97" fillId="4" borderId="170" xfId="8" applyFont="1" applyFill="1" applyBorder="1" applyAlignment="1">
      <alignment horizontal="center" vertical="center"/>
    </xf>
    <xf numFmtId="0" fontId="97" fillId="4" borderId="172" xfId="8" applyFont="1" applyFill="1" applyBorder="1" applyAlignment="1">
      <alignment horizontal="center" vertical="center"/>
    </xf>
    <xf numFmtId="182" fontId="97" fillId="13" borderId="172" xfId="9" applyNumberFormat="1" applyFont="1" applyFill="1" applyBorder="1" applyAlignment="1">
      <alignment horizontal="center" vertical="center"/>
    </xf>
    <xf numFmtId="184" fontId="97" fillId="5" borderId="172" xfId="1" applyNumberFormat="1" applyFont="1" applyFill="1" applyBorder="1" applyAlignment="1">
      <alignment horizontal="center" vertical="center"/>
    </xf>
    <xf numFmtId="202" fontId="97" fillId="5" borderId="172" xfId="1" applyNumberFormat="1" applyFont="1" applyFill="1" applyBorder="1" applyAlignment="1">
      <alignment horizontal="center" vertical="center"/>
    </xf>
    <xf numFmtId="202" fontId="97" fillId="5" borderId="172" xfId="1" applyNumberFormat="1" applyFont="1" applyFill="1" applyBorder="1" applyAlignment="1" applyProtection="1">
      <alignment horizontal="center" vertical="center"/>
      <protection locked="0"/>
    </xf>
    <xf numFmtId="199" fontId="97" fillId="5" borderId="172" xfId="1" applyNumberFormat="1" applyFont="1" applyFill="1" applyBorder="1" applyAlignment="1" applyProtection="1">
      <alignment horizontal="center" vertical="center"/>
      <protection locked="0"/>
    </xf>
    <xf numFmtId="202" fontId="97" fillId="5" borderId="14" xfId="1" applyNumberFormat="1" applyFont="1" applyFill="1" applyBorder="1" applyAlignment="1" applyProtection="1">
      <alignment horizontal="center" vertical="center"/>
      <protection locked="0"/>
    </xf>
    <xf numFmtId="202" fontId="97" fillId="5" borderId="59" xfId="1" applyNumberFormat="1" applyFont="1" applyFill="1" applyBorder="1" applyAlignment="1" applyProtection="1">
      <alignment horizontal="center" vertical="center"/>
      <protection locked="0"/>
    </xf>
    <xf numFmtId="202" fontId="97" fillId="5" borderId="60" xfId="1" applyNumberFormat="1" applyFont="1" applyFill="1" applyBorder="1" applyAlignment="1" applyProtection="1">
      <alignment horizontal="center" vertical="center"/>
      <protection locked="0"/>
    </xf>
    <xf numFmtId="202" fontId="97" fillId="5" borderId="66" xfId="1" applyNumberFormat="1" applyFont="1" applyFill="1" applyBorder="1" applyAlignment="1" applyProtection="1">
      <alignment horizontal="center" vertical="center"/>
      <protection locked="0"/>
    </xf>
    <xf numFmtId="191" fontId="80" fillId="0" borderId="7" xfId="1" applyNumberFormat="1" applyFont="1" applyFill="1" applyBorder="1" applyAlignment="1" applyProtection="1">
      <alignment horizontal="center" vertical="center"/>
      <protection locked="0"/>
    </xf>
    <xf numFmtId="191" fontId="80" fillId="0" borderId="10" xfId="1" applyNumberFormat="1" applyFont="1" applyFill="1" applyBorder="1" applyAlignment="1" applyProtection="1">
      <alignment horizontal="center" vertical="center"/>
      <protection locked="0"/>
    </xf>
    <xf numFmtId="191" fontId="80" fillId="0" borderId="173" xfId="1" applyNumberFormat="1" applyFont="1" applyFill="1" applyBorder="1" applyAlignment="1" applyProtection="1">
      <alignment horizontal="center" vertical="center"/>
      <protection locked="0"/>
    </xf>
    <xf numFmtId="191" fontId="80" fillId="0" borderId="172" xfId="1" applyNumberFormat="1" applyFont="1" applyFill="1" applyBorder="1" applyAlignment="1" applyProtection="1">
      <alignment horizontal="center" vertical="center"/>
      <protection locked="0"/>
    </xf>
    <xf numFmtId="191" fontId="80" fillId="0" borderId="14" xfId="1" applyNumberFormat="1" applyFont="1" applyFill="1" applyBorder="1" applyAlignment="1" applyProtection="1">
      <alignment horizontal="center" vertical="center"/>
      <protection locked="0"/>
    </xf>
    <xf numFmtId="191" fontId="80" fillId="0" borderId="41" xfId="1" applyNumberFormat="1" applyFont="1" applyFill="1" applyBorder="1" applyAlignment="1" applyProtection="1">
      <alignment horizontal="center" vertical="center"/>
      <protection locked="0"/>
    </xf>
    <xf numFmtId="191" fontId="80" fillId="0" borderId="0" xfId="1" applyNumberFormat="1" applyFont="1" applyFill="1" applyBorder="1" applyAlignment="1" applyProtection="1">
      <alignment horizontal="center" vertical="center"/>
      <protection locked="0"/>
    </xf>
    <xf numFmtId="191" fontId="80" fillId="0" borderId="87" xfId="1" applyNumberFormat="1" applyFont="1" applyFill="1" applyBorder="1" applyAlignment="1" applyProtection="1">
      <alignment horizontal="center" vertical="center"/>
      <protection locked="0"/>
    </xf>
    <xf numFmtId="197" fontId="97" fillId="4" borderId="172" xfId="8" applyNumberFormat="1" applyFont="1" applyFill="1" applyBorder="1" applyAlignment="1">
      <alignment horizontal="center" vertical="center"/>
    </xf>
    <xf numFmtId="202" fontId="97" fillId="5" borderId="173" xfId="1" applyNumberFormat="1" applyFont="1" applyFill="1" applyBorder="1" applyAlignment="1" applyProtection="1">
      <alignment horizontal="center" vertical="center"/>
      <protection locked="0"/>
    </xf>
    <xf numFmtId="0" fontId="118" fillId="0" borderId="0" xfId="0" applyFont="1">
      <alignment vertical="center"/>
    </xf>
    <xf numFmtId="197" fontId="97" fillId="13" borderId="172" xfId="8" applyNumberFormat="1" applyFont="1" applyFill="1" applyBorder="1" applyAlignment="1">
      <alignment horizontal="center" vertical="center"/>
    </xf>
    <xf numFmtId="182" fontId="97" fillId="13" borderId="172" xfId="9" quotePrefix="1" applyNumberFormat="1" applyFont="1" applyFill="1" applyBorder="1" applyAlignment="1">
      <alignment horizontal="center" vertical="center"/>
    </xf>
    <xf numFmtId="183" fontId="97" fillId="13" borderId="170" xfId="8" applyNumberFormat="1" applyFont="1" applyFill="1" applyBorder="1" applyAlignment="1" applyProtection="1">
      <alignment horizontal="center" vertical="center"/>
      <protection locked="0"/>
    </xf>
    <xf numFmtId="40" fontId="97" fillId="13" borderId="172" xfId="8" applyNumberFormat="1" applyFont="1" applyFill="1" applyBorder="1" applyAlignment="1">
      <alignment horizontal="center" vertical="center"/>
    </xf>
    <xf numFmtId="40" fontId="97" fillId="13" borderId="172" xfId="9" applyNumberFormat="1" applyFont="1" applyFill="1" applyBorder="1" applyAlignment="1">
      <alignment horizontal="center" vertical="center"/>
    </xf>
    <xf numFmtId="40" fontId="97" fillId="0" borderId="172" xfId="9" applyNumberFormat="1" applyFont="1" applyFill="1" applyBorder="1" applyAlignment="1">
      <alignment horizontal="center" vertical="center"/>
    </xf>
    <xf numFmtId="40" fontId="97" fillId="2" borderId="172" xfId="9" applyNumberFormat="1" applyFont="1" applyFill="1" applyBorder="1" applyAlignment="1">
      <alignment horizontal="center" vertical="center"/>
    </xf>
    <xf numFmtId="197" fontId="97" fillId="28" borderId="172" xfId="8" applyNumberFormat="1" applyFont="1" applyFill="1" applyBorder="1" applyAlignment="1" applyProtection="1">
      <alignment horizontal="center" vertical="center"/>
      <protection locked="0"/>
    </xf>
    <xf numFmtId="176" fontId="97" fillId="2" borderId="172" xfId="1" applyNumberFormat="1" applyFont="1" applyFill="1" applyBorder="1" applyAlignment="1">
      <alignment horizontal="center" vertical="center"/>
    </xf>
    <xf numFmtId="200" fontId="97" fillId="2" borderId="172" xfId="1" applyNumberFormat="1" applyFont="1" applyFill="1" applyBorder="1" applyAlignment="1">
      <alignment horizontal="center" vertical="center"/>
    </xf>
    <xf numFmtId="200" fontId="97" fillId="2" borderId="172" xfId="1" applyNumberFormat="1" applyFont="1" applyFill="1" applyBorder="1" applyAlignment="1" applyProtection="1">
      <alignment horizontal="center" vertical="center"/>
      <protection locked="0"/>
    </xf>
    <xf numFmtId="200" fontId="97" fillId="2" borderId="14" xfId="1" applyNumberFormat="1" applyFont="1" applyFill="1" applyBorder="1" applyAlignment="1" applyProtection="1">
      <alignment horizontal="center" vertical="center"/>
      <protection locked="0"/>
    </xf>
    <xf numFmtId="200" fontId="97" fillId="2" borderId="173" xfId="1" applyNumberFormat="1" applyFont="1" applyFill="1" applyBorder="1" applyAlignment="1" applyProtection="1">
      <alignment horizontal="center" vertical="center"/>
      <protection locked="0"/>
    </xf>
    <xf numFmtId="200" fontId="97" fillId="2" borderId="10" xfId="1" applyNumberFormat="1" applyFont="1" applyFill="1" applyBorder="1" applyAlignment="1" applyProtection="1">
      <alignment horizontal="center" vertical="center"/>
      <protection locked="0"/>
    </xf>
    <xf numFmtId="203" fontId="97" fillId="2" borderId="14" xfId="1" applyNumberFormat="1" applyFont="1" applyFill="1" applyBorder="1" applyAlignment="1" applyProtection="1">
      <alignment horizontal="center" vertical="center"/>
      <protection locked="0"/>
    </xf>
    <xf numFmtId="200" fontId="97" fillId="2" borderId="41" xfId="1" applyNumberFormat="1" applyFont="1" applyFill="1" applyBorder="1" applyAlignment="1" applyProtection="1">
      <alignment horizontal="center" vertical="center"/>
      <protection locked="0"/>
    </xf>
    <xf numFmtId="200" fontId="97" fillId="2" borderId="0" xfId="1" applyNumberFormat="1" applyFont="1" applyFill="1" applyBorder="1" applyAlignment="1" applyProtection="1">
      <alignment horizontal="center" vertical="center"/>
      <protection locked="0"/>
    </xf>
    <xf numFmtId="203" fontId="97" fillId="2" borderId="0" xfId="1" applyNumberFormat="1" applyFont="1" applyFill="1" applyBorder="1" applyAlignment="1" applyProtection="1">
      <alignment horizontal="center" vertical="center"/>
      <protection locked="0"/>
    </xf>
    <xf numFmtId="202" fontId="97" fillId="2" borderId="0" xfId="1" applyNumberFormat="1" applyFont="1" applyFill="1" applyBorder="1" applyAlignment="1" applyProtection="1">
      <alignment horizontal="center" vertical="center"/>
      <protection locked="0"/>
    </xf>
    <xf numFmtId="202" fontId="97" fillId="2" borderId="41" xfId="1" applyNumberFormat="1" applyFont="1" applyFill="1" applyBorder="1" applyAlignment="1" applyProtection="1">
      <alignment horizontal="center" vertical="center"/>
      <protection locked="0"/>
    </xf>
    <xf numFmtId="202" fontId="97" fillId="2" borderId="87" xfId="1" applyNumberFormat="1" applyFont="1" applyFill="1" applyBorder="1" applyAlignment="1" applyProtection="1">
      <alignment horizontal="center" vertical="center"/>
      <protection locked="0"/>
    </xf>
    <xf numFmtId="0" fontId="105" fillId="10" borderId="41" xfId="8" applyFont="1" applyFill="1" applyBorder="1" applyProtection="1">
      <alignment vertical="center"/>
      <protection locked="0"/>
    </xf>
    <xf numFmtId="0" fontId="80" fillId="10" borderId="175" xfId="8" applyFont="1" applyFill="1" applyBorder="1" applyProtection="1">
      <alignment vertical="center"/>
      <protection locked="0"/>
    </xf>
    <xf numFmtId="0" fontId="80" fillId="10" borderId="18" xfId="8" applyFont="1" applyFill="1" applyBorder="1" applyProtection="1">
      <alignment vertical="center"/>
      <protection locked="0"/>
    </xf>
    <xf numFmtId="38" fontId="80" fillId="10" borderId="18" xfId="9" applyFont="1" applyFill="1" applyBorder="1" applyProtection="1">
      <alignment vertical="center"/>
      <protection locked="0"/>
    </xf>
    <xf numFmtId="0" fontId="80" fillId="10" borderId="18" xfId="8" applyFont="1" applyFill="1" applyBorder="1" applyAlignment="1" applyProtection="1">
      <alignment horizontal="right" vertical="center"/>
      <protection locked="0"/>
    </xf>
    <xf numFmtId="182" fontId="80" fillId="10" borderId="18" xfId="8" applyNumberFormat="1" applyFont="1" applyFill="1" applyBorder="1" applyProtection="1">
      <alignment vertical="center"/>
      <protection locked="0"/>
    </xf>
    <xf numFmtId="184" fontId="80" fillId="10" borderId="18" xfId="1" applyNumberFormat="1" applyFont="1" applyFill="1" applyBorder="1" applyProtection="1">
      <alignment vertical="center"/>
      <protection locked="0"/>
    </xf>
    <xf numFmtId="41" fontId="80" fillId="10" borderId="18" xfId="1" applyFont="1" applyFill="1" applyBorder="1" applyProtection="1">
      <alignment vertical="center"/>
      <protection locked="0"/>
    </xf>
    <xf numFmtId="192" fontId="80" fillId="10" borderId="18" xfId="1" applyNumberFormat="1" applyFont="1" applyFill="1" applyBorder="1" applyProtection="1">
      <alignment vertical="center"/>
      <protection locked="0"/>
    </xf>
    <xf numFmtId="176" fontId="97" fillId="10" borderId="18" xfId="1" applyNumberFormat="1" applyFont="1" applyFill="1" applyBorder="1" applyAlignment="1" applyProtection="1">
      <alignment horizontal="center" vertical="center"/>
      <protection locked="0"/>
    </xf>
    <xf numFmtId="200" fontId="97" fillId="10" borderId="18" xfId="1" applyNumberFormat="1" applyFont="1" applyFill="1" applyBorder="1" applyAlignment="1" applyProtection="1">
      <alignment horizontal="center" vertical="center"/>
      <protection locked="0"/>
    </xf>
    <xf numFmtId="176" fontId="97" fillId="10" borderId="18" xfId="1" applyNumberFormat="1" applyFont="1" applyFill="1" applyBorder="1" applyAlignment="1" applyProtection="1">
      <alignment vertical="center"/>
      <protection locked="0"/>
    </xf>
    <xf numFmtId="189" fontId="97" fillId="10" borderId="18" xfId="1" applyNumberFormat="1" applyFont="1" applyFill="1" applyBorder="1" applyAlignment="1" applyProtection="1">
      <alignment horizontal="center" vertical="center"/>
      <protection locked="0"/>
    </xf>
    <xf numFmtId="200" fontId="97" fillId="10" borderId="169" xfId="1" applyNumberFormat="1" applyFont="1" applyFill="1" applyBorder="1" applyAlignment="1" applyProtection="1">
      <alignment horizontal="center" vertical="center"/>
      <protection locked="0"/>
    </xf>
    <xf numFmtId="200" fontId="97" fillId="10" borderId="16" xfId="1" applyNumberFormat="1" applyFont="1" applyFill="1" applyBorder="1" applyAlignment="1" applyProtection="1">
      <alignment horizontal="center" vertical="center"/>
      <protection locked="0"/>
    </xf>
    <xf numFmtId="200" fontId="80" fillId="0" borderId="19" xfId="1" applyNumberFormat="1" applyFont="1" applyFill="1" applyBorder="1" applyAlignment="1" applyProtection="1">
      <alignment horizontal="center" vertical="center"/>
      <protection locked="0"/>
    </xf>
    <xf numFmtId="200" fontId="80" fillId="0" borderId="16" xfId="1" applyNumberFormat="1" applyFont="1" applyFill="1" applyBorder="1" applyAlignment="1" applyProtection="1">
      <alignment horizontal="center" vertical="center"/>
      <protection locked="0"/>
    </xf>
    <xf numFmtId="200" fontId="80" fillId="0" borderId="18" xfId="1" applyNumberFormat="1" applyFont="1" applyFill="1" applyBorder="1" applyAlignment="1" applyProtection="1">
      <alignment horizontal="center" vertical="center"/>
      <protection locked="0"/>
    </xf>
    <xf numFmtId="200" fontId="80" fillId="0" borderId="169" xfId="1" applyNumberFormat="1" applyFont="1" applyFill="1" applyBorder="1" applyAlignment="1" applyProtection="1">
      <alignment horizontal="center" vertical="center"/>
      <protection locked="0"/>
    </xf>
    <xf numFmtId="200" fontId="80" fillId="0" borderId="50" xfId="1" applyNumberFormat="1" applyFont="1" applyFill="1" applyBorder="1" applyAlignment="1" applyProtection="1">
      <alignment horizontal="center" vertical="center"/>
      <protection locked="0"/>
    </xf>
    <xf numFmtId="200" fontId="80" fillId="0" borderId="1" xfId="1" applyNumberFormat="1" applyFont="1" applyFill="1" applyBorder="1" applyAlignment="1" applyProtection="1">
      <alignment horizontal="center" vertical="center"/>
      <protection locked="0"/>
    </xf>
    <xf numFmtId="200" fontId="80" fillId="0" borderId="164" xfId="1" applyNumberFormat="1" applyFont="1" applyFill="1" applyBorder="1" applyAlignment="1" applyProtection="1">
      <alignment horizontal="center" vertical="center"/>
      <protection locked="0"/>
    </xf>
    <xf numFmtId="0" fontId="85" fillId="10" borderId="55" xfId="8" applyFont="1" applyFill="1" applyBorder="1" applyAlignment="1">
      <alignment horizontal="center" vertical="center"/>
    </xf>
    <xf numFmtId="0" fontId="85" fillId="10" borderId="0" xfId="8" applyFont="1" applyFill="1" applyProtection="1">
      <alignment vertical="center"/>
      <protection locked="0"/>
    </xf>
    <xf numFmtId="38" fontId="85" fillId="10" borderId="0" xfId="9" applyFont="1" applyFill="1" applyBorder="1" applyProtection="1">
      <alignment vertical="center"/>
      <protection locked="0"/>
    </xf>
    <xf numFmtId="0" fontId="85" fillId="10" borderId="0" xfId="8" applyFont="1" applyFill="1" applyAlignment="1" applyProtection="1">
      <alignment horizontal="right" vertical="center"/>
      <protection locked="0"/>
    </xf>
    <xf numFmtId="182" fontId="85" fillId="10" borderId="0" xfId="8" applyNumberFormat="1" applyFont="1" applyFill="1" applyProtection="1">
      <alignment vertical="center"/>
      <protection locked="0"/>
    </xf>
    <xf numFmtId="184" fontId="85" fillId="10" borderId="0" xfId="1" applyNumberFormat="1" applyFont="1" applyFill="1" applyBorder="1" applyProtection="1">
      <alignment vertical="center"/>
      <protection locked="0"/>
    </xf>
    <xf numFmtId="41" fontId="85" fillId="10" borderId="0" xfId="1" applyFont="1" applyFill="1" applyBorder="1" applyProtection="1">
      <alignment vertical="center"/>
      <protection locked="0"/>
    </xf>
    <xf numFmtId="180" fontId="85" fillId="10" borderId="0" xfId="8" applyNumberFormat="1" applyFont="1" applyFill="1" applyProtection="1">
      <alignment vertical="center"/>
      <protection locked="0"/>
    </xf>
    <xf numFmtId="182" fontId="85" fillId="0" borderId="299" xfId="8" applyNumberFormat="1" applyFont="1" applyBorder="1" applyAlignment="1" applyProtection="1">
      <alignment horizontal="center" vertical="center"/>
      <protection locked="0"/>
    </xf>
    <xf numFmtId="182" fontId="85" fillId="0" borderId="55" xfId="8" applyNumberFormat="1" applyFont="1" applyBorder="1" applyAlignment="1" applyProtection="1">
      <alignment horizontal="center" vertical="center"/>
      <protection locked="0"/>
    </xf>
    <xf numFmtId="182" fontId="85" fillId="0" borderId="56" xfId="8" applyNumberFormat="1" applyFont="1" applyBorder="1" applyAlignment="1" applyProtection="1">
      <alignment horizontal="center" vertical="center"/>
      <protection locked="0"/>
    </xf>
    <xf numFmtId="182" fontId="85" fillId="0" borderId="300" xfId="8" applyNumberFormat="1" applyFont="1" applyBorder="1" applyAlignment="1" applyProtection="1">
      <alignment horizontal="center" vertical="center"/>
      <protection locked="0"/>
    </xf>
    <xf numFmtId="182" fontId="85" fillId="0" borderId="301" xfId="8" applyNumberFormat="1" applyFont="1" applyBorder="1" applyAlignment="1" applyProtection="1">
      <alignment horizontal="center" vertical="center"/>
      <protection locked="0"/>
    </xf>
    <xf numFmtId="182" fontId="85" fillId="6" borderId="56" xfId="8" applyNumberFormat="1" applyFont="1" applyFill="1" applyBorder="1" applyAlignment="1" applyProtection="1">
      <alignment horizontal="center" vertical="center"/>
      <protection locked="0"/>
    </xf>
    <xf numFmtId="182" fontId="85" fillId="0" borderId="57" xfId="8" applyNumberFormat="1" applyFont="1" applyBorder="1" applyAlignment="1" applyProtection="1">
      <alignment horizontal="center" vertical="center"/>
      <protection locked="0"/>
    </xf>
    <xf numFmtId="182" fontId="85" fillId="0" borderId="311" xfId="8" applyNumberFormat="1" applyFont="1" applyBorder="1" applyAlignment="1" applyProtection="1">
      <alignment horizontal="center" vertical="center"/>
      <protection locked="0"/>
    </xf>
    <xf numFmtId="182" fontId="85" fillId="0" borderId="312" xfId="8" applyNumberFormat="1" applyFont="1" applyBorder="1" applyAlignment="1" applyProtection="1">
      <alignment horizontal="center" vertical="center"/>
      <protection locked="0"/>
    </xf>
    <xf numFmtId="182" fontId="85" fillId="0" borderId="313" xfId="8" applyNumberFormat="1" applyFont="1" applyBorder="1" applyAlignment="1" applyProtection="1">
      <alignment horizontal="center" vertical="center"/>
      <protection locked="0"/>
    </xf>
    <xf numFmtId="182" fontId="85" fillId="0" borderId="314" xfId="8" applyNumberFormat="1" applyFont="1" applyBorder="1" applyAlignment="1" applyProtection="1">
      <alignment horizontal="center" vertical="center"/>
      <protection locked="0"/>
    </xf>
    <xf numFmtId="182" fontId="85" fillId="0" borderId="315" xfId="8" applyNumberFormat="1" applyFont="1" applyBorder="1" applyAlignment="1" applyProtection="1">
      <alignment horizontal="center" vertical="center"/>
      <protection locked="0"/>
    </xf>
    <xf numFmtId="182" fontId="85" fillId="0" borderId="316" xfId="8" applyNumberFormat="1" applyFont="1" applyBorder="1" applyAlignment="1" applyProtection="1">
      <alignment horizontal="center" vertical="center"/>
      <protection locked="0"/>
    </xf>
    <xf numFmtId="182" fontId="85" fillId="0" borderId="317" xfId="8" applyNumberFormat="1" applyFont="1" applyBorder="1" applyAlignment="1" applyProtection="1">
      <alignment horizontal="center" vertical="center"/>
      <protection locked="0"/>
    </xf>
    <xf numFmtId="176" fontId="85" fillId="0" borderId="59" xfId="1" applyNumberFormat="1" applyFont="1" applyFill="1" applyBorder="1" applyAlignment="1" applyProtection="1">
      <alignment horizontal="center" vertical="center"/>
      <protection locked="0"/>
    </xf>
    <xf numFmtId="176" fontId="85" fillId="0" borderId="60" xfId="1" applyNumberFormat="1" applyFont="1" applyFill="1" applyBorder="1" applyAlignment="1" applyProtection="1">
      <alignment horizontal="center" vertical="center"/>
      <protection locked="0"/>
    </xf>
    <xf numFmtId="176" fontId="85" fillId="0" borderId="66" xfId="1" applyNumberFormat="1" applyFont="1" applyFill="1" applyBorder="1" applyAlignment="1" applyProtection="1">
      <alignment horizontal="center" vertical="center"/>
      <protection locked="0"/>
    </xf>
    <xf numFmtId="176" fontId="85" fillId="0" borderId="302" xfId="1" applyNumberFormat="1" applyFont="1" applyFill="1" applyBorder="1" applyAlignment="1" applyProtection="1">
      <alignment horizontal="center" vertical="center"/>
      <protection locked="0"/>
    </xf>
    <xf numFmtId="176" fontId="85" fillId="0" borderId="303" xfId="1" applyNumberFormat="1" applyFont="1" applyFill="1" applyBorder="1" applyAlignment="1" applyProtection="1">
      <alignment horizontal="center" vertical="center"/>
      <protection locked="0"/>
    </xf>
    <xf numFmtId="200" fontId="85" fillId="0" borderId="318" xfId="1" applyNumberFormat="1" applyFont="1" applyFill="1" applyBorder="1" applyAlignment="1" applyProtection="1">
      <alignment horizontal="center" vertical="center"/>
      <protection locked="0"/>
    </xf>
    <xf numFmtId="200" fontId="85" fillId="0" borderId="319" xfId="1" applyNumberFormat="1" applyFont="1" applyFill="1" applyBorder="1" applyAlignment="1" applyProtection="1">
      <alignment horizontal="center" vertical="center"/>
      <protection locked="0"/>
    </xf>
    <xf numFmtId="200" fontId="85" fillId="0" borderId="320" xfId="1" applyNumberFormat="1" applyFont="1" applyFill="1" applyBorder="1" applyAlignment="1" applyProtection="1">
      <alignment horizontal="center" vertical="center"/>
      <protection locked="0"/>
    </xf>
    <xf numFmtId="200" fontId="85" fillId="10" borderId="307" xfId="1" applyNumberFormat="1" applyFont="1" applyFill="1" applyBorder="1" applyAlignment="1" applyProtection="1">
      <alignment horizontal="center" vertical="center"/>
      <protection locked="0"/>
    </xf>
    <xf numFmtId="200" fontId="85" fillId="10" borderId="321" xfId="1" applyNumberFormat="1" applyFont="1" applyFill="1" applyBorder="1" applyAlignment="1" applyProtection="1">
      <alignment horizontal="center" vertical="center"/>
      <protection locked="0"/>
    </xf>
    <xf numFmtId="176" fontId="85" fillId="10" borderId="307" xfId="1" applyNumberFormat="1" applyFont="1" applyFill="1" applyBorder="1" applyAlignment="1" applyProtection="1">
      <alignment vertical="center"/>
      <protection locked="0"/>
    </xf>
    <xf numFmtId="176" fontId="85" fillId="10" borderId="322" xfId="1" applyNumberFormat="1" applyFont="1" applyFill="1" applyBorder="1" applyAlignment="1" applyProtection="1">
      <alignment horizontal="center" vertical="center"/>
      <protection locked="0"/>
    </xf>
    <xf numFmtId="189" fontId="85" fillId="10" borderId="322" xfId="1" applyNumberFormat="1" applyFont="1" applyFill="1" applyBorder="1" applyAlignment="1" applyProtection="1">
      <alignment horizontal="center" vertical="center"/>
      <protection locked="0"/>
    </xf>
    <xf numFmtId="176" fontId="85" fillId="10" borderId="319" xfId="1" applyNumberFormat="1" applyFont="1" applyFill="1" applyBorder="1" applyAlignment="1" applyProtection="1">
      <alignment horizontal="center" vertical="center"/>
      <protection locked="0"/>
    </xf>
    <xf numFmtId="176" fontId="85" fillId="10" borderId="323" xfId="1" applyNumberFormat="1" applyFont="1" applyFill="1" applyBorder="1" applyAlignment="1" applyProtection="1">
      <alignment horizontal="center" vertical="center"/>
      <protection locked="0"/>
    </xf>
    <xf numFmtId="200" fontId="85" fillId="10" borderId="324" xfId="1" applyNumberFormat="1" applyFont="1" applyFill="1" applyBorder="1" applyAlignment="1" applyProtection="1">
      <alignment horizontal="center" vertical="center"/>
      <protection locked="0"/>
    </xf>
    <xf numFmtId="200" fontId="85" fillId="10" borderId="322" xfId="1" applyNumberFormat="1" applyFont="1" applyFill="1" applyBorder="1" applyAlignment="1" applyProtection="1">
      <alignment horizontal="center" vertical="center"/>
      <protection locked="0"/>
    </xf>
    <xf numFmtId="200" fontId="85" fillId="10" borderId="325" xfId="1" applyNumberFormat="1" applyFont="1" applyFill="1" applyBorder="1" applyAlignment="1" applyProtection="1">
      <alignment horizontal="center" vertical="center"/>
      <protection locked="0"/>
    </xf>
    <xf numFmtId="0" fontId="85" fillId="10" borderId="42" xfId="8" applyFont="1" applyFill="1" applyBorder="1" applyAlignment="1">
      <alignment horizontal="center" vertical="center"/>
    </xf>
    <xf numFmtId="41" fontId="85" fillId="10" borderId="0" xfId="8" applyNumberFormat="1" applyFont="1" applyFill="1" applyProtection="1">
      <alignment vertical="center"/>
      <protection locked="0"/>
    </xf>
    <xf numFmtId="182" fontId="85" fillId="0" borderId="262" xfId="8" applyNumberFormat="1" applyFont="1" applyBorder="1" applyAlignment="1" applyProtection="1">
      <alignment horizontal="center" vertical="center"/>
      <protection locked="0"/>
    </xf>
    <xf numFmtId="182" fontId="85" fillId="0" borderId="42" xfId="8" applyNumberFormat="1" applyFont="1" applyBorder="1" applyAlignment="1" applyProtection="1">
      <alignment horizontal="center" vertical="center"/>
      <protection locked="0"/>
    </xf>
    <xf numFmtId="182" fontId="85" fillId="0" borderId="43" xfId="8" applyNumberFormat="1" applyFont="1" applyBorder="1" applyAlignment="1" applyProtection="1">
      <alignment horizontal="center" vertical="center"/>
      <protection locked="0"/>
    </xf>
    <xf numFmtId="182" fontId="85" fillId="0" borderId="263" xfId="8" applyNumberFormat="1" applyFont="1" applyBorder="1" applyAlignment="1" applyProtection="1">
      <alignment horizontal="center" vertical="center"/>
      <protection locked="0"/>
    </xf>
    <xf numFmtId="182" fontId="85" fillId="0" borderId="264" xfId="8" applyNumberFormat="1" applyFont="1" applyBorder="1" applyAlignment="1" applyProtection="1">
      <alignment horizontal="center" vertical="center"/>
      <protection locked="0"/>
    </xf>
    <xf numFmtId="182" fontId="85" fillId="0" borderId="44" xfId="8" applyNumberFormat="1" applyFont="1" applyBorder="1" applyAlignment="1" applyProtection="1">
      <alignment horizontal="center" vertical="center"/>
      <protection locked="0"/>
    </xf>
    <xf numFmtId="182" fontId="85" fillId="0" borderId="97" xfId="8" applyNumberFormat="1" applyFont="1" applyBorder="1" applyAlignment="1" applyProtection="1">
      <alignment horizontal="center" vertical="center"/>
      <protection locked="0"/>
    </xf>
    <xf numFmtId="182" fontId="85" fillId="0" borderId="98" xfId="8" applyNumberFormat="1" applyFont="1" applyBorder="1" applyAlignment="1" applyProtection="1">
      <alignment horizontal="center" vertical="center"/>
      <protection locked="0"/>
    </xf>
    <xf numFmtId="182" fontId="85" fillId="0" borderId="99" xfId="8" applyNumberFormat="1" applyFont="1" applyBorder="1" applyAlignment="1" applyProtection="1">
      <alignment horizontal="center" vertical="center"/>
      <protection locked="0"/>
    </xf>
    <xf numFmtId="182" fontId="85" fillId="0" borderId="100" xfId="8" applyNumberFormat="1" applyFont="1" applyBorder="1" applyAlignment="1" applyProtection="1">
      <alignment horizontal="center" vertical="center"/>
      <protection locked="0"/>
    </xf>
    <xf numFmtId="182" fontId="85" fillId="0" borderId="101" xfId="8" applyNumberFormat="1" applyFont="1" applyBorder="1" applyAlignment="1" applyProtection="1">
      <alignment horizontal="center" vertical="center"/>
      <protection locked="0"/>
    </xf>
    <xf numFmtId="182" fontId="85" fillId="0" borderId="102" xfId="8" applyNumberFormat="1" applyFont="1" applyBorder="1" applyAlignment="1" applyProtection="1">
      <alignment horizontal="center" vertical="center"/>
      <protection locked="0"/>
    </xf>
    <xf numFmtId="182" fontId="85" fillId="0" borderId="96" xfId="8" applyNumberFormat="1" applyFont="1" applyBorder="1" applyAlignment="1" applyProtection="1">
      <alignment horizontal="center" vertical="center"/>
      <protection locked="0"/>
    </xf>
    <xf numFmtId="176" fontId="85" fillId="0" borderId="173" xfId="1" applyNumberFormat="1" applyFont="1" applyFill="1" applyBorder="1" applyAlignment="1" applyProtection="1">
      <alignment horizontal="center" vertical="center"/>
      <protection locked="0"/>
    </xf>
    <xf numFmtId="176" fontId="85" fillId="0" borderId="172" xfId="1" applyNumberFormat="1" applyFont="1" applyFill="1" applyBorder="1" applyAlignment="1" applyProtection="1">
      <alignment horizontal="center" vertical="center"/>
      <protection locked="0"/>
    </xf>
    <xf numFmtId="176" fontId="85" fillId="0" borderId="14" xfId="1" applyNumberFormat="1" applyFont="1" applyFill="1" applyBorder="1" applyAlignment="1" applyProtection="1">
      <alignment horizontal="center" vertical="center"/>
      <protection locked="0"/>
    </xf>
    <xf numFmtId="176" fontId="85" fillId="0" borderId="265" xfId="1" applyNumberFormat="1" applyFont="1" applyFill="1" applyBorder="1" applyAlignment="1" applyProtection="1">
      <alignment horizontal="center" vertical="center"/>
      <protection locked="0"/>
    </xf>
    <xf numFmtId="176" fontId="85" fillId="0" borderId="266" xfId="1" applyNumberFormat="1" applyFont="1" applyFill="1" applyBorder="1" applyAlignment="1" applyProtection="1">
      <alignment horizontal="center" vertical="center"/>
      <protection locked="0"/>
    </xf>
    <xf numFmtId="200" fontId="85" fillId="0" borderId="326" xfId="1" applyNumberFormat="1" applyFont="1" applyFill="1" applyBorder="1" applyAlignment="1" applyProtection="1">
      <alignment horizontal="center" vertical="center"/>
      <protection locked="0"/>
    </xf>
    <xf numFmtId="200" fontId="85" fillId="0" borderId="327" xfId="1" applyNumberFormat="1" applyFont="1" applyFill="1" applyBorder="1" applyAlignment="1" applyProtection="1">
      <alignment horizontal="center" vertical="center"/>
      <protection locked="0"/>
    </xf>
    <xf numFmtId="200" fontId="85" fillId="0" borderId="328" xfId="1" applyNumberFormat="1" applyFont="1" applyFill="1" applyBorder="1" applyAlignment="1" applyProtection="1">
      <alignment horizontal="center" vertical="center"/>
      <protection locked="0"/>
    </xf>
    <xf numFmtId="200" fontId="85" fillId="10" borderId="309" xfId="1" applyNumberFormat="1" applyFont="1" applyFill="1" applyBorder="1" applyAlignment="1" applyProtection="1">
      <alignment horizontal="center" vertical="center"/>
      <protection locked="0"/>
    </xf>
    <xf numFmtId="200" fontId="85" fillId="10" borderId="329" xfId="1" applyNumberFormat="1" applyFont="1" applyFill="1" applyBorder="1" applyAlignment="1" applyProtection="1">
      <alignment horizontal="center" vertical="center"/>
      <protection locked="0"/>
    </xf>
    <xf numFmtId="176" fontId="85" fillId="10" borderId="309" xfId="1" applyNumberFormat="1" applyFont="1" applyFill="1" applyBorder="1" applyAlignment="1" applyProtection="1">
      <alignment vertical="center"/>
      <protection locked="0"/>
    </xf>
    <xf numFmtId="176" fontId="85" fillId="10" borderId="330" xfId="1" applyNumberFormat="1" applyFont="1" applyFill="1" applyBorder="1" applyAlignment="1" applyProtection="1">
      <alignment horizontal="center" vertical="center"/>
      <protection locked="0"/>
    </xf>
    <xf numFmtId="189" fontId="85" fillId="10" borderId="330" xfId="1" applyNumberFormat="1" applyFont="1" applyFill="1" applyBorder="1" applyAlignment="1" applyProtection="1">
      <alignment horizontal="center" vertical="center"/>
      <protection locked="0"/>
    </xf>
    <xf numFmtId="176" fontId="85" fillId="10" borderId="327" xfId="1" applyNumberFormat="1" applyFont="1" applyFill="1" applyBorder="1" applyAlignment="1" applyProtection="1">
      <alignment horizontal="center" vertical="center"/>
      <protection locked="0"/>
    </xf>
    <xf numFmtId="176" fontId="85" fillId="10" borderId="331" xfId="1" applyNumberFormat="1" applyFont="1" applyFill="1" applyBorder="1" applyAlignment="1" applyProtection="1">
      <alignment horizontal="center" vertical="center"/>
      <protection locked="0"/>
    </xf>
    <xf numFmtId="200" fontId="85" fillId="10" borderId="332" xfId="1" applyNumberFormat="1" applyFont="1" applyFill="1" applyBorder="1" applyAlignment="1" applyProtection="1">
      <alignment horizontal="center" vertical="center"/>
      <protection locked="0"/>
    </xf>
    <xf numFmtId="200" fontId="85" fillId="10" borderId="330" xfId="1" applyNumberFormat="1" applyFont="1" applyFill="1" applyBorder="1" applyAlignment="1" applyProtection="1">
      <alignment horizontal="center" vertical="center"/>
      <protection locked="0"/>
    </xf>
    <xf numFmtId="200" fontId="85" fillId="10" borderId="333" xfId="1" applyNumberFormat="1" applyFont="1" applyFill="1" applyBorder="1" applyAlignment="1" applyProtection="1">
      <alignment horizontal="center" vertical="center"/>
      <protection locked="0"/>
    </xf>
    <xf numFmtId="182" fontId="85" fillId="10" borderId="262" xfId="9" applyNumberFormat="1" applyFont="1" applyFill="1" applyBorder="1" applyAlignment="1">
      <alignment horizontal="center" vertical="center"/>
    </xf>
    <xf numFmtId="182" fontId="85" fillId="10" borderId="42" xfId="9" applyNumberFormat="1" applyFont="1" applyFill="1" applyBorder="1" applyAlignment="1">
      <alignment horizontal="center" vertical="center"/>
    </xf>
    <xf numFmtId="182" fontId="85" fillId="10" borderId="43" xfId="9" applyNumberFormat="1" applyFont="1" applyFill="1" applyBorder="1" applyAlignment="1">
      <alignment horizontal="center" vertical="center"/>
    </xf>
    <xf numFmtId="182" fontId="85" fillId="10" borderId="263" xfId="9" applyNumberFormat="1" applyFont="1" applyFill="1" applyBorder="1" applyAlignment="1">
      <alignment horizontal="center" vertical="center"/>
    </xf>
    <xf numFmtId="182" fontId="85" fillId="10" borderId="264" xfId="9" applyNumberFormat="1" applyFont="1" applyFill="1" applyBorder="1" applyAlignment="1">
      <alignment horizontal="center" vertical="center"/>
    </xf>
    <xf numFmtId="182" fontId="85" fillId="10" borderId="44" xfId="9" applyNumberFormat="1" applyFont="1" applyFill="1" applyBorder="1" applyAlignment="1">
      <alignment horizontal="center" vertical="center"/>
    </xf>
    <xf numFmtId="182" fontId="85" fillId="10" borderId="97" xfId="9" applyNumberFormat="1" applyFont="1" applyFill="1" applyBorder="1" applyAlignment="1">
      <alignment horizontal="center" vertical="center"/>
    </xf>
    <xf numFmtId="182" fontId="85" fillId="10" borderId="98" xfId="9" applyNumberFormat="1" applyFont="1" applyFill="1" applyBorder="1" applyAlignment="1">
      <alignment horizontal="center" vertical="center"/>
    </xf>
    <xf numFmtId="182" fontId="85" fillId="10" borderId="99" xfId="9" applyNumberFormat="1" applyFont="1" applyFill="1" applyBorder="1" applyAlignment="1">
      <alignment horizontal="center" vertical="center"/>
    </xf>
    <xf numFmtId="182" fontId="85" fillId="10" borderId="100" xfId="9" applyNumberFormat="1" applyFont="1" applyFill="1" applyBorder="1" applyAlignment="1">
      <alignment horizontal="center" vertical="center"/>
    </xf>
    <xf numFmtId="182" fontId="85" fillId="10" borderId="101" xfId="9" applyNumberFormat="1" applyFont="1" applyFill="1" applyBorder="1" applyAlignment="1">
      <alignment horizontal="center" vertical="center"/>
    </xf>
    <xf numFmtId="182" fontId="85" fillId="10" borderId="102" xfId="9" applyNumberFormat="1" applyFont="1" applyFill="1" applyBorder="1" applyAlignment="1">
      <alignment horizontal="center" vertical="center"/>
    </xf>
    <xf numFmtId="182" fontId="85" fillId="10" borderId="96" xfId="9" applyNumberFormat="1" applyFont="1" applyFill="1" applyBorder="1" applyAlignment="1">
      <alignment horizontal="center" vertical="center"/>
    </xf>
    <xf numFmtId="176" fontId="85" fillId="10" borderId="173" xfId="1" applyNumberFormat="1" applyFont="1" applyFill="1" applyBorder="1" applyAlignment="1">
      <alignment horizontal="center" vertical="center"/>
    </xf>
    <xf numFmtId="176" fontId="85" fillId="10" borderId="172" xfId="1" applyNumberFormat="1" applyFont="1" applyFill="1" applyBorder="1" applyAlignment="1">
      <alignment horizontal="center" vertical="center"/>
    </xf>
    <xf numFmtId="176" fontId="85" fillId="10" borderId="14" xfId="1" applyNumberFormat="1" applyFont="1" applyFill="1" applyBorder="1" applyAlignment="1">
      <alignment horizontal="center" vertical="center"/>
    </xf>
    <xf numFmtId="176" fontId="85" fillId="10" borderId="265" xfId="1" applyNumberFormat="1" applyFont="1" applyFill="1" applyBorder="1" applyAlignment="1">
      <alignment horizontal="center" vertical="center"/>
    </xf>
    <xf numFmtId="176" fontId="85" fillId="10" borderId="266" xfId="1" applyNumberFormat="1" applyFont="1" applyFill="1" applyBorder="1" applyAlignment="1">
      <alignment horizontal="center" vertical="center"/>
    </xf>
    <xf numFmtId="200" fontId="85" fillId="10" borderId="326" xfId="1" applyNumberFormat="1" applyFont="1" applyFill="1" applyBorder="1" applyAlignment="1">
      <alignment horizontal="center" vertical="center"/>
    </xf>
    <xf numFmtId="200" fontId="85" fillId="10" borderId="327" xfId="1" applyNumberFormat="1" applyFont="1" applyFill="1" applyBorder="1" applyAlignment="1">
      <alignment horizontal="center" vertical="center"/>
    </xf>
    <xf numFmtId="200" fontId="85" fillId="10" borderId="328" xfId="1" applyNumberFormat="1" applyFont="1" applyFill="1" applyBorder="1" applyAlignment="1">
      <alignment horizontal="center" vertical="center"/>
    </xf>
    <xf numFmtId="0" fontId="85" fillId="10" borderId="68" xfId="8" applyFont="1" applyFill="1" applyBorder="1" applyAlignment="1">
      <alignment horizontal="center" vertical="center"/>
    </xf>
    <xf numFmtId="0" fontId="85" fillId="10" borderId="103" xfId="8" applyFont="1" applyFill="1" applyBorder="1" applyProtection="1">
      <alignment vertical="center"/>
      <protection locked="0"/>
    </xf>
    <xf numFmtId="38" fontId="85" fillId="10" borderId="103" xfId="9" applyFont="1" applyFill="1" applyBorder="1" applyProtection="1">
      <alignment vertical="center"/>
      <protection locked="0"/>
    </xf>
    <xf numFmtId="0" fontId="85" fillId="10" borderId="103" xfId="8" applyFont="1" applyFill="1" applyBorder="1" applyAlignment="1" applyProtection="1">
      <alignment horizontal="right" vertical="center"/>
      <protection locked="0"/>
    </xf>
    <xf numFmtId="41" fontId="85" fillId="10" borderId="103" xfId="1" applyFont="1" applyFill="1" applyBorder="1" applyProtection="1">
      <alignment vertical="center"/>
      <protection locked="0"/>
    </xf>
    <xf numFmtId="183" fontId="85" fillId="2" borderId="334" xfId="9" applyNumberFormat="1" applyFont="1" applyFill="1" applyBorder="1" applyAlignment="1">
      <alignment horizontal="center" vertical="center"/>
    </xf>
    <xf numFmtId="183" fontId="85" fillId="2" borderId="68" xfId="9" applyNumberFormat="1" applyFont="1" applyFill="1" applyBorder="1" applyAlignment="1">
      <alignment horizontal="center" vertical="center"/>
    </xf>
    <xf numFmtId="183" fontId="85" fillId="2" borderId="69" xfId="9" applyNumberFormat="1" applyFont="1" applyFill="1" applyBorder="1" applyAlignment="1">
      <alignment horizontal="center" vertical="center"/>
    </xf>
    <xf numFmtId="183" fontId="85" fillId="2" borderId="335" xfId="9" applyNumberFormat="1" applyFont="1" applyFill="1" applyBorder="1" applyAlignment="1">
      <alignment horizontal="center" vertical="center"/>
    </xf>
    <xf numFmtId="183" fontId="85" fillId="2" borderId="336" xfId="9" applyNumberFormat="1" applyFont="1" applyFill="1" applyBorder="1" applyAlignment="1">
      <alignment horizontal="center" vertical="center"/>
    </xf>
    <xf numFmtId="183" fontId="85" fillId="2" borderId="70" xfId="9" applyNumberFormat="1" applyFont="1" applyFill="1" applyBorder="1" applyAlignment="1">
      <alignment horizontal="center" vertical="center"/>
    </xf>
    <xf numFmtId="183" fontId="85" fillId="2" borderId="104" xfId="9" applyNumberFormat="1" applyFont="1" applyFill="1" applyBorder="1" applyAlignment="1">
      <alignment horizontal="center" vertical="center"/>
    </xf>
    <xf numFmtId="183" fontId="85" fillId="2" borderId="105" xfId="9" applyNumberFormat="1" applyFont="1" applyFill="1" applyBorder="1" applyAlignment="1">
      <alignment horizontal="center" vertical="center"/>
    </xf>
    <xf numFmtId="183" fontId="85" fillId="2" borderId="106" xfId="9" applyNumberFormat="1" applyFont="1" applyFill="1" applyBorder="1" applyAlignment="1">
      <alignment horizontal="center" vertical="center"/>
    </xf>
    <xf numFmtId="183" fontId="85" fillId="2" borderId="107" xfId="9" applyNumberFormat="1" applyFont="1" applyFill="1" applyBorder="1" applyAlignment="1">
      <alignment horizontal="center" vertical="center"/>
    </xf>
    <xf numFmtId="183" fontId="85" fillId="2" borderId="108" xfId="9" applyNumberFormat="1" applyFont="1" applyFill="1" applyBorder="1" applyAlignment="1">
      <alignment horizontal="center" vertical="center"/>
    </xf>
    <xf numFmtId="183" fontId="85" fillId="2" borderId="109" xfId="9" applyNumberFormat="1" applyFont="1" applyFill="1" applyBorder="1" applyAlignment="1">
      <alignment horizontal="center" vertical="center"/>
    </xf>
    <xf numFmtId="183" fontId="85" fillId="2" borderId="96" xfId="9" applyNumberFormat="1" applyFont="1" applyFill="1" applyBorder="1" applyAlignment="1">
      <alignment horizontal="center" vertical="center"/>
    </xf>
    <xf numFmtId="176" fontId="85" fillId="2" borderId="173" xfId="1" applyNumberFormat="1" applyFont="1" applyFill="1" applyBorder="1" applyAlignment="1">
      <alignment horizontal="center" vertical="center"/>
    </xf>
    <xf numFmtId="176" fontId="85" fillId="2" borderId="172" xfId="1" applyNumberFormat="1" applyFont="1" applyFill="1" applyBorder="1" applyAlignment="1">
      <alignment horizontal="center" vertical="center"/>
    </xf>
    <xf numFmtId="176" fontId="85" fillId="2" borderId="14" xfId="1" applyNumberFormat="1" applyFont="1" applyFill="1" applyBorder="1" applyAlignment="1">
      <alignment horizontal="center" vertical="center"/>
    </xf>
    <xf numFmtId="176" fontId="85" fillId="2" borderId="265" xfId="1" applyNumberFormat="1" applyFont="1" applyFill="1" applyBorder="1" applyAlignment="1">
      <alignment horizontal="center" vertical="center"/>
    </xf>
    <xf numFmtId="176" fontId="85" fillId="2" borderId="266" xfId="1" applyNumberFormat="1" applyFont="1" applyFill="1" applyBorder="1" applyAlignment="1">
      <alignment horizontal="center" vertical="center"/>
    </xf>
    <xf numFmtId="200" fontId="85" fillId="2" borderId="326" xfId="1" applyNumberFormat="1" applyFont="1" applyFill="1" applyBorder="1" applyAlignment="1">
      <alignment horizontal="center" vertical="center"/>
    </xf>
    <xf numFmtId="200" fontId="85" fillId="2" borderId="327" xfId="1" applyNumberFormat="1" applyFont="1" applyFill="1" applyBorder="1" applyAlignment="1">
      <alignment horizontal="center" vertical="center"/>
    </xf>
    <xf numFmtId="200" fontId="85" fillId="2" borderId="328" xfId="1" applyNumberFormat="1" applyFont="1" applyFill="1" applyBorder="1" applyAlignment="1">
      <alignment horizontal="center" vertical="center"/>
    </xf>
    <xf numFmtId="38" fontId="105" fillId="10" borderId="0" xfId="9" applyFont="1" applyFill="1" applyBorder="1" applyProtection="1">
      <alignment vertical="center"/>
      <protection locked="0"/>
    </xf>
    <xf numFmtId="41" fontId="105" fillId="10" borderId="0" xfId="1" applyFont="1" applyFill="1" applyBorder="1" applyProtection="1">
      <alignment vertical="center"/>
      <protection locked="0"/>
    </xf>
    <xf numFmtId="0" fontId="105" fillId="10" borderId="31" xfId="8" applyFont="1" applyFill="1" applyBorder="1" applyProtection="1">
      <alignment vertical="center"/>
      <protection locked="0"/>
    </xf>
    <xf numFmtId="0" fontId="105" fillId="10" borderId="337" xfId="8" applyFont="1" applyFill="1" applyBorder="1" applyProtection="1">
      <alignment vertical="center"/>
      <protection locked="0"/>
    </xf>
    <xf numFmtId="0" fontId="105" fillId="10" borderId="82" xfId="8" applyFont="1" applyFill="1" applyBorder="1" applyProtection="1">
      <alignment vertical="center"/>
      <protection locked="0"/>
    </xf>
    <xf numFmtId="0" fontId="105" fillId="10" borderId="83" xfId="8" applyFont="1" applyFill="1" applyBorder="1" applyProtection="1">
      <alignment vertical="center"/>
      <protection locked="0"/>
    </xf>
    <xf numFmtId="0" fontId="105" fillId="10" borderId="84" xfId="8" applyFont="1" applyFill="1" applyBorder="1" applyProtection="1">
      <alignment vertical="center"/>
      <protection locked="0"/>
    </xf>
    <xf numFmtId="0" fontId="105" fillId="10" borderId="85" xfId="8" applyFont="1" applyFill="1" applyBorder="1" applyProtection="1">
      <alignment vertical="center"/>
      <protection locked="0"/>
    </xf>
    <xf numFmtId="0" fontId="105" fillId="10" borderId="86" xfId="8" applyFont="1" applyFill="1" applyBorder="1" applyProtection="1">
      <alignment vertical="center"/>
      <protection locked="0"/>
    </xf>
    <xf numFmtId="0" fontId="105" fillId="10" borderId="87" xfId="8" applyFont="1" applyFill="1" applyBorder="1" applyProtection="1">
      <alignment vertical="center"/>
      <protection locked="0"/>
    </xf>
    <xf numFmtId="0" fontId="105" fillId="10" borderId="88" xfId="8" applyFont="1" applyFill="1" applyBorder="1" applyProtection="1">
      <alignment vertical="center"/>
      <protection locked="0"/>
    </xf>
    <xf numFmtId="0" fontId="105" fillId="10" borderId="110" xfId="8" applyFont="1" applyFill="1" applyBorder="1" applyProtection="1">
      <alignment vertical="center"/>
      <protection locked="0"/>
    </xf>
    <xf numFmtId="176" fontId="85" fillId="10" borderId="173" xfId="1" applyNumberFormat="1" applyFont="1" applyFill="1" applyBorder="1" applyAlignment="1" applyProtection="1">
      <alignment horizontal="center" vertical="center"/>
      <protection locked="0"/>
    </xf>
    <xf numFmtId="176" fontId="85" fillId="10" borderId="172" xfId="1" applyNumberFormat="1" applyFont="1" applyFill="1" applyBorder="1" applyAlignment="1" applyProtection="1">
      <alignment horizontal="center" vertical="center"/>
      <protection locked="0"/>
    </xf>
    <xf numFmtId="176" fontId="85" fillId="10" borderId="14" xfId="1" applyNumberFormat="1" applyFont="1" applyFill="1" applyBorder="1" applyAlignment="1" applyProtection="1">
      <alignment horizontal="center" vertical="center"/>
      <protection locked="0"/>
    </xf>
    <xf numFmtId="176" fontId="85" fillId="10" borderId="265" xfId="1" applyNumberFormat="1" applyFont="1" applyFill="1" applyBorder="1" applyAlignment="1" applyProtection="1">
      <alignment horizontal="center" vertical="center"/>
      <protection locked="0"/>
    </xf>
    <xf numFmtId="176" fontId="85" fillId="10" borderId="266" xfId="1" applyNumberFormat="1" applyFont="1" applyFill="1" applyBorder="1" applyAlignment="1" applyProtection="1">
      <alignment horizontal="center" vertical="center"/>
      <protection locked="0"/>
    </xf>
    <xf numFmtId="200" fontId="85" fillId="10" borderId="326" xfId="1" applyNumberFormat="1" applyFont="1" applyFill="1" applyBorder="1" applyAlignment="1" applyProtection="1">
      <alignment horizontal="center" vertical="center"/>
      <protection locked="0"/>
    </xf>
    <xf numFmtId="200" fontId="85" fillId="10" borderId="327" xfId="1" applyNumberFormat="1" applyFont="1" applyFill="1" applyBorder="1" applyAlignment="1" applyProtection="1">
      <alignment horizontal="center" vertical="center"/>
      <protection locked="0"/>
    </xf>
    <xf numFmtId="200" fontId="85" fillId="10" borderId="328" xfId="1" applyNumberFormat="1" applyFont="1" applyFill="1" applyBorder="1" applyAlignment="1" applyProtection="1">
      <alignment horizontal="center" vertical="center"/>
      <protection locked="0"/>
    </xf>
    <xf numFmtId="0" fontId="85" fillId="10" borderId="71" xfId="8" applyFont="1" applyFill="1" applyBorder="1" applyAlignment="1">
      <alignment horizontal="center" vertical="center"/>
    </xf>
    <xf numFmtId="0" fontId="105" fillId="10" borderId="33" xfId="8" applyFont="1" applyFill="1" applyBorder="1" applyProtection="1">
      <alignment vertical="center"/>
      <protection locked="0"/>
    </xf>
    <xf numFmtId="38" fontId="105" fillId="10" borderId="33" xfId="9" applyFont="1" applyFill="1" applyBorder="1" applyProtection="1">
      <alignment vertical="center"/>
      <protection locked="0"/>
    </xf>
    <xf numFmtId="0" fontId="105" fillId="10" borderId="33" xfId="8" applyFont="1" applyFill="1" applyBorder="1" applyAlignment="1" applyProtection="1">
      <alignment horizontal="right" vertical="center"/>
      <protection locked="0"/>
    </xf>
    <xf numFmtId="41" fontId="105" fillId="10" borderId="33" xfId="1" applyFont="1" applyFill="1" applyBorder="1" applyProtection="1">
      <alignment vertical="center"/>
      <protection locked="0"/>
    </xf>
    <xf numFmtId="180" fontId="85" fillId="10" borderId="338" xfId="8" applyNumberFormat="1" applyFont="1" applyFill="1" applyBorder="1" applyAlignment="1" applyProtection="1">
      <alignment horizontal="center" vertical="center"/>
      <protection locked="0"/>
    </xf>
    <xf numFmtId="180" fontId="85" fillId="10" borderId="339" xfId="8" applyNumberFormat="1" applyFont="1" applyFill="1" applyBorder="1" applyAlignment="1" applyProtection="1">
      <alignment horizontal="center" vertical="center"/>
      <protection locked="0"/>
    </xf>
    <xf numFmtId="180" fontId="85" fillId="10" borderId="340" xfId="8" applyNumberFormat="1" applyFont="1" applyFill="1" applyBorder="1" applyAlignment="1" applyProtection="1">
      <alignment horizontal="center" vertical="center"/>
      <protection locked="0"/>
    </xf>
    <xf numFmtId="180" fontId="85" fillId="10" borderId="341" xfId="8" applyNumberFormat="1" applyFont="1" applyFill="1" applyBorder="1" applyAlignment="1" applyProtection="1">
      <alignment horizontal="center" vertical="center"/>
      <protection locked="0"/>
    </xf>
    <xf numFmtId="180" fontId="85" fillId="10" borderId="342" xfId="8" applyNumberFormat="1" applyFont="1" applyFill="1" applyBorder="1" applyAlignment="1" applyProtection="1">
      <alignment horizontal="center" vertical="center"/>
      <protection locked="0"/>
    </xf>
    <xf numFmtId="180" fontId="85" fillId="10" borderId="111" xfId="8" applyNumberFormat="1" applyFont="1" applyFill="1" applyBorder="1" applyAlignment="1" applyProtection="1">
      <alignment horizontal="center" vertical="center"/>
      <protection locked="0"/>
    </xf>
    <xf numFmtId="180" fontId="85" fillId="10" borderId="112" xfId="8" applyNumberFormat="1" applyFont="1" applyFill="1" applyBorder="1" applyAlignment="1" applyProtection="1">
      <alignment horizontal="center" vertical="center"/>
      <protection locked="0"/>
    </xf>
    <xf numFmtId="180" fontId="85" fillId="10" borderId="113" xfId="8" applyNumberFormat="1" applyFont="1" applyFill="1" applyBorder="1" applyAlignment="1" applyProtection="1">
      <alignment horizontal="center" vertical="center"/>
      <protection locked="0"/>
    </xf>
    <xf numFmtId="180" fontId="85" fillId="10" borderId="114" xfId="8" applyNumberFormat="1" applyFont="1" applyFill="1" applyBorder="1" applyAlignment="1" applyProtection="1">
      <alignment horizontal="center" vertical="center"/>
      <protection locked="0"/>
    </xf>
    <xf numFmtId="180" fontId="85" fillId="10" borderId="115" xfId="8" applyNumberFormat="1" applyFont="1" applyFill="1" applyBorder="1" applyAlignment="1" applyProtection="1">
      <alignment horizontal="center" vertical="center"/>
      <protection locked="0"/>
    </xf>
    <xf numFmtId="180" fontId="85" fillId="10" borderId="116" xfId="8" applyNumberFormat="1" applyFont="1" applyFill="1" applyBorder="1" applyAlignment="1" applyProtection="1">
      <alignment horizontal="center" vertical="center"/>
      <protection locked="0"/>
    </xf>
    <xf numFmtId="180" fontId="85" fillId="10" borderId="117" xfId="8" applyNumberFormat="1" applyFont="1" applyFill="1" applyBorder="1" applyAlignment="1" applyProtection="1">
      <alignment horizontal="center" vertical="center"/>
      <protection locked="0"/>
    </xf>
    <xf numFmtId="180" fontId="85" fillId="10" borderId="118" xfId="8" applyNumberFormat="1" applyFont="1" applyFill="1" applyBorder="1" applyAlignment="1" applyProtection="1">
      <alignment horizontal="center" vertical="center"/>
      <protection locked="0"/>
    </xf>
    <xf numFmtId="180" fontId="85" fillId="10" borderId="96" xfId="8" applyNumberFormat="1" applyFont="1" applyFill="1" applyBorder="1" applyAlignment="1" applyProtection="1">
      <alignment horizontal="center" vertical="center"/>
      <protection locked="0"/>
    </xf>
    <xf numFmtId="180" fontId="85" fillId="10" borderId="0" xfId="8" applyNumberFormat="1" applyFont="1" applyFill="1" applyAlignment="1" applyProtection="1">
      <alignment horizontal="center" vertical="center"/>
      <protection locked="0"/>
    </xf>
    <xf numFmtId="180" fontId="85" fillId="10" borderId="119" xfId="8" applyNumberFormat="1" applyFont="1" applyFill="1" applyBorder="1" applyAlignment="1" applyProtection="1">
      <alignment horizontal="center" vertical="center"/>
      <protection locked="0"/>
    </xf>
    <xf numFmtId="180" fontId="85" fillId="10" borderId="120" xfId="8" applyNumberFormat="1" applyFont="1" applyFill="1" applyBorder="1" applyAlignment="1" applyProtection="1">
      <alignment horizontal="center" vertical="center"/>
      <protection locked="0"/>
    </xf>
    <xf numFmtId="180" fontId="85" fillId="10" borderId="343" xfId="8" applyNumberFormat="1" applyFont="1" applyFill="1" applyBorder="1" applyAlignment="1" applyProtection="1">
      <alignment horizontal="center" vertical="center"/>
      <protection locked="0"/>
    </xf>
    <xf numFmtId="180" fontId="85" fillId="10" borderId="344" xfId="8" applyNumberFormat="1" applyFont="1" applyFill="1" applyBorder="1" applyAlignment="1" applyProtection="1">
      <alignment horizontal="center" vertical="center"/>
      <protection locked="0"/>
    </xf>
    <xf numFmtId="180" fontId="85" fillId="10" borderId="345" xfId="8" applyNumberFormat="1" applyFont="1" applyFill="1" applyBorder="1" applyAlignment="1" applyProtection="1">
      <alignment horizontal="center" vertical="center"/>
      <protection locked="0"/>
    </xf>
    <xf numFmtId="180" fontId="85" fillId="10" borderId="121" xfId="8" applyNumberFormat="1" applyFont="1" applyFill="1" applyBorder="1" applyAlignment="1" applyProtection="1">
      <alignment horizontal="center" vertical="center"/>
      <protection locked="0"/>
    </xf>
    <xf numFmtId="180" fontId="85" fillId="10" borderId="122" xfId="8" applyNumberFormat="1" applyFont="1" applyFill="1" applyBorder="1" applyAlignment="1" applyProtection="1">
      <alignment horizontal="center" vertical="center"/>
      <protection locked="0"/>
    </xf>
    <xf numFmtId="180" fontId="85" fillId="10" borderId="123" xfId="8" applyNumberFormat="1" applyFont="1" applyFill="1" applyBorder="1" applyAlignment="1" applyProtection="1">
      <alignment horizontal="center" vertical="center"/>
      <protection locked="0"/>
    </xf>
    <xf numFmtId="180" fontId="85" fillId="10" borderId="124" xfId="8" applyNumberFormat="1" applyFont="1" applyFill="1" applyBorder="1" applyAlignment="1" applyProtection="1">
      <alignment horizontal="center" vertical="center"/>
      <protection locked="0"/>
    </xf>
    <xf numFmtId="180" fontId="85" fillId="10" borderId="125" xfId="8" applyNumberFormat="1" applyFont="1" applyFill="1" applyBorder="1" applyAlignment="1" applyProtection="1">
      <alignment horizontal="center" vertical="center"/>
      <protection locked="0"/>
    </xf>
    <xf numFmtId="180" fontId="85" fillId="10" borderId="126" xfId="8" applyNumberFormat="1" applyFont="1" applyFill="1" applyBorder="1" applyAlignment="1" applyProtection="1">
      <alignment horizontal="center" vertical="center"/>
      <protection locked="0"/>
    </xf>
    <xf numFmtId="180" fontId="85" fillId="10" borderId="127" xfId="8" applyNumberFormat="1" applyFont="1" applyFill="1" applyBorder="1" applyAlignment="1" applyProtection="1">
      <alignment horizontal="center" vertical="center"/>
      <protection locked="0"/>
    </xf>
    <xf numFmtId="0" fontId="85" fillId="10" borderId="52" xfId="8" applyFont="1" applyFill="1" applyBorder="1" applyAlignment="1">
      <alignment horizontal="center" vertical="center"/>
    </xf>
    <xf numFmtId="0" fontId="105" fillId="10" borderId="1" xfId="8" applyFont="1" applyFill="1" applyBorder="1" applyProtection="1">
      <alignment vertical="center"/>
      <protection locked="0"/>
    </xf>
    <xf numFmtId="38" fontId="105" fillId="10" borderId="1" xfId="9" applyFont="1" applyFill="1" applyBorder="1" applyProtection="1">
      <alignment vertical="center"/>
      <protection locked="0"/>
    </xf>
    <xf numFmtId="0" fontId="105" fillId="10" borderId="1" xfId="8" applyFont="1" applyFill="1" applyBorder="1" applyAlignment="1" applyProtection="1">
      <alignment horizontal="right" vertical="center"/>
      <protection locked="0"/>
    </xf>
    <xf numFmtId="40" fontId="85" fillId="2" borderId="346" xfId="9" applyNumberFormat="1" applyFont="1" applyFill="1" applyBorder="1" applyAlignment="1">
      <alignment horizontal="center" vertical="center"/>
    </xf>
    <xf numFmtId="40" fontId="85" fillId="2" borderId="347" xfId="9" applyNumberFormat="1" applyFont="1" applyFill="1" applyBorder="1" applyAlignment="1">
      <alignment horizontal="center" vertical="center"/>
    </xf>
    <xf numFmtId="40" fontId="85" fillId="2" borderId="50" xfId="9" applyNumberFormat="1" applyFont="1" applyFill="1" applyBorder="1" applyAlignment="1">
      <alignment horizontal="center" vertical="center"/>
    </xf>
    <xf numFmtId="40" fontId="85" fillId="2" borderId="76" xfId="9" applyNumberFormat="1" applyFont="1" applyFill="1" applyBorder="1" applyAlignment="1">
      <alignment horizontal="center" vertical="center"/>
    </xf>
    <xf numFmtId="40" fontId="85" fillId="2" borderId="348" xfId="9" applyNumberFormat="1" applyFont="1" applyFill="1" applyBorder="1" applyAlignment="1">
      <alignment horizontal="center" vertical="center"/>
    </xf>
    <xf numFmtId="40" fontId="85" fillId="2" borderId="77" xfId="9" applyNumberFormat="1" applyFont="1" applyFill="1" applyBorder="1" applyAlignment="1">
      <alignment horizontal="center" vertical="center"/>
    </xf>
    <xf numFmtId="40" fontId="85" fillId="2" borderId="78" xfId="9" applyNumberFormat="1" applyFont="1" applyFill="1" applyBorder="1" applyAlignment="1">
      <alignment horizontal="center" vertical="center"/>
    </xf>
    <xf numFmtId="40" fontId="85" fillId="2" borderId="128" xfId="9" applyNumberFormat="1" applyFont="1" applyFill="1" applyBorder="1" applyAlignment="1">
      <alignment horizontal="center" vertical="center"/>
    </xf>
    <xf numFmtId="40" fontId="85" fillId="2" borderId="129" xfId="9" applyNumberFormat="1" applyFont="1" applyFill="1" applyBorder="1" applyAlignment="1">
      <alignment horizontal="center" vertical="center"/>
    </xf>
    <xf numFmtId="40" fontId="85" fillId="2" borderId="130" xfId="9" applyNumberFormat="1" applyFont="1" applyFill="1" applyBorder="1" applyAlignment="1">
      <alignment horizontal="center" vertical="center"/>
    </xf>
    <xf numFmtId="40" fontId="85" fillId="2" borderId="131" xfId="9" applyNumberFormat="1" applyFont="1" applyFill="1" applyBorder="1" applyAlignment="1">
      <alignment horizontal="center" vertical="center"/>
    </xf>
    <xf numFmtId="40" fontId="85" fillId="2" borderId="132" xfId="9" applyNumberFormat="1" applyFont="1" applyFill="1" applyBorder="1" applyAlignment="1">
      <alignment horizontal="center" vertical="center"/>
    </xf>
    <xf numFmtId="40" fontId="85" fillId="2" borderId="133" xfId="9" applyNumberFormat="1" applyFont="1" applyFill="1" applyBorder="1" applyAlignment="1">
      <alignment horizontal="center" vertical="center"/>
    </xf>
    <xf numFmtId="40" fontId="85" fillId="2" borderId="134" xfId="9" applyNumberFormat="1" applyFont="1" applyFill="1" applyBorder="1" applyAlignment="1">
      <alignment horizontal="center" vertical="center"/>
    </xf>
    <xf numFmtId="40" fontId="85" fillId="2" borderId="135" xfId="9" applyNumberFormat="1" applyFont="1" applyFill="1" applyBorder="1" applyAlignment="1">
      <alignment horizontal="center" vertical="center"/>
    </xf>
    <xf numFmtId="40" fontId="85" fillId="2" borderId="96" xfId="9" applyNumberFormat="1" applyFont="1" applyFill="1" applyBorder="1" applyAlignment="1">
      <alignment horizontal="center" vertical="center"/>
    </xf>
    <xf numFmtId="40" fontId="85" fillId="2" borderId="0" xfId="9" applyNumberFormat="1" applyFont="1" applyFill="1" applyBorder="1" applyAlignment="1">
      <alignment horizontal="center" vertical="center"/>
    </xf>
    <xf numFmtId="180" fontId="85" fillId="10" borderId="136" xfId="8" applyNumberFormat="1" applyFont="1" applyFill="1" applyBorder="1" applyAlignment="1" applyProtection="1">
      <alignment horizontal="center" vertical="center"/>
      <protection locked="0"/>
    </xf>
    <xf numFmtId="180" fontId="85" fillId="10" borderId="349" xfId="8" applyNumberFormat="1" applyFont="1" applyFill="1" applyBorder="1" applyAlignment="1" applyProtection="1">
      <alignment horizontal="center" vertical="center"/>
      <protection locked="0"/>
    </xf>
    <xf numFmtId="180" fontId="85" fillId="10" borderId="350" xfId="8" applyNumberFormat="1" applyFont="1" applyFill="1" applyBorder="1" applyAlignment="1" applyProtection="1">
      <alignment horizontal="center" vertical="center"/>
      <protection locked="0"/>
    </xf>
    <xf numFmtId="180" fontId="85" fillId="10" borderId="351" xfId="8" applyNumberFormat="1" applyFont="1" applyFill="1" applyBorder="1" applyAlignment="1" applyProtection="1">
      <alignment horizontal="center" vertical="center"/>
      <protection locked="0"/>
    </xf>
    <xf numFmtId="180" fontId="85" fillId="10" borderId="352" xfId="8" applyNumberFormat="1" applyFont="1" applyFill="1" applyBorder="1" applyAlignment="1" applyProtection="1">
      <alignment horizontal="center" vertical="center"/>
      <protection locked="0"/>
    </xf>
    <xf numFmtId="180" fontId="85" fillId="10" borderId="137" xfId="8" applyNumberFormat="1" applyFont="1" applyFill="1" applyBorder="1" applyAlignment="1" applyProtection="1">
      <alignment horizontal="center" vertical="center"/>
      <protection locked="0"/>
    </xf>
    <xf numFmtId="180" fontId="85" fillId="10" borderId="138" xfId="8" applyNumberFormat="1" applyFont="1" applyFill="1" applyBorder="1" applyAlignment="1" applyProtection="1">
      <alignment horizontal="center" vertical="center"/>
      <protection locked="0"/>
    </xf>
    <xf numFmtId="180" fontId="85" fillId="10" borderId="139" xfId="8" applyNumberFormat="1" applyFont="1" applyFill="1" applyBorder="1" applyAlignment="1" applyProtection="1">
      <alignment horizontal="center" vertical="center"/>
      <protection locked="0"/>
    </xf>
    <xf numFmtId="180" fontId="85" fillId="10" borderId="140" xfId="8" applyNumberFormat="1" applyFont="1" applyFill="1" applyBorder="1" applyAlignment="1" applyProtection="1">
      <alignment horizontal="center" vertical="center"/>
      <protection locked="0"/>
    </xf>
    <xf numFmtId="180" fontId="85" fillId="10" borderId="141" xfId="8" applyNumberFormat="1" applyFont="1" applyFill="1" applyBorder="1" applyAlignment="1" applyProtection="1">
      <alignment horizontal="center" vertical="center"/>
      <protection locked="0"/>
    </xf>
    <xf numFmtId="180" fontId="85" fillId="10" borderId="142" xfId="8" applyNumberFormat="1" applyFont="1" applyFill="1" applyBorder="1" applyAlignment="1" applyProtection="1">
      <alignment horizontal="center" vertical="center"/>
      <protection locked="0"/>
    </xf>
    <xf numFmtId="180" fontId="85" fillId="10" borderId="143" xfId="8" applyNumberFormat="1" applyFont="1" applyFill="1" applyBorder="1" applyAlignment="1" applyProtection="1">
      <alignment horizontal="center" vertical="center"/>
      <protection locked="0"/>
    </xf>
    <xf numFmtId="180" fontId="85" fillId="10" borderId="144" xfId="8" applyNumberFormat="1" applyFont="1" applyFill="1" applyBorder="1" applyAlignment="1" applyProtection="1">
      <alignment horizontal="center" vertical="center"/>
      <protection locked="0"/>
    </xf>
    <xf numFmtId="180" fontId="85" fillId="10" borderId="145" xfId="8" applyNumberFormat="1" applyFont="1" applyFill="1" applyBorder="1" applyAlignment="1" applyProtection="1">
      <alignment horizontal="center" vertical="center"/>
      <protection locked="0"/>
    </xf>
    <xf numFmtId="180" fontId="85" fillId="10" borderId="146" xfId="8" applyNumberFormat="1" applyFont="1" applyFill="1" applyBorder="1" applyAlignment="1" applyProtection="1">
      <alignment horizontal="center" vertical="center"/>
      <protection locked="0"/>
    </xf>
    <xf numFmtId="180" fontId="85" fillId="10" borderId="147" xfId="8" applyNumberFormat="1" applyFont="1" applyFill="1" applyBorder="1" applyAlignment="1" applyProtection="1">
      <alignment horizontal="center" vertical="center"/>
      <protection locked="0"/>
    </xf>
    <xf numFmtId="180" fontId="85" fillId="10" borderId="148" xfId="8" applyNumberFormat="1" applyFont="1" applyFill="1" applyBorder="1" applyAlignment="1" applyProtection="1">
      <alignment horizontal="center" vertical="center"/>
      <protection locked="0"/>
    </xf>
    <xf numFmtId="180" fontId="85" fillId="10" borderId="149" xfId="8" applyNumberFormat="1" applyFont="1" applyFill="1" applyBorder="1" applyAlignment="1" applyProtection="1">
      <alignment horizontal="center" vertical="center"/>
      <protection locked="0"/>
    </xf>
    <xf numFmtId="0" fontId="105" fillId="10" borderId="103" xfId="8" applyFont="1" applyFill="1" applyBorder="1" applyProtection="1">
      <alignment vertical="center"/>
      <protection locked="0"/>
    </xf>
    <xf numFmtId="38" fontId="105" fillId="10" borderId="103" xfId="9" applyFont="1" applyFill="1" applyBorder="1" applyProtection="1">
      <alignment vertical="center"/>
      <protection locked="0"/>
    </xf>
    <xf numFmtId="0" fontId="105" fillId="10" borderId="103" xfId="8" applyFont="1" applyFill="1" applyBorder="1" applyAlignment="1" applyProtection="1">
      <alignment horizontal="right" vertical="center"/>
      <protection locked="0"/>
    </xf>
    <xf numFmtId="40" fontId="85" fillId="2" borderId="353" xfId="9" applyNumberFormat="1" applyFont="1" applyFill="1" applyBorder="1" applyAlignment="1">
      <alignment horizontal="center" vertical="center"/>
    </xf>
    <xf numFmtId="40" fontId="85" fillId="2" borderId="354" xfId="9" applyNumberFormat="1" applyFont="1" applyFill="1" applyBorder="1" applyAlignment="1">
      <alignment horizontal="center" vertical="center"/>
    </xf>
    <xf numFmtId="40" fontId="85" fillId="2" borderId="30" xfId="9" applyNumberFormat="1" applyFont="1" applyFill="1" applyBorder="1" applyAlignment="1">
      <alignment horizontal="center" vertical="center"/>
    </xf>
    <xf numFmtId="40" fontId="85" fillId="2" borderId="66" xfId="9" applyNumberFormat="1" applyFont="1" applyFill="1" applyBorder="1" applyAlignment="1">
      <alignment horizontal="center" vertical="center"/>
    </xf>
    <xf numFmtId="40" fontId="85" fillId="2" borderId="303" xfId="9" applyNumberFormat="1" applyFont="1" applyFill="1" applyBorder="1" applyAlignment="1">
      <alignment horizontal="center" vertical="center"/>
    </xf>
    <xf numFmtId="40" fontId="85" fillId="2" borderId="204" xfId="9" applyNumberFormat="1" applyFont="1" applyFill="1" applyBorder="1" applyAlignment="1">
      <alignment horizontal="center" vertical="center"/>
    </xf>
    <xf numFmtId="40" fontId="85" fillId="2" borderId="41" xfId="9" applyNumberFormat="1" applyFont="1" applyFill="1" applyBorder="1" applyAlignment="1">
      <alignment horizontal="center" vertical="center"/>
    </xf>
    <xf numFmtId="40" fontId="85" fillId="2" borderId="83" xfId="9" applyNumberFormat="1" applyFont="1" applyFill="1" applyBorder="1" applyAlignment="1">
      <alignment horizontal="center" vertical="center"/>
    </xf>
    <xf numFmtId="40" fontId="85" fillId="2" borderId="150" xfId="9" applyNumberFormat="1" applyFont="1" applyFill="1" applyBorder="1" applyAlignment="1">
      <alignment horizontal="center" vertical="center"/>
    </xf>
    <xf numFmtId="40" fontId="85" fillId="2" borderId="151" xfId="9" applyNumberFormat="1" applyFont="1" applyFill="1" applyBorder="1" applyAlignment="1">
      <alignment horizontal="center" vertical="center"/>
    </xf>
    <xf numFmtId="40" fontId="85" fillId="2" borderId="152" xfId="9" applyNumberFormat="1" applyFont="1" applyFill="1" applyBorder="1" applyAlignment="1">
      <alignment horizontal="center" vertical="center"/>
    </xf>
    <xf numFmtId="40" fontId="85" fillId="2" borderId="67" xfId="9" applyNumberFormat="1" applyFont="1" applyFill="1" applyBorder="1" applyAlignment="1">
      <alignment horizontal="center" vertical="center"/>
    </xf>
    <xf numFmtId="40" fontId="85" fillId="2" borderId="60" xfId="9" applyNumberFormat="1" applyFont="1" applyFill="1" applyBorder="1" applyAlignment="1">
      <alignment horizontal="center" vertical="center"/>
    </xf>
    <xf numFmtId="40" fontId="85" fillId="2" borderId="61" xfId="9" applyNumberFormat="1" applyFont="1" applyFill="1" applyBorder="1" applyAlignment="1">
      <alignment horizontal="center" vertical="center"/>
    </xf>
    <xf numFmtId="40" fontId="85" fillId="2" borderId="153" xfId="9" applyNumberFormat="1" applyFont="1" applyFill="1" applyBorder="1" applyAlignment="1">
      <alignment horizontal="center" vertical="center"/>
    </xf>
    <xf numFmtId="40" fontId="85" fillId="2" borderId="144" xfId="9" applyNumberFormat="1" applyFont="1" applyFill="1" applyBorder="1" applyAlignment="1">
      <alignment horizontal="center" vertical="center"/>
    </xf>
    <xf numFmtId="180" fontId="105" fillId="10" borderId="41" xfId="8" applyNumberFormat="1" applyFont="1" applyFill="1" applyBorder="1" applyProtection="1">
      <alignment vertical="center"/>
      <protection locked="0"/>
    </xf>
    <xf numFmtId="0" fontId="105" fillId="10" borderId="10" xfId="8" applyFont="1" applyFill="1" applyBorder="1" applyProtection="1">
      <alignment vertical="center"/>
      <protection locked="0"/>
    </xf>
    <xf numFmtId="0" fontId="105" fillId="10" borderId="154" xfId="8" applyFont="1" applyFill="1" applyBorder="1" applyProtection="1">
      <alignment vertical="center"/>
      <protection locked="0"/>
    </xf>
    <xf numFmtId="0" fontId="105" fillId="10" borderId="155" xfId="8" applyFont="1" applyFill="1" applyBorder="1" applyProtection="1">
      <alignment vertical="center"/>
      <protection locked="0"/>
    </xf>
    <xf numFmtId="0" fontId="105" fillId="10" borderId="156" xfId="8" applyFont="1" applyFill="1" applyBorder="1" applyProtection="1">
      <alignment vertical="center"/>
      <protection locked="0"/>
    </xf>
    <xf numFmtId="0" fontId="105" fillId="10" borderId="157" xfId="8" applyFont="1" applyFill="1" applyBorder="1" applyProtection="1">
      <alignment vertical="center"/>
      <protection locked="0"/>
    </xf>
    <xf numFmtId="0" fontId="105" fillId="10" borderId="158" xfId="8" applyFont="1" applyFill="1" applyBorder="1" applyProtection="1">
      <alignment vertical="center"/>
      <protection locked="0"/>
    </xf>
    <xf numFmtId="0" fontId="105" fillId="10" borderId="159" xfId="8" applyFont="1" applyFill="1" applyBorder="1" applyProtection="1">
      <alignment vertical="center"/>
      <protection locked="0"/>
    </xf>
    <xf numFmtId="0" fontId="81" fillId="0" borderId="50" xfId="0" applyFont="1" applyBorder="1">
      <alignment vertical="center"/>
    </xf>
    <xf numFmtId="0" fontId="105" fillId="10" borderId="356" xfId="8" applyFont="1" applyFill="1" applyBorder="1" applyProtection="1">
      <alignment vertical="center"/>
      <protection locked="0"/>
    </xf>
    <xf numFmtId="38" fontId="105" fillId="10" borderId="356" xfId="9" applyFont="1" applyFill="1" applyBorder="1" applyProtection="1">
      <alignment vertical="center"/>
      <protection locked="0"/>
    </xf>
    <xf numFmtId="0" fontId="105" fillId="10" borderId="356" xfId="8" applyFont="1" applyFill="1" applyBorder="1" applyAlignment="1" applyProtection="1">
      <alignment horizontal="right" vertical="center"/>
      <protection locked="0"/>
    </xf>
    <xf numFmtId="4" fontId="81" fillId="0" borderId="18" xfId="0" applyNumberFormat="1" applyFont="1" applyBorder="1" applyAlignment="1">
      <alignment horizontal="center"/>
    </xf>
    <xf numFmtId="4" fontId="81" fillId="0" borderId="169" xfId="0" applyNumberFormat="1" applyFont="1" applyBorder="1" applyAlignment="1">
      <alignment horizontal="center"/>
    </xf>
    <xf numFmtId="185" fontId="81" fillId="9" borderId="357" xfId="0" applyNumberFormat="1" applyFont="1" applyFill="1" applyBorder="1" applyAlignment="1">
      <alignment horizontal="center"/>
    </xf>
    <xf numFmtId="185" fontId="81" fillId="9" borderId="358" xfId="0" applyNumberFormat="1" applyFont="1" applyFill="1" applyBorder="1" applyAlignment="1">
      <alignment horizontal="center"/>
    </xf>
    <xf numFmtId="176" fontId="105" fillId="15" borderId="77" xfId="1" applyNumberFormat="1" applyFont="1" applyFill="1" applyBorder="1" applyAlignment="1">
      <alignment horizontal="center" vertical="center"/>
    </xf>
    <xf numFmtId="176" fontId="105" fillId="15" borderId="164" xfId="1" applyNumberFormat="1" applyFont="1" applyFill="1" applyBorder="1" applyAlignment="1">
      <alignment horizontal="center" vertical="center"/>
    </xf>
    <xf numFmtId="176" fontId="105" fillId="15" borderId="1" xfId="1" applyNumberFormat="1" applyFont="1" applyFill="1" applyBorder="1" applyAlignment="1">
      <alignment horizontal="center" vertical="center"/>
    </xf>
    <xf numFmtId="176" fontId="105" fillId="15" borderId="359" xfId="1" applyNumberFormat="1" applyFont="1" applyFill="1" applyBorder="1" applyAlignment="1">
      <alignment horizontal="center" vertical="center"/>
    </xf>
    <xf numFmtId="176" fontId="105" fillId="15" borderId="348" xfId="1" applyNumberFormat="1" applyFont="1" applyFill="1" applyBorder="1" applyAlignment="1">
      <alignment horizontal="center" vertical="center"/>
    </xf>
    <xf numFmtId="200" fontId="105" fillId="15" borderId="360" xfId="1" applyNumberFormat="1" applyFont="1" applyFill="1" applyBorder="1" applyAlignment="1">
      <alignment horizontal="center" vertical="center"/>
    </xf>
    <xf numFmtId="200" fontId="105" fillId="15" borderId="361" xfId="1" applyNumberFormat="1" applyFont="1" applyFill="1" applyBorder="1" applyAlignment="1">
      <alignment horizontal="center" vertical="center"/>
    </xf>
    <xf numFmtId="200" fontId="85" fillId="8" borderId="361" xfId="1" applyNumberFormat="1" applyFont="1" applyFill="1" applyBorder="1" applyAlignment="1" applyProtection="1">
      <alignment horizontal="center" vertical="center"/>
      <protection locked="0"/>
    </xf>
    <xf numFmtId="200" fontId="85" fillId="8" borderId="362" xfId="1" applyNumberFormat="1" applyFont="1" applyFill="1" applyBorder="1" applyAlignment="1" applyProtection="1">
      <alignment horizontal="center" vertical="center"/>
      <protection locked="0"/>
    </xf>
    <xf numFmtId="185" fontId="85" fillId="8" borderId="361" xfId="1" applyNumberFormat="1" applyFont="1" applyFill="1" applyBorder="1" applyAlignment="1" applyProtection="1">
      <alignment horizontal="center" vertical="center"/>
      <protection locked="0"/>
    </xf>
    <xf numFmtId="200" fontId="85" fillId="8" borderId="363" xfId="1" applyNumberFormat="1" applyFont="1" applyFill="1" applyBorder="1" applyAlignment="1" applyProtection="1">
      <alignment horizontal="center" vertical="center"/>
      <protection locked="0"/>
    </xf>
    <xf numFmtId="204" fontId="85" fillId="8" borderId="363" xfId="1" applyNumberFormat="1" applyFont="1" applyFill="1" applyBorder="1" applyAlignment="1" applyProtection="1">
      <alignment horizontal="center" vertical="center"/>
      <protection locked="0"/>
    </xf>
    <xf numFmtId="200" fontId="85" fillId="8" borderId="364" xfId="1" applyNumberFormat="1" applyFont="1" applyFill="1" applyBorder="1" applyAlignment="1" applyProtection="1">
      <alignment horizontal="center" vertical="center"/>
      <protection locked="0"/>
    </xf>
    <xf numFmtId="200" fontId="85" fillId="8" borderId="365" xfId="1" applyNumberFormat="1" applyFont="1" applyFill="1" applyBorder="1" applyAlignment="1" applyProtection="1">
      <alignment horizontal="center" vertical="center"/>
      <protection locked="0"/>
    </xf>
    <xf numFmtId="200" fontId="85" fillId="8" borderId="366" xfId="1" applyNumberFormat="1" applyFont="1" applyFill="1" applyBorder="1" applyAlignment="1" applyProtection="1">
      <alignment horizontal="center" vertical="center"/>
      <protection locked="0"/>
    </xf>
    <xf numFmtId="200" fontId="85" fillId="8" borderId="367" xfId="1" applyNumberFormat="1" applyFont="1" applyFill="1" applyBorder="1" applyAlignment="1" applyProtection="1">
      <alignment horizontal="center" vertical="center"/>
      <protection locked="0"/>
    </xf>
    <xf numFmtId="200" fontId="85" fillId="8" borderId="329" xfId="1" applyNumberFormat="1" applyFont="1" applyFill="1" applyBorder="1" applyAlignment="1" applyProtection="1">
      <alignment horizontal="center" vertical="center"/>
      <protection locked="0"/>
    </xf>
    <xf numFmtId="0" fontId="105" fillId="10" borderId="160" xfId="8" applyFont="1" applyFill="1" applyBorder="1" applyProtection="1">
      <alignment vertical="center"/>
      <protection locked="0"/>
    </xf>
    <xf numFmtId="0" fontId="105" fillId="10" borderId="167" xfId="8" applyFont="1" applyFill="1" applyBorder="1" applyProtection="1">
      <alignment vertical="center"/>
      <protection locked="0"/>
    </xf>
    <xf numFmtId="38" fontId="105" fillId="10" borderId="167" xfId="9" applyFont="1" applyFill="1" applyBorder="1" applyProtection="1">
      <alignment vertical="center"/>
      <protection locked="0"/>
    </xf>
    <xf numFmtId="0" fontId="105" fillId="10" borderId="167" xfId="8" applyFont="1" applyFill="1" applyBorder="1" applyAlignment="1" applyProtection="1">
      <alignment horizontal="right" vertical="center"/>
      <protection locked="0"/>
    </xf>
    <xf numFmtId="0" fontId="120" fillId="10" borderId="167" xfId="8" applyFont="1" applyFill="1" applyBorder="1" applyAlignment="1" applyProtection="1">
      <alignment horizontal="center" vertical="center"/>
      <protection locked="0"/>
    </xf>
    <xf numFmtId="0" fontId="85" fillId="10" borderId="167" xfId="8" applyFont="1" applyFill="1" applyBorder="1" applyAlignment="1" applyProtection="1">
      <alignment horizontal="center" vertical="center"/>
      <protection locked="0"/>
    </xf>
    <xf numFmtId="0" fontId="113" fillId="10" borderId="167" xfId="8" applyFont="1" applyFill="1" applyBorder="1" applyProtection="1">
      <alignment vertical="center"/>
      <protection locked="0"/>
    </xf>
    <xf numFmtId="205" fontId="81" fillId="0" borderId="0" xfId="0" applyNumberFormat="1" applyFont="1">
      <alignment vertical="center"/>
    </xf>
    <xf numFmtId="202" fontId="81" fillId="0" borderId="0" xfId="0" applyNumberFormat="1" applyFont="1">
      <alignment vertical="center"/>
    </xf>
    <xf numFmtId="41" fontId="118" fillId="0" borderId="0" xfId="0" applyNumberFormat="1" applyFont="1">
      <alignment vertical="center"/>
    </xf>
    <xf numFmtId="41" fontId="121" fillId="0" borderId="0" xfId="0" applyNumberFormat="1" applyFont="1">
      <alignment vertical="center"/>
    </xf>
    <xf numFmtId="41" fontId="21" fillId="18" borderId="33" xfId="1" applyFont="1" applyFill="1" applyBorder="1">
      <alignment vertical="center"/>
    </xf>
    <xf numFmtId="0" fontId="10" fillId="3" borderId="368" xfId="2" applyFont="1" applyFill="1" applyBorder="1" applyAlignment="1" applyProtection="1">
      <alignment horizontal="center" vertical="center"/>
      <protection locked="0"/>
    </xf>
    <xf numFmtId="178" fontId="10" fillId="3" borderId="14" xfId="2" applyNumberFormat="1" applyFont="1" applyFill="1" applyBorder="1" applyAlignment="1" applyProtection="1">
      <alignment horizontal="center" vertical="center"/>
      <protection locked="0"/>
    </xf>
    <xf numFmtId="41" fontId="11" fillId="0" borderId="60" xfId="1" applyFont="1" applyFill="1" applyBorder="1" applyAlignment="1" applyProtection="1">
      <alignment horizontal="center" vertical="center" wrapText="1"/>
      <protection locked="0"/>
    </xf>
    <xf numFmtId="0" fontId="10" fillId="27" borderId="189" xfId="2" applyFont="1" applyFill="1" applyBorder="1" applyAlignment="1" applyProtection="1">
      <alignment horizontal="center" vertical="center"/>
      <protection locked="0"/>
    </xf>
    <xf numFmtId="178" fontId="10" fillId="27" borderId="191" xfId="2" applyNumberFormat="1" applyFont="1" applyFill="1" applyBorder="1" applyAlignment="1" applyProtection="1">
      <alignment horizontal="center" vertical="center"/>
      <protection locked="0"/>
    </xf>
    <xf numFmtId="41" fontId="11" fillId="3" borderId="172" xfId="1" applyFont="1" applyFill="1" applyBorder="1" applyAlignment="1" applyProtection="1">
      <alignment horizontal="center" vertical="center" wrapText="1"/>
      <protection locked="0"/>
    </xf>
    <xf numFmtId="177" fontId="62" fillId="0" borderId="1" xfId="2" applyNumberFormat="1" applyFont="1" applyBorder="1" applyAlignment="1" applyProtection="1">
      <alignment vertical="center"/>
      <protection locked="0"/>
    </xf>
    <xf numFmtId="177" fontId="64" fillId="0" borderId="1" xfId="2" applyNumberFormat="1" applyFont="1" applyBorder="1" applyAlignment="1" applyProtection="1">
      <alignment vertical="center"/>
      <protection locked="0"/>
    </xf>
    <xf numFmtId="41" fontId="11" fillId="0" borderId="0" xfId="1" quotePrefix="1" applyFont="1" applyFill="1" applyAlignment="1" applyProtection="1">
      <alignment horizontal="center" vertical="center"/>
      <protection locked="0"/>
    </xf>
    <xf numFmtId="41" fontId="15" fillId="0" borderId="0" xfId="1" applyFont="1" applyAlignment="1" applyProtection="1">
      <alignment horizontal="center" vertical="center"/>
      <protection locked="0"/>
    </xf>
    <xf numFmtId="41" fontId="11" fillId="0" borderId="0" xfId="1" applyFont="1" applyAlignment="1" applyProtection="1">
      <alignment vertical="center"/>
      <protection locked="0"/>
    </xf>
    <xf numFmtId="41" fontId="11" fillId="0" borderId="0" xfId="1" applyFont="1">
      <alignment vertical="center"/>
    </xf>
    <xf numFmtId="41" fontId="11" fillId="0" borderId="0" xfId="1" applyFont="1" applyAlignment="1" applyProtection="1">
      <alignment vertical="center" wrapText="1"/>
      <protection locked="0"/>
    </xf>
    <xf numFmtId="41" fontId="11" fillId="0" borderId="0" xfId="1" applyFont="1" applyAlignment="1" applyProtection="1">
      <alignment horizontal="center" vertical="center" wrapText="1"/>
      <protection locked="0"/>
    </xf>
    <xf numFmtId="41" fontId="14" fillId="0" borderId="0" xfId="1" applyFont="1">
      <alignment vertical="center"/>
    </xf>
    <xf numFmtId="41" fontId="46" fillId="0" borderId="0" xfId="1" applyFont="1">
      <alignment vertical="center"/>
    </xf>
    <xf numFmtId="41" fontId="14" fillId="0" borderId="0" xfId="1" applyFont="1" applyAlignment="1">
      <alignment vertical="center" wrapText="1"/>
    </xf>
    <xf numFmtId="41" fontId="51" fillId="0" borderId="0" xfId="1" applyFont="1">
      <alignment vertical="center"/>
    </xf>
    <xf numFmtId="41" fontId="39" fillId="0" borderId="0" xfId="1" applyFont="1" applyAlignment="1" applyProtection="1">
      <alignment horizontal="left" vertical="center"/>
      <protection locked="0"/>
    </xf>
    <xf numFmtId="41" fontId="10" fillId="0" borderId="0" xfId="1" applyFont="1" applyAlignment="1" applyProtection="1">
      <alignment horizontal="left" vertical="center"/>
      <protection locked="0"/>
    </xf>
    <xf numFmtId="41" fontId="10" fillId="0" borderId="0" xfId="1" applyFont="1" applyAlignment="1" applyProtection="1">
      <alignment horizontal="center" vertical="center"/>
      <protection locked="0"/>
    </xf>
    <xf numFmtId="41" fontId="42" fillId="0" borderId="0" xfId="1" applyFont="1" applyAlignment="1" applyProtection="1">
      <alignment vertical="center" wrapText="1"/>
      <protection locked="0"/>
    </xf>
    <xf numFmtId="41" fontId="18" fillId="0" borderId="0" xfId="1" applyFont="1" applyAlignment="1" applyProtection="1">
      <alignment horizontal="left" vertical="center"/>
      <protection locked="0"/>
    </xf>
    <xf numFmtId="41" fontId="18" fillId="0" borderId="0" xfId="1" applyFont="1" applyAlignment="1" applyProtection="1">
      <alignment horizontal="center" vertical="center"/>
      <protection locked="0"/>
    </xf>
    <xf numFmtId="41" fontId="46" fillId="0" borderId="0" xfId="1" applyFont="1" applyAlignment="1" applyProtection="1">
      <alignment horizontal="center" vertical="center"/>
      <protection locked="0"/>
    </xf>
    <xf numFmtId="190" fontId="81" fillId="0" borderId="0" xfId="0" applyNumberFormat="1" applyFont="1" applyAlignment="1">
      <alignment horizontal="center" vertical="center"/>
    </xf>
    <xf numFmtId="9" fontId="90" fillId="0" borderId="0" xfId="13" applyFont="1" applyAlignment="1">
      <alignment horizontal="center" vertical="center"/>
    </xf>
    <xf numFmtId="41" fontId="77" fillId="0" borderId="0" xfId="1" applyFont="1" applyAlignment="1" applyProtection="1">
      <alignment horizontal="center" vertical="center"/>
      <protection locked="0"/>
    </xf>
    <xf numFmtId="0" fontId="15" fillId="0" borderId="172" xfId="2" applyFont="1" applyBorder="1" applyAlignment="1" applyProtection="1">
      <alignment horizontal="center" vertical="center" wrapText="1"/>
      <protection locked="0"/>
    </xf>
    <xf numFmtId="0" fontId="15" fillId="17" borderId="172" xfId="2" applyFont="1" applyFill="1" applyBorder="1" applyAlignment="1" applyProtection="1">
      <alignment horizontal="center" vertical="center" wrapText="1"/>
      <protection locked="0"/>
    </xf>
    <xf numFmtId="0" fontId="15" fillId="0" borderId="170" xfId="2" applyFont="1" applyBorder="1" applyAlignment="1" applyProtection="1">
      <alignment horizontal="center" vertical="center" wrapText="1"/>
      <protection locked="0"/>
    </xf>
    <xf numFmtId="0" fontId="122" fillId="0" borderId="172" xfId="2" applyFont="1" applyBorder="1" applyAlignment="1" applyProtection="1">
      <alignment horizontal="center" vertical="center" wrapText="1"/>
      <protection locked="0"/>
    </xf>
    <xf numFmtId="41" fontId="46" fillId="2" borderId="14" xfId="1" applyFont="1" applyFill="1" applyBorder="1" applyAlignment="1" applyProtection="1">
      <alignment horizontal="center" vertical="center"/>
      <protection locked="0"/>
    </xf>
    <xf numFmtId="41" fontId="11" fillId="2" borderId="2" xfId="1" applyFont="1" applyFill="1" applyBorder="1" applyAlignment="1" applyProtection="1">
      <alignment horizontal="center" vertical="center"/>
      <protection locked="0"/>
    </xf>
    <xf numFmtId="41" fontId="11" fillId="2" borderId="172" xfId="1" applyFont="1" applyFill="1" applyBorder="1" applyAlignment="1" applyProtection="1">
      <alignment horizontal="center" vertical="center"/>
      <protection locked="0"/>
    </xf>
    <xf numFmtId="188" fontId="123" fillId="0" borderId="0" xfId="13" applyNumberFormat="1" applyFont="1">
      <alignment vertical="center"/>
    </xf>
    <xf numFmtId="43" fontId="14" fillId="0" borderId="0" xfId="0" applyNumberFormat="1" applyFont="1">
      <alignment vertical="center"/>
    </xf>
    <xf numFmtId="176" fontId="11" fillId="0" borderId="1" xfId="1" applyNumberFormat="1" applyFont="1" applyFill="1" applyBorder="1" applyAlignment="1" applyProtection="1">
      <alignment horizontal="center" vertical="center"/>
      <protection locked="0"/>
    </xf>
    <xf numFmtId="177" fontId="62" fillId="2" borderId="0" xfId="2" applyNumberFormat="1" applyFont="1" applyFill="1" applyAlignment="1" applyProtection="1">
      <alignment horizontal="center" vertical="center" wrapText="1"/>
      <protection locked="0"/>
    </xf>
    <xf numFmtId="177" fontId="62" fillId="2" borderId="185" xfId="2" applyNumberFormat="1" applyFont="1" applyFill="1" applyBorder="1" applyAlignment="1" applyProtection="1">
      <alignment horizontal="center" vertical="center" wrapText="1"/>
      <protection locked="0"/>
    </xf>
    <xf numFmtId="41" fontId="47" fillId="9" borderId="5" xfId="1" applyFont="1" applyFill="1" applyBorder="1" applyAlignment="1" applyProtection="1">
      <alignment horizontal="center" vertical="center"/>
      <protection locked="0"/>
    </xf>
    <xf numFmtId="41" fontId="47" fillId="9" borderId="4" xfId="1" applyFont="1" applyFill="1" applyBorder="1" applyAlignment="1" applyProtection="1">
      <alignment horizontal="center" vertical="center"/>
      <protection locked="0"/>
    </xf>
    <xf numFmtId="41" fontId="47" fillId="9" borderId="6" xfId="1" applyFont="1" applyFill="1" applyBorder="1" applyAlignment="1" applyProtection="1">
      <alignment horizontal="center" vertical="center"/>
      <protection locked="0"/>
    </xf>
    <xf numFmtId="41" fontId="10" fillId="23" borderId="172" xfId="1" applyFont="1" applyFill="1" applyBorder="1" applyAlignment="1" applyProtection="1">
      <alignment horizontal="center" vertical="center" wrapText="1"/>
      <protection locked="0"/>
    </xf>
    <xf numFmtId="41" fontId="10" fillId="3" borderId="14" xfId="1" applyFont="1" applyFill="1" applyBorder="1" applyAlignment="1" applyProtection="1">
      <alignment horizontal="center" vertical="center"/>
      <protection locked="0"/>
    </xf>
    <xf numFmtId="41" fontId="10" fillId="3" borderId="170" xfId="1" applyFont="1" applyFill="1" applyBorder="1" applyAlignment="1" applyProtection="1">
      <alignment horizontal="center" vertical="center"/>
      <protection locked="0"/>
    </xf>
    <xf numFmtId="41" fontId="78" fillId="0" borderId="172" xfId="1" applyFont="1" applyBorder="1" applyAlignment="1" applyProtection="1">
      <alignment horizontal="center" vertical="center" wrapText="1"/>
      <protection locked="0"/>
    </xf>
    <xf numFmtId="41" fontId="10" fillId="0" borderId="172" xfId="1" applyFont="1" applyBorder="1" applyAlignment="1" applyProtection="1">
      <alignment horizontal="center" vertical="center"/>
      <protection locked="0"/>
    </xf>
    <xf numFmtId="0" fontId="55" fillId="2" borderId="172" xfId="1" applyNumberFormat="1" applyFont="1" applyFill="1" applyBorder="1" applyAlignment="1" applyProtection="1">
      <alignment horizontal="center" vertical="center"/>
      <protection locked="0"/>
    </xf>
    <xf numFmtId="41" fontId="10" fillId="22" borderId="172" xfId="1" applyFont="1" applyFill="1" applyBorder="1" applyAlignment="1" applyProtection="1">
      <alignment horizontal="center" vertical="center"/>
      <protection locked="0"/>
    </xf>
    <xf numFmtId="0" fontId="94" fillId="0" borderId="59" xfId="0" applyFont="1" applyBorder="1" applyAlignment="1">
      <alignment horizontal="center" vertical="center"/>
    </xf>
    <xf numFmtId="0" fontId="94" fillId="0" borderId="16" xfId="0" applyFont="1" applyBorder="1" applyAlignment="1">
      <alignment horizontal="center" vertical="center"/>
    </xf>
    <xf numFmtId="0" fontId="81" fillId="9" borderId="172" xfId="0" applyFont="1" applyFill="1" applyBorder="1" applyAlignment="1">
      <alignment horizontal="center" vertical="center"/>
    </xf>
    <xf numFmtId="0" fontId="84" fillId="22" borderId="5" xfId="0" applyFont="1" applyFill="1" applyBorder="1" applyAlignment="1">
      <alignment horizontal="center" vertical="center"/>
    </xf>
    <xf numFmtId="0" fontId="84" fillId="22" borderId="4" xfId="0" applyFont="1" applyFill="1" applyBorder="1" applyAlignment="1">
      <alignment horizontal="center" vertical="center"/>
    </xf>
    <xf numFmtId="0" fontId="84" fillId="0" borderId="12" xfId="0" applyFont="1" applyBorder="1" applyAlignment="1">
      <alignment horizontal="center" vertical="center" wrapText="1"/>
    </xf>
    <xf numFmtId="0" fontId="84" fillId="0" borderId="63" xfId="0" applyFont="1" applyBorder="1" applyAlignment="1">
      <alignment horizontal="center" vertical="center" wrapText="1"/>
    </xf>
    <xf numFmtId="0" fontId="84" fillId="0" borderId="192" xfId="0" applyFont="1" applyBorder="1" applyAlignment="1">
      <alignment horizontal="center" vertical="center" wrapText="1"/>
    </xf>
    <xf numFmtId="0" fontId="84" fillId="0" borderId="12" xfId="0" applyFont="1" applyBorder="1" applyAlignment="1">
      <alignment horizontal="center" vertical="center"/>
    </xf>
    <xf numFmtId="0" fontId="84" fillId="0" borderId="63" xfId="0" applyFont="1" applyBorder="1" applyAlignment="1">
      <alignment horizontal="center" vertical="center"/>
    </xf>
    <xf numFmtId="0" fontId="84" fillId="0" borderId="59" xfId="0" applyFont="1" applyBorder="1" applyAlignment="1">
      <alignment horizontal="center" vertical="center"/>
    </xf>
    <xf numFmtId="0" fontId="101" fillId="0" borderId="0" xfId="0" quotePrefix="1" applyFont="1" applyAlignment="1">
      <alignment horizontal="left" vertical="center"/>
    </xf>
    <xf numFmtId="41" fontId="84" fillId="9" borderId="189" xfId="1" applyFont="1" applyFill="1" applyBorder="1" applyAlignment="1">
      <alignment horizontal="center" vertical="center"/>
    </xf>
    <xf numFmtId="41" fontId="84" fillId="9" borderId="191" xfId="1" applyFont="1" applyFill="1" applyBorder="1" applyAlignment="1">
      <alignment horizontal="center" vertical="center"/>
    </xf>
    <xf numFmtId="41" fontId="84" fillId="9" borderId="3" xfId="1" applyFont="1" applyFill="1" applyBorder="1" applyAlignment="1">
      <alignment horizontal="center" vertical="center"/>
    </xf>
    <xf numFmtId="41" fontId="84" fillId="9" borderId="175" xfId="1" applyFont="1" applyFill="1" applyBorder="1" applyAlignment="1">
      <alignment horizontal="center" vertical="center"/>
    </xf>
    <xf numFmtId="41" fontId="84" fillId="9" borderId="4" xfId="1" applyFont="1" applyFill="1" applyBorder="1" applyAlignment="1">
      <alignment horizontal="center" vertical="center"/>
    </xf>
    <xf numFmtId="41" fontId="84" fillId="9" borderId="18" xfId="1" applyFont="1" applyFill="1" applyBorder="1" applyAlignment="1">
      <alignment horizontal="center" vertical="center"/>
    </xf>
    <xf numFmtId="41" fontId="84" fillId="0" borderId="217" xfId="1" applyFont="1" applyBorder="1" applyAlignment="1">
      <alignment horizontal="center" vertical="center"/>
    </xf>
    <xf numFmtId="41" fontId="84" fillId="0" borderId="218" xfId="1" applyFont="1" applyBorder="1" applyAlignment="1">
      <alignment horizontal="center" vertical="center"/>
    </xf>
    <xf numFmtId="41" fontId="84" fillId="0" borderId="219" xfId="1" applyFont="1" applyBorder="1" applyAlignment="1">
      <alignment horizontal="center" vertical="center"/>
    </xf>
    <xf numFmtId="41" fontId="84" fillId="0" borderId="0" xfId="1" applyFont="1" applyFill="1" applyBorder="1" applyAlignment="1">
      <alignment horizontal="left" vertical="center"/>
    </xf>
    <xf numFmtId="0" fontId="119" fillId="10" borderId="0" xfId="8" applyFont="1" applyFill="1" applyAlignment="1" applyProtection="1">
      <alignment horizontal="left" vertical="top"/>
      <protection locked="0"/>
    </xf>
    <xf numFmtId="0" fontId="119" fillId="10" borderId="217" xfId="8" applyFont="1" applyFill="1" applyBorder="1" applyAlignment="1" applyProtection="1">
      <alignment horizontal="left" vertical="top"/>
      <protection locked="0"/>
    </xf>
    <xf numFmtId="0" fontId="119" fillId="10" borderId="218" xfId="8" applyFont="1" applyFill="1" applyBorder="1" applyAlignment="1" applyProtection="1">
      <alignment horizontal="left" vertical="top"/>
      <protection locked="0"/>
    </xf>
    <xf numFmtId="0" fontId="105" fillId="7" borderId="218" xfId="8" applyFont="1" applyFill="1" applyBorder="1" applyAlignment="1" applyProtection="1">
      <alignment horizontal="center" vertical="center"/>
      <protection locked="0"/>
    </xf>
    <xf numFmtId="0" fontId="105" fillId="27" borderId="218" xfId="8" applyFont="1" applyFill="1" applyBorder="1" applyAlignment="1" applyProtection="1">
      <alignment horizontal="center" vertical="center"/>
      <protection locked="0"/>
    </xf>
    <xf numFmtId="0" fontId="105" fillId="27" borderId="168" xfId="8" applyFont="1" applyFill="1" applyBorder="1" applyAlignment="1" applyProtection="1">
      <alignment horizontal="center" vertical="center"/>
      <protection locked="0"/>
    </xf>
    <xf numFmtId="0" fontId="105" fillId="11" borderId="218" xfId="8" applyFont="1" applyFill="1" applyBorder="1" applyAlignment="1" applyProtection="1">
      <alignment horizontal="center" vertical="center"/>
      <protection locked="0"/>
    </xf>
    <xf numFmtId="0" fontId="105" fillId="11" borderId="168" xfId="8" applyFont="1" applyFill="1" applyBorder="1" applyAlignment="1" applyProtection="1">
      <alignment horizontal="center" vertical="center"/>
      <protection locked="0"/>
    </xf>
    <xf numFmtId="0" fontId="85" fillId="12" borderId="23" xfId="8" applyFont="1" applyFill="1" applyBorder="1" applyAlignment="1">
      <alignment horizontal="center" vertical="center"/>
    </xf>
    <xf numFmtId="0" fontId="85" fillId="12" borderId="24" xfId="8" applyFont="1" applyFill="1" applyBorder="1" applyAlignment="1">
      <alignment horizontal="center" vertical="center"/>
    </xf>
    <xf numFmtId="0" fontId="85" fillId="12" borderId="31" xfId="8" applyFont="1" applyFill="1" applyBorder="1" applyAlignment="1">
      <alignment horizontal="center" vertical="center"/>
    </xf>
    <xf numFmtId="0" fontId="85" fillId="12" borderId="32" xfId="8" applyFont="1" applyFill="1" applyBorder="1" applyAlignment="1">
      <alignment horizontal="center" vertical="center"/>
    </xf>
    <xf numFmtId="0" fontId="105" fillId="12" borderId="25" xfId="8" applyFont="1" applyFill="1" applyBorder="1" applyAlignment="1">
      <alignment horizontal="center" vertical="center" wrapText="1"/>
    </xf>
    <xf numFmtId="0" fontId="105" fillId="12" borderId="20" xfId="8" applyFont="1" applyFill="1" applyBorder="1" applyAlignment="1">
      <alignment horizontal="center" vertical="center" wrapText="1"/>
    </xf>
    <xf numFmtId="17" fontId="105" fillId="12" borderId="26" xfId="8" applyNumberFormat="1" applyFont="1" applyFill="1" applyBorder="1" applyAlignment="1">
      <alignment horizontal="center" vertical="center"/>
    </xf>
    <xf numFmtId="17" fontId="105" fillId="12" borderId="224" xfId="8" applyNumberFormat="1" applyFont="1" applyFill="1" applyBorder="1" applyAlignment="1">
      <alignment horizontal="center" vertical="center"/>
    </xf>
    <xf numFmtId="181" fontId="105" fillId="12" borderId="225" xfId="9" applyNumberFormat="1" applyFont="1" applyFill="1" applyBorder="1" applyAlignment="1">
      <alignment horizontal="center" vertical="center"/>
    </xf>
    <xf numFmtId="181" fontId="105" fillId="12" borderId="3" xfId="9" applyNumberFormat="1" applyFont="1" applyFill="1" applyBorder="1" applyAlignment="1">
      <alignment horizontal="center" vertical="center"/>
    </xf>
    <xf numFmtId="181" fontId="105" fillId="12" borderId="26" xfId="9" applyNumberFormat="1" applyFont="1" applyFill="1" applyBorder="1" applyAlignment="1">
      <alignment horizontal="center" vertical="center"/>
    </xf>
    <xf numFmtId="181" fontId="105" fillId="12" borderId="26" xfId="9" quotePrefix="1" applyNumberFormat="1" applyFont="1" applyFill="1" applyBorder="1" applyAlignment="1">
      <alignment horizontal="center" vertical="center"/>
    </xf>
    <xf numFmtId="181" fontId="105" fillId="12" borderId="3" xfId="9" quotePrefix="1" applyNumberFormat="1" applyFont="1" applyFill="1" applyBorder="1" applyAlignment="1">
      <alignment horizontal="center" vertical="center"/>
    </xf>
    <xf numFmtId="181" fontId="105" fillId="12" borderId="224" xfId="9" applyNumberFormat="1" applyFont="1" applyFill="1" applyBorder="1" applyAlignment="1">
      <alignment horizontal="center" vertical="center"/>
    </xf>
    <xf numFmtId="181" fontId="105" fillId="12" borderId="4" xfId="9" applyNumberFormat="1" applyFont="1" applyFill="1" applyBorder="1" applyAlignment="1">
      <alignment horizontal="center" vertical="center"/>
    </xf>
    <xf numFmtId="0" fontId="105" fillId="0" borderId="41" xfId="8" applyFont="1" applyBorder="1" applyAlignment="1">
      <alignment horizontal="center" vertical="center" wrapText="1"/>
    </xf>
    <xf numFmtId="0" fontId="105" fillId="10" borderId="20" xfId="8" applyFont="1" applyFill="1" applyBorder="1" applyAlignment="1">
      <alignment horizontal="center" vertical="center" wrapText="1"/>
    </xf>
    <xf numFmtId="0" fontId="105" fillId="0" borderId="21" xfId="8" applyFont="1" applyBorder="1" applyAlignment="1">
      <alignment horizontal="center" vertical="center" wrapText="1"/>
    </xf>
    <xf numFmtId="0" fontId="105" fillId="0" borderId="50" xfId="8" applyFont="1" applyBorder="1" applyAlignment="1">
      <alignment horizontal="center" vertical="center" wrapText="1"/>
    </xf>
    <xf numFmtId="0" fontId="105" fillId="10" borderId="25" xfId="8" applyFont="1" applyFill="1" applyBorder="1" applyAlignment="1">
      <alignment horizontal="center" vertical="center" wrapText="1"/>
    </xf>
    <xf numFmtId="0" fontId="105" fillId="10" borderId="51" xfId="8" applyFont="1" applyFill="1" applyBorder="1" applyAlignment="1">
      <alignment horizontal="center" vertical="center" wrapText="1"/>
    </xf>
    <xf numFmtId="181" fontId="105" fillId="12" borderId="226" xfId="9" applyNumberFormat="1" applyFont="1" applyFill="1" applyBorder="1" applyAlignment="1">
      <alignment horizontal="center" vertical="center"/>
    </xf>
    <xf numFmtId="0" fontId="85" fillId="10" borderId="1" xfId="8" applyFont="1" applyFill="1" applyBorder="1" applyAlignment="1" applyProtection="1">
      <alignment horizontal="center" vertical="center"/>
      <protection locked="0"/>
    </xf>
    <xf numFmtId="0" fontId="85" fillId="10" borderId="355" xfId="8" applyFont="1" applyFill="1" applyBorder="1" applyAlignment="1" applyProtection="1">
      <alignment horizontal="center" vertical="center"/>
      <protection locked="0"/>
    </xf>
    <xf numFmtId="0" fontId="105" fillId="10" borderId="31" xfId="8" applyFont="1" applyFill="1" applyBorder="1" applyAlignment="1">
      <alignment horizontal="center" vertical="center" wrapText="1"/>
    </xf>
    <xf numFmtId="0" fontId="105" fillId="10" borderId="32" xfId="8" applyFont="1" applyFill="1" applyBorder="1" applyAlignment="1">
      <alignment horizontal="center" vertical="center" wrapText="1"/>
    </xf>
    <xf numFmtId="0" fontId="105" fillId="10" borderId="66" xfId="8" applyFont="1" applyFill="1" applyBorder="1" applyAlignment="1">
      <alignment horizontal="center" vertical="center" wrapText="1"/>
    </xf>
    <xf numFmtId="0" fontId="105" fillId="10" borderId="67" xfId="8" applyFont="1" applyFill="1" applyBorder="1" applyAlignment="1">
      <alignment horizontal="center" vertical="center" wrapText="1"/>
    </xf>
    <xf numFmtId="0" fontId="97" fillId="22" borderId="217" xfId="8" applyFont="1" applyFill="1" applyBorder="1" applyAlignment="1" applyProtection="1">
      <alignment horizontal="center" vertical="center"/>
      <protection locked="0"/>
    </xf>
    <xf numFmtId="0" fontId="97" fillId="22" borderId="218" xfId="8" applyFont="1" applyFill="1" applyBorder="1" applyAlignment="1" applyProtection="1">
      <alignment horizontal="center" vertical="center"/>
      <protection locked="0"/>
    </xf>
    <xf numFmtId="0" fontId="97" fillId="22" borderId="168" xfId="8" applyFont="1" applyFill="1" applyBorder="1" applyAlignment="1" applyProtection="1">
      <alignment horizontal="center" vertical="center"/>
      <protection locked="0"/>
    </xf>
    <xf numFmtId="0" fontId="85" fillId="13" borderId="41" xfId="8" applyFont="1" applyFill="1" applyBorder="1" applyAlignment="1">
      <alignment horizontal="center" vertical="center" wrapText="1"/>
    </xf>
    <xf numFmtId="0" fontId="85" fillId="13" borderId="0" xfId="8" applyFont="1" applyFill="1" applyAlignment="1">
      <alignment horizontal="center" vertical="center" wrapText="1"/>
    </xf>
    <xf numFmtId="0" fontId="85" fillId="13" borderId="50" xfId="8" applyFont="1" applyFill="1" applyBorder="1" applyAlignment="1">
      <alignment horizontal="center" vertical="center" wrapText="1"/>
    </xf>
    <xf numFmtId="0" fontId="85" fillId="13" borderId="1" xfId="8" applyFont="1" applyFill="1" applyBorder="1" applyAlignment="1">
      <alignment horizontal="center" vertical="center" wrapText="1"/>
    </xf>
    <xf numFmtId="0" fontId="85" fillId="10" borderId="173" xfId="8" applyFont="1" applyFill="1" applyBorder="1" applyAlignment="1">
      <alignment horizontal="center" vertical="center" wrapText="1"/>
    </xf>
    <xf numFmtId="0" fontId="85" fillId="10" borderId="172" xfId="8" applyFont="1" applyFill="1" applyBorder="1" applyAlignment="1">
      <alignment horizontal="center" vertical="center" wrapText="1"/>
    </xf>
    <xf numFmtId="0" fontId="85" fillId="10" borderId="16" xfId="8" applyFont="1" applyFill="1" applyBorder="1" applyAlignment="1">
      <alignment horizontal="center" vertical="center" wrapText="1"/>
    </xf>
    <xf numFmtId="0" fontId="85" fillId="10" borderId="18" xfId="8" applyFont="1" applyFill="1" applyBorder="1" applyAlignment="1">
      <alignment horizontal="center" vertical="center" wrapText="1"/>
    </xf>
    <xf numFmtId="0" fontId="85" fillId="10" borderId="59" xfId="8" applyFont="1" applyFill="1" applyBorder="1" applyAlignment="1">
      <alignment horizontal="center" vertical="center" wrapText="1"/>
    </xf>
    <xf numFmtId="0" fontId="85" fillId="10" borderId="60" xfId="8" applyFont="1" applyFill="1" applyBorder="1" applyAlignment="1">
      <alignment horizontal="center" vertical="center" wrapText="1"/>
    </xf>
    <xf numFmtId="0" fontId="105" fillId="14" borderId="21" xfId="8" applyFont="1" applyFill="1" applyBorder="1" applyAlignment="1">
      <alignment horizontal="center" vertical="center" wrapText="1"/>
    </xf>
    <xf numFmtId="0" fontId="105" fillId="14" borderId="24" xfId="8" applyFont="1" applyFill="1" applyBorder="1" applyAlignment="1">
      <alignment horizontal="center" vertical="center" wrapText="1"/>
    </xf>
    <xf numFmtId="0" fontId="105" fillId="14" borderId="41" xfId="8" applyFont="1" applyFill="1" applyBorder="1" applyAlignment="1">
      <alignment horizontal="center" vertical="center" wrapText="1"/>
    </xf>
    <xf numFmtId="0" fontId="105" fillId="14" borderId="32" xfId="8" applyFont="1" applyFill="1" applyBorder="1" applyAlignment="1">
      <alignment horizontal="center" vertical="center" wrapText="1"/>
    </xf>
    <xf numFmtId="0" fontId="105" fillId="14" borderId="50" xfId="8" applyFont="1" applyFill="1" applyBorder="1" applyAlignment="1">
      <alignment horizontal="center" vertical="center" wrapText="1"/>
    </xf>
    <xf numFmtId="0" fontId="105" fillId="14" borderId="62" xfId="8" applyFont="1" applyFill="1" applyBorder="1" applyAlignment="1">
      <alignment horizontal="center" vertical="center" wrapText="1"/>
    </xf>
    <xf numFmtId="0" fontId="33" fillId="10" borderId="0" xfId="8" applyFont="1" applyFill="1" applyAlignment="1" applyProtection="1">
      <alignment horizontal="left" vertical="top"/>
      <protection locked="0"/>
    </xf>
    <xf numFmtId="0" fontId="34" fillId="10" borderId="0" xfId="8" applyFont="1" applyFill="1" applyAlignment="1" applyProtection="1">
      <alignment horizontal="left" vertical="top"/>
      <protection locked="0"/>
    </xf>
    <xf numFmtId="0" fontId="24" fillId="7" borderId="0" xfId="8" applyFont="1" applyFill="1" applyAlignment="1" applyProtection="1">
      <alignment horizontal="center" vertical="center"/>
      <protection locked="0"/>
    </xf>
    <xf numFmtId="0" fontId="32" fillId="12" borderId="23" xfId="8" applyFont="1" applyFill="1" applyBorder="1" applyAlignment="1">
      <alignment horizontal="center" vertical="center"/>
    </xf>
    <xf numFmtId="0" fontId="35" fillId="12" borderId="24" xfId="8" applyFont="1" applyFill="1" applyBorder="1" applyAlignment="1">
      <alignment horizontal="center" vertical="center"/>
    </xf>
    <xf numFmtId="0" fontId="35" fillId="12" borderId="31" xfId="8" applyFont="1" applyFill="1" applyBorder="1" applyAlignment="1">
      <alignment horizontal="center" vertical="center"/>
    </xf>
    <xf numFmtId="0" fontId="35" fillId="12" borderId="32" xfId="8" applyFont="1" applyFill="1" applyBorder="1" applyAlignment="1">
      <alignment horizontal="center" vertical="center"/>
    </xf>
    <xf numFmtId="0" fontId="26" fillId="12" borderId="25" xfId="8" applyFill="1" applyBorder="1" applyAlignment="1">
      <alignment horizontal="center" vertical="center" wrapText="1"/>
    </xf>
    <xf numFmtId="0" fontId="26" fillId="12" borderId="20" xfId="8" applyFill="1" applyBorder="1" applyAlignment="1">
      <alignment horizontal="center" vertical="center" wrapText="1"/>
    </xf>
    <xf numFmtId="0" fontId="36" fillId="10" borderId="31" xfId="8" applyFont="1" applyFill="1" applyBorder="1" applyAlignment="1">
      <alignment horizontal="center" vertical="center" wrapText="1"/>
    </xf>
    <xf numFmtId="0" fontId="36" fillId="10" borderId="32" xfId="8" applyFont="1" applyFill="1" applyBorder="1" applyAlignment="1">
      <alignment horizontal="center" vertical="center" wrapText="1"/>
    </xf>
    <xf numFmtId="0" fontId="36" fillId="10" borderId="66" xfId="8" applyFont="1" applyFill="1" applyBorder="1" applyAlignment="1">
      <alignment horizontal="center" vertical="center" wrapText="1"/>
    </xf>
    <xf numFmtId="0" fontId="36" fillId="10" borderId="67" xfId="8" applyFont="1" applyFill="1" applyBorder="1" applyAlignment="1">
      <alignment horizontal="center" vertical="center" wrapText="1"/>
    </xf>
    <xf numFmtId="0" fontId="36" fillId="10" borderId="21" xfId="8" applyFont="1" applyFill="1" applyBorder="1" applyAlignment="1">
      <alignment horizontal="center" vertical="center" wrapText="1"/>
    </xf>
    <xf numFmtId="0" fontId="36" fillId="10" borderId="41" xfId="8" applyFont="1" applyFill="1" applyBorder="1" applyAlignment="1">
      <alignment horizontal="center" vertical="center" wrapText="1"/>
    </xf>
    <xf numFmtId="0" fontId="36" fillId="10" borderId="50" xfId="8" applyFont="1" applyFill="1" applyBorder="1" applyAlignment="1">
      <alignment horizontal="center" vertical="center" wrapText="1"/>
    </xf>
    <xf numFmtId="0" fontId="36" fillId="10" borderId="25" xfId="8" applyFont="1" applyFill="1" applyBorder="1" applyAlignment="1">
      <alignment horizontal="center" vertical="center" wrapText="1"/>
    </xf>
    <xf numFmtId="0" fontId="36" fillId="10" borderId="20" xfId="8" applyFont="1" applyFill="1" applyBorder="1" applyAlignment="1">
      <alignment horizontal="center" vertical="center" wrapText="1"/>
    </xf>
    <xf numFmtId="0" fontId="36" fillId="10" borderId="51" xfId="8" applyFont="1" applyFill="1" applyBorder="1" applyAlignment="1">
      <alignment horizontal="center" vertical="center" wrapText="1"/>
    </xf>
    <xf numFmtId="0" fontId="24" fillId="11" borderId="5" xfId="8" applyFont="1" applyFill="1" applyBorder="1" applyAlignment="1" applyProtection="1">
      <alignment horizontal="center" vertical="center"/>
      <protection locked="0"/>
    </xf>
    <xf numFmtId="0" fontId="24" fillId="11" borderId="4" xfId="8" applyFont="1" applyFill="1" applyBorder="1" applyAlignment="1" applyProtection="1">
      <alignment horizontal="center" vertical="center"/>
      <protection locked="0"/>
    </xf>
    <xf numFmtId="0" fontId="24" fillId="11" borderId="6" xfId="8" applyFont="1" applyFill="1" applyBorder="1" applyAlignment="1" applyProtection="1">
      <alignment horizontal="center" vertical="center"/>
      <protection locked="0"/>
    </xf>
    <xf numFmtId="0" fontId="36" fillId="14" borderId="21" xfId="8" applyFont="1" applyFill="1" applyBorder="1" applyAlignment="1">
      <alignment horizontal="center" vertical="center" wrapText="1"/>
    </xf>
    <xf numFmtId="0" fontId="36" fillId="14" borderId="24" xfId="8" applyFont="1" applyFill="1" applyBorder="1" applyAlignment="1">
      <alignment horizontal="center" vertical="center" wrapText="1"/>
    </xf>
    <xf numFmtId="0" fontId="36" fillId="14" borderId="41" xfId="8" applyFont="1" applyFill="1" applyBorder="1" applyAlignment="1">
      <alignment horizontal="center" vertical="center" wrapText="1"/>
    </xf>
    <xf numFmtId="0" fontId="36" fillId="14" borderId="32" xfId="8" applyFont="1" applyFill="1" applyBorder="1" applyAlignment="1">
      <alignment horizontal="center" vertical="center" wrapText="1"/>
    </xf>
    <xf numFmtId="0" fontId="36" fillId="14" borderId="50" xfId="8" applyFont="1" applyFill="1" applyBorder="1" applyAlignment="1">
      <alignment horizontal="center" vertical="center" wrapText="1"/>
    </xf>
    <xf numFmtId="0" fontId="36" fillId="14" borderId="62" xfId="8" applyFont="1" applyFill="1" applyBorder="1" applyAlignment="1">
      <alignment horizontal="center" vertical="center" wrapText="1"/>
    </xf>
    <xf numFmtId="0" fontId="38" fillId="13" borderId="41" xfId="8" applyFont="1" applyFill="1" applyBorder="1" applyAlignment="1">
      <alignment horizontal="center" vertical="center" wrapText="1"/>
    </xf>
    <xf numFmtId="0" fontId="38" fillId="13" borderId="0" xfId="8" applyFont="1" applyFill="1" applyAlignment="1">
      <alignment horizontal="center" vertical="center" wrapText="1"/>
    </xf>
    <xf numFmtId="0" fontId="38" fillId="13" borderId="32" xfId="8" applyFont="1" applyFill="1" applyBorder="1" applyAlignment="1">
      <alignment horizontal="center" vertical="center" wrapText="1"/>
    </xf>
    <xf numFmtId="0" fontId="38" fillId="13" borderId="50" xfId="8" applyFont="1" applyFill="1" applyBorder="1" applyAlignment="1">
      <alignment horizontal="center" vertical="center" wrapText="1"/>
    </xf>
    <xf numFmtId="0" fontId="38" fillId="13" borderId="1" xfId="8" applyFont="1" applyFill="1" applyBorder="1" applyAlignment="1">
      <alignment horizontal="center" vertical="center" wrapText="1"/>
    </xf>
    <xf numFmtId="0" fontId="38" fillId="13" borderId="62" xfId="8" applyFont="1" applyFill="1" applyBorder="1" applyAlignment="1">
      <alignment horizontal="center" vertical="center" wrapText="1"/>
    </xf>
    <xf numFmtId="0" fontId="38" fillId="10" borderId="8" xfId="8" applyFont="1" applyFill="1" applyBorder="1" applyAlignment="1">
      <alignment horizontal="center" vertical="center" wrapText="1"/>
    </xf>
    <xf numFmtId="0" fontId="38" fillId="10" borderId="2" xfId="8" applyFont="1" applyFill="1" applyBorder="1" applyAlignment="1">
      <alignment horizontal="center" vertical="center" wrapText="1"/>
    </xf>
    <xf numFmtId="0" fontId="38" fillId="10" borderId="16" xfId="8" applyFont="1" applyFill="1" applyBorder="1" applyAlignment="1">
      <alignment horizontal="center" vertical="center" wrapText="1"/>
    </xf>
    <xf numFmtId="0" fontId="38" fillId="10" borderId="18" xfId="8" applyFont="1" applyFill="1" applyBorder="1" applyAlignment="1">
      <alignment horizontal="center" vertical="center" wrapText="1"/>
    </xf>
    <xf numFmtId="0" fontId="38" fillId="10" borderId="59" xfId="8" applyFont="1" applyFill="1" applyBorder="1" applyAlignment="1">
      <alignment horizontal="center" vertical="center" wrapText="1"/>
    </xf>
    <xf numFmtId="0" fontId="38" fillId="10" borderId="60" xfId="8" applyFont="1" applyFill="1" applyBorder="1" applyAlignment="1">
      <alignment horizontal="center" vertical="center" wrapText="1"/>
    </xf>
    <xf numFmtId="0" fontId="40" fillId="10" borderId="0" xfId="8" applyFont="1" applyFill="1" applyAlignment="1" applyProtection="1">
      <alignment horizontal="center" vertical="center"/>
      <protection locked="0"/>
    </xf>
    <xf numFmtId="0" fontId="40" fillId="10" borderId="160" xfId="8" applyFont="1" applyFill="1" applyBorder="1" applyAlignment="1" applyProtection="1">
      <alignment horizontal="center" vertical="center"/>
      <protection locked="0"/>
    </xf>
  </cellXfs>
  <cellStyles count="15">
    <cellStyle name="백분율" xfId="13" builtinId="5"/>
    <cellStyle name="백분율 2" xfId="14" xr:uid="{46A753DE-B7CB-4278-B363-85DDDD91D819}"/>
    <cellStyle name="쉼표 [0]" xfId="1" builtinId="6"/>
    <cellStyle name="쉼표 [0] 15" xfId="10" xr:uid="{AF9647B8-0627-445D-85AD-92489308A16D}"/>
    <cellStyle name="쉼표 [0] 2" xfId="11" xr:uid="{8B52F64A-D25E-403A-81FD-B91471DAEE43}"/>
    <cellStyle name="쉼표 [0]_BSTK_Inventory10OB(10-0603)" xfId="9" xr:uid="{40ED6069-E425-42BC-B5CA-B939B69A815B}"/>
    <cellStyle name="표준" xfId="0" builtinId="0"/>
    <cellStyle name="표준 2" xfId="4" xr:uid="{F30C85E7-3B3C-49D5-A97C-80248E86A605}"/>
    <cellStyle name="標準 2 11" xfId="6" xr:uid="{34065274-8E9E-41E5-A7B3-73934CCB83E6}"/>
    <cellStyle name="표준 2 2" xfId="3" xr:uid="{527F9CA9-EB3F-4203-A186-9CAD2CD21C1A}"/>
    <cellStyle name="標準 2_Upload" xfId="7" xr:uid="{4FF35D32-2A03-4473-9195-0D5108FDBE11}"/>
    <cellStyle name="표준 3" xfId="12" xr:uid="{F0F02860-013A-4CF3-AACC-3EBB0F2D8671}"/>
    <cellStyle name="표준 47" xfId="5" xr:uid="{B9C0CEDA-2E0B-4144-A324-A5215E1451CA}"/>
    <cellStyle name="표준_7월 생산오더시트" xfId="2" xr:uid="{88BDD1AA-B37D-4DEA-B005-FDA5DA6B0AEE}"/>
    <cellStyle name="표준_BSTK_Inventory10OB(10-0603)" xfId="8" xr:uid="{AB2F7C59-52AD-46F9-9FB8-5F6B9A69EFD7}"/>
  </cellStyles>
  <dxfs count="186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numFmt numFmtId="2" formatCode="0.00"/>
      <fill>
        <patternFill>
          <bgColor rgb="FFF9F29D"/>
        </patternFill>
      </fill>
    </dxf>
    <dxf>
      <font>
        <color theme="0"/>
      </font>
      <fill>
        <patternFill>
          <bgColor rgb="FFFF3300"/>
        </patternFill>
      </fill>
    </dxf>
    <dxf>
      <font>
        <color rgb="FFFF0000"/>
      </font>
      <numFmt numFmtId="2" formatCode="0.00"/>
      <fill>
        <patternFill>
          <bgColor rgb="FFF9F29D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3300"/>
        </patternFill>
      </fill>
    </dxf>
    <dxf>
      <font>
        <color rgb="FFFF0000"/>
      </font>
      <numFmt numFmtId="2" formatCode="0.00"/>
      <fill>
        <patternFill>
          <bgColor rgb="FFF9F29D"/>
        </patternFill>
      </fill>
    </dxf>
    <dxf>
      <font>
        <color rgb="FFFF0000"/>
      </font>
      <numFmt numFmtId="2" formatCode="0.00"/>
      <fill>
        <patternFill>
          <bgColor rgb="FFF9F29D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CCFF"/>
      <color rgb="FF66FFFF"/>
      <color rgb="FFFF99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61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calcChain" Target="calcChain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23</xdr:row>
      <xdr:rowOff>76200</xdr:rowOff>
    </xdr:from>
    <xdr:to>
      <xdr:col>6</xdr:col>
      <xdr:colOff>600075</xdr:colOff>
      <xdr:row>28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7C6741-79F4-4A91-BA7D-484B22D65F27}"/>
            </a:ext>
          </a:extLst>
        </xdr:cNvPr>
        <xdr:cNvSpPr txBox="1"/>
      </xdr:nvSpPr>
      <xdr:spPr>
        <a:xfrm>
          <a:off x="533400" y="6448425"/>
          <a:ext cx="4010025" cy="109537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1" i="0">
              <a:latin typeface="BridgestoneType Cd" panose="020B0503030504030204" pitchFamily="34" charset="0"/>
            </a:rPr>
            <a:t>     **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20000"/>
                  <a:lumOff val="80000"/>
                </a:schemeClr>
              </a:solidFill>
              <a:effectLst/>
              <a:uLnTx/>
              <a:uFillTx/>
              <a:latin typeface="BridgestoneType Cd" panose="020B0503030504030204" pitchFamily="34" charset="0"/>
              <a:ea typeface="+mn-ea"/>
              <a:cs typeface="+mn-cs"/>
            </a:rPr>
            <a:t> </a:t>
          </a:r>
          <a:r>
            <a:rPr kumimoji="0" lang="en-US" altLang="ko-KR" sz="12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ridgestoneType Cd" panose="020B0503030504030204" pitchFamily="34" charset="0"/>
              <a:ea typeface="+mn-ea"/>
              <a:cs typeface="+mn-cs"/>
            </a:rPr>
            <a:t>Total order Q'ty : 68,371 pcs (117% vs Purchase plan)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ridgestoneType Cd" panose="020B0503030504030204" pitchFamily="34" charset="0"/>
              <a:ea typeface="+mn-ea"/>
              <a:cs typeface="+mn-cs"/>
            </a:rPr>
            <a:t>     - Increase order Qty to prepare winter season(19,494 pcs)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ridgestoneType Cd" panose="020B0503030504030204" pitchFamily="34" charset="0"/>
              <a:ea typeface="+mn-ea"/>
              <a:cs typeface="+mn-cs"/>
            </a:rPr>
            <a:t>     - Increase order Qty to recovery Qty&amp;Amt gap.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ridgestoneType Cd" panose="020B0503030504030204" pitchFamily="34" charset="0"/>
              <a:ea typeface="+mn-ea"/>
              <a:cs typeface="+mn-cs"/>
            </a:rPr>
            <a:t>     - Focus on managing stock level to minimize losing sales opportunity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BridgestoneType Cd" panose="020B0503030504030204" pitchFamily="34" charset="0"/>
              <a:ea typeface="+mn-ea"/>
              <a:cs typeface="+mn-cs"/>
            </a:rPr>
            <a:t>     </a:t>
          </a:r>
        </a:p>
      </xdr:txBody>
    </xdr:sp>
    <xdr:clientData/>
  </xdr:twoCellAnchor>
  <xdr:twoCellAnchor editAs="oneCell">
    <xdr:from>
      <xdr:col>7</xdr:col>
      <xdr:colOff>1</xdr:colOff>
      <xdr:row>23</xdr:row>
      <xdr:rowOff>66675</xdr:rowOff>
    </xdr:from>
    <xdr:to>
      <xdr:col>16</xdr:col>
      <xdr:colOff>180976</xdr:colOff>
      <xdr:row>29</xdr:row>
      <xdr:rowOff>142875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C76075B-99F6-9F5A-369F-043A3EEF8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6" y="6438900"/>
          <a:ext cx="5924550" cy="1276350"/>
        </a:xfrm>
        <a:prstGeom prst="rect">
          <a:avLst/>
        </a:prstGeom>
      </xdr:spPr>
    </xdr:pic>
    <xdr:clientData/>
  </xdr:twoCellAnchor>
  <xdr:twoCellAnchor editAs="oneCell">
    <xdr:from>
      <xdr:col>16</xdr:col>
      <xdr:colOff>180976</xdr:colOff>
      <xdr:row>22</xdr:row>
      <xdr:rowOff>123826</xdr:rowOff>
    </xdr:from>
    <xdr:to>
      <xdr:col>22</xdr:col>
      <xdr:colOff>676275</xdr:colOff>
      <xdr:row>29</xdr:row>
      <xdr:rowOff>206882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DA7454-2ADE-0ABA-34BE-B6DFBF58A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06076" y="6286501"/>
          <a:ext cx="3047999" cy="14927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7</xdr:row>
      <xdr:rowOff>152400</xdr:rowOff>
    </xdr:from>
    <xdr:to>
      <xdr:col>8</xdr:col>
      <xdr:colOff>552450</xdr:colOff>
      <xdr:row>8</xdr:row>
      <xdr:rowOff>0</xdr:rowOff>
    </xdr:to>
    <xdr:sp macro="" textlink="">
      <xdr:nvSpPr>
        <xdr:cNvPr id="2" name="Text Box 14">
          <a:extLst>
            <a:ext uri="{FF2B5EF4-FFF2-40B4-BE49-F238E27FC236}">
              <a16:creationId xmlns:a16="http://schemas.microsoft.com/office/drawing/2014/main" id="{49036433-AD2F-46D1-BDC9-7189B90497E7}"/>
            </a:ext>
          </a:extLst>
        </xdr:cNvPr>
        <xdr:cNvSpPr txBox="1">
          <a:spLocks noChangeArrowheads="1"/>
        </xdr:cNvSpPr>
      </xdr:nvSpPr>
      <xdr:spPr bwMode="auto">
        <a:xfrm>
          <a:off x="1895475" y="0"/>
          <a:ext cx="0" cy="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Sample Format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grpSp>
      <xdr:nvGrpSpPr>
        <xdr:cNvPr id="3" name="Group 15">
          <a:extLst>
            <a:ext uri="{FF2B5EF4-FFF2-40B4-BE49-F238E27FC236}">
              <a16:creationId xmlns:a16="http://schemas.microsoft.com/office/drawing/2014/main" id="{8CCB4E36-08ED-4D49-8815-672EB4033271}"/>
            </a:ext>
          </a:extLst>
        </xdr:cNvPr>
        <xdr:cNvGrpSpPr>
          <a:grpSpLocks/>
        </xdr:cNvGrpSpPr>
      </xdr:nvGrpSpPr>
      <xdr:grpSpPr bwMode="auto">
        <a:xfrm>
          <a:off x="1899557" y="0"/>
          <a:ext cx="0" cy="0"/>
          <a:chOff x="587" y="17"/>
          <a:chExt cx="697" cy="148"/>
        </a:xfrm>
      </xdr:grpSpPr>
      <xdr:sp macro="" textlink="">
        <xdr:nvSpPr>
          <xdr:cNvPr id="4" name="Text Box 16">
            <a:extLst>
              <a:ext uri="{FF2B5EF4-FFF2-40B4-BE49-F238E27FC236}">
                <a16:creationId xmlns:a16="http://schemas.microsoft.com/office/drawing/2014/main" id="{7833A6DF-7259-D71B-3520-18871AEB93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2750" y="1995775721714"/>
            <a:ext cx="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※ 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顧客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に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販売可能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な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状態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にある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製品在庫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が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対象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（積送品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は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含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まず）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。</a:t>
            </a:r>
          </a:p>
        </xdr:txBody>
      </xdr:sp>
      <xdr:sp macro="" textlink="">
        <xdr:nvSpPr>
          <xdr:cNvPr id="5" name="Text Box 17">
            <a:extLst>
              <a:ext uri="{FF2B5EF4-FFF2-40B4-BE49-F238E27FC236}">
                <a16:creationId xmlns:a16="http://schemas.microsoft.com/office/drawing/2014/main" id="{A7977DB0-7F5D-C27F-C677-DE1AB3256DE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2750" y="19536575657175"/>
            <a:ext cx="0" cy="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※ 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在庫月数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は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先行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き</a:t>
            </a:r>
            <a:r>
              <a:rPr lang="en-US" altLang="ja-JP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3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ヶ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月（当月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を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含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んで</a:t>
            </a:r>
            <a:r>
              <a:rPr lang="en-US" altLang="ja-JP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4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ヶ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月）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の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月別販売見込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み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に</a:t>
            </a:r>
          </a:p>
          <a:p>
            <a:pPr algn="l" rtl="0">
              <a:defRPr sz="1000"/>
            </a:pP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　　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基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づいた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取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り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崩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し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方式。 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ただし、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在庫月数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が</a:t>
            </a:r>
            <a:r>
              <a:rPr lang="en-US" altLang="ja-JP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3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ヶ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月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を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超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える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場合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は、</a:t>
            </a:r>
          </a:p>
          <a:p>
            <a:pPr algn="l" rtl="0">
              <a:defRPr sz="1000"/>
            </a:pP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    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先行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き</a:t>
            </a:r>
            <a:r>
              <a:rPr lang="en-US" altLang="ja-JP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3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ヶ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月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の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月別販売見込平均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を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用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いて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試算（自動計算）。</a:t>
            </a:r>
          </a:p>
        </xdr:txBody>
      </xdr:sp>
      <xdr:sp macro="" textlink="">
        <xdr:nvSpPr>
          <xdr:cNvPr id="6" name="Text Box 18">
            <a:extLst>
              <a:ext uri="{FF2B5EF4-FFF2-40B4-BE49-F238E27FC236}">
                <a16:creationId xmlns:a16="http://schemas.microsoft.com/office/drawing/2014/main" id="{56211092-D488-B2A4-57DE-2EC8CAC6FE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2750" y="-14704027187986"/>
            <a:ext cx="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ja-JP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※ 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ターゲット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在庫月数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については、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必要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に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応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じて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随時見直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し。</a:t>
            </a:r>
          </a:p>
        </xdr:txBody>
      </xdr:sp>
      <xdr:sp macro="" textlink="">
        <xdr:nvSpPr>
          <xdr:cNvPr id="7" name="Rectangle 19">
            <a:extLst>
              <a:ext uri="{FF2B5EF4-FFF2-40B4-BE49-F238E27FC236}">
                <a16:creationId xmlns:a16="http://schemas.microsoft.com/office/drawing/2014/main" id="{A16DE0BC-4584-057F-B1ED-2CE941890041}"/>
              </a:ext>
            </a:extLst>
          </xdr:cNvPr>
          <xdr:cNvSpPr>
            <a:spLocks noChangeArrowheads="1"/>
          </xdr:cNvSpPr>
        </xdr:nvSpPr>
        <xdr:spPr bwMode="auto">
          <a:xfrm>
            <a:off x="587" y="17"/>
            <a:ext cx="554" cy="146"/>
          </a:xfrm>
          <a:prstGeom prst="rect">
            <a:avLst/>
          </a:prstGeom>
          <a:noFill/>
          <a:ln w="9525">
            <a:solidFill>
              <a:srgbClr val="0000FF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291</xdr:col>
      <xdr:colOff>10885</xdr:colOff>
      <xdr:row>56</xdr:row>
      <xdr:rowOff>732</xdr:rowOff>
    </xdr:from>
    <xdr:to>
      <xdr:col>292</xdr:col>
      <xdr:colOff>494464</xdr:colOff>
      <xdr:row>81</xdr:row>
      <xdr:rowOff>9525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7FD32B17-3D9B-4343-A6D9-9B382EFAEBFD}"/>
            </a:ext>
          </a:extLst>
        </xdr:cNvPr>
        <xdr:cNvSpPr/>
      </xdr:nvSpPr>
      <xdr:spPr>
        <a:xfrm>
          <a:off x="3978728" y="365403"/>
          <a:ext cx="1000650" cy="9885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7</xdr:row>
      <xdr:rowOff>152400</xdr:rowOff>
    </xdr:from>
    <xdr:to>
      <xdr:col>5</xdr:col>
      <xdr:colOff>0</xdr:colOff>
      <xdr:row>8</xdr:row>
      <xdr:rowOff>0</xdr:rowOff>
    </xdr:to>
    <xdr:sp macro="" textlink="">
      <xdr:nvSpPr>
        <xdr:cNvPr id="2" name="Text Box 14">
          <a:extLst>
            <a:ext uri="{FF2B5EF4-FFF2-40B4-BE49-F238E27FC236}">
              <a16:creationId xmlns:a16="http://schemas.microsoft.com/office/drawing/2014/main" id="{16D85A27-BC20-4403-AA6E-1AEF6CED4423}"/>
            </a:ext>
          </a:extLst>
        </xdr:cNvPr>
        <xdr:cNvSpPr txBox="1">
          <a:spLocks noChangeArrowheads="1"/>
        </xdr:cNvSpPr>
      </xdr:nvSpPr>
      <xdr:spPr bwMode="auto">
        <a:xfrm>
          <a:off x="2400300" y="0"/>
          <a:ext cx="0" cy="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Sample Format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grpSp>
      <xdr:nvGrpSpPr>
        <xdr:cNvPr id="3" name="Group 15">
          <a:extLst>
            <a:ext uri="{FF2B5EF4-FFF2-40B4-BE49-F238E27FC236}">
              <a16:creationId xmlns:a16="http://schemas.microsoft.com/office/drawing/2014/main" id="{53A6830A-B48E-4626-A747-F73B853CE054}"/>
            </a:ext>
          </a:extLst>
        </xdr:cNvPr>
        <xdr:cNvGrpSpPr>
          <a:grpSpLocks/>
        </xdr:cNvGrpSpPr>
      </xdr:nvGrpSpPr>
      <xdr:grpSpPr bwMode="auto">
        <a:xfrm>
          <a:off x="2393156" y="0"/>
          <a:ext cx="0" cy="0"/>
          <a:chOff x="587" y="17"/>
          <a:chExt cx="697" cy="148"/>
        </a:xfrm>
      </xdr:grpSpPr>
      <xdr:sp macro="" textlink="">
        <xdr:nvSpPr>
          <xdr:cNvPr id="4" name="Text Box 16">
            <a:extLst>
              <a:ext uri="{FF2B5EF4-FFF2-40B4-BE49-F238E27FC236}">
                <a16:creationId xmlns:a16="http://schemas.microsoft.com/office/drawing/2014/main" id="{1D634C1A-571B-4413-A949-BE00E686E5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2750" y="1995775721714"/>
            <a:ext cx="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※ 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顧客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に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販売可能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な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状態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にある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製品在庫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が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対象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（積送品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は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含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まず）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。</a:t>
            </a:r>
          </a:p>
        </xdr:txBody>
      </xdr:sp>
      <xdr:sp macro="" textlink="">
        <xdr:nvSpPr>
          <xdr:cNvPr id="5" name="Text Box 17">
            <a:extLst>
              <a:ext uri="{FF2B5EF4-FFF2-40B4-BE49-F238E27FC236}">
                <a16:creationId xmlns:a16="http://schemas.microsoft.com/office/drawing/2014/main" id="{7254086A-EE61-495F-975C-558D4116C5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2750" y="19536575657175"/>
            <a:ext cx="0" cy="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ko-KR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※ 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在庫月数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は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先行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き</a:t>
            </a:r>
            <a:r>
              <a:rPr lang="en-US" altLang="ja-JP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3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ヶ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月（当月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を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含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んで</a:t>
            </a:r>
            <a:r>
              <a:rPr lang="en-US" altLang="ja-JP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4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ヶ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月）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の</a:t>
            </a:r>
            <a:r>
              <a:rPr lang="ko-KR" altLang="en-US" sz="1100" b="1" i="0" u="none" strike="noStrike" baseline="0">
                <a:solidFill>
                  <a:srgbClr val="FF0000"/>
                </a:solidFill>
                <a:latin typeface="ＭＳ Ｐゴシック"/>
              </a:rPr>
              <a:t>月別販売見込</a:t>
            </a:r>
            <a:r>
              <a:rPr lang="ja-JP" altLang="en-US" sz="11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み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に</a:t>
            </a:r>
          </a:p>
          <a:p>
            <a:pPr algn="l" rtl="0">
              <a:defRPr sz="1000"/>
            </a:pP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　　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基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づいた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取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り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崩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し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方式。 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ただし、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在庫月数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が</a:t>
            </a:r>
            <a:r>
              <a:rPr lang="en-US" altLang="ja-JP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3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ヶ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月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を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超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える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場合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は、</a:t>
            </a:r>
          </a:p>
          <a:p>
            <a:pPr algn="l" rtl="0">
              <a:defRPr sz="1000"/>
            </a:pP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    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先行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き</a:t>
            </a:r>
            <a:r>
              <a:rPr lang="en-US" altLang="ja-JP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3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ヶ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月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の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月別販売見込平均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を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用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いて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試算（自動計算）。</a:t>
            </a:r>
          </a:p>
        </xdr:txBody>
      </xdr:sp>
      <xdr:sp macro="" textlink="">
        <xdr:nvSpPr>
          <xdr:cNvPr id="6" name="Text Box 18">
            <a:extLst>
              <a:ext uri="{FF2B5EF4-FFF2-40B4-BE49-F238E27FC236}">
                <a16:creationId xmlns:a16="http://schemas.microsoft.com/office/drawing/2014/main" id="{C013FB2D-A54C-4C93-A487-5047AB42D3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2750" y="-14704027187986"/>
            <a:ext cx="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ja-JP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※ 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ターゲット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在庫月数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については、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必要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に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応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じて</a:t>
            </a:r>
            <a:r>
              <a:rPr lang="ko-KR" altLang="en-US" sz="1100" b="1" i="0" u="none" strike="noStrike" baseline="0">
                <a:solidFill>
                  <a:srgbClr val="0000FF"/>
                </a:solidFill>
                <a:latin typeface="ＭＳ Ｐゴシック"/>
              </a:rPr>
              <a:t>随時見直</a:t>
            </a:r>
            <a:r>
              <a:rPr lang="ja-JP" altLang="en-US" sz="1100" b="1" i="0" u="none" strike="noStrike" baseline="0">
                <a:solidFill>
                  <a:srgbClr val="0000FF"/>
                </a:solidFill>
                <a:latin typeface="ＭＳ Ｐゴシック"/>
                <a:ea typeface="ＭＳ Ｐゴシック"/>
              </a:rPr>
              <a:t>し。</a:t>
            </a:r>
          </a:p>
        </xdr:txBody>
      </xdr:sp>
      <xdr:sp macro="" textlink="">
        <xdr:nvSpPr>
          <xdr:cNvPr id="7" name="Rectangle 19">
            <a:extLst>
              <a:ext uri="{FF2B5EF4-FFF2-40B4-BE49-F238E27FC236}">
                <a16:creationId xmlns:a16="http://schemas.microsoft.com/office/drawing/2014/main" id="{4BD65209-70A1-40A5-9D67-DBAB12A50A2A}"/>
              </a:ext>
            </a:extLst>
          </xdr:cNvPr>
          <xdr:cNvSpPr>
            <a:spLocks noChangeArrowheads="1"/>
          </xdr:cNvSpPr>
        </xdr:nvSpPr>
        <xdr:spPr bwMode="auto">
          <a:xfrm>
            <a:off x="587" y="17"/>
            <a:ext cx="554" cy="146"/>
          </a:xfrm>
          <a:prstGeom prst="rect">
            <a:avLst/>
          </a:prstGeom>
          <a:noFill/>
          <a:ln w="9525">
            <a:solidFill>
              <a:srgbClr val="0000FF"/>
            </a:solidFill>
            <a:miter lim="800000"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319011\&#29983;&#29987;&#37096;&#20849;&#26377;&#65288;&#20206;&#65289;\&#36009;&#22770;&#23455;&#32318;&#31649;&#29702;&#65404;&#65405;&#65411;&#65425;\EXCEL\&#32047;&#35336;00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giwon.jeoun/Desktop/BSTK%20work/1)%20PCR%20product%20planing/MTPP/25MTPP/Product_MTP_Entry_Sheet_THiranprueck_20250725122132879&#52572;&#51333;&#50640;%20&#52572;&#51333;.xlsx" TargetMode="External"/><Relationship Id="rId2" Type="http://schemas.openxmlformats.org/officeDocument/2006/relationships/externalLinkPath" Target="file:///C:\Users\giwon.jeoun\Desktop\BSTK%20work\1)%20PCR%20product%20planing\MTPP\25MTPP\Product_MTP_Entry_Sheet_THiranprueck_20250725122132879&#52572;&#51333;&#50640;%20&#52572;&#51333;.xlsx" TargetMode="External"/><Relationship Id="rId1" Type="http://schemas.openxmlformats.org/officeDocument/2006/relationships/externalLinkPath" Target="/Users/giwon.jeoun/Desktop/BSTK%20work/1)%20PCR%20product%20planing/MTPP/25MTPP/Product_MTP_Entry_Sheet_THiranprueck_20250725122132879&#52572;&#51333;&#50640;%20&#52572;&#5133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219036\&#65420;&#65435;&#65393;&#20849;&#36890;new\PS&#65295;LT&#32207;&#21512;&#35336;&#30011;(BSJ)\&#12300;04-1&#12301;\&#9316;&#25285;&#24403;&#24037;&#22580;&#35373;&#23450;&#20250;&#35696;\04-1&#25285;&#24403;&#24037;&#22580;&#35373;&#23450;&#20250;&#35696;&#35696;&#20107;&#3768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6989;&#21209;\&#24037;&#22580;&#38291;&#38656;&#32102;&#65418;&#65439;&#65431;&#65437;&#65405;&#26908;&#35342;\1012%2005-1\&#25285;&#24403;&#24037;&#22580;&#35373;&#23450;&#65288;REPEXP&#65403;&#65394;&#65405;&#65438;&#65289;\work\05&#24180;&#21021;&#65427;&#65392;&#65433;&#65412;&#65438;&#26126;&#32048;(3710)10.13_work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giwon.jeoun/Desktop/BSTK%20work/1)%20PCR%20product%20planing/25MTPP/Product_MTP_Entry_Sheet_THiranprueck_20250725122132879&#52572;&#51333;&#50640;%20&#52572;&#51333;.xlsx" TargetMode="External"/><Relationship Id="rId2" Type="http://schemas.openxmlformats.org/officeDocument/2006/relationships/externalLinkPath" Target="file:///C:\Users\giwon.jeoun\Desktop\BSTK%20work\1)%20PCR%20product%20planing\25MTPP\Product_MTP_Entry_Sheet_THiranprueck_20250725122132879&#52572;&#51333;&#50640;%20&#52572;&#51333;.xlsx" TargetMode="External"/><Relationship Id="rId1" Type="http://schemas.openxmlformats.org/officeDocument/2006/relationships/externalLinkPath" Target="/Users/giwon.jeoun/Desktop/BSTK%20work/1)%20PCR%20product%20planing/25MTPP/Product_MTP_Entry_Sheet_THiranprueck_20250725122132879&#52572;&#51333;&#50640;%20&#52572;&#51333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jinho.song/AppData/Local/Microsoft/Windows/INetCache/Content.Outlook/JTA3DDYI/Product_MTP_Entry_Sheet_BSCAP_REP_From%20BSJ_1st%20pass%20check_BSTK_220627.xlsx" TargetMode="External"/><Relationship Id="rId1" Type="http://schemas.openxmlformats.org/officeDocument/2006/relationships/externalLinkPath" Target="/Users/jinho.song/AppData/Local/Microsoft/Windows/INetCache/Content.Outlook/JTA3DDYI/Product_MTP_Entry_Sheet_BSCAP_REP_From%20BSJ_1st%20pass%20check_BSTK_220627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sungjin.jung/Desktop/BS/PSR/MTPP/2023/Product_MTP_Entry_Sheet_Consumer%20REP%2023MTPP%202nd%20pass%20data_10072023.xlsx" TargetMode="External"/><Relationship Id="rId2" Type="http://schemas.openxmlformats.org/officeDocument/2006/relationships/externalLinkPath" Target="file:///C:\Users\sungjin.jung\Desktop\BS\PSR\MTPP\2023\Product_MTP_Entry_Sheet_Consumer%20REP%2023MTPP%202nd%20pass%20data_10072023.xlsx" TargetMode="External"/><Relationship Id="rId1" Type="http://schemas.openxmlformats.org/officeDocument/2006/relationships/externalLinkPath" Target="/Users/sungjin.jung/Desktop/BS/PSR/MTPP/2023/Product_MTP_Entry_Sheet_Consumer%20REP%2023MTPP%202nd%20pass%20data_1007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319011\&#29983;&#29987;&#37096;&#20849;&#26377;&#65288;&#20206;&#65289;\&#36009;&#22770;&#23455;&#32318;&#31649;&#29702;&#65404;&#65405;&#65411;&#65425;\EXCEL\&#32047;&#35336;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319011\&#29983;&#29987;&#37096;&#20849;&#26377;&#65288;&#20206;&#65289;\&#36009;&#22770;&#23455;&#32318;&#31649;&#29702;&#65404;&#65405;&#65411;&#65425;\EXCEL\EXCEL&#65394;&#65426;&#65392;&#65404;&#65438;.xls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eunju.kim/Desktop/&#51089;&#50629;&#50857;.xlsx" TargetMode="External"/><Relationship Id="rId2" Type="http://schemas.openxmlformats.org/officeDocument/2006/relationships/externalLinkPath" Target="file:///C:\Users\eunju.kim\Desktop\&#51089;&#50629;&#50857;.xlsx" TargetMode="External"/><Relationship Id="rId1" Type="http://schemas.openxmlformats.org/officeDocument/2006/relationships/externalLinkPath" Target="/Users/eunju.kim/Desktop/&#51089;&#50629;&#50857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aewoon.lee/Desktop/Sales/2023/1.%20Order/3&#50900;&#50724;&#45908;/PCR%20-%20MAR'23%20production%20order%20sheet_Final.xlsx" TargetMode="External"/><Relationship Id="rId1" Type="http://schemas.openxmlformats.org/officeDocument/2006/relationships/externalLinkPath" Target="/Users/daewoon.lee/Desktop/Sales/2023/1.%20Order/3&#50900;&#50724;&#45908;/PCR%20-%20MAR'23%20production%20order%20sheet_Fina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&#50689;&#50629;\9.%20PCR&#50724;&#45908;\&#52852;&#53580;&#44256;&#47532;&#47532;&#49828;&#53944;\&#48373;&#49324;&#48376;%202014%20Apr%20PCR%20&#52852;&#53580;&#44256;&#47532;&#47532;&#49828;&#5394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4%20MAY%20PCR%20&#52852;&#53580;&#44256;&#47532;&#47532;&#49828;&#5394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2014\12&#50900;\&#48373;&#49324;&#48376;%202014%20NOV%20PCR%20&#52852;&#53580;&#44256;&#47532;&#47532;&#49828;&#5394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4%20DEC%20PCR%20&#52852;&#53580;&#44256;&#47532;&#47532;&#49828;&#5394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5%20JAN%20PCR%20&#52852;&#53580;&#44256;&#47532;&#47532;&#49828;&#5394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5%20FEB%20PCR%20&#52852;&#53580;&#44256;&#47532;&#47532;&#49828;&#5394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5%20MAR%20PCR%20&#52852;&#53580;&#44256;&#47532;&#47532;&#49828;&#5394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5%20APR%20PCR%20&#52852;&#53580;&#44256;&#47532;&#47532;&#49828;&#5394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5%20MAY%20PCR%20&#52852;&#53580;&#44256;&#47532;&#47532;&#49828;&#5394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5%20JUN%20PCR%20&#52852;&#53580;&#44256;&#47532;&#47532;&#49828;&#5394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5%20JUL%20PCR%20&#52852;&#53580;&#44256;&#47532;&#47532;&#49828;&#5394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5%20AUG%20PCR%20&#52852;&#53580;&#44256;&#47532;&#47532;&#49828;&#5394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sales\9.%20PCR&#50724;&#45908;\&#52852;&#53580;&#44256;&#47532;&#47532;&#49828;&#53944;\&#48373;&#49324;&#48376;%202015%20SEP%20PCR%20&#52852;&#53580;&#44256;&#47532;&#47532;&#49828;&#5394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2F8E243I\2015%20OCT%20PCR%20&#52852;&#53580;&#44256;&#47532;&#47532;&#49828;&#5394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PCR%20sales\9.%20PCR&#50724;&#45908;\&#52852;&#53580;&#44256;&#47532;&#47532;&#49828;&#53944;\&#48373;&#49324;&#48376;%202015%20NOV%20PCR%20&#52852;&#53580;&#44256;&#47532;&#47532;&#49828;&#5394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PCR%20sales\9.%20PCR&#50724;&#45908;\&#52852;&#53580;&#44256;&#47532;&#47532;&#49828;&#53944;\&#48373;&#49324;&#48376;%202015%20DEC%20PCR%20&#52852;&#53580;&#44256;&#47532;&#47532;&#49828;&#5394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PCR%20sales\9.%20PCR&#50724;&#45908;\&#52852;&#53580;&#44256;&#47532;&#47532;&#49828;&#53944;\&#48373;&#49324;&#48376;%202016%20PCR%20&#52852;&#53580;&#44256;&#47532;&#47532;&#49828;&#53944;%20(2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PCR%20sales\9.%20PCR&#50724;&#45908;\&#52852;&#53580;&#44256;&#47532;&#47532;&#49828;&#53944;\&#48373;&#49324;&#48376;%20PCR_FEB_&#52852;&#53580;&#44256;&#47532;&#47532;&#49828;&#5394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MAR%20Category%20sales%20li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PCR%20sales\9.%20PCR&#50724;&#45908;\&#52852;&#53580;&#44256;&#47532;&#47532;&#49828;&#53944;\2016\&#48373;&#49324;&#48376;%20PCR%20MAY%20Category%20sales%20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MCQ6X1VX\PCR%20JUN%20Category%20sales%20lis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2016%20PCR%20sales\9.%20PCR&#50724;&#45908;\&#52852;&#53580;&#44256;&#47532;&#47532;&#49828;&#53944;\&#48373;&#49324;&#48376;%20PCR%20JUL%20Category%20sales%20lis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2016%20PCR%20sales\9.%20PCR&#50724;&#45908;\&#52852;&#53580;&#44256;&#47532;&#47532;&#49828;&#53944;\2016\&#48373;&#49324;&#48376;%20PCR%20AUG%20Category%20sales%20lis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2016%20PCR%20sales\9.%20PCR&#50724;&#45908;\&#52852;&#53580;&#44256;&#47532;&#47532;&#49828;&#53944;\2016\&#48373;&#49324;&#48376;%20PCR%20SEP%20Category%20sales%20lis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PCR%20OCT%20Category%20sales%20lis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PCR%20NOV%20Category%20sales%20list%20(2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VTH3TQR1\2016%20PCR%20sales\9.%20PCR&#50724;&#45908;\&#52852;&#53580;&#44256;&#47532;&#47532;&#49828;&#53944;\2016\&#48373;&#49324;&#48376;%20PCR%20DEC%20Category%20sales%20lis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yangi2402\AppData\Local\Microsoft\Windows\Temporary%20Internet%20Files\Content.Outlook\OID305XR\PCR%20JAN%20Category%20sales%20lis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yangi2402\Desktop\2016%20PCR%20sales\9.%20PCR&#50724;&#45908;\&#52852;&#53580;&#44256;&#47532;&#47532;&#49828;&#53944;\2017\&#48373;&#49324;&#48376;%20PCR%20FEB%20Category%20sales%20lis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yangi2402\AppData\Local\Microsoft\Windows\Temporary%20Internet%20Files\Content.Outlook\OID305XR\PCR%20MAR%20Category%20sales%20lis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yangi2402\AppData\Local\Microsoft\Windows\Temporary%20Internet%20Files\Content.Outlook\OID305XR\PCR%20APR%20Category%20sales%20list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yanghui.lee/AppData/Local/Microsoft/Windows/INetCache/Content.Outlook/MRGKTBP9/JAN'20%20MTP%20&#52852;&#53580;&#44256;&#47532;&#48324;%20&#54032;&#47588;&#54788;&#54889;_200131.xlsx" TargetMode="External"/><Relationship Id="rId1" Type="http://schemas.openxmlformats.org/officeDocument/2006/relationships/externalLinkPath" Target="/Users/yanghui.lee/AppData/Local/Microsoft/Windows/INetCache/Content.Outlook/MRGKTBP9/JAN'20%20MTP%20&#52852;&#53580;&#44256;&#47532;&#48324;%20&#54032;&#47588;&#54788;&#54889;_200131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hakmin.lee/AppData/Local/Microsoft/Windows/INetCache/Content.Outlook/IUVLO24Z/&#48373;&#49324;&#48376;%20Feb'20%20MTP%20&#52852;&#53580;&#44256;&#47532;&#48324;%20&#54032;&#47588;&#54788;&#54889;_200228.xlsx" TargetMode="External"/><Relationship Id="rId1" Type="http://schemas.openxmlformats.org/officeDocument/2006/relationships/externalLinkPath" Target="/Users/hakmin.lee/AppData/Local/Microsoft/Windows/INetCache/Content.Outlook/IUVLO24Z/&#48373;&#49324;&#48376;%20Feb'20%20MTP%20&#52852;&#53580;&#44256;&#47532;&#48324;%20&#54032;&#47588;&#54788;&#54889;_200228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hakmin.lee/AppData/Local/Microsoft/Windows/INetCache/Content.Outlook/IUVLO24Z/Y20%20MTP%20&#52852;&#53580;&#44256;&#47532;&#48324;%20&#54032;&#47588;&#54788;&#54889;_200429.xlsx" TargetMode="External"/><Relationship Id="rId1" Type="http://schemas.openxmlformats.org/officeDocument/2006/relationships/externalLinkPath" Target="/Users/hakmin.lee/AppData/Local/Microsoft/Windows/INetCache/Content.Outlook/IUVLO24Z/Y20%20MTP%20&#52852;&#53580;&#44256;&#47532;&#48324;%20&#54032;&#47588;&#54788;&#54889;_200429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hakmin.lee/Desktop/PCR/PCR/&#51088;&#51452;%20&#44288;&#47532;%20&#54644;&#50556;%20&#54624;%20&#44163;/Order/Production%20order/2021/PCR%20-%20AUG'21%20production%20order%20sheet_2nd%20(version%201).xlsx" TargetMode="External"/><Relationship Id="rId1" Type="http://schemas.openxmlformats.org/officeDocument/2006/relationships/externalLinkPath" Target="/Users/hakmin.lee/Desktop/PCR/PCR/&#51088;&#51452;%20&#44288;&#47532;%20&#54644;&#50556;%20&#54624;%20&#44163;/Order/Production%20order/2021/PCR%20-%20AUG'21%20production%20order%20sheet_2nd%20(version%201)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hakmin.lee/Desktop/PCR/PCR/&#51088;&#51452;%20&#44288;&#47532;%20&#54644;&#50556;%20&#54624;%20&#44163;/Order/Production%20order/2021/PCR%20-%20OCT'21%20production%20order%20sheet_1st.xlsx" TargetMode="External"/><Relationship Id="rId1" Type="http://schemas.openxmlformats.org/officeDocument/2006/relationships/externalLinkPath" Target="/Users/hakmin.lee/Desktop/PCR/PCR/&#51088;&#51452;%20&#44288;&#47532;%20&#54644;&#50556;%20&#54624;%20&#44163;/Order/Production%20order/2021/PCR%20-%20OCT'21%20production%20order%20sheet_1st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hakmin.lee/Desktop/PCR/PCR/&#51088;&#51452;%20&#44288;&#47532;%20&#54644;&#50556;%20&#54624;%20&#44163;/Order/Production%20order/2021/PCR%20-%20Nov'21%20production%20order%20sheet_PlanB.xlsx" TargetMode="External"/><Relationship Id="rId1" Type="http://schemas.openxmlformats.org/officeDocument/2006/relationships/externalLinkPath" Target="/Users/hakmin.lee/Desktop/PCR/PCR/&#51088;&#51452;%20&#44288;&#47532;%20&#54644;&#50556;%20&#54624;%20&#44163;/Order/Production%20order/2021/PCR%20-%20Nov'21%20production%20order%20sheet_PlanB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hakmin.lee/AppData/Local/Microsoft/Windows/INetCache/Content.Outlook/1DGXR441/Y21%20MTP%20&#52852;&#53580;&#44256;&#47532;&#48324;%20&#54032;&#47588;&#54788;&#54889;_211130.xlsx" TargetMode="External"/><Relationship Id="rId1" Type="http://schemas.openxmlformats.org/officeDocument/2006/relationships/externalLinkPath" Target="/Users/hakmin.lee/AppData/Local/Microsoft/Windows/INetCache/Content.Outlook/1DGXR441/Y21%20MTP%20&#52852;&#53580;&#44256;&#47532;&#48324;%20&#54032;&#47588;&#54788;&#54889;_211130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yanghui.lee/AppData/Local/Microsoft/Windows/INetCache/Content.Outlook/FFZ23N9D/Y20%20MTP%20&#52852;&#53580;&#44256;&#47532;&#48324;%20&#54032;&#47588;&#54788;&#54889;_200529.xlsx" TargetMode="External"/><Relationship Id="rId1" Type="http://schemas.openxmlformats.org/officeDocument/2006/relationships/externalLinkPath" Target="/Users/yanghui.lee/AppData/Local/Microsoft/Windows/INetCache/Content.Outlook/FFZ23N9D/Y20%20MTP%20&#52852;&#53580;&#44256;&#47532;&#48324;%20&#54032;&#47588;&#54788;&#54889;_200529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hakmin.lee/AppData/Local/Microsoft/Windows/INetCache/Content.Outlook/1DGXR441/Y21%20MTP%20&#52852;&#53580;&#44256;&#47532;&#48324;%20&#54032;&#47588;&#54788;&#54889;_220331.xlsx" TargetMode="External"/><Relationship Id="rId1" Type="http://schemas.openxmlformats.org/officeDocument/2006/relationships/externalLinkPath" Target="/Users/hakmin.lee/AppData/Local/Microsoft/Windows/INetCache/Content.Outlook/1DGXR441/Y21%20MTP%20&#52852;&#53580;&#44256;&#47532;&#48324;%20&#54032;&#47588;&#54788;&#54889;_220331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hakmin.lee/AppData/Local/Microsoft/Windows/INetCache/Content.Outlook/1DGXR441/Y21%20MTP%20&#52852;&#53580;&#44256;&#47532;&#48324;%20&#54032;&#47588;&#54788;&#54889;_220429.xlsx" TargetMode="External"/><Relationship Id="rId1" Type="http://schemas.openxmlformats.org/officeDocument/2006/relationships/externalLinkPath" Target="/Users/hakmin.lee/AppData/Local/Microsoft/Windows/INetCache/Content.Outlook/1DGXR441/Y21%20MTP%20&#52852;&#53580;&#44256;&#47532;&#48324;%20&#54032;&#47588;&#54788;&#54889;_220429.xlsx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daewoon.lee/Desktop/Sales/2026/1.%20Order/6&#50900;%20&#50724;&#45908;/PCR%20-%20Jun'26%20prod%20order%20sheet_Rolling%20Fcst_260507_ver2_&#50500;&#51060;&#49564;&#50857;.xlsx" TargetMode="External"/><Relationship Id="rId2" Type="http://schemas.openxmlformats.org/officeDocument/2006/relationships/externalLinkPath" Target="file:///C:\Users\daewoon.lee\Desktop\Sales\2026\1.%20Order\6&#50900;%20&#50724;&#45908;\PCR%20-%20Jun'26%20prod%20order%20sheet_Rolling%20Fcst_260507_ver2_&#50500;&#51060;&#49564;&#50857;.xlsx" TargetMode="External"/><Relationship Id="rId1" Type="http://schemas.openxmlformats.org/officeDocument/2006/relationships/externalLinkPath" Target="/Users/daewoon.lee/Desktop/Sales/2026/1.%20Order/6&#50900;%20&#50724;&#45908;/PCR%20-%20Jun'26%20prod%20order%20sheet_Rolling%20Fcst_260507_ver2_&#50500;&#51060;&#49564;&#508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N"/>
      <sheetName val="Syosai_Btn"/>
      <sheetName val="初期ｾｯﾄｱｯﾌﾟ"/>
      <sheetName val="選択"/>
      <sheetName val="BUMON_TBL"/>
      <sheetName val="SELECT"/>
      <sheetName val="OUT_KBN1_TBL"/>
      <sheetName val="GRP_TORIHIKI_TBL"/>
      <sheetName val="累計00"/>
      <sheetName val="整体金额"/>
      <sheetName val="休日"/>
      <sheetName val="4×4"/>
      <sheetName val="실적"/>
      <sheetName val="零售店别系列别销售 12"/>
      <sheetName val="0711轮胎销售分析"/>
      <sheetName val="零售店别系列别销售11"/>
      <sheetName val="零售店别系列别销售"/>
      <sheetName val="0710轮胎销售分析"/>
      <sheetName val="0712轮胎销售分析"/>
      <sheetName val="予算削減案"/>
      <sheetName val="DAYTON"/>
      <sheetName val="DOOR013"/>
      <sheetName val="累計00.XLS"/>
      <sheetName val="1.脚本说明"/>
      <sheetName val="价格单"/>
      <sheetName val="试验"/>
      <sheetName val="%E7%B4%AF%E8%A8%8800.XLS"/>
      <sheetName val="ACARS"/>
      <sheetName val="TOTALS"/>
      <sheetName val="北京"/>
      <sheetName val="8月计算"/>
      <sheetName val="9月计算"/>
      <sheetName val="7月计算"/>
      <sheetName val="設定項目"/>
      <sheetName val="リスト"/>
      <sheetName val="mo5-bs"/>
      <sheetName val="比較"/>
      <sheetName val="0707轮胎销售分析"/>
      <sheetName val="0708轮胎销售分析"/>
      <sheetName val="零售店别系列别销售8"/>
      <sheetName val="零售店别系列别销售 9"/>
      <sheetName val="0709轮胎销售分析"/>
      <sheetName val="1月入库(核算) (3)"/>
      <sheetName val="Sheet1"/>
      <sheetName val="调整后的目标"/>
      <sheetName val="0703轮胎销售分析 (2)"/>
      <sheetName val="12月door"/>
      <sheetName val="参加促销客户明细（分析表）"/>
      <sheetName val="Format"/>
      <sheetName val="[累計00.XLS]____________EXCEL___5"/>
      <sheetName val="_販売実績管理ｼｽﾃﾑ_EXCEL_累計00.XLS"/>
      <sheetName val="[累計00.XLS]\販売実績管理ｼｽﾃﾑ\EXCEL\累計0"/>
      <sheetName val="[累計00.XLS]____________EXCEL___2"/>
      <sheetName val="[累計00.XLS]____________EXCEL___3"/>
      <sheetName val="[累計00.XLS]____________EXCEL___4"/>
      <sheetName val="[累計00.XLS]____________EXCEL___6"/>
      <sheetName val="[累計00.XLS]____________EXCEL___7"/>
      <sheetName val="CSM with CKD"/>
      <sheetName val="[累計00.XLS]____________EXCEL___8"/>
      <sheetName val="A班"/>
      <sheetName val="T_Assumption"/>
      <sheetName val="予算中間見込"/>
    </sheetNames>
    <definedNames>
      <definedName name="TORIHIKI_GET_B"/>
      <definedName name="TORIHIKI_GET_T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-GDCUploadFormat"/>
      <sheetName val="list"/>
      <sheetName val="モールド新設基準_判断ロジック"/>
    </sheetNames>
    <sheetDataSet>
      <sheetData sheetId="0"/>
      <sheetData sheetId="1">
        <row r="1">
          <cell r="A1" t="str">
            <v>Value List</v>
          </cell>
        </row>
        <row r="4">
          <cell r="A4">
            <v>1</v>
          </cell>
          <cell r="B4">
            <v>2</v>
          </cell>
          <cell r="C4">
            <v>3</v>
          </cell>
          <cell r="D4">
            <v>19</v>
          </cell>
          <cell r="E4">
            <v>20</v>
          </cell>
          <cell r="F4">
            <v>21</v>
          </cell>
          <cell r="G4">
            <v>26</v>
          </cell>
          <cell r="H4">
            <v>27</v>
          </cell>
          <cell r="I4">
            <v>28</v>
          </cell>
          <cell r="J4">
            <v>29</v>
          </cell>
          <cell r="L4">
            <v>33</v>
          </cell>
          <cell r="O4">
            <v>38</v>
          </cell>
          <cell r="P4">
            <v>39</v>
          </cell>
          <cell r="Q4">
            <v>40</v>
          </cell>
          <cell r="R4">
            <v>41</v>
          </cell>
          <cell r="S4">
            <v>42</v>
          </cell>
          <cell r="T4">
            <v>47</v>
          </cell>
          <cell r="U4">
            <v>49</v>
          </cell>
          <cell r="V4">
            <v>50</v>
          </cell>
          <cell r="W4">
            <v>51</v>
          </cell>
          <cell r="X4">
            <v>54</v>
          </cell>
          <cell r="Y4">
            <v>55</v>
          </cell>
          <cell r="Z4">
            <v>59</v>
          </cell>
          <cell r="AA4">
            <v>61</v>
          </cell>
          <cell r="AB4">
            <v>65</v>
          </cell>
          <cell r="AC4">
            <v>66</v>
          </cell>
          <cell r="AD4">
            <v>67</v>
          </cell>
          <cell r="AE4">
            <v>68</v>
          </cell>
          <cell r="AF4">
            <v>70</v>
          </cell>
          <cell r="AG4">
            <v>71</v>
          </cell>
          <cell r="AH4">
            <v>72</v>
          </cell>
          <cell r="AI4">
            <v>73</v>
          </cell>
          <cell r="AJ4">
            <v>75</v>
          </cell>
          <cell r="AK4">
            <v>76</v>
          </cell>
          <cell r="AM4" t="str">
            <v>87; 89; 91</v>
          </cell>
          <cell r="AN4" t="str">
            <v>99; 102; 105</v>
          </cell>
          <cell r="AO4">
            <v>108</v>
          </cell>
          <cell r="AP4">
            <v>109</v>
          </cell>
          <cell r="AQ4">
            <v>119</v>
          </cell>
          <cell r="AR4">
            <v>120</v>
          </cell>
          <cell r="AS4">
            <v>121</v>
          </cell>
          <cell r="AT4">
            <v>122</v>
          </cell>
          <cell r="AU4">
            <v>123</v>
          </cell>
          <cell r="AV4">
            <v>124</v>
          </cell>
          <cell r="AW4">
            <v>125</v>
          </cell>
          <cell r="AX4">
            <v>126</v>
          </cell>
          <cell r="AY4">
            <v>127</v>
          </cell>
          <cell r="AZ4">
            <v>128</v>
          </cell>
          <cell r="BA4">
            <v>129</v>
          </cell>
          <cell r="BB4">
            <v>130</v>
          </cell>
          <cell r="BC4">
            <v>131</v>
          </cell>
          <cell r="BD4">
            <v>132</v>
          </cell>
          <cell r="BE4">
            <v>133</v>
          </cell>
          <cell r="BF4">
            <v>134</v>
          </cell>
          <cell r="BG4">
            <v>135</v>
          </cell>
          <cell r="BH4">
            <v>167</v>
          </cell>
          <cell r="BI4">
            <v>169</v>
          </cell>
          <cell r="BJ4">
            <v>170</v>
          </cell>
          <cell r="BK4">
            <v>171</v>
          </cell>
        </row>
        <row r="5">
          <cell r="A5" t="str">
            <v>**SPregistrationFlg</v>
          </cell>
          <cell r="B5" t="str">
            <v>**SPcompulsoryRegistrationFlg</v>
          </cell>
          <cell r="C5" t="str">
            <v>**SPignoreFlg</v>
          </cell>
          <cell r="D5" t="str">
            <v>**SPtotalPlanRevised</v>
          </cell>
          <cell r="E5" t="str">
            <v>**SPinSeasonAdd</v>
          </cell>
          <cell r="F5" t="str">
            <v>**SPtbReliable</v>
          </cell>
          <cell r="G5" t="str">
            <v>**SPdraftingSbu</v>
          </cell>
          <cell r="H5" t="str">
            <v>**SPdraftingDep</v>
          </cell>
          <cell r="I5" t="str">
            <v>**SPregistrationReason</v>
          </cell>
          <cell r="J5" t="str">
            <v>**SPrepOe</v>
          </cell>
          <cell r="L5" t="str">
            <v>**SPoeCode</v>
          </cell>
          <cell r="O5" t="str">
            <v>**SPproductCategory</v>
          </cell>
          <cell r="P5" t="str">
            <v>**SPwinterType</v>
          </cell>
          <cell r="Q5" t="str">
            <v>**SPwinterSpec</v>
          </cell>
          <cell r="R5" t="str">
            <v>**SPusageArea</v>
          </cell>
          <cell r="S5" t="str">
            <v>**SPpatternType</v>
          </cell>
          <cell r="T5" t="str">
            <v>**SPliAutoSettingYearBookCheck</v>
          </cell>
          <cell r="U5" t="str">
            <v>**SPtireCategory</v>
          </cell>
          <cell r="V5" t="str">
            <v>**SPproductGroupBsj</v>
          </cell>
          <cell r="W5" t="str">
            <v>**SPbrand</v>
          </cell>
          <cell r="X5" t="str">
            <v>**SPspeedSymbol</v>
          </cell>
          <cell r="Y5" t="str">
            <v>**SPsizePrefixMark</v>
          </cell>
          <cell r="Z5" t="str">
            <v>**SPradialMark</v>
          </cell>
          <cell r="AA5" t="str">
            <v>**SPsizesuffixMark</v>
          </cell>
          <cell r="AB5" t="str">
            <v>**SPspeedSymbolW</v>
          </cell>
          <cell r="AC5" t="str">
            <v>**SPplyRating</v>
          </cell>
          <cell r="AD5" t="str">
            <v>**SPloadRange</v>
          </cell>
          <cell r="AE5" t="str">
            <v>**SPextraLoadReinforced</v>
          </cell>
          <cell r="AF5" t="str">
            <v>**SPradialBiasType</v>
          </cell>
          <cell r="AG5" t="str">
            <v>**SPrftType</v>
          </cell>
          <cell r="AH5" t="str">
            <v>**SPtubeTubelessType</v>
          </cell>
          <cell r="AI5" t="str">
            <v>**SPstudType</v>
          </cell>
          <cell r="AJ5" t="str">
            <v>**SPspareTireType</v>
          </cell>
          <cell r="AK5" t="str">
            <v>**SPtireWallDecolation</v>
          </cell>
          <cell r="AM5" t="str">
            <v>**SPdisconCodeType</v>
          </cell>
          <cell r="AN5" t="str">
            <v>**SPrltnLocalCodeType</v>
          </cell>
          <cell r="AO5" t="str">
            <v>**SPpsReliable</v>
          </cell>
          <cell r="AP5" t="str">
            <v>**SPexpectedDevPole</v>
          </cell>
          <cell r="AQ5" t="str">
            <v>**SPtreadWear</v>
          </cell>
          <cell r="AR5" t="str">
            <v>**SPtraction</v>
          </cell>
          <cell r="AS5" t="str">
            <v>**SPtemparature</v>
          </cell>
          <cell r="AT5" t="str">
            <v>**SPregroovable</v>
          </cell>
          <cell r="AU5" t="str">
            <v>**SPspeedRestrict</v>
          </cell>
          <cell r="AV5" t="str">
            <v>**SPsnowIndicate</v>
          </cell>
          <cell r="AW5" t="str">
            <v>**SPspfPoint</v>
          </cell>
          <cell r="AX5" t="str">
            <v>**SPdoubleSizeExpression</v>
          </cell>
          <cell r="AY5" t="str">
            <v>**SPstructureCode</v>
          </cell>
          <cell r="AZ5" t="str">
            <v>**SPrunningSerial</v>
          </cell>
          <cell r="BA5" t="str">
            <v>**SPcompound</v>
          </cell>
          <cell r="BB5" t="str">
            <v>**SPusageGrade</v>
          </cell>
          <cell r="BC5" t="str">
            <v>**SPmudSnowExpression</v>
          </cell>
          <cell r="BD5" t="str">
            <v>**SPspecificInstruction</v>
          </cell>
          <cell r="BE5" t="str">
            <v>**SPgdcUse</v>
          </cell>
          <cell r="BF5" t="str">
            <v>**SPofftake</v>
          </cell>
          <cell r="BG5" t="str">
            <v>**SPproductLayer</v>
          </cell>
          <cell r="BH5" t="str">
            <v>**SPimportantFlg</v>
          </cell>
          <cell r="BI5" t="str">
            <v>**SPpfNecessity</v>
          </cell>
          <cell r="BJ5" t="str">
            <v>**SPmoldInfo</v>
          </cell>
          <cell r="BK5" t="str">
            <v>**SPspew</v>
          </cell>
        </row>
        <row r="6">
          <cell r="A6" t="str">
            <v>Entry</v>
          </cell>
          <cell r="B6" t="str">
            <v>Compulsory Entry</v>
          </cell>
          <cell r="C6" t="str">
            <v>Cancel</v>
          </cell>
          <cell r="D6" t="str">
            <v>Sougoukeikaku
Revised</v>
          </cell>
          <cell r="E6" t="str">
            <v>Additional Request</v>
          </cell>
          <cell r="F6" t="str">
            <v>Reliability(TB)</v>
          </cell>
          <cell r="G6" t="str">
            <v>SBU Requesting</v>
          </cell>
          <cell r="H6" t="str">
            <v>Department Requesting</v>
          </cell>
          <cell r="I6" t="str">
            <v>Type of New Product Plan</v>
          </cell>
          <cell r="J6" t="str">
            <v>OE - REP</v>
          </cell>
          <cell r="L6" t="str">
            <v>OEM</v>
          </cell>
          <cell r="O6" t="str">
            <v>Product Category</v>
          </cell>
          <cell r="P6" t="str">
            <v>Season</v>
          </cell>
          <cell r="Q6" t="str">
            <v>Type of Winter Tire</v>
          </cell>
          <cell r="R6" t="str">
            <v>Usage Domain</v>
          </cell>
          <cell r="S6" t="str">
            <v>Tread Pattern Type</v>
          </cell>
          <cell r="T6" t="str">
            <v>Set Load Index Single Automatically / 
YearBook Check</v>
          </cell>
          <cell r="U6" t="str">
            <v>Tire Category</v>
          </cell>
          <cell r="V6" t="str">
            <v>Product Group in BSJ</v>
          </cell>
          <cell r="W6" t="str">
            <v>Brand</v>
          </cell>
          <cell r="X6" t="str">
            <v>Speed Symbol 1</v>
          </cell>
          <cell r="Y6" t="str">
            <v>Size Prefix</v>
          </cell>
          <cell r="Z6" t="str">
            <v>Radial Mark</v>
          </cell>
          <cell r="AA6" t="str">
            <v>Size Suffix</v>
          </cell>
          <cell r="AB6" t="str">
            <v>Speed Symbol 2</v>
          </cell>
          <cell r="AC6" t="str">
            <v>Ply Rating</v>
          </cell>
          <cell r="AD6" t="str">
            <v>Load Range</v>
          </cell>
          <cell r="AE6" t="str">
            <v>XL-RFD</v>
          </cell>
          <cell r="AF6" t="str">
            <v>Radial Ply - Bias Ply</v>
          </cell>
          <cell r="AG6" t="str">
            <v>Tire Type</v>
          </cell>
          <cell r="AH6" t="str">
            <v>Tube - Tubeless</v>
          </cell>
          <cell r="AI6" t="str">
            <v>Stud Type</v>
          </cell>
          <cell r="AJ6" t="str">
            <v>Spare Tire</v>
          </cell>
          <cell r="AK6" t="str">
            <v>Tire Side Decoration</v>
          </cell>
          <cell r="AM6" t="str">
            <v>Tire to be Discontinued - 1: Code Type</v>
          </cell>
          <cell r="AN6" t="str">
            <v>Related Current Tire - 1: Code Type</v>
          </cell>
          <cell r="AO6" t="str">
            <v>Reliability(PS)</v>
          </cell>
          <cell r="AP6" t="str">
            <v>Expected Development Pole</v>
          </cell>
          <cell r="AQ6" t="str">
            <v>Tread Wear</v>
          </cell>
          <cell r="AR6" t="str">
            <v>Traction</v>
          </cell>
          <cell r="AS6" t="str">
            <v>Temperature</v>
          </cell>
          <cell r="AT6" t="str">
            <v>Regroovable</v>
          </cell>
          <cell r="AU6" t="str">
            <v>Speed Restriction</v>
          </cell>
          <cell r="AV6" t="str">
            <v>Snow Marking</v>
          </cell>
          <cell r="AW6" t="str">
            <v>Snow Platform Indicator</v>
          </cell>
          <cell r="AX6" t="str">
            <v>Double Size Indication</v>
          </cell>
          <cell r="AY6" t="str">
            <v>Construction Code</v>
          </cell>
          <cell r="AZ6" t="str">
            <v>Running Serial</v>
          </cell>
          <cell r="BA6" t="str">
            <v>Type of Compound</v>
          </cell>
          <cell r="BB6" t="str">
            <v>Usage and Performance Grade</v>
          </cell>
          <cell r="BC6" t="str">
            <v>Mud and Snow</v>
          </cell>
          <cell r="BD6" t="str">
            <v>Special Marking Code</v>
          </cell>
          <cell r="BE6" t="str">
            <v>Usage of GDC</v>
          </cell>
          <cell r="BF6" t="str">
            <v>Off Take</v>
          </cell>
          <cell r="BG6" t="str">
            <v xml:space="preserve">Mass Product Category </v>
          </cell>
          <cell r="BH6" t="str">
            <v>Mold Production Site BSJ Jurisdiction</v>
          </cell>
          <cell r="BI6" t="str">
            <v>PF</v>
          </cell>
          <cell r="BJ6" t="str">
            <v>Mold Type</v>
          </cell>
          <cell r="BK6" t="str">
            <v>Rubber Spew/Flash</v>
          </cell>
        </row>
        <row r="7">
          <cell r="A7" t="str">
            <v>登録対象</v>
          </cell>
          <cell r="B7" t="str">
            <v>強制登録対象</v>
          </cell>
          <cell r="C7" t="str">
            <v>白紙化</v>
          </cell>
          <cell r="D7" t="str">
            <v>下修追加</v>
          </cell>
          <cell r="E7" t="str">
            <v>期中追加</v>
          </cell>
          <cell r="F7" t="str">
            <v>確度</v>
          </cell>
          <cell r="G7" t="str">
            <v>起案組織</v>
          </cell>
          <cell r="H7" t="str">
            <v>起案部署</v>
          </cell>
          <cell r="I7" t="str">
            <v>新設区分</v>
          </cell>
          <cell r="J7" t="str">
            <v>REP/OE区分</v>
          </cell>
          <cell r="L7" t="str">
            <v>OEコード</v>
          </cell>
          <cell r="O7" t="str">
            <v>商品カテゴリー</v>
          </cell>
          <cell r="P7" t="str">
            <v>冬用タイヤ区分</v>
          </cell>
          <cell r="Q7" t="str">
            <v>冬スペック</v>
          </cell>
          <cell r="R7" t="str">
            <v>使用領域</v>
          </cell>
          <cell r="S7" t="str">
            <v>パターンタイプ（TBLT）</v>
          </cell>
          <cell r="T7" t="str">
            <v>LI自動設定/YearBookチェック</v>
          </cell>
          <cell r="U7" t="str">
            <v>タイヤカテゴリー</v>
          </cell>
          <cell r="V7" t="str">
            <v>製品グループ（BSJ）</v>
          </cell>
          <cell r="W7" t="str">
            <v>ブランド</v>
          </cell>
          <cell r="X7" t="str">
            <v>SS</v>
          </cell>
          <cell r="Y7" t="str">
            <v>サイズの前記号</v>
          </cell>
          <cell r="Z7" t="str">
            <v>ラジアル記号</v>
          </cell>
          <cell r="AA7" t="str">
            <v>サイズの後記号</v>
          </cell>
          <cell r="AB7" t="str">
            <v>SS （ダブル表示）</v>
          </cell>
          <cell r="AC7" t="str">
            <v>プライレーティング</v>
          </cell>
          <cell r="AD7" t="str">
            <v>Load Range</v>
          </cell>
          <cell r="AE7" t="str">
            <v>XL/RFD</v>
          </cell>
          <cell r="AF7" t="str">
            <v>ラジアル／バイアス区分</v>
          </cell>
          <cell r="AG7" t="str">
            <v>ランフラット区分</v>
          </cell>
          <cell r="AH7" t="str">
            <v>チューブ／チューブレス区分</v>
          </cell>
          <cell r="AI7" t="str">
            <v>スタッド区分</v>
          </cell>
          <cell r="AJ7" t="str">
            <v>スペアタイヤ区分</v>
          </cell>
          <cell r="AK7" t="str">
            <v>タイヤサイド装飾</v>
          </cell>
          <cell r="AM7" t="str">
            <v>生産中止予定製品コード区分</v>
          </cell>
          <cell r="AN7" t="str">
            <v>関連現行品コード区分</v>
          </cell>
          <cell r="AO7" t="str">
            <v>精度</v>
          </cell>
          <cell r="AP7" t="str">
            <v>希望開発極</v>
          </cell>
          <cell r="AQ7" t="str">
            <v>Tread Wear</v>
          </cell>
          <cell r="AR7" t="str">
            <v>Traction</v>
          </cell>
          <cell r="AS7" t="str">
            <v>Temperature</v>
          </cell>
          <cell r="AT7" t="str">
            <v>Regroovable表示</v>
          </cell>
          <cell r="AU7" t="str">
            <v>速度制限表示</v>
          </cell>
          <cell r="AV7" t="str">
            <v>SNOW表示</v>
          </cell>
          <cell r="AW7" t="str">
            <v>SPF位置指示矢印表示有無</v>
          </cell>
          <cell r="AX7" t="str">
            <v>ダブルサイズ表示区分</v>
          </cell>
          <cell r="AY7" t="str">
            <v>現品表示用構造コード</v>
          </cell>
          <cell r="AZ7" t="str">
            <v>ランニングセリアル区分</v>
          </cell>
          <cell r="BA7" t="str">
            <v>コンパウンド種表示</v>
          </cell>
          <cell r="BB7" t="str">
            <v>用途・性能グレード表示</v>
          </cell>
          <cell r="BC7" t="str">
            <v>M+S表示有無</v>
          </cell>
          <cell r="BD7" t="str">
            <v>特別指定表示コード</v>
          </cell>
          <cell r="BE7" t="str">
            <v>GDC活用用途</v>
          </cell>
          <cell r="BF7" t="str">
            <v>オフテイク品識別</v>
          </cell>
          <cell r="BG7" t="str">
            <v>製品層別区分</v>
          </cell>
          <cell r="BH7" t="str">
            <v>モールド生産極
BSJ管轄内</v>
          </cell>
          <cell r="BI7" t="str">
            <v>PF要否</v>
          </cell>
          <cell r="BJ7" t="str">
            <v>モールド情報</v>
          </cell>
          <cell r="BK7" t="str">
            <v>スピュー有無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>A</v>
          </cell>
          <cell r="G8" t="str">
            <v>40</v>
          </cell>
          <cell r="H8" t="str">
            <v>1830</v>
          </cell>
          <cell r="I8" t="str">
            <v>Market-Exp(only stamping change)</v>
          </cell>
          <cell r="J8" t="str">
            <v>OE</v>
          </cell>
          <cell r="L8" t="str">
            <v>AAT</v>
          </cell>
          <cell r="O8" t="str">
            <v>All POSITION</v>
          </cell>
          <cell r="P8" t="str">
            <v>All Season</v>
          </cell>
          <cell r="Q8" t="str">
            <v>Lamellen</v>
          </cell>
          <cell r="R8" t="str">
            <v>AutoHauler</v>
          </cell>
          <cell r="S8" t="str">
            <v>LUG</v>
          </cell>
          <cell r="T8" t="str">
            <v>LI Auto Setting(ETRTO)</v>
          </cell>
          <cell r="U8" t="str">
            <v>LT</v>
          </cell>
          <cell r="V8" t="str">
            <v>LSR</v>
          </cell>
          <cell r="W8" t="str">
            <v>-</v>
          </cell>
          <cell r="X8" t="str">
            <v>(H)</v>
          </cell>
          <cell r="Y8" t="str">
            <v>AT</v>
          </cell>
          <cell r="Z8" t="str">
            <v>-</v>
          </cell>
          <cell r="AA8" t="str">
            <v>AG</v>
          </cell>
          <cell r="AB8" t="str">
            <v>(H)</v>
          </cell>
          <cell r="AC8" t="str">
            <v>*1</v>
          </cell>
          <cell r="AD8" t="str">
            <v>A</v>
          </cell>
          <cell r="AE8" t="str">
            <v>LL</v>
          </cell>
          <cell r="AF8" t="str">
            <v>Bias</v>
          </cell>
          <cell r="AG8" t="str">
            <v>Combat</v>
          </cell>
          <cell r="AH8" t="str">
            <v>-</v>
          </cell>
          <cell r="AI8" t="str">
            <v>Studdable</v>
          </cell>
          <cell r="AJ8" t="str">
            <v/>
          </cell>
          <cell r="AK8" t="str">
            <v>ALL GREEN TIRE</v>
          </cell>
          <cell r="AM8" t="str">
            <v>Article</v>
          </cell>
          <cell r="AN8" t="str">
            <v>Article</v>
          </cell>
          <cell r="AO8" t="str">
            <v>Must</v>
          </cell>
          <cell r="AP8" t="str">
            <v>APTC</v>
          </cell>
          <cell r="AQ8" t="str">
            <v>-</v>
          </cell>
          <cell r="AR8" t="str">
            <v>-</v>
          </cell>
          <cell r="AS8" t="str">
            <v>-</v>
          </cell>
          <cell r="AT8" t="str">
            <v/>
          </cell>
          <cell r="AU8" t="str">
            <v/>
          </cell>
          <cell r="AV8" t="str">
            <v>Mountain/Snow Flake Symbol</v>
          </cell>
          <cell r="AW8" t="str">
            <v/>
          </cell>
          <cell r="AX8" t="str">
            <v/>
          </cell>
          <cell r="AY8" t="str">
            <v>0C</v>
          </cell>
          <cell r="AZ8" t="str">
            <v/>
          </cell>
          <cell r="BA8" t="str">
            <v>3LC S/M</v>
          </cell>
          <cell r="BB8" t="str">
            <v>AGRICULTURAL IMPLEMENT</v>
          </cell>
          <cell r="BC8" t="str">
            <v>M/S</v>
          </cell>
          <cell r="BD8" t="str">
            <v>A</v>
          </cell>
          <cell r="BE8" t="str">
            <v>LTP</v>
          </cell>
          <cell r="BF8" t="str">
            <v>IRC</v>
          </cell>
          <cell r="BG8" t="str">
            <v>Volume Trial =&gt; Mass Prod.</v>
          </cell>
          <cell r="BH8" t="str">
            <v/>
          </cell>
          <cell r="BI8" t="str">
            <v/>
          </cell>
          <cell r="BJ8" t="str">
            <v>All</v>
          </cell>
          <cell r="BK8" t="str">
            <v>non</v>
          </cell>
        </row>
        <row r="9">
          <cell r="A9" t="str">
            <v>Yes</v>
          </cell>
          <cell r="B9" t="str">
            <v>Yes</v>
          </cell>
          <cell r="C9" t="str">
            <v>Cancel</v>
          </cell>
          <cell r="D9" t="str">
            <v>Yes</v>
          </cell>
          <cell r="E9" t="str">
            <v>Yes</v>
          </cell>
          <cell r="F9" t="str">
            <v>B</v>
          </cell>
          <cell r="G9" t="str">
            <v>75</v>
          </cell>
          <cell r="H9" t="str">
            <v>2310</v>
          </cell>
          <cell r="I9" t="str">
            <v>Market-Exp(with spec change)</v>
          </cell>
          <cell r="J9" t="str">
            <v>REP</v>
          </cell>
          <cell r="L9" t="str">
            <v>AITO</v>
          </cell>
          <cell r="O9" t="str">
            <v>Commercial All Steel</v>
          </cell>
          <cell r="P9" t="str">
            <v>Summer</v>
          </cell>
          <cell r="Q9" t="str">
            <v>Studdable</v>
          </cell>
          <cell r="R9" t="str">
            <v>BUS</v>
          </cell>
          <cell r="S9" t="str">
            <v>MIX</v>
          </cell>
          <cell r="T9" t="str">
            <v>LI Auto Setting(JATMA)</v>
          </cell>
          <cell r="U9" t="str">
            <v>PS</v>
          </cell>
          <cell r="V9" t="str">
            <v>LVR</v>
          </cell>
          <cell r="W9" t="str">
            <v>ALLEGRO</v>
          </cell>
          <cell r="X9" t="str">
            <v>(V)</v>
          </cell>
          <cell r="Y9" t="str">
            <v>E</v>
          </cell>
          <cell r="Z9" t="str">
            <v>B</v>
          </cell>
          <cell r="AA9" t="str">
            <v>C</v>
          </cell>
          <cell r="AB9" t="str">
            <v>(V)</v>
          </cell>
          <cell r="AC9" t="str">
            <v>*2</v>
          </cell>
          <cell r="AD9" t="str">
            <v>AB</v>
          </cell>
          <cell r="AE9" t="str">
            <v>RFD</v>
          </cell>
          <cell r="AF9" t="str">
            <v>Other</v>
          </cell>
          <cell r="AG9" t="str">
            <v>EMT</v>
          </cell>
          <cell r="AH9" t="str">
            <v>Tube type</v>
          </cell>
          <cell r="AJ9" t="str">
            <v>Spare Tire</v>
          </cell>
          <cell r="AK9" t="str">
            <v>ALL WHITE TIRE</v>
          </cell>
          <cell r="AM9" t="str">
            <v>BPC</v>
          </cell>
          <cell r="AN9" t="str">
            <v>BPC</v>
          </cell>
          <cell r="AO9" t="str">
            <v>Tentative</v>
          </cell>
          <cell r="AP9" t="str">
            <v>ATC</v>
          </cell>
          <cell r="AQ9" t="str">
            <v>100</v>
          </cell>
          <cell r="AR9" t="str">
            <v>A</v>
          </cell>
          <cell r="AS9" t="str">
            <v>A</v>
          </cell>
          <cell r="AT9" t="str">
            <v>Available</v>
          </cell>
          <cell r="AU9" t="str">
            <v>Available</v>
          </cell>
          <cell r="AV9" t="str">
            <v>Mountain/Snow Flake Symbol+Snow</v>
          </cell>
          <cell r="AW9" t="str">
            <v>ES Platform</v>
          </cell>
          <cell r="AX9" t="str">
            <v>Available</v>
          </cell>
          <cell r="AY9" t="str">
            <v>0L+H.T. NYLON</v>
          </cell>
          <cell r="AZ9" t="str">
            <v>Available</v>
          </cell>
          <cell r="BA9" t="str">
            <v>3LC X/S</v>
          </cell>
          <cell r="BB9" t="str">
            <v>ALL SEASON</v>
          </cell>
          <cell r="BC9" t="str">
            <v>M+S</v>
          </cell>
          <cell r="BD9" t="str">
            <v>A+CURLED WIRE(MARK)</v>
          </cell>
          <cell r="BF9" t="str">
            <v>KENDA</v>
          </cell>
          <cell r="BH9" t="str">
            <v>Yes</v>
          </cell>
          <cell r="BI9" t="str">
            <v>Necessary</v>
          </cell>
          <cell r="BJ9" t="str">
            <v>Existing</v>
          </cell>
          <cell r="BK9" t="str">
            <v>with</v>
          </cell>
        </row>
        <row r="10">
          <cell r="F10" t="str">
            <v>C</v>
          </cell>
          <cell r="G10" t="str">
            <v>BATO</v>
          </cell>
          <cell r="H10" t="str">
            <v>2320</v>
          </cell>
          <cell r="I10" t="str">
            <v>New</v>
          </cell>
          <cell r="L10" t="str">
            <v>ALFA ROMEO</v>
          </cell>
          <cell r="O10" t="str">
            <v>Commercial Combi</v>
          </cell>
          <cell r="P10" t="str">
            <v>Winter</v>
          </cell>
          <cell r="Q10" t="str">
            <v>Studless</v>
          </cell>
          <cell r="R10" t="str">
            <v>CITY BUS</v>
          </cell>
          <cell r="S10" t="str">
            <v>RIB</v>
          </cell>
          <cell r="T10" t="str">
            <v>LI Auto Setting(TRA)</v>
          </cell>
          <cell r="V10" t="str">
            <v>LXR</v>
          </cell>
          <cell r="W10" t="str">
            <v>ASPHALT</v>
          </cell>
          <cell r="X10" t="str">
            <v>(W)</v>
          </cell>
          <cell r="Y10" t="str">
            <v>H</v>
          </cell>
          <cell r="Z10" t="str">
            <v>D</v>
          </cell>
          <cell r="AA10" t="str">
            <v>C LT</v>
          </cell>
          <cell r="AB10" t="str">
            <v>(W)</v>
          </cell>
          <cell r="AC10" t="str">
            <v>*3</v>
          </cell>
          <cell r="AD10" t="str">
            <v>B</v>
          </cell>
          <cell r="AE10" t="str">
            <v>XL</v>
          </cell>
          <cell r="AF10" t="str">
            <v>Radial</v>
          </cell>
          <cell r="AG10" t="str">
            <v>Extended</v>
          </cell>
          <cell r="AH10" t="str">
            <v>Tubeless</v>
          </cell>
          <cell r="AK10" t="str">
            <v>BSE</v>
          </cell>
          <cell r="AM10" t="str">
            <v>Does not exist</v>
          </cell>
          <cell r="AN10" t="str">
            <v>Does not exist</v>
          </cell>
          <cell r="AP10" t="str">
            <v>TBD</v>
          </cell>
          <cell r="AQ10" t="str">
            <v>120</v>
          </cell>
          <cell r="AR10" t="str">
            <v>AA</v>
          </cell>
          <cell r="AS10" t="str">
            <v>B</v>
          </cell>
          <cell r="AV10" t="str">
            <v>Mountain/Snow Flake Symbol+Snow+Studless</v>
          </cell>
          <cell r="AW10" t="str">
            <v>JS Platform</v>
          </cell>
          <cell r="AY10" t="str">
            <v>2A</v>
          </cell>
          <cell r="BA10" t="str">
            <v>AQUA COMPOUND</v>
          </cell>
          <cell r="BB10" t="str">
            <v>BATTERY FORKLIFT</v>
          </cell>
          <cell r="BC10" t="str">
            <v>M+S(Mud &amp; Snow)</v>
          </cell>
          <cell r="BD10" t="str">
            <v>A+NOM+SIN CAMARA</v>
          </cell>
          <cell r="BF10" t="str">
            <v>MARANGONI</v>
          </cell>
          <cell r="BI10" t="str">
            <v>Unnecessary</v>
          </cell>
          <cell r="BJ10" t="str">
            <v>Indicator</v>
          </cell>
        </row>
        <row r="11">
          <cell r="F11" t="str">
            <v>Concept Stage (Agreed with each TC)</v>
          </cell>
          <cell r="G11" t="str">
            <v>BRBS(N/A)</v>
          </cell>
          <cell r="H11" t="str">
            <v>2321</v>
          </cell>
          <cell r="I11" t="str">
            <v>New(Side mold change)</v>
          </cell>
          <cell r="L11" t="str">
            <v>AMG</v>
          </cell>
          <cell r="O11" t="str">
            <v>Commercial Winter</v>
          </cell>
          <cell r="R11" t="str">
            <v>GMD</v>
          </cell>
          <cell r="S11" t="str">
            <v>RIB LUG</v>
          </cell>
          <cell r="T11" t="str">
            <v>YearBook Check(A-TRA size)</v>
          </cell>
          <cell r="V11" t="str">
            <v>LYR</v>
          </cell>
          <cell r="W11" t="str">
            <v>ASSOCIATE BRAND</v>
          </cell>
          <cell r="X11" t="str">
            <v>(Y)</v>
          </cell>
          <cell r="Y11" t="str">
            <v>HL</v>
          </cell>
          <cell r="Z11" t="str">
            <v>H</v>
          </cell>
          <cell r="AA11" t="str">
            <v>CP</v>
          </cell>
          <cell r="AB11" t="str">
            <v>(Y)</v>
          </cell>
          <cell r="AC11" t="str">
            <v>*4</v>
          </cell>
          <cell r="AD11" t="str">
            <v>C</v>
          </cell>
          <cell r="AG11" t="str">
            <v>Run Flat</v>
          </cell>
          <cell r="AK11" t="str">
            <v>COOLING FIN</v>
          </cell>
          <cell r="AM11" t="str">
            <v>GDC</v>
          </cell>
          <cell r="AN11" t="str">
            <v>GDC</v>
          </cell>
          <cell r="AP11" t="str">
            <v>TCE</v>
          </cell>
          <cell r="AQ11" t="str">
            <v>130</v>
          </cell>
          <cell r="AR11" t="str">
            <v>B</v>
          </cell>
          <cell r="AS11" t="str">
            <v>C</v>
          </cell>
          <cell r="AV11" t="str">
            <v>Mountain/Snow Flake Symbol+Studless</v>
          </cell>
          <cell r="AY11" t="str">
            <v>2A+H.T. NYLON</v>
          </cell>
          <cell r="BA11" t="str">
            <v>ECE</v>
          </cell>
          <cell r="BB11" t="str">
            <v>C-1</v>
          </cell>
          <cell r="BC11" t="str">
            <v>Mud &amp; Snow</v>
          </cell>
          <cell r="BD11" t="str">
            <v>A+STAR MARK</v>
          </cell>
          <cell r="BF11" t="str">
            <v>MULTISTRADA</v>
          </cell>
          <cell r="BJ11" t="str">
            <v>Side</v>
          </cell>
        </row>
        <row r="12">
          <cell r="F12" t="str">
            <v>Concept Stage (Not agreed with each TC)</v>
          </cell>
          <cell r="G12" t="str">
            <v>BSAF(N/A)</v>
          </cell>
          <cell r="H12" t="str">
            <v>2410</v>
          </cell>
          <cell r="I12" t="str">
            <v>Regulatory Compliance(only stamping change)</v>
          </cell>
          <cell r="L12" t="str">
            <v>ASTON MARTIN</v>
          </cell>
          <cell r="O12" t="str">
            <v>DRIVE</v>
          </cell>
          <cell r="R12" t="str">
            <v>INTER-CITY BUS</v>
          </cell>
          <cell r="S12" t="str">
            <v>WINTER</v>
          </cell>
          <cell r="T12" t="str">
            <v>YearBook Check(ETRTO)</v>
          </cell>
          <cell r="V12" t="str">
            <v>MPR</v>
          </cell>
          <cell r="W12" t="str">
            <v>AXXIUM</v>
          </cell>
          <cell r="X12" t="str">
            <v>A1</v>
          </cell>
          <cell r="Y12" t="str">
            <v>HLP</v>
          </cell>
          <cell r="Z12" t="str">
            <v>HR</v>
          </cell>
          <cell r="AA12" t="str">
            <v>FS</v>
          </cell>
          <cell r="AB12" t="str">
            <v>A1</v>
          </cell>
          <cell r="AC12" t="str">
            <v>*5</v>
          </cell>
          <cell r="AD12" t="str">
            <v>D</v>
          </cell>
          <cell r="AG12" t="str">
            <v>Solid</v>
          </cell>
          <cell r="AK12" t="str">
            <v>I-1</v>
          </cell>
          <cell r="AM12" t="str">
            <v>IPC</v>
          </cell>
          <cell r="AN12" t="str">
            <v>IPC</v>
          </cell>
          <cell r="AP12" t="str">
            <v>TCJ</v>
          </cell>
          <cell r="AQ12" t="str">
            <v>140</v>
          </cell>
          <cell r="AR12" t="str">
            <v>C</v>
          </cell>
          <cell r="AS12" t="str">
            <v>N</v>
          </cell>
          <cell r="AV12" t="str">
            <v>Mountain/Snow Flake Symbol+Studless+ICE Mark</v>
          </cell>
          <cell r="AY12" t="str">
            <v>2B</v>
          </cell>
          <cell r="BA12" t="str">
            <v>EXS</v>
          </cell>
          <cell r="BB12" t="str">
            <v>CART</v>
          </cell>
          <cell r="BD12" t="str">
            <v>A2A</v>
          </cell>
          <cell r="BF12" t="str">
            <v>NOKIAN</v>
          </cell>
        </row>
        <row r="13">
          <cell r="F13" t="str">
            <v>D</v>
          </cell>
          <cell r="G13" t="str">
            <v>BSCAP</v>
          </cell>
          <cell r="H13" t="str">
            <v>2420</v>
          </cell>
          <cell r="I13" t="str">
            <v>Regulatory Compliance(with spec change)</v>
          </cell>
          <cell r="L13" t="str">
            <v>AUDI</v>
          </cell>
          <cell r="O13" t="str">
            <v>ECO</v>
          </cell>
          <cell r="R13" t="str">
            <v>LONG HAUL</v>
          </cell>
          <cell r="T13" t="str">
            <v>YearBook Check(JATMA)</v>
          </cell>
          <cell r="V13" t="str">
            <v>MYR</v>
          </cell>
          <cell r="W13" t="str">
            <v>BOB JANE</v>
          </cell>
          <cell r="X13" t="str">
            <v>A2</v>
          </cell>
          <cell r="Y13" t="str">
            <v>IF</v>
          </cell>
          <cell r="Z13" t="str">
            <v>R</v>
          </cell>
          <cell r="AA13" t="str">
            <v>HC</v>
          </cell>
          <cell r="AB13" t="str">
            <v>A2</v>
          </cell>
          <cell r="AC13" t="str">
            <v>*7</v>
          </cell>
          <cell r="AD13" t="str">
            <v>E</v>
          </cell>
          <cell r="AG13" t="str">
            <v>Standard</v>
          </cell>
          <cell r="AK13" t="str">
            <v>LETTERING STRIPE</v>
          </cell>
          <cell r="AM13" t="str">
            <v>NPA</v>
          </cell>
          <cell r="AN13" t="str">
            <v>NPA</v>
          </cell>
          <cell r="AQ13" t="str">
            <v>150</v>
          </cell>
          <cell r="AR13" t="str">
            <v>P</v>
          </cell>
          <cell r="AS13" t="str">
            <v>P</v>
          </cell>
          <cell r="AV13" t="str">
            <v>Snow</v>
          </cell>
          <cell r="AY13" t="str">
            <v>2E</v>
          </cell>
          <cell r="BA13" t="str">
            <v>HS</v>
          </cell>
          <cell r="BB13" t="str">
            <v>CITY SERVICE OR URBAN USE</v>
          </cell>
          <cell r="BD13" t="str">
            <v>A4A</v>
          </cell>
          <cell r="BF13" t="str">
            <v>OHTSU</v>
          </cell>
        </row>
        <row r="14">
          <cell r="F14" t="str">
            <v>Development Stage</v>
          </cell>
          <cell r="G14" t="str">
            <v>BSCIS(N/A)</v>
          </cell>
          <cell r="H14" t="str">
            <v>3610</v>
          </cell>
          <cell r="I14" t="str">
            <v>Size-Exp</v>
          </cell>
          <cell r="L14" t="str">
            <v>AVATR</v>
          </cell>
          <cell r="O14" t="str">
            <v>General</v>
          </cell>
          <cell r="R14" t="str">
            <v>LPT</v>
          </cell>
          <cell r="T14" t="str">
            <v>YearBook Check(TRA)</v>
          </cell>
          <cell r="V14" t="str">
            <v>PSR</v>
          </cell>
          <cell r="W14" t="str">
            <v>BRIDGESTONE</v>
          </cell>
          <cell r="X14" t="str">
            <v>A3</v>
          </cell>
          <cell r="Y14" t="str">
            <v>LT</v>
          </cell>
          <cell r="Z14" t="str">
            <v>RF</v>
          </cell>
          <cell r="AA14" t="str">
            <v>LT</v>
          </cell>
          <cell r="AB14" t="str">
            <v>A3</v>
          </cell>
          <cell r="AC14" t="str">
            <v>*9</v>
          </cell>
          <cell r="AD14" t="str">
            <v>F</v>
          </cell>
          <cell r="AK14" t="str">
            <v>LIMITED SIDEWALL PRINTING</v>
          </cell>
          <cell r="AM14" t="str">
            <v>TBD</v>
          </cell>
          <cell r="AN14" t="str">
            <v>TBD</v>
          </cell>
          <cell r="AQ14" t="str">
            <v>160</v>
          </cell>
          <cell r="AV14" t="str">
            <v>Snow Flake Symbol</v>
          </cell>
          <cell r="AY14" t="str">
            <v>2G</v>
          </cell>
          <cell r="BA14" t="str">
            <v>I1</v>
          </cell>
          <cell r="BB14" t="str">
            <v>COMBAT</v>
          </cell>
          <cell r="BD14" t="str">
            <v>AA</v>
          </cell>
          <cell r="BF14" t="str">
            <v>True</v>
          </cell>
        </row>
        <row r="15">
          <cell r="F15" t="str">
            <v>Mass Production Stage</v>
          </cell>
          <cell r="G15" t="str">
            <v>BSCMA(N/A)</v>
          </cell>
          <cell r="H15" t="str">
            <v>3710</v>
          </cell>
          <cell r="I15" t="str">
            <v>Size-Exp(Side mold change)</v>
          </cell>
          <cell r="L15" t="str">
            <v>BMW</v>
          </cell>
          <cell r="O15" t="str">
            <v>SNOW</v>
          </cell>
          <cell r="R15" t="str">
            <v>OFF</v>
          </cell>
          <cell r="T15" t="str">
            <v>YearBook Not Registered</v>
          </cell>
          <cell r="V15" t="str">
            <v>PXR</v>
          </cell>
          <cell r="W15" t="str">
            <v>CALIENTE</v>
          </cell>
          <cell r="X15" t="str">
            <v>A4</v>
          </cell>
          <cell r="Y15" t="str">
            <v>LTP</v>
          </cell>
          <cell r="Z15" t="str">
            <v>S</v>
          </cell>
          <cell r="AA15" t="str">
            <v>M/C</v>
          </cell>
          <cell r="AB15" t="str">
            <v>A4</v>
          </cell>
          <cell r="AC15" t="str">
            <v>1</v>
          </cell>
          <cell r="AD15" t="str">
            <v>G</v>
          </cell>
          <cell r="AK15" t="str">
            <v>LINE WHITE</v>
          </cell>
          <cell r="AM15" t="str">
            <v>UPC</v>
          </cell>
          <cell r="AN15" t="str">
            <v>UPC</v>
          </cell>
          <cell r="AQ15" t="str">
            <v>170</v>
          </cell>
          <cell r="AV15" t="str">
            <v>Snow+Studless</v>
          </cell>
          <cell r="AY15" t="str">
            <v>2H</v>
          </cell>
          <cell r="BA15" t="str">
            <v>ICE COMPOUND</v>
          </cell>
          <cell r="BB15" t="str">
            <v>COMBAT+POR</v>
          </cell>
          <cell r="BD15" t="str">
            <v>AA+HYPERSPORT+MARK</v>
          </cell>
        </row>
        <row r="16">
          <cell r="G16" t="str">
            <v>BSCN(N/A)</v>
          </cell>
          <cell r="H16" t="str">
            <v>3711</v>
          </cell>
          <cell r="I16" t="str">
            <v>Spec-Change</v>
          </cell>
          <cell r="L16" t="str">
            <v>BMW(MC)</v>
          </cell>
          <cell r="O16" t="str">
            <v>Sport</v>
          </cell>
          <cell r="R16" t="str">
            <v>ON</v>
          </cell>
          <cell r="V16" t="str">
            <v>RAR</v>
          </cell>
          <cell r="W16" t="str">
            <v>CARREFOUR</v>
          </cell>
          <cell r="X16" t="str">
            <v>A5</v>
          </cell>
          <cell r="Y16" t="str">
            <v>P</v>
          </cell>
          <cell r="Z16" t="str">
            <v>SR</v>
          </cell>
          <cell r="AA16" t="str">
            <v>ML</v>
          </cell>
          <cell r="AB16" t="str">
            <v>A5</v>
          </cell>
          <cell r="AC16" t="str">
            <v>10PR</v>
          </cell>
          <cell r="AD16" t="str">
            <v>H</v>
          </cell>
          <cell r="AK16" t="str">
            <v>OUTLINE WHITE LETTER</v>
          </cell>
          <cell r="AQ16" t="str">
            <v>180</v>
          </cell>
          <cell r="AV16" t="str">
            <v>Studless</v>
          </cell>
          <cell r="AY16" t="str">
            <v>2J</v>
          </cell>
          <cell r="BA16" t="str">
            <v>ICE COMPOUND 2</v>
          </cell>
          <cell r="BB16" t="str">
            <v>COMBAT+TRACTION</v>
          </cell>
          <cell r="BD16" t="str">
            <v>AA+SPORT TOURING</v>
          </cell>
        </row>
        <row r="17">
          <cell r="G17" t="str">
            <v>BSEMIA</v>
          </cell>
          <cell r="H17" t="str">
            <v>3720</v>
          </cell>
          <cell r="I17" t="str">
            <v>Swing(among SBU )</v>
          </cell>
          <cell r="L17" t="str">
            <v>BYD</v>
          </cell>
          <cell r="O17" t="str">
            <v>STEER</v>
          </cell>
          <cell r="R17" t="str">
            <v>ON/OFF</v>
          </cell>
          <cell r="W17" t="str">
            <v>CARSTONE</v>
          </cell>
          <cell r="X17" t="str">
            <v>A6</v>
          </cell>
          <cell r="Y17" t="str">
            <v>S</v>
          </cell>
          <cell r="Z17" t="str">
            <v>TR</v>
          </cell>
          <cell r="AA17" t="str">
            <v>NHS</v>
          </cell>
          <cell r="AB17" t="str">
            <v>A6</v>
          </cell>
          <cell r="AC17" t="str">
            <v>12PR</v>
          </cell>
          <cell r="AD17" t="str">
            <v>J</v>
          </cell>
          <cell r="AK17" t="str">
            <v>RAISED BLACK LETTER</v>
          </cell>
          <cell r="AQ17" t="str">
            <v>190</v>
          </cell>
          <cell r="AY17" t="str">
            <v>2L</v>
          </cell>
          <cell r="BA17" t="str">
            <v>L2A</v>
          </cell>
          <cell r="BB17" t="str">
            <v>COOLING FIN</v>
          </cell>
          <cell r="BD17" t="str">
            <v>ALL STEEL</v>
          </cell>
        </row>
        <row r="18">
          <cell r="G18" t="str">
            <v>BSMEA(N/A)</v>
          </cell>
          <cell r="H18" t="str">
            <v>3810</v>
          </cell>
          <cell r="I18" t="str">
            <v>Swing(in same Group Company)</v>
          </cell>
          <cell r="L18" t="str">
            <v>CHANGAN</v>
          </cell>
          <cell r="O18" t="str">
            <v>STEER/ALL POSITION</v>
          </cell>
          <cell r="R18" t="str">
            <v>REGIONAL</v>
          </cell>
          <cell r="W18" t="str">
            <v>CASINO</v>
          </cell>
          <cell r="X18" t="str">
            <v>A7</v>
          </cell>
          <cell r="Y18" t="str">
            <v>ST</v>
          </cell>
          <cell r="Z18" t="str">
            <v>V</v>
          </cell>
          <cell r="AA18" t="str">
            <v>SS</v>
          </cell>
          <cell r="AB18" t="str">
            <v>A7</v>
          </cell>
          <cell r="AC18" t="str">
            <v>14PR</v>
          </cell>
          <cell r="AD18" t="str">
            <v>L</v>
          </cell>
          <cell r="AK18" t="str">
            <v>RAISED WHITE LETTER</v>
          </cell>
          <cell r="AQ18" t="str">
            <v>20</v>
          </cell>
          <cell r="AY18" t="str">
            <v>2M</v>
          </cell>
          <cell r="BA18" t="str">
            <v>LAC</v>
          </cell>
          <cell r="BB18" t="str">
            <v>CUT RESISTANT</v>
          </cell>
          <cell r="BD18" t="str">
            <v>ALL STEEL+SAFETY WARNING</v>
          </cell>
        </row>
        <row r="19">
          <cell r="G19" t="str">
            <v>GLC</v>
          </cell>
          <cell r="H19" t="str">
            <v>6110</v>
          </cell>
          <cell r="I19" t="str">
            <v>Swing(in same SBU)</v>
          </cell>
          <cell r="L19" t="str">
            <v>CHERY</v>
          </cell>
          <cell r="O19" t="str">
            <v>STUDLESS (Ice Oriented Performance)</v>
          </cell>
          <cell r="R19" t="str">
            <v>REGIONAL(OVER LOADING)</v>
          </cell>
          <cell r="W19" t="str">
            <v>CENTAUR SUPREME</v>
          </cell>
          <cell r="X19" t="str">
            <v>A8</v>
          </cell>
          <cell r="Y19" t="str">
            <v>T</v>
          </cell>
          <cell r="Z19" t="str">
            <v>VR</v>
          </cell>
          <cell r="AA19" t="str">
            <v>TG</v>
          </cell>
          <cell r="AB19" t="str">
            <v>A8</v>
          </cell>
          <cell r="AC19" t="str">
            <v>16PR</v>
          </cell>
          <cell r="AD19" t="str">
            <v>M</v>
          </cell>
          <cell r="AK19" t="str">
            <v>RFID with Marking</v>
          </cell>
          <cell r="AQ19" t="str">
            <v>200</v>
          </cell>
          <cell r="AY19" t="str">
            <v>2W</v>
          </cell>
          <cell r="BA19" t="str">
            <v>LIN</v>
          </cell>
          <cell r="BB19" t="str">
            <v>CUT RESISTANT CONSTRUCTION</v>
          </cell>
          <cell r="BD19" t="str">
            <v>AM2</v>
          </cell>
        </row>
        <row r="20">
          <cell r="G20" t="str">
            <v>G-MICA</v>
          </cell>
          <cell r="H20" t="str">
            <v>6111</v>
          </cell>
          <cell r="L20" t="str">
            <v>CITROEN</v>
          </cell>
          <cell r="O20" t="str">
            <v>STUDLESS (Life Oriented Performance)</v>
          </cell>
          <cell r="W20" t="str">
            <v>COMET 2000</v>
          </cell>
          <cell r="X20" t="str">
            <v>B</v>
          </cell>
          <cell r="Y20" t="str">
            <v>VF</v>
          </cell>
          <cell r="Z20" t="str">
            <v>X</v>
          </cell>
          <cell r="AA20" t="str">
            <v>TR</v>
          </cell>
          <cell r="AB20" t="str">
            <v>B</v>
          </cell>
          <cell r="AC20" t="str">
            <v>18PR</v>
          </cell>
          <cell r="AD20" t="str">
            <v>N</v>
          </cell>
          <cell r="AK20" t="str">
            <v>RFID without Marking</v>
          </cell>
          <cell r="AQ20" t="str">
            <v>210</v>
          </cell>
          <cell r="AY20" t="str">
            <v>2X</v>
          </cell>
          <cell r="BA20" t="str">
            <v>MCX</v>
          </cell>
          <cell r="BB20" t="str">
            <v>D2A</v>
          </cell>
          <cell r="BD20" t="str">
            <v>AM6</v>
          </cell>
        </row>
        <row r="21">
          <cell r="G21" t="str">
            <v>GMP</v>
          </cell>
          <cell r="H21" t="str">
            <v>6112</v>
          </cell>
          <cell r="L21" t="str">
            <v>CMC</v>
          </cell>
          <cell r="O21" t="str">
            <v>SUV</v>
          </cell>
          <cell r="W21" t="str">
            <v>COMPETIOR BRAND</v>
          </cell>
          <cell r="X21" t="str">
            <v>C</v>
          </cell>
          <cell r="Z21" t="str">
            <v>ZR</v>
          </cell>
          <cell r="AA21" t="str">
            <v>ULT</v>
          </cell>
          <cell r="AB21" t="str">
            <v>C</v>
          </cell>
          <cell r="AC21" t="str">
            <v>20PR</v>
          </cell>
          <cell r="AD21" t="str">
            <v>U</v>
          </cell>
          <cell r="AK21" t="str">
            <v>SIDEWALL PRINTING LAYER</v>
          </cell>
          <cell r="AQ21" t="str">
            <v>220</v>
          </cell>
          <cell r="AY21" t="str">
            <v>2Z</v>
          </cell>
          <cell r="BA21" t="str">
            <v>MDC</v>
          </cell>
          <cell r="BB21" t="str">
            <v>D2A+E2A</v>
          </cell>
          <cell r="BD21" t="str">
            <v>AM8</v>
          </cell>
        </row>
        <row r="22">
          <cell r="G22" t="str">
            <v>J-SBU</v>
          </cell>
          <cell r="H22" t="str">
            <v>6113</v>
          </cell>
          <cell r="L22" t="str">
            <v>DACIA</v>
          </cell>
          <cell r="O22" t="str">
            <v>SUV Winter</v>
          </cell>
          <cell r="W22" t="str">
            <v>CONVOY</v>
          </cell>
          <cell r="X22" t="str">
            <v>D</v>
          </cell>
          <cell r="Z22" t="str">
            <v>ZRF</v>
          </cell>
          <cell r="AB22" t="str">
            <v>D</v>
          </cell>
          <cell r="AC22" t="str">
            <v>22PR</v>
          </cell>
          <cell r="AD22" t="str">
            <v>V</v>
          </cell>
          <cell r="AK22" t="str">
            <v>WHITE LETTER</v>
          </cell>
          <cell r="AQ22" t="str">
            <v>240</v>
          </cell>
          <cell r="AY22" t="str">
            <v>99</v>
          </cell>
          <cell r="BA22" t="str">
            <v>MED</v>
          </cell>
          <cell r="BB22" t="str">
            <v>D2A+F2A</v>
          </cell>
          <cell r="BD22" t="str">
            <v>AM9</v>
          </cell>
        </row>
        <row r="23">
          <cell r="H23" t="str">
            <v>6114</v>
          </cell>
          <cell r="L23" t="str">
            <v>DAIHATSU</v>
          </cell>
          <cell r="O23" t="str">
            <v>Touring</v>
          </cell>
          <cell r="W23" t="str">
            <v>CORA</v>
          </cell>
          <cell r="X23" t="str">
            <v>E</v>
          </cell>
          <cell r="AB23" t="str">
            <v>E</v>
          </cell>
          <cell r="AC23" t="str">
            <v>24PR</v>
          </cell>
          <cell r="AD23" t="str">
            <v>X</v>
          </cell>
          <cell r="AK23" t="str">
            <v>WHITE STRIPE</v>
          </cell>
          <cell r="AQ23" t="str">
            <v>250</v>
          </cell>
          <cell r="AY23" t="str">
            <v>A+H.T. NYLON</v>
          </cell>
          <cell r="BA23" t="str">
            <v>MEDIUM</v>
          </cell>
          <cell r="BB23" t="str">
            <v>D2A+G2A</v>
          </cell>
          <cell r="BD23" t="str">
            <v>AMDT A</v>
          </cell>
        </row>
        <row r="24">
          <cell r="H24" t="str">
            <v>6210</v>
          </cell>
          <cell r="L24" t="str">
            <v>DATSUN</v>
          </cell>
          <cell r="O24" t="str">
            <v>TRAILER</v>
          </cell>
          <cell r="W24" t="str">
            <v>DAYTON</v>
          </cell>
          <cell r="X24" t="str">
            <v>F</v>
          </cell>
          <cell r="AB24" t="str">
            <v>F</v>
          </cell>
          <cell r="AC24" t="str">
            <v>26PR</v>
          </cell>
          <cell r="AD24" t="str">
            <v>Y</v>
          </cell>
          <cell r="AK24" t="str">
            <v>WIDE WHITE</v>
          </cell>
          <cell r="AQ24" t="str">
            <v>260</v>
          </cell>
          <cell r="AY24" t="str">
            <v>A1</v>
          </cell>
          <cell r="BA24" t="str">
            <v>MH</v>
          </cell>
          <cell r="BB24" t="str">
            <v>D2A+L-3</v>
          </cell>
          <cell r="BD24" t="str">
            <v>AMDT B</v>
          </cell>
        </row>
        <row r="25">
          <cell r="H25" t="str">
            <v>7120</v>
          </cell>
          <cell r="L25" t="str">
            <v>DIDI</v>
          </cell>
          <cell r="O25" t="str">
            <v>Winter</v>
          </cell>
          <cell r="W25" t="str">
            <v>DURAFORCE DT</v>
          </cell>
          <cell r="X25" t="str">
            <v>G</v>
          </cell>
          <cell r="AB25" t="str">
            <v>G</v>
          </cell>
          <cell r="AC25" t="str">
            <v>28PR</v>
          </cell>
          <cell r="AQ25" t="str">
            <v>280</v>
          </cell>
          <cell r="AY25" t="str">
            <v>ALL STEEL</v>
          </cell>
          <cell r="BA25" t="str">
            <v>MULTICELL COMPOUND</v>
          </cell>
          <cell r="BB25" t="str">
            <v>D2A+L-5</v>
          </cell>
          <cell r="BD25" t="str">
            <v>AMDT C</v>
          </cell>
        </row>
        <row r="26">
          <cell r="H26" t="str">
            <v>9610</v>
          </cell>
          <cell r="L26" t="str">
            <v>DONGFENG</v>
          </cell>
          <cell r="W26" t="str">
            <v>ENDURO</v>
          </cell>
          <cell r="X26" t="str">
            <v>H</v>
          </cell>
          <cell r="AB26" t="str">
            <v>H</v>
          </cell>
          <cell r="AC26" t="str">
            <v>2PR</v>
          </cell>
          <cell r="AQ26" t="str">
            <v>300</v>
          </cell>
          <cell r="AY26" t="str">
            <v>AS</v>
          </cell>
          <cell r="BA26" t="str">
            <v>MULTICELL COMPOUND Z</v>
          </cell>
          <cell r="BB26" t="str">
            <v>D2A+L-5S</v>
          </cell>
          <cell r="BD26" t="str">
            <v>AMR</v>
          </cell>
        </row>
        <row r="27">
          <cell r="H27" t="str">
            <v>9611</v>
          </cell>
          <cell r="L27" t="str">
            <v>DUCATI</v>
          </cell>
          <cell r="W27" t="str">
            <v>ESSO</v>
          </cell>
          <cell r="X27" t="str">
            <v>J</v>
          </cell>
          <cell r="AB27" t="str">
            <v>J</v>
          </cell>
          <cell r="AC27" t="str">
            <v>3</v>
          </cell>
          <cell r="AQ27" t="str">
            <v>310</v>
          </cell>
          <cell r="AY27" t="str">
            <v>AY+H.T. NYLON</v>
          </cell>
          <cell r="BA27" t="str">
            <v>NUL</v>
          </cell>
          <cell r="BB27" t="str">
            <v>D2V</v>
          </cell>
          <cell r="BD27" t="str">
            <v>ANTISTATIC MARK</v>
          </cell>
        </row>
        <row r="28">
          <cell r="H28" t="str">
            <v>BATO</v>
          </cell>
          <cell r="L28" t="str">
            <v>FAW</v>
          </cell>
          <cell r="W28" t="str">
            <v>EUROPA</v>
          </cell>
          <cell r="X28" t="str">
            <v>K</v>
          </cell>
          <cell r="AB28" t="str">
            <v>K</v>
          </cell>
          <cell r="AC28" t="str">
            <v>30PR</v>
          </cell>
          <cell r="AQ28" t="str">
            <v>320</v>
          </cell>
          <cell r="AY28" t="str">
            <v>BIAS BELTED</v>
          </cell>
          <cell r="BA28" t="str">
            <v>NY</v>
          </cell>
          <cell r="BB28" t="str">
            <v>D2V+L-3</v>
          </cell>
          <cell r="BD28" t="str">
            <v>AO</v>
          </cell>
        </row>
        <row r="29">
          <cell r="H29" t="str">
            <v>BATO LA</v>
          </cell>
          <cell r="L29" t="str">
            <v>FERRARI</v>
          </cell>
          <cell r="W29" t="str">
            <v>FASTLANE</v>
          </cell>
          <cell r="X29" t="str">
            <v>L</v>
          </cell>
          <cell r="AB29" t="str">
            <v>L</v>
          </cell>
          <cell r="AC29" t="str">
            <v>32PR</v>
          </cell>
          <cell r="AQ29" t="str">
            <v>330</v>
          </cell>
          <cell r="AY29" t="str">
            <v>BT</v>
          </cell>
          <cell r="BA29" t="str">
            <v>PT5</v>
          </cell>
          <cell r="BB29" t="str">
            <v>D2V+L-4</v>
          </cell>
          <cell r="BD29" t="str">
            <v>AO+B-Silent</v>
          </cell>
        </row>
        <row r="30">
          <cell r="H30" t="str">
            <v>BEOE</v>
          </cell>
          <cell r="L30" t="str">
            <v>FIAT</v>
          </cell>
          <cell r="W30" t="str">
            <v>FINEMOTION</v>
          </cell>
          <cell r="X30" t="str">
            <v>M</v>
          </cell>
          <cell r="AB30" t="str">
            <v>M</v>
          </cell>
          <cell r="AC30" t="str">
            <v>34PR</v>
          </cell>
          <cell r="AQ30" t="str">
            <v>340</v>
          </cell>
          <cell r="AY30" t="str">
            <v>BT+H.T. NYLON</v>
          </cell>
          <cell r="BA30" t="str">
            <v>PT7</v>
          </cell>
          <cell r="BB30" t="str">
            <v>D2V+L-5</v>
          </cell>
          <cell r="BD30" t="str">
            <v>AO+ECOPIA</v>
          </cell>
        </row>
        <row r="31">
          <cell r="H31" t="str">
            <v>BRBS</v>
          </cell>
          <cell r="L31" t="str">
            <v>FORCE MOTORS</v>
          </cell>
          <cell r="W31" t="str">
            <v>FIREFORCE</v>
          </cell>
          <cell r="X31" t="str">
            <v>N</v>
          </cell>
          <cell r="AB31" t="str">
            <v>N</v>
          </cell>
          <cell r="AC31" t="str">
            <v>36PR</v>
          </cell>
          <cell r="AQ31" t="str">
            <v>350</v>
          </cell>
          <cell r="AY31" t="str">
            <v>BU+H.T. NYLON+SUPER CONSTRUCTION</v>
          </cell>
          <cell r="BA31" t="str">
            <v>S0F</v>
          </cell>
          <cell r="BB31" t="str">
            <v>D2Z</v>
          </cell>
          <cell r="BD31" t="str">
            <v>AO+ENLITEN</v>
          </cell>
        </row>
        <row r="32">
          <cell r="H32" t="str">
            <v>BSAL</v>
          </cell>
          <cell r="L32" t="str">
            <v>FORD</v>
          </cell>
          <cell r="W32" t="str">
            <v>FIRESTONE</v>
          </cell>
          <cell r="X32" t="str">
            <v>P</v>
          </cell>
          <cell r="AB32" t="str">
            <v>P</v>
          </cell>
          <cell r="AC32" t="str">
            <v>38PR</v>
          </cell>
          <cell r="AQ32" t="str">
            <v>360</v>
          </cell>
          <cell r="AY32" t="str">
            <v>BX</v>
          </cell>
          <cell r="BA32" t="str">
            <v>SOFT</v>
          </cell>
          <cell r="BB32" t="str">
            <v>D2Z+L-3</v>
          </cell>
          <cell r="BD32" t="str">
            <v>AO+EV Mark</v>
          </cell>
        </row>
        <row r="33">
          <cell r="H33" t="str">
            <v>BSAP</v>
          </cell>
          <cell r="L33" t="str">
            <v>FOXTRON</v>
          </cell>
          <cell r="W33" t="str">
            <v>FIRST STOP</v>
          </cell>
          <cell r="X33" t="str">
            <v>Q</v>
          </cell>
          <cell r="AB33" t="str">
            <v>Q</v>
          </cell>
          <cell r="AC33" t="str">
            <v>39PR</v>
          </cell>
          <cell r="AQ33" t="str">
            <v>380</v>
          </cell>
          <cell r="AY33" t="str">
            <v>CN</v>
          </cell>
          <cell r="BA33" t="str">
            <v>SPE</v>
          </cell>
          <cell r="BB33" t="str">
            <v>D2Z+L-5S</v>
          </cell>
          <cell r="BD33" t="str">
            <v>AOE+RFT MARK+RSC MARK</v>
          </cell>
        </row>
        <row r="34">
          <cell r="H34" t="str">
            <v>BSCIS</v>
          </cell>
          <cell r="L34" t="str">
            <v>GAC</v>
          </cell>
          <cell r="W34" t="str">
            <v>FLAMINGO</v>
          </cell>
          <cell r="X34" t="str">
            <v>R</v>
          </cell>
          <cell r="AB34" t="str">
            <v>R</v>
          </cell>
          <cell r="AC34" t="str">
            <v>40PR</v>
          </cell>
          <cell r="AQ34" t="str">
            <v>400</v>
          </cell>
          <cell r="AY34" t="str">
            <v>CU</v>
          </cell>
          <cell r="BA34" t="str">
            <v>T70</v>
          </cell>
          <cell r="BB34" t="str">
            <v>DUMP TRUCK FRONT</v>
          </cell>
          <cell r="BD34" t="str">
            <v>AOE+RFT MARK+RSC MARK+SAFE USE INSTRUCTIONS</v>
          </cell>
        </row>
        <row r="35">
          <cell r="H35" t="str">
            <v>BSCN</v>
          </cell>
          <cell r="L35" t="str">
            <v>GEELY</v>
          </cell>
          <cell r="W35" t="str">
            <v>FLITE</v>
          </cell>
          <cell r="X35" t="str">
            <v>S</v>
          </cell>
          <cell r="AB35" t="str">
            <v>S</v>
          </cell>
          <cell r="AC35" t="str">
            <v>42PR</v>
          </cell>
          <cell r="AQ35" t="str">
            <v>420</v>
          </cell>
          <cell r="AY35" t="str">
            <v>D3</v>
          </cell>
          <cell r="BA35" t="str">
            <v>V07</v>
          </cell>
          <cell r="BB35" t="str">
            <v>DUMP TRUCK+MARK</v>
          </cell>
          <cell r="BD35" t="str">
            <v>APC</v>
          </cell>
        </row>
        <row r="36">
          <cell r="H36" t="str">
            <v>BSFC</v>
          </cell>
          <cell r="L36" t="str">
            <v>GM</v>
          </cell>
          <cell r="W36" t="str">
            <v>FUZION</v>
          </cell>
          <cell r="X36" t="str">
            <v>T</v>
          </cell>
          <cell r="AB36" t="str">
            <v>T</v>
          </cell>
          <cell r="AC36" t="str">
            <v>44PR</v>
          </cell>
          <cell r="AQ36" t="str">
            <v>440</v>
          </cell>
          <cell r="AY36" t="str">
            <v>D4</v>
          </cell>
          <cell r="BA36" t="str">
            <v>VM-MEDIUM</v>
          </cell>
          <cell r="BB36" t="str">
            <v>E-1</v>
          </cell>
          <cell r="BD36" t="str">
            <v>B</v>
          </cell>
        </row>
        <row r="37">
          <cell r="H37" t="str">
            <v>BSID</v>
          </cell>
          <cell r="L37" t="str">
            <v>Great Wall</v>
          </cell>
          <cell r="W37" t="str">
            <v>GILLETES</v>
          </cell>
          <cell r="X37" t="str">
            <v>U</v>
          </cell>
          <cell r="AB37" t="str">
            <v>U</v>
          </cell>
          <cell r="AC37" t="str">
            <v>46PR</v>
          </cell>
          <cell r="AQ37" t="str">
            <v>460</v>
          </cell>
          <cell r="AY37" t="str">
            <v>DM</v>
          </cell>
          <cell r="BA37" t="str">
            <v>VM-SOFT</v>
          </cell>
          <cell r="BB37" t="str">
            <v>E1A</v>
          </cell>
          <cell r="BD37" t="str">
            <v>B MARK</v>
          </cell>
        </row>
        <row r="38">
          <cell r="H38" t="str">
            <v>BSIN</v>
          </cell>
          <cell r="L38" t="str">
            <v>GWM</v>
          </cell>
          <cell r="W38" t="str">
            <v>GITI</v>
          </cell>
          <cell r="X38" t="str">
            <v>V</v>
          </cell>
          <cell r="AB38" t="str">
            <v>V</v>
          </cell>
          <cell r="AC38" t="str">
            <v>48PR</v>
          </cell>
          <cell r="AQ38" t="str">
            <v>480</v>
          </cell>
          <cell r="AY38" t="str">
            <v>DM+H.T. NYLON</v>
          </cell>
          <cell r="BA38" t="str">
            <v>YAK</v>
          </cell>
          <cell r="BB38" t="str">
            <v>E1A+E-3</v>
          </cell>
          <cell r="BD38" t="str">
            <v>BB</v>
          </cell>
        </row>
        <row r="39">
          <cell r="H39" t="str">
            <v>BSMEA</v>
          </cell>
          <cell r="L39" t="str">
            <v>HINO</v>
          </cell>
          <cell r="W39" t="str">
            <v>GOOD YEAR</v>
          </cell>
          <cell r="X39" t="str">
            <v>W</v>
          </cell>
          <cell r="AB39" t="str">
            <v>W</v>
          </cell>
          <cell r="AC39" t="str">
            <v>4PR</v>
          </cell>
          <cell r="AQ39" t="str">
            <v>500</v>
          </cell>
          <cell r="AY39" t="str">
            <v>DT</v>
          </cell>
          <cell r="BA39" t="str">
            <v>YBH</v>
          </cell>
          <cell r="BB39" t="str">
            <v>E1A+E-4</v>
          </cell>
          <cell r="BD39" t="str">
            <v>BB+HYPERSPORT+MARK</v>
          </cell>
        </row>
        <row r="40">
          <cell r="H40" t="str">
            <v>BSNZ</v>
          </cell>
          <cell r="L40" t="str">
            <v>Holden</v>
          </cell>
          <cell r="W40" t="str">
            <v>HE PING</v>
          </cell>
          <cell r="X40" t="str">
            <v>Y</v>
          </cell>
          <cell r="AB40" t="str">
            <v>Y</v>
          </cell>
          <cell r="AC40" t="str">
            <v>50PR</v>
          </cell>
          <cell r="AQ40" t="str">
            <v>520</v>
          </cell>
          <cell r="AY40" t="str">
            <v>E1</v>
          </cell>
          <cell r="BA40" t="str">
            <v>YBK</v>
          </cell>
          <cell r="BB40" t="str">
            <v>E-2</v>
          </cell>
          <cell r="BD40" t="str">
            <v>BB+SPORT TOURING</v>
          </cell>
        </row>
        <row r="41">
          <cell r="H41" t="str">
            <v>BSTJ</v>
          </cell>
          <cell r="L41" t="str">
            <v>HONDA</v>
          </cell>
          <cell r="W41" t="str">
            <v>HELLO!</v>
          </cell>
          <cell r="X41" t="str">
            <v>Z</v>
          </cell>
          <cell r="AB41" t="str">
            <v>Z</v>
          </cell>
          <cell r="AC41" t="str">
            <v>52PR</v>
          </cell>
          <cell r="AQ41" t="str">
            <v>540</v>
          </cell>
          <cell r="AY41" t="str">
            <v>E3</v>
          </cell>
          <cell r="BA41" t="str">
            <v>YBN</v>
          </cell>
          <cell r="BB41" t="str">
            <v>E2A</v>
          </cell>
          <cell r="BD41" t="str">
            <v>BB+SPORT TOURING+MARK</v>
          </cell>
        </row>
        <row r="42">
          <cell r="H42" t="str">
            <v>BSTK</v>
          </cell>
          <cell r="L42" t="str">
            <v>HONDA(KOUSHU)</v>
          </cell>
          <cell r="W42" t="str">
            <v>HOUSE BRAND</v>
          </cell>
          <cell r="AC42" t="str">
            <v>54PR</v>
          </cell>
          <cell r="AQ42" t="str">
            <v>560</v>
          </cell>
          <cell r="AY42" t="str">
            <v>F2</v>
          </cell>
          <cell r="BA42" t="str">
            <v>YBP</v>
          </cell>
          <cell r="BB42" t="str">
            <v>E2A+E-3</v>
          </cell>
          <cell r="BD42" t="str">
            <v>BOEING PART NO.</v>
          </cell>
        </row>
        <row r="43">
          <cell r="H43" t="str">
            <v>BSTM</v>
          </cell>
          <cell r="L43" t="str">
            <v>HONDA(MC)</v>
          </cell>
          <cell r="W43" t="str">
            <v>HYPERALLYE</v>
          </cell>
          <cell r="AC43" t="str">
            <v>56PR</v>
          </cell>
          <cell r="AQ43" t="str">
            <v>580</v>
          </cell>
          <cell r="AY43" t="str">
            <v>FD</v>
          </cell>
          <cell r="BA43" t="str">
            <v>YBQ</v>
          </cell>
          <cell r="BB43" t="str">
            <v>E2A+E-4</v>
          </cell>
          <cell r="BD43" t="str">
            <v>BOEING PART NO.+BS NEW PART NO.</v>
          </cell>
        </row>
        <row r="44">
          <cell r="H44" t="str">
            <v>BSTSG</v>
          </cell>
          <cell r="L44" t="str">
            <v>HONDA(TAIWAN)</v>
          </cell>
          <cell r="W44" t="str">
            <v>KINGSTONE</v>
          </cell>
          <cell r="AC44" t="str">
            <v>58PR</v>
          </cell>
          <cell r="AQ44" t="str">
            <v>600</v>
          </cell>
          <cell r="AY44" t="str">
            <v>FD+H.T. NYLON</v>
          </cell>
          <cell r="BA44" t="str">
            <v>YBR</v>
          </cell>
          <cell r="BB44" t="str">
            <v>E2A+G2A</v>
          </cell>
          <cell r="BD44" t="str">
            <v>BOWTR</v>
          </cell>
        </row>
        <row r="45">
          <cell r="H45" t="str">
            <v>BSTVN</v>
          </cell>
          <cell r="L45" t="str">
            <v>HONGQI</v>
          </cell>
          <cell r="W45" t="str">
            <v>KWIK-FIT CENTAUR</v>
          </cell>
          <cell r="AC45" t="str">
            <v>5PR</v>
          </cell>
          <cell r="AQ45" t="str">
            <v>620</v>
          </cell>
          <cell r="AY45" t="str">
            <v>G3</v>
          </cell>
          <cell r="BA45" t="str">
            <v>YBS</v>
          </cell>
          <cell r="BB45" t="str">
            <v>E2V</v>
          </cell>
          <cell r="BD45" t="str">
            <v>BS NEW PART NO.</v>
          </cell>
        </row>
        <row r="46">
          <cell r="H46" t="str">
            <v>BSWX</v>
          </cell>
          <cell r="L46" t="str">
            <v>HSV</v>
          </cell>
          <cell r="W46" t="str">
            <v>LANDGLIDER</v>
          </cell>
          <cell r="AC46" t="str">
            <v>60PR</v>
          </cell>
          <cell r="AQ46" t="str">
            <v>640</v>
          </cell>
          <cell r="AY46" t="str">
            <v>GK</v>
          </cell>
          <cell r="BA46" t="str">
            <v>YBT</v>
          </cell>
          <cell r="BB46" t="str">
            <v>E2Z</v>
          </cell>
          <cell r="BD46" t="str">
            <v>B-SEAL</v>
          </cell>
        </row>
        <row r="47">
          <cell r="H47" t="str">
            <v>BTMV</v>
          </cell>
          <cell r="L47" t="str">
            <v>HUA-CHUANG</v>
          </cell>
          <cell r="W47" t="str">
            <v>LANVORDERNA</v>
          </cell>
          <cell r="AC47" t="str">
            <v>62PR</v>
          </cell>
          <cell r="AQ47" t="str">
            <v>660</v>
          </cell>
          <cell r="AY47" t="str">
            <v>H.T. NYLON</v>
          </cell>
          <cell r="BA47" t="str">
            <v>YBX</v>
          </cell>
          <cell r="BB47" t="str">
            <v>E-3</v>
          </cell>
          <cell r="BD47" t="str">
            <v>B-SEAL+ENLITEN</v>
          </cell>
        </row>
        <row r="48">
          <cell r="H48" t="str">
            <v>SPP(BSEU)</v>
          </cell>
          <cell r="L48" t="str">
            <v>HYUNDAI</v>
          </cell>
          <cell r="W48" t="str">
            <v>LASSA</v>
          </cell>
          <cell r="AC48" t="str">
            <v>66PR</v>
          </cell>
          <cell r="AQ48" t="str">
            <v>680</v>
          </cell>
          <cell r="AY48" t="str">
            <v>H.T. NYLON+STEEL BREAKER</v>
          </cell>
          <cell r="BA48" t="str">
            <v>YCL</v>
          </cell>
          <cell r="BB48" t="str">
            <v>E3A</v>
          </cell>
          <cell r="BD48" t="str">
            <v>B-SEAL+ENLITEN+EV Mark</v>
          </cell>
        </row>
        <row r="49">
          <cell r="H49" t="str">
            <v>TBSC</v>
          </cell>
          <cell r="L49" t="str">
            <v>HYUNDAI(SANYOU)</v>
          </cell>
          <cell r="W49" t="str">
            <v>LEMANS</v>
          </cell>
          <cell r="AC49" t="str">
            <v>68PR</v>
          </cell>
          <cell r="AQ49" t="str">
            <v>700</v>
          </cell>
          <cell r="AY49" t="str">
            <v>H.T. POLYESTER</v>
          </cell>
          <cell r="BA49" t="str">
            <v>YCX</v>
          </cell>
          <cell r="BB49" t="str">
            <v>E-4</v>
          </cell>
          <cell r="BD49" t="str">
            <v>B-SEAL+EV Mark</v>
          </cell>
        </row>
        <row r="50">
          <cell r="H50" t="str">
            <v>BSCMA(N/A)</v>
          </cell>
          <cell r="L50" t="str">
            <v>ISUZU</v>
          </cell>
          <cell r="W50" t="str">
            <v>LM</v>
          </cell>
          <cell r="AC50" t="str">
            <v>6PR</v>
          </cell>
          <cell r="AQ50" t="str">
            <v>720</v>
          </cell>
          <cell r="AY50" t="str">
            <v>HB</v>
          </cell>
          <cell r="BA50" t="str">
            <v>YCY</v>
          </cell>
          <cell r="BB50" t="str">
            <v>E-5</v>
          </cell>
          <cell r="BD50" t="str">
            <v>B-Silent</v>
          </cell>
        </row>
        <row r="51">
          <cell r="H51" t="str">
            <v>BSAF</v>
          </cell>
          <cell r="L51" t="str">
            <v>IVECO</v>
          </cell>
          <cell r="W51" t="str">
            <v>MADISON</v>
          </cell>
          <cell r="AC51" t="str">
            <v>76PR</v>
          </cell>
          <cell r="AQ51" t="str">
            <v>740</v>
          </cell>
          <cell r="AY51" t="str">
            <v>HB+H.T. NYLON</v>
          </cell>
          <cell r="BA51" t="str">
            <v>YCZ</v>
          </cell>
          <cell r="BB51" t="str">
            <v>E-7</v>
          </cell>
          <cell r="BD51" t="str">
            <v>B-Silent+ENLITEN</v>
          </cell>
        </row>
        <row r="52">
          <cell r="H52" t="str">
            <v>2750</v>
          </cell>
          <cell r="L52" t="str">
            <v>JAC</v>
          </cell>
          <cell r="W52" t="str">
            <v>MISCELLANEOUS</v>
          </cell>
          <cell r="AC52" t="str">
            <v>84PR</v>
          </cell>
          <cell r="AQ52" t="str">
            <v>760</v>
          </cell>
          <cell r="AY52" t="str">
            <v>HH</v>
          </cell>
          <cell r="BA52" t="str">
            <v>YDA</v>
          </cell>
          <cell r="BB52" t="str">
            <v>EL2</v>
          </cell>
          <cell r="BD52" t="str">
            <v>B-Silent+EV Mark</v>
          </cell>
        </row>
        <row r="53">
          <cell r="H53" t="str">
            <v>2250</v>
          </cell>
          <cell r="L53" t="str">
            <v>JAGUAR</v>
          </cell>
          <cell r="W53" t="str">
            <v>NOKIAN</v>
          </cell>
          <cell r="AC53" t="str">
            <v>8PR</v>
          </cell>
          <cell r="AQ53" t="str">
            <v>80</v>
          </cell>
          <cell r="AY53" t="str">
            <v>HK</v>
          </cell>
          <cell r="BA53" t="str">
            <v>YDC</v>
          </cell>
          <cell r="BB53" t="str">
            <v>EL3</v>
          </cell>
          <cell r="BD53" t="str">
            <v>B-Silent+EV Mark for China</v>
          </cell>
        </row>
        <row r="54">
          <cell r="H54" t="str">
            <v>6180</v>
          </cell>
          <cell r="L54" t="str">
            <v>KAWASAKI</v>
          </cell>
          <cell r="W54" t="str">
            <v>NORAUTO 3000</v>
          </cell>
          <cell r="AC54" t="str">
            <v>MS</v>
          </cell>
          <cell r="AQ54" t="str">
            <v>800</v>
          </cell>
          <cell r="AY54" t="str">
            <v>HL</v>
          </cell>
          <cell r="BA54" t="str">
            <v>YDD</v>
          </cell>
          <cell r="BB54" t="str">
            <v>ENDURO &amp; MOTOCROSS USE</v>
          </cell>
          <cell r="BD54" t="str">
            <v>B-Silent+EV MarK+ENLITEN</v>
          </cell>
        </row>
        <row r="55">
          <cell r="L55" t="str">
            <v>KIA</v>
          </cell>
          <cell r="W55" t="str">
            <v>PANTHER</v>
          </cell>
          <cell r="AC55" t="str">
            <v>MT</v>
          </cell>
          <cell r="AQ55" t="str">
            <v>N</v>
          </cell>
          <cell r="AY55" t="str">
            <v>HR</v>
          </cell>
          <cell r="BA55" t="str">
            <v>YDE</v>
          </cell>
          <cell r="BB55" t="str">
            <v>ET</v>
          </cell>
          <cell r="BD55" t="str">
            <v>B-Silent+EV Mark+ENLITEN+T0</v>
          </cell>
        </row>
        <row r="56">
          <cell r="L56" t="str">
            <v>KTM</v>
          </cell>
          <cell r="W56" t="str">
            <v>PEERLESS</v>
          </cell>
          <cell r="AQ56" t="str">
            <v>P</v>
          </cell>
          <cell r="AY56" t="str">
            <v>HR+H.T. NYLON</v>
          </cell>
          <cell r="BA56" t="str">
            <v>YDF</v>
          </cell>
          <cell r="BB56" t="str">
            <v>ET+EXTRA+POR</v>
          </cell>
          <cell r="BD56" t="str">
            <v>BSK</v>
          </cell>
        </row>
        <row r="57">
          <cell r="L57" t="str">
            <v>LAMBORGHINI</v>
          </cell>
          <cell r="W57" t="str">
            <v>POLARIS</v>
          </cell>
          <cell r="AY57" t="str">
            <v>K0</v>
          </cell>
          <cell r="BA57" t="str">
            <v>YDG</v>
          </cell>
          <cell r="BB57" t="str">
            <v>ET+POR</v>
          </cell>
          <cell r="BD57" t="str">
            <v>B-Solution</v>
          </cell>
        </row>
        <row r="58">
          <cell r="L58" t="str">
            <v>LANCIA</v>
          </cell>
          <cell r="W58" t="str">
            <v>POWER 2000</v>
          </cell>
          <cell r="AY58" t="str">
            <v>KC</v>
          </cell>
          <cell r="BA58" t="str">
            <v>YDH</v>
          </cell>
          <cell r="BB58" t="str">
            <v>EXTRA HEAVY DUTY</v>
          </cell>
          <cell r="BD58" t="str">
            <v>BSR MARK</v>
          </cell>
        </row>
        <row r="59">
          <cell r="L59" t="str">
            <v>LAND ROVER</v>
          </cell>
          <cell r="W59" t="str">
            <v>PRIMEWELL</v>
          </cell>
          <cell r="AY59" t="str">
            <v>L1</v>
          </cell>
          <cell r="BA59" t="str">
            <v>YDJ</v>
          </cell>
          <cell r="BB59" t="str">
            <v>F-1</v>
          </cell>
          <cell r="BD59" t="str">
            <v>CC</v>
          </cell>
        </row>
        <row r="60">
          <cell r="L60" t="str">
            <v>LANTU</v>
          </cell>
          <cell r="W60" t="str">
            <v>PRIVATE BRAND</v>
          </cell>
          <cell r="AY60" t="str">
            <v>L1+H.T. NYLON</v>
          </cell>
          <cell r="BA60" t="str">
            <v>YDK</v>
          </cell>
          <cell r="BB60" t="str">
            <v>F-2</v>
          </cell>
          <cell r="BD60" t="str">
            <v>CC+HYPERSPORT+MARK</v>
          </cell>
        </row>
        <row r="61">
          <cell r="L61" t="str">
            <v>LEXUS</v>
          </cell>
          <cell r="W61" t="str">
            <v>RED LABEL</v>
          </cell>
          <cell r="AY61" t="str">
            <v>L9</v>
          </cell>
          <cell r="BA61" t="str">
            <v>YDN</v>
          </cell>
          <cell r="BB61" t="str">
            <v>F2A</v>
          </cell>
          <cell r="BD61" t="str">
            <v>CCW SYMBOL+CW SYMBOL</v>
          </cell>
        </row>
        <row r="62">
          <cell r="L62" t="str">
            <v>LIXIANG</v>
          </cell>
          <cell r="W62" t="str">
            <v>REGENCY</v>
          </cell>
          <cell r="AY62" t="str">
            <v>LA</v>
          </cell>
          <cell r="BA62" t="str">
            <v>YDS</v>
          </cell>
          <cell r="BB62" t="str">
            <v>F-3</v>
          </cell>
          <cell r="BD62" t="str">
            <v>CH Mark+B-Silent</v>
          </cell>
        </row>
        <row r="63">
          <cell r="L63" t="str">
            <v>MAHINDRA&amp;MAHINDRA</v>
          </cell>
          <cell r="W63" t="str">
            <v>RIVER</v>
          </cell>
          <cell r="AY63" t="str">
            <v>LA+H.T. NYLON</v>
          </cell>
          <cell r="BA63" t="str">
            <v>YDT</v>
          </cell>
          <cell r="BB63" t="str">
            <v>FABRIC TREAD</v>
          </cell>
          <cell r="BD63" t="str">
            <v>CHAS NO.</v>
          </cell>
        </row>
        <row r="64">
          <cell r="L64" t="str">
            <v>MAN</v>
          </cell>
          <cell r="W64" t="str">
            <v>ROAD KING</v>
          </cell>
          <cell r="AY64" t="str">
            <v>LC+H.T. NYLON</v>
          </cell>
          <cell r="BA64" t="str">
            <v>YDX</v>
          </cell>
          <cell r="BB64" t="str">
            <v>FDA</v>
          </cell>
          <cell r="BD64" t="str">
            <v>CHAS NO.+II</v>
          </cell>
        </row>
        <row r="65">
          <cell r="L65" t="str">
            <v>MARUTI</v>
          </cell>
          <cell r="W65" t="str">
            <v>ROUNDIA</v>
          </cell>
          <cell r="AY65" t="str">
            <v>LS</v>
          </cell>
          <cell r="BA65" t="str">
            <v>YDY</v>
          </cell>
          <cell r="BB65" t="str">
            <v>FOR BUS USE</v>
          </cell>
          <cell r="BD65" t="str">
            <v>CHAS NO.+S</v>
          </cell>
        </row>
        <row r="66">
          <cell r="L66" t="str">
            <v>MASERATI</v>
          </cell>
          <cell r="W66" t="str">
            <v>SAETTA</v>
          </cell>
          <cell r="AY66" t="str">
            <v>LS+H.T. NYLON</v>
          </cell>
          <cell r="BA66" t="str">
            <v>YEC</v>
          </cell>
          <cell r="BB66" t="str">
            <v>FOR CADDIE-CART USE ONLY</v>
          </cell>
          <cell r="BD66" t="str">
            <v>CHAS NO.+STAR MARK</v>
          </cell>
        </row>
        <row r="67">
          <cell r="L67" t="str">
            <v>MAZDA</v>
          </cell>
          <cell r="W67" t="str">
            <v>SEIBERLING</v>
          </cell>
          <cell r="AY67" t="str">
            <v>MH</v>
          </cell>
          <cell r="BA67" t="str">
            <v>YEE</v>
          </cell>
          <cell r="BB67" t="str">
            <v>FOR COMMUNITY BUS USE</v>
          </cell>
          <cell r="BD67" t="str">
            <v>CHAS NO.+SUPER</v>
          </cell>
        </row>
        <row r="68">
          <cell r="L68" t="str">
            <v>MERCEDES</v>
          </cell>
          <cell r="W68" t="str">
            <v>SKYPOWER</v>
          </cell>
          <cell r="AY68" t="str">
            <v>MM</v>
          </cell>
          <cell r="BA68" t="str">
            <v>YEF</v>
          </cell>
          <cell r="BB68" t="str">
            <v>FOR COMMUNITY BUS USE+LIGHT TRUCK</v>
          </cell>
          <cell r="BD68" t="str">
            <v>CIK/SK-ICE</v>
          </cell>
        </row>
        <row r="69">
          <cell r="L69" t="str">
            <v>MINI BMW</v>
          </cell>
          <cell r="W69" t="str">
            <v>SKYWAY</v>
          </cell>
          <cell r="AY69" t="str">
            <v>MP</v>
          </cell>
          <cell r="BA69" t="str">
            <v>YEG</v>
          </cell>
          <cell r="BB69" t="str">
            <v>FOR COMPACT CAR</v>
          </cell>
          <cell r="BD69" t="str">
            <v>CIK-F/Z OPTION</v>
          </cell>
        </row>
        <row r="70">
          <cell r="L70" t="str">
            <v>MITSUBISHI</v>
          </cell>
          <cell r="W70" t="str">
            <v>SPRINT</v>
          </cell>
          <cell r="AY70" t="str">
            <v>MS</v>
          </cell>
          <cell r="BA70" t="str">
            <v>YEJ</v>
          </cell>
          <cell r="BB70" t="str">
            <v>FOR CRAWLER</v>
          </cell>
          <cell r="BD70" t="str">
            <v>CIK-F/Z PRIME</v>
          </cell>
        </row>
        <row r="71">
          <cell r="L71" t="str">
            <v>MITSUBISHI(China)</v>
          </cell>
          <cell r="W71" t="str">
            <v>STAR</v>
          </cell>
          <cell r="AY71" t="str">
            <v>MZ</v>
          </cell>
          <cell r="BA71" t="str">
            <v>YEK</v>
          </cell>
          <cell r="BB71" t="str">
            <v>FOR ELECTRIC SCOOTER USE ONLY</v>
          </cell>
          <cell r="BD71" t="str">
            <v>CIK-H</v>
          </cell>
        </row>
        <row r="72">
          <cell r="L72" t="str">
            <v>MITSUBISHI(Thai)</v>
          </cell>
          <cell r="W72" t="str">
            <v>SUPER L</v>
          </cell>
          <cell r="AY72" t="str">
            <v>N9</v>
          </cell>
          <cell r="BA72" t="str">
            <v>YEL</v>
          </cell>
          <cell r="BB72" t="str">
            <v>FOR ELECTRIC VEHICLE USE ONLY</v>
          </cell>
          <cell r="BD72" t="str">
            <v>CIK-M</v>
          </cell>
        </row>
        <row r="73">
          <cell r="L73" t="str">
            <v>MITSUBISHI-FUSO</v>
          </cell>
          <cell r="W73" t="str">
            <v>SUPERCAT</v>
          </cell>
          <cell r="AY73" t="str">
            <v>NC</v>
          </cell>
          <cell r="BA73" t="str">
            <v>YEM</v>
          </cell>
          <cell r="BB73" t="str">
            <v>FOR ELECTRIC VEHICLE USE ONLY+NOT FOR HIGHWAY USE</v>
          </cell>
          <cell r="BD73" t="str">
            <v>CIK-S</v>
          </cell>
        </row>
        <row r="74">
          <cell r="L74" t="str">
            <v>MV AGUSTA</v>
          </cell>
          <cell r="W74" t="str">
            <v>SUREDRIVE</v>
          </cell>
          <cell r="AY74" t="str">
            <v>NN</v>
          </cell>
          <cell r="BA74" t="str">
            <v>YEP</v>
          </cell>
          <cell r="BB74" t="str">
            <v>FOR ENDURO</v>
          </cell>
          <cell r="BD74" t="str">
            <v>CJ</v>
          </cell>
        </row>
        <row r="75">
          <cell r="L75" t="str">
            <v>New COE</v>
          </cell>
          <cell r="W75" t="str">
            <v>SYNCHRO</v>
          </cell>
          <cell r="AY75" t="str">
            <v>P2</v>
          </cell>
          <cell r="BA75" t="str">
            <v>YEQ</v>
          </cell>
          <cell r="BB75" t="str">
            <v>FOR F.I.M. ENDURO</v>
          </cell>
          <cell r="BD75" t="str">
            <v>CNS Mark+ENLITEN</v>
          </cell>
        </row>
        <row r="76">
          <cell r="L76" t="str">
            <v>NIO</v>
          </cell>
          <cell r="W76" t="str">
            <v>TAXIKING</v>
          </cell>
          <cell r="AY76" t="str">
            <v>P3</v>
          </cell>
          <cell r="BA76" t="str">
            <v>YER</v>
          </cell>
          <cell r="BB76" t="str">
            <v>FOR F1 RACE ONLY ---</v>
          </cell>
          <cell r="BD76" t="str">
            <v>CURLED WIRE(MARK)</v>
          </cell>
        </row>
        <row r="77">
          <cell r="L77" t="str">
            <v>NISSAN</v>
          </cell>
          <cell r="W77" t="str">
            <v>TIRESPLUS</v>
          </cell>
          <cell r="AY77" t="str">
            <v>PC</v>
          </cell>
          <cell r="BA77" t="str">
            <v>YES</v>
          </cell>
          <cell r="BB77" t="str">
            <v>FOR GOLF CART USE ONLY</v>
          </cell>
          <cell r="BD77" t="str">
            <v>CUT LIMIT</v>
          </cell>
        </row>
        <row r="78">
          <cell r="L78" t="str">
            <v>NISSAN(ASHOK LEYLAND)</v>
          </cell>
          <cell r="W78" t="str">
            <v>TOYO</v>
          </cell>
          <cell r="AY78" t="str">
            <v>PE</v>
          </cell>
          <cell r="BA78" t="str">
            <v>YET</v>
          </cell>
          <cell r="BB78" t="str">
            <v>FOR GYMKHANA</v>
          </cell>
          <cell r="BD78" t="str">
            <v>D</v>
          </cell>
        </row>
        <row r="79">
          <cell r="L79" t="str">
            <v>NISSAN(DONGFENG)</v>
          </cell>
          <cell r="W79" t="str">
            <v>TY</v>
          </cell>
          <cell r="AY79" t="str">
            <v>POLYESTER</v>
          </cell>
          <cell r="BA79" t="str">
            <v>YEV</v>
          </cell>
          <cell r="BB79" t="str">
            <v>FOR HARD SOIL</v>
          </cell>
          <cell r="BD79" t="str">
            <v>D+SAKAI MARK</v>
          </cell>
        </row>
        <row r="80">
          <cell r="L80" t="str">
            <v>NISSAN(YULON)</v>
          </cell>
          <cell r="W80" t="str">
            <v>TYFOON</v>
          </cell>
          <cell r="AY80" t="str">
            <v>PU</v>
          </cell>
          <cell r="BA80" t="str">
            <v>YEX</v>
          </cell>
          <cell r="BB80" t="str">
            <v>FOR LONG SERVICE</v>
          </cell>
          <cell r="BD80" t="str">
            <v>DIAMOND MARK</v>
          </cell>
        </row>
        <row r="81">
          <cell r="L81" t="str">
            <v>PERODUA</v>
          </cell>
          <cell r="W81" t="str">
            <v>WIDETRACK</v>
          </cell>
          <cell r="AY81" t="str">
            <v>PY</v>
          </cell>
          <cell r="BA81" t="str">
            <v>YEY</v>
          </cell>
          <cell r="BB81" t="str">
            <v>FOR MINI VAN</v>
          </cell>
          <cell r="BD81" t="str">
            <v>DL FOR DL RIMS ONLY+N-0</v>
          </cell>
        </row>
        <row r="82">
          <cell r="L82" t="str">
            <v>PEUGEOT</v>
          </cell>
          <cell r="W82" t="str">
            <v>WINTERFORCE</v>
          </cell>
          <cell r="AY82" t="str">
            <v>QH</v>
          </cell>
          <cell r="BA82" t="str">
            <v>YEZ</v>
          </cell>
          <cell r="BB82" t="str">
            <v>FOR OFF ROAD USE ONLY</v>
          </cell>
          <cell r="BD82" t="str">
            <v>DOUGLAS SPEC NO.</v>
          </cell>
        </row>
        <row r="83">
          <cell r="L83" t="str">
            <v>PORSCHE</v>
          </cell>
          <cell r="W83" t="str">
            <v>ZEBRAS</v>
          </cell>
          <cell r="AY83" t="str">
            <v>R0</v>
          </cell>
          <cell r="BA83" t="str">
            <v>YFA</v>
          </cell>
          <cell r="BB83" t="str">
            <v>FOR RACING PURPOSE ONLY+NOT FOR HIGHWAY SERVICE</v>
          </cell>
          <cell r="BD83" t="str">
            <v>DP</v>
          </cell>
        </row>
        <row r="84">
          <cell r="L84" t="str">
            <v>PTT-FOXCONN</v>
          </cell>
          <cell r="W84" t="str">
            <v>ZONECROSS</v>
          </cell>
          <cell r="AY84" t="str">
            <v>R0+H.T. NYLON</v>
          </cell>
          <cell r="BA84" t="str">
            <v>YFB</v>
          </cell>
          <cell r="BB84" t="str">
            <v>FOR RACING PURPOSE ONLY+NOT FOR HIGHWAY USE</v>
          </cell>
          <cell r="BD84" t="str">
            <v>DURA TRANS</v>
          </cell>
        </row>
        <row r="85">
          <cell r="L85" t="str">
            <v>RENAULT</v>
          </cell>
          <cell r="AY85" t="str">
            <v>R1</v>
          </cell>
          <cell r="BA85" t="str">
            <v>YFC</v>
          </cell>
          <cell r="BB85" t="str">
            <v>FOR RACING PURPOSE ONLY+NOT FOR HIGHWAY USE+FOR F3 USE ONLY</v>
          </cell>
          <cell r="BD85" t="str">
            <v>DURA TRANS+SAFETY WARNING</v>
          </cell>
        </row>
        <row r="86">
          <cell r="L86" t="str">
            <v>ROVER</v>
          </cell>
          <cell r="AY86" t="str">
            <v>R1+H.T. NYLON</v>
          </cell>
          <cell r="BA86" t="str">
            <v>YFD</v>
          </cell>
          <cell r="BB86" t="str">
            <v>FOR RACING PURPOSE ONLY+NOT FOR HIGHWAY USE+FOR FT USE ONLY</v>
          </cell>
          <cell r="BD86" t="str">
            <v>E</v>
          </cell>
        </row>
        <row r="87">
          <cell r="L87" t="str">
            <v>SAAB</v>
          </cell>
          <cell r="AY87" t="str">
            <v>R2</v>
          </cell>
          <cell r="BA87" t="str">
            <v>YFF</v>
          </cell>
          <cell r="BB87" t="str">
            <v>FOR RACING PURPOSES ONLY</v>
          </cell>
          <cell r="BD87" t="str">
            <v>E+HYPERSPORT+MARK</v>
          </cell>
        </row>
        <row r="88">
          <cell r="L88" t="str">
            <v>SAIC</v>
          </cell>
          <cell r="AY88" t="str">
            <v>RC</v>
          </cell>
          <cell r="BA88" t="str">
            <v>YFG</v>
          </cell>
          <cell r="BB88" t="str">
            <v>FOR ROUGH TERRAIN</v>
          </cell>
          <cell r="BD88" t="str">
            <v>E+MST</v>
          </cell>
        </row>
        <row r="89">
          <cell r="L89" t="str">
            <v>SCHMITZ</v>
          </cell>
          <cell r="AY89" t="str">
            <v>RF</v>
          </cell>
          <cell r="BA89" t="str">
            <v>YFH</v>
          </cell>
          <cell r="BB89" t="str">
            <v>FOR SAND SERVICE</v>
          </cell>
          <cell r="BD89" t="str">
            <v>E+SPORT TOURING</v>
          </cell>
        </row>
        <row r="90">
          <cell r="L90" t="str">
            <v>SEAT</v>
          </cell>
          <cell r="AY90" t="str">
            <v>RF+H.T. NYLON</v>
          </cell>
          <cell r="BA90" t="str">
            <v>YGA</v>
          </cell>
          <cell r="BB90" t="str">
            <v>FOR SAND USE</v>
          </cell>
          <cell r="BD90" t="str">
            <v>E+UNDER FIM STANDARDS</v>
          </cell>
        </row>
        <row r="91">
          <cell r="L91" t="str">
            <v>SKODA</v>
          </cell>
          <cell r="AY91" t="str">
            <v>RV</v>
          </cell>
          <cell r="BA91" t="str">
            <v>YGB</v>
          </cell>
          <cell r="BB91" t="str">
            <v>FOR SNOW PLOW USE ONLY</v>
          </cell>
          <cell r="BD91" t="str">
            <v>EARTH TRANS</v>
          </cell>
        </row>
        <row r="92">
          <cell r="L92" t="str">
            <v>SMART</v>
          </cell>
          <cell r="AY92" t="str">
            <v>RV+H.T. NYLON</v>
          </cell>
          <cell r="BA92" t="str">
            <v>YGC</v>
          </cell>
          <cell r="BB92" t="str">
            <v>FOR TAXI</v>
          </cell>
          <cell r="BD92" t="str">
            <v>EARTH TRANS+XM</v>
          </cell>
        </row>
        <row r="93">
          <cell r="L93" t="str">
            <v>SSANGYONG</v>
          </cell>
          <cell r="AY93" t="str">
            <v>RW</v>
          </cell>
          <cell r="BA93" t="str">
            <v>YGE</v>
          </cell>
          <cell r="BB93" t="str">
            <v>FOR TRAILER</v>
          </cell>
          <cell r="BD93" t="str">
            <v>ECE R117-01</v>
          </cell>
        </row>
        <row r="94">
          <cell r="L94" t="str">
            <v>SUBARU</v>
          </cell>
          <cell r="AY94" t="str">
            <v>RY</v>
          </cell>
          <cell r="BA94" t="str">
            <v>YGF</v>
          </cell>
          <cell r="BB94" t="str">
            <v>FOR TRAILER USE</v>
          </cell>
          <cell r="BD94" t="str">
            <v>ECE R117-01+ECE R30</v>
          </cell>
        </row>
        <row r="95">
          <cell r="L95" t="str">
            <v>SUZUKI</v>
          </cell>
          <cell r="AY95" t="str">
            <v>RZ+H.T. NYLON</v>
          </cell>
          <cell r="BA95" t="str">
            <v>YGG</v>
          </cell>
          <cell r="BB95" t="str">
            <v>FOR TRAILER USE ONLY</v>
          </cell>
          <cell r="BD95" t="str">
            <v>ECOPIA</v>
          </cell>
        </row>
        <row r="96">
          <cell r="L96" t="str">
            <v>SUZUKI(MC)</v>
          </cell>
          <cell r="AY96" t="str">
            <v>S2</v>
          </cell>
          <cell r="BA96" t="str">
            <v>YGH</v>
          </cell>
          <cell r="BB96" t="str">
            <v>FOR TRAILER USE ONLY+TRACTION</v>
          </cell>
          <cell r="BD96" t="str">
            <v>ECOPIA EP150a</v>
          </cell>
        </row>
        <row r="97">
          <cell r="L97" t="str">
            <v>TATA</v>
          </cell>
          <cell r="AY97" t="str">
            <v>SF</v>
          </cell>
          <cell r="BA97" t="str">
            <v>YGJ</v>
          </cell>
          <cell r="BB97" t="str">
            <v>FOR TRAILER USE ONLY+TRACTION+FRT</v>
          </cell>
          <cell r="BD97" t="str">
            <v>ECOPIA+CNS MARK</v>
          </cell>
        </row>
        <row r="98">
          <cell r="L98" t="str">
            <v>TESLA</v>
          </cell>
          <cell r="AY98" t="str">
            <v>SK</v>
          </cell>
          <cell r="BA98" t="str">
            <v>YGK</v>
          </cell>
          <cell r="BB98" t="str">
            <v>FOR TRAILER USE+FRT</v>
          </cell>
          <cell r="BD98" t="str">
            <v>ECOPIA+ENLITEN</v>
          </cell>
        </row>
        <row r="99">
          <cell r="L99" t="str">
            <v>TOYOTA</v>
          </cell>
          <cell r="AY99" t="str">
            <v>SR</v>
          </cell>
          <cell r="BA99" t="str">
            <v>YGL</v>
          </cell>
          <cell r="BB99" t="str">
            <v>FOR TRAILER USE+TRACTION</v>
          </cell>
          <cell r="BD99" t="str">
            <v>ECOPIA+EVO</v>
          </cell>
        </row>
        <row r="100">
          <cell r="L100" t="str">
            <v>TOYOTA(KOKUZUI)</v>
          </cell>
          <cell r="AY100" t="str">
            <v>T3</v>
          </cell>
          <cell r="BA100" t="str">
            <v>YGM</v>
          </cell>
          <cell r="BB100" t="str">
            <v>FOR VAN</v>
          </cell>
          <cell r="BD100" t="str">
            <v>ECOPIA+M+S</v>
          </cell>
        </row>
        <row r="101">
          <cell r="L101" t="str">
            <v>TOYOTA(KOUSHU)</v>
          </cell>
          <cell r="AY101" t="str">
            <v>TN</v>
          </cell>
          <cell r="BA101" t="str">
            <v>YGN</v>
          </cell>
          <cell r="BB101" t="str">
            <v>FOR VAN &amp; MINI LIGHT TRUCK</v>
          </cell>
          <cell r="BD101" t="str">
            <v>ECOPIA+NOM+SIN CAMARA</v>
          </cell>
        </row>
        <row r="102">
          <cell r="L102" t="str">
            <v>TOYOTA(SCION)</v>
          </cell>
          <cell r="AY102" t="str">
            <v>TP</v>
          </cell>
          <cell r="BA102" t="str">
            <v>YGP</v>
          </cell>
          <cell r="BB102" t="str">
            <v>FOR WHEEL CRANE USE</v>
          </cell>
          <cell r="BD102" t="str">
            <v>ECOPIA+STANDARD RIM</v>
          </cell>
        </row>
        <row r="103">
          <cell r="L103" t="str">
            <v>TOYOTA(TYOUSHUN)</v>
          </cell>
          <cell r="AY103" t="str">
            <v>TY</v>
          </cell>
          <cell r="BA103" t="str">
            <v>YGR</v>
          </cell>
          <cell r="BB103" t="str">
            <v>FORK LIFT SERVICE</v>
          </cell>
          <cell r="BD103" t="str">
            <v>ECOPIA+TCOT+EXTRA</v>
          </cell>
        </row>
        <row r="104">
          <cell r="L104" t="str">
            <v>TRIUMPH</v>
          </cell>
          <cell r="AY104" t="str">
            <v>TZ</v>
          </cell>
          <cell r="BA104" t="str">
            <v>YGS</v>
          </cell>
          <cell r="BB104" t="str">
            <v>FREE ROLLING</v>
          </cell>
          <cell r="BD104" t="str">
            <v>eco-product</v>
          </cell>
        </row>
        <row r="105">
          <cell r="L105" t="str">
            <v>UD TRUCKS</v>
          </cell>
          <cell r="AY105" t="str">
            <v>U3</v>
          </cell>
          <cell r="BA105" t="str">
            <v>YGT</v>
          </cell>
          <cell r="BB105" t="str">
            <v>FREE ROLLING+TRACTION</v>
          </cell>
          <cell r="BD105" t="str">
            <v>EE</v>
          </cell>
        </row>
        <row r="106">
          <cell r="L106" t="str">
            <v>VINFAST</v>
          </cell>
          <cell r="AY106" t="str">
            <v>U4</v>
          </cell>
          <cell r="BA106" t="str">
            <v>YGX</v>
          </cell>
          <cell r="BB106" t="str">
            <v>FRONT USE</v>
          </cell>
          <cell r="BD106" t="str">
            <v>EE+HYPERSPORT+MARK</v>
          </cell>
        </row>
        <row r="107">
          <cell r="L107" t="str">
            <v>VOLKSWAGEN</v>
          </cell>
          <cell r="AY107" t="str">
            <v>U5</v>
          </cell>
          <cell r="BA107" t="str">
            <v>YHA</v>
          </cell>
          <cell r="BB107" t="str">
            <v>FRT</v>
          </cell>
          <cell r="BD107" t="str">
            <v>EGGED+USER MARK</v>
          </cell>
        </row>
        <row r="108">
          <cell r="L108" t="str">
            <v>VOLVO</v>
          </cell>
          <cell r="AY108" t="str">
            <v>U9</v>
          </cell>
          <cell r="BA108" t="str">
            <v>YHB</v>
          </cell>
          <cell r="BB108" t="str">
            <v>FRT+II</v>
          </cell>
          <cell r="BD108" t="str">
            <v>ENLITEN</v>
          </cell>
        </row>
        <row r="109">
          <cell r="L109" t="str">
            <v>XIAOMI</v>
          </cell>
          <cell r="AY109" t="str">
            <v>UH</v>
          </cell>
          <cell r="BA109" t="str">
            <v>YHC</v>
          </cell>
          <cell r="BB109" t="str">
            <v>FRT+TRAILER USE</v>
          </cell>
          <cell r="BD109" t="str">
            <v>ENLITEN+B-Silent</v>
          </cell>
        </row>
        <row r="110">
          <cell r="L110" t="str">
            <v>XPENG</v>
          </cell>
          <cell r="AY110" t="str">
            <v>UL</v>
          </cell>
          <cell r="BA110" t="str">
            <v>YHP</v>
          </cell>
          <cell r="BB110" t="str">
            <v>G-1</v>
          </cell>
          <cell r="BD110" t="str">
            <v>ENLITEN+EV Mark</v>
          </cell>
        </row>
        <row r="111">
          <cell r="L111" t="str">
            <v>YAMAHA</v>
          </cell>
          <cell r="AY111" t="str">
            <v>UM</v>
          </cell>
          <cell r="BA111" t="str">
            <v>YHQ</v>
          </cell>
          <cell r="BB111" t="str">
            <v>G1A</v>
          </cell>
          <cell r="BD111" t="str">
            <v>ENLITEN+EV Mark for China</v>
          </cell>
        </row>
        <row r="112">
          <cell r="L112" t="str">
            <v>YULON(TOBE)</v>
          </cell>
          <cell r="AY112" t="str">
            <v>UR</v>
          </cell>
          <cell r="BA112" t="str">
            <v>YJA</v>
          </cell>
          <cell r="BB112" t="str">
            <v>G2</v>
          </cell>
          <cell r="BD112" t="str">
            <v>ENLITEN+EV Mark+B-Silent</v>
          </cell>
        </row>
        <row r="113">
          <cell r="L113" t="str">
            <v>ZEEKER</v>
          </cell>
          <cell r="AY113" t="str">
            <v>UU</v>
          </cell>
          <cell r="BA113" t="str">
            <v>YJB</v>
          </cell>
          <cell r="BB113" t="str">
            <v>G-2</v>
          </cell>
          <cell r="BD113" t="str">
            <v>ENLITEN+EV Mark+CNS Mark</v>
          </cell>
        </row>
        <row r="114">
          <cell r="AY114" t="str">
            <v>UX</v>
          </cell>
          <cell r="BA114" t="str">
            <v>YJC</v>
          </cell>
          <cell r="BB114" t="str">
            <v>G2A</v>
          </cell>
          <cell r="BD114" t="str">
            <v>ENLITEN+EV Mark+MO</v>
          </cell>
        </row>
        <row r="115">
          <cell r="AY115" t="str">
            <v>UZ</v>
          </cell>
          <cell r="BA115" t="str">
            <v>YJF</v>
          </cell>
          <cell r="BB115" t="str">
            <v>G-3</v>
          </cell>
          <cell r="BD115" t="str">
            <v>ENLITEN+EV Mark+RE0</v>
          </cell>
        </row>
        <row r="116">
          <cell r="AY116" t="str">
            <v>VE+H.T. NYLON</v>
          </cell>
          <cell r="BA116" t="str">
            <v>YJL</v>
          </cell>
          <cell r="BB116" t="str">
            <v>G-4</v>
          </cell>
          <cell r="BD116" t="str">
            <v>ENLITEN+i</v>
          </cell>
        </row>
        <row r="117">
          <cell r="AY117" t="str">
            <v>W0</v>
          </cell>
          <cell r="BA117" t="str">
            <v>YJM</v>
          </cell>
          <cell r="BB117" t="str">
            <v>HEAT RESISTANT</v>
          </cell>
          <cell r="BD117" t="str">
            <v>ENLITEN+i+B-Silent+EV Mark</v>
          </cell>
        </row>
        <row r="118">
          <cell r="AY118" t="str">
            <v>W1</v>
          </cell>
          <cell r="BA118" t="str">
            <v>YJP</v>
          </cell>
          <cell r="BB118" t="str">
            <v>HEAT RESISTANT CONSTRUCTION</v>
          </cell>
          <cell r="BD118" t="str">
            <v>ENLITEN+ologic</v>
          </cell>
        </row>
        <row r="119">
          <cell r="AY119" t="str">
            <v>W4</v>
          </cell>
          <cell r="BA119" t="str">
            <v>YJQ</v>
          </cell>
          <cell r="BB119" t="str">
            <v>HEAVY SERVICE</v>
          </cell>
          <cell r="BD119" t="str">
            <v>ENLITEN+RFID Marking (ISO)</v>
          </cell>
        </row>
        <row r="120">
          <cell r="AY120" t="str">
            <v>W5</v>
          </cell>
          <cell r="BA120" t="str">
            <v>YJR</v>
          </cell>
          <cell r="BB120" t="str">
            <v>HEAVY SERVICE(J)</v>
          </cell>
          <cell r="BD120" t="str">
            <v>ENLITEN+SAFETY WARNING</v>
          </cell>
        </row>
        <row r="121">
          <cell r="AY121" t="str">
            <v>W6</v>
          </cell>
          <cell r="BA121" t="str">
            <v>YJZ</v>
          </cell>
          <cell r="BB121" t="str">
            <v>HF1</v>
          </cell>
          <cell r="BD121" t="str">
            <v>ET</v>
          </cell>
        </row>
        <row r="122">
          <cell r="AY122" t="str">
            <v>WA+H.T. NYLON</v>
          </cell>
          <cell r="BA122" t="str">
            <v>YKA</v>
          </cell>
          <cell r="BB122" t="str">
            <v>HF2</v>
          </cell>
          <cell r="BD122" t="str">
            <v>ET+EXTRA</v>
          </cell>
        </row>
        <row r="123">
          <cell r="AY123" t="str">
            <v>WAVED BELT</v>
          </cell>
          <cell r="BA123" t="str">
            <v>YKB</v>
          </cell>
          <cell r="BB123" t="str">
            <v>HF3</v>
          </cell>
          <cell r="BD123" t="str">
            <v>EV Mark</v>
          </cell>
        </row>
        <row r="124">
          <cell r="AY124" t="str">
            <v>WB</v>
          </cell>
          <cell r="BA124" t="str">
            <v>YKC</v>
          </cell>
          <cell r="BB124" t="str">
            <v>HF4</v>
          </cell>
          <cell r="BD124" t="str">
            <v>EV Mark+MO</v>
          </cell>
        </row>
        <row r="125">
          <cell r="AY125" t="str">
            <v>WB+H.T. NYLON</v>
          </cell>
          <cell r="BA125" t="str">
            <v>YKD</v>
          </cell>
          <cell r="BB125" t="str">
            <v>I-1</v>
          </cell>
          <cell r="BD125" t="str">
            <v>EV Mark+MO-S+B-Silent</v>
          </cell>
        </row>
        <row r="126">
          <cell r="AY126" t="str">
            <v>WE</v>
          </cell>
          <cell r="BA126" t="str">
            <v>YKF</v>
          </cell>
          <cell r="BB126" t="str">
            <v>I-2</v>
          </cell>
          <cell r="BD126" t="str">
            <v>EV Mark+R0</v>
          </cell>
        </row>
        <row r="127">
          <cell r="AY127" t="str">
            <v>WF</v>
          </cell>
          <cell r="BA127" t="str">
            <v>YKH</v>
          </cell>
          <cell r="BB127" t="str">
            <v>I-3</v>
          </cell>
          <cell r="BD127" t="str">
            <v>EVO</v>
          </cell>
        </row>
        <row r="128">
          <cell r="AY128" t="str">
            <v>WH+H.T. NYLON</v>
          </cell>
          <cell r="BA128" t="str">
            <v>YKJ</v>
          </cell>
          <cell r="BB128" t="str">
            <v>I-4</v>
          </cell>
          <cell r="BD128" t="str">
            <v>EVO TYPE1</v>
          </cell>
        </row>
        <row r="129">
          <cell r="AY129" t="str">
            <v>WK+H.T. NYLON</v>
          </cell>
          <cell r="BA129" t="str">
            <v>YKP</v>
          </cell>
          <cell r="BB129" t="str">
            <v>IDS</v>
          </cell>
          <cell r="BD129" t="str">
            <v>EVO TYPE2</v>
          </cell>
        </row>
        <row r="130">
          <cell r="AY130" t="str">
            <v>WL+H.T. NYLON</v>
          </cell>
          <cell r="BA130" t="str">
            <v>YKZ</v>
          </cell>
          <cell r="BB130" t="str">
            <v>INDUSTRIAL</v>
          </cell>
          <cell r="BD130" t="str">
            <v>EVO TYPE3</v>
          </cell>
        </row>
        <row r="131">
          <cell r="AY131" t="str">
            <v>WM</v>
          </cell>
          <cell r="BA131" t="str">
            <v>YLA</v>
          </cell>
          <cell r="BB131" t="str">
            <v>INDUSTRIAL SERVICE</v>
          </cell>
          <cell r="BD131" t="str">
            <v>EVO TYPE4</v>
          </cell>
        </row>
        <row r="132">
          <cell r="AY132" t="str">
            <v>WN</v>
          </cell>
          <cell r="BA132" t="str">
            <v>YLB</v>
          </cell>
          <cell r="BB132" t="str">
            <v>INDUSTRIAL+BATTERY FORKLIFT</v>
          </cell>
          <cell r="BD132" t="str">
            <v>EVO+GT</v>
          </cell>
        </row>
        <row r="133">
          <cell r="AY133" t="str">
            <v>WP</v>
          </cell>
          <cell r="BA133" t="str">
            <v>YLC</v>
          </cell>
          <cell r="BB133" t="str">
            <v>INDUSTRIAL+CUT RESISTANT</v>
          </cell>
          <cell r="BD133" t="str">
            <v>EXTRA+MULTITRANS</v>
          </cell>
        </row>
        <row r="134">
          <cell r="AY134" t="str">
            <v>WR+H.T. NYLON</v>
          </cell>
          <cell r="BA134" t="str">
            <v>YLD</v>
          </cell>
          <cell r="BB134" t="str">
            <v>INDUSTRIAL+FOR PASSENGER BOADING BRIDGE USE ONLY</v>
          </cell>
          <cell r="BD134" t="str">
            <v>EXTRA+REPLACES</v>
          </cell>
        </row>
        <row r="135">
          <cell r="AY135" t="str">
            <v>WT+H.T. NYLON</v>
          </cell>
          <cell r="BA135" t="str">
            <v>YLF</v>
          </cell>
          <cell r="BB135" t="str">
            <v>INDUSTRIAL+FORK LIFT SERVICE</v>
          </cell>
          <cell r="BD135" t="str">
            <v>EXTRA+REPLACES+MAY BE USED WITH TUBE</v>
          </cell>
        </row>
        <row r="136">
          <cell r="AY136" t="str">
            <v>WU+H.T. NYLON</v>
          </cell>
          <cell r="BA136" t="str">
            <v>YLH</v>
          </cell>
          <cell r="BB136" t="str">
            <v>INTERCITY BUS</v>
          </cell>
          <cell r="BD136" t="str">
            <v>F</v>
          </cell>
        </row>
        <row r="137">
          <cell r="AY137" t="str">
            <v>X4</v>
          </cell>
          <cell r="BA137" t="str">
            <v>YLJ</v>
          </cell>
          <cell r="BB137" t="str">
            <v>J-AIR</v>
          </cell>
          <cell r="BD137" t="str">
            <v>F+DP</v>
          </cell>
        </row>
        <row r="138">
          <cell r="AY138" t="str">
            <v>X5</v>
          </cell>
          <cell r="BA138" t="str">
            <v>YLL</v>
          </cell>
          <cell r="BB138" t="str">
            <v>L-2</v>
          </cell>
          <cell r="BD138" t="str">
            <v>F+HYPERSPORT+MARK</v>
          </cell>
        </row>
        <row r="139">
          <cell r="AY139" t="str">
            <v>X7</v>
          </cell>
          <cell r="BA139" t="str">
            <v>YLM</v>
          </cell>
          <cell r="BB139" t="str">
            <v>L-3</v>
          </cell>
          <cell r="BD139" t="str">
            <v>F+SPORT TOURING</v>
          </cell>
        </row>
        <row r="140">
          <cell r="AY140" t="str">
            <v>XA</v>
          </cell>
          <cell r="BA140" t="str">
            <v>YLP</v>
          </cell>
          <cell r="BB140" t="str">
            <v>L3S</v>
          </cell>
          <cell r="BD140" t="str">
            <v>FE</v>
          </cell>
        </row>
        <row r="141">
          <cell r="AY141" t="str">
            <v>XB</v>
          </cell>
          <cell r="BA141" t="str">
            <v>YLR</v>
          </cell>
          <cell r="BB141" t="str">
            <v>L-4</v>
          </cell>
          <cell r="BD141" t="str">
            <v>FFSA</v>
          </cell>
        </row>
        <row r="142">
          <cell r="AY142" t="str">
            <v>XC</v>
          </cell>
          <cell r="BA142" t="str">
            <v>YLZ</v>
          </cell>
          <cell r="BB142" t="str">
            <v>L4S</v>
          </cell>
          <cell r="BD142" t="str">
            <v>FIVE STAR MARKS</v>
          </cell>
        </row>
        <row r="143">
          <cell r="AY143" t="str">
            <v>XF</v>
          </cell>
          <cell r="BA143" t="str">
            <v>YMH</v>
          </cell>
          <cell r="BB143" t="str">
            <v>L-5</v>
          </cell>
          <cell r="BD143" t="str">
            <v>FOR 6.0 INCH HT RIM</v>
          </cell>
        </row>
        <row r="144">
          <cell r="AY144" t="str">
            <v>XH</v>
          </cell>
          <cell r="BA144" t="str">
            <v>YMM</v>
          </cell>
          <cell r="BB144" t="str">
            <v>L5S</v>
          </cell>
          <cell r="BD144" t="str">
            <v>FOR 6.5 INCH HT RIM</v>
          </cell>
        </row>
        <row r="145">
          <cell r="AY145" t="str">
            <v>Z1</v>
          </cell>
          <cell r="BA145" t="str">
            <v>YNB</v>
          </cell>
          <cell r="BB145" t="str">
            <v>L6S</v>
          </cell>
          <cell r="BD145" t="str">
            <v>FOR 6LB RIM</v>
          </cell>
        </row>
        <row r="146">
          <cell r="BA146" t="str">
            <v>YNC</v>
          </cell>
          <cell r="BB146" t="str">
            <v>LIGHT TRUCK</v>
          </cell>
          <cell r="BD146" t="str">
            <v>FOR E.T.R.T.O.&amp;T.R.A.RIMS</v>
          </cell>
        </row>
        <row r="147">
          <cell r="BA147" t="str">
            <v>YNL</v>
          </cell>
          <cell r="BB147" t="str">
            <v>LIGHT TRUCK+COMMERCIAL SERVICE</v>
          </cell>
          <cell r="BD147" t="str">
            <v>FOR FLAT BASE RIMS</v>
          </cell>
        </row>
        <row r="148">
          <cell r="BA148" t="str">
            <v>YNP</v>
          </cell>
          <cell r="BB148" t="str">
            <v>LIGHT TRUCK+FOR ELECTRIC VEHICLE</v>
          </cell>
          <cell r="BD148" t="str">
            <v>FOR GYMKHANA</v>
          </cell>
        </row>
        <row r="149">
          <cell r="BA149" t="str">
            <v>YNW</v>
          </cell>
          <cell r="BB149" t="str">
            <v>LIGHT TRUCK+FOR EXPRESS SERVICE</v>
          </cell>
          <cell r="BD149" t="str">
            <v>FOR HORSE RACING STARTING SYSTEM ONLY</v>
          </cell>
        </row>
        <row r="150">
          <cell r="BA150" t="str">
            <v>YPB</v>
          </cell>
          <cell r="BB150" t="str">
            <v>LIGHT TRUCK+HEAVY SERVICE</v>
          </cell>
          <cell r="BD150" t="str">
            <v>FOR S.D.C. RIMS</v>
          </cell>
        </row>
        <row r="151">
          <cell r="BA151" t="str">
            <v>YPC</v>
          </cell>
          <cell r="BB151" t="str">
            <v>LS</v>
          </cell>
          <cell r="BD151" t="str">
            <v>FOR S.D.C. RIMS+CURLED WIRE(MARK)</v>
          </cell>
        </row>
        <row r="152">
          <cell r="BA152" t="str">
            <v>YPM</v>
          </cell>
          <cell r="BB152" t="str">
            <v>LS2</v>
          </cell>
          <cell r="BD152" t="str">
            <v>FSAE</v>
          </cell>
        </row>
        <row r="153">
          <cell r="BA153" t="str">
            <v>YPP</v>
          </cell>
          <cell r="BB153" t="str">
            <v>LS3</v>
          </cell>
          <cell r="BD153" t="str">
            <v>FUEL FIGHTER</v>
          </cell>
        </row>
        <row r="154">
          <cell r="BA154" t="str">
            <v>YPW</v>
          </cell>
          <cell r="BB154" t="str">
            <v>LT</v>
          </cell>
          <cell r="BD154" t="str">
            <v>FUEL SAVING</v>
          </cell>
        </row>
        <row r="155">
          <cell r="BA155" t="str">
            <v>YRD</v>
          </cell>
          <cell r="BB155" t="str">
            <v>MINI-BUS SPECIAL</v>
          </cell>
          <cell r="BD155" t="str">
            <v>FUEL SAVING+ECOPIA</v>
          </cell>
        </row>
        <row r="156">
          <cell r="BA156" t="str">
            <v>YSK</v>
          </cell>
          <cell r="BB156" t="str">
            <v>MINING &amp; LOGGING</v>
          </cell>
          <cell r="BD156" t="str">
            <v>FUEL SAVING+GS MARK</v>
          </cell>
        </row>
        <row r="157">
          <cell r="BA157" t="str">
            <v>YWD</v>
          </cell>
          <cell r="BB157" t="str">
            <v>ML</v>
          </cell>
          <cell r="BD157" t="str">
            <v>G</v>
          </cell>
        </row>
        <row r="158">
          <cell r="BA158" t="str">
            <v>YWW</v>
          </cell>
          <cell r="BB158" t="str">
            <v>MONORAIL</v>
          </cell>
          <cell r="BD158" t="str">
            <v>G+DP</v>
          </cell>
        </row>
        <row r="159">
          <cell r="BA159" t="str">
            <v>ZZ</v>
          </cell>
          <cell r="BB159" t="str">
            <v>MPT</v>
          </cell>
          <cell r="BD159" t="str">
            <v>G+HYPERSPORT+MARK</v>
          </cell>
        </row>
        <row r="160">
          <cell r="BB160" t="str">
            <v>NHS+NOT FOR HIGHWAY USE</v>
          </cell>
          <cell r="BD160" t="str">
            <v>G+SPORT TOURING</v>
          </cell>
        </row>
        <row r="161">
          <cell r="BB161" t="str">
            <v>NOT FOR HIGHWAY SERVICE</v>
          </cell>
          <cell r="BD161" t="str">
            <v>G+UNDER FIM STANDARDS</v>
          </cell>
        </row>
        <row r="162">
          <cell r="BB162" t="str">
            <v>NOT FOR HIGHWAY USE</v>
          </cell>
          <cell r="BD162" t="str">
            <v>GG</v>
          </cell>
        </row>
        <row r="163">
          <cell r="BB163" t="str">
            <v>OFF THE ROAD</v>
          </cell>
          <cell r="BD163" t="str">
            <v>GOE</v>
          </cell>
        </row>
        <row r="164">
          <cell r="BB164" t="str">
            <v>OFF THE ROAD AND WHEEL CRANE USE</v>
          </cell>
          <cell r="BD164" t="str">
            <v>GT</v>
          </cell>
        </row>
        <row r="165">
          <cell r="BB165" t="str">
            <v>OFF THE ROAD AND WHEEL CRANE USE+ET+ROAD</v>
          </cell>
          <cell r="BD165" t="str">
            <v>GT+SPORT TOURING</v>
          </cell>
        </row>
        <row r="166">
          <cell r="BB166" t="str">
            <v>OFF THE ROAD AND WHEEL CRANE USE+MPT</v>
          </cell>
          <cell r="BD166" t="str">
            <v>H</v>
          </cell>
        </row>
        <row r="167">
          <cell r="BB167" t="str">
            <v>OFF THE ROAD AND WHEEL CRANE USE+MPT+ROAD</v>
          </cell>
          <cell r="BD167" t="str">
            <v>H+CURLED WIRE(MARK)</v>
          </cell>
        </row>
        <row r="168">
          <cell r="BB168" t="str">
            <v>OFF THE ROAD AND WHEEL CRANE USE+ROAD</v>
          </cell>
          <cell r="BD168" t="str">
            <v>H0</v>
          </cell>
        </row>
        <row r="169">
          <cell r="BB169" t="str">
            <v>OFF THE ROAD SUBTERRANEAN HAULAGE U TYPE 2-A CUT RESISTANT</v>
          </cell>
          <cell r="BD169" t="str">
            <v>H1</v>
          </cell>
        </row>
        <row r="170">
          <cell r="BB170" t="str">
            <v>OFF THE ROAD SUBTERRANEAN+LHD LOADER SL+TYPE 2-A CUT RESISTANT</v>
          </cell>
          <cell r="BD170" t="str">
            <v>HA</v>
          </cell>
        </row>
        <row r="171">
          <cell r="BB171" t="str">
            <v>OFF THE ROAD UNDERGROUND HAULAGE</v>
          </cell>
          <cell r="BD171" t="str">
            <v>HARD</v>
          </cell>
        </row>
        <row r="172">
          <cell r="BB172" t="str">
            <v>OFF THE ROAD+CUT RESISTANT</v>
          </cell>
          <cell r="BD172" t="str">
            <v>HD</v>
          </cell>
        </row>
        <row r="173">
          <cell r="BB173" t="str">
            <v>OFF THE ROAD+FOR WHEEL CRANE</v>
          </cell>
          <cell r="BD173" t="str">
            <v>HF</v>
          </cell>
        </row>
        <row r="174">
          <cell r="BB174" t="str">
            <v>OFF THE ROAD+INDUSTRIAL SERVICE</v>
          </cell>
          <cell r="BD174" t="str">
            <v>HIGH PERFORMANCE</v>
          </cell>
        </row>
        <row r="175">
          <cell r="BB175" t="str">
            <v>OFF THE ROAD+STEEL BREAKER</v>
          </cell>
          <cell r="BD175" t="str">
            <v>HIGH PERFORMANCE H2</v>
          </cell>
        </row>
        <row r="176">
          <cell r="BB176" t="str">
            <v>OFF THE ROAD+STEEL BREAKER+CUT RESISTANT</v>
          </cell>
          <cell r="BD176" t="str">
            <v>HL</v>
          </cell>
        </row>
        <row r="177">
          <cell r="BB177" t="str">
            <v>ON/OFF ROAD USE</v>
          </cell>
          <cell r="BD177" t="str">
            <v>HV</v>
          </cell>
        </row>
        <row r="178">
          <cell r="BB178" t="str">
            <v>ONLY FOR TAXI USE</v>
          </cell>
          <cell r="BD178" t="str">
            <v>HYPERSPORT+MARK</v>
          </cell>
        </row>
        <row r="179">
          <cell r="BB179" t="str">
            <v>P-1</v>
          </cell>
          <cell r="BD179" t="str">
            <v>i</v>
          </cell>
        </row>
        <row r="180">
          <cell r="BB180" t="str">
            <v>POR</v>
          </cell>
          <cell r="BD180" t="str">
            <v>i+B-Silent</v>
          </cell>
        </row>
        <row r="181">
          <cell r="BB181" t="str">
            <v>POR+LIGHT TRUCK</v>
          </cell>
          <cell r="BD181" t="str">
            <v>i+ENLITEN+B-Silent</v>
          </cell>
        </row>
        <row r="182">
          <cell r="BB182" t="str">
            <v>POR+TRACTION</v>
          </cell>
          <cell r="BD182" t="str">
            <v>I+STAR MARK+RFT MARK+RSC MARK</v>
          </cell>
        </row>
        <row r="183">
          <cell r="BB183" t="str">
            <v>POR+TRACTION+ET</v>
          </cell>
          <cell r="BD183" t="str">
            <v>I+STAR MARK+RFT MARK+RSC MARK+SAFE USE INSTRUCTIONS</v>
          </cell>
        </row>
        <row r="184">
          <cell r="BB184" t="str">
            <v>POR+TRACTION+EXTRA</v>
          </cell>
          <cell r="BD184" t="str">
            <v>II</v>
          </cell>
        </row>
        <row r="185">
          <cell r="BB185" t="str">
            <v>R-1</v>
          </cell>
          <cell r="BD185" t="str">
            <v>II+ALL STEEL</v>
          </cell>
        </row>
        <row r="186">
          <cell r="BB186" t="str">
            <v>R1W</v>
          </cell>
          <cell r="BD186" t="str">
            <v>II+ALL STEEL+SAFETY WARNING</v>
          </cell>
        </row>
        <row r="187">
          <cell r="BB187" t="str">
            <v>R-2</v>
          </cell>
          <cell r="BD187" t="str">
            <v>II+B MARK</v>
          </cell>
        </row>
        <row r="188">
          <cell r="BB188" t="str">
            <v>R-3</v>
          </cell>
          <cell r="BD188" t="str">
            <v>II+ECOPIA+EVO</v>
          </cell>
        </row>
        <row r="189">
          <cell r="BB189" t="str">
            <v>R-4</v>
          </cell>
          <cell r="BD189" t="str">
            <v>II+EVO</v>
          </cell>
        </row>
        <row r="190">
          <cell r="BB190" t="str">
            <v>R-4+STEEL BREAKER</v>
          </cell>
          <cell r="BD190" t="str">
            <v>II+FUEL SAVING+GS MARK</v>
          </cell>
        </row>
        <row r="191">
          <cell r="BB191" t="str">
            <v>RALLY &amp; SPORT</v>
          </cell>
          <cell r="BD191" t="str">
            <v>II+SAFETY WARNING</v>
          </cell>
        </row>
        <row r="192">
          <cell r="BB192" t="str">
            <v>S2V</v>
          </cell>
          <cell r="BD192" t="str">
            <v>II+STAR MARK+RFT MARK+RSC MARK</v>
          </cell>
        </row>
        <row r="193">
          <cell r="BB193" t="str">
            <v>S2V+LS-2</v>
          </cell>
          <cell r="BD193" t="str">
            <v>II+STAR MARK+RFT MARK+RSC MARK+SAFE USE INSTRUCTIONS</v>
          </cell>
        </row>
        <row r="194">
          <cell r="BB194" t="str">
            <v>SNOW FRONT</v>
          </cell>
          <cell r="BD194" t="str">
            <v>III</v>
          </cell>
        </row>
        <row r="195">
          <cell r="BB195" t="str">
            <v>SPRINT</v>
          </cell>
          <cell r="BD195" t="str">
            <v>J</v>
          </cell>
        </row>
        <row r="196">
          <cell r="BB196" t="str">
            <v>STEEL BREAKER</v>
          </cell>
          <cell r="BD196" t="str">
            <v>J+CJ</v>
          </cell>
        </row>
        <row r="197">
          <cell r="BB197" t="str">
            <v>STEEL BREAKER+CUT RESISTANT</v>
          </cell>
          <cell r="BD197" t="str">
            <v>J+CURLED WIRE(MARK)</v>
          </cell>
        </row>
        <row r="198">
          <cell r="BB198" t="str">
            <v>STEEL BREAKER+MINE USE ONLY</v>
          </cell>
          <cell r="BD198" t="str">
            <v>J+HYPERSPORT+MARK</v>
          </cell>
        </row>
        <row r="199">
          <cell r="BB199" t="str">
            <v>STEEL SHIELD</v>
          </cell>
          <cell r="BD199" t="str">
            <v>J+SPORT TOURING</v>
          </cell>
        </row>
        <row r="200">
          <cell r="BB200" t="str">
            <v>TAXI SERVICE</v>
          </cell>
          <cell r="BD200" t="str">
            <v>JA</v>
          </cell>
        </row>
        <row r="201">
          <cell r="BB201" t="str">
            <v>TEMPORARY USE ONLY</v>
          </cell>
          <cell r="BD201" t="str">
            <v>JA+CURLED WIRE(MARK)</v>
          </cell>
        </row>
        <row r="202">
          <cell r="BB202" t="str">
            <v>TOWING TRACTOR USE ONLY</v>
          </cell>
          <cell r="BD202" t="str">
            <v>JB</v>
          </cell>
        </row>
        <row r="203">
          <cell r="BB203" t="str">
            <v>TRACTION</v>
          </cell>
          <cell r="BD203" t="str">
            <v>JD</v>
          </cell>
        </row>
        <row r="204">
          <cell r="BB204" t="str">
            <v>TRACTION+ET</v>
          </cell>
          <cell r="BD204" t="str">
            <v>JJ</v>
          </cell>
        </row>
        <row r="205">
          <cell r="BB205" t="str">
            <v>TRACTION+FOR BUS USE</v>
          </cell>
          <cell r="BD205" t="str">
            <v>JKC+SL83</v>
          </cell>
        </row>
        <row r="206">
          <cell r="BB206" t="str">
            <v>TRACTION+LIGHT TRUCK</v>
          </cell>
          <cell r="BD206" t="str">
            <v>JKC+SL94</v>
          </cell>
        </row>
        <row r="207">
          <cell r="BB207" t="str">
            <v>TRACTION+SNOW FLAKE+EXTRA</v>
          </cell>
          <cell r="BD207" t="str">
            <v>JKKA</v>
          </cell>
        </row>
        <row r="208">
          <cell r="BB208" t="str">
            <v>TRAILER</v>
          </cell>
          <cell r="BD208" t="str">
            <v>JOSYCO+SUPER</v>
          </cell>
        </row>
        <row r="209">
          <cell r="BB209" t="str">
            <v>TRAILER RIB(J)</v>
          </cell>
          <cell r="BD209" t="str">
            <v>K</v>
          </cell>
        </row>
        <row r="210">
          <cell r="BB210" t="str">
            <v>TRAILER USE</v>
          </cell>
          <cell r="BD210" t="str">
            <v>K+CJ</v>
          </cell>
        </row>
        <row r="211">
          <cell r="BB211" t="str">
            <v>TRAILER USE ONLY</v>
          </cell>
          <cell r="BD211" t="str">
            <v>KA+FOR S.D.C. RIMS</v>
          </cell>
        </row>
        <row r="212">
          <cell r="BB212" t="str">
            <v>TRAILER USE ONLY+FRT</v>
          </cell>
          <cell r="BD212" t="str">
            <v>KPTC</v>
          </cell>
        </row>
        <row r="213">
          <cell r="BB213" t="str">
            <v>TSO-C62c</v>
          </cell>
          <cell r="BD213" t="str">
            <v>KR</v>
          </cell>
        </row>
        <row r="214">
          <cell r="BB214" t="str">
            <v>TSO-C62d</v>
          </cell>
          <cell r="BD214" t="str">
            <v>L</v>
          </cell>
        </row>
        <row r="215">
          <cell r="BB215" t="str">
            <v>TSO-C62d+ETSO-C62d</v>
          </cell>
          <cell r="BD215" t="str">
            <v>L+HYPERSPORT+MARK</v>
          </cell>
        </row>
        <row r="216">
          <cell r="BB216" t="str">
            <v>TSO-C62e+ETSO-C62d</v>
          </cell>
          <cell r="BD216" t="str">
            <v>L+SPORT TOURING</v>
          </cell>
        </row>
        <row r="217">
          <cell r="BB217" t="str">
            <v>TSO-C62e+ETSO-C62e</v>
          </cell>
          <cell r="BD217" t="str">
            <v>LI/SS Nothing</v>
          </cell>
        </row>
        <row r="218">
          <cell r="BB218" t="str">
            <v>TYPE L</v>
          </cell>
          <cell r="BD218" t="str">
            <v>LIGHT LOAD</v>
          </cell>
        </row>
        <row r="219">
          <cell r="BB219" t="str">
            <v>TYPE S</v>
          </cell>
          <cell r="BD219" t="str">
            <v>LONG HAUL</v>
          </cell>
        </row>
        <row r="220">
          <cell r="BB220" t="str">
            <v>TYPE-S</v>
          </cell>
          <cell r="BD220" t="str">
            <v>LR+A</v>
          </cell>
        </row>
        <row r="221">
          <cell r="BB221" t="str">
            <v>U.L.T.</v>
          </cell>
          <cell r="BD221" t="str">
            <v>LS</v>
          </cell>
        </row>
        <row r="222">
          <cell r="BB222" t="str">
            <v>U-LIGHT TRUCK</v>
          </cell>
          <cell r="BD222" t="str">
            <v>LV</v>
          </cell>
        </row>
        <row r="223">
          <cell r="BB223" t="str">
            <v>UMS</v>
          </cell>
          <cell r="BD223" t="str">
            <v>M</v>
          </cell>
        </row>
        <row r="224">
          <cell r="BB224" t="str">
            <v>YMH</v>
          </cell>
          <cell r="BD224" t="str">
            <v>M+HYPERSPORT+MARK</v>
          </cell>
        </row>
        <row r="225">
          <cell r="BB225" t="str">
            <v>YMM</v>
          </cell>
          <cell r="BD225" t="str">
            <v>M+S</v>
          </cell>
        </row>
        <row r="226">
          <cell r="BB226" t="str">
            <v>YNB</v>
          </cell>
          <cell r="BD226" t="str">
            <v>M+S+SPA70</v>
          </cell>
        </row>
        <row r="227">
          <cell r="BB227" t="str">
            <v>YNB+NOT FOR HIGHWAY SERVICE</v>
          </cell>
          <cell r="BD227" t="str">
            <v>M+SPORT TOURING</v>
          </cell>
        </row>
        <row r="228">
          <cell r="BB228" t="str">
            <v>YNC</v>
          </cell>
          <cell r="BD228" t="str">
            <v>MA</v>
          </cell>
        </row>
        <row r="229">
          <cell r="BB229" t="str">
            <v>YNC+NOT FOR HIGHWAY SERVICE</v>
          </cell>
          <cell r="BD229" t="str">
            <v>MA+ENLITEN</v>
          </cell>
        </row>
        <row r="230">
          <cell r="BB230" t="str">
            <v>YNL+NOT FOR HIGHWAY SERVICE</v>
          </cell>
          <cell r="BD230" t="str">
            <v>MARCAN</v>
          </cell>
        </row>
        <row r="231">
          <cell r="BB231" t="str">
            <v>YNP</v>
          </cell>
          <cell r="BD231" t="str">
            <v>MAY BE USED WITH TUBE</v>
          </cell>
        </row>
        <row r="232">
          <cell r="BB232" t="str">
            <v>YNP+NOT FOR HIGHWAY SERVICE</v>
          </cell>
          <cell r="BD232" t="str">
            <v>MED</v>
          </cell>
        </row>
        <row r="233">
          <cell r="BB233" t="str">
            <v>YNW</v>
          </cell>
          <cell r="BD233" t="str">
            <v>ML</v>
          </cell>
        </row>
        <row r="234">
          <cell r="BD234" t="str">
            <v>MO</v>
          </cell>
        </row>
        <row r="235">
          <cell r="BD235" t="str">
            <v>MO+B-Silent</v>
          </cell>
        </row>
        <row r="236">
          <cell r="BD236" t="str">
            <v>MO+ECOPIA</v>
          </cell>
        </row>
        <row r="237">
          <cell r="BD237" t="str">
            <v>MO+ENLITEN</v>
          </cell>
        </row>
        <row r="238">
          <cell r="BD238" t="str">
            <v>MO+Indicator for QR code engraving area+B-Silent</v>
          </cell>
        </row>
        <row r="239">
          <cell r="BD239" t="str">
            <v>MO1</v>
          </cell>
        </row>
        <row r="240">
          <cell r="BD240" t="str">
            <v>MOExtended</v>
          </cell>
        </row>
        <row r="241">
          <cell r="BD241" t="str">
            <v>MOExtended+B-Silent</v>
          </cell>
        </row>
        <row r="242">
          <cell r="BD242" t="str">
            <v>MOExtended+SAFE USE INSTRUCTIONS</v>
          </cell>
        </row>
        <row r="243">
          <cell r="BD243" t="str">
            <v>MO-S+B-Silent</v>
          </cell>
        </row>
        <row r="244">
          <cell r="BD244" t="str">
            <v>MO-S+STAR MARK+B-Silent</v>
          </cell>
        </row>
        <row r="245">
          <cell r="BD245" t="str">
            <v>MPT</v>
          </cell>
        </row>
        <row r="246">
          <cell r="BD246" t="str">
            <v>MSA</v>
          </cell>
        </row>
        <row r="247">
          <cell r="BD247" t="str">
            <v>MST</v>
          </cell>
        </row>
        <row r="248">
          <cell r="BD248" t="str">
            <v>MULTI TRANS</v>
          </cell>
        </row>
        <row r="249">
          <cell r="BD249" t="str">
            <v>MULTI TRANS+ECOPIA</v>
          </cell>
        </row>
        <row r="250">
          <cell r="BD250" t="str">
            <v>MULTI TRANS+ECOPIA+II</v>
          </cell>
        </row>
        <row r="251">
          <cell r="BD251" t="str">
            <v>MULTI TRANS+HL</v>
          </cell>
        </row>
        <row r="252">
          <cell r="BD252" t="str">
            <v>MULTI TRANS+SAFETY WARNING</v>
          </cell>
        </row>
        <row r="253">
          <cell r="BD253" t="str">
            <v>MZ</v>
          </cell>
        </row>
        <row r="254">
          <cell r="BD254" t="str">
            <v>N</v>
          </cell>
        </row>
        <row r="255">
          <cell r="BD255" t="str">
            <v>N-</v>
          </cell>
        </row>
        <row r="256">
          <cell r="BD256" t="str">
            <v>N+HYPERSPORT+MARK</v>
          </cell>
        </row>
        <row r="257">
          <cell r="BD257" t="str">
            <v>N+SPORT TOURING</v>
          </cell>
        </row>
        <row r="258">
          <cell r="BD258" t="str">
            <v>N-0</v>
          </cell>
        </row>
        <row r="259">
          <cell r="BD259" t="str">
            <v>N-1</v>
          </cell>
        </row>
        <row r="260">
          <cell r="BD260" t="str">
            <v>N-2</v>
          </cell>
        </row>
        <row r="261">
          <cell r="BD261" t="str">
            <v>N-3</v>
          </cell>
        </row>
        <row r="262">
          <cell r="BD262" t="str">
            <v>N-4</v>
          </cell>
        </row>
        <row r="263">
          <cell r="BD263" t="str">
            <v>NAME</v>
          </cell>
        </row>
        <row r="264">
          <cell r="BD264" t="str">
            <v>NC</v>
          </cell>
        </row>
        <row r="265">
          <cell r="BD265" t="str">
            <v>NFA</v>
          </cell>
        </row>
        <row r="266">
          <cell r="BD266" t="str">
            <v>NN</v>
          </cell>
        </row>
        <row r="267">
          <cell r="BD267" t="str">
            <v>NOM+SIN CAMARA</v>
          </cell>
        </row>
        <row r="268">
          <cell r="BD268" t="str">
            <v>NOT FOR RETREADING</v>
          </cell>
        </row>
        <row r="269">
          <cell r="BD269" t="str">
            <v>OE FORD No.</v>
          </cell>
        </row>
        <row r="270">
          <cell r="BD270" t="str">
            <v>OE FORD No.+TPC</v>
          </cell>
        </row>
        <row r="271">
          <cell r="BD271" t="str">
            <v>ologic</v>
          </cell>
        </row>
        <row r="272">
          <cell r="BD272" t="str">
            <v>PA</v>
          </cell>
        </row>
        <row r="273">
          <cell r="BD273" t="str">
            <v>PA+FUEL SAVING</v>
          </cell>
        </row>
        <row r="274">
          <cell r="BD274" t="str">
            <v>PLUS</v>
          </cell>
        </row>
        <row r="275">
          <cell r="BD275" t="str">
            <v>PLUS with silica</v>
          </cell>
        </row>
        <row r="276">
          <cell r="BD276" t="str">
            <v>PLUS+II</v>
          </cell>
        </row>
        <row r="277">
          <cell r="BD277" t="str">
            <v>PLUS+II+SAFETY WARNING</v>
          </cell>
        </row>
        <row r="278">
          <cell r="BD278" t="str">
            <v>PLUS+SAFETY WARNING</v>
          </cell>
        </row>
        <row r="279">
          <cell r="BD279" t="str">
            <v>POR</v>
          </cell>
        </row>
        <row r="280">
          <cell r="BD280" t="str">
            <v>PREMIUM</v>
          </cell>
        </row>
        <row r="281">
          <cell r="BD281" t="str">
            <v>PREMIUM+VDF-01+STAR MARK</v>
          </cell>
        </row>
        <row r="282">
          <cell r="BD282" t="str">
            <v>PRO</v>
          </cell>
        </row>
        <row r="283">
          <cell r="BD283" t="str">
            <v>PRO TYPE 1</v>
          </cell>
        </row>
        <row r="284">
          <cell r="BD284" t="str">
            <v>PRO TYPE 2</v>
          </cell>
        </row>
        <row r="285">
          <cell r="BD285" t="str">
            <v>PRO TYPE 3</v>
          </cell>
        </row>
        <row r="286">
          <cell r="BD286" t="str">
            <v>PRO TYPE 4</v>
          </cell>
        </row>
        <row r="287">
          <cell r="BD287" t="str">
            <v>PRO+HYPERSPORT+MARK</v>
          </cell>
        </row>
        <row r="288">
          <cell r="BD288" t="str">
            <v>PROTECT LINE</v>
          </cell>
        </row>
        <row r="289">
          <cell r="BD289" t="str">
            <v>R0+B-Silent</v>
          </cell>
        </row>
        <row r="290">
          <cell r="BD290" t="str">
            <v>R0+ENLITEN</v>
          </cell>
        </row>
        <row r="291">
          <cell r="BD291" t="str">
            <v>R1</v>
          </cell>
        </row>
        <row r="292">
          <cell r="BD292" t="str">
            <v>R173HS</v>
          </cell>
        </row>
        <row r="293">
          <cell r="BD293" t="str">
            <v>RAMLY MARK</v>
          </cell>
        </row>
        <row r="294">
          <cell r="BD294" t="str">
            <v>RCOT</v>
          </cell>
        </row>
        <row r="295">
          <cell r="BD295" t="str">
            <v>RCOT+STANDARD RIM</v>
          </cell>
        </row>
        <row r="296">
          <cell r="BD296" t="str">
            <v>RE0</v>
          </cell>
        </row>
        <row r="297">
          <cell r="BD297" t="str">
            <v>RE0+B-Silent</v>
          </cell>
        </row>
        <row r="298">
          <cell r="BD298" t="str">
            <v>REPLACES</v>
          </cell>
        </row>
        <row r="299">
          <cell r="BD299" t="str">
            <v>REPLACES XXXX+M+S</v>
          </cell>
        </row>
        <row r="300">
          <cell r="BD300" t="str">
            <v>REPLACES XXXX+MAY BE USED WITH TUBE</v>
          </cell>
        </row>
        <row r="301">
          <cell r="BD301" t="str">
            <v>REPLACES XXXX+MAY BE USED WITH TUBE+M+S</v>
          </cell>
        </row>
        <row r="302">
          <cell r="BD302" t="str">
            <v>RFID Marking (ISO)</v>
          </cell>
        </row>
        <row r="303">
          <cell r="BD303" t="str">
            <v>RFS</v>
          </cell>
        </row>
        <row r="304">
          <cell r="BD304" t="str">
            <v>RFS+RFT</v>
          </cell>
        </row>
        <row r="305">
          <cell r="BD305" t="str">
            <v>RFS+RFT+TPCSPEC</v>
          </cell>
        </row>
        <row r="306">
          <cell r="BD306" t="str">
            <v>RFS+TPCSPEC</v>
          </cell>
        </row>
        <row r="307">
          <cell r="BD307" t="str">
            <v>RFT MARK</v>
          </cell>
        </row>
        <row r="308">
          <cell r="BD308" t="str">
            <v>RFT MARK+B-Silent</v>
          </cell>
        </row>
        <row r="309">
          <cell r="BD309" t="str">
            <v>RFT MARK+ENLITEN</v>
          </cell>
        </row>
        <row r="310">
          <cell r="BD310" t="str">
            <v>RFT MARK+RSC MARK</v>
          </cell>
        </row>
        <row r="311">
          <cell r="BD311" t="str">
            <v>RFT MARK+RUNFLAT</v>
          </cell>
        </row>
        <row r="312">
          <cell r="BD312" t="str">
            <v>RFT MARK+RUNFLAT+SAFE USE INSTRUCTIONS</v>
          </cell>
        </row>
        <row r="313">
          <cell r="BD313" t="str">
            <v>RFT MARK+RUNFLAT+SAFE USE INSTRUCTIONS+B-Silent</v>
          </cell>
        </row>
        <row r="314">
          <cell r="BD314" t="str">
            <v>RFT MARK+RUNFLAT+SAFE USE INSTRUCTIONS+C1</v>
          </cell>
        </row>
        <row r="315">
          <cell r="BD315" t="str">
            <v>RFT MARK+RUNFLAT+SAFE USE INSTRUCTIONS+ECOPIA</v>
          </cell>
        </row>
        <row r="316">
          <cell r="BD316" t="str">
            <v>RFT MARK+RUNFLAT+SAFE USE INSTRUCTIONS+NM</v>
          </cell>
        </row>
        <row r="317">
          <cell r="BD317" t="str">
            <v>RFT MARK+RUNFLAT+SAFE USE INSTRUCTIONS+R2</v>
          </cell>
        </row>
        <row r="318">
          <cell r="BD318" t="str">
            <v>RFT MARK+RUNFLAT+SAFE USE INSTRUCTIONS+R3</v>
          </cell>
        </row>
        <row r="319">
          <cell r="BD319" t="str">
            <v>RFT MARK+RUNFLAT+SAFE USE INSTRUCTIONS+V1</v>
          </cell>
        </row>
        <row r="320">
          <cell r="BD320" t="str">
            <v>RFT MARK+RUNFLAT+SAFE USE INSTRUCTIONS+V2</v>
          </cell>
        </row>
        <row r="321">
          <cell r="BD321" t="str">
            <v>RFT MARK+SAFE USE INSTRUCTIONS</v>
          </cell>
        </row>
        <row r="322">
          <cell r="BD322" t="str">
            <v>RFT MARK+SAFE USE INSTRUCTIONS(TRADE)</v>
          </cell>
        </row>
        <row r="323">
          <cell r="BD323" t="str">
            <v>RFT MARK+SAFE USE INSTRUCTIONS+eco-product</v>
          </cell>
        </row>
        <row r="324">
          <cell r="BD324" t="str">
            <v>RFT MARK+SAFE USE INSTRUCTIONS+ENLITEN</v>
          </cell>
        </row>
        <row r="325">
          <cell r="BD325" t="str">
            <v>RFT MARK+SAFE USE INSTRUCTIONS+RSC MARK</v>
          </cell>
        </row>
        <row r="326">
          <cell r="BD326" t="str">
            <v>RFT MARK+SAFE USE INSTRUCTIONS+RUNFLAT</v>
          </cell>
        </row>
        <row r="327">
          <cell r="BD327" t="str">
            <v>RFT MARK+SAFE USE INSTRUCTIONS+SAFETY WARNING</v>
          </cell>
        </row>
        <row r="328">
          <cell r="BD328" t="str">
            <v>RIM I.R.</v>
          </cell>
        </row>
        <row r="329">
          <cell r="BD329" t="str">
            <v>RIM S.D.C.</v>
          </cell>
        </row>
        <row r="330">
          <cell r="BD330" t="str">
            <v>RO1</v>
          </cell>
        </row>
        <row r="331">
          <cell r="BD331" t="str">
            <v>RO2</v>
          </cell>
        </row>
        <row r="332">
          <cell r="BD332" t="str">
            <v>ROK</v>
          </cell>
        </row>
        <row r="333">
          <cell r="BD333" t="str">
            <v>ROTATION</v>
          </cell>
        </row>
        <row r="334">
          <cell r="BD334" t="str">
            <v>RSC MARK</v>
          </cell>
        </row>
        <row r="335">
          <cell r="BD335" t="str">
            <v>S</v>
          </cell>
        </row>
        <row r="336">
          <cell r="BD336" t="str">
            <v>SAFETY WARNING</v>
          </cell>
        </row>
        <row r="337">
          <cell r="BD337" t="str">
            <v>SAFETY WARNING+B-Silent</v>
          </cell>
        </row>
        <row r="338">
          <cell r="BD338" t="str">
            <v>SAFETY WARNING+TYPE A</v>
          </cell>
        </row>
        <row r="339">
          <cell r="BD339" t="str">
            <v>SAKAI MARK</v>
          </cell>
        </row>
        <row r="340">
          <cell r="BD340" t="str">
            <v>SCHMITZ</v>
          </cell>
        </row>
        <row r="341">
          <cell r="BD341" t="str">
            <v>SDR</v>
          </cell>
        </row>
        <row r="342">
          <cell r="BD342" t="str">
            <v>SE</v>
          </cell>
        </row>
        <row r="343">
          <cell r="BD343" t="str">
            <v>SF</v>
          </cell>
        </row>
        <row r="344">
          <cell r="BD344" t="str">
            <v>SF MARK</v>
          </cell>
        </row>
        <row r="345">
          <cell r="BD345" t="str">
            <v>SF MARK+EVO</v>
          </cell>
        </row>
        <row r="346">
          <cell r="BD346" t="str">
            <v>SF MARK+TRACTION</v>
          </cell>
        </row>
        <row r="347">
          <cell r="BD347" t="str">
            <v>SIN CAMARA</v>
          </cell>
        </row>
        <row r="348">
          <cell r="BD348" t="str">
            <v>SJ</v>
          </cell>
        </row>
        <row r="349">
          <cell r="BD349" t="str">
            <v>SL</v>
          </cell>
        </row>
        <row r="350">
          <cell r="BD350" t="str">
            <v>SL02</v>
          </cell>
        </row>
        <row r="351">
          <cell r="BD351" t="str">
            <v>SL07</v>
          </cell>
        </row>
        <row r="352">
          <cell r="BD352" t="str">
            <v>SL83</v>
          </cell>
        </row>
        <row r="353">
          <cell r="BD353" t="str">
            <v>SN</v>
          </cell>
        </row>
        <row r="354">
          <cell r="BD354" t="str">
            <v>SOFT</v>
          </cell>
        </row>
        <row r="355">
          <cell r="BD355" t="str">
            <v>SOFT+STAR MARK</v>
          </cell>
        </row>
        <row r="356">
          <cell r="BD356" t="str">
            <v>SPA70+SAFETY WARNING</v>
          </cell>
        </row>
        <row r="357">
          <cell r="BD357" t="str">
            <v>SPECIAL MARK</v>
          </cell>
        </row>
        <row r="358">
          <cell r="BD358" t="str">
            <v>SPEED TRANS</v>
          </cell>
        </row>
        <row r="359">
          <cell r="BD359" t="str">
            <v>SPEED TRANS+ECOPIA</v>
          </cell>
        </row>
        <row r="360">
          <cell r="BD360" t="str">
            <v>SPIKE MARK</v>
          </cell>
        </row>
        <row r="361">
          <cell r="BD361" t="str">
            <v>SPORT TOURING</v>
          </cell>
        </row>
        <row r="362">
          <cell r="BD362" t="str">
            <v>SPORT TOURING+U</v>
          </cell>
        </row>
        <row r="363">
          <cell r="BD363" t="str">
            <v>SPORT TOURING+W</v>
          </cell>
        </row>
        <row r="364">
          <cell r="BD364" t="str">
            <v>SS</v>
          </cell>
        </row>
        <row r="365">
          <cell r="BD365" t="str">
            <v>SS-TYPE</v>
          </cell>
        </row>
        <row r="366">
          <cell r="BD366" t="str">
            <v>SS-TYPE3</v>
          </cell>
        </row>
        <row r="367">
          <cell r="BD367" t="str">
            <v>STANDARD RIM</v>
          </cell>
        </row>
        <row r="368">
          <cell r="BD368" t="str">
            <v>STAR MARK</v>
          </cell>
        </row>
        <row r="369">
          <cell r="BD369" t="str">
            <v>STAR MARK+B-Silent</v>
          </cell>
        </row>
        <row r="370">
          <cell r="BD370" t="str">
            <v>STAR MARK+ECOPIA</v>
          </cell>
        </row>
        <row r="371">
          <cell r="BD371" t="str">
            <v>STAR MARK+ENLITEN</v>
          </cell>
        </row>
        <row r="372">
          <cell r="BD372" t="str">
            <v>STAR MARK+ENLITEN+B-Silent</v>
          </cell>
        </row>
        <row r="373">
          <cell r="BD373" t="str">
            <v>STAR MARK+ENLITEN+EV Mark</v>
          </cell>
        </row>
        <row r="374">
          <cell r="BD374" t="str">
            <v>STAR MARK+ENLITEN+EV Mark+B-Silent</v>
          </cell>
        </row>
        <row r="375">
          <cell r="BD375" t="str">
            <v>STAR MARK+EV Mark+B-Silent</v>
          </cell>
        </row>
        <row r="376">
          <cell r="BD376" t="str">
            <v>STAR MARK+I</v>
          </cell>
        </row>
        <row r="377">
          <cell r="BD377" t="str">
            <v>STAR MARK+II</v>
          </cell>
        </row>
        <row r="378">
          <cell r="BD378" t="str">
            <v>STAR MARK+Indicator for QR code engraving area</v>
          </cell>
        </row>
        <row r="379">
          <cell r="BD379" t="str">
            <v>STAR MARK+M+S</v>
          </cell>
        </row>
        <row r="380">
          <cell r="BD380" t="str">
            <v>STAR MARK+MO</v>
          </cell>
        </row>
        <row r="381">
          <cell r="BD381" t="str">
            <v>STAR MARK+MO+Indicator for QR code engraving area</v>
          </cell>
        </row>
        <row r="382">
          <cell r="BD382" t="str">
            <v>STAR MARK+MO+Indicator for QR code engraving area+B-Silent</v>
          </cell>
        </row>
        <row r="383">
          <cell r="BD383" t="str">
            <v>STAR MARK+PA</v>
          </cell>
        </row>
        <row r="384">
          <cell r="BD384" t="str">
            <v>STAR MARK+PA+FUEL SAVING</v>
          </cell>
        </row>
        <row r="385">
          <cell r="BD385" t="str">
            <v>STAR MARK+RFT MARK+RSC MARK</v>
          </cell>
        </row>
        <row r="386">
          <cell r="BD386" t="str">
            <v>STAR MARK+RFT MARK+RSC MARK+ECOPIA</v>
          </cell>
        </row>
        <row r="387">
          <cell r="BD387" t="str">
            <v>STAR MARK+RFT MARK+RSC MARK+ECOPIA+SAFE USE INSTRUCTIONS</v>
          </cell>
        </row>
        <row r="388">
          <cell r="BD388" t="str">
            <v>STAR MARK+RFT MARK+RSC MARK+RUNFLAT</v>
          </cell>
        </row>
        <row r="389">
          <cell r="BD389" t="str">
            <v>STAR MARK+RFT MARK+RSC MARK+SAFE USE INSTRUCTIONS</v>
          </cell>
        </row>
        <row r="390">
          <cell r="BD390" t="str">
            <v>STAR MARK+RFT MARK+RSC MARK+SAFE USE INSTRUCTIONS+MOExtended</v>
          </cell>
        </row>
        <row r="391">
          <cell r="BD391" t="str">
            <v>STAR MARK+RFT MARK+SAFE USE INSTRUCTIONS</v>
          </cell>
        </row>
        <row r="392">
          <cell r="BD392" t="str">
            <v>STAR MARK+RSC MARK</v>
          </cell>
        </row>
        <row r="393">
          <cell r="BD393" t="str">
            <v>STAR MARK+RSC MARK+ECOPIA</v>
          </cell>
        </row>
        <row r="394">
          <cell r="BD394" t="str">
            <v>STAR MARK+RSC MARK+RFT MARK+SAFE USE INSTRUCTIONS+Indicator for QR code engraving area</v>
          </cell>
        </row>
        <row r="395">
          <cell r="BD395" t="str">
            <v>STAR MARK+SAFETY WARNING</v>
          </cell>
        </row>
        <row r="396">
          <cell r="BD396" t="str">
            <v>STAR MARK+STANDARD RIM</v>
          </cell>
        </row>
        <row r="397">
          <cell r="BD397" t="str">
            <v>STAR MARK+TAF</v>
          </cell>
        </row>
        <row r="398">
          <cell r="BD398" t="str">
            <v>STAR MARK+TAF+TOURING</v>
          </cell>
        </row>
        <row r="399">
          <cell r="BD399" t="str">
            <v>STAR MARK+TPC</v>
          </cell>
        </row>
        <row r="400">
          <cell r="BD400" t="str">
            <v>STREET</v>
          </cell>
        </row>
        <row r="401">
          <cell r="BD401" t="str">
            <v>SUPER</v>
          </cell>
        </row>
        <row r="402">
          <cell r="BD402" t="str">
            <v>SUPER II</v>
          </cell>
        </row>
        <row r="403">
          <cell r="BD403" t="str">
            <v>SUPER II+SAFETY WARNING</v>
          </cell>
        </row>
        <row r="404">
          <cell r="BD404" t="str">
            <v>SUPER VALUE</v>
          </cell>
        </row>
        <row r="405">
          <cell r="BD405" t="str">
            <v>SUPER WIDE BASE</v>
          </cell>
        </row>
        <row r="406">
          <cell r="BD406" t="str">
            <v>SUPER+HD</v>
          </cell>
        </row>
        <row r="407">
          <cell r="BD407" t="str">
            <v>SUPER+S</v>
          </cell>
        </row>
        <row r="408">
          <cell r="BD408" t="str">
            <v>SUPER+SAFETY WARNING</v>
          </cell>
        </row>
        <row r="409">
          <cell r="BD409" t="str">
            <v>SV-8</v>
          </cell>
        </row>
        <row r="410">
          <cell r="BD410" t="str">
            <v>TAF</v>
          </cell>
        </row>
        <row r="411">
          <cell r="BD411" t="str">
            <v>TCOT</v>
          </cell>
        </row>
        <row r="412">
          <cell r="BD412" t="str">
            <v>TCOT+DIAMOND MARK</v>
          </cell>
        </row>
        <row r="413">
          <cell r="BD413" t="str">
            <v>TCOT+FUEL SAVING</v>
          </cell>
        </row>
        <row r="414">
          <cell r="BD414" t="str">
            <v>TCOT+FUEL SAVING+GS MARK</v>
          </cell>
        </row>
        <row r="415">
          <cell r="BD415" t="str">
            <v>TCOT+II</v>
          </cell>
        </row>
        <row r="416">
          <cell r="BD416" t="str">
            <v>TCOT+III</v>
          </cell>
        </row>
        <row r="417">
          <cell r="BD417" t="str">
            <v>TCOT+PLUS</v>
          </cell>
        </row>
        <row r="418">
          <cell r="BD418" t="str">
            <v>TCOT+SCHMITZ</v>
          </cell>
        </row>
        <row r="419">
          <cell r="BD419" t="str">
            <v>TCOT+STAR MARK</v>
          </cell>
        </row>
        <row r="420">
          <cell r="BD420" t="str">
            <v>TCOT+STAR MARK+II</v>
          </cell>
        </row>
        <row r="421">
          <cell r="BD421" t="str">
            <v>TCOT+THREE STAR MARKS</v>
          </cell>
        </row>
        <row r="422">
          <cell r="BD422" t="str">
            <v>TCOT+TOURING</v>
          </cell>
        </row>
        <row r="423">
          <cell r="BD423" t="str">
            <v>TCOT+ULTRA+QH</v>
          </cell>
        </row>
        <row r="424">
          <cell r="BD424" t="str">
            <v>THREE STAR MARKS</v>
          </cell>
        </row>
        <row r="425">
          <cell r="BD425" t="str">
            <v>TOURING</v>
          </cell>
        </row>
        <row r="426">
          <cell r="BD426" t="str">
            <v>TP</v>
          </cell>
        </row>
        <row r="427">
          <cell r="BD427" t="str">
            <v>TPC</v>
          </cell>
        </row>
        <row r="428">
          <cell r="BD428" t="str">
            <v>TRADE NAME+n</v>
          </cell>
        </row>
        <row r="429">
          <cell r="BD429" t="str">
            <v>TYPE 1</v>
          </cell>
        </row>
        <row r="430">
          <cell r="BD430" t="str">
            <v>TYPE 2</v>
          </cell>
        </row>
        <row r="431">
          <cell r="BD431" t="str">
            <v>TYPE 3</v>
          </cell>
        </row>
        <row r="432">
          <cell r="BD432" t="str">
            <v>TYPE 4</v>
          </cell>
        </row>
        <row r="433">
          <cell r="BD433" t="str">
            <v>TYPE A</v>
          </cell>
        </row>
        <row r="434">
          <cell r="BD434" t="str">
            <v>TYPE G</v>
          </cell>
        </row>
        <row r="435">
          <cell r="BD435" t="str">
            <v>TYPE GS</v>
          </cell>
        </row>
        <row r="436">
          <cell r="BD436" t="str">
            <v>TYPE GW</v>
          </cell>
        </row>
        <row r="437">
          <cell r="BD437" t="str">
            <v>TYPE GZ</v>
          </cell>
        </row>
        <row r="438">
          <cell r="BD438" t="str">
            <v>TYPE H</v>
          </cell>
        </row>
        <row r="439">
          <cell r="BD439" t="str">
            <v>TYPE R</v>
          </cell>
        </row>
        <row r="440">
          <cell r="BD440" t="str">
            <v>TYPE RG</v>
          </cell>
        </row>
        <row r="441">
          <cell r="BD441" t="str">
            <v>TYPE RH</v>
          </cell>
        </row>
        <row r="442">
          <cell r="BD442" t="str">
            <v>TYPE RS</v>
          </cell>
        </row>
        <row r="443">
          <cell r="BD443" t="str">
            <v>TYPE S</v>
          </cell>
        </row>
        <row r="444">
          <cell r="BD444" t="str">
            <v>TYPE SR</v>
          </cell>
        </row>
        <row r="445">
          <cell r="BD445" t="str">
            <v>TYPE SR2</v>
          </cell>
        </row>
        <row r="446">
          <cell r="BD446" t="str">
            <v>TYPE TR</v>
          </cell>
        </row>
        <row r="447">
          <cell r="BD447" t="str">
            <v>TYPE TT</v>
          </cell>
        </row>
        <row r="448">
          <cell r="BD448" t="str">
            <v>TYPE TT2</v>
          </cell>
        </row>
        <row r="449">
          <cell r="BD449" t="str">
            <v>TYPE WH</v>
          </cell>
        </row>
        <row r="450">
          <cell r="BD450" t="str">
            <v>TYPE WH2</v>
          </cell>
        </row>
        <row r="451">
          <cell r="BD451" t="str">
            <v>TYPE WS</v>
          </cell>
        </row>
        <row r="452">
          <cell r="BD452" t="str">
            <v>TYPE WS2</v>
          </cell>
        </row>
        <row r="453">
          <cell r="BD453" t="str">
            <v>TYPE WS3</v>
          </cell>
        </row>
        <row r="454">
          <cell r="BD454" t="str">
            <v>TYPE WT</v>
          </cell>
        </row>
        <row r="455">
          <cell r="BD455" t="str">
            <v>TYPE WT2</v>
          </cell>
        </row>
        <row r="456">
          <cell r="BD456" t="str">
            <v>TYPE WTH</v>
          </cell>
        </row>
        <row r="457">
          <cell r="BD457" t="str">
            <v>TYPE WTM</v>
          </cell>
        </row>
        <row r="458">
          <cell r="BD458" t="str">
            <v>TYPE WTS</v>
          </cell>
        </row>
        <row r="459">
          <cell r="BD459" t="str">
            <v>TYPE-R</v>
          </cell>
        </row>
        <row r="460">
          <cell r="BD460" t="str">
            <v>U</v>
          </cell>
        </row>
        <row r="461">
          <cell r="BD461" t="str">
            <v>U+HYPERSPORT+MARK</v>
          </cell>
        </row>
        <row r="462">
          <cell r="BD462" t="str">
            <v>ULTRA+QH</v>
          </cell>
        </row>
        <row r="463">
          <cell r="BD463" t="str">
            <v>UNDER FIM STANDARDS</v>
          </cell>
        </row>
        <row r="464">
          <cell r="BD464" t="str">
            <v>URBAN TRANS</v>
          </cell>
        </row>
        <row r="465">
          <cell r="BD465" t="str">
            <v>URBAN TRANS+ECOPIA</v>
          </cell>
        </row>
        <row r="466">
          <cell r="BD466" t="str">
            <v>USA</v>
          </cell>
        </row>
        <row r="467">
          <cell r="BD467" t="str">
            <v>USE TUBE ON TUBE TYPE RIM</v>
          </cell>
        </row>
        <row r="468">
          <cell r="BD468" t="str">
            <v>USE TUBE ON TUBE TYPE RIM+DP</v>
          </cell>
        </row>
        <row r="469">
          <cell r="BD469" t="str">
            <v>USE TUBE ON TUBE TYPE RIM+G</v>
          </cell>
        </row>
        <row r="470">
          <cell r="BD470" t="str">
            <v>USE TUBE ON TUBE TYPE RIM+J</v>
          </cell>
        </row>
        <row r="471">
          <cell r="BD471" t="str">
            <v>USE TUBE ON TUBE TYPE RIM+L</v>
          </cell>
        </row>
        <row r="472">
          <cell r="BD472" t="str">
            <v>USE TUBE ON TUBE TYPE RIM+N</v>
          </cell>
        </row>
        <row r="473">
          <cell r="BD473" t="str">
            <v>UU</v>
          </cell>
        </row>
        <row r="474">
          <cell r="BD474" t="str">
            <v>V</v>
          </cell>
        </row>
        <row r="475">
          <cell r="BD475" t="str">
            <v>VDF-01+STAR MARK</v>
          </cell>
        </row>
        <row r="476">
          <cell r="BD476" t="str">
            <v>VDF-02+STAR MARK</v>
          </cell>
        </row>
        <row r="477">
          <cell r="BD477" t="str">
            <v>VNL</v>
          </cell>
        </row>
        <row r="478">
          <cell r="BD478" t="str">
            <v>VW plus mark</v>
          </cell>
        </row>
        <row r="479">
          <cell r="BD479" t="str">
            <v>VW plus mark+ENLITEN</v>
          </cell>
        </row>
        <row r="480">
          <cell r="BD480" t="str">
            <v>W</v>
          </cell>
        </row>
        <row r="481">
          <cell r="BD481" t="str">
            <v>W+HYPERSPORT+MARK</v>
          </cell>
        </row>
        <row r="482">
          <cell r="BD482" t="str">
            <v>WSK</v>
          </cell>
        </row>
        <row r="483">
          <cell r="BD483" t="str">
            <v>X</v>
          </cell>
        </row>
        <row r="484">
          <cell r="BD484" t="str">
            <v>X+CJ</v>
          </cell>
        </row>
        <row r="485">
          <cell r="BD485" t="str">
            <v>XM-E</v>
          </cell>
        </row>
        <row r="486">
          <cell r="BD486" t="str">
            <v>XXXX</v>
          </cell>
        </row>
        <row r="487">
          <cell r="BD487" t="str">
            <v>Z</v>
          </cell>
        </row>
        <row r="488">
          <cell r="BD488" t="str">
            <v>ZF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1（OE）"/>
      <sheetName val="休日"/>
      <sheetName val="04-2へ繰越、白紙化、03-2へ繰上、海工"/>
      <sheetName val="設計事前調整会議まとめ・依頼表(項目毎)"/>
      <sheetName val="05-1REP,EXP集計表"/>
      <sheetName val="05-1REP,EXP【白紙化,繰下げ】"/>
      <sheetName val="05-1OE及びｽﾉｰ集計表"/>
      <sheetName val="全体計画 "/>
      <sheetName val="選択肢"/>
      <sheetName val="실적"/>
      <sheetName val="4×4"/>
      <sheetName val="予算削減案"/>
      <sheetName val="TMOTブレード集荷091016"/>
      <sheetName val="04-1担当工場設定会議議事録"/>
      <sheetName val="ACARS"/>
      <sheetName val="TOTALS"/>
      <sheetName val="A  数据源 规格别"/>
      <sheetName val="list"/>
      <sheetName val="0723 2006 MTP 2"/>
      <sheetName val="DAYTON"/>
      <sheetName val="mo5-bs"/>
      <sheetName val="横滨"/>
      <sheetName val="零售店别系列别销售 12"/>
      <sheetName val="0711轮胎销售分析"/>
      <sheetName val="零售店别系列别销售11"/>
      <sheetName val="零售店别系列别销售"/>
      <sheetName val="0710轮胎销售分析"/>
      <sheetName val="0712轮胎销售分析"/>
      <sheetName val="07月别"/>
      <sheetName val="商品ﾚﾍﾞﾙ分け,選択肢一覧(GGMS)"/>
      <sheetName val="价格单"/>
      <sheetName val="沈阳"/>
      <sheetName val="调整后的目标"/>
      <sheetName val="0703轮胎销售分析 (2)"/>
      <sheetName val="options"/>
      <sheetName val="全体計画_"/>
      <sheetName val="A__数据源_规格别"/>
      <sheetName val="0723_2006_MTP_2"/>
      <sheetName val="零售店别系列别销售_12"/>
      <sheetName val="0703轮胎销售分析_(2)"/>
      <sheetName val="選択肢(GLC)"/>
      <sheetName val="帳票(総計)"/>
      <sheetName val="Lists"/>
      <sheetName val="全体計画_2"/>
      <sheetName val="A__数据源_规格别2"/>
      <sheetName val="0723_2006_MTP_22"/>
      <sheetName val="零售店别系列别销售_122"/>
      <sheetName val="0703轮胎销售分析_(2)2"/>
      <sheetName val="全体計画_1"/>
      <sheetName val="A__数据源_规格别1"/>
      <sheetName val="0723_2006_MTP_21"/>
      <sheetName val="零售店别系列别销售_121"/>
      <sheetName val="0703轮胎销售分析_(2)1"/>
      <sheetName val="リスト"/>
      <sheetName val="設定項目"/>
      <sheetName val="地域別(CSM)"/>
      <sheetName val="0707轮胎销售分析"/>
      <sheetName val="0708轮胎销售分析"/>
      <sheetName val="零售店别系列别销售8"/>
      <sheetName val="零售店别系列别销售 9"/>
      <sheetName val="0709轮胎销售分析"/>
      <sheetName val="0706轮胎销售分析"/>
      <sheetName val="零售店别系列别销售06"/>
      <sheetName val="8月计算"/>
      <sheetName val="9月计算"/>
      <sheetName val="7月计算"/>
      <sheetName val="sheet"/>
      <sheetName val="仕様一覧TP9月度"/>
      <sheetName val="仕様一覧SP9月末"/>
      <sheetName val="資金繰 総括"/>
      <sheetName val="全体計画_3"/>
      <sheetName val="A__数据源_规格别3"/>
      <sheetName val="0723_2006_MTP_23"/>
      <sheetName val="零售店别系列别销售_123"/>
      <sheetName val="0703轮胎销售分析_(2)3"/>
      <sheetName val="零售店别系列别销售_9"/>
      <sheetName val="Selection"/>
      <sheetName val="商品ﾚﾍﾞﾙ分け,選択肢一覧(MSS)"/>
      <sheetName val="back data"/>
      <sheetName val="1月入库(核算) (3)"/>
      <sheetName val="12月door"/>
      <sheetName val="Sheet1"/>
      <sheetName val="参加促销客户明细（分析表）"/>
      <sheetName val="COPY1"/>
      <sheetName val="COPY2"/>
      <sheetName val="Annual Sales"/>
      <sheetName val="1700リスト_BSA"/>
      <sheetName val="Report"/>
      <sheetName val="富士株式"/>
    </sheetNames>
    <sheetDataSet>
      <sheetData sheetId="0" refreshError="1"/>
      <sheetData sheetId="1" refreshError="1">
        <row r="2">
          <cell r="A2">
            <v>37622</v>
          </cell>
        </row>
        <row r="3">
          <cell r="A3">
            <v>37623</v>
          </cell>
        </row>
        <row r="4">
          <cell r="A4">
            <v>37624</v>
          </cell>
        </row>
        <row r="5">
          <cell r="A5">
            <v>37625</v>
          </cell>
        </row>
        <row r="6">
          <cell r="A6">
            <v>37626</v>
          </cell>
        </row>
        <row r="7">
          <cell r="A7">
            <v>37632</v>
          </cell>
        </row>
        <row r="8">
          <cell r="A8">
            <v>37633</v>
          </cell>
        </row>
        <row r="9">
          <cell r="A9">
            <v>37634</v>
          </cell>
        </row>
        <row r="10">
          <cell r="A10">
            <v>37639</v>
          </cell>
        </row>
        <row r="11">
          <cell r="A11">
            <v>37640</v>
          </cell>
        </row>
        <row r="12">
          <cell r="A12">
            <v>37646</v>
          </cell>
        </row>
        <row r="13">
          <cell r="A13">
            <v>37647</v>
          </cell>
        </row>
        <row r="14">
          <cell r="A14">
            <v>37653</v>
          </cell>
        </row>
        <row r="15">
          <cell r="A15">
            <v>37654</v>
          </cell>
        </row>
        <row r="16">
          <cell r="A16">
            <v>37660</v>
          </cell>
        </row>
        <row r="17">
          <cell r="A17">
            <v>37661</v>
          </cell>
        </row>
        <row r="18">
          <cell r="A18">
            <v>37663</v>
          </cell>
        </row>
        <row r="19">
          <cell r="A19">
            <v>37667</v>
          </cell>
        </row>
        <row r="20">
          <cell r="A20">
            <v>37668</v>
          </cell>
        </row>
        <row r="21">
          <cell r="A21">
            <v>37674</v>
          </cell>
        </row>
        <row r="22">
          <cell r="A22">
            <v>37675</v>
          </cell>
        </row>
        <row r="23">
          <cell r="A23">
            <v>37681</v>
          </cell>
        </row>
        <row r="24">
          <cell r="A24">
            <v>37682</v>
          </cell>
        </row>
        <row r="25">
          <cell r="A25">
            <v>37688</v>
          </cell>
        </row>
        <row r="26">
          <cell r="A26">
            <v>37689</v>
          </cell>
        </row>
        <row r="27">
          <cell r="A27">
            <v>37695</v>
          </cell>
        </row>
        <row r="28">
          <cell r="A28">
            <v>37696</v>
          </cell>
        </row>
        <row r="29">
          <cell r="A29">
            <v>37701</v>
          </cell>
        </row>
        <row r="30">
          <cell r="A30">
            <v>37702</v>
          </cell>
        </row>
        <row r="31">
          <cell r="A31">
            <v>37703</v>
          </cell>
        </row>
        <row r="32">
          <cell r="A32">
            <v>37709</v>
          </cell>
        </row>
        <row r="33">
          <cell r="A33">
            <v>37710</v>
          </cell>
        </row>
        <row r="34">
          <cell r="A34">
            <v>37716</v>
          </cell>
        </row>
        <row r="35">
          <cell r="A35">
            <v>37717</v>
          </cell>
        </row>
        <row r="36">
          <cell r="A36">
            <v>37723</v>
          </cell>
        </row>
        <row r="37">
          <cell r="A37">
            <v>37724</v>
          </cell>
        </row>
        <row r="38">
          <cell r="A38">
            <v>37725</v>
          </cell>
        </row>
        <row r="39">
          <cell r="A39">
            <v>37730</v>
          </cell>
        </row>
        <row r="40">
          <cell r="A40">
            <v>37731</v>
          </cell>
        </row>
        <row r="41">
          <cell r="A41">
            <v>37737</v>
          </cell>
        </row>
        <row r="42">
          <cell r="A42">
            <v>37738</v>
          </cell>
        </row>
        <row r="43">
          <cell r="A43">
            <v>37740</v>
          </cell>
        </row>
        <row r="44">
          <cell r="A44">
            <v>37743</v>
          </cell>
        </row>
        <row r="45">
          <cell r="A45">
            <v>37744</v>
          </cell>
        </row>
        <row r="46">
          <cell r="A46">
            <v>37745</v>
          </cell>
        </row>
        <row r="47">
          <cell r="A47">
            <v>37746</v>
          </cell>
        </row>
        <row r="48">
          <cell r="A48">
            <v>37747</v>
          </cell>
        </row>
        <row r="49">
          <cell r="A49">
            <v>37752</v>
          </cell>
        </row>
        <row r="50">
          <cell r="A50">
            <v>37758</v>
          </cell>
        </row>
        <row r="51">
          <cell r="A51">
            <v>37759</v>
          </cell>
        </row>
        <row r="52">
          <cell r="A52">
            <v>37765</v>
          </cell>
        </row>
        <row r="53">
          <cell r="A53">
            <v>37766</v>
          </cell>
        </row>
        <row r="54">
          <cell r="A54">
            <v>37772</v>
          </cell>
        </row>
        <row r="55">
          <cell r="A55">
            <v>37773</v>
          </cell>
        </row>
        <row r="56">
          <cell r="A56">
            <v>37779</v>
          </cell>
        </row>
        <row r="57">
          <cell r="A57">
            <v>37780</v>
          </cell>
        </row>
        <row r="58">
          <cell r="A58">
            <v>37786</v>
          </cell>
        </row>
        <row r="59">
          <cell r="A59">
            <v>37787</v>
          </cell>
        </row>
        <row r="60">
          <cell r="A60">
            <v>37793</v>
          </cell>
        </row>
        <row r="61">
          <cell r="A61">
            <v>37794</v>
          </cell>
        </row>
        <row r="62">
          <cell r="A62">
            <v>37800</v>
          </cell>
        </row>
        <row r="63">
          <cell r="A63">
            <v>37801</v>
          </cell>
        </row>
        <row r="64">
          <cell r="A64">
            <v>37807</v>
          </cell>
        </row>
        <row r="65">
          <cell r="A65">
            <v>37808</v>
          </cell>
        </row>
        <row r="66">
          <cell r="A66">
            <v>37814</v>
          </cell>
        </row>
        <row r="67">
          <cell r="A67">
            <v>37815</v>
          </cell>
        </row>
        <row r="68">
          <cell r="A68">
            <v>37821</v>
          </cell>
        </row>
        <row r="69">
          <cell r="A69">
            <v>37822</v>
          </cell>
        </row>
        <row r="70">
          <cell r="A70">
            <v>37823</v>
          </cell>
        </row>
        <row r="71">
          <cell r="A71">
            <v>37828</v>
          </cell>
        </row>
        <row r="72">
          <cell r="A72">
            <v>37829</v>
          </cell>
        </row>
        <row r="73">
          <cell r="A73">
            <v>37835</v>
          </cell>
        </row>
        <row r="74">
          <cell r="A74">
            <v>37836</v>
          </cell>
        </row>
        <row r="75">
          <cell r="A75">
            <v>37842</v>
          </cell>
        </row>
        <row r="76">
          <cell r="A76">
            <v>37843</v>
          </cell>
        </row>
        <row r="77">
          <cell r="A77">
            <v>37845</v>
          </cell>
        </row>
        <row r="78">
          <cell r="A78">
            <v>37846</v>
          </cell>
        </row>
        <row r="79">
          <cell r="A79">
            <v>37847</v>
          </cell>
        </row>
        <row r="80">
          <cell r="A80">
            <v>37848</v>
          </cell>
        </row>
        <row r="81">
          <cell r="A81">
            <v>37849</v>
          </cell>
        </row>
        <row r="82">
          <cell r="A82">
            <v>37850</v>
          </cell>
        </row>
        <row r="83">
          <cell r="A83">
            <v>37856</v>
          </cell>
        </row>
        <row r="84">
          <cell r="A84">
            <v>37857</v>
          </cell>
        </row>
        <row r="85">
          <cell r="A85">
            <v>37863</v>
          </cell>
        </row>
        <row r="86">
          <cell r="A86">
            <v>37864</v>
          </cell>
        </row>
        <row r="87">
          <cell r="A87">
            <v>37870</v>
          </cell>
        </row>
        <row r="88">
          <cell r="A88">
            <v>37871</v>
          </cell>
        </row>
        <row r="89">
          <cell r="A89">
            <v>37877</v>
          </cell>
        </row>
        <row r="90">
          <cell r="A90">
            <v>37878</v>
          </cell>
        </row>
        <row r="91">
          <cell r="A91">
            <v>37879</v>
          </cell>
        </row>
        <row r="92">
          <cell r="A92">
            <v>37885</v>
          </cell>
        </row>
        <row r="93">
          <cell r="A93">
            <v>37886</v>
          </cell>
        </row>
        <row r="94">
          <cell r="A94">
            <v>37887</v>
          </cell>
        </row>
        <row r="95">
          <cell r="A95">
            <v>37891</v>
          </cell>
        </row>
        <row r="96">
          <cell r="A96">
            <v>37892</v>
          </cell>
        </row>
        <row r="97">
          <cell r="A97">
            <v>37898</v>
          </cell>
        </row>
        <row r="98">
          <cell r="A98">
            <v>37899</v>
          </cell>
        </row>
        <row r="99">
          <cell r="A99">
            <v>37905</v>
          </cell>
        </row>
        <row r="100">
          <cell r="A100">
            <v>37906</v>
          </cell>
        </row>
        <row r="101">
          <cell r="A101">
            <v>37907</v>
          </cell>
        </row>
        <row r="102">
          <cell r="A102">
            <v>37912</v>
          </cell>
        </row>
        <row r="103">
          <cell r="A103">
            <v>37913</v>
          </cell>
        </row>
        <row r="104">
          <cell r="A104">
            <v>37919</v>
          </cell>
        </row>
        <row r="105">
          <cell r="A105">
            <v>37920</v>
          </cell>
        </row>
        <row r="106">
          <cell r="A106">
            <v>37926</v>
          </cell>
        </row>
        <row r="107">
          <cell r="A107">
            <v>37927</v>
          </cell>
        </row>
        <row r="108">
          <cell r="A108">
            <v>37928</v>
          </cell>
        </row>
        <row r="109">
          <cell r="A109">
            <v>37934</v>
          </cell>
        </row>
        <row r="110">
          <cell r="A110">
            <v>37940</v>
          </cell>
        </row>
        <row r="111">
          <cell r="A111">
            <v>37941</v>
          </cell>
        </row>
        <row r="112">
          <cell r="A112">
            <v>37947</v>
          </cell>
        </row>
        <row r="113">
          <cell r="A113">
            <v>37948</v>
          </cell>
        </row>
        <row r="114">
          <cell r="A114">
            <v>37949</v>
          </cell>
        </row>
        <row r="115">
          <cell r="A115">
            <v>37954</v>
          </cell>
        </row>
        <row r="116">
          <cell r="A116">
            <v>37955</v>
          </cell>
        </row>
        <row r="117">
          <cell r="A117">
            <v>37961</v>
          </cell>
        </row>
        <row r="118">
          <cell r="A118">
            <v>37962</v>
          </cell>
        </row>
        <row r="119">
          <cell r="A119">
            <v>37968</v>
          </cell>
        </row>
        <row r="120">
          <cell r="A120">
            <v>37969</v>
          </cell>
        </row>
        <row r="121">
          <cell r="A121">
            <v>37975</v>
          </cell>
        </row>
        <row r="122">
          <cell r="A122">
            <v>37976</v>
          </cell>
        </row>
        <row r="123">
          <cell r="A123">
            <v>37978</v>
          </cell>
        </row>
        <row r="124">
          <cell r="A124">
            <v>37983</v>
          </cell>
        </row>
        <row r="125">
          <cell r="A125">
            <v>37984</v>
          </cell>
        </row>
        <row r="126">
          <cell r="A126">
            <v>37985</v>
          </cell>
        </row>
        <row r="127">
          <cell r="A127">
            <v>37986</v>
          </cell>
        </row>
        <row r="128">
          <cell r="A128">
            <v>37987</v>
          </cell>
        </row>
        <row r="129">
          <cell r="A129">
            <v>37988</v>
          </cell>
        </row>
        <row r="130">
          <cell r="A130">
            <v>37989</v>
          </cell>
        </row>
        <row r="131">
          <cell r="A131">
            <v>37990</v>
          </cell>
        </row>
        <row r="132">
          <cell r="A132">
            <v>37991</v>
          </cell>
        </row>
        <row r="133">
          <cell r="A133">
            <v>37996</v>
          </cell>
        </row>
        <row r="134">
          <cell r="A134">
            <v>37997</v>
          </cell>
        </row>
        <row r="135">
          <cell r="A135">
            <v>37998</v>
          </cell>
        </row>
        <row r="136">
          <cell r="A136">
            <v>38003</v>
          </cell>
        </row>
        <row r="137">
          <cell r="A137">
            <v>38004</v>
          </cell>
        </row>
        <row r="138">
          <cell r="A138">
            <v>38010</v>
          </cell>
        </row>
        <row r="139">
          <cell r="A139">
            <v>38011</v>
          </cell>
        </row>
        <row r="140">
          <cell r="A140">
            <v>38017</v>
          </cell>
        </row>
        <row r="141">
          <cell r="A141">
            <v>38018</v>
          </cell>
        </row>
        <row r="142">
          <cell r="A142">
            <v>38024</v>
          </cell>
        </row>
        <row r="143">
          <cell r="A143">
            <v>38025</v>
          </cell>
        </row>
        <row r="144">
          <cell r="A144">
            <v>38028</v>
          </cell>
        </row>
        <row r="145">
          <cell r="A145">
            <v>38031</v>
          </cell>
        </row>
        <row r="146">
          <cell r="A146">
            <v>38032</v>
          </cell>
        </row>
        <row r="147">
          <cell r="A147">
            <v>38038</v>
          </cell>
        </row>
        <row r="148">
          <cell r="A148">
            <v>38039</v>
          </cell>
        </row>
        <row r="149">
          <cell r="A149">
            <v>38045</v>
          </cell>
        </row>
        <row r="150">
          <cell r="A150">
            <v>38046</v>
          </cell>
        </row>
        <row r="151">
          <cell r="A151">
            <v>38052</v>
          </cell>
        </row>
        <row r="152">
          <cell r="A152">
            <v>38053</v>
          </cell>
        </row>
        <row r="153">
          <cell r="A153">
            <v>38059</v>
          </cell>
        </row>
        <row r="154">
          <cell r="A154">
            <v>38060</v>
          </cell>
        </row>
        <row r="155">
          <cell r="A155">
            <v>38066</v>
          </cell>
        </row>
        <row r="156">
          <cell r="A156">
            <v>38067</v>
          </cell>
        </row>
        <row r="157">
          <cell r="A157">
            <v>38073</v>
          </cell>
        </row>
        <row r="158">
          <cell r="A158">
            <v>38074</v>
          </cell>
        </row>
        <row r="159">
          <cell r="A159">
            <v>38080</v>
          </cell>
        </row>
        <row r="160">
          <cell r="A160">
            <v>38081</v>
          </cell>
        </row>
        <row r="161">
          <cell r="A161">
            <v>38087</v>
          </cell>
        </row>
        <row r="162">
          <cell r="A162">
            <v>38088</v>
          </cell>
        </row>
        <row r="163">
          <cell r="A163">
            <v>38094</v>
          </cell>
        </row>
        <row r="164">
          <cell r="A164">
            <v>38095</v>
          </cell>
        </row>
        <row r="165">
          <cell r="A165">
            <v>38101</v>
          </cell>
        </row>
        <row r="166">
          <cell r="A166">
            <v>38102</v>
          </cell>
        </row>
        <row r="167">
          <cell r="A167">
            <v>38106</v>
          </cell>
        </row>
        <row r="168">
          <cell r="A168">
            <v>38107</v>
          </cell>
        </row>
        <row r="169">
          <cell r="A169">
            <v>38108</v>
          </cell>
        </row>
        <row r="170">
          <cell r="A170">
            <v>38109</v>
          </cell>
        </row>
        <row r="171">
          <cell r="A171">
            <v>38110</v>
          </cell>
        </row>
        <row r="172">
          <cell r="A172">
            <v>38111</v>
          </cell>
        </row>
        <row r="173">
          <cell r="A173">
            <v>38112</v>
          </cell>
        </row>
        <row r="174">
          <cell r="A174">
            <v>38115</v>
          </cell>
        </row>
        <row r="175">
          <cell r="A175">
            <v>38116</v>
          </cell>
        </row>
        <row r="176">
          <cell r="A176">
            <v>38122</v>
          </cell>
        </row>
        <row r="177">
          <cell r="A177">
            <v>38123</v>
          </cell>
        </row>
        <row r="178">
          <cell r="A178">
            <v>38129</v>
          </cell>
        </row>
        <row r="179">
          <cell r="A179">
            <v>38130</v>
          </cell>
        </row>
        <row r="180">
          <cell r="A180">
            <v>38136</v>
          </cell>
        </row>
        <row r="181">
          <cell r="A181">
            <v>38137</v>
          </cell>
        </row>
        <row r="182">
          <cell r="A182">
            <v>38143</v>
          </cell>
        </row>
        <row r="183">
          <cell r="A183">
            <v>38144</v>
          </cell>
        </row>
        <row r="184">
          <cell r="A184">
            <v>38150</v>
          </cell>
        </row>
        <row r="185">
          <cell r="A185">
            <v>38151</v>
          </cell>
        </row>
        <row r="186">
          <cell r="A186">
            <v>38157</v>
          </cell>
        </row>
        <row r="187">
          <cell r="A187">
            <v>38158</v>
          </cell>
        </row>
        <row r="188">
          <cell r="A188">
            <v>38164</v>
          </cell>
        </row>
        <row r="189">
          <cell r="A189">
            <v>38165</v>
          </cell>
        </row>
        <row r="190">
          <cell r="A190">
            <v>38171</v>
          </cell>
        </row>
        <row r="191">
          <cell r="A191">
            <v>38172</v>
          </cell>
        </row>
        <row r="192">
          <cell r="A192">
            <v>38178</v>
          </cell>
        </row>
        <row r="193">
          <cell r="A193">
            <v>38179</v>
          </cell>
        </row>
        <row r="194">
          <cell r="A194">
            <v>38185</v>
          </cell>
        </row>
        <row r="195">
          <cell r="A195">
            <v>38186</v>
          </cell>
        </row>
        <row r="196">
          <cell r="A196">
            <v>38187</v>
          </cell>
        </row>
        <row r="197">
          <cell r="A197">
            <v>38192</v>
          </cell>
        </row>
        <row r="198">
          <cell r="A198">
            <v>38193</v>
          </cell>
        </row>
        <row r="199">
          <cell r="A199">
            <v>38199</v>
          </cell>
        </row>
        <row r="200">
          <cell r="A200">
            <v>38200</v>
          </cell>
        </row>
        <row r="201">
          <cell r="A201">
            <v>38206</v>
          </cell>
        </row>
        <row r="202">
          <cell r="A202">
            <v>38207</v>
          </cell>
        </row>
        <row r="203">
          <cell r="A203">
            <v>38210</v>
          </cell>
        </row>
        <row r="204">
          <cell r="A204">
            <v>38211</v>
          </cell>
        </row>
        <row r="205">
          <cell r="A205">
            <v>38212</v>
          </cell>
        </row>
        <row r="206">
          <cell r="A206">
            <v>38213</v>
          </cell>
        </row>
        <row r="207">
          <cell r="A207">
            <v>38214</v>
          </cell>
        </row>
        <row r="208">
          <cell r="A208">
            <v>38215</v>
          </cell>
        </row>
        <row r="209">
          <cell r="A209">
            <v>38220</v>
          </cell>
        </row>
        <row r="210">
          <cell r="A210">
            <v>38221</v>
          </cell>
        </row>
        <row r="211">
          <cell r="A211">
            <v>38227</v>
          </cell>
        </row>
        <row r="212">
          <cell r="A212">
            <v>38228</v>
          </cell>
        </row>
        <row r="213">
          <cell r="A213">
            <v>38234</v>
          </cell>
        </row>
        <row r="214">
          <cell r="A214">
            <v>38235</v>
          </cell>
        </row>
        <row r="215">
          <cell r="A215">
            <v>38241</v>
          </cell>
        </row>
        <row r="216">
          <cell r="A216">
            <v>38242</v>
          </cell>
        </row>
        <row r="217">
          <cell r="A217">
            <v>38248</v>
          </cell>
        </row>
        <row r="218">
          <cell r="A218">
            <v>38249</v>
          </cell>
        </row>
        <row r="219">
          <cell r="A219">
            <v>38250</v>
          </cell>
        </row>
        <row r="220">
          <cell r="A220">
            <v>38253</v>
          </cell>
        </row>
        <row r="221">
          <cell r="A221">
            <v>38255</v>
          </cell>
        </row>
        <row r="222">
          <cell r="A222">
            <v>38256</v>
          </cell>
        </row>
        <row r="223">
          <cell r="A223">
            <v>38262</v>
          </cell>
        </row>
        <row r="224">
          <cell r="A224">
            <v>38263</v>
          </cell>
        </row>
        <row r="225">
          <cell r="A225">
            <v>38269</v>
          </cell>
        </row>
        <row r="226">
          <cell r="A226">
            <v>38270</v>
          </cell>
        </row>
        <row r="227">
          <cell r="A227">
            <v>38271</v>
          </cell>
        </row>
        <row r="228">
          <cell r="A228">
            <v>38276</v>
          </cell>
        </row>
        <row r="229">
          <cell r="A229">
            <v>38277</v>
          </cell>
        </row>
        <row r="230">
          <cell r="A230">
            <v>38283</v>
          </cell>
        </row>
        <row r="231">
          <cell r="A231">
            <v>38284</v>
          </cell>
        </row>
        <row r="232">
          <cell r="A232">
            <v>38290</v>
          </cell>
        </row>
        <row r="233">
          <cell r="A233">
            <v>38291</v>
          </cell>
        </row>
        <row r="234">
          <cell r="A234">
            <v>38294</v>
          </cell>
        </row>
        <row r="235">
          <cell r="A235">
            <v>38297</v>
          </cell>
        </row>
        <row r="236">
          <cell r="A236">
            <v>38298</v>
          </cell>
        </row>
        <row r="237">
          <cell r="A237">
            <v>38304</v>
          </cell>
        </row>
        <row r="238">
          <cell r="A238">
            <v>38305</v>
          </cell>
        </row>
        <row r="239">
          <cell r="A239">
            <v>38311</v>
          </cell>
        </row>
        <row r="240">
          <cell r="A240">
            <v>38312</v>
          </cell>
        </row>
        <row r="241">
          <cell r="A241">
            <v>38314</v>
          </cell>
        </row>
        <row r="242">
          <cell r="A242">
            <v>38318</v>
          </cell>
        </row>
        <row r="243">
          <cell r="A243">
            <v>38319</v>
          </cell>
        </row>
        <row r="244">
          <cell r="A244">
            <v>38325</v>
          </cell>
        </row>
        <row r="245">
          <cell r="A245">
            <v>38326</v>
          </cell>
        </row>
        <row r="246">
          <cell r="A246">
            <v>38332</v>
          </cell>
        </row>
        <row r="247">
          <cell r="A247">
            <v>38333</v>
          </cell>
        </row>
        <row r="248">
          <cell r="A248">
            <v>38339</v>
          </cell>
        </row>
        <row r="249">
          <cell r="A249">
            <v>38340</v>
          </cell>
        </row>
        <row r="250">
          <cell r="A250">
            <v>38344</v>
          </cell>
        </row>
        <row r="251">
          <cell r="A251">
            <v>38346</v>
          </cell>
        </row>
        <row r="252">
          <cell r="A252">
            <v>38347</v>
          </cell>
        </row>
        <row r="253">
          <cell r="A253">
            <v>38349</v>
          </cell>
        </row>
        <row r="254">
          <cell r="A254">
            <v>38350</v>
          </cell>
        </row>
        <row r="255">
          <cell r="A255">
            <v>38351</v>
          </cell>
        </row>
        <row r="256">
          <cell r="A256">
            <v>38352</v>
          </cell>
        </row>
        <row r="257">
          <cell r="A257">
            <v>38353</v>
          </cell>
        </row>
        <row r="258">
          <cell r="A258">
            <v>38354</v>
          </cell>
        </row>
        <row r="259">
          <cell r="A259">
            <v>38355</v>
          </cell>
        </row>
        <row r="260">
          <cell r="A260">
            <v>38356</v>
          </cell>
        </row>
        <row r="261">
          <cell r="A261">
            <v>38357</v>
          </cell>
        </row>
        <row r="262">
          <cell r="A262">
            <v>38358</v>
          </cell>
        </row>
        <row r="263">
          <cell r="A263">
            <v>38360</v>
          </cell>
        </row>
        <row r="264">
          <cell r="A264">
            <v>38361</v>
          </cell>
        </row>
        <row r="265">
          <cell r="A265">
            <v>38362</v>
          </cell>
        </row>
        <row r="266">
          <cell r="A266">
            <v>38367</v>
          </cell>
        </row>
        <row r="267">
          <cell r="A267">
            <v>38368</v>
          </cell>
        </row>
        <row r="268">
          <cell r="A268">
            <v>38374</v>
          </cell>
        </row>
        <row r="269">
          <cell r="A269">
            <v>38375</v>
          </cell>
        </row>
        <row r="270">
          <cell r="A270">
            <v>38381</v>
          </cell>
        </row>
        <row r="271">
          <cell r="A271">
            <v>38382</v>
          </cell>
        </row>
        <row r="272">
          <cell r="A272">
            <v>38388</v>
          </cell>
        </row>
        <row r="273">
          <cell r="A273">
            <v>38389</v>
          </cell>
        </row>
        <row r="274">
          <cell r="A274">
            <v>38394</v>
          </cell>
        </row>
        <row r="275">
          <cell r="A275">
            <v>38395</v>
          </cell>
        </row>
        <row r="276">
          <cell r="A276">
            <v>38396</v>
          </cell>
        </row>
        <row r="277">
          <cell r="A277">
            <v>38402</v>
          </cell>
        </row>
        <row r="278">
          <cell r="A278">
            <v>38403</v>
          </cell>
        </row>
        <row r="279">
          <cell r="A279">
            <v>38409</v>
          </cell>
        </row>
        <row r="280">
          <cell r="A280">
            <v>38410</v>
          </cell>
        </row>
        <row r="281">
          <cell r="A281">
            <v>38416</v>
          </cell>
        </row>
        <row r="282">
          <cell r="A282">
            <v>38417</v>
          </cell>
        </row>
        <row r="283">
          <cell r="A283">
            <v>38423</v>
          </cell>
        </row>
        <row r="284">
          <cell r="A284">
            <v>38424</v>
          </cell>
        </row>
        <row r="285">
          <cell r="A285">
            <v>38430</v>
          </cell>
        </row>
        <row r="286">
          <cell r="A286">
            <v>38431</v>
          </cell>
        </row>
        <row r="287">
          <cell r="A287">
            <v>38432</v>
          </cell>
        </row>
        <row r="288">
          <cell r="A288">
            <v>38437</v>
          </cell>
        </row>
        <row r="289">
          <cell r="A289">
            <v>38438</v>
          </cell>
        </row>
        <row r="290">
          <cell r="A290">
            <v>38444</v>
          </cell>
        </row>
        <row r="291">
          <cell r="A291">
            <v>38445</v>
          </cell>
        </row>
        <row r="292">
          <cell r="A292">
            <v>38451</v>
          </cell>
        </row>
        <row r="293">
          <cell r="A293">
            <v>38452</v>
          </cell>
        </row>
        <row r="294">
          <cell r="A294">
            <v>38458</v>
          </cell>
        </row>
        <row r="295">
          <cell r="A295">
            <v>38459</v>
          </cell>
        </row>
        <row r="296">
          <cell r="A296">
            <v>38465</v>
          </cell>
        </row>
        <row r="297">
          <cell r="A297">
            <v>38466</v>
          </cell>
        </row>
        <row r="298">
          <cell r="A298">
            <v>38471</v>
          </cell>
        </row>
        <row r="299">
          <cell r="A299">
            <v>38472</v>
          </cell>
        </row>
        <row r="300">
          <cell r="A300">
            <v>38473</v>
          </cell>
        </row>
        <row r="301">
          <cell r="A301">
            <v>38474</v>
          </cell>
        </row>
        <row r="302">
          <cell r="A302">
            <v>38475</v>
          </cell>
        </row>
        <row r="303">
          <cell r="A303">
            <v>38476</v>
          </cell>
        </row>
        <row r="304">
          <cell r="A304">
            <v>38477</v>
          </cell>
        </row>
        <row r="305">
          <cell r="A305">
            <v>38478</v>
          </cell>
        </row>
        <row r="306">
          <cell r="A306">
            <v>38479</v>
          </cell>
        </row>
        <row r="307">
          <cell r="A307">
            <v>38480</v>
          </cell>
        </row>
        <row r="308">
          <cell r="A308">
            <v>38486</v>
          </cell>
        </row>
        <row r="309">
          <cell r="A309">
            <v>38487</v>
          </cell>
        </row>
        <row r="310">
          <cell r="A310">
            <v>38493</v>
          </cell>
        </row>
        <row r="311">
          <cell r="A311">
            <v>38494</v>
          </cell>
        </row>
        <row r="312">
          <cell r="A312">
            <v>38500</v>
          </cell>
        </row>
        <row r="313">
          <cell r="A313">
            <v>38501</v>
          </cell>
        </row>
        <row r="314">
          <cell r="A314">
            <v>38507</v>
          </cell>
        </row>
        <row r="315">
          <cell r="A315">
            <v>38508</v>
          </cell>
        </row>
        <row r="316">
          <cell r="A316">
            <v>38514</v>
          </cell>
        </row>
        <row r="317">
          <cell r="A317">
            <v>38515</v>
          </cell>
        </row>
        <row r="318">
          <cell r="A318">
            <v>38521</v>
          </cell>
        </row>
        <row r="319">
          <cell r="A319">
            <v>38522</v>
          </cell>
        </row>
        <row r="320">
          <cell r="A320">
            <v>38528</v>
          </cell>
        </row>
        <row r="321">
          <cell r="A321">
            <v>38529</v>
          </cell>
        </row>
        <row r="322">
          <cell r="A322">
            <v>38535</v>
          </cell>
        </row>
        <row r="323">
          <cell r="A323">
            <v>38536</v>
          </cell>
        </row>
        <row r="324">
          <cell r="A324">
            <v>38542</v>
          </cell>
        </row>
        <row r="325">
          <cell r="A325">
            <v>38543</v>
          </cell>
        </row>
        <row r="326">
          <cell r="A326">
            <v>38549</v>
          </cell>
        </row>
        <row r="327">
          <cell r="A327">
            <v>38550</v>
          </cell>
        </row>
        <row r="328">
          <cell r="A328">
            <v>38551</v>
          </cell>
        </row>
        <row r="329">
          <cell r="A329">
            <v>38556</v>
          </cell>
        </row>
        <row r="330">
          <cell r="A330">
            <v>38557</v>
          </cell>
        </row>
        <row r="331">
          <cell r="A331">
            <v>38563</v>
          </cell>
        </row>
        <row r="332">
          <cell r="A332">
            <v>38564</v>
          </cell>
        </row>
        <row r="333">
          <cell r="A333">
            <v>38570</v>
          </cell>
        </row>
        <row r="334">
          <cell r="A334">
            <v>38571</v>
          </cell>
        </row>
        <row r="335">
          <cell r="A335">
            <v>38574</v>
          </cell>
        </row>
        <row r="336">
          <cell r="A336">
            <v>38575</v>
          </cell>
        </row>
        <row r="337">
          <cell r="A337">
            <v>38576</v>
          </cell>
        </row>
        <row r="338">
          <cell r="A338">
            <v>38577</v>
          </cell>
        </row>
        <row r="339">
          <cell r="A339">
            <v>38578</v>
          </cell>
        </row>
        <row r="340">
          <cell r="A340">
            <v>38579</v>
          </cell>
        </row>
        <row r="341">
          <cell r="A341">
            <v>38580</v>
          </cell>
        </row>
        <row r="342">
          <cell r="A342">
            <v>38584</v>
          </cell>
        </row>
        <row r="343">
          <cell r="A343">
            <v>38585</v>
          </cell>
        </row>
        <row r="344">
          <cell r="A344">
            <v>38591</v>
          </cell>
        </row>
        <row r="345">
          <cell r="A345">
            <v>38592</v>
          </cell>
        </row>
        <row r="346">
          <cell r="A346">
            <v>38598</v>
          </cell>
        </row>
        <row r="347">
          <cell r="A347">
            <v>38599</v>
          </cell>
        </row>
        <row r="348">
          <cell r="A348">
            <v>38605</v>
          </cell>
        </row>
        <row r="349">
          <cell r="A349">
            <v>38606</v>
          </cell>
        </row>
        <row r="350">
          <cell r="A350">
            <v>38612</v>
          </cell>
        </row>
        <row r="351">
          <cell r="A351">
            <v>38613</v>
          </cell>
        </row>
        <row r="352">
          <cell r="A352">
            <v>38614</v>
          </cell>
        </row>
        <row r="353">
          <cell r="A353">
            <v>38618</v>
          </cell>
        </row>
        <row r="354">
          <cell r="A354">
            <v>38619</v>
          </cell>
        </row>
        <row r="355">
          <cell r="A355">
            <v>38620</v>
          </cell>
        </row>
        <row r="356">
          <cell r="A356">
            <v>38626</v>
          </cell>
        </row>
        <row r="357">
          <cell r="A357">
            <v>38627</v>
          </cell>
        </row>
        <row r="358">
          <cell r="A358">
            <v>38633</v>
          </cell>
        </row>
        <row r="359">
          <cell r="A359">
            <v>38634</v>
          </cell>
        </row>
        <row r="360">
          <cell r="A360">
            <v>38635</v>
          </cell>
        </row>
        <row r="361">
          <cell r="A361">
            <v>38640</v>
          </cell>
        </row>
        <row r="362">
          <cell r="A362">
            <v>38641</v>
          </cell>
        </row>
        <row r="363">
          <cell r="A363">
            <v>38647</v>
          </cell>
        </row>
        <row r="364">
          <cell r="A364">
            <v>38648</v>
          </cell>
        </row>
        <row r="365">
          <cell r="A365">
            <v>38654</v>
          </cell>
        </row>
        <row r="366">
          <cell r="A366">
            <v>38655</v>
          </cell>
        </row>
        <row r="367">
          <cell r="A367">
            <v>38659</v>
          </cell>
        </row>
        <row r="368">
          <cell r="A368">
            <v>38661</v>
          </cell>
        </row>
        <row r="369">
          <cell r="A369">
            <v>38662</v>
          </cell>
        </row>
        <row r="370">
          <cell r="A370">
            <v>38668</v>
          </cell>
        </row>
        <row r="371">
          <cell r="A371">
            <v>38669</v>
          </cell>
        </row>
        <row r="372">
          <cell r="A372">
            <v>38675</v>
          </cell>
        </row>
        <row r="373">
          <cell r="A373">
            <v>38676</v>
          </cell>
        </row>
        <row r="374">
          <cell r="A374">
            <v>38679</v>
          </cell>
        </row>
        <row r="375">
          <cell r="A375">
            <v>38682</v>
          </cell>
        </row>
        <row r="376">
          <cell r="A376">
            <v>38683</v>
          </cell>
        </row>
        <row r="377">
          <cell r="A377">
            <v>38689</v>
          </cell>
        </row>
        <row r="378">
          <cell r="A378">
            <v>38690</v>
          </cell>
        </row>
        <row r="379">
          <cell r="A379">
            <v>38696</v>
          </cell>
        </row>
        <row r="380">
          <cell r="A380">
            <v>38697</v>
          </cell>
        </row>
        <row r="381">
          <cell r="A381">
            <v>38703</v>
          </cell>
        </row>
        <row r="382">
          <cell r="A382">
            <v>38704</v>
          </cell>
        </row>
        <row r="383">
          <cell r="A383">
            <v>38709</v>
          </cell>
        </row>
        <row r="384">
          <cell r="A384">
            <v>38710</v>
          </cell>
        </row>
        <row r="385">
          <cell r="A385">
            <v>38711</v>
          </cell>
        </row>
        <row r="386">
          <cell r="A386">
            <v>38714</v>
          </cell>
        </row>
        <row r="387">
          <cell r="A387">
            <v>38715</v>
          </cell>
        </row>
        <row r="388">
          <cell r="A388">
            <v>38716</v>
          </cell>
        </row>
        <row r="389">
          <cell r="A389">
            <v>38717</v>
          </cell>
        </row>
        <row r="390">
          <cell r="A390">
            <v>38718</v>
          </cell>
        </row>
        <row r="391">
          <cell r="A391">
            <v>38719</v>
          </cell>
        </row>
        <row r="392">
          <cell r="A392">
            <v>38720</v>
          </cell>
        </row>
        <row r="393">
          <cell r="A393">
            <v>38721</v>
          </cell>
        </row>
        <row r="394">
          <cell r="A394">
            <v>38722</v>
          </cell>
        </row>
        <row r="395">
          <cell r="A395">
            <v>38724</v>
          </cell>
        </row>
        <row r="396">
          <cell r="A396">
            <v>38725</v>
          </cell>
        </row>
        <row r="397">
          <cell r="A397">
            <v>38726</v>
          </cell>
        </row>
        <row r="398">
          <cell r="A398">
            <v>38731</v>
          </cell>
        </row>
        <row r="399">
          <cell r="A399">
            <v>38732</v>
          </cell>
        </row>
        <row r="400">
          <cell r="A400">
            <v>38738</v>
          </cell>
        </row>
        <row r="401">
          <cell r="A401">
            <v>38739</v>
          </cell>
        </row>
        <row r="402">
          <cell r="A402">
            <v>38745</v>
          </cell>
        </row>
        <row r="403">
          <cell r="A403">
            <v>38746</v>
          </cell>
        </row>
        <row r="404">
          <cell r="A404">
            <v>38752</v>
          </cell>
        </row>
        <row r="405">
          <cell r="A405">
            <v>38753</v>
          </cell>
        </row>
        <row r="406">
          <cell r="A406">
            <v>38759</v>
          </cell>
        </row>
        <row r="407">
          <cell r="A407">
            <v>38760</v>
          </cell>
        </row>
        <row r="408">
          <cell r="A408">
            <v>38766</v>
          </cell>
        </row>
        <row r="409">
          <cell r="A409">
            <v>38767</v>
          </cell>
        </row>
        <row r="410">
          <cell r="A410">
            <v>38773</v>
          </cell>
        </row>
        <row r="411">
          <cell r="A411">
            <v>38774</v>
          </cell>
        </row>
        <row r="412">
          <cell r="A412">
            <v>38780</v>
          </cell>
        </row>
        <row r="413">
          <cell r="A413">
            <v>38781</v>
          </cell>
        </row>
        <row r="414">
          <cell r="A414">
            <v>38787</v>
          </cell>
        </row>
        <row r="415">
          <cell r="A415">
            <v>38788</v>
          </cell>
        </row>
        <row r="416">
          <cell r="A416">
            <v>38794</v>
          </cell>
        </row>
        <row r="417">
          <cell r="A417">
            <v>38795</v>
          </cell>
        </row>
        <row r="418">
          <cell r="A418">
            <v>38797</v>
          </cell>
        </row>
        <row r="419">
          <cell r="A419">
            <v>38801</v>
          </cell>
        </row>
        <row r="420">
          <cell r="A420">
            <v>38802</v>
          </cell>
        </row>
        <row r="421">
          <cell r="A421">
            <v>38808</v>
          </cell>
        </row>
        <row r="422">
          <cell r="A422">
            <v>38809</v>
          </cell>
        </row>
        <row r="423">
          <cell r="A423">
            <v>38815</v>
          </cell>
        </row>
        <row r="424">
          <cell r="A424">
            <v>38816</v>
          </cell>
        </row>
        <row r="425">
          <cell r="A425">
            <v>38822</v>
          </cell>
        </row>
        <row r="426">
          <cell r="A426">
            <v>38823</v>
          </cell>
        </row>
        <row r="427">
          <cell r="A427">
            <v>38829</v>
          </cell>
        </row>
        <row r="428">
          <cell r="A428">
            <v>38830</v>
          </cell>
        </row>
        <row r="429">
          <cell r="A429">
            <v>38836</v>
          </cell>
        </row>
        <row r="430">
          <cell r="A430">
            <v>38837</v>
          </cell>
        </row>
        <row r="431">
          <cell r="A431">
            <v>38840</v>
          </cell>
        </row>
        <row r="432">
          <cell r="A432">
            <v>38841</v>
          </cell>
        </row>
        <row r="433">
          <cell r="A433">
            <v>38842</v>
          </cell>
        </row>
        <row r="434">
          <cell r="A434">
            <v>38843</v>
          </cell>
        </row>
        <row r="435">
          <cell r="A435">
            <v>38844</v>
          </cell>
        </row>
        <row r="436">
          <cell r="A436">
            <v>38850</v>
          </cell>
        </row>
        <row r="437">
          <cell r="A437">
            <v>38851</v>
          </cell>
        </row>
        <row r="438">
          <cell r="A438">
            <v>38857</v>
          </cell>
        </row>
        <row r="439">
          <cell r="A439">
            <v>38858</v>
          </cell>
        </row>
        <row r="440">
          <cell r="A440">
            <v>38864</v>
          </cell>
        </row>
        <row r="441">
          <cell r="A441">
            <v>38865</v>
          </cell>
        </row>
        <row r="442">
          <cell r="A442">
            <v>38871</v>
          </cell>
        </row>
        <row r="443">
          <cell r="A443">
            <v>38872</v>
          </cell>
        </row>
        <row r="444">
          <cell r="A444">
            <v>38878</v>
          </cell>
        </row>
        <row r="445">
          <cell r="A445">
            <v>38879</v>
          </cell>
        </row>
        <row r="446">
          <cell r="A446">
            <v>38885</v>
          </cell>
        </row>
        <row r="447">
          <cell r="A447">
            <v>38886</v>
          </cell>
        </row>
        <row r="448">
          <cell r="A448">
            <v>38892</v>
          </cell>
        </row>
        <row r="449">
          <cell r="A449">
            <v>38893</v>
          </cell>
        </row>
        <row r="450">
          <cell r="A450">
            <v>38899</v>
          </cell>
        </row>
        <row r="451">
          <cell r="A451">
            <v>38900</v>
          </cell>
        </row>
        <row r="452">
          <cell r="A452">
            <v>38906</v>
          </cell>
        </row>
        <row r="453">
          <cell r="A453">
            <v>38907</v>
          </cell>
        </row>
        <row r="454">
          <cell r="A454">
            <v>38913</v>
          </cell>
        </row>
        <row r="455">
          <cell r="A455">
            <v>38914</v>
          </cell>
        </row>
        <row r="456">
          <cell r="A456">
            <v>38915</v>
          </cell>
        </row>
        <row r="457">
          <cell r="A457">
            <v>38920</v>
          </cell>
        </row>
        <row r="458">
          <cell r="A458">
            <v>38921</v>
          </cell>
        </row>
        <row r="459">
          <cell r="A459">
            <v>38927</v>
          </cell>
        </row>
        <row r="460">
          <cell r="A460">
            <v>38928</v>
          </cell>
        </row>
        <row r="461">
          <cell r="A461">
            <v>38934</v>
          </cell>
        </row>
        <row r="462">
          <cell r="A462">
            <v>38935</v>
          </cell>
        </row>
        <row r="463">
          <cell r="A463">
            <v>38940</v>
          </cell>
        </row>
        <row r="464">
          <cell r="A464">
            <v>38941</v>
          </cell>
        </row>
        <row r="465">
          <cell r="A465">
            <v>38942</v>
          </cell>
        </row>
        <row r="466">
          <cell r="A466">
            <v>38943</v>
          </cell>
        </row>
        <row r="467">
          <cell r="A467">
            <v>38944</v>
          </cell>
        </row>
        <row r="468">
          <cell r="A468">
            <v>38945</v>
          </cell>
        </row>
        <row r="469">
          <cell r="A469">
            <v>38948</v>
          </cell>
        </row>
        <row r="470">
          <cell r="A470">
            <v>38949</v>
          </cell>
        </row>
        <row r="471">
          <cell r="A471">
            <v>38955</v>
          </cell>
        </row>
        <row r="472">
          <cell r="A472">
            <v>38956</v>
          </cell>
        </row>
        <row r="473">
          <cell r="A473">
            <v>38962</v>
          </cell>
        </row>
        <row r="474">
          <cell r="A474">
            <v>38963</v>
          </cell>
        </row>
        <row r="475">
          <cell r="A475">
            <v>38969</v>
          </cell>
        </row>
        <row r="476">
          <cell r="A476">
            <v>38970</v>
          </cell>
        </row>
        <row r="477">
          <cell r="A477">
            <v>38976</v>
          </cell>
        </row>
        <row r="478">
          <cell r="A478">
            <v>38977</v>
          </cell>
        </row>
        <row r="479">
          <cell r="A479">
            <v>38978</v>
          </cell>
        </row>
        <row r="480">
          <cell r="A480">
            <v>38983</v>
          </cell>
        </row>
        <row r="481">
          <cell r="A481">
            <v>38984</v>
          </cell>
        </row>
        <row r="482">
          <cell r="A482">
            <v>38990</v>
          </cell>
        </row>
        <row r="483">
          <cell r="A483">
            <v>38991</v>
          </cell>
        </row>
        <row r="484">
          <cell r="A484">
            <v>38997</v>
          </cell>
        </row>
        <row r="485">
          <cell r="A485">
            <v>38998</v>
          </cell>
        </row>
        <row r="486">
          <cell r="A486">
            <v>38999</v>
          </cell>
        </row>
        <row r="487">
          <cell r="A487">
            <v>39004</v>
          </cell>
        </row>
        <row r="488">
          <cell r="A488">
            <v>39005</v>
          </cell>
        </row>
        <row r="489">
          <cell r="A489">
            <v>39011</v>
          </cell>
        </row>
        <row r="490">
          <cell r="A490">
            <v>39012</v>
          </cell>
        </row>
        <row r="491">
          <cell r="A491">
            <v>39018</v>
          </cell>
        </row>
        <row r="492">
          <cell r="A492">
            <v>39019</v>
          </cell>
        </row>
        <row r="493">
          <cell r="A493">
            <v>39024</v>
          </cell>
        </row>
        <row r="494">
          <cell r="A494">
            <v>39025</v>
          </cell>
        </row>
        <row r="495">
          <cell r="A495">
            <v>39026</v>
          </cell>
        </row>
        <row r="496">
          <cell r="A496">
            <v>39032</v>
          </cell>
        </row>
        <row r="497">
          <cell r="A497">
            <v>39033</v>
          </cell>
        </row>
        <row r="498">
          <cell r="A498">
            <v>39039</v>
          </cell>
        </row>
        <row r="499">
          <cell r="A499">
            <v>39040</v>
          </cell>
        </row>
        <row r="500">
          <cell r="A500">
            <v>39044</v>
          </cell>
        </row>
        <row r="501">
          <cell r="A501">
            <v>39046</v>
          </cell>
        </row>
        <row r="502">
          <cell r="A502">
            <v>39047</v>
          </cell>
        </row>
        <row r="503">
          <cell r="A503">
            <v>39053</v>
          </cell>
        </row>
        <row r="504">
          <cell r="A504">
            <v>39054</v>
          </cell>
        </row>
        <row r="505">
          <cell r="A505">
            <v>39060</v>
          </cell>
        </row>
        <row r="506">
          <cell r="A506">
            <v>39061</v>
          </cell>
        </row>
        <row r="507">
          <cell r="A507">
            <v>39067</v>
          </cell>
        </row>
        <row r="508">
          <cell r="A508">
            <v>39068</v>
          </cell>
        </row>
        <row r="509">
          <cell r="A509">
            <v>39074</v>
          </cell>
        </row>
        <row r="510">
          <cell r="A510">
            <v>39075</v>
          </cell>
        </row>
        <row r="511">
          <cell r="A511">
            <v>39079</v>
          </cell>
        </row>
        <row r="512">
          <cell r="A512">
            <v>39080</v>
          </cell>
        </row>
        <row r="513">
          <cell r="A513">
            <v>39081</v>
          </cell>
        </row>
        <row r="514">
          <cell r="A514">
            <v>39082</v>
          </cell>
        </row>
        <row r="515">
          <cell r="A515">
            <v>39083</v>
          </cell>
        </row>
        <row r="516">
          <cell r="A516">
            <v>39084</v>
          </cell>
        </row>
        <row r="517">
          <cell r="A517">
            <v>39085</v>
          </cell>
        </row>
        <row r="518">
          <cell r="A518">
            <v>39086</v>
          </cell>
        </row>
        <row r="519">
          <cell r="A519">
            <v>39087</v>
          </cell>
        </row>
        <row r="520">
          <cell r="A520">
            <v>39088</v>
          </cell>
        </row>
        <row r="521">
          <cell r="A521">
            <v>39089</v>
          </cell>
        </row>
        <row r="522">
          <cell r="A522">
            <v>39090</v>
          </cell>
        </row>
        <row r="523">
          <cell r="A523">
            <v>39095</v>
          </cell>
        </row>
        <row r="524">
          <cell r="A524">
            <v>39096</v>
          </cell>
        </row>
        <row r="525">
          <cell r="A525">
            <v>39102</v>
          </cell>
        </row>
        <row r="526">
          <cell r="A526">
            <v>39103</v>
          </cell>
        </row>
        <row r="527">
          <cell r="A527">
            <v>39109</v>
          </cell>
        </row>
        <row r="528">
          <cell r="A528">
            <v>39110</v>
          </cell>
        </row>
        <row r="529">
          <cell r="A529">
            <v>39116</v>
          </cell>
        </row>
        <row r="530">
          <cell r="A530">
            <v>39117</v>
          </cell>
        </row>
        <row r="531">
          <cell r="A531">
            <v>39123</v>
          </cell>
        </row>
        <row r="532">
          <cell r="A532">
            <v>39124</v>
          </cell>
        </row>
        <row r="533">
          <cell r="A533">
            <v>39125</v>
          </cell>
        </row>
        <row r="534">
          <cell r="A534">
            <v>39130</v>
          </cell>
        </row>
        <row r="535">
          <cell r="A535">
            <v>39131</v>
          </cell>
        </row>
        <row r="536">
          <cell r="A536">
            <v>39137</v>
          </cell>
        </row>
        <row r="537">
          <cell r="A537">
            <v>39138</v>
          </cell>
        </row>
        <row r="538">
          <cell r="A538">
            <v>39144</v>
          </cell>
        </row>
        <row r="539">
          <cell r="A539">
            <v>39145</v>
          </cell>
        </row>
        <row r="540">
          <cell r="A540">
            <v>39151</v>
          </cell>
        </row>
        <row r="541">
          <cell r="A541">
            <v>39152</v>
          </cell>
        </row>
        <row r="542">
          <cell r="A542">
            <v>39158</v>
          </cell>
        </row>
        <row r="543">
          <cell r="A543">
            <v>39159</v>
          </cell>
        </row>
        <row r="544">
          <cell r="A544">
            <v>39162</v>
          </cell>
        </row>
        <row r="545">
          <cell r="A545">
            <v>39165</v>
          </cell>
        </row>
        <row r="546">
          <cell r="A546">
            <v>39166</v>
          </cell>
        </row>
        <row r="547">
          <cell r="A547">
            <v>39172</v>
          </cell>
        </row>
        <row r="548">
          <cell r="A548">
            <v>39173</v>
          </cell>
        </row>
        <row r="549">
          <cell r="A549">
            <v>39179</v>
          </cell>
        </row>
        <row r="550">
          <cell r="A550">
            <v>39180</v>
          </cell>
        </row>
        <row r="551">
          <cell r="A551">
            <v>39186</v>
          </cell>
        </row>
        <row r="552">
          <cell r="A552">
            <v>39187</v>
          </cell>
        </row>
        <row r="553">
          <cell r="A553">
            <v>39193</v>
          </cell>
        </row>
        <row r="554">
          <cell r="A554">
            <v>39194</v>
          </cell>
        </row>
        <row r="555">
          <cell r="A555">
            <v>39200</v>
          </cell>
        </row>
        <row r="556">
          <cell r="A556">
            <v>39201</v>
          </cell>
        </row>
        <row r="557">
          <cell r="A557">
            <v>39202</v>
          </cell>
        </row>
        <row r="558">
          <cell r="A558">
            <v>39205</v>
          </cell>
        </row>
        <row r="559">
          <cell r="A559">
            <v>39206</v>
          </cell>
        </row>
        <row r="560">
          <cell r="A560">
            <v>39207</v>
          </cell>
        </row>
        <row r="561">
          <cell r="A561">
            <v>39208</v>
          </cell>
        </row>
        <row r="562">
          <cell r="A562">
            <v>39214</v>
          </cell>
        </row>
        <row r="563">
          <cell r="A563">
            <v>39215</v>
          </cell>
        </row>
        <row r="564">
          <cell r="A564">
            <v>39221</v>
          </cell>
        </row>
        <row r="565">
          <cell r="A565">
            <v>39222</v>
          </cell>
        </row>
        <row r="566">
          <cell r="A566">
            <v>39228</v>
          </cell>
        </row>
        <row r="567">
          <cell r="A567">
            <v>39229</v>
          </cell>
        </row>
        <row r="568">
          <cell r="A568">
            <v>39235</v>
          </cell>
        </row>
        <row r="569">
          <cell r="A569">
            <v>39236</v>
          </cell>
        </row>
        <row r="570">
          <cell r="A570">
            <v>39242</v>
          </cell>
        </row>
        <row r="571">
          <cell r="A571">
            <v>39243</v>
          </cell>
        </row>
        <row r="572">
          <cell r="A572">
            <v>39249</v>
          </cell>
        </row>
        <row r="573">
          <cell r="A573">
            <v>39250</v>
          </cell>
        </row>
        <row r="574">
          <cell r="A574">
            <v>39256</v>
          </cell>
        </row>
        <row r="575">
          <cell r="A575">
            <v>39257</v>
          </cell>
        </row>
        <row r="576">
          <cell r="A576">
            <v>39263</v>
          </cell>
        </row>
        <row r="577">
          <cell r="A577">
            <v>39264</v>
          </cell>
        </row>
        <row r="578">
          <cell r="A578">
            <v>39270</v>
          </cell>
        </row>
        <row r="579">
          <cell r="A579">
            <v>39271</v>
          </cell>
        </row>
        <row r="580">
          <cell r="A580">
            <v>39277</v>
          </cell>
        </row>
        <row r="581">
          <cell r="A581">
            <v>39278</v>
          </cell>
        </row>
        <row r="582">
          <cell r="A582">
            <v>39279</v>
          </cell>
        </row>
        <row r="583">
          <cell r="A583">
            <v>39284</v>
          </cell>
        </row>
        <row r="584">
          <cell r="A584">
            <v>39285</v>
          </cell>
        </row>
        <row r="585">
          <cell r="A585">
            <v>39291</v>
          </cell>
        </row>
        <row r="586">
          <cell r="A586">
            <v>39292</v>
          </cell>
        </row>
        <row r="587">
          <cell r="A587">
            <v>39298</v>
          </cell>
        </row>
        <row r="588">
          <cell r="A588">
            <v>39299</v>
          </cell>
        </row>
        <row r="589">
          <cell r="A589">
            <v>39304</v>
          </cell>
        </row>
        <row r="590">
          <cell r="A590">
            <v>39305</v>
          </cell>
        </row>
        <row r="591">
          <cell r="A591">
            <v>39306</v>
          </cell>
        </row>
        <row r="592">
          <cell r="A592">
            <v>39307</v>
          </cell>
        </row>
        <row r="593">
          <cell r="A593">
            <v>39308</v>
          </cell>
        </row>
        <row r="594">
          <cell r="A594">
            <v>39309</v>
          </cell>
        </row>
        <row r="595">
          <cell r="A595">
            <v>39310</v>
          </cell>
        </row>
        <row r="596">
          <cell r="A596">
            <v>39312</v>
          </cell>
        </row>
        <row r="597">
          <cell r="A597">
            <v>39313</v>
          </cell>
        </row>
        <row r="598">
          <cell r="A598">
            <v>39319</v>
          </cell>
        </row>
        <row r="599">
          <cell r="A599">
            <v>39320</v>
          </cell>
        </row>
        <row r="600">
          <cell r="A600">
            <v>39326</v>
          </cell>
        </row>
        <row r="601">
          <cell r="A601">
            <v>39327</v>
          </cell>
        </row>
        <row r="602">
          <cell r="A602">
            <v>39333</v>
          </cell>
        </row>
        <row r="603">
          <cell r="A603">
            <v>39334</v>
          </cell>
        </row>
        <row r="604">
          <cell r="A604">
            <v>39340</v>
          </cell>
        </row>
        <row r="605">
          <cell r="A605">
            <v>39341</v>
          </cell>
        </row>
        <row r="606">
          <cell r="A606">
            <v>39342</v>
          </cell>
        </row>
        <row r="607">
          <cell r="A607">
            <v>39347</v>
          </cell>
        </row>
        <row r="608">
          <cell r="A608">
            <v>39348</v>
          </cell>
        </row>
        <row r="609">
          <cell r="A609">
            <v>39354</v>
          </cell>
        </row>
        <row r="610">
          <cell r="A610">
            <v>39355</v>
          </cell>
        </row>
        <row r="611">
          <cell r="A611">
            <v>39361</v>
          </cell>
        </row>
        <row r="612">
          <cell r="A612">
            <v>39362</v>
          </cell>
        </row>
        <row r="613">
          <cell r="A613">
            <v>39363</v>
          </cell>
        </row>
        <row r="614">
          <cell r="A614">
            <v>39368</v>
          </cell>
        </row>
        <row r="615">
          <cell r="A615">
            <v>39369</v>
          </cell>
        </row>
        <row r="616">
          <cell r="A616">
            <v>39375</v>
          </cell>
        </row>
        <row r="617">
          <cell r="A617">
            <v>39376</v>
          </cell>
        </row>
        <row r="618">
          <cell r="A618">
            <v>39382</v>
          </cell>
        </row>
        <row r="619">
          <cell r="A619">
            <v>39383</v>
          </cell>
        </row>
        <row r="620">
          <cell r="A620">
            <v>39389</v>
          </cell>
        </row>
        <row r="621">
          <cell r="A621">
            <v>39390</v>
          </cell>
        </row>
        <row r="622">
          <cell r="A622">
            <v>39396</v>
          </cell>
        </row>
        <row r="623">
          <cell r="A623">
            <v>39397</v>
          </cell>
        </row>
        <row r="624">
          <cell r="A624">
            <v>39403</v>
          </cell>
        </row>
        <row r="625">
          <cell r="A625">
            <v>39404</v>
          </cell>
        </row>
        <row r="626">
          <cell r="A626">
            <v>39409</v>
          </cell>
        </row>
        <row r="627">
          <cell r="A627">
            <v>39410</v>
          </cell>
        </row>
        <row r="628">
          <cell r="A628">
            <v>39411</v>
          </cell>
        </row>
        <row r="629">
          <cell r="A629">
            <v>39417</v>
          </cell>
        </row>
        <row r="630">
          <cell r="A630">
            <v>39418</v>
          </cell>
        </row>
        <row r="631">
          <cell r="A631">
            <v>39424</v>
          </cell>
        </row>
        <row r="632">
          <cell r="A632">
            <v>39425</v>
          </cell>
        </row>
        <row r="633">
          <cell r="A633">
            <v>39431</v>
          </cell>
        </row>
        <row r="634">
          <cell r="A634">
            <v>39432</v>
          </cell>
        </row>
        <row r="635">
          <cell r="A635">
            <v>39438</v>
          </cell>
        </row>
        <row r="636">
          <cell r="A636">
            <v>39439</v>
          </cell>
        </row>
        <row r="637">
          <cell r="A637">
            <v>39440</v>
          </cell>
        </row>
        <row r="638">
          <cell r="A638">
            <v>39444</v>
          </cell>
        </row>
        <row r="639">
          <cell r="A639">
            <v>39445</v>
          </cell>
        </row>
        <row r="640">
          <cell r="A640">
            <v>39446</v>
          </cell>
        </row>
        <row r="641">
          <cell r="A641">
            <v>39447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製品ｺｰﾄﾞﾏｽﾀ"/>
      <sheetName val="4×4"/>
      <sheetName val="Sheet15"/>
      <sheetName val="Sheet14"/>
      <sheetName val="work3"/>
      <sheetName val="設定結果2"/>
      <sheetName val="pivot2"/>
      <sheetName val="work2"/>
      <sheetName val="設定結果1"/>
      <sheetName val="pivot1"/>
      <sheetName val="work1"/>
      <sheetName val="PSR(REP､EXP①)work"/>
      <sheetName val="PSR(REP,EXP1×)"/>
      <sheetName val="PSR(REP,EXP②)"/>
      <sheetName val="PSR(OE)"/>
      <sheetName val="ORﾘﾝｸﾞ"/>
      <sheetName val="OR"/>
      <sheetName val="MC"/>
      <sheetName val="AP"/>
      <sheetName val="TB"/>
      <sheetName val="RAS"/>
      <sheetName val="ＡＧ"/>
      <sheetName val="ID"/>
      <sheetName val="05年初ﾓｰﾙﾄﾞ明細(3710)10.13_work"/>
      <sheetName val="ACARS"/>
      <sheetName val="TOTALS"/>
      <sheetName val="실적"/>
      <sheetName val="休日"/>
      <sheetName val="销售"/>
      <sheetName val="DAYTON"/>
      <sheetName val="05年初ﾓｰﾙﾄﾞ明細(3710)10_13_work"/>
      <sheetName val="05年初ﾓｰﾙﾄﾞ明細(3710)10_13_work2"/>
      <sheetName val="05年初ﾓｰﾙﾄﾞ明細(3710)10_13_work1"/>
      <sheetName val="設定項目"/>
      <sheetName val="0707轮胎销售分析"/>
      <sheetName val="零售店别系列别销售"/>
      <sheetName val="0708轮胎销售分析"/>
      <sheetName val="零售店别系列别销售8"/>
      <sheetName val="零售店别系列别销售 9"/>
      <sheetName val="0709轮胎销售分析"/>
      <sheetName val="8月计算"/>
      <sheetName val="9月计算"/>
      <sheetName val="7月计算"/>
      <sheetName val="予算削減案"/>
      <sheetName val="SRC本数"/>
      <sheetName val="技术原单位（原始数据）"/>
      <sheetName val="MIX TIME（原始数据）"/>
      <sheetName val="调整后的目标"/>
      <sheetName val="0703轮胎销售分析 (2)"/>
      <sheetName val="1月入库(核算) (3)"/>
      <sheetName val="Format"/>
      <sheetName val="0706轮胎销售分析"/>
      <sheetName val="零售店别系列别销售06"/>
      <sheetName val="零售店别系列别销售 12"/>
      <sheetName val="0711轮胎销售分析"/>
      <sheetName val="零售店别系列别销售11"/>
      <sheetName val="0710轮胎销售分析"/>
      <sheetName val="0712轮胎销售分析"/>
      <sheetName val="A"/>
      <sheetName val="PL"/>
      <sheetName val="リスト"/>
      <sheetName val="07月别"/>
      <sheetName val="製造原価"/>
      <sheetName val="流通費"/>
      <sheetName val="試験研究費"/>
    </sheetNames>
    <sheetDataSet>
      <sheetData sheetId="0">
        <row r="1">
          <cell r="A1" t="str">
            <v>225/7015</v>
          </cell>
        </row>
      </sheetData>
      <sheetData sheetId="1" refreshError="1">
        <row r="1">
          <cell r="A1" t="str">
            <v>225/7015</v>
          </cell>
        </row>
        <row r="2">
          <cell r="A2" t="str">
            <v>30X95015</v>
          </cell>
        </row>
        <row r="3">
          <cell r="A3" t="str">
            <v>31X105015</v>
          </cell>
        </row>
        <row r="4">
          <cell r="A4" t="str">
            <v>255/7015</v>
          </cell>
        </row>
        <row r="5">
          <cell r="A5" t="str">
            <v>235/7515</v>
          </cell>
        </row>
        <row r="6">
          <cell r="A6" t="str">
            <v>265/7016</v>
          </cell>
        </row>
        <row r="7">
          <cell r="A7" t="str">
            <v>265/7516</v>
          </cell>
        </row>
        <row r="8">
          <cell r="A8" t="str">
            <v>285/7516</v>
          </cell>
        </row>
        <row r="9">
          <cell r="A9" t="str">
            <v>215/8016</v>
          </cell>
        </row>
        <row r="10">
          <cell r="A10" t="str">
            <v>37X125017</v>
          </cell>
        </row>
        <row r="11">
          <cell r="A11" t="str">
            <v>215/8516</v>
          </cell>
        </row>
        <row r="12">
          <cell r="A12" t="str">
            <v>235/8516</v>
          </cell>
        </row>
        <row r="13">
          <cell r="A13" t="str">
            <v>245/8516</v>
          </cell>
        </row>
        <row r="14">
          <cell r="A14" t="str">
            <v>255/8516</v>
          </cell>
        </row>
        <row r="15">
          <cell r="A15" t="str">
            <v>32X115015</v>
          </cell>
        </row>
        <row r="16">
          <cell r="A16" t="str">
            <v>T285/7516</v>
          </cell>
        </row>
        <row r="17">
          <cell r="A17" t="str">
            <v>245/7516</v>
          </cell>
        </row>
        <row r="18">
          <cell r="A18" t="str">
            <v>225/7516</v>
          </cell>
        </row>
        <row r="19">
          <cell r="A19" t="str">
            <v>T225/7516</v>
          </cell>
        </row>
        <row r="20">
          <cell r="A20" t="str">
            <v>T235/7515</v>
          </cell>
        </row>
        <row r="21">
          <cell r="A21" t="str">
            <v>915</v>
          </cell>
        </row>
        <row r="22">
          <cell r="A22" t="str">
            <v>1015</v>
          </cell>
        </row>
        <row r="23">
          <cell r="A23" t="str">
            <v>31X115015</v>
          </cell>
        </row>
        <row r="24">
          <cell r="A24" t="str">
            <v>33X125015</v>
          </cell>
        </row>
        <row r="25">
          <cell r="A25" t="str">
            <v>20516</v>
          </cell>
        </row>
        <row r="26">
          <cell r="A26" t="str">
            <v>235/9515</v>
          </cell>
        </row>
        <row r="27">
          <cell r="A27" t="str">
            <v>225/9516</v>
          </cell>
        </row>
        <row r="28">
          <cell r="A28" t="str">
            <v>215/7515</v>
          </cell>
        </row>
        <row r="29">
          <cell r="A29" t="str">
            <v>235/8016</v>
          </cell>
        </row>
        <row r="30">
          <cell r="A30" t="str">
            <v>215/8518</v>
          </cell>
        </row>
        <row r="31">
          <cell r="A31" t="str">
            <v>265/6517</v>
          </cell>
        </row>
        <row r="32">
          <cell r="A32" t="str">
            <v>P275/7016</v>
          </cell>
        </row>
        <row r="33">
          <cell r="A33" t="str">
            <v>P265/7016</v>
          </cell>
        </row>
        <row r="34">
          <cell r="A34" t="str">
            <v>255/7016</v>
          </cell>
        </row>
        <row r="35">
          <cell r="A35" t="str">
            <v>235/7016</v>
          </cell>
        </row>
        <row r="36">
          <cell r="A36" t="str">
            <v>275/7016</v>
          </cell>
        </row>
        <row r="37">
          <cell r="A37" t="str">
            <v>P265/7017</v>
          </cell>
        </row>
        <row r="38">
          <cell r="A38" t="str">
            <v>275/6517</v>
          </cell>
        </row>
        <row r="39">
          <cell r="A39" t="str">
            <v>255/6516</v>
          </cell>
        </row>
        <row r="40">
          <cell r="A40" t="str">
            <v>P235/7515</v>
          </cell>
        </row>
        <row r="41">
          <cell r="A41" t="str">
            <v>P265/7015</v>
          </cell>
        </row>
        <row r="42">
          <cell r="A42" t="str">
            <v>P225/7515</v>
          </cell>
        </row>
        <row r="43">
          <cell r="A43" t="str">
            <v>P235/7015</v>
          </cell>
        </row>
        <row r="44">
          <cell r="A44" t="str">
            <v>285/6018</v>
          </cell>
        </row>
        <row r="45">
          <cell r="A45" t="str">
            <v>P245/7016</v>
          </cell>
        </row>
        <row r="46">
          <cell r="A46" t="str">
            <v>P235/7016</v>
          </cell>
        </row>
        <row r="47">
          <cell r="A47" t="str">
            <v>P225/7015</v>
          </cell>
        </row>
        <row r="48">
          <cell r="A48" t="str">
            <v>P265/7516</v>
          </cell>
        </row>
        <row r="49">
          <cell r="A49" t="str">
            <v>P255/7016</v>
          </cell>
        </row>
        <row r="50">
          <cell r="A50" t="str">
            <v>P245/7516</v>
          </cell>
        </row>
        <row r="51">
          <cell r="A51" t="str">
            <v>245/7016</v>
          </cell>
        </row>
        <row r="52">
          <cell r="A52" t="str">
            <v>275/5517</v>
          </cell>
        </row>
        <row r="53">
          <cell r="A53" t="str">
            <v>255/6017</v>
          </cell>
        </row>
        <row r="54">
          <cell r="A54" t="str">
            <v>P275/5517</v>
          </cell>
        </row>
        <row r="55">
          <cell r="A55" t="str">
            <v>P265/6517</v>
          </cell>
        </row>
        <row r="56">
          <cell r="A56" t="str">
            <v>245/6517</v>
          </cell>
        </row>
        <row r="57">
          <cell r="A57" t="str">
            <v>265/7015</v>
          </cell>
        </row>
        <row r="58">
          <cell r="A58" t="str">
            <v>21515</v>
          </cell>
        </row>
        <row r="59">
          <cell r="A59" t="str">
            <v>235/7015</v>
          </cell>
        </row>
        <row r="60">
          <cell r="A60" t="str">
            <v>225/8015</v>
          </cell>
        </row>
        <row r="61">
          <cell r="A61" t="str">
            <v>175/8016</v>
          </cell>
        </row>
        <row r="62">
          <cell r="A62" t="str">
            <v>P255/7015</v>
          </cell>
        </row>
        <row r="63">
          <cell r="A63" t="str">
            <v>P275/6015</v>
          </cell>
        </row>
        <row r="64">
          <cell r="A64" t="str">
            <v>P295/5015</v>
          </cell>
        </row>
        <row r="65">
          <cell r="A65" t="str">
            <v>215/5516</v>
          </cell>
        </row>
        <row r="66">
          <cell r="A66" t="str">
            <v>215/7016</v>
          </cell>
        </row>
        <row r="67">
          <cell r="A67" t="str">
            <v>P285/7016</v>
          </cell>
        </row>
        <row r="68">
          <cell r="A68" t="str">
            <v>205/8016</v>
          </cell>
        </row>
        <row r="69">
          <cell r="A69" t="str">
            <v>205/6516</v>
          </cell>
        </row>
        <row r="70">
          <cell r="A70" t="str">
            <v>225/6017</v>
          </cell>
        </row>
        <row r="71">
          <cell r="A71" t="str">
            <v>P245/6517</v>
          </cell>
        </row>
        <row r="72">
          <cell r="A72" t="str">
            <v>215/6516</v>
          </cell>
        </row>
        <row r="73">
          <cell r="A73" t="str">
            <v>215/8015</v>
          </cell>
        </row>
        <row r="74">
          <cell r="A74" t="str">
            <v>P215/7015</v>
          </cell>
        </row>
        <row r="75">
          <cell r="A75" t="str">
            <v>265/7515</v>
          </cell>
        </row>
        <row r="76">
          <cell r="A76" t="str">
            <v>P255/6015</v>
          </cell>
        </row>
        <row r="77">
          <cell r="A77" t="str">
            <v>P255/6516</v>
          </cell>
        </row>
        <row r="78">
          <cell r="A78" t="str">
            <v>255/5017</v>
          </cell>
        </row>
        <row r="79">
          <cell r="A79" t="str">
            <v>P265/6017</v>
          </cell>
        </row>
        <row r="80">
          <cell r="A80" t="str">
            <v>P275/6017</v>
          </cell>
        </row>
        <row r="81">
          <cell r="A81" t="str">
            <v>P265/6018</v>
          </cell>
        </row>
        <row r="82">
          <cell r="A82" t="str">
            <v>P285/6018</v>
          </cell>
        </row>
        <row r="83">
          <cell r="A83" t="str">
            <v>285/5018</v>
          </cell>
        </row>
        <row r="84">
          <cell r="A84" t="str">
            <v>275/6018</v>
          </cell>
        </row>
        <row r="85">
          <cell r="A85" t="str">
            <v>P275/6018</v>
          </cell>
        </row>
        <row r="86">
          <cell r="A86" t="str">
            <v>245/6018</v>
          </cell>
        </row>
        <row r="87">
          <cell r="A87" t="str">
            <v>P245/6018</v>
          </cell>
        </row>
        <row r="88">
          <cell r="A88" t="str">
            <v>225/6517</v>
          </cell>
        </row>
        <row r="89">
          <cell r="A89" t="str">
            <v>235/6517</v>
          </cell>
        </row>
        <row r="90">
          <cell r="A90" t="str">
            <v>225/7017</v>
          </cell>
        </row>
        <row r="91">
          <cell r="A91" t="str">
            <v>235/5018</v>
          </cell>
        </row>
        <row r="92">
          <cell r="A92" t="str">
            <v>235/5518</v>
          </cell>
        </row>
        <row r="93">
          <cell r="A93" t="str">
            <v>255/5518</v>
          </cell>
        </row>
        <row r="94">
          <cell r="A94" t="str">
            <v>235/6016</v>
          </cell>
        </row>
        <row r="95">
          <cell r="A95" t="str">
            <v>P215/7515</v>
          </cell>
        </row>
        <row r="96">
          <cell r="A96" t="str">
            <v>P205/7515</v>
          </cell>
        </row>
        <row r="97">
          <cell r="A97" t="str">
            <v>P265/7515</v>
          </cell>
        </row>
        <row r="98">
          <cell r="A98" t="str">
            <v>P225/7516</v>
          </cell>
        </row>
        <row r="99">
          <cell r="A99" t="str">
            <v>225/6016</v>
          </cell>
        </row>
        <row r="100">
          <cell r="A100" t="str">
            <v>P245/7517</v>
          </cell>
        </row>
        <row r="101">
          <cell r="A101" t="str">
            <v>225/6518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-GDCUploadFormat"/>
      <sheetName val="list"/>
      <sheetName val="モールド新設基準_判断ロジック"/>
    </sheetNames>
    <sheetDataSet>
      <sheetData sheetId="0">
        <row r="655">
          <cell r="D655">
            <v>300116829</v>
          </cell>
        </row>
      </sheetData>
      <sheetData sheetId="1">
        <row r="4">
          <cell r="K4">
            <v>31</v>
          </cell>
        </row>
        <row r="5">
          <cell r="K5" t="str">
            <v>**SPproductName</v>
          </cell>
        </row>
        <row r="6">
          <cell r="K6" t="str">
            <v>Commercial Trade Name</v>
          </cell>
        </row>
        <row r="7">
          <cell r="K7" t="str">
            <v>商品名</v>
          </cell>
        </row>
        <row r="8">
          <cell r="K8" t="str">
            <v>2nd LINE GOOD TIER PRODUCT</v>
          </cell>
        </row>
        <row r="9">
          <cell r="K9" t="str">
            <v>3rd brand consumer</v>
          </cell>
        </row>
        <row r="10">
          <cell r="K10" t="str">
            <v>616V II</v>
          </cell>
        </row>
        <row r="11">
          <cell r="K11" t="str">
            <v>A/T002 India</v>
          </cell>
        </row>
        <row r="12">
          <cell r="K12" t="str">
            <v>A001 WEATHER CONTROL</v>
          </cell>
        </row>
        <row r="13">
          <cell r="K13" t="str">
            <v>A005 WEATHER CONTROL</v>
          </cell>
        </row>
        <row r="14">
          <cell r="K14" t="str">
            <v>A005 WEATHER CONTROL (MSI3)</v>
          </cell>
        </row>
        <row r="15">
          <cell r="K15" t="str">
            <v>AFFINITY AS</v>
          </cell>
        </row>
        <row r="16">
          <cell r="K16" t="str">
            <v>AFFINITY TOURING</v>
          </cell>
        </row>
        <row r="17">
          <cell r="K17" t="str">
            <v>ALENZA 001</v>
          </cell>
        </row>
        <row r="18">
          <cell r="K18" t="str">
            <v>ALENZA 001 EVO</v>
          </cell>
        </row>
        <row r="19">
          <cell r="K19" t="str">
            <v>ALENZA 001 for Japan</v>
          </cell>
        </row>
        <row r="20">
          <cell r="K20" t="str">
            <v>ALENZA 001 Rename</v>
          </cell>
        </row>
        <row r="21">
          <cell r="K21" t="str">
            <v>ALENZA 001 RFT</v>
          </cell>
        </row>
        <row r="22">
          <cell r="K22" t="str">
            <v>ALENZA 002</v>
          </cell>
        </row>
        <row r="23">
          <cell r="K23" t="str">
            <v>ALENZA A/S 02</v>
          </cell>
        </row>
        <row r="24">
          <cell r="K24" t="str">
            <v>ALENZA ALL SEASON</v>
          </cell>
        </row>
        <row r="25">
          <cell r="K25" t="str">
            <v>ALENZA AS Ultra</v>
          </cell>
        </row>
        <row r="26">
          <cell r="K26" t="str">
            <v>ALENZA DRIVEGUARD</v>
          </cell>
        </row>
        <row r="27">
          <cell r="K27" t="str">
            <v>ALENZA LX100</v>
          </cell>
        </row>
        <row r="28">
          <cell r="K28" t="str">
            <v>ALENZA LX200 (Post ALENZA 001 for MEA)</v>
          </cell>
        </row>
        <row r="29">
          <cell r="K29" t="str">
            <v>ALENZA LX200(Post ALENZA LX100)</v>
          </cell>
        </row>
        <row r="30">
          <cell r="K30" t="str">
            <v>ALENZA PRESTIGE</v>
          </cell>
        </row>
        <row r="31">
          <cell r="K31" t="str">
            <v>ALENZA PRESTIGE 2</v>
          </cell>
        </row>
        <row r="32">
          <cell r="K32" t="str">
            <v>ALENZA SPORT A/S</v>
          </cell>
        </row>
        <row r="33">
          <cell r="K33" t="str">
            <v>ALL ROUNDER</v>
          </cell>
        </row>
        <row r="34">
          <cell r="K34" t="str">
            <v>ALL SEASON CVR</v>
          </cell>
        </row>
        <row r="35">
          <cell r="K35" t="str">
            <v>All season tire for only J-SBU</v>
          </cell>
        </row>
        <row r="36">
          <cell r="K36" t="str">
            <v>ALL WEATHER-B</v>
          </cell>
        </row>
        <row r="37">
          <cell r="K37" t="str">
            <v>ATRACTA</v>
          </cell>
        </row>
        <row r="38">
          <cell r="K38" t="str">
            <v>ATRACTA CAP CHANGE</v>
          </cell>
        </row>
        <row r="39">
          <cell r="K39" t="str">
            <v>ATX RADIAL 23</v>
          </cell>
        </row>
        <row r="40">
          <cell r="K40" t="str">
            <v>B250</v>
          </cell>
        </row>
        <row r="41">
          <cell r="K41" t="str">
            <v>B250 ECOPIA</v>
          </cell>
        </row>
        <row r="42">
          <cell r="K42" t="str">
            <v>B280</v>
          </cell>
        </row>
        <row r="43">
          <cell r="K43" t="str">
            <v>B290</v>
          </cell>
        </row>
        <row r="44">
          <cell r="K44" t="str">
            <v>B290 spec change</v>
          </cell>
        </row>
        <row r="45">
          <cell r="K45" t="str">
            <v>B326</v>
          </cell>
        </row>
        <row r="46">
          <cell r="K46" t="str">
            <v>B330 EVO</v>
          </cell>
        </row>
        <row r="47">
          <cell r="K47" t="str">
            <v>B340</v>
          </cell>
        </row>
        <row r="48">
          <cell r="K48" t="str">
            <v>B361</v>
          </cell>
        </row>
        <row r="49">
          <cell r="K49" t="str">
            <v>B370</v>
          </cell>
        </row>
        <row r="50">
          <cell r="K50" t="str">
            <v>B380</v>
          </cell>
        </row>
        <row r="51">
          <cell r="K51" t="str">
            <v>B381</v>
          </cell>
        </row>
        <row r="52">
          <cell r="K52" t="str">
            <v>B390</v>
          </cell>
        </row>
        <row r="53">
          <cell r="K53" t="str">
            <v>B391</v>
          </cell>
        </row>
        <row r="54">
          <cell r="K54" t="str">
            <v>B500</v>
          </cell>
        </row>
        <row r="55">
          <cell r="K55" t="str">
            <v>B530</v>
          </cell>
        </row>
        <row r="56">
          <cell r="K56" t="str">
            <v>B750</v>
          </cell>
        </row>
        <row r="57">
          <cell r="K57" t="str">
            <v>B800</v>
          </cell>
        </row>
        <row r="58">
          <cell r="K58" t="str">
            <v>Better POTENZA (P-RE003)</v>
          </cell>
        </row>
        <row r="59">
          <cell r="K59" t="str">
            <v>BISON 607</v>
          </cell>
        </row>
        <row r="60">
          <cell r="K60" t="str">
            <v>BISON 623</v>
          </cell>
        </row>
        <row r="61">
          <cell r="K61" t="str">
            <v>BLIZZAK 6</v>
          </cell>
        </row>
        <row r="62">
          <cell r="K62" t="str">
            <v>BLIZZAK All in One Studless</v>
          </cell>
        </row>
        <row r="63">
          <cell r="K63" t="str">
            <v>BLIZZAK DM-V1</v>
          </cell>
        </row>
        <row r="64">
          <cell r="K64" t="str">
            <v>BLIZZAK DM-V2</v>
          </cell>
        </row>
        <row r="65">
          <cell r="K65" t="str">
            <v>BLIZZAK DM-V3</v>
          </cell>
        </row>
        <row r="66">
          <cell r="K66" t="str">
            <v>BLIZZAK DM-Z3</v>
          </cell>
        </row>
        <row r="67">
          <cell r="K67" t="str">
            <v>BLIZZAK for AutoShop</v>
          </cell>
        </row>
        <row r="68">
          <cell r="K68" t="str">
            <v>BLIZZAK ICE (Gen1)</v>
          </cell>
        </row>
        <row r="69">
          <cell r="K69" t="str">
            <v>BLIZZAK ICE (Gen2)</v>
          </cell>
        </row>
        <row r="70">
          <cell r="K70" t="str">
            <v>BLIZZAK ICEPEAK (BLIZZAK WS100)</v>
          </cell>
        </row>
        <row r="71">
          <cell r="K71" t="str">
            <v>BLIZZAK ICEPEAK (BLIZZAK WS100) for BSCN Spec</v>
          </cell>
        </row>
        <row r="72">
          <cell r="K72" t="str">
            <v>BLIZZAK LM001</v>
          </cell>
        </row>
        <row r="73">
          <cell r="K73" t="str">
            <v>BLIZZAK LM001 EVO</v>
          </cell>
        </row>
        <row r="74">
          <cell r="K74" t="str">
            <v>BLIZZAK LM005</v>
          </cell>
        </row>
        <row r="75">
          <cell r="K75" t="str">
            <v>BLIZZAK LM005 DG</v>
          </cell>
        </row>
        <row r="76">
          <cell r="K76" t="str">
            <v>BLIZZAK LM-18C</v>
          </cell>
        </row>
        <row r="77">
          <cell r="K77" t="str">
            <v>BLIZZAK LM-20</v>
          </cell>
        </row>
        <row r="78">
          <cell r="K78" t="str">
            <v>BLIZZAK LM-22</v>
          </cell>
        </row>
        <row r="79">
          <cell r="K79" t="str">
            <v>BLIZZAK LM-25</v>
          </cell>
        </row>
        <row r="80">
          <cell r="K80" t="str">
            <v>BLIZZAK LM-25 4X4</v>
          </cell>
        </row>
        <row r="81">
          <cell r="K81" t="str">
            <v>BLIZZAK LM-25 I</v>
          </cell>
        </row>
        <row r="82">
          <cell r="K82" t="str">
            <v>BLIZZAK LM-30</v>
          </cell>
        </row>
        <row r="83">
          <cell r="K83" t="str">
            <v>BLIZZAK LM-32</v>
          </cell>
        </row>
        <row r="84">
          <cell r="K84" t="str">
            <v>BLIZZAK LM-32 MOE</v>
          </cell>
        </row>
        <row r="85">
          <cell r="K85" t="str">
            <v>BLIZZAK LM-32C</v>
          </cell>
        </row>
        <row r="86">
          <cell r="K86" t="str">
            <v>BLIZZAK LM-32S</v>
          </cell>
        </row>
        <row r="87">
          <cell r="K87" t="str">
            <v>BLIZZAK LM-500</v>
          </cell>
        </row>
        <row r="88">
          <cell r="K88" t="str">
            <v>BLIZZAK LM-60</v>
          </cell>
        </row>
        <row r="89">
          <cell r="K89" t="str">
            <v>BLIZZAK LM-80</v>
          </cell>
        </row>
        <row r="90">
          <cell r="K90" t="str">
            <v>BLIZZAK LM-80 EVO</v>
          </cell>
        </row>
        <row r="91">
          <cell r="K91" t="str">
            <v>BLIZZAK LM-80 EVO +</v>
          </cell>
        </row>
        <row r="92">
          <cell r="K92" t="str">
            <v>BLIZZAK LM-80 EVO+</v>
          </cell>
        </row>
        <row r="93">
          <cell r="K93" t="str">
            <v>BLIZZAK LT</v>
          </cell>
        </row>
        <row r="94">
          <cell r="K94" t="str">
            <v>BLIZZAK NV</v>
          </cell>
        </row>
        <row r="95">
          <cell r="K95" t="str">
            <v>BLIZZAK Post W979 hihappou spec</v>
          </cell>
        </row>
        <row r="96">
          <cell r="K96" t="str">
            <v>BLIZZAK Post W989 hihappou spec</v>
          </cell>
        </row>
        <row r="97">
          <cell r="K97" t="str">
            <v>BLIZZAK P-W989 Gen2</v>
          </cell>
        </row>
        <row r="98">
          <cell r="K98" t="str">
            <v>BLIZZAK REVO 1</v>
          </cell>
        </row>
        <row r="99">
          <cell r="K99" t="str">
            <v>BLIZZAK REVO 2</v>
          </cell>
        </row>
        <row r="100">
          <cell r="K100" t="str">
            <v>BLIZZAK REVO GZ</v>
          </cell>
        </row>
        <row r="101">
          <cell r="K101" t="str">
            <v>BLIZZAK RFT</v>
          </cell>
        </row>
        <row r="102">
          <cell r="K102" t="str">
            <v>BLIZZAK SI-12</v>
          </cell>
        </row>
        <row r="103">
          <cell r="K103" t="str">
            <v>BLIZZAK SPIKE-01</v>
          </cell>
        </row>
        <row r="104">
          <cell r="K104" t="str">
            <v>BLIZZAK SPIKE-02</v>
          </cell>
        </row>
        <row r="105">
          <cell r="K105" t="str">
            <v>BLIZZAK SPIKE-02 SUV</v>
          </cell>
        </row>
        <row r="106">
          <cell r="K106" t="str">
            <v>BLIZZAK TM-02LS</v>
          </cell>
        </row>
        <row r="107">
          <cell r="K107" t="str">
            <v>BLIZZAK TM-03</v>
          </cell>
        </row>
        <row r="108">
          <cell r="K108" t="str">
            <v>BLIZZAK TM-03LS</v>
          </cell>
        </row>
        <row r="109">
          <cell r="K109" t="str">
            <v>BLIZZAK VL1</v>
          </cell>
        </row>
        <row r="110">
          <cell r="K110" t="str">
            <v>BLIZZAK VL10</v>
          </cell>
        </row>
        <row r="111">
          <cell r="K111" t="str">
            <v>BLIZZAK VL10 typeES</v>
          </cell>
        </row>
        <row r="112">
          <cell r="K112" t="str">
            <v>BLIZZAK VL10A</v>
          </cell>
        </row>
        <row r="113">
          <cell r="K113" t="str">
            <v>BLIZZAK VRX</v>
          </cell>
        </row>
        <row r="114">
          <cell r="K114" t="str">
            <v>BLIZZAK VRX2</v>
          </cell>
        </row>
        <row r="115">
          <cell r="K115" t="str">
            <v>BLIZZAK VRX3</v>
          </cell>
        </row>
        <row r="116">
          <cell r="K116" t="str">
            <v>BLIZZAK VRX3 Gen1</v>
          </cell>
        </row>
        <row r="117">
          <cell r="K117" t="str">
            <v>BLIZZAK W800</v>
          </cell>
        </row>
        <row r="118">
          <cell r="K118" t="str">
            <v>BLIZZAK W810</v>
          </cell>
        </row>
        <row r="119">
          <cell r="K119" t="str">
            <v>BLIZZAK W965</v>
          </cell>
        </row>
        <row r="120">
          <cell r="K120" t="str">
            <v>BLIZZAK W969</v>
          </cell>
        </row>
        <row r="121">
          <cell r="K121" t="str">
            <v>BLIZZAK W979</v>
          </cell>
        </row>
        <row r="122">
          <cell r="K122" t="str">
            <v>BLIZZAK W979 hihappou spec</v>
          </cell>
        </row>
        <row r="123">
          <cell r="K123" t="str">
            <v>BLIZZAK W989 Gen1</v>
          </cell>
        </row>
        <row r="124">
          <cell r="K124" t="str">
            <v>BLIZZAK W989 hihappou spec</v>
          </cell>
        </row>
        <row r="125">
          <cell r="K125" t="str">
            <v>BLIZZAK W989 RY</v>
          </cell>
        </row>
        <row r="126">
          <cell r="K126" t="str">
            <v>BLIZZAK W989RY poncho Gen1</v>
          </cell>
        </row>
        <row r="127">
          <cell r="K127" t="str">
            <v>BLIZZAK W995</v>
          </cell>
        </row>
        <row r="128">
          <cell r="K128" t="str">
            <v>BLIZZAK WS100</v>
          </cell>
        </row>
        <row r="129">
          <cell r="K129" t="str">
            <v>BLIZZAK WS100 for BSCN Spec</v>
          </cell>
        </row>
        <row r="130">
          <cell r="K130" t="str">
            <v>BLIZZAK WS60</v>
          </cell>
        </row>
        <row r="131">
          <cell r="K131" t="str">
            <v>BLIZZAK WS70</v>
          </cell>
        </row>
        <row r="132">
          <cell r="K132" t="str">
            <v>BLIZZAK WS80</v>
          </cell>
        </row>
        <row r="133">
          <cell r="K133" t="str">
            <v>BLIZZAK WS90</v>
          </cell>
        </row>
        <row r="134">
          <cell r="K134" t="str">
            <v>BLIZZAK WZ-1</v>
          </cell>
        </row>
        <row r="135">
          <cell r="K135" t="str">
            <v>BLIZZAK WZ-1 Gen2</v>
          </cell>
        </row>
        <row r="136">
          <cell r="K136" t="str">
            <v>BLIZZAK XG01</v>
          </cell>
        </row>
        <row r="137">
          <cell r="K137" t="str">
            <v>BLIZZAK XG02</v>
          </cell>
        </row>
        <row r="138">
          <cell r="K138" t="str">
            <v>BOB JANE ALL ROUNDER</v>
          </cell>
        </row>
        <row r="139">
          <cell r="K139" t="str">
            <v>BOB JANE AUSTRALIAN ALL ROUNDER</v>
          </cell>
        </row>
        <row r="140">
          <cell r="K140" t="str">
            <v>BOB JANE XENON Z7</v>
          </cell>
        </row>
        <row r="141">
          <cell r="K141" t="str">
            <v>BRAVO</v>
          </cell>
        </row>
        <row r="142">
          <cell r="K142" t="str">
            <v>BS ALL WEATHER</v>
          </cell>
        </row>
        <row r="143">
          <cell r="K143" t="str">
            <v>BS Inch-up Sport (P-MY02)</v>
          </cell>
        </row>
        <row r="144">
          <cell r="K144" t="str">
            <v>BSRO POWERLINE</v>
          </cell>
        </row>
        <row r="145">
          <cell r="K145" t="str">
            <v>B'style for TUHU</v>
          </cell>
        </row>
        <row r="146">
          <cell r="K146" t="str">
            <v>B'style SUV for BSCN EC</v>
          </cell>
        </row>
        <row r="147">
          <cell r="K147" t="str">
            <v>CHAMPION FUEL FIGHTER</v>
          </cell>
        </row>
        <row r="148">
          <cell r="K148" t="str">
            <v>CHAMPION HR</v>
          </cell>
        </row>
        <row r="149">
          <cell r="K149" t="str">
            <v>CHANGAN</v>
          </cell>
        </row>
        <row r="150">
          <cell r="K150" t="str">
            <v>China A/S Project</v>
          </cell>
        </row>
        <row r="151">
          <cell r="K151" t="str">
            <v>CHRONICLE RV</v>
          </cell>
        </row>
        <row r="152">
          <cell r="K152" t="str">
            <v>Community Bus Spec</v>
          </cell>
        </row>
        <row r="153">
          <cell r="K153" t="str">
            <v>COMPETUS A/T</v>
          </cell>
        </row>
        <row r="154">
          <cell r="K154" t="str">
            <v>COMPETUS A/T (POR)</v>
          </cell>
        </row>
        <row r="155">
          <cell r="K155" t="str">
            <v>COMPETUS A/T 2</v>
          </cell>
        </row>
        <row r="156">
          <cell r="K156" t="str">
            <v>COMPETUS H/L</v>
          </cell>
        </row>
        <row r="157">
          <cell r="K157" t="str">
            <v>COMPETUS H/P</v>
          </cell>
        </row>
        <row r="158">
          <cell r="K158" t="str">
            <v>COMPETUS H/P 2</v>
          </cell>
        </row>
        <row r="159">
          <cell r="K159" t="str">
            <v>COMPETUS H/P 2 (MSI3)</v>
          </cell>
        </row>
        <row r="160">
          <cell r="K160" t="str">
            <v>COMPETUS WINTER</v>
          </cell>
        </row>
        <row r="161">
          <cell r="K161" t="str">
            <v>COMPETUS WINTER 2</v>
          </cell>
        </row>
        <row r="162">
          <cell r="K162" t="str">
            <v>CV2000</v>
          </cell>
        </row>
        <row r="163">
          <cell r="K163" t="str">
            <v>CV-211</v>
          </cell>
        </row>
        <row r="164">
          <cell r="K164" t="str">
            <v>CV3000</v>
          </cell>
        </row>
        <row r="165">
          <cell r="K165" t="str">
            <v>CV4000</v>
          </cell>
        </row>
        <row r="166">
          <cell r="K166" t="str">
            <v>CV5000</v>
          </cell>
        </row>
        <row r="167">
          <cell r="K167" t="str">
            <v>CV9000</v>
          </cell>
        </row>
        <row r="168">
          <cell r="K168" t="str">
            <v>CVT 3000</v>
          </cell>
        </row>
        <row r="169">
          <cell r="K169" t="str">
            <v>DAYTON</v>
          </cell>
        </row>
        <row r="170">
          <cell r="K170" t="str">
            <v>DAYTON A/T</v>
          </cell>
        </row>
        <row r="171">
          <cell r="K171" t="str">
            <v>DAYTON D100</v>
          </cell>
        </row>
        <row r="172">
          <cell r="K172" t="str">
            <v>DAYTON D320</v>
          </cell>
        </row>
        <row r="173">
          <cell r="K173" t="str">
            <v>DAYTON D320 EVO</v>
          </cell>
        </row>
        <row r="174">
          <cell r="K174" t="str">
            <v>DAYTON DT30 (NEW Fighting)</v>
          </cell>
        </row>
        <row r="175">
          <cell r="K175" t="str">
            <v>DAYTON DW510</v>
          </cell>
        </row>
        <row r="176">
          <cell r="K176" t="str">
            <v>DAYTON DW510 EVO</v>
          </cell>
        </row>
        <row r="177">
          <cell r="K177" t="str">
            <v>DAYTON H/T 100</v>
          </cell>
        </row>
        <row r="178">
          <cell r="K178" t="str">
            <v>Dayton H/T 200</v>
          </cell>
        </row>
        <row r="179">
          <cell r="K179" t="str">
            <v>DAYTON HT</v>
          </cell>
        </row>
        <row r="180">
          <cell r="K180" t="str">
            <v>DAYTON JOURNEY</v>
          </cell>
        </row>
        <row r="181">
          <cell r="K181" t="str">
            <v>DAYTON LVR</v>
          </cell>
        </row>
        <row r="182">
          <cell r="K182" t="str">
            <v>DAYTON new</v>
          </cell>
        </row>
        <row r="183">
          <cell r="K183" t="str">
            <v>DAYTON Performance</v>
          </cell>
        </row>
        <row r="184">
          <cell r="K184" t="str">
            <v>DAYTON PERFORMANCE 2</v>
          </cell>
        </row>
        <row r="185">
          <cell r="K185" t="str">
            <v>DAYTON SPORT</v>
          </cell>
        </row>
        <row r="186">
          <cell r="K186" t="str">
            <v>DAYTON SUV - XL</v>
          </cell>
        </row>
        <row r="187">
          <cell r="K187" t="str">
            <v>DAYTON TOUR</v>
          </cell>
        </row>
        <row r="188">
          <cell r="K188" t="str">
            <v>DAYTON Touring</v>
          </cell>
        </row>
        <row r="189">
          <cell r="K189" t="str">
            <v>DAYTON TOURING 2</v>
          </cell>
        </row>
        <row r="190">
          <cell r="K190" t="str">
            <v>Dayton Touring 2 MSI2</v>
          </cell>
        </row>
        <row r="191">
          <cell r="K191" t="str">
            <v>Dayton Touring 2 MSI3</v>
          </cell>
        </row>
        <row r="192">
          <cell r="K192" t="str">
            <v>DAYTON TOURING A/S</v>
          </cell>
        </row>
        <row r="193">
          <cell r="K193" t="str">
            <v>DAYTON UHP</v>
          </cell>
        </row>
        <row r="194">
          <cell r="K194" t="str">
            <v>DAYTON Winter</v>
          </cell>
        </row>
        <row r="195">
          <cell r="K195" t="str">
            <v>DESERT DUELER</v>
          </cell>
        </row>
        <row r="196">
          <cell r="K196" t="str">
            <v>DESERT DUELER 604V</v>
          </cell>
        </row>
        <row r="197">
          <cell r="K197" t="str">
            <v>DESTINATION A/T</v>
          </cell>
        </row>
        <row r="198">
          <cell r="K198" t="str">
            <v>DESTINATION A/T2</v>
          </cell>
        </row>
        <row r="199">
          <cell r="K199" t="str">
            <v>DESTINATION ALL SEASON</v>
          </cell>
        </row>
        <row r="200">
          <cell r="K200" t="str">
            <v>DESTINATION AT GRIP</v>
          </cell>
        </row>
        <row r="201">
          <cell r="K201" t="str">
            <v>DESTINATION H/T</v>
          </cell>
        </row>
        <row r="202">
          <cell r="K202" t="str">
            <v>DESTINATION HP</v>
          </cell>
        </row>
        <row r="203">
          <cell r="K203" t="str">
            <v>DESTINATION LE</v>
          </cell>
        </row>
        <row r="204">
          <cell r="K204" t="str">
            <v>DESTINATION LE 2</v>
          </cell>
        </row>
        <row r="205">
          <cell r="K205" t="str">
            <v>DESTINATION LE 3</v>
          </cell>
        </row>
        <row r="206">
          <cell r="K206" t="str">
            <v>DESTINATION LE LE-01</v>
          </cell>
        </row>
        <row r="207">
          <cell r="K207" t="str">
            <v>DESTINATION LE LE-02</v>
          </cell>
        </row>
        <row r="208">
          <cell r="K208" t="str">
            <v>DESTINATION LE LE-02 (for pickup)</v>
          </cell>
        </row>
        <row r="209">
          <cell r="K209" t="str">
            <v>DESTINATION LE3</v>
          </cell>
        </row>
        <row r="210">
          <cell r="K210" t="str">
            <v>DESTINATION LE4 (Post DESTINATION LE3)</v>
          </cell>
        </row>
        <row r="211">
          <cell r="K211" t="str">
            <v>DESTINATION LE4 PLUS</v>
          </cell>
        </row>
        <row r="212">
          <cell r="K212" t="str">
            <v>DESTINATION LE5</v>
          </cell>
        </row>
        <row r="213">
          <cell r="K213" t="str">
            <v>DESTINATION LT LT-01</v>
          </cell>
        </row>
        <row r="214">
          <cell r="K214" t="str">
            <v>DESTINATION M/T</v>
          </cell>
        </row>
        <row r="215">
          <cell r="K215" t="str">
            <v>DESTINATION M/T 23 DEGREE</v>
          </cell>
        </row>
        <row r="216">
          <cell r="K216" t="str">
            <v>Destination M/T2</v>
          </cell>
        </row>
        <row r="217">
          <cell r="K217" t="str">
            <v>Destination Swamper</v>
          </cell>
        </row>
        <row r="218">
          <cell r="K218" t="str">
            <v>DESTINATION WINTER</v>
          </cell>
        </row>
        <row r="219">
          <cell r="K219" t="str">
            <v>Destination XT</v>
          </cell>
        </row>
        <row r="220">
          <cell r="K220" t="str">
            <v>DESTINATION XT-R</v>
          </cell>
        </row>
        <row r="221">
          <cell r="K221" t="str">
            <v>DRIVEGUARD</v>
          </cell>
        </row>
        <row r="222">
          <cell r="K222" t="str">
            <v>DRIVEGUARD (SUMMER MSI3)</v>
          </cell>
        </row>
        <row r="223">
          <cell r="K223" t="str">
            <v>DRIVEGUARD (SUMMER)</v>
          </cell>
        </row>
        <row r="224">
          <cell r="K224" t="str">
            <v>DRIVEGUARD (WINTER)</v>
          </cell>
        </row>
        <row r="225">
          <cell r="K225" t="str">
            <v>DRIVEGUARD PLUS</v>
          </cell>
        </row>
        <row r="226">
          <cell r="K226" t="str">
            <v>DRIVEWAYS</v>
          </cell>
        </row>
        <row r="227">
          <cell r="K227" t="str">
            <v>DRIVEWAYS SPORT</v>
          </cell>
        </row>
        <row r="228">
          <cell r="K228" t="str">
            <v>DT CUV</v>
          </cell>
        </row>
        <row r="229">
          <cell r="K229" t="str">
            <v>DT LVR</v>
          </cell>
        </row>
        <row r="230">
          <cell r="K230" t="str">
            <v>DT PSR</v>
          </cell>
        </row>
        <row r="231">
          <cell r="K231" t="str">
            <v>DT30</v>
          </cell>
        </row>
        <row r="232">
          <cell r="K232" t="str">
            <v>DT30 spec change</v>
          </cell>
        </row>
        <row r="233">
          <cell r="K233" t="str">
            <v>DUELER 618</v>
          </cell>
        </row>
        <row r="234">
          <cell r="K234" t="str">
            <v>DUELER A/S 661</v>
          </cell>
        </row>
        <row r="235">
          <cell r="K235" t="str">
            <v>DUELER A/T 001</v>
          </cell>
        </row>
        <row r="236">
          <cell r="K236" t="str">
            <v>DUELER A/T 002 (Post DUELER A/T 001)</v>
          </cell>
        </row>
        <row r="237">
          <cell r="K237" t="str">
            <v>DUELER A/T 003</v>
          </cell>
        </row>
        <row r="238">
          <cell r="K238" t="str">
            <v>DUELER A/T 693</v>
          </cell>
        </row>
        <row r="239">
          <cell r="K239" t="str">
            <v>DUELER A/T 693II</v>
          </cell>
        </row>
        <row r="240">
          <cell r="K240" t="str">
            <v>DUELER A/T 693III</v>
          </cell>
        </row>
        <row r="241">
          <cell r="K241" t="str">
            <v>DUELER A/T 693IV</v>
          </cell>
        </row>
        <row r="242">
          <cell r="K242" t="str">
            <v>DUELER A/T 693V</v>
          </cell>
        </row>
        <row r="243">
          <cell r="K243" t="str">
            <v>DUELER A/T 694</v>
          </cell>
        </row>
        <row r="244">
          <cell r="K244" t="str">
            <v>DUELER A/T 695</v>
          </cell>
        </row>
        <row r="245">
          <cell r="K245" t="str">
            <v>DUELER A/T 697</v>
          </cell>
        </row>
        <row r="246">
          <cell r="K246" t="str">
            <v>DUELER A/T 698</v>
          </cell>
        </row>
        <row r="247">
          <cell r="K247" t="str">
            <v>DUELER A/T ASCENT (Post DUELER A/T REVO 3)</v>
          </cell>
        </row>
        <row r="248">
          <cell r="K248" t="str">
            <v>DUELER A/T REVO 2</v>
          </cell>
        </row>
        <row r="249">
          <cell r="K249" t="str">
            <v>DUELER A/T REVO 3</v>
          </cell>
        </row>
        <row r="250">
          <cell r="K250" t="str">
            <v>DUELER A/T RH-S</v>
          </cell>
        </row>
        <row r="251">
          <cell r="K251" t="str">
            <v>DUELER A/T002 TypeG</v>
          </cell>
        </row>
        <row r="252">
          <cell r="K252" t="str">
            <v>DUELER APT IV</v>
          </cell>
        </row>
        <row r="253">
          <cell r="K253" t="str">
            <v>DUELER EVERDRIVE HT2</v>
          </cell>
        </row>
        <row r="254">
          <cell r="K254" t="str">
            <v>DUELER H/L 33</v>
          </cell>
        </row>
        <row r="255">
          <cell r="K255" t="str">
            <v>DUELER H/L 400</v>
          </cell>
        </row>
        <row r="256">
          <cell r="K256" t="str">
            <v>DUELER H/L 400 ECOPIA</v>
          </cell>
        </row>
        <row r="257">
          <cell r="K257" t="str">
            <v>DUELER H/L 422 ECOPIA</v>
          </cell>
        </row>
        <row r="258">
          <cell r="K258" t="str">
            <v>DUELER H/L 683</v>
          </cell>
        </row>
        <row r="259">
          <cell r="K259" t="str">
            <v>DUELER H/L 850</v>
          </cell>
        </row>
        <row r="260">
          <cell r="K260" t="str">
            <v>DUELER H/L 850 ｻｲﾄﾞｶﾞｴ</v>
          </cell>
        </row>
        <row r="261">
          <cell r="K261" t="str">
            <v>DUELER H/L ALENZA</v>
          </cell>
        </row>
        <row r="262">
          <cell r="K262" t="str">
            <v>DUELER H/L ALENZA PLUS</v>
          </cell>
        </row>
        <row r="263">
          <cell r="K263" t="str">
            <v>DUELER H/P</v>
          </cell>
        </row>
        <row r="264">
          <cell r="K264" t="str">
            <v>DUELER H/P 001</v>
          </cell>
        </row>
        <row r="265">
          <cell r="K265" t="str">
            <v>DUELER H/P 680</v>
          </cell>
        </row>
        <row r="266">
          <cell r="K266" t="str">
            <v>DUELER H/P 92A</v>
          </cell>
        </row>
        <row r="267">
          <cell r="K267" t="str">
            <v>DUELER H/P SPORT</v>
          </cell>
        </row>
        <row r="268">
          <cell r="K268" t="str">
            <v>DUELER H/P SPORT A/S</v>
          </cell>
        </row>
        <row r="269">
          <cell r="K269" t="str">
            <v>DUELER H/P SPORT AS RFT</v>
          </cell>
        </row>
        <row r="270">
          <cell r="K270" t="str">
            <v>DUELER H/T</v>
          </cell>
        </row>
        <row r="271">
          <cell r="K271" t="str">
            <v>DUELER H/T 470</v>
          </cell>
        </row>
        <row r="272">
          <cell r="K272" t="str">
            <v>DUELER H/T 684</v>
          </cell>
        </row>
        <row r="273">
          <cell r="K273" t="str">
            <v>DUELER H/T 684II</v>
          </cell>
        </row>
        <row r="274">
          <cell r="K274" t="str">
            <v>DUELER H/T 685</v>
          </cell>
        </row>
        <row r="275">
          <cell r="K275" t="str">
            <v>DUELER H/T 687</v>
          </cell>
        </row>
        <row r="276">
          <cell r="K276" t="str">
            <v>DUELER H/T 688</v>
          </cell>
        </row>
        <row r="277">
          <cell r="K277" t="str">
            <v>DUELER H/T 689</v>
          </cell>
        </row>
        <row r="278">
          <cell r="K278" t="str">
            <v>DUELER H/T 840</v>
          </cell>
        </row>
        <row r="279">
          <cell r="K279" t="str">
            <v>DUELER H005</v>
          </cell>
        </row>
        <row r="280">
          <cell r="K280" t="str">
            <v>Dueler Highway Terrain (Post HT)</v>
          </cell>
        </row>
        <row r="281">
          <cell r="K281" t="str">
            <v>DUELER HP001 RFT</v>
          </cell>
        </row>
        <row r="282">
          <cell r="K282" t="str">
            <v>DUELER LTH</v>
          </cell>
        </row>
        <row r="283">
          <cell r="K283" t="str">
            <v>DUELER M/T 673</v>
          </cell>
        </row>
        <row r="284">
          <cell r="K284" t="str">
            <v>DUELER M/T 674</v>
          </cell>
        </row>
        <row r="285">
          <cell r="K285" t="str">
            <v>DUELER RVT</v>
          </cell>
        </row>
        <row r="286">
          <cell r="K286" t="str">
            <v>Dueler X/T</v>
          </cell>
        </row>
        <row r="287">
          <cell r="K287" t="str">
            <v>Dueler X/T for MEA</v>
          </cell>
        </row>
        <row r="288">
          <cell r="K288" t="str">
            <v>DUELER XMT</v>
          </cell>
        </row>
        <row r="289">
          <cell r="K289" t="str">
            <v>DUELER XT</v>
          </cell>
        </row>
        <row r="290">
          <cell r="K290" t="str">
            <v>Duravis Allseason Evo</v>
          </cell>
        </row>
        <row r="291">
          <cell r="K291" t="str">
            <v>DURAVIS CAMPER</v>
          </cell>
        </row>
        <row r="292">
          <cell r="K292" t="str">
            <v>DURAVIS CAMPER Gen1</v>
          </cell>
        </row>
        <row r="293">
          <cell r="K293" t="str">
            <v>DURAVIS G640</v>
          </cell>
        </row>
        <row r="294">
          <cell r="K294" t="str">
            <v>DURAVIS ICE VAN</v>
          </cell>
        </row>
        <row r="295">
          <cell r="K295" t="str">
            <v>DURAVIS M700</v>
          </cell>
        </row>
        <row r="296">
          <cell r="K296" t="str">
            <v>DURAVIS M700HD</v>
          </cell>
        </row>
        <row r="297">
          <cell r="K297" t="str">
            <v>DURAVIS M773 II</v>
          </cell>
        </row>
        <row r="298">
          <cell r="K298" t="str">
            <v>DURAVIS M804</v>
          </cell>
        </row>
        <row r="299">
          <cell r="K299" t="str">
            <v>DURAVIS M804 BUS spec</v>
          </cell>
        </row>
        <row r="300">
          <cell r="K300" t="str">
            <v>DURAVIS M807</v>
          </cell>
        </row>
        <row r="301">
          <cell r="K301" t="str">
            <v>DURAVIS M895</v>
          </cell>
        </row>
        <row r="302">
          <cell r="K302" t="str">
            <v>DURAVIS R205</v>
          </cell>
        </row>
        <row r="303">
          <cell r="K303" t="str">
            <v>DURAVIS R207</v>
          </cell>
        </row>
        <row r="304">
          <cell r="K304" t="str">
            <v>DURAVIS R207 Gen1</v>
          </cell>
        </row>
        <row r="305">
          <cell r="K305" t="str">
            <v>DURAVIS R212</v>
          </cell>
        </row>
        <row r="306">
          <cell r="K306" t="str">
            <v>DURAVIS R238 (BATO)</v>
          </cell>
        </row>
        <row r="307">
          <cell r="K307" t="str">
            <v>DURAVIS R250</v>
          </cell>
        </row>
        <row r="308">
          <cell r="K308" t="str">
            <v>Duravis R400</v>
          </cell>
        </row>
        <row r="309">
          <cell r="K309" t="str">
            <v>DURAVIS R410</v>
          </cell>
        </row>
        <row r="310">
          <cell r="K310" t="str">
            <v>DURAVIS R500 HD</v>
          </cell>
        </row>
        <row r="311">
          <cell r="K311" t="str">
            <v>DURAVIS R600 (K-pro)</v>
          </cell>
        </row>
        <row r="312">
          <cell r="K312" t="str">
            <v>DURAVIS R611</v>
          </cell>
        </row>
        <row r="313">
          <cell r="K313" t="str">
            <v>DURAVIS R624</v>
          </cell>
        </row>
        <row r="314">
          <cell r="K314" t="str">
            <v>DURAVIS R624HD</v>
          </cell>
        </row>
        <row r="315">
          <cell r="K315" t="str">
            <v>DURAVIS R624HD X</v>
          </cell>
        </row>
        <row r="316">
          <cell r="K316" t="str">
            <v>DURAVIS R630</v>
          </cell>
        </row>
        <row r="317">
          <cell r="K317" t="str">
            <v>DURAVIS R660</v>
          </cell>
        </row>
        <row r="318">
          <cell r="K318" t="str">
            <v>DURAVIS R660A</v>
          </cell>
        </row>
        <row r="319">
          <cell r="K319" t="str">
            <v>DURAVIS R668</v>
          </cell>
        </row>
        <row r="320">
          <cell r="K320" t="str">
            <v>DURAVIS R669</v>
          </cell>
        </row>
        <row r="321">
          <cell r="K321" t="str">
            <v>DURAVIS R669 HD</v>
          </cell>
        </row>
        <row r="322">
          <cell r="K322" t="str">
            <v>DURAVIS R670</v>
          </cell>
        </row>
        <row r="323">
          <cell r="K323" t="str">
            <v>Duravis Van</v>
          </cell>
        </row>
        <row r="324">
          <cell r="K324" t="str">
            <v>Duravis Van Winter</v>
          </cell>
        </row>
        <row r="325">
          <cell r="K325" t="str">
            <v>EC Exclusive</v>
          </cell>
        </row>
        <row r="326">
          <cell r="K326" t="str">
            <v>ECOPIA</v>
          </cell>
        </row>
        <row r="327">
          <cell r="K327" t="str">
            <v>ECOPIA E102</v>
          </cell>
        </row>
        <row r="328">
          <cell r="K328" t="str">
            <v>ECOPIA EP001S</v>
          </cell>
        </row>
        <row r="329">
          <cell r="K329" t="str">
            <v>ECOPIA EP001S(TPT)</v>
          </cell>
        </row>
        <row r="330">
          <cell r="K330" t="str">
            <v>ECOPIA EP100</v>
          </cell>
        </row>
        <row r="331">
          <cell r="K331" t="str">
            <v>ECOPIA EP100A</v>
          </cell>
        </row>
        <row r="332">
          <cell r="K332" t="str">
            <v>ECOPIA EP100S</v>
          </cell>
        </row>
        <row r="333">
          <cell r="K333" t="str">
            <v>ECOPIA EP150</v>
          </cell>
        </row>
        <row r="334">
          <cell r="K334" t="str">
            <v>ECOPIA EP150 (RRC UP)</v>
          </cell>
        </row>
        <row r="335">
          <cell r="K335" t="str">
            <v>ECOPIA EP150 EVO</v>
          </cell>
        </row>
        <row r="336">
          <cell r="K336" t="str">
            <v>ECOPIA EP20</v>
          </cell>
        </row>
        <row r="337">
          <cell r="K337" t="str">
            <v>ECOPIA EP200</v>
          </cell>
        </row>
        <row r="338">
          <cell r="K338" t="str">
            <v>ECOPIA EP25</v>
          </cell>
        </row>
        <row r="339">
          <cell r="K339" t="str">
            <v>ECOPIA EP300</v>
          </cell>
        </row>
        <row r="340">
          <cell r="K340" t="str">
            <v>ECOPIA EP300 SPEC CHANGE</v>
          </cell>
        </row>
        <row r="341">
          <cell r="K341" t="str">
            <v>ECOPIA EP31</v>
          </cell>
        </row>
        <row r="342">
          <cell r="K342" t="str">
            <v>ECOPIA EP422</v>
          </cell>
        </row>
        <row r="343">
          <cell r="K343" t="str">
            <v>ECOPIA EP422 PLUS</v>
          </cell>
        </row>
        <row r="344">
          <cell r="K344" t="str">
            <v>ECOPIA EP450</v>
          </cell>
        </row>
        <row r="345">
          <cell r="K345" t="str">
            <v>ECOPIA EP500</v>
          </cell>
        </row>
        <row r="346">
          <cell r="K346" t="str">
            <v>ECOPIA EP850</v>
          </cell>
        </row>
        <row r="347">
          <cell r="K347" t="str">
            <v>ECOPIA EP850 RRC UP</v>
          </cell>
        </row>
        <row r="348">
          <cell r="K348" t="str">
            <v>ECOPIA EP850 spec improvement</v>
          </cell>
        </row>
        <row r="349">
          <cell r="K349" t="str">
            <v>ECOPIA EV-01</v>
          </cell>
        </row>
        <row r="350">
          <cell r="K350" t="str">
            <v>ECOPIA EV-01(TPT)</v>
          </cell>
        </row>
        <row r="351">
          <cell r="K351" t="str">
            <v>ECOPIA EX10</v>
          </cell>
        </row>
        <row r="352">
          <cell r="K352" t="str">
            <v>ECOPIA EX20</v>
          </cell>
        </row>
        <row r="353">
          <cell r="K353" t="str">
            <v>ECOPIA EX20 RV</v>
          </cell>
        </row>
        <row r="354">
          <cell r="K354" t="str">
            <v>ECOPIA EX20 SAIDOGAE</v>
          </cell>
        </row>
        <row r="355">
          <cell r="K355" t="str">
            <v>ECOPIA EX20C</v>
          </cell>
        </row>
        <row r="356">
          <cell r="K356" t="str">
            <v>ECOPIA EX20C SAIDOGAE</v>
          </cell>
        </row>
        <row r="357">
          <cell r="K357" t="str">
            <v>ECOPIA EX20C typeH</v>
          </cell>
        </row>
        <row r="358">
          <cell r="K358" t="str">
            <v>ECOPIA H/L 001</v>
          </cell>
        </row>
        <row r="359">
          <cell r="K359" t="str">
            <v>ECOPIA H/L 422 PLUS</v>
          </cell>
        </row>
        <row r="360">
          <cell r="K360" t="str">
            <v>ECOPIA HEV</v>
          </cell>
        </row>
        <row r="361">
          <cell r="K361" t="str">
            <v>ECOPIA M701</v>
          </cell>
        </row>
        <row r="362">
          <cell r="K362" t="str">
            <v>ECOPIA M812</v>
          </cell>
        </row>
        <row r="363">
          <cell r="K363" t="str">
            <v>ECOPIA M812 for CVS</v>
          </cell>
        </row>
        <row r="364">
          <cell r="K364" t="str">
            <v>ECOPIA M812 II</v>
          </cell>
        </row>
        <row r="365">
          <cell r="K365" t="str">
            <v>ECOPIA MPV-1</v>
          </cell>
        </row>
        <row r="366">
          <cell r="K366" t="str">
            <v>ECOPIA NH100</v>
          </cell>
        </row>
        <row r="367">
          <cell r="K367" t="str">
            <v>ECOPIA NH100 BSFC</v>
          </cell>
        </row>
        <row r="368">
          <cell r="K368" t="str">
            <v>ECOPIA NH100 C</v>
          </cell>
        </row>
        <row r="369">
          <cell r="K369" t="str">
            <v>ECOPIA NH100 RV</v>
          </cell>
        </row>
        <row r="370">
          <cell r="K370" t="str">
            <v>ECOPIA NH200</v>
          </cell>
        </row>
        <row r="371">
          <cell r="K371" t="str">
            <v>ECOPIA NH200 Gen1</v>
          </cell>
        </row>
        <row r="372">
          <cell r="K372" t="str">
            <v>ECOPIA NH200 RV</v>
          </cell>
        </row>
        <row r="373">
          <cell r="K373" t="str">
            <v>ECOPIA NH200C</v>
          </cell>
        </row>
        <row r="374">
          <cell r="K374" t="str">
            <v>ECOPIA PRV</v>
          </cell>
        </row>
        <row r="375">
          <cell r="K375" t="str">
            <v>ECOPIA PZ-X</v>
          </cell>
        </row>
        <row r="376">
          <cell r="K376" t="str">
            <v>ECOPIA PZ-XC</v>
          </cell>
        </row>
        <row r="377">
          <cell r="K377" t="str">
            <v>ECOPIA R201</v>
          </cell>
        </row>
        <row r="378">
          <cell r="K378" t="str">
            <v>ECOPIA R214</v>
          </cell>
        </row>
        <row r="379">
          <cell r="K379" t="str">
            <v>ECOPIA R611</v>
          </cell>
        </row>
        <row r="380">
          <cell r="K380" t="str">
            <v>ECOPIA R680</v>
          </cell>
        </row>
        <row r="381">
          <cell r="K381" t="str">
            <v>ECOPIA R710</v>
          </cell>
        </row>
        <row r="382">
          <cell r="K382" t="str">
            <v>ECOPIA R710 for JP</v>
          </cell>
        </row>
        <row r="383">
          <cell r="K383" t="str">
            <v>ECOPIA RIB-MIX Tougou</v>
          </cell>
        </row>
        <row r="384">
          <cell r="K384" t="str">
            <v>ER30</v>
          </cell>
        </row>
        <row r="385">
          <cell r="K385" t="str">
            <v>ERGLANZ EG-1</v>
          </cell>
        </row>
        <row r="386">
          <cell r="K386" t="str">
            <v>ESPORTE</v>
          </cell>
        </row>
        <row r="387">
          <cell r="K387" t="str">
            <v>ESPORTE2</v>
          </cell>
        </row>
        <row r="388">
          <cell r="K388" t="str">
            <v>EUROPA</v>
          </cell>
        </row>
        <row r="389">
          <cell r="K389" t="str">
            <v>EV product</v>
          </cell>
        </row>
        <row r="390">
          <cell r="K390" t="str">
            <v>EV-A</v>
          </cell>
        </row>
        <row r="391">
          <cell r="K391" t="str">
            <v>EXCLUSIVE 3000</v>
          </cell>
        </row>
        <row r="392">
          <cell r="K392" t="str">
            <v>EXCLUSIVE SUV</v>
          </cell>
        </row>
        <row r="393">
          <cell r="K393" t="str">
            <v>F01</v>
          </cell>
        </row>
        <row r="394">
          <cell r="K394" t="str">
            <v>F01 for India</v>
          </cell>
        </row>
        <row r="395">
          <cell r="K395" t="str">
            <v>F01 X</v>
          </cell>
        </row>
        <row r="396">
          <cell r="K396" t="str">
            <v>F300</v>
          </cell>
        </row>
        <row r="397">
          <cell r="K397" t="str">
            <v>F-570</v>
          </cell>
        </row>
        <row r="398">
          <cell r="K398" t="str">
            <v>F-580</v>
          </cell>
        </row>
        <row r="399">
          <cell r="K399" t="str">
            <v>F-580 FUEL SAVER</v>
          </cell>
        </row>
        <row r="400">
          <cell r="K400" t="str">
            <v>F-580C</v>
          </cell>
        </row>
        <row r="401">
          <cell r="K401" t="str">
            <v>F-590</v>
          </cell>
        </row>
        <row r="402">
          <cell r="K402" t="str">
            <v>F-590 FUEL SAVER</v>
          </cell>
        </row>
        <row r="403">
          <cell r="K403" t="str">
            <v>F-600</v>
          </cell>
        </row>
        <row r="404">
          <cell r="K404" t="str">
            <v>F700</v>
          </cell>
        </row>
        <row r="405">
          <cell r="K405" t="str">
            <v>F77</v>
          </cell>
        </row>
        <row r="406">
          <cell r="K406" t="str">
            <v>FH WIDE OVAL INDY 500</v>
          </cell>
        </row>
        <row r="407">
          <cell r="K407" t="str">
            <v>Fighting (SUV)</v>
          </cell>
        </row>
        <row r="408">
          <cell r="K408" t="str">
            <v>FIGHTING CVR SUM</v>
          </cell>
        </row>
        <row r="409">
          <cell r="K409" t="str">
            <v>FIGHTING CVR WIN</v>
          </cell>
        </row>
        <row r="410">
          <cell r="K410" t="str">
            <v>FINEMOTION(New Fighting)</v>
          </cell>
        </row>
        <row r="411">
          <cell r="K411" t="str">
            <v>FINESSA HB01(NEW STANDARD)</v>
          </cell>
        </row>
        <row r="412">
          <cell r="K412" t="str">
            <v>FIREHAWK 680</v>
          </cell>
        </row>
        <row r="413">
          <cell r="K413" t="str">
            <v>FIREHAWK 680 FUEL SAVER</v>
          </cell>
        </row>
        <row r="414">
          <cell r="K414" t="str">
            <v>FIREHAWK 700</v>
          </cell>
        </row>
        <row r="415">
          <cell r="K415" t="str">
            <v>FIREHAWK 700 FUEL SAVER</v>
          </cell>
        </row>
        <row r="416">
          <cell r="K416" t="str">
            <v>FIREHAWK 900</v>
          </cell>
        </row>
        <row r="417">
          <cell r="K417" t="str">
            <v>FIREHAWK AS</v>
          </cell>
        </row>
        <row r="418">
          <cell r="K418" t="str">
            <v>FIREHAWK AS V2</v>
          </cell>
        </row>
        <row r="419">
          <cell r="K419" t="str">
            <v>FIREHAWK AS V3</v>
          </cell>
        </row>
        <row r="420">
          <cell r="K420" t="str">
            <v>FIREHAWK AS V3 Plus</v>
          </cell>
        </row>
        <row r="421">
          <cell r="K421" t="str">
            <v>FIREHAWK GT</v>
          </cell>
        </row>
        <row r="422">
          <cell r="K422" t="str">
            <v>FIREHAWK GT Z PURSUIT</v>
          </cell>
        </row>
        <row r="423">
          <cell r="K423" t="str">
            <v>FIREHAWK GTA-02</v>
          </cell>
        </row>
        <row r="424">
          <cell r="K424" t="str">
            <v>FIREHAWK GTA-03</v>
          </cell>
        </row>
        <row r="425">
          <cell r="K425" t="str">
            <v>FIREHAWK INDY 500</v>
          </cell>
        </row>
        <row r="426">
          <cell r="K426" t="str">
            <v>FIREHAWK INDY 500 V2</v>
          </cell>
        </row>
        <row r="427">
          <cell r="K427" t="str">
            <v>FIREHAWK INDY 500 V2+</v>
          </cell>
        </row>
        <row r="428">
          <cell r="K428" t="str">
            <v>FIREHAWK INDY 500 V3</v>
          </cell>
        </row>
        <row r="429">
          <cell r="K429" t="str">
            <v>FIREHAWK MF-1</v>
          </cell>
        </row>
        <row r="430">
          <cell r="K430" t="str">
            <v>FIREHAWK PVS</v>
          </cell>
        </row>
        <row r="431">
          <cell r="K431" t="str">
            <v>FIREHAWK RMT</v>
          </cell>
        </row>
        <row r="432">
          <cell r="K432" t="str">
            <v>FIREHAWK SPORT 01</v>
          </cell>
        </row>
        <row r="433">
          <cell r="K433" t="str">
            <v>FIREHAWK SPORT 02</v>
          </cell>
        </row>
        <row r="434">
          <cell r="K434" t="str">
            <v>Firehawk Sport spec improvement</v>
          </cell>
        </row>
        <row r="435">
          <cell r="K435" t="str">
            <v>FIREHAWK SZ90MU</v>
          </cell>
        </row>
        <row r="436">
          <cell r="K436" t="str">
            <v>FIREHAWK TZ100</v>
          </cell>
        </row>
        <row r="437">
          <cell r="K437" t="str">
            <v>FIREHAWK TZ100 A-MOTION</v>
          </cell>
        </row>
        <row r="438">
          <cell r="K438" t="str">
            <v>FIREHAWK TZ200</v>
          </cell>
        </row>
        <row r="439">
          <cell r="K439" t="str">
            <v>FIREHAWK WIDE OVAL</v>
          </cell>
        </row>
        <row r="440">
          <cell r="K440" t="str">
            <v>FIREHAWK WIDE OVAL AS</v>
          </cell>
        </row>
        <row r="441">
          <cell r="K441" t="str">
            <v>FIRESTONE 4x4 A/S</v>
          </cell>
        </row>
        <row r="442">
          <cell r="K442" t="str">
            <v>FIRESTONE All Season</v>
          </cell>
        </row>
        <row r="443">
          <cell r="K443" t="str">
            <v>FIRESTONE All Season V2 (Post FIRESTONE All Season)</v>
          </cell>
        </row>
        <row r="444">
          <cell r="K444" t="str">
            <v>FIRESTONE F305</v>
          </cell>
        </row>
        <row r="445">
          <cell r="K445" t="str">
            <v>Firestone FS100</v>
          </cell>
        </row>
        <row r="446">
          <cell r="K446" t="str">
            <v>FIRESTONE MULTISEASON</v>
          </cell>
        </row>
        <row r="447">
          <cell r="K447" t="str">
            <v>FIRESTONE MULTISEASON 2</v>
          </cell>
        </row>
        <row r="448">
          <cell r="K448" t="str">
            <v>FIRESTONE PATHWAY AS</v>
          </cell>
        </row>
        <row r="449">
          <cell r="K449" t="str">
            <v>FIRESTONE ROADHAWK</v>
          </cell>
        </row>
        <row r="450">
          <cell r="K450" t="str">
            <v>FIRESTONE ROADHAWK (MSI3)</v>
          </cell>
        </row>
        <row r="451">
          <cell r="K451" t="str">
            <v>FIRESTONE TZ700</v>
          </cell>
        </row>
        <row r="452">
          <cell r="K452" t="str">
            <v>FIRESTONE WINTER 4x4</v>
          </cell>
        </row>
        <row r="453">
          <cell r="K453" t="str">
            <v>FIRSTSTOP TOUR2</v>
          </cell>
        </row>
        <row r="454">
          <cell r="K454" t="str">
            <v>FOLD FLEX FAVORITE</v>
          </cell>
        </row>
        <row r="455">
          <cell r="K455" t="str">
            <v>FORESIGHT</v>
          </cell>
        </row>
        <row r="456">
          <cell r="K456" t="str">
            <v>FR10</v>
          </cell>
        </row>
        <row r="457">
          <cell r="K457" t="str">
            <v>FR10S</v>
          </cell>
        </row>
        <row r="458">
          <cell r="K458" t="str">
            <v>FR11</v>
          </cell>
        </row>
        <row r="459">
          <cell r="K459" t="str">
            <v>FR380</v>
          </cell>
        </row>
        <row r="460">
          <cell r="K460" t="str">
            <v>FR500</v>
          </cell>
        </row>
        <row r="461">
          <cell r="K461" t="str">
            <v>FR500 RRC UP</v>
          </cell>
        </row>
        <row r="462">
          <cell r="K462" t="str">
            <v>FR-5000</v>
          </cell>
        </row>
        <row r="463">
          <cell r="K463" t="str">
            <v>FR690</v>
          </cell>
        </row>
        <row r="464">
          <cell r="K464" t="str">
            <v>FR710</v>
          </cell>
        </row>
        <row r="465">
          <cell r="K465" t="str">
            <v>FS All terrain</v>
          </cell>
        </row>
        <row r="466">
          <cell r="K466" t="str">
            <v>FS GOOD High Inch</v>
          </cell>
        </row>
        <row r="467">
          <cell r="K467" t="str">
            <v>FS Good Winter(STL) spec optimization</v>
          </cell>
        </row>
        <row r="468">
          <cell r="K468" t="str">
            <v>FS High Inch(P-TZ700)</v>
          </cell>
        </row>
        <row r="469">
          <cell r="K469" t="str">
            <v>FS Inch-up Sport (P-MY02)</v>
          </cell>
        </row>
        <row r="470">
          <cell r="K470" t="str">
            <v>FS PRODUCT for INDONESIA</v>
          </cell>
        </row>
        <row r="471">
          <cell r="K471" t="str">
            <v>FS PXR STUDLESS</v>
          </cell>
        </row>
        <row r="472">
          <cell r="K472" t="str">
            <v>FUZION</v>
          </cell>
        </row>
        <row r="473">
          <cell r="K473" t="str">
            <v>FUZION A/T V2</v>
          </cell>
        </row>
        <row r="474">
          <cell r="K474" t="str">
            <v>FUZION HT</v>
          </cell>
        </row>
        <row r="475">
          <cell r="K475" t="str">
            <v>FUZION SPORT for BSCAP</v>
          </cell>
        </row>
        <row r="476">
          <cell r="K476" t="str">
            <v>FUZION SUV</v>
          </cell>
        </row>
        <row r="477">
          <cell r="K477" t="str">
            <v>FUZION TOURING</v>
          </cell>
        </row>
        <row r="478">
          <cell r="K478" t="str">
            <v>FUZION TOURING 2</v>
          </cell>
        </row>
        <row r="479">
          <cell r="K479" t="str">
            <v>FUZION TOURING for BSCAP</v>
          </cell>
        </row>
        <row r="480">
          <cell r="K480" t="str">
            <v>FUZION UHP</v>
          </cell>
        </row>
        <row r="481">
          <cell r="K481" t="str">
            <v>FW930 WINTER</v>
          </cell>
        </row>
        <row r="482">
          <cell r="K482" t="str">
            <v>GL-R</v>
          </cell>
        </row>
        <row r="483">
          <cell r="K483" t="str">
            <v>Good Winter (STL) spec optimization</v>
          </cell>
        </row>
        <row r="484">
          <cell r="K484" t="str">
            <v>GR-03</v>
          </cell>
        </row>
        <row r="485">
          <cell r="K485" t="str">
            <v>GREENWAYS</v>
          </cell>
        </row>
        <row r="486">
          <cell r="K486" t="str">
            <v>GRID II</v>
          </cell>
        </row>
        <row r="487">
          <cell r="K487" t="str">
            <v>HP550</v>
          </cell>
        </row>
        <row r="488">
          <cell r="K488" t="str">
            <v>HRSS 100</v>
          </cell>
        </row>
        <row r="489">
          <cell r="K489" t="str">
            <v>HUGEL RV</v>
          </cell>
        </row>
        <row r="490">
          <cell r="K490" t="str">
            <v>ICE CRUISER 7</v>
          </cell>
        </row>
        <row r="491">
          <cell r="K491" t="str">
            <v>ICE CRUISER 7000</v>
          </cell>
        </row>
        <row r="492">
          <cell r="K492" t="str">
            <v>ICE CRUISER 7000 S</v>
          </cell>
        </row>
        <row r="493">
          <cell r="K493" t="str">
            <v>ICE&amp;DRY concept</v>
          </cell>
        </row>
        <row r="494">
          <cell r="K494" t="str">
            <v>ICEPARTNER</v>
          </cell>
        </row>
        <row r="495">
          <cell r="K495" t="str">
            <v>ICEPARTNER3 (Post ICEPARTNER2)</v>
          </cell>
        </row>
        <row r="496">
          <cell r="K496" t="str">
            <v>ICEWAYS</v>
          </cell>
        </row>
        <row r="497">
          <cell r="K497" t="str">
            <v>IMPETUS REVO</v>
          </cell>
        </row>
        <row r="498">
          <cell r="K498" t="str">
            <v>IMPETUS REVO PLUS</v>
          </cell>
        </row>
        <row r="499">
          <cell r="K499" t="str">
            <v>India LVR 12inch</v>
          </cell>
        </row>
        <row r="500">
          <cell r="K500" t="str">
            <v>INSIGNIA SE 200</v>
          </cell>
        </row>
        <row r="501">
          <cell r="K501" t="str">
            <v>INSIGNIA SE 200 02</v>
          </cell>
        </row>
        <row r="502">
          <cell r="K502" t="str">
            <v>J-TRAX A/T ALL TERRAIN-001</v>
          </cell>
        </row>
        <row r="503">
          <cell r="K503" t="str">
            <v>J-Trax A/T II</v>
          </cell>
        </row>
        <row r="504">
          <cell r="K504" t="str">
            <v>J-TRAX ALL TERRAIN-001</v>
          </cell>
        </row>
        <row r="505">
          <cell r="K505" t="str">
            <v>J-TRAX H/T HIGHWAY-001</v>
          </cell>
        </row>
        <row r="506">
          <cell r="K506" t="str">
            <v>J-TRAX H/T II</v>
          </cell>
        </row>
        <row r="507">
          <cell r="K507" t="str">
            <v>J-TRAX HIGHWAY-001</v>
          </cell>
        </row>
        <row r="508">
          <cell r="K508" t="str">
            <v>J-TRAX LT</v>
          </cell>
        </row>
        <row r="509">
          <cell r="K509" t="str">
            <v>K300</v>
          </cell>
        </row>
        <row r="510">
          <cell r="K510" t="str">
            <v>K305</v>
          </cell>
        </row>
        <row r="511">
          <cell r="K511" t="str">
            <v>K370</v>
          </cell>
        </row>
        <row r="512">
          <cell r="K512" t="str">
            <v>K377</v>
          </cell>
        </row>
        <row r="513">
          <cell r="K513" t="str">
            <v>KODIAK A/T II</v>
          </cell>
        </row>
        <row r="514">
          <cell r="K514" t="str">
            <v>KODIAK HT II</v>
          </cell>
        </row>
        <row r="515">
          <cell r="K515" t="str">
            <v>LC/T</v>
          </cell>
        </row>
        <row r="516">
          <cell r="K516" t="str">
            <v>LEMANS PATHMAKER HT A/T</v>
          </cell>
        </row>
        <row r="517">
          <cell r="K517" t="str">
            <v>LEO 627</v>
          </cell>
        </row>
        <row r="518">
          <cell r="K518" t="str">
            <v>LEO 677</v>
          </cell>
        </row>
        <row r="519">
          <cell r="K519" t="str">
            <v>Long Life STL for LT WINTER</v>
          </cell>
        </row>
        <row r="520">
          <cell r="K520" t="str">
            <v>LOW-END WINTER PRODUCT</v>
          </cell>
        </row>
        <row r="521">
          <cell r="K521" t="str">
            <v>LS LYR STUDDABLE</v>
          </cell>
        </row>
        <row r="522">
          <cell r="K522" t="str">
            <v>LS NEW MINIVAN</v>
          </cell>
        </row>
        <row r="523">
          <cell r="K523" t="str">
            <v>LS WINTER 4X4 SUV</v>
          </cell>
        </row>
        <row r="524">
          <cell r="K524" t="str">
            <v>LT (3rd Brand)</v>
          </cell>
        </row>
        <row r="525">
          <cell r="K525" t="str">
            <v>LT for EV VAN</v>
          </cell>
        </row>
        <row r="526">
          <cell r="K526" t="str">
            <v>LT for EV VAN 2026</v>
          </cell>
        </row>
        <row r="527">
          <cell r="K527" t="str">
            <v>LT-MIX(EV) 2026</v>
          </cell>
        </row>
        <row r="528">
          <cell r="K528" t="str">
            <v>LT-RIB for EV 2025</v>
          </cell>
        </row>
        <row r="529">
          <cell r="K529" t="str">
            <v>LT-RIBLUG for EV 2025</v>
          </cell>
        </row>
        <row r="530">
          <cell r="K530" t="str">
            <v>LUFT RV</v>
          </cell>
        </row>
        <row r="531">
          <cell r="K531" t="str">
            <v>LUFT RV2</v>
          </cell>
        </row>
        <row r="532">
          <cell r="K532" t="str">
            <v>LVR COMMERCIAL/MCROBUS</v>
          </cell>
        </row>
        <row r="533">
          <cell r="K533" t="str">
            <v>M723</v>
          </cell>
        </row>
        <row r="534">
          <cell r="K534" t="str">
            <v>M773</v>
          </cell>
        </row>
        <row r="535">
          <cell r="K535" t="str">
            <v>M773 II</v>
          </cell>
        </row>
        <row r="536">
          <cell r="K536" t="str">
            <v>M773 SWP</v>
          </cell>
        </row>
        <row r="537">
          <cell r="K537" t="str">
            <v>M773 SWP II</v>
          </cell>
        </row>
        <row r="538">
          <cell r="K538" t="str">
            <v>M779</v>
          </cell>
        </row>
        <row r="539">
          <cell r="K539" t="str">
            <v>MILEWEAR MW01</v>
          </cell>
        </row>
        <row r="540">
          <cell r="K540" t="str">
            <v>MILEX TA-21</v>
          </cell>
        </row>
        <row r="541">
          <cell r="K541" t="str">
            <v>MILEX TA-31</v>
          </cell>
        </row>
        <row r="542">
          <cell r="K542" t="str">
            <v>MILEX TA-51</v>
          </cell>
        </row>
        <row r="543">
          <cell r="K543" t="str">
            <v>MIRATTA CAP CHANGE</v>
          </cell>
        </row>
        <row r="544">
          <cell r="K544" t="str">
            <v>Moto Sportx JS-777 2.0</v>
          </cell>
        </row>
        <row r="545">
          <cell r="K545" t="str">
            <v>MPV product</v>
          </cell>
        </row>
        <row r="546">
          <cell r="K546" t="str">
            <v>MPV-A</v>
          </cell>
        </row>
        <row r="547">
          <cell r="K547" t="str">
            <v>MREV Secondary (Pkg 2&amp;3)</v>
          </cell>
        </row>
        <row r="548">
          <cell r="K548" t="str">
            <v>MRPS Secondary (Pkg2&amp;3)</v>
          </cell>
        </row>
        <row r="549">
          <cell r="K549" t="str">
            <v>Multi Weather</v>
          </cell>
        </row>
        <row r="550">
          <cell r="K550" t="str">
            <v>MULTI WEATHER2</v>
          </cell>
        </row>
        <row r="551">
          <cell r="K551" t="str">
            <v>MULTIHAWK</v>
          </cell>
        </row>
        <row r="552">
          <cell r="K552" t="str">
            <v>MULTIHAWK 2</v>
          </cell>
        </row>
        <row r="553">
          <cell r="K553" t="str">
            <v>MULTIWAYS</v>
          </cell>
        </row>
        <row r="554">
          <cell r="K554" t="str">
            <v>MULTIWAYS 4x4</v>
          </cell>
        </row>
        <row r="555">
          <cell r="K555" t="str">
            <v>MULTIWAYS C</v>
          </cell>
        </row>
        <row r="556">
          <cell r="K556" t="str">
            <v>MULTIWEATHER2 for TAXI(Post MULTI WEATHER for TAXI)</v>
          </cell>
        </row>
        <row r="557">
          <cell r="K557" t="str">
            <v>MVRF Secondary (Pkg 2&amp;3)</v>
          </cell>
        </row>
        <row r="558">
          <cell r="K558" t="str">
            <v>MY-02 SPORTY STYLE</v>
          </cell>
        </row>
        <row r="559">
          <cell r="K559" t="str">
            <v>MZTB-like (V159)</v>
          </cell>
        </row>
        <row r="560">
          <cell r="K560" t="str">
            <v>NEW ALENZA for Japan</v>
          </cell>
        </row>
        <row r="561">
          <cell r="K561" t="str">
            <v>NEW ALL WEATHER</v>
          </cell>
        </row>
        <row r="562">
          <cell r="K562" t="str">
            <v>New Bridgestone GU (BSEU)</v>
          </cell>
        </row>
        <row r="563">
          <cell r="K563" t="str">
            <v>New BSID Sport</v>
          </cell>
        </row>
        <row r="564">
          <cell r="K564" t="str">
            <v>New Desert Dueler</v>
          </cell>
        </row>
        <row r="565">
          <cell r="K565" t="str">
            <v>NEW ECOPIA for BSCN</v>
          </cell>
        </row>
        <row r="566">
          <cell r="K566" t="str">
            <v>NEW ECOPIA MINIVAN</v>
          </cell>
        </row>
        <row r="567">
          <cell r="K567" t="str">
            <v>NEW ECOPIA SUV</v>
          </cell>
        </row>
        <row r="568">
          <cell r="K568" t="str">
            <v>NEW FIGHTING</v>
          </cell>
        </row>
        <row r="569">
          <cell r="K569" t="str">
            <v>New Firestone for BSCN</v>
          </cell>
        </row>
        <row r="570">
          <cell r="K570" t="str">
            <v>New Firestone for India</v>
          </cell>
        </row>
        <row r="571">
          <cell r="K571" t="str">
            <v>New FS LT</v>
          </cell>
        </row>
        <row r="572">
          <cell r="K572" t="str">
            <v>NEW FS PSR LRD</v>
          </cell>
        </row>
        <row r="573">
          <cell r="K573" t="str">
            <v>NEW FS TOURING</v>
          </cell>
        </row>
        <row r="574">
          <cell r="K574" t="str">
            <v>NEW GLOBAL POTENZA</v>
          </cell>
        </row>
        <row r="575">
          <cell r="K575" t="str">
            <v>NEW GOOD A/S R117-02</v>
          </cell>
        </row>
        <row r="576">
          <cell r="K576" t="str">
            <v>NEW GOOD LT</v>
          </cell>
        </row>
        <row r="577">
          <cell r="K577" t="str">
            <v>NEW GOOD LT 2</v>
          </cell>
        </row>
        <row r="578">
          <cell r="K578" t="str">
            <v>NEW GOOD PS</v>
          </cell>
        </row>
        <row r="579">
          <cell r="K579" t="str">
            <v>NEW GU</v>
          </cell>
        </row>
        <row r="580">
          <cell r="K580" t="str">
            <v>New LT for BSID</v>
          </cell>
        </row>
        <row r="581">
          <cell r="K581" t="str">
            <v>New Lug for BSID</v>
          </cell>
        </row>
        <row r="582">
          <cell r="K582" t="str">
            <v>New Potenza for AP</v>
          </cell>
        </row>
        <row r="583">
          <cell r="K583" t="str">
            <v>New POTENZA for BSID</v>
          </cell>
        </row>
        <row r="584">
          <cell r="K584" t="str">
            <v>New POTENZA MS</v>
          </cell>
        </row>
        <row r="585">
          <cell r="K585" t="str">
            <v>New product for B2B</v>
          </cell>
        </row>
        <row r="586">
          <cell r="K586" t="str">
            <v>NEW REGNO for MPV/CUV</v>
          </cell>
        </row>
        <row r="587">
          <cell r="K587" t="str">
            <v>NEW REGNO MINIVAN/SUV</v>
          </cell>
        </row>
        <row r="588">
          <cell r="K588" t="str">
            <v>NEW REGNO or Post ALENZA MPV/CUV</v>
          </cell>
        </row>
        <row r="589">
          <cell r="K589" t="str">
            <v>New Rib for BSID</v>
          </cell>
        </row>
        <row r="590">
          <cell r="K590" t="str">
            <v>NEW STANDARD</v>
          </cell>
        </row>
        <row r="591">
          <cell r="K591" t="str">
            <v>NEW STANDARD MPV/CUV</v>
          </cell>
        </row>
        <row r="592">
          <cell r="K592" t="str">
            <v>NEW TAXI PRODUCT</v>
          </cell>
        </row>
        <row r="593">
          <cell r="K593" t="str">
            <v>New TECHNO</v>
          </cell>
        </row>
        <row r="594">
          <cell r="K594" t="str">
            <v>New Track POTENZA (against Mi Cup2)</v>
          </cell>
        </row>
        <row r="595">
          <cell r="K595" t="str">
            <v>NEW TURANZA (H) EOE spec</v>
          </cell>
        </row>
        <row r="596">
          <cell r="K596" t="str">
            <v>NEW TURANZA A/S</v>
          </cell>
        </row>
        <row r="597">
          <cell r="K597" t="str">
            <v>New VF-RFT</v>
          </cell>
        </row>
        <row r="598">
          <cell r="K598" t="str">
            <v>New_Line_Consumer</v>
          </cell>
        </row>
        <row r="599">
          <cell r="K599" t="str">
            <v>NEWNO</v>
          </cell>
        </row>
        <row r="600">
          <cell r="K600" t="str">
            <v>NEWNO Gen1</v>
          </cell>
        </row>
        <row r="601">
          <cell r="K601" t="str">
            <v>NEWNO(GEN2)</v>
          </cell>
        </row>
        <row r="602">
          <cell r="K602" t="str">
            <v>NEXTRY</v>
          </cell>
        </row>
        <row r="603">
          <cell r="K603" t="str">
            <v>NEXTRY KAI</v>
          </cell>
        </row>
        <row r="604">
          <cell r="K604" t="str">
            <v>NEXTRY LEASESENBAI</v>
          </cell>
        </row>
        <row r="605">
          <cell r="K605" t="str">
            <v>NEXTRY LightSnow</v>
          </cell>
        </row>
        <row r="606">
          <cell r="K606" t="str">
            <v>NEXTRY LongLife</v>
          </cell>
        </row>
        <row r="607">
          <cell r="K607" t="str">
            <v>NEXTRY RV</v>
          </cell>
        </row>
        <row r="608">
          <cell r="K608" t="str">
            <v>NEXTRY spec change</v>
          </cell>
        </row>
        <row r="609">
          <cell r="K609" t="str">
            <v>NEXTRY(TPT)</v>
          </cell>
        </row>
        <row r="610">
          <cell r="K610" t="str">
            <v>NORANZA 001</v>
          </cell>
        </row>
        <row r="611">
          <cell r="K611" t="str">
            <v>NORANZA 001 SUV</v>
          </cell>
        </row>
        <row r="612">
          <cell r="K612" t="str">
            <v>NORANZA 001 VAN</v>
          </cell>
        </row>
        <row r="613">
          <cell r="K613" t="str">
            <v>NORANZA 002</v>
          </cell>
        </row>
        <row r="614">
          <cell r="K614" t="str">
            <v>NORANZA 002 SUV</v>
          </cell>
        </row>
        <row r="615">
          <cell r="K615" t="str">
            <v>OE_Consumer</v>
          </cell>
        </row>
        <row r="616">
          <cell r="K616" t="str">
            <v>OE_Consumer (AAT)</v>
          </cell>
        </row>
        <row r="617">
          <cell r="K617" t="str">
            <v>OE_Consumer (ALFA ROMEO)</v>
          </cell>
        </row>
        <row r="618">
          <cell r="K618" t="str">
            <v>OE_Consumer (ASTON MARTIN)</v>
          </cell>
        </row>
        <row r="619">
          <cell r="K619" t="str">
            <v>OE_Consumer (AUDI)</v>
          </cell>
        </row>
        <row r="620">
          <cell r="K620" t="str">
            <v>OE_Consumer (BMW)</v>
          </cell>
        </row>
        <row r="621">
          <cell r="K621" t="str">
            <v>OE_Consumer (BYD</v>
          </cell>
        </row>
        <row r="622">
          <cell r="K622" t="str">
            <v>OE_Consumer (BYD)</v>
          </cell>
        </row>
        <row r="623">
          <cell r="K623" t="str">
            <v>OE_Consumer (CITROEN)</v>
          </cell>
        </row>
        <row r="624">
          <cell r="K624" t="str">
            <v>OE_Consumer (DAIHATSU)</v>
          </cell>
        </row>
        <row r="625">
          <cell r="K625" t="str">
            <v>OE_Consumer (DIDI)</v>
          </cell>
        </row>
        <row r="626">
          <cell r="K626" t="str">
            <v>OE_Consumer (FERRARI)</v>
          </cell>
        </row>
        <row r="627">
          <cell r="K627" t="str">
            <v>OE_Consumer (FIAT)</v>
          </cell>
        </row>
        <row r="628">
          <cell r="K628" t="str">
            <v>OE_Consumer (FORD)</v>
          </cell>
        </row>
        <row r="629">
          <cell r="K629" t="str">
            <v>OE_Consumer (GAC)</v>
          </cell>
        </row>
        <row r="630">
          <cell r="K630" t="str">
            <v>OE_Consumer (GEELY)</v>
          </cell>
        </row>
        <row r="631">
          <cell r="K631" t="str">
            <v>OE_Consumer (GM)</v>
          </cell>
        </row>
        <row r="632">
          <cell r="K632" t="str">
            <v>OE_Consumer (HINO)</v>
          </cell>
        </row>
        <row r="633">
          <cell r="K633" t="str">
            <v>OE_Consumer (HOLDEN)</v>
          </cell>
        </row>
        <row r="634">
          <cell r="K634" t="str">
            <v>OE_Consumer (HONDA)</v>
          </cell>
        </row>
        <row r="635">
          <cell r="K635" t="str">
            <v>OE_Consumer (HONDA_TAIWAN)</v>
          </cell>
        </row>
        <row r="636">
          <cell r="K636" t="str">
            <v>OE_Consumer (HSV)</v>
          </cell>
        </row>
        <row r="637">
          <cell r="K637" t="str">
            <v>OE_Consumer (HUA-CHUANG)</v>
          </cell>
        </row>
        <row r="638">
          <cell r="K638" t="str">
            <v>OE_Consumer (HYUNDAI)</v>
          </cell>
        </row>
        <row r="639">
          <cell r="K639" t="str">
            <v>OE_Consumer (HYUNDAI_SANYOU)</v>
          </cell>
        </row>
        <row r="640">
          <cell r="K640" t="str">
            <v>OE_Consumer (ISUZU)</v>
          </cell>
        </row>
        <row r="641">
          <cell r="K641" t="str">
            <v>OE_Consumer (IVECO)</v>
          </cell>
        </row>
        <row r="642">
          <cell r="K642" t="str">
            <v>OE_Consumer (KIA)</v>
          </cell>
        </row>
        <row r="643">
          <cell r="K643" t="str">
            <v>OE_Consumer (LANCIA)</v>
          </cell>
        </row>
        <row r="644">
          <cell r="K644" t="str">
            <v>OE_Consumer (LIXIANG)</v>
          </cell>
        </row>
        <row r="645">
          <cell r="K645" t="str">
            <v>OE_Consumer (MAHINDRA&amp;MAHINDRA)</v>
          </cell>
        </row>
        <row r="646">
          <cell r="K646" t="str">
            <v>OE_Consumer (MARUTI)</v>
          </cell>
        </row>
        <row r="647">
          <cell r="K647" t="str">
            <v>OE_Consumer (MASERATI)</v>
          </cell>
        </row>
        <row r="648">
          <cell r="K648" t="str">
            <v>OE_Consumer (MAZDA)</v>
          </cell>
        </row>
        <row r="649">
          <cell r="K649" t="str">
            <v>OE_Consumer (MERCEDES)</v>
          </cell>
        </row>
        <row r="650">
          <cell r="K650" t="str">
            <v>OE_Consumer (MINI_BMW)</v>
          </cell>
        </row>
        <row r="651">
          <cell r="K651" t="str">
            <v>OE_Consumer (MITSUBISHI)</v>
          </cell>
        </row>
        <row r="652">
          <cell r="K652" t="str">
            <v>OE_Consumer (MITSUBISHI_CHINA)</v>
          </cell>
        </row>
        <row r="653">
          <cell r="K653" t="str">
            <v>OE_Consumer (MITSUBISHI_FUSO)</v>
          </cell>
        </row>
        <row r="654">
          <cell r="K654" t="str">
            <v>OE_Consumer (MITSUBISHI_THAI)</v>
          </cell>
        </row>
        <row r="655">
          <cell r="K655" t="str">
            <v>OE_Consumer (NIO)</v>
          </cell>
        </row>
        <row r="656">
          <cell r="K656" t="str">
            <v>OE_Consumer (NISSAN)</v>
          </cell>
        </row>
        <row r="657">
          <cell r="K657" t="str">
            <v>OE_Consumer (NISSAN_DONGFENG)</v>
          </cell>
        </row>
        <row r="658">
          <cell r="K658" t="str">
            <v>OE_Consumer (NISSAN_YULON)</v>
          </cell>
        </row>
        <row r="659">
          <cell r="K659" t="str">
            <v>OE_Consumer (PERODUA)</v>
          </cell>
        </row>
        <row r="660">
          <cell r="K660" t="str">
            <v>OE_Consumer (PEUGEOT)</v>
          </cell>
        </row>
        <row r="661">
          <cell r="K661" t="str">
            <v>OE_Consumer (PORSCHE)</v>
          </cell>
        </row>
        <row r="662">
          <cell r="K662" t="str">
            <v>OE_Consumer (RENAULT)</v>
          </cell>
        </row>
        <row r="663">
          <cell r="K663" t="str">
            <v>OE_Consumer (SAIC)</v>
          </cell>
        </row>
        <row r="664">
          <cell r="K664" t="str">
            <v>OE_Consumer (SEAT)</v>
          </cell>
        </row>
        <row r="665">
          <cell r="K665" t="str">
            <v>OE_Consumer (SKODA)</v>
          </cell>
        </row>
        <row r="666">
          <cell r="K666" t="str">
            <v>OE_Consumer (SMART)</v>
          </cell>
        </row>
        <row r="667">
          <cell r="K667" t="str">
            <v>OE_Consumer (SSANGYONG)</v>
          </cell>
        </row>
        <row r="668">
          <cell r="K668" t="str">
            <v>OE_Consumer (SUBARU)</v>
          </cell>
        </row>
        <row r="669">
          <cell r="K669" t="str">
            <v>OE_Consumer (SUZUKI)</v>
          </cell>
        </row>
        <row r="670">
          <cell r="K670" t="str">
            <v>OE_Consumer (TATA)</v>
          </cell>
        </row>
        <row r="671">
          <cell r="K671" t="str">
            <v>OE_Consumer (TESLA)</v>
          </cell>
        </row>
        <row r="672">
          <cell r="K672" t="str">
            <v>OE_Consumer (TOYOTA)</v>
          </cell>
        </row>
        <row r="673">
          <cell r="K673" t="str">
            <v>OE_Consumer (TOYOTA_KOKUZUI)</v>
          </cell>
        </row>
        <row r="674">
          <cell r="K674" t="str">
            <v>OE_Consumer (TOYOTA_KOUSHU)</v>
          </cell>
        </row>
        <row r="675">
          <cell r="K675" t="str">
            <v>OE_Consumer (VOLKSWAGEN)</v>
          </cell>
        </row>
        <row r="676">
          <cell r="K676" t="str">
            <v>OE_Consumer (VOLVO)</v>
          </cell>
        </row>
        <row r="677">
          <cell r="K677" t="str">
            <v>OE_Consumer (XIAOMI)</v>
          </cell>
        </row>
        <row r="678">
          <cell r="K678" t="str">
            <v>OE_Consumer (XPENG)</v>
          </cell>
        </row>
        <row r="679">
          <cell r="K679" t="str">
            <v>OE_Consumer (YULON_TOBE)</v>
          </cell>
        </row>
        <row r="680">
          <cell r="K680" t="str">
            <v>Off Road Racing Tire for BSANZ</v>
          </cell>
        </row>
        <row r="681">
          <cell r="K681" t="str">
            <v>Other_Consumer</v>
          </cell>
        </row>
        <row r="682">
          <cell r="K682" t="str">
            <v>P-ALENZA LX200 for MEA</v>
          </cell>
        </row>
        <row r="683">
          <cell r="K683" t="str">
            <v>PANTHER</v>
          </cell>
        </row>
        <row r="684">
          <cell r="K684" t="str">
            <v>PATHMAKER A/T</v>
          </cell>
        </row>
        <row r="685">
          <cell r="K685" t="str">
            <v>PATHMAKER H/T</v>
          </cell>
        </row>
        <row r="686">
          <cell r="K686" t="str">
            <v>P-D697</v>
          </cell>
        </row>
        <row r="687">
          <cell r="K687" t="str">
            <v>P-Dueler Highway Terrain</v>
          </cell>
        </row>
        <row r="688">
          <cell r="K688" t="str">
            <v>P-ECOPIA</v>
          </cell>
        </row>
        <row r="689">
          <cell r="K689" t="str">
            <v>P-EV01(Enliten)</v>
          </cell>
        </row>
        <row r="690">
          <cell r="K690" t="str">
            <v>P-FS All terrain</v>
          </cell>
        </row>
        <row r="691">
          <cell r="K691" t="str">
            <v>P-FS100</v>
          </cell>
        </row>
        <row r="692">
          <cell r="K692" t="str">
            <v>PHENOMA</v>
          </cell>
        </row>
        <row r="693">
          <cell r="K693" t="str">
            <v>PLAYZ PX</v>
          </cell>
        </row>
        <row r="694">
          <cell r="K694" t="str">
            <v>PLAYZ PX Color Side</v>
          </cell>
        </row>
        <row r="695">
          <cell r="K695" t="str">
            <v>Playz PX II</v>
          </cell>
        </row>
        <row r="696">
          <cell r="K696" t="str">
            <v>PLAYZ PXC</v>
          </cell>
        </row>
        <row r="697">
          <cell r="K697" t="str">
            <v>PLAYZ PXC  Color Side</v>
          </cell>
        </row>
        <row r="698">
          <cell r="K698" t="str">
            <v>PLAYZ PX-RV</v>
          </cell>
        </row>
        <row r="699">
          <cell r="K699" t="str">
            <v>PLAYZ PX-RV  Color Side</v>
          </cell>
        </row>
        <row r="700">
          <cell r="K700" t="str">
            <v>Playz PX-RV II</v>
          </cell>
        </row>
        <row r="701">
          <cell r="K701" t="str">
            <v>PLAYZ PZ-X</v>
          </cell>
        </row>
        <row r="702">
          <cell r="K702" t="str">
            <v>Playz RV ecopia</v>
          </cell>
        </row>
        <row r="703">
          <cell r="K703" t="str">
            <v>Post 604V</v>
          </cell>
        </row>
        <row r="704">
          <cell r="K704" t="str">
            <v>Post 616 II</v>
          </cell>
        </row>
        <row r="705">
          <cell r="K705" t="str">
            <v>Post 616V</v>
          </cell>
        </row>
        <row r="706">
          <cell r="K706" t="str">
            <v>Post A005 WEATHER CONTROL</v>
          </cell>
        </row>
        <row r="707">
          <cell r="K707" t="str">
            <v>Post A005 WEATHER CONTROL (MSI3)</v>
          </cell>
        </row>
        <row r="708">
          <cell r="K708" t="str">
            <v>Post ALENZA 001</v>
          </cell>
        </row>
        <row r="709">
          <cell r="K709" t="str">
            <v>Post ALENZA 002</v>
          </cell>
        </row>
        <row r="710">
          <cell r="K710" t="str">
            <v>Post ALENZA AS Ultra</v>
          </cell>
        </row>
        <row r="711">
          <cell r="K711" t="str">
            <v>Post ALENZA LX100</v>
          </cell>
        </row>
        <row r="712">
          <cell r="K712" t="str">
            <v>Post ALENZA LX200</v>
          </cell>
        </row>
        <row r="713">
          <cell r="K713" t="str">
            <v>Post ALENZA MPV/CUV</v>
          </cell>
        </row>
        <row r="714">
          <cell r="K714" t="str">
            <v>Post Alenza/TQT</v>
          </cell>
        </row>
        <row r="715">
          <cell r="K715" t="str">
            <v>Post ALL SEASON CVR</v>
          </cell>
        </row>
        <row r="716">
          <cell r="K716" t="str">
            <v>Post ALLEGRO</v>
          </cell>
        </row>
        <row r="717">
          <cell r="K717" t="str">
            <v>Post ATRACTA</v>
          </cell>
        </row>
        <row r="718">
          <cell r="K718" t="str">
            <v>Post ATX RADIAL 23</v>
          </cell>
        </row>
        <row r="719">
          <cell r="K719" t="str">
            <v>Post B250</v>
          </cell>
        </row>
        <row r="720">
          <cell r="K720" t="str">
            <v>Post B290</v>
          </cell>
        </row>
        <row r="721">
          <cell r="K721" t="str">
            <v>Post B350</v>
          </cell>
        </row>
        <row r="722">
          <cell r="K722" t="str">
            <v>Post B381</v>
          </cell>
        </row>
        <row r="723">
          <cell r="K723" t="str">
            <v>Post B390</v>
          </cell>
        </row>
        <row r="724">
          <cell r="K724" t="str">
            <v>Post B391</v>
          </cell>
        </row>
        <row r="725">
          <cell r="K725" t="str">
            <v>Post B500</v>
          </cell>
        </row>
        <row r="726">
          <cell r="K726" t="str">
            <v>Post B750</v>
          </cell>
        </row>
        <row r="727">
          <cell r="K727" t="str">
            <v>Post BISON 623</v>
          </cell>
        </row>
        <row r="728">
          <cell r="K728" t="str">
            <v>Post BLIZZAK All in One Studless</v>
          </cell>
        </row>
        <row r="729">
          <cell r="K729" t="str">
            <v>Post BLIZZAK DM-V3</v>
          </cell>
        </row>
        <row r="730">
          <cell r="K730" t="str">
            <v>Post Blizzak ICE</v>
          </cell>
        </row>
        <row r="731">
          <cell r="K731" t="str">
            <v>Post BLIZZAK ICEPEAK</v>
          </cell>
        </row>
        <row r="732">
          <cell r="K732" t="str">
            <v>Post BLIZZAK ICEPEAK (BLIZZAK WS100) for BSCN Spec</v>
          </cell>
        </row>
        <row r="733">
          <cell r="K733" t="str">
            <v>Post BLIZZAK LM</v>
          </cell>
        </row>
        <row r="734">
          <cell r="K734" t="str">
            <v>Post BLIZZAK LM001</v>
          </cell>
        </row>
        <row r="735">
          <cell r="K735" t="str">
            <v>Post BLIZZAK LM005</v>
          </cell>
        </row>
        <row r="736">
          <cell r="K736" t="str">
            <v>Post BLIZZAK LM005 DG</v>
          </cell>
        </row>
        <row r="737">
          <cell r="K737" t="str">
            <v>Post BLIZZAK LM-30</v>
          </cell>
        </row>
        <row r="738">
          <cell r="K738" t="str">
            <v>Post BLIZZAK LM-60</v>
          </cell>
        </row>
        <row r="739">
          <cell r="K739" t="str">
            <v>Post BLIZZAK LM-80</v>
          </cell>
        </row>
        <row r="740">
          <cell r="K740" t="str">
            <v>Post BLIZZAK LM-80 EVO</v>
          </cell>
        </row>
        <row r="741">
          <cell r="K741" t="str">
            <v>Post BLIZZAK NORDIC</v>
          </cell>
        </row>
        <row r="742">
          <cell r="K742" t="str">
            <v>Post BLIZZAK NV</v>
          </cell>
        </row>
        <row r="743">
          <cell r="K743" t="str">
            <v>Post BLIZZAK SPIKE 3</v>
          </cell>
        </row>
        <row r="744">
          <cell r="K744" t="str">
            <v>Post BLIZZAK SPIKE-02</v>
          </cell>
        </row>
        <row r="745">
          <cell r="K745" t="str">
            <v>Post BLIZZAK SPIKE-02 SUV</v>
          </cell>
        </row>
        <row r="746">
          <cell r="K746" t="str">
            <v>Post BLIZZAK TM-03</v>
          </cell>
        </row>
        <row r="747">
          <cell r="K747" t="str">
            <v>Post BLIZZAK TM-03 LS</v>
          </cell>
        </row>
        <row r="748">
          <cell r="K748" t="str">
            <v>Post BLIZZAK VL1</v>
          </cell>
        </row>
        <row r="749">
          <cell r="K749" t="str">
            <v>Post BLIZZAK VL10</v>
          </cell>
        </row>
        <row r="750">
          <cell r="K750" t="str">
            <v>Post BLIZZAK VL10/VL10A</v>
          </cell>
        </row>
        <row r="751">
          <cell r="K751" t="str">
            <v>Post BLIZZAK VRX2</v>
          </cell>
        </row>
        <row r="752">
          <cell r="K752" t="str">
            <v>Post BLIZZAK VRX3</v>
          </cell>
        </row>
        <row r="753">
          <cell r="K753" t="str">
            <v>Post BLIZZAK W810</v>
          </cell>
        </row>
        <row r="754">
          <cell r="K754" t="str">
            <v>Post BLIZZAK W965</v>
          </cell>
        </row>
        <row r="755">
          <cell r="K755" t="str">
            <v>Post BLIZZAK W979</v>
          </cell>
        </row>
        <row r="756">
          <cell r="K756" t="str">
            <v>Post BLIZZAK W979 Gen1</v>
          </cell>
        </row>
        <row r="757">
          <cell r="K757" t="str">
            <v>Post BLIZZAK W995</v>
          </cell>
        </row>
        <row r="758">
          <cell r="K758" t="str">
            <v>Post BLIZZAK WS90</v>
          </cell>
        </row>
        <row r="759">
          <cell r="K759" t="str">
            <v>Post BLIZZAK WZ-1</v>
          </cell>
        </row>
        <row r="760">
          <cell r="K760" t="str">
            <v>Post BLIZZAK WZ-1 Gen3</v>
          </cell>
        </row>
        <row r="761">
          <cell r="K761" t="str">
            <v>Post BLIZZAK XG02</v>
          </cell>
        </row>
        <row r="762">
          <cell r="K762" t="str">
            <v>Post BOB JANE ALL ROUNDER</v>
          </cell>
        </row>
        <row r="763">
          <cell r="K763" t="str">
            <v>Post BOB JANE AUSTRALIAN ALL ROUNDER</v>
          </cell>
        </row>
        <row r="764">
          <cell r="K764" t="str">
            <v>Post BOB JANE XENON Z7</v>
          </cell>
        </row>
        <row r="765">
          <cell r="K765" t="str">
            <v>Post BRAVO</v>
          </cell>
        </row>
        <row r="766">
          <cell r="K766" t="str">
            <v>Post B-STYLE EX</v>
          </cell>
        </row>
        <row r="767">
          <cell r="K767" t="str">
            <v>Post B'style EX001for BSCN EC</v>
          </cell>
        </row>
        <row r="768">
          <cell r="K768" t="str">
            <v>Post B'style SUV for BSCN EC</v>
          </cell>
        </row>
        <row r="769">
          <cell r="K769" t="str">
            <v>POST CHAMPION FUEL FIGHTER</v>
          </cell>
        </row>
        <row r="770">
          <cell r="K770" t="str">
            <v>Post COMPETUS A/T 2</v>
          </cell>
        </row>
        <row r="771">
          <cell r="K771" t="str">
            <v>Post COMPETUS H/L</v>
          </cell>
        </row>
        <row r="772">
          <cell r="K772" t="str">
            <v>Post COMPETUS H/P 2</v>
          </cell>
        </row>
        <row r="773">
          <cell r="K773" t="str">
            <v>Post COMPETUS WINTER 2</v>
          </cell>
        </row>
        <row r="774">
          <cell r="K774" t="str">
            <v>Post COMPETUS WINTER 2 (MSI3)</v>
          </cell>
        </row>
        <row r="775">
          <cell r="K775" t="str">
            <v>Post CV2000</v>
          </cell>
        </row>
        <row r="776">
          <cell r="K776" t="str">
            <v>Post CV-211</v>
          </cell>
        </row>
        <row r="777">
          <cell r="K777" t="str">
            <v>Post CV3000</v>
          </cell>
        </row>
        <row r="778">
          <cell r="K778" t="str">
            <v>Post CV4000</v>
          </cell>
        </row>
        <row r="779">
          <cell r="K779" t="str">
            <v>Post CV9000</v>
          </cell>
        </row>
        <row r="780">
          <cell r="K780" t="str">
            <v>Post CVT 3000</v>
          </cell>
        </row>
        <row r="781">
          <cell r="K781" t="str">
            <v>Post DAYTON D110</v>
          </cell>
        </row>
        <row r="782">
          <cell r="K782" t="str">
            <v>Post DAYTON D320</v>
          </cell>
        </row>
        <row r="783">
          <cell r="K783" t="str">
            <v>Post DAYTON DW510</v>
          </cell>
        </row>
        <row r="784">
          <cell r="K784" t="str">
            <v>Post Dayton H/T 200</v>
          </cell>
        </row>
        <row r="785">
          <cell r="K785" t="str">
            <v>Post DESTINATION A/T</v>
          </cell>
        </row>
        <row r="786">
          <cell r="K786" t="str">
            <v>Post DESTINATION A/T2</v>
          </cell>
        </row>
        <row r="787">
          <cell r="K787" t="str">
            <v>Post DESTINATION H/T</v>
          </cell>
        </row>
        <row r="788">
          <cell r="K788" t="str">
            <v>Post DESTINATION HP</v>
          </cell>
        </row>
        <row r="789">
          <cell r="K789" t="str">
            <v>Post DESTINATION LE 2</v>
          </cell>
        </row>
        <row r="790">
          <cell r="K790" t="str">
            <v>Post DESTINATION LE LE-02</v>
          </cell>
        </row>
        <row r="791">
          <cell r="K791" t="str">
            <v>Post DESTINATION LE3</v>
          </cell>
        </row>
        <row r="792">
          <cell r="K792" t="str">
            <v>Post DESTINATION M/T</v>
          </cell>
        </row>
        <row r="793">
          <cell r="K793" t="str">
            <v>Post DESTINATION XT</v>
          </cell>
        </row>
        <row r="794">
          <cell r="K794" t="str">
            <v>Post DRIVE GUARD</v>
          </cell>
        </row>
        <row r="795">
          <cell r="K795" t="str">
            <v>Post DriveGuard - Truck</v>
          </cell>
        </row>
        <row r="796">
          <cell r="K796" t="str">
            <v>Post DRIVEGUARD Plus</v>
          </cell>
        </row>
        <row r="797">
          <cell r="K797" t="str">
            <v>Post DRIVEGUARD(SUMMMER)</v>
          </cell>
        </row>
        <row r="798">
          <cell r="K798" t="str">
            <v>Post DRIVEGUARD(WINTER)</v>
          </cell>
        </row>
        <row r="799">
          <cell r="K799" t="str">
            <v>Post DRIVEWAYS</v>
          </cell>
        </row>
        <row r="800">
          <cell r="K800" t="str">
            <v>Post DRIVEWAYS (MSI3)</v>
          </cell>
        </row>
        <row r="801">
          <cell r="K801" t="str">
            <v>Post DRIVEWAYS SPORT</v>
          </cell>
        </row>
        <row r="802">
          <cell r="K802" t="str">
            <v>Post DRIVEWAYS SPORT (MSI3)</v>
          </cell>
        </row>
        <row r="803">
          <cell r="K803" t="str">
            <v>Post DT CUV</v>
          </cell>
        </row>
        <row r="804">
          <cell r="K804" t="str">
            <v>Post DT PSR</v>
          </cell>
        </row>
        <row r="805">
          <cell r="K805" t="str">
            <v>Post DT30</v>
          </cell>
        </row>
        <row r="806">
          <cell r="K806" t="str">
            <v>Post DUELER A/T 001</v>
          </cell>
        </row>
        <row r="807">
          <cell r="K807" t="str">
            <v>Post DUELER A/T 694</v>
          </cell>
        </row>
        <row r="808">
          <cell r="K808" t="str">
            <v>Post DUELER A/T 697</v>
          </cell>
        </row>
        <row r="809">
          <cell r="K809" t="str">
            <v>Post DUELER A/T 697 (LT)</v>
          </cell>
        </row>
        <row r="810">
          <cell r="K810" t="str">
            <v>Post DUELER A/T 697 (PSR)</v>
          </cell>
        </row>
        <row r="811">
          <cell r="K811" t="str">
            <v>Post DUELER A/T 698</v>
          </cell>
        </row>
        <row r="812">
          <cell r="K812" t="str">
            <v>Post DUELER A/T REVO 2</v>
          </cell>
        </row>
        <row r="813">
          <cell r="K813" t="str">
            <v>Post DUELER A/T REVO 3</v>
          </cell>
        </row>
        <row r="814">
          <cell r="K814" t="str">
            <v>Post DUELER A/T RH-S</v>
          </cell>
        </row>
        <row r="815">
          <cell r="K815" t="str">
            <v>Post DUELER A/T002</v>
          </cell>
        </row>
        <row r="816">
          <cell r="K816" t="str">
            <v>Post DUELER H/L 422</v>
          </cell>
        </row>
        <row r="817">
          <cell r="K817" t="str">
            <v>Post DUELER H/L 683</v>
          </cell>
        </row>
        <row r="818">
          <cell r="K818" t="str">
            <v>Post DUELER H/L 850 for Japan</v>
          </cell>
        </row>
        <row r="819">
          <cell r="K819" t="str">
            <v>Post DUELER H/L ALENZA PLUS</v>
          </cell>
        </row>
        <row r="820">
          <cell r="K820" t="str">
            <v>Post DUELER H/P SPORT A/S</v>
          </cell>
        </row>
        <row r="821">
          <cell r="K821" t="str">
            <v>Post DUELER H/T 684II</v>
          </cell>
        </row>
        <row r="822">
          <cell r="K822" t="str">
            <v>Post DUELER H/T685</v>
          </cell>
        </row>
        <row r="823">
          <cell r="K823" t="str">
            <v>Post DUELER M/T 674</v>
          </cell>
        </row>
        <row r="824">
          <cell r="K824" t="str">
            <v>Post Dueler X/T</v>
          </cell>
        </row>
        <row r="825">
          <cell r="K825" t="str">
            <v>Post DURAVIS CAMPER</v>
          </cell>
        </row>
        <row r="826">
          <cell r="K826" t="str">
            <v>Post DURAVIS CAMPER(Gen1)</v>
          </cell>
        </row>
        <row r="827">
          <cell r="K827" t="str">
            <v>Post DURAVIS M700HD</v>
          </cell>
        </row>
        <row r="828">
          <cell r="K828" t="str">
            <v>Post DURAVIS M804</v>
          </cell>
        </row>
        <row r="829">
          <cell r="K829" t="str">
            <v>Post DURAVIS M804 for EV</v>
          </cell>
        </row>
        <row r="830">
          <cell r="K830" t="str">
            <v>Post DURAVIS R205</v>
          </cell>
        </row>
        <row r="831">
          <cell r="K831" t="str">
            <v>Post DURAVIS R212</v>
          </cell>
        </row>
        <row r="832">
          <cell r="K832" t="str">
            <v>Post DURAVIS R238</v>
          </cell>
        </row>
        <row r="833">
          <cell r="K833" t="str">
            <v>Post DURAVIS R500HD</v>
          </cell>
        </row>
        <row r="834">
          <cell r="K834" t="str">
            <v>Post DURAVIS R611</v>
          </cell>
        </row>
        <row r="835">
          <cell r="K835" t="str">
            <v>Post DURAVIS R611X</v>
          </cell>
        </row>
        <row r="836">
          <cell r="K836" t="str">
            <v>Post DURAVIS R624</v>
          </cell>
        </row>
        <row r="837">
          <cell r="K837" t="str">
            <v>Post DURAVIS R624HD</v>
          </cell>
        </row>
        <row r="838">
          <cell r="K838" t="str">
            <v>Post DURAVIS R660</v>
          </cell>
        </row>
        <row r="839">
          <cell r="K839" t="str">
            <v>Post DURAVIS R670</v>
          </cell>
        </row>
        <row r="840">
          <cell r="K840" t="str">
            <v>Post DW700</v>
          </cell>
        </row>
        <row r="841">
          <cell r="K841" t="str">
            <v>Post ECOPIA (CHINA)</v>
          </cell>
        </row>
        <row r="842">
          <cell r="K842" t="str">
            <v>Post ECOPIA EP001S</v>
          </cell>
        </row>
        <row r="843">
          <cell r="K843" t="str">
            <v>Post ECOPIA EP150</v>
          </cell>
        </row>
        <row r="844">
          <cell r="K844" t="str">
            <v>Post ECOPIA EP200</v>
          </cell>
        </row>
        <row r="845">
          <cell r="K845" t="str">
            <v>Post ECOPIA EP300</v>
          </cell>
        </row>
        <row r="846">
          <cell r="K846" t="str">
            <v>Post ECOPIA EP422 PLUS</v>
          </cell>
        </row>
        <row r="847">
          <cell r="K847" t="str">
            <v>Post ECOPIA EV-01</v>
          </cell>
        </row>
        <row r="848">
          <cell r="K848" t="str">
            <v>Post ECOPIA EX20</v>
          </cell>
        </row>
        <row r="849">
          <cell r="K849" t="str">
            <v>Post ECOPIA EX20 RV</v>
          </cell>
        </row>
        <row r="850">
          <cell r="K850" t="str">
            <v>Post ECOPIA EX20C</v>
          </cell>
        </row>
        <row r="851">
          <cell r="K851" t="str">
            <v>Post ECOPIA H/L 001</v>
          </cell>
        </row>
        <row r="852">
          <cell r="K852" t="str">
            <v>Post ECOPIA H/L 422 PLUS</v>
          </cell>
        </row>
        <row r="853">
          <cell r="K853" t="str">
            <v>Post ECOPIA M701</v>
          </cell>
        </row>
        <row r="854">
          <cell r="K854" t="str">
            <v>Post ECOPIA M812</v>
          </cell>
        </row>
        <row r="855">
          <cell r="K855" t="str">
            <v>Post ECOPIA MPV-1</v>
          </cell>
        </row>
        <row r="856">
          <cell r="K856" t="str">
            <v>Post ECOPIA NH100</v>
          </cell>
        </row>
        <row r="857">
          <cell r="K857" t="str">
            <v>Post ECOPIA NH100 BSFC</v>
          </cell>
        </row>
        <row r="858">
          <cell r="K858" t="str">
            <v>Post ECOPIA NH100 RV</v>
          </cell>
        </row>
        <row r="859">
          <cell r="K859" t="str">
            <v>Post ECOPIA NH100C</v>
          </cell>
        </row>
        <row r="860">
          <cell r="K860" t="str">
            <v>Post ECOPIA R201</v>
          </cell>
        </row>
        <row r="861">
          <cell r="K861" t="str">
            <v>Post EUROPA</v>
          </cell>
        </row>
        <row r="862">
          <cell r="K862" t="str">
            <v>Post EV Tyre</v>
          </cell>
        </row>
        <row r="863">
          <cell r="K863" t="str">
            <v>Post F01</v>
          </cell>
        </row>
        <row r="864">
          <cell r="K864" t="str">
            <v>Post F-570</v>
          </cell>
        </row>
        <row r="865">
          <cell r="K865" t="str">
            <v>Post F-580</v>
          </cell>
        </row>
        <row r="866">
          <cell r="K866" t="str">
            <v>Post F-580 FUEL SAVER</v>
          </cell>
        </row>
        <row r="867">
          <cell r="K867" t="str">
            <v>Post F-590</v>
          </cell>
        </row>
        <row r="868">
          <cell r="K868" t="str">
            <v>Post F-590 FUEL SAVER</v>
          </cell>
        </row>
        <row r="869">
          <cell r="K869" t="str">
            <v>Post F-600</v>
          </cell>
        </row>
        <row r="870">
          <cell r="K870" t="str">
            <v>Post F77</v>
          </cell>
        </row>
        <row r="871">
          <cell r="K871" t="str">
            <v>Post FH INDY 500</v>
          </cell>
        </row>
        <row r="872">
          <cell r="K872" t="str">
            <v>Post FH WIDE OVAL INDY 500</v>
          </cell>
        </row>
        <row r="873">
          <cell r="K873" t="str">
            <v>Post FINESSA HB01</v>
          </cell>
        </row>
        <row r="874">
          <cell r="K874" t="str">
            <v>Post FIREHAWK 680</v>
          </cell>
        </row>
        <row r="875">
          <cell r="K875" t="str">
            <v>Post FIREHAWK 680 FUEL SAVER</v>
          </cell>
        </row>
        <row r="876">
          <cell r="K876" t="str">
            <v>Post FIREHAWK 700</v>
          </cell>
        </row>
        <row r="877">
          <cell r="K877" t="str">
            <v>Post FIREHAWK 700 FUEL SAVER</v>
          </cell>
        </row>
        <row r="878">
          <cell r="K878" t="str">
            <v>Post FIREHAWK AS</v>
          </cell>
        </row>
        <row r="879">
          <cell r="K879" t="str">
            <v>Post FIREHAWK GT</v>
          </cell>
        </row>
        <row r="880">
          <cell r="K880" t="str">
            <v>POST FIREHAWK GT PURSUIT</v>
          </cell>
        </row>
        <row r="881">
          <cell r="K881" t="str">
            <v>Post FIREHAWK GT Z PURSUIT</v>
          </cell>
        </row>
        <row r="882">
          <cell r="K882" t="str">
            <v>Post FIREHAWK PVS</v>
          </cell>
        </row>
        <row r="883">
          <cell r="K883" t="str">
            <v>Post FIREHAWK RMT</v>
          </cell>
        </row>
        <row r="884">
          <cell r="K884" t="str">
            <v>Post FIREHAWK SZ90MU</v>
          </cell>
        </row>
        <row r="885">
          <cell r="K885" t="str">
            <v>Post FIREHAWK WIDE OVAL</v>
          </cell>
        </row>
        <row r="886">
          <cell r="K886" t="str">
            <v>Post FIREHAWK WIDE OVAL AS</v>
          </cell>
        </row>
        <row r="887">
          <cell r="K887" t="str">
            <v>POST FIRESTONE AFFINITY AS</v>
          </cell>
        </row>
        <row r="888">
          <cell r="K888" t="str">
            <v>Post FIRESTONE All Season</v>
          </cell>
        </row>
        <row r="889">
          <cell r="K889" t="str">
            <v>Post FIRESTONE All Season V2</v>
          </cell>
        </row>
        <row r="890">
          <cell r="K890" t="str">
            <v>Post FIRESTONE F-77</v>
          </cell>
        </row>
        <row r="891">
          <cell r="K891" t="str">
            <v>Post FIRESTONE MULTISEASON 2</v>
          </cell>
        </row>
        <row r="892">
          <cell r="K892" t="str">
            <v>POST FIRESTONE ROADHAWK</v>
          </cell>
        </row>
        <row r="893">
          <cell r="K893" t="str">
            <v>Post FIRESTONE WINTER 4x4</v>
          </cell>
        </row>
        <row r="894">
          <cell r="K894" t="str">
            <v>Post FIRST STOP SPEED</v>
          </cell>
        </row>
        <row r="895">
          <cell r="K895" t="str">
            <v>Post FIRST STOP TOUR</v>
          </cell>
        </row>
        <row r="896">
          <cell r="K896" t="str">
            <v>Post FIRSTSTOP WINTER2</v>
          </cell>
        </row>
        <row r="897">
          <cell r="K897" t="str">
            <v>Post FR10</v>
          </cell>
        </row>
        <row r="898">
          <cell r="K898" t="str">
            <v>Post FR11</v>
          </cell>
        </row>
        <row r="899">
          <cell r="K899" t="str">
            <v>Post FR380</v>
          </cell>
        </row>
        <row r="900">
          <cell r="K900" t="str">
            <v>Post FR500</v>
          </cell>
        </row>
        <row r="901">
          <cell r="K901" t="str">
            <v>Post FR710</v>
          </cell>
        </row>
        <row r="902">
          <cell r="K902" t="str">
            <v>Post Fuzion A/T</v>
          </cell>
        </row>
        <row r="903">
          <cell r="K903" t="str">
            <v>Post Fuzion SUV</v>
          </cell>
        </row>
        <row r="904">
          <cell r="K904" t="str">
            <v>Post Fuzion TOURING</v>
          </cell>
        </row>
        <row r="905">
          <cell r="K905" t="str">
            <v>Post Fuzion UHP</v>
          </cell>
        </row>
        <row r="906">
          <cell r="K906" t="str">
            <v>Post G561</v>
          </cell>
        </row>
        <row r="907">
          <cell r="K907" t="str">
            <v>Post GL-R</v>
          </cell>
        </row>
        <row r="908">
          <cell r="K908" t="str">
            <v>Post GREENWAYS</v>
          </cell>
        </row>
        <row r="909">
          <cell r="K909" t="str">
            <v>Post GREENWAYS (MSI3)</v>
          </cell>
        </row>
        <row r="910">
          <cell r="K910" t="str">
            <v>POST H/L 001</v>
          </cell>
        </row>
        <row r="911">
          <cell r="K911" t="str">
            <v>Post HP550</v>
          </cell>
        </row>
        <row r="912">
          <cell r="K912" t="str">
            <v>Post HT</v>
          </cell>
        </row>
        <row r="913">
          <cell r="K913" t="str">
            <v>Post ICE concept SI-16</v>
          </cell>
        </row>
        <row r="914">
          <cell r="K914" t="str">
            <v>Post ICE CRUISER 7</v>
          </cell>
        </row>
        <row r="915">
          <cell r="K915" t="str">
            <v>Post ICE CRUISER 7000 S</v>
          </cell>
        </row>
        <row r="916">
          <cell r="K916" t="str">
            <v>Post ICE ESPORTE</v>
          </cell>
        </row>
        <row r="917">
          <cell r="K917" t="str">
            <v>Post ICE PARTNER</v>
          </cell>
        </row>
        <row r="918">
          <cell r="K918" t="str">
            <v>Post ICEPARTNER2</v>
          </cell>
        </row>
        <row r="919">
          <cell r="K919" t="str">
            <v>Post ICEPARTNER3</v>
          </cell>
        </row>
        <row r="920">
          <cell r="K920" t="str">
            <v>Post ICEWAYS</v>
          </cell>
        </row>
        <row r="921">
          <cell r="K921" t="str">
            <v>Post IMPETUS REVO</v>
          </cell>
        </row>
        <row r="922">
          <cell r="K922" t="str">
            <v>Post INSIGNIA SE 200</v>
          </cell>
        </row>
        <row r="923">
          <cell r="K923" t="str">
            <v>Post K305</v>
          </cell>
        </row>
        <row r="924">
          <cell r="K924" t="str">
            <v>Post K370</v>
          </cell>
        </row>
        <row r="925">
          <cell r="K925" t="str">
            <v>Post LCT</v>
          </cell>
        </row>
        <row r="926">
          <cell r="K926" t="str">
            <v>Post LE-02 LT for Pickup</v>
          </cell>
        </row>
        <row r="927">
          <cell r="K927" t="str">
            <v>Post LEO 627</v>
          </cell>
        </row>
        <row r="928">
          <cell r="K928" t="str">
            <v>Post LEO 677</v>
          </cell>
        </row>
        <row r="929">
          <cell r="K929" t="str">
            <v>Post Long Life STL for LT WINTER</v>
          </cell>
        </row>
        <row r="930">
          <cell r="K930" t="str">
            <v>Post LOW-END WINTER PRODUCT</v>
          </cell>
        </row>
        <row r="931">
          <cell r="K931" t="str">
            <v>Post LS LYR STUDDABLE</v>
          </cell>
        </row>
        <row r="932">
          <cell r="K932" t="str">
            <v>Post LS NEW MINIVAN</v>
          </cell>
        </row>
        <row r="933">
          <cell r="K933" t="str">
            <v>Post LS WINTER 4X4 SUV</v>
          </cell>
        </row>
        <row r="934">
          <cell r="K934" t="str">
            <v>Post LS/R(LT)</v>
          </cell>
        </row>
        <row r="935">
          <cell r="K935" t="str">
            <v>Post LS/T(LT)</v>
          </cell>
        </row>
        <row r="936">
          <cell r="K936" t="str">
            <v>Post LUFT RVII</v>
          </cell>
        </row>
        <row r="937">
          <cell r="K937" t="str">
            <v>Post LVR COMMERCIAL/MCROBUS</v>
          </cell>
        </row>
        <row r="938">
          <cell r="K938" t="str">
            <v>Post M729(LT)</v>
          </cell>
        </row>
        <row r="939">
          <cell r="K939" t="str">
            <v>Post MasterCore</v>
          </cell>
        </row>
        <row r="940">
          <cell r="K940" t="str">
            <v>Post MILEWEAR MW01</v>
          </cell>
        </row>
        <row r="941">
          <cell r="K941" t="str">
            <v>Post MILEX TA-31</v>
          </cell>
        </row>
        <row r="942">
          <cell r="K942" t="str">
            <v>Post MILEX TA-51</v>
          </cell>
        </row>
        <row r="943">
          <cell r="K943" t="str">
            <v>Post MIRATTA</v>
          </cell>
        </row>
        <row r="944">
          <cell r="K944" t="str">
            <v>Post MULTI WEATHER for TAXI</v>
          </cell>
        </row>
        <row r="945">
          <cell r="K945" t="str">
            <v>Post MULTI WEATHER2</v>
          </cell>
        </row>
        <row r="946">
          <cell r="K946" t="str">
            <v>Post MULTIHAWK 2</v>
          </cell>
        </row>
        <row r="947">
          <cell r="K947" t="str">
            <v>Post MULTIWAYS</v>
          </cell>
        </row>
        <row r="948">
          <cell r="K948" t="str">
            <v>Post MULTIWAYS C</v>
          </cell>
        </row>
        <row r="949">
          <cell r="K949" t="str">
            <v>Post MULTIWEATHER2 for TAXI</v>
          </cell>
        </row>
        <row r="950">
          <cell r="K950" t="str">
            <v>Post New BSID Sport</v>
          </cell>
        </row>
        <row r="951">
          <cell r="K951" t="str">
            <v>Post NEW FIGHTING</v>
          </cell>
        </row>
        <row r="952">
          <cell r="K952" t="str">
            <v>Post NEW LVR</v>
          </cell>
        </row>
        <row r="953">
          <cell r="K953" t="str">
            <v>Post NEW STANDARD MPV/CUV</v>
          </cell>
        </row>
        <row r="954">
          <cell r="K954" t="str">
            <v>Post NEW TURANZA (H)</v>
          </cell>
        </row>
        <row r="955">
          <cell r="K955" t="str">
            <v>Post NEW TURANZA (L)</v>
          </cell>
        </row>
        <row r="956">
          <cell r="K956" t="str">
            <v>Post NEXTRY LightSnow</v>
          </cell>
        </row>
        <row r="957">
          <cell r="K957" t="str">
            <v>Post NEXTRY LongLife</v>
          </cell>
        </row>
        <row r="958">
          <cell r="K958" t="str">
            <v>Post NORANZA 001</v>
          </cell>
        </row>
        <row r="959">
          <cell r="K959" t="str">
            <v>Post NORANZA 001 SUV</v>
          </cell>
        </row>
        <row r="960">
          <cell r="K960" t="str">
            <v>Post NORANZA 001 VAN</v>
          </cell>
        </row>
        <row r="961">
          <cell r="K961" t="str">
            <v>Post NORANZA 2</v>
          </cell>
        </row>
        <row r="962">
          <cell r="K962" t="str">
            <v>Post PANTHER</v>
          </cell>
        </row>
        <row r="963">
          <cell r="K963" t="str">
            <v>Post PATHMAKER A/T</v>
          </cell>
        </row>
        <row r="964">
          <cell r="K964" t="str">
            <v>Post PATHMAKER H/T</v>
          </cell>
        </row>
        <row r="965">
          <cell r="K965" t="str">
            <v>Post P-DURAVIS R624</v>
          </cell>
        </row>
        <row r="966">
          <cell r="K966" t="str">
            <v>Post P-DURAVIS R624 HD</v>
          </cell>
        </row>
        <row r="967">
          <cell r="K967" t="str">
            <v>Post PHENOMA</v>
          </cell>
        </row>
        <row r="968">
          <cell r="K968" t="str">
            <v>Post Playz PX</v>
          </cell>
        </row>
        <row r="969">
          <cell r="K969" t="str">
            <v>Post Playz PXC</v>
          </cell>
        </row>
        <row r="970">
          <cell r="K970" t="str">
            <v>Post Playz PX-RV</v>
          </cell>
        </row>
        <row r="971">
          <cell r="K971" t="str">
            <v>Post Post GL-R</v>
          </cell>
        </row>
        <row r="972">
          <cell r="K972" t="str">
            <v>Post Post POTENZA RE-71R</v>
          </cell>
        </row>
        <row r="973">
          <cell r="K973" t="str">
            <v>Post Post WINTERHAWK 3</v>
          </cell>
        </row>
        <row r="974">
          <cell r="K974" t="str">
            <v>Post POTENZA Adrenalin</v>
          </cell>
        </row>
        <row r="975">
          <cell r="K975" t="str">
            <v>Post POTENZA Adrenalin RE004</v>
          </cell>
        </row>
        <row r="976">
          <cell r="K976" t="str">
            <v>Post POTENZA Adrenalin RE005</v>
          </cell>
        </row>
        <row r="977">
          <cell r="K977" t="str">
            <v>Post POTENZA G019 GRID</v>
          </cell>
        </row>
        <row r="978">
          <cell r="K978" t="str">
            <v>Post POTENZA RE-11S</v>
          </cell>
        </row>
        <row r="979">
          <cell r="K979" t="str">
            <v>Post POTENZA RE-71RS</v>
          </cell>
        </row>
        <row r="980">
          <cell r="K980" t="str">
            <v>Post POTENZA RE-71RZ</v>
          </cell>
        </row>
        <row r="981">
          <cell r="K981" t="str">
            <v>Post POTENZA RE740</v>
          </cell>
        </row>
        <row r="982">
          <cell r="K982" t="str">
            <v>Post POTENZA RE760 SPORT</v>
          </cell>
        </row>
        <row r="983">
          <cell r="K983" t="str">
            <v>Post POTENZA RE970AS POLE POSITION</v>
          </cell>
        </row>
        <row r="984">
          <cell r="K984" t="str">
            <v>Post POTENZA S Radial FOR Gymkhana</v>
          </cell>
        </row>
        <row r="985">
          <cell r="K985" t="str">
            <v>Post POTENZA S001</v>
          </cell>
        </row>
        <row r="986">
          <cell r="K986" t="str">
            <v>Post POTENZA S001 RFT</v>
          </cell>
        </row>
        <row r="987">
          <cell r="K987" t="str">
            <v>Post POTENZA S007A</v>
          </cell>
        </row>
        <row r="988">
          <cell r="K988" t="str">
            <v>Post POTENZA S007A JAPAN SPEC</v>
          </cell>
        </row>
        <row r="989">
          <cell r="K989" t="str">
            <v>Post POTENZA S-04 POLE POSITION</v>
          </cell>
        </row>
        <row r="990">
          <cell r="K990" t="str">
            <v>Post POTENZA S-04 POLE POSITION RFT</v>
          </cell>
        </row>
        <row r="991">
          <cell r="K991" t="str">
            <v>Post POTENZA SPORT EVO</v>
          </cell>
        </row>
        <row r="992">
          <cell r="K992" t="str">
            <v>Post PRECISION TOURING</v>
          </cell>
        </row>
        <row r="993">
          <cell r="K993" t="str">
            <v>Post PX-RV II</v>
          </cell>
        </row>
        <row r="994">
          <cell r="K994" t="str">
            <v>Post R200/R202</v>
          </cell>
        </row>
        <row r="995">
          <cell r="K995" t="str">
            <v>Post R227(LT)</v>
          </cell>
        </row>
        <row r="996">
          <cell r="K996" t="str">
            <v>Post R230</v>
          </cell>
        </row>
        <row r="997">
          <cell r="K997" t="str">
            <v>Post R600 FOR TAXI</v>
          </cell>
        </row>
        <row r="998">
          <cell r="K998" t="str">
            <v>Post R680</v>
          </cell>
        </row>
        <row r="999">
          <cell r="K999" t="str">
            <v>Post REGNO GR-Leggera</v>
          </cell>
        </row>
        <row r="1000">
          <cell r="K1000" t="str">
            <v>Post REGNO GRV2</v>
          </cell>
        </row>
        <row r="1001">
          <cell r="K1001" t="str">
            <v>Post REGNO GR-XII</v>
          </cell>
        </row>
        <row r="1002">
          <cell r="K1002" t="str">
            <v>Post REGNO GR-XII ｹｲｺﾝﾊﾟﾀﾝ</v>
          </cell>
        </row>
        <row r="1003">
          <cell r="K1003" t="str">
            <v>Post REGNO GR-XIII</v>
          </cell>
        </row>
        <row r="1004">
          <cell r="K1004" t="str">
            <v>Post REGNO GR-XIII TYPERV</v>
          </cell>
        </row>
        <row r="1005">
          <cell r="K1005" t="str">
            <v>Post RFT RF-01</v>
          </cell>
        </row>
        <row r="1006">
          <cell r="K1006" t="str">
            <v>Post Roadhawk 2z</v>
          </cell>
        </row>
        <row r="1007">
          <cell r="K1007" t="str">
            <v>POST SAETTA WINTER</v>
          </cell>
        </row>
        <row r="1008">
          <cell r="K1008" t="str">
            <v>Post SEIBERLING Performance</v>
          </cell>
        </row>
        <row r="1009">
          <cell r="K1009" t="str">
            <v>Post SEIBERLING SL101</v>
          </cell>
        </row>
        <row r="1010">
          <cell r="K1010" t="str">
            <v>Post SEIBERLING SL201</v>
          </cell>
        </row>
        <row r="1011">
          <cell r="K1011" t="str">
            <v>POST SEIBERLING SR</v>
          </cell>
        </row>
        <row r="1012">
          <cell r="K1012" t="str">
            <v>Post SEIBERLING Winter</v>
          </cell>
        </row>
        <row r="1013">
          <cell r="K1013" t="str">
            <v>Post SF-350</v>
          </cell>
        </row>
        <row r="1014">
          <cell r="K1014" t="str">
            <v>Post SNOWAYS 4</v>
          </cell>
        </row>
        <row r="1015">
          <cell r="K1015" t="str">
            <v>Post SNOWAYS 4 (MSI3)</v>
          </cell>
        </row>
        <row r="1016">
          <cell r="K1016" t="str">
            <v>Post SNOWAYS ERA</v>
          </cell>
        </row>
        <row r="1017">
          <cell r="K1017" t="str">
            <v>Post Sturdo</v>
          </cell>
        </row>
        <row r="1018">
          <cell r="K1018" t="str">
            <v>Post SUPERCAT</v>
          </cell>
        </row>
        <row r="1019">
          <cell r="K1019" t="str">
            <v>Post SUPERCAT LVR</v>
          </cell>
        </row>
        <row r="1020">
          <cell r="K1020" t="str">
            <v>Post TAXI TYRE</v>
          </cell>
        </row>
        <row r="1021">
          <cell r="K1021" t="str">
            <v>Post TECHNO 10</v>
          </cell>
        </row>
        <row r="1022">
          <cell r="K1022" t="str">
            <v>Post TECHNO SPORTS</v>
          </cell>
        </row>
        <row r="1023">
          <cell r="K1023" t="str">
            <v>Post TECHNO SPORTS for AP</v>
          </cell>
        </row>
        <row r="1024">
          <cell r="K1024" t="str">
            <v>Post Techno SUV</v>
          </cell>
        </row>
        <row r="1025">
          <cell r="K1025" t="str">
            <v>Post TIMBERLINE A/T II</v>
          </cell>
        </row>
        <row r="1026">
          <cell r="K1026" t="str">
            <v>Post TIMBERLINE H/T II</v>
          </cell>
        </row>
        <row r="1027">
          <cell r="K1027" t="str">
            <v>Post TRANSFORCE AT</v>
          </cell>
        </row>
        <row r="1028">
          <cell r="K1028" t="str">
            <v>Post TRANSFORCE HT</v>
          </cell>
        </row>
        <row r="1029">
          <cell r="K1029" t="str">
            <v>Post TRANSFORCE XT</v>
          </cell>
        </row>
        <row r="1030">
          <cell r="K1030" t="str">
            <v>Post TRANSWAY</v>
          </cell>
        </row>
        <row r="1031">
          <cell r="K1031" t="str">
            <v>Post TRANSWAY 2</v>
          </cell>
        </row>
        <row r="1032">
          <cell r="K1032" t="str">
            <v>Post TURANZA 6 (for CN)</v>
          </cell>
        </row>
        <row r="1033">
          <cell r="K1033" t="str">
            <v>Post TURANZA 6 (PS size for AP)</v>
          </cell>
        </row>
        <row r="1034">
          <cell r="K1034" t="str">
            <v>Post TURANZA 6 (SUV size for AP)</v>
          </cell>
        </row>
        <row r="1035">
          <cell r="K1035" t="str">
            <v>Post TURANZA 6 SUV (for CN)</v>
          </cell>
        </row>
        <row r="1036">
          <cell r="K1036" t="str">
            <v>Post TURANZA 6i</v>
          </cell>
        </row>
        <row r="1037">
          <cell r="K1037" t="str">
            <v>Post TURANZA AR20</v>
          </cell>
        </row>
        <row r="1038">
          <cell r="K1038" t="str">
            <v>Post TURANZA EL400</v>
          </cell>
        </row>
        <row r="1039">
          <cell r="K1039" t="str">
            <v>Post TURANZA ER30</v>
          </cell>
        </row>
        <row r="1040">
          <cell r="K1040" t="str">
            <v>Post TURANZA ER300</v>
          </cell>
        </row>
        <row r="1041">
          <cell r="K1041" t="str">
            <v>Post TURANZA ER33</v>
          </cell>
        </row>
        <row r="1042">
          <cell r="K1042" t="str">
            <v>Post TURANZA ER60</v>
          </cell>
        </row>
        <row r="1043">
          <cell r="K1043" t="str">
            <v>Post TURANZA GR-100</v>
          </cell>
        </row>
        <row r="1044">
          <cell r="K1044" t="str">
            <v>Post TURANZA GR-100 RFT</v>
          </cell>
        </row>
        <row r="1045">
          <cell r="K1045" t="str">
            <v>Post TURANZA LS-T</v>
          </cell>
        </row>
        <row r="1046">
          <cell r="K1046" t="str">
            <v>Post TURANZA QUIETTRACK</v>
          </cell>
        </row>
        <row r="1047">
          <cell r="K1047" t="str">
            <v>Post TURANZA SERENITY PLUS</v>
          </cell>
        </row>
        <row r="1048">
          <cell r="K1048" t="str">
            <v>Post TURANZA T001</v>
          </cell>
        </row>
        <row r="1049">
          <cell r="K1049" t="str">
            <v>Post TURANZA T001 RFT</v>
          </cell>
        </row>
        <row r="1050">
          <cell r="K1050" t="str">
            <v>Post TURANZA T005</v>
          </cell>
        </row>
        <row r="1051">
          <cell r="K1051" t="str">
            <v>Post TURANZA T005 DG</v>
          </cell>
        </row>
        <row r="1052">
          <cell r="K1052" t="str">
            <v>Post TURANZA T005 EV</v>
          </cell>
        </row>
        <row r="1053">
          <cell r="K1053" t="str">
            <v>Post TURANZA T005 MSI3</v>
          </cell>
        </row>
        <row r="1054">
          <cell r="K1054" t="str">
            <v>Post TURANZA T005A</v>
          </cell>
        </row>
        <row r="1055">
          <cell r="K1055" t="str">
            <v>Post TURANZA T005A EVO</v>
          </cell>
        </row>
        <row r="1056">
          <cell r="K1056" t="str">
            <v>Post TURANZA T005A(H)</v>
          </cell>
        </row>
        <row r="1057">
          <cell r="K1057" t="str">
            <v>Post TURANZA T005A(L)</v>
          </cell>
        </row>
        <row r="1058">
          <cell r="K1058" t="str">
            <v>Post TURANZA T005L</v>
          </cell>
        </row>
        <row r="1059">
          <cell r="K1059" t="str">
            <v>POST TURANZA UHP</v>
          </cell>
        </row>
        <row r="1060">
          <cell r="K1060" t="str">
            <v>Post TZ300 MSI3</v>
          </cell>
        </row>
        <row r="1061">
          <cell r="K1061" t="str">
            <v>Post TZ300ALFA</v>
          </cell>
        </row>
        <row r="1062">
          <cell r="K1062" t="str">
            <v>Post TZ300EVO</v>
          </cell>
        </row>
        <row r="1063">
          <cell r="K1063" t="str">
            <v>Post V600</v>
          </cell>
        </row>
        <row r="1064">
          <cell r="K1064" t="str">
            <v>Post V600(Gen1)</v>
          </cell>
        </row>
        <row r="1065">
          <cell r="K1065" t="str">
            <v>Post VANHAWK WINTER</v>
          </cell>
        </row>
        <row r="1066">
          <cell r="K1066" t="str">
            <v>Post V-STEEL RIB LUG G590</v>
          </cell>
        </row>
        <row r="1067">
          <cell r="K1067" t="str">
            <v>Post V-STEEL RIB R202</v>
          </cell>
        </row>
        <row r="1068">
          <cell r="K1068" t="str">
            <v>Post V-STEEL SNOW 713</v>
          </cell>
        </row>
        <row r="1069">
          <cell r="K1069" t="str">
            <v>Post W300</v>
          </cell>
        </row>
        <row r="1070">
          <cell r="K1070" t="str">
            <v>Post W989RY takuhai(195)</v>
          </cell>
        </row>
        <row r="1071">
          <cell r="K1071" t="str">
            <v>Post WEATHERFORCE PLUS</v>
          </cell>
        </row>
        <row r="1072">
          <cell r="K1072" t="str">
            <v>Post WeatherGrip</v>
          </cell>
        </row>
        <row r="1073">
          <cell r="K1073" t="str">
            <v>Post WeatherPeak</v>
          </cell>
        </row>
        <row r="1074">
          <cell r="K1074" t="str">
            <v>Post WILDERNESS AT</v>
          </cell>
        </row>
        <row r="1075">
          <cell r="K1075" t="str">
            <v>Post WILDERNESS HT</v>
          </cell>
        </row>
        <row r="1076">
          <cell r="K1076" t="str">
            <v>Post WINTERFORCE</v>
          </cell>
        </row>
        <row r="1077">
          <cell r="K1077" t="str">
            <v>Post WINTERFORCE LT</v>
          </cell>
        </row>
        <row r="1078">
          <cell r="K1078" t="str">
            <v>Post WINTERFORCE UV</v>
          </cell>
        </row>
        <row r="1079">
          <cell r="K1079" t="str">
            <v>Post WINTERHAWK 3</v>
          </cell>
        </row>
        <row r="1080">
          <cell r="K1080" t="str">
            <v>Post WINTUS</v>
          </cell>
        </row>
        <row r="1081">
          <cell r="K1081" t="str">
            <v>Post WINTUS 2</v>
          </cell>
        </row>
        <row r="1082">
          <cell r="K1082" t="str">
            <v>Post-616VII for EV</v>
          </cell>
        </row>
        <row r="1083">
          <cell r="K1083" t="str">
            <v>Post-Post 616v</v>
          </cell>
        </row>
        <row r="1084">
          <cell r="K1084" t="str">
            <v>Post-Post DESTINATION LE LE-02</v>
          </cell>
        </row>
        <row r="1085">
          <cell r="K1085" t="str">
            <v>Post-Post DRIVEGUARD Plus</v>
          </cell>
        </row>
        <row r="1086">
          <cell r="K1086" t="str">
            <v>Post-Post DT30</v>
          </cell>
        </row>
        <row r="1087">
          <cell r="K1087" t="str">
            <v>Post-Post ECOPIA</v>
          </cell>
        </row>
        <row r="1088">
          <cell r="K1088" t="str">
            <v>Post-Post F01</v>
          </cell>
        </row>
        <row r="1089">
          <cell r="K1089" t="str">
            <v>Post-Post POTENZA SPORT EVO</v>
          </cell>
        </row>
        <row r="1090">
          <cell r="K1090" t="str">
            <v>Post-Post Sturdo</v>
          </cell>
        </row>
        <row r="1091">
          <cell r="K1091" t="str">
            <v>Post-Post TECHNO</v>
          </cell>
        </row>
        <row r="1092">
          <cell r="K1092" t="str">
            <v>Post-Post TECHNO SPORTS</v>
          </cell>
        </row>
        <row r="1093">
          <cell r="K1093" t="str">
            <v>Post-Post-616V II</v>
          </cell>
        </row>
        <row r="1094">
          <cell r="K1094" t="str">
            <v>Post-Post-Post 616v</v>
          </cell>
        </row>
        <row r="1095">
          <cell r="K1095" t="str">
            <v>post-post-POTENZA RE461R KAI</v>
          </cell>
        </row>
        <row r="1096">
          <cell r="K1096" t="str">
            <v>post-post-POTENZA RE480R</v>
          </cell>
        </row>
        <row r="1097">
          <cell r="K1097" t="str">
            <v>post-post-POTENZA RE480R (left)</v>
          </cell>
        </row>
        <row r="1098">
          <cell r="K1098" t="str">
            <v>post-post-POTENZA RE480R (right)</v>
          </cell>
        </row>
        <row r="1099">
          <cell r="K1099" t="str">
            <v>post-POTENZA RE461R KAI</v>
          </cell>
        </row>
        <row r="1100">
          <cell r="K1100" t="str">
            <v>post-POTENZA RE480R</v>
          </cell>
        </row>
        <row r="1101">
          <cell r="K1101" t="str">
            <v>post-POTENZA RE480R (left)</v>
          </cell>
        </row>
        <row r="1102">
          <cell r="K1102" t="str">
            <v>post-POTENZA RE480R (right)</v>
          </cell>
        </row>
        <row r="1103">
          <cell r="K1103" t="str">
            <v>POTENZA 86Race Spec</v>
          </cell>
        </row>
        <row r="1104">
          <cell r="K1104" t="str">
            <v>POTENZA 86Race Spec 2019</v>
          </cell>
        </row>
        <row r="1105">
          <cell r="K1105" t="str">
            <v>POTENZA 86Race Spec 2020</v>
          </cell>
        </row>
        <row r="1106">
          <cell r="K1106" t="str">
            <v>POTENZA 86Race Spec 2020 2nd</v>
          </cell>
        </row>
        <row r="1107">
          <cell r="K1107" t="str">
            <v>POTENZA 86Race Spec 2021</v>
          </cell>
        </row>
        <row r="1108">
          <cell r="K1108" t="str">
            <v>POTENZA 86Race Spec 2021 2nd</v>
          </cell>
        </row>
        <row r="1109">
          <cell r="K1109" t="str">
            <v>POTENZA 86Race Spec 2022</v>
          </cell>
        </row>
        <row r="1110">
          <cell r="K1110" t="str">
            <v>POTENZA 86Race Spec 2022 2nd</v>
          </cell>
        </row>
        <row r="1111">
          <cell r="K1111" t="str">
            <v>POTENZA 86Race Spec 2023</v>
          </cell>
        </row>
        <row r="1112">
          <cell r="K1112" t="str">
            <v>POTENZA 86Race Spec 2023 2nd</v>
          </cell>
        </row>
        <row r="1113">
          <cell r="K1113" t="str">
            <v>POTENZA 86Race Spec 2024</v>
          </cell>
        </row>
        <row r="1114">
          <cell r="K1114" t="str">
            <v>POTENZA 86Race Spec 2024 2nd</v>
          </cell>
        </row>
        <row r="1115">
          <cell r="K1115" t="str">
            <v>POTENZA 86Race Spec 2025</v>
          </cell>
        </row>
        <row r="1116">
          <cell r="K1116" t="str">
            <v>POTENZA 86Race Spec 2025 2nd</v>
          </cell>
        </row>
        <row r="1117">
          <cell r="K1117" t="str">
            <v>POTENZA 86Race Spec 2026</v>
          </cell>
        </row>
        <row r="1118">
          <cell r="K1118" t="str">
            <v>POTENZA 86Race Spec 2026 2nd</v>
          </cell>
        </row>
        <row r="1119">
          <cell r="K1119" t="str">
            <v>POTENZA 86Race Spec 2027</v>
          </cell>
        </row>
        <row r="1120">
          <cell r="K1120" t="str">
            <v>POTENZA 86Race Spec 2027 2nd</v>
          </cell>
        </row>
        <row r="1121">
          <cell r="K1121" t="str">
            <v>POTENZA 86Race Spec 2028</v>
          </cell>
        </row>
        <row r="1122">
          <cell r="K1122" t="str">
            <v>POTENZA 86Race Spec 2028 2nd</v>
          </cell>
        </row>
        <row r="1123">
          <cell r="K1123" t="str">
            <v>POTENZA 86Race Spec 2029</v>
          </cell>
        </row>
        <row r="1124">
          <cell r="K1124" t="str">
            <v>POTENZA 86Race Spec 2029 2nd</v>
          </cell>
        </row>
        <row r="1125">
          <cell r="K1125" t="str">
            <v>POTENZA 86Race Spec 2030</v>
          </cell>
        </row>
        <row r="1126">
          <cell r="K1126" t="str">
            <v>POTENZA 86Race Spec 2030 2nd</v>
          </cell>
        </row>
        <row r="1127">
          <cell r="K1127" t="str">
            <v>POTENZA 86Race Spec 2031</v>
          </cell>
        </row>
        <row r="1128">
          <cell r="K1128" t="str">
            <v>POTENZA 86Race Spec 2031 2nd</v>
          </cell>
        </row>
        <row r="1129">
          <cell r="K1129" t="str">
            <v>POTENZA 86Race Spec 2032</v>
          </cell>
        </row>
        <row r="1130">
          <cell r="K1130" t="str">
            <v>POTENZA 86Race Spec 2032 2nd</v>
          </cell>
        </row>
        <row r="1131">
          <cell r="K1131" t="str">
            <v>POTENZA 86Race Spec 2033</v>
          </cell>
        </row>
        <row r="1132">
          <cell r="K1132" t="str">
            <v>POTENZA 86Race Spec 2033 2nd</v>
          </cell>
        </row>
        <row r="1133">
          <cell r="K1133" t="str">
            <v>POTENZA 86Race Spec 2034</v>
          </cell>
        </row>
        <row r="1134">
          <cell r="K1134" t="str">
            <v>POTENZA 86Race Spec 2034 2nd</v>
          </cell>
        </row>
        <row r="1135">
          <cell r="K1135" t="str">
            <v>POTENZA 86Race Spec 2035</v>
          </cell>
        </row>
        <row r="1136">
          <cell r="K1136" t="str">
            <v>POTENZA 86Race Spec 2035 2nd</v>
          </cell>
        </row>
        <row r="1137">
          <cell r="K1137" t="str">
            <v>POTENZA Adrenalin RE002</v>
          </cell>
        </row>
        <row r="1138">
          <cell r="K1138" t="str">
            <v>POTENZA Adrenalin RE003</v>
          </cell>
        </row>
        <row r="1139">
          <cell r="K1139" t="str">
            <v>POTENZA Adrenalin RE003 (R117-02)</v>
          </cell>
        </row>
        <row r="1140">
          <cell r="K1140" t="str">
            <v>POTENZA Adrenalin RE003 kei</v>
          </cell>
        </row>
        <row r="1141">
          <cell r="K1141" t="str">
            <v>POTENZA Adrenalin RE004</v>
          </cell>
        </row>
        <row r="1142">
          <cell r="K1142" t="str">
            <v>POTENZA Adrenalin RE007</v>
          </cell>
        </row>
        <row r="1143">
          <cell r="K1143" t="str">
            <v>POTENZA CIRCUIT</v>
          </cell>
        </row>
        <row r="1144">
          <cell r="K1144" t="str">
            <v>POTENZA DRIVEGUARD</v>
          </cell>
        </row>
        <row r="1145">
          <cell r="K1145" t="str">
            <v>POTENZA G019 GRID</v>
          </cell>
        </row>
        <row r="1146">
          <cell r="K1146" t="str">
            <v>POTENZA GIII</v>
          </cell>
        </row>
        <row r="1147">
          <cell r="K1147" t="str">
            <v>POTENZA ONE</v>
          </cell>
        </row>
        <row r="1148">
          <cell r="K1148" t="str">
            <v>Potenza Race</v>
          </cell>
        </row>
        <row r="1149">
          <cell r="K1149" t="str">
            <v>POTENZA RACE A specD</v>
          </cell>
        </row>
        <row r="1150">
          <cell r="K1150" t="str">
            <v>POTENZA RACE A(Potenza Race Japan spec)</v>
          </cell>
        </row>
        <row r="1151">
          <cell r="K1151" t="str">
            <v>Potenza Race Japan spec</v>
          </cell>
        </row>
        <row r="1152">
          <cell r="K1152" t="str">
            <v>POTENZA RE001 ADRENALIN</v>
          </cell>
        </row>
        <row r="1153">
          <cell r="K1153" t="str">
            <v>POTENZA RE030</v>
          </cell>
        </row>
        <row r="1154">
          <cell r="K1154" t="str">
            <v>POTENZA RE031</v>
          </cell>
        </row>
        <row r="1155">
          <cell r="K1155" t="str">
            <v>POTENZA RE040</v>
          </cell>
        </row>
        <row r="1156">
          <cell r="K1156" t="str">
            <v>POTENZA RE050</v>
          </cell>
        </row>
        <row r="1157">
          <cell r="K1157" t="str">
            <v>POTENZA RE050 I</v>
          </cell>
        </row>
        <row r="1158">
          <cell r="K1158" t="str">
            <v>POTENZA RE050A</v>
          </cell>
        </row>
        <row r="1159">
          <cell r="K1159" t="str">
            <v>POTENZA RE050A I</v>
          </cell>
        </row>
        <row r="1160">
          <cell r="K1160" t="str">
            <v>POTENZA RE050A II</v>
          </cell>
        </row>
        <row r="1161">
          <cell r="K1161" t="str">
            <v>POTENZA RE050A SCUDERIA</v>
          </cell>
        </row>
        <row r="1162">
          <cell r="K1162" t="str">
            <v>POTENZA RE-05D</v>
          </cell>
        </row>
        <row r="1163">
          <cell r="K1163" t="str">
            <v>POTENZA RE05D for Gymkhana</v>
          </cell>
        </row>
        <row r="1164">
          <cell r="K1164" t="str">
            <v>POTENZA RE-06D</v>
          </cell>
        </row>
        <row r="1165">
          <cell r="K1165" t="str">
            <v>POTENZA RE070</v>
          </cell>
        </row>
        <row r="1166">
          <cell r="K1166" t="str">
            <v>POTENZA RE070R</v>
          </cell>
        </row>
        <row r="1167">
          <cell r="K1167" t="str">
            <v>POTENZA RE080</v>
          </cell>
        </row>
        <row r="1168">
          <cell r="K1168" t="str">
            <v>POTENZA RE-11</v>
          </cell>
        </row>
        <row r="1169">
          <cell r="K1169" t="str">
            <v>POTENZA RE-11A</v>
          </cell>
        </row>
        <row r="1170">
          <cell r="K1170" t="str">
            <v>POTENZA RE-11A 2.0</v>
          </cell>
        </row>
        <row r="1171">
          <cell r="K1171" t="str">
            <v>POTENZA RE-11A 3.0</v>
          </cell>
        </row>
        <row r="1172">
          <cell r="K1172" t="str">
            <v>POTENZA RE-11S(RH)</v>
          </cell>
        </row>
        <row r="1173">
          <cell r="K1173" t="str">
            <v>POTENZA RE-11S(RS)</v>
          </cell>
        </row>
        <row r="1174">
          <cell r="K1174" t="str">
            <v>POTENZA RE-11S(RS2)</v>
          </cell>
        </row>
        <row r="1175">
          <cell r="K1175" t="str">
            <v>POTENZA RE-11S(WH)</v>
          </cell>
        </row>
        <row r="1176">
          <cell r="K1176" t="str">
            <v>POTENZA RE-11S(WH2)</v>
          </cell>
        </row>
        <row r="1177">
          <cell r="K1177" t="str">
            <v>POTENZA RE-11S(WS3)</v>
          </cell>
        </row>
        <row r="1178">
          <cell r="K1178" t="str">
            <v>POTENZA RE-11S(WS4)</v>
          </cell>
        </row>
        <row r="1179">
          <cell r="K1179" t="str">
            <v>POTENZA RE-12D</v>
          </cell>
        </row>
        <row r="1180">
          <cell r="K1180" t="str">
            <v>POTENZA RE-12D 86Race Spec 2020</v>
          </cell>
        </row>
        <row r="1181">
          <cell r="K1181" t="str">
            <v>POTENZA RE-12D 86Race Spec 2021</v>
          </cell>
        </row>
        <row r="1182">
          <cell r="K1182" t="str">
            <v>POTENZA RE-12D 86Race Spec 2022</v>
          </cell>
        </row>
        <row r="1183">
          <cell r="K1183" t="str">
            <v>POTENZA RE-12D 86Race Spec 2023</v>
          </cell>
        </row>
        <row r="1184">
          <cell r="K1184" t="str">
            <v>POTENZA RE-12D 86Race Spec 2024</v>
          </cell>
        </row>
        <row r="1185">
          <cell r="K1185" t="str">
            <v>POTENZA RE-12D 86Race Spec 2025</v>
          </cell>
        </row>
        <row r="1186">
          <cell r="K1186" t="str">
            <v>POTENZA RE-12D 86Race Spec 2026</v>
          </cell>
        </row>
        <row r="1187">
          <cell r="K1187" t="str">
            <v>POTENZA RE-12D Type A</v>
          </cell>
        </row>
        <row r="1188">
          <cell r="K1188" t="str">
            <v>POTENZA RE461R KAI</v>
          </cell>
        </row>
        <row r="1189">
          <cell r="K1189" t="str">
            <v>POTENZA RE480R</v>
          </cell>
        </row>
        <row r="1190">
          <cell r="K1190" t="str">
            <v>POTENZA RE-71R</v>
          </cell>
        </row>
        <row r="1191">
          <cell r="K1191" t="str">
            <v>POTENZA RE-71R 2.0</v>
          </cell>
        </row>
        <row r="1192">
          <cell r="K1192" t="str">
            <v>POTENZA RE-71R 3.0</v>
          </cell>
        </row>
        <row r="1193">
          <cell r="K1193" t="str">
            <v>POTENZA RE-71R 4.0</v>
          </cell>
        </row>
        <row r="1194">
          <cell r="K1194" t="str">
            <v>POTENZA RE-71RS</v>
          </cell>
        </row>
        <row r="1195">
          <cell r="K1195" t="str">
            <v>POTENZA RE-71RS 2nd Spec</v>
          </cell>
        </row>
        <row r="1196">
          <cell r="K1196" t="str">
            <v>POTENZA RE-71RS Kai</v>
          </cell>
        </row>
        <row r="1197">
          <cell r="K1197" t="str">
            <v>POTENZA RE-71RZ(POST POTENZA RE-71RS)</v>
          </cell>
        </row>
        <row r="1198">
          <cell r="K1198" t="str">
            <v>POTENZA RE-71RZ+</v>
          </cell>
        </row>
        <row r="1199">
          <cell r="K1199" t="str">
            <v>POTENZA RE740 COPA LIBERTADORES</v>
          </cell>
        </row>
        <row r="1200">
          <cell r="K1200" t="str">
            <v>POTENZA RE760 SPORT</v>
          </cell>
        </row>
        <row r="1201">
          <cell r="K1201" t="str">
            <v>POTENZA RE88</v>
          </cell>
        </row>
        <row r="1202">
          <cell r="K1202" t="str">
            <v>POTENZA RE92</v>
          </cell>
        </row>
        <row r="1203">
          <cell r="K1203" t="str">
            <v>POTENZA RE92A</v>
          </cell>
        </row>
        <row r="1204">
          <cell r="K1204" t="str">
            <v>POTENZA RE960AS POLE POSITION</v>
          </cell>
        </row>
        <row r="1205">
          <cell r="K1205" t="str">
            <v>POTENZA RE970AS POLE POSITION</v>
          </cell>
        </row>
        <row r="1206">
          <cell r="K1206" t="str">
            <v>POTENZA RE97AS</v>
          </cell>
        </row>
        <row r="1207">
          <cell r="K1207" t="str">
            <v>POTENZA RE980AS</v>
          </cell>
        </row>
        <row r="1208">
          <cell r="K1208" t="str">
            <v>POTENZA RS</v>
          </cell>
        </row>
        <row r="1209">
          <cell r="K1209" t="str">
            <v>POTENZA RW</v>
          </cell>
        </row>
        <row r="1210">
          <cell r="K1210" t="str">
            <v>POTENZA S Radial FOR Circuit</v>
          </cell>
        </row>
        <row r="1211">
          <cell r="K1211" t="str">
            <v>POTENZA S Radial FOR Gymkhana</v>
          </cell>
        </row>
        <row r="1212">
          <cell r="K1212" t="str">
            <v>POTENZA S001</v>
          </cell>
        </row>
        <row r="1213">
          <cell r="K1213" t="str">
            <v>POTENZA S001 RFT</v>
          </cell>
        </row>
        <row r="1214">
          <cell r="K1214" t="str">
            <v>POTENZA S005</v>
          </cell>
        </row>
        <row r="1215">
          <cell r="K1215" t="str">
            <v>POTENZA S007</v>
          </cell>
        </row>
        <row r="1216">
          <cell r="K1216" t="str">
            <v>Potenza S007A</v>
          </cell>
        </row>
        <row r="1217">
          <cell r="K1217" t="str">
            <v>POTENZA S007A RFT</v>
          </cell>
        </row>
        <row r="1218">
          <cell r="K1218" t="str">
            <v>POTENZA S008 JAPAN Spec</v>
          </cell>
        </row>
        <row r="1219">
          <cell r="K1219" t="str">
            <v>POTENZA S-02A</v>
          </cell>
        </row>
        <row r="1220">
          <cell r="K1220" t="str">
            <v>POTENZA S-04 POLE POSITION</v>
          </cell>
        </row>
        <row r="1221">
          <cell r="K1221" t="str">
            <v>POTENZA SPORT 2</v>
          </cell>
        </row>
        <row r="1222">
          <cell r="K1222" t="str">
            <v>POTENZA SPORT AS</v>
          </cell>
        </row>
        <row r="1223">
          <cell r="K1223" t="str">
            <v>POTENZA SPORT AS PLUS</v>
          </cell>
        </row>
        <row r="1224">
          <cell r="K1224" t="str">
            <v>POTENZA SPORT EVO</v>
          </cell>
        </row>
        <row r="1225">
          <cell r="K1225" t="str">
            <v>POTENZA TRACK</v>
          </cell>
        </row>
        <row r="1226">
          <cell r="K1226" t="str">
            <v>POWERLINE SHELF PATTERN</v>
          </cell>
        </row>
        <row r="1227">
          <cell r="K1227" t="str">
            <v>PP-ALENZA 002</v>
          </cell>
        </row>
        <row r="1228">
          <cell r="K1228" t="str">
            <v>PP-ALENZA LX200</v>
          </cell>
        </row>
        <row r="1229">
          <cell r="K1229" t="str">
            <v>PP-BLIZZAK ICEPEAK</v>
          </cell>
        </row>
        <row r="1230">
          <cell r="K1230" t="str">
            <v>PP-BLIZZAK VL10/VL10A</v>
          </cell>
        </row>
        <row r="1231">
          <cell r="K1231" t="str">
            <v>PP-BLIZZAK WZ-1</v>
          </cell>
        </row>
        <row r="1232">
          <cell r="K1232" t="str">
            <v>PP-DUELER A/T002</v>
          </cell>
        </row>
        <row r="1233">
          <cell r="K1233" t="str">
            <v>PP-FINESSA HB01</v>
          </cell>
        </row>
        <row r="1234">
          <cell r="K1234" t="str">
            <v>PP-ICEPARTNER3</v>
          </cell>
        </row>
        <row r="1235">
          <cell r="K1235" t="str">
            <v>P-P-MREV (V141)</v>
          </cell>
        </row>
        <row r="1236">
          <cell r="K1236" t="str">
            <v>PP-MULTI WEATHER</v>
          </cell>
        </row>
        <row r="1237">
          <cell r="K1237" t="str">
            <v>PP-MULTI WEATHER2</v>
          </cell>
        </row>
        <row r="1238">
          <cell r="K1238" t="str">
            <v>PP-MULTIWEATHER2 for TAXI</v>
          </cell>
        </row>
        <row r="1239">
          <cell r="K1239" t="str">
            <v>PP-NEW STANDARD MPV/CUV</v>
          </cell>
        </row>
        <row r="1240">
          <cell r="K1240" t="str">
            <v>P-Post BLIZZAK LM-80 EVO</v>
          </cell>
        </row>
        <row r="1241">
          <cell r="K1241" t="str">
            <v>P-Post ECOPIA EP001S</v>
          </cell>
        </row>
        <row r="1242">
          <cell r="K1242" t="str">
            <v>P-Post ECOPIA EP150</v>
          </cell>
        </row>
        <row r="1243">
          <cell r="K1243" t="str">
            <v>P-Post POTENZA RE-71R</v>
          </cell>
        </row>
        <row r="1244">
          <cell r="K1244" t="str">
            <v>P-Post TURANZA 6 (PS size for AP)</v>
          </cell>
        </row>
        <row r="1245">
          <cell r="K1245" t="str">
            <v>P-Post TURANZA LS-T</v>
          </cell>
        </row>
        <row r="1246">
          <cell r="K1246" t="str">
            <v>P-Post WEATHERFORCE PLUS</v>
          </cell>
        </row>
        <row r="1247">
          <cell r="K1247" t="str">
            <v>PP-POTENZA Adrenalin RE005</v>
          </cell>
        </row>
        <row r="1248">
          <cell r="K1248" t="str">
            <v>PP-POTENZA SPORT EVO</v>
          </cell>
        </row>
        <row r="1249">
          <cell r="K1249" t="str">
            <v>PP-R710</v>
          </cell>
        </row>
        <row r="1250">
          <cell r="K1250" t="str">
            <v>PP-REGNO GR-XIII</v>
          </cell>
        </row>
        <row r="1251">
          <cell r="K1251" t="str">
            <v>PP-REGNO GR-XIII TYPERV</v>
          </cell>
        </row>
        <row r="1252">
          <cell r="K1252" t="str">
            <v>P-R400 for MEA</v>
          </cell>
        </row>
        <row r="1253">
          <cell r="K1253" t="str">
            <v>P-R400+</v>
          </cell>
        </row>
        <row r="1254">
          <cell r="K1254" t="str">
            <v>P-R710</v>
          </cell>
        </row>
        <row r="1255">
          <cell r="K1255" t="str">
            <v>P-R710(AS)</v>
          </cell>
        </row>
        <row r="1256">
          <cell r="K1256" t="str">
            <v>P-R710(RFT)</v>
          </cell>
        </row>
        <row r="1257">
          <cell r="K1257" t="str">
            <v>PRECISION POWERLINE</v>
          </cell>
        </row>
        <row r="1258">
          <cell r="K1258" t="str">
            <v>PRECISION SPORT</v>
          </cell>
        </row>
        <row r="1259">
          <cell r="K1259" t="str">
            <v>PRECISION TOURING</v>
          </cell>
        </row>
        <row r="1260">
          <cell r="K1260" t="str">
            <v>PREMIUM CAB</v>
          </cell>
        </row>
        <row r="1261">
          <cell r="K1261" t="str">
            <v>Product Only For Lease</v>
          </cell>
        </row>
        <row r="1262">
          <cell r="K1262" t="str">
            <v>Product Only For Minivan</v>
          </cell>
        </row>
        <row r="1263">
          <cell r="K1263" t="str">
            <v>P-TECHNO</v>
          </cell>
        </row>
        <row r="1264">
          <cell r="K1264" t="str">
            <v>P-Techno Sports</v>
          </cell>
        </row>
        <row r="1265">
          <cell r="K1265" t="str">
            <v>R202EZ hyoujikirikae</v>
          </cell>
        </row>
        <row r="1266">
          <cell r="K1266" t="str">
            <v>R230</v>
          </cell>
        </row>
        <row r="1267">
          <cell r="K1267" t="str">
            <v>R600</v>
          </cell>
        </row>
        <row r="1268">
          <cell r="K1268" t="str">
            <v>R600 FOR TAXI</v>
          </cell>
        </row>
        <row r="1269">
          <cell r="K1269" t="str">
            <v>R623</v>
          </cell>
        </row>
        <row r="1270">
          <cell r="K1270" t="str">
            <v>R710(RFT)</v>
          </cell>
        </row>
        <row r="1271">
          <cell r="K1271" t="str">
            <v>RACING RAIN</v>
          </cell>
        </row>
        <row r="1272">
          <cell r="K1272" t="str">
            <v>RACING SLICK</v>
          </cell>
        </row>
        <row r="1273">
          <cell r="K1273" t="str">
            <v>RACING SLICK LS</v>
          </cell>
        </row>
        <row r="1274">
          <cell r="K1274" t="str">
            <v>RACING SLICK STZ Re</v>
          </cell>
        </row>
        <row r="1275">
          <cell r="K1275" t="str">
            <v>RADIAL SPECIAL SPARE</v>
          </cell>
        </row>
        <row r="1276">
          <cell r="K1276" t="str">
            <v>RADIAL TEMPA SPARE</v>
          </cell>
        </row>
        <row r="1277">
          <cell r="K1277" t="str">
            <v>RD-108 STEEL</v>
          </cell>
        </row>
        <row r="1278">
          <cell r="K1278" t="str">
            <v>RD-208 FOR TAXI</v>
          </cell>
        </row>
        <row r="1279">
          <cell r="K1279" t="str">
            <v>RD-603 STEEL</v>
          </cell>
        </row>
        <row r="1280">
          <cell r="K1280" t="str">
            <v>RD-604 STEEL</v>
          </cell>
        </row>
        <row r="1281">
          <cell r="K1281" t="str">
            <v>RD-605</v>
          </cell>
        </row>
        <row r="1282">
          <cell r="K1282" t="str">
            <v>RD-605 STEEL</v>
          </cell>
        </row>
        <row r="1283">
          <cell r="K1283" t="str">
            <v>RD-610 STEEL</v>
          </cell>
        </row>
        <row r="1284">
          <cell r="K1284" t="str">
            <v>RD-613 STEEL</v>
          </cell>
        </row>
        <row r="1285">
          <cell r="K1285" t="str">
            <v>RD-616 STEEL</v>
          </cell>
        </row>
        <row r="1286">
          <cell r="K1286" t="str">
            <v>RD-650 STEEL</v>
          </cell>
        </row>
        <row r="1287">
          <cell r="K1287" t="str">
            <v>RD-651 STEEL</v>
          </cell>
        </row>
        <row r="1288">
          <cell r="K1288" t="str">
            <v>RE71</v>
          </cell>
        </row>
        <row r="1289">
          <cell r="K1289" t="str">
            <v>RE92</v>
          </cell>
        </row>
        <row r="1290">
          <cell r="K1290" t="str">
            <v>REAL ECOPIA for CN</v>
          </cell>
        </row>
        <row r="1291">
          <cell r="K1291" t="str">
            <v>REGNO 325 PREMIUM</v>
          </cell>
        </row>
        <row r="1292">
          <cell r="K1292" t="str">
            <v>REGNO ER30</v>
          </cell>
        </row>
        <row r="1293">
          <cell r="K1293" t="str">
            <v>REGNO ER-30</v>
          </cell>
        </row>
        <row r="1294">
          <cell r="K1294" t="str">
            <v>REGNO ER33</v>
          </cell>
        </row>
        <row r="1295">
          <cell r="K1295" t="str">
            <v>REGNO GR-01</v>
          </cell>
        </row>
        <row r="1296">
          <cell r="K1296" t="str">
            <v>REGNO GR-03</v>
          </cell>
        </row>
        <row r="1297">
          <cell r="K1297" t="str">
            <v>REGNO GR-05</v>
          </cell>
        </row>
        <row r="1298">
          <cell r="K1298" t="str">
            <v>REGNO GR-9000</v>
          </cell>
        </row>
        <row r="1299">
          <cell r="K1299" t="str">
            <v>REGNO GR-Leggera</v>
          </cell>
        </row>
        <row r="1300">
          <cell r="K1300" t="str">
            <v>REGNO GRV</v>
          </cell>
        </row>
        <row r="1301">
          <cell r="K1301" t="str">
            <v>REGNO GRV ecopia(TPT)</v>
          </cell>
        </row>
        <row r="1302">
          <cell r="K1302" t="str">
            <v>REGNO GRVII</v>
          </cell>
        </row>
        <row r="1303">
          <cell r="K1303" t="str">
            <v>REGNO GR-XI</v>
          </cell>
        </row>
        <row r="1304">
          <cell r="K1304" t="str">
            <v>REGNO GR-XII</v>
          </cell>
        </row>
        <row r="1305">
          <cell r="K1305" t="str">
            <v>REGNO GR-XIII</v>
          </cell>
        </row>
        <row r="1306">
          <cell r="K1306" t="str">
            <v>REGNO GR-XIII B Edition</v>
          </cell>
        </row>
        <row r="1307">
          <cell r="K1307" t="str">
            <v>REGNO GR-XIII TYPE RV</v>
          </cell>
        </row>
        <row r="1308">
          <cell r="K1308" t="str">
            <v>REGNO GR-XIII TYPE RV B Edition</v>
          </cell>
        </row>
        <row r="1309">
          <cell r="K1309" t="str">
            <v>REGNO GR-XIII TYPE RV(NEW REGNO for MPV/CUV)</v>
          </cell>
        </row>
        <row r="1310">
          <cell r="K1310" t="str">
            <v>REGNO GR-XT</v>
          </cell>
        </row>
        <row r="1311">
          <cell r="K1311" t="str">
            <v>Revival Eager for BSANZ</v>
          </cell>
        </row>
        <row r="1312">
          <cell r="K1312" t="str">
            <v>RFT for ambulance</v>
          </cell>
        </row>
        <row r="1313">
          <cell r="K1313" t="str">
            <v>RFT RF-01</v>
          </cell>
        </row>
        <row r="1314">
          <cell r="K1314" t="str">
            <v>RIB-MIX Tougou</v>
          </cell>
        </row>
        <row r="1315">
          <cell r="K1315" t="str">
            <v>RIB-MIX Tougou Gen2</v>
          </cell>
        </row>
        <row r="1316">
          <cell r="K1316" t="str">
            <v>RJBN</v>
          </cell>
        </row>
        <row r="1317">
          <cell r="K1317" t="str">
            <v>RJBP</v>
          </cell>
        </row>
        <row r="1318">
          <cell r="K1318" t="str">
            <v>ROADHAWK 2</v>
          </cell>
        </row>
        <row r="1319">
          <cell r="K1319" t="str">
            <v>ROADHAWK 2 MSI3</v>
          </cell>
        </row>
        <row r="1320">
          <cell r="K1320" t="str">
            <v>Roadhawk 2z</v>
          </cell>
        </row>
        <row r="1321">
          <cell r="K1321" t="str">
            <v>ROADHAWK 3</v>
          </cell>
        </row>
        <row r="1322">
          <cell r="K1322" t="str">
            <v>ROADHAWK SUV</v>
          </cell>
        </row>
        <row r="1323">
          <cell r="K1323" t="str">
            <v>Rollenza K001</v>
          </cell>
        </row>
        <row r="1324">
          <cell r="K1324" t="str">
            <v>RQ64</v>
          </cell>
        </row>
        <row r="1325">
          <cell r="K1325" t="str">
            <v>S-02</v>
          </cell>
        </row>
        <row r="1326">
          <cell r="K1326" t="str">
            <v>S248</v>
          </cell>
        </row>
        <row r="1327">
          <cell r="K1327" t="str">
            <v>S322</v>
          </cell>
        </row>
        <row r="1328">
          <cell r="K1328" t="str">
            <v>S382</v>
          </cell>
        </row>
        <row r="1329">
          <cell r="K1329" t="str">
            <v>SAETTA CVR SUM</v>
          </cell>
        </row>
        <row r="1330">
          <cell r="K1330" t="str">
            <v>SAETTA CVR WIN</v>
          </cell>
        </row>
        <row r="1331">
          <cell r="K1331" t="str">
            <v>SAETTA PERFORMANCE</v>
          </cell>
        </row>
        <row r="1332">
          <cell r="K1332" t="str">
            <v>SAETTA PERFORMANCE 2</v>
          </cell>
        </row>
        <row r="1333">
          <cell r="K1333" t="str">
            <v>SAETTA TOURING</v>
          </cell>
        </row>
        <row r="1334">
          <cell r="K1334" t="str">
            <v>SAETTA TOURING 2</v>
          </cell>
        </row>
        <row r="1335">
          <cell r="K1335" t="str">
            <v>SAETTA WINTER</v>
          </cell>
        </row>
        <row r="1336">
          <cell r="K1336" t="str">
            <v>SEIBERLING 500</v>
          </cell>
        </row>
        <row r="1337">
          <cell r="K1337" t="str">
            <v>SEIBERLING Performance</v>
          </cell>
        </row>
        <row r="1338">
          <cell r="K1338" t="str">
            <v>SEIBERLING PERFORMANCE 2</v>
          </cell>
        </row>
        <row r="1339">
          <cell r="K1339" t="str">
            <v>SEIBERLING SL101</v>
          </cell>
        </row>
        <row r="1340">
          <cell r="K1340" t="str">
            <v>SEIBERLING SL201</v>
          </cell>
        </row>
        <row r="1341">
          <cell r="K1341" t="str">
            <v>SEIBERLING SR</v>
          </cell>
        </row>
        <row r="1342">
          <cell r="K1342" t="str">
            <v>SEIBERLING Touring</v>
          </cell>
        </row>
        <row r="1343">
          <cell r="K1343" t="str">
            <v>SEIBERLING TOURING 2</v>
          </cell>
        </row>
        <row r="1344">
          <cell r="K1344" t="str">
            <v>SEIBERLING Winter</v>
          </cell>
        </row>
        <row r="1345">
          <cell r="K1345" t="str">
            <v>Serenity SUV</v>
          </cell>
        </row>
        <row r="1346">
          <cell r="K1346" t="str">
            <v>SF-213</v>
          </cell>
        </row>
        <row r="1347">
          <cell r="K1347" t="str">
            <v>SF-226</v>
          </cell>
        </row>
        <row r="1348">
          <cell r="K1348" t="str">
            <v>SF-237 STEEL</v>
          </cell>
        </row>
        <row r="1349">
          <cell r="K1349" t="str">
            <v>SF-321</v>
          </cell>
        </row>
        <row r="1350">
          <cell r="K1350" t="str">
            <v>SF-322</v>
          </cell>
        </row>
        <row r="1351">
          <cell r="K1351" t="str">
            <v>SF-324</v>
          </cell>
        </row>
        <row r="1352">
          <cell r="K1352" t="str">
            <v>SF-350</v>
          </cell>
        </row>
        <row r="1353">
          <cell r="K1353" t="str">
            <v>SF-381</v>
          </cell>
        </row>
        <row r="1354">
          <cell r="K1354" t="str">
            <v>SF-409</v>
          </cell>
        </row>
        <row r="1355">
          <cell r="K1355" t="str">
            <v>SF-410</v>
          </cell>
        </row>
        <row r="1356">
          <cell r="K1356" t="str">
            <v>SF-518 STEEL</v>
          </cell>
        </row>
        <row r="1357">
          <cell r="K1357" t="str">
            <v>Sharing &amp; Renting Tyre</v>
          </cell>
        </row>
        <row r="1358">
          <cell r="K1358" t="str">
            <v>SNEAKER SNK2</v>
          </cell>
        </row>
        <row r="1359">
          <cell r="K1359" t="str">
            <v>SNEAKER SNK2 ECO</v>
          </cell>
        </row>
        <row r="1360">
          <cell r="K1360" t="str">
            <v>SNEAKER SNK2.5</v>
          </cell>
        </row>
        <row r="1361">
          <cell r="K1361" t="str">
            <v>SNOWAYS 3</v>
          </cell>
        </row>
        <row r="1362">
          <cell r="K1362" t="str">
            <v>SNOWAYS 4</v>
          </cell>
        </row>
        <row r="1363">
          <cell r="K1363" t="str">
            <v>SNOWAYS 4 (MSI3)</v>
          </cell>
        </row>
        <row r="1364">
          <cell r="K1364" t="str">
            <v>SNOWAYS ERA</v>
          </cell>
        </row>
        <row r="1365">
          <cell r="K1365" t="str">
            <v>SNOWAYS ERA PLUS</v>
          </cell>
        </row>
        <row r="1366">
          <cell r="K1366" t="str">
            <v>SPORTS TOURER MY-01</v>
          </cell>
        </row>
        <row r="1367">
          <cell r="K1367" t="str">
            <v>S-radial</v>
          </cell>
        </row>
        <row r="1368">
          <cell r="K1368" t="str">
            <v>ST30</v>
          </cell>
        </row>
        <row r="1369">
          <cell r="K1369" t="str">
            <v>Sturdo</v>
          </cell>
        </row>
        <row r="1370">
          <cell r="K1370" t="str">
            <v>Super ENLITEN(L)</v>
          </cell>
        </row>
        <row r="1371">
          <cell r="K1371" t="str">
            <v>Super ENLITEN(R)</v>
          </cell>
        </row>
        <row r="1372">
          <cell r="K1372" t="str">
            <v>SUPERCAT</v>
          </cell>
        </row>
        <row r="1373">
          <cell r="K1373" t="str">
            <v>SUPERCAT A/T</v>
          </cell>
        </row>
        <row r="1374">
          <cell r="K1374" t="str">
            <v>Supercat A/T II</v>
          </cell>
        </row>
        <row r="1375">
          <cell r="K1375" t="str">
            <v>SUPERCAT H/T</v>
          </cell>
        </row>
        <row r="1376">
          <cell r="K1376" t="str">
            <v>SUPERCAT H/T II</v>
          </cell>
        </row>
        <row r="1377">
          <cell r="K1377" t="str">
            <v>SUPERCAT II</v>
          </cell>
        </row>
        <row r="1378">
          <cell r="K1378" t="str">
            <v>SUPERCAT Sport</v>
          </cell>
        </row>
        <row r="1379">
          <cell r="K1379" t="str">
            <v>Supercat Sport 2.0</v>
          </cell>
        </row>
        <row r="1380">
          <cell r="K1380" t="str">
            <v>SUREDRIVE ALL-SEASON 2</v>
          </cell>
        </row>
        <row r="1381">
          <cell r="K1381" t="str">
            <v>SUREDRIVE TOURING A/S 2</v>
          </cell>
        </row>
        <row r="1382">
          <cell r="K1382" t="str">
            <v>Taxi &amp; Fleet Tyre</v>
          </cell>
        </row>
        <row r="1383">
          <cell r="K1383" t="str">
            <v>TAXI PREMIUM</v>
          </cell>
        </row>
        <row r="1384">
          <cell r="K1384" t="str">
            <v>TAXI SERVICE</v>
          </cell>
        </row>
        <row r="1385">
          <cell r="K1385" t="str">
            <v>TAXI SERVICE PREMIUM</v>
          </cell>
        </row>
        <row r="1386">
          <cell r="K1386" t="str">
            <v>TAXI SERVICE T668</v>
          </cell>
        </row>
        <row r="1387">
          <cell r="K1387" t="str">
            <v>Taxi/Fleet Tyre</v>
          </cell>
        </row>
        <row r="1388">
          <cell r="K1388" t="str">
            <v>TAXIKING TK01</v>
          </cell>
        </row>
        <row r="1389">
          <cell r="K1389" t="str">
            <v>TBD HB SUMMER</v>
          </cell>
        </row>
        <row r="1390">
          <cell r="K1390" t="str">
            <v>TECHNO</v>
          </cell>
        </row>
        <row r="1391">
          <cell r="K1391" t="str">
            <v>TECHNO 10</v>
          </cell>
        </row>
        <row r="1392">
          <cell r="K1392" t="str">
            <v>TECHNO 248</v>
          </cell>
        </row>
        <row r="1393">
          <cell r="K1393" t="str">
            <v>TECHNO spec improvement</v>
          </cell>
        </row>
        <row r="1394">
          <cell r="K1394" t="str">
            <v>TECHNO SPORTS</v>
          </cell>
        </row>
        <row r="1395">
          <cell r="K1395" t="str">
            <v>TECHNO SUV</v>
          </cell>
        </row>
        <row r="1396">
          <cell r="K1396" t="str">
            <v>TECHNO SUV rebrand</v>
          </cell>
        </row>
        <row r="1397">
          <cell r="K1397" t="str">
            <v>TEMPA SPARE</v>
          </cell>
        </row>
        <row r="1398">
          <cell r="K1398" t="str">
            <v>TIMBERLINE A/T II</v>
          </cell>
        </row>
        <row r="1399">
          <cell r="K1399" t="str">
            <v>TIMBERLINE H/T II</v>
          </cell>
        </row>
        <row r="1400">
          <cell r="K1400" t="str">
            <v>TIMBERLINE HT COMMERCIAL</v>
          </cell>
        </row>
        <row r="1401">
          <cell r="K1401" t="str">
            <v>TOURING FS100</v>
          </cell>
        </row>
        <row r="1402">
          <cell r="K1402" t="str">
            <v>TPT New brand</v>
          </cell>
        </row>
        <row r="1403">
          <cell r="K1403" t="str">
            <v>TRACOMPA-2</v>
          </cell>
        </row>
        <row r="1404">
          <cell r="K1404" t="str">
            <v>TRACOMPA-3</v>
          </cell>
        </row>
        <row r="1405">
          <cell r="K1405" t="str">
            <v>TRANSFORCE</v>
          </cell>
        </row>
        <row r="1406">
          <cell r="K1406" t="str">
            <v>TRANSFORCE AT</v>
          </cell>
        </row>
        <row r="1407">
          <cell r="K1407" t="str">
            <v>TRANSFORCE AT2</v>
          </cell>
        </row>
        <row r="1408">
          <cell r="K1408" t="str">
            <v>TRANSFORCE CV</v>
          </cell>
        </row>
        <row r="1409">
          <cell r="K1409" t="str">
            <v>TRANSFORCE HT</v>
          </cell>
        </row>
        <row r="1410">
          <cell r="K1410" t="str">
            <v>TRANSFORCE HT2</v>
          </cell>
        </row>
        <row r="1411">
          <cell r="K1411" t="str">
            <v>TRANSFORCE XT</v>
          </cell>
        </row>
        <row r="1412">
          <cell r="K1412" t="str">
            <v>TRANSWAY</v>
          </cell>
        </row>
        <row r="1413">
          <cell r="K1413" t="str">
            <v>Tricycle Tire for Aus Post</v>
          </cell>
        </row>
        <row r="1414">
          <cell r="K1414" t="str">
            <v>TRR</v>
          </cell>
        </row>
        <row r="1415">
          <cell r="K1415" t="str">
            <v>TRR3</v>
          </cell>
        </row>
        <row r="1416">
          <cell r="K1416" t="str">
            <v>T's-03 RV</v>
          </cell>
        </row>
        <row r="1417">
          <cell r="K1417" t="str">
            <v>TURANZA</v>
          </cell>
        </row>
        <row r="1418">
          <cell r="K1418" t="str">
            <v>TURANZA 6 (for CN)</v>
          </cell>
        </row>
        <row r="1419">
          <cell r="K1419" t="str">
            <v>TURANZA 6 (PS size for AP)</v>
          </cell>
        </row>
        <row r="1420">
          <cell r="K1420" t="str">
            <v>TURANZA 6 (SUV size for AP)</v>
          </cell>
        </row>
        <row r="1421">
          <cell r="K1421" t="str">
            <v>Turanza 6 EU spec</v>
          </cell>
        </row>
        <row r="1422">
          <cell r="K1422" t="str">
            <v>TURANZA 6 EVO (for CN)</v>
          </cell>
        </row>
        <row r="1423">
          <cell r="K1423" t="str">
            <v>TURANZA 6 Facelift (PS size for AP)</v>
          </cell>
        </row>
        <row r="1424">
          <cell r="K1424" t="str">
            <v>TURANZA 6 SUV (for CN)</v>
          </cell>
        </row>
        <row r="1425">
          <cell r="K1425" t="str">
            <v>TURANZA 6 SUV EVO (for CN)</v>
          </cell>
        </row>
        <row r="1426">
          <cell r="K1426" t="str">
            <v>TURANZA 6i</v>
          </cell>
        </row>
        <row r="1427">
          <cell r="K1427" t="str">
            <v>TURANZA 6i EVO</v>
          </cell>
        </row>
        <row r="1428">
          <cell r="K1428" t="str">
            <v>TURANZA 7 EV</v>
          </cell>
        </row>
        <row r="1429">
          <cell r="K1429" t="str">
            <v>TURANZA 7 FL (for CN)</v>
          </cell>
        </row>
        <row r="1430">
          <cell r="K1430" t="str">
            <v>TURANZA 7 FL (PS size for AP)</v>
          </cell>
        </row>
        <row r="1431">
          <cell r="K1431" t="str">
            <v>TURANZA 7 FL (SUV size for AP)</v>
          </cell>
        </row>
        <row r="1432">
          <cell r="K1432" t="str">
            <v>TURANZA 7 SUV FL (for CN)</v>
          </cell>
        </row>
        <row r="1433">
          <cell r="K1433" t="str">
            <v>TURANZA 7i FL</v>
          </cell>
        </row>
        <row r="1434">
          <cell r="K1434" t="str">
            <v>TURANZA AR10</v>
          </cell>
        </row>
        <row r="1435">
          <cell r="K1435" t="str">
            <v>TURANZA AR20</v>
          </cell>
        </row>
        <row r="1436">
          <cell r="K1436" t="str">
            <v>TURANZA DRIVEGUARD</v>
          </cell>
        </row>
        <row r="1437">
          <cell r="K1437" t="str">
            <v>TURANZA EL400</v>
          </cell>
        </row>
        <row r="1438">
          <cell r="K1438" t="str">
            <v>TURANZA EL400 02</v>
          </cell>
        </row>
        <row r="1439">
          <cell r="K1439" t="str">
            <v>TURANZA EL41</v>
          </cell>
        </row>
        <row r="1440">
          <cell r="K1440" t="str">
            <v>TURANZA EL42</v>
          </cell>
        </row>
        <row r="1441">
          <cell r="K1441" t="str">
            <v>TURANZA EL440</v>
          </cell>
        </row>
        <row r="1442">
          <cell r="K1442" t="str">
            <v>TURANZA EL450</v>
          </cell>
        </row>
        <row r="1443">
          <cell r="K1443" t="str">
            <v>TURANZA EL470</v>
          </cell>
        </row>
        <row r="1444">
          <cell r="K1444" t="str">
            <v>TURANZA ER30</v>
          </cell>
        </row>
        <row r="1445">
          <cell r="K1445" t="str">
            <v>TURANZA ER300</v>
          </cell>
        </row>
        <row r="1446">
          <cell r="K1446" t="str">
            <v>TURANZA ER300 I</v>
          </cell>
        </row>
        <row r="1447">
          <cell r="K1447" t="str">
            <v>TURANZA ER300 II</v>
          </cell>
        </row>
        <row r="1448">
          <cell r="K1448" t="str">
            <v>TURANZA ER300A</v>
          </cell>
        </row>
        <row r="1449">
          <cell r="K1449" t="str">
            <v>TURANZA ER30C</v>
          </cell>
        </row>
        <row r="1450">
          <cell r="K1450" t="str">
            <v>TURANZA ER33</v>
          </cell>
        </row>
        <row r="1451">
          <cell r="K1451" t="str">
            <v>TURANZA ER370</v>
          </cell>
        </row>
        <row r="1452">
          <cell r="K1452" t="str">
            <v>TURANZA ER42</v>
          </cell>
        </row>
        <row r="1453">
          <cell r="K1453" t="str">
            <v>TURANZA ER-50 S&amp;S AQ</v>
          </cell>
        </row>
        <row r="1454">
          <cell r="K1454" t="str">
            <v>TURANZA ER60</v>
          </cell>
        </row>
        <row r="1455">
          <cell r="K1455" t="str">
            <v>TURANZA EV</v>
          </cell>
        </row>
        <row r="1456">
          <cell r="K1456" t="str">
            <v>TURANZA EV PLUS</v>
          </cell>
        </row>
        <row r="1457">
          <cell r="K1457" t="str">
            <v>TURANZA EVERDRIVE 2</v>
          </cell>
        </row>
        <row r="1458">
          <cell r="K1458" t="str">
            <v>TURANZA GR-03</v>
          </cell>
        </row>
        <row r="1459">
          <cell r="K1459" t="str">
            <v>TURANZA GR-100</v>
          </cell>
        </row>
        <row r="1460">
          <cell r="K1460" t="str">
            <v>TURANZA GR-50 S&amp;S AQ</v>
          </cell>
        </row>
        <row r="1461">
          <cell r="K1461" t="str">
            <v>TURANZA GR-80</v>
          </cell>
        </row>
        <row r="1462">
          <cell r="K1462" t="str">
            <v>TURANZA GR-90</v>
          </cell>
        </row>
        <row r="1463">
          <cell r="K1463" t="str">
            <v>TURANZA PRESTIGE</v>
          </cell>
        </row>
        <row r="1464">
          <cell r="K1464" t="str">
            <v>TURANZA PRESTIGE 2</v>
          </cell>
        </row>
        <row r="1465">
          <cell r="K1465" t="str">
            <v>TURANZA QUIETTRACK</v>
          </cell>
        </row>
        <row r="1466">
          <cell r="K1466" t="str">
            <v>TURANZA SERENITY</v>
          </cell>
        </row>
        <row r="1467">
          <cell r="K1467" t="str">
            <v>TURANZA SERENITY PLUS</v>
          </cell>
        </row>
        <row r="1468">
          <cell r="K1468" t="str">
            <v>TURANZA SERENITY PLUS refresh</v>
          </cell>
        </row>
        <row r="1469">
          <cell r="K1469" t="str">
            <v>TURANZA T001</v>
          </cell>
        </row>
        <row r="1470">
          <cell r="K1470" t="str">
            <v>TURANZA T001 KAI</v>
          </cell>
        </row>
        <row r="1471">
          <cell r="K1471" t="str">
            <v>TURANZA T001 RFT</v>
          </cell>
        </row>
        <row r="1472">
          <cell r="K1472" t="str">
            <v>TURANZA T003L</v>
          </cell>
        </row>
        <row r="1473">
          <cell r="K1473" t="str">
            <v>TURANZA T005</v>
          </cell>
        </row>
        <row r="1474">
          <cell r="K1474" t="str">
            <v>TURANZA T005 (L) Taiwan spec</v>
          </cell>
        </row>
        <row r="1475">
          <cell r="K1475" t="str">
            <v>TURANZA T005 DG</v>
          </cell>
        </row>
        <row r="1476">
          <cell r="K1476" t="str">
            <v>TURANZA T005 DRIVEGUARD MSI3</v>
          </cell>
        </row>
        <row r="1477">
          <cell r="K1477" t="str">
            <v>TURANZA T005 EV</v>
          </cell>
        </row>
        <row r="1478">
          <cell r="K1478" t="str">
            <v>TURANZA T005 EVO Rename</v>
          </cell>
        </row>
        <row r="1479">
          <cell r="K1479" t="str">
            <v>Turanza T005 MSI3</v>
          </cell>
        </row>
        <row r="1480">
          <cell r="K1480" t="str">
            <v>TURANZA T005a</v>
          </cell>
        </row>
        <row r="1481">
          <cell r="K1481" t="str">
            <v>TURANZA T005A (H)</v>
          </cell>
        </row>
        <row r="1482">
          <cell r="K1482" t="str">
            <v>TURANZA T005A (L)</v>
          </cell>
        </row>
        <row r="1483">
          <cell r="K1483" t="str">
            <v>TURANZA T005A (Taiwan Spec)</v>
          </cell>
        </row>
        <row r="1484">
          <cell r="K1484" t="str">
            <v>TURANZA T005L</v>
          </cell>
        </row>
        <row r="1485">
          <cell r="K1485" t="str">
            <v>TUUHAN SENBAI</v>
          </cell>
        </row>
        <row r="1486">
          <cell r="K1486" t="str">
            <v>TZ300ALFA</v>
          </cell>
        </row>
        <row r="1487">
          <cell r="K1487" t="str">
            <v>TZ300EVO</v>
          </cell>
        </row>
        <row r="1488">
          <cell r="K1488" t="str">
            <v>ULTRAWEATHER (Post WeatherPeak)</v>
          </cell>
        </row>
        <row r="1489">
          <cell r="K1489" t="str">
            <v>ULTRAWEATHER +</v>
          </cell>
        </row>
        <row r="1490">
          <cell r="K1490" t="str">
            <v>ULTRAWEATHER 2</v>
          </cell>
        </row>
        <row r="1491">
          <cell r="K1491" t="str">
            <v>U-LUG 2</v>
          </cell>
        </row>
        <row r="1492">
          <cell r="K1492" t="str">
            <v>V151 Phase 1</v>
          </cell>
        </row>
        <row r="1493">
          <cell r="K1493" t="str">
            <v>V600</v>
          </cell>
        </row>
        <row r="1494">
          <cell r="K1494" t="str">
            <v>V600 Gen1</v>
          </cell>
        </row>
        <row r="1495">
          <cell r="K1495" t="str">
            <v>VANHAWK</v>
          </cell>
        </row>
        <row r="1496">
          <cell r="K1496" t="str">
            <v>VANHAWK 2</v>
          </cell>
        </row>
        <row r="1497">
          <cell r="K1497" t="str">
            <v>Vanhawk 3</v>
          </cell>
        </row>
        <row r="1498">
          <cell r="K1498" t="str">
            <v>Vanhawk Multiseason</v>
          </cell>
        </row>
        <row r="1499">
          <cell r="K1499" t="str">
            <v>VANHAWK WINTER</v>
          </cell>
        </row>
        <row r="1500">
          <cell r="K1500" t="str">
            <v>Vehicle Free RFT</v>
          </cell>
        </row>
        <row r="1501">
          <cell r="K1501" t="str">
            <v>Vehicle Free RFT (SUMMER)</v>
          </cell>
        </row>
        <row r="1502">
          <cell r="K1502" t="str">
            <v>V-STEEL LUG CP</v>
          </cell>
        </row>
        <row r="1503">
          <cell r="K1503" t="str">
            <v>V-STEEL MIX (VSX)</v>
          </cell>
        </row>
        <row r="1504">
          <cell r="K1504" t="str">
            <v>V-STEEL MIX M711</v>
          </cell>
        </row>
        <row r="1505">
          <cell r="K1505" t="str">
            <v>V-STEEL MIX M755</v>
          </cell>
        </row>
        <row r="1506">
          <cell r="K1506" t="str">
            <v>V-STEEL RIB 230</v>
          </cell>
        </row>
        <row r="1507">
          <cell r="K1507" t="str">
            <v>V-STEEL RIB 265</v>
          </cell>
        </row>
        <row r="1508">
          <cell r="K1508" t="str">
            <v>V-STEEL RIB LUG G557</v>
          </cell>
        </row>
        <row r="1509">
          <cell r="K1509" t="str">
            <v>V-STEEL RIB LUG G590</v>
          </cell>
        </row>
        <row r="1510">
          <cell r="K1510" t="str">
            <v>V-STEEL RIB R200</v>
          </cell>
        </row>
        <row r="1511">
          <cell r="K1511" t="str">
            <v>V-STEEL RIB R202</v>
          </cell>
        </row>
        <row r="1512">
          <cell r="K1512" t="str">
            <v>V-STEEL SNOW 713</v>
          </cell>
        </row>
        <row r="1513">
          <cell r="K1513" t="str">
            <v>W300</v>
          </cell>
        </row>
        <row r="1514">
          <cell r="K1514" t="str">
            <v>W979 for EV</v>
          </cell>
        </row>
        <row r="1515">
          <cell r="K1515" t="str">
            <v>W989RY for EV</v>
          </cell>
        </row>
        <row r="1516">
          <cell r="K1516" t="str">
            <v>W989RY poncho(205)</v>
          </cell>
        </row>
        <row r="1517">
          <cell r="K1517" t="str">
            <v>W989RY poncho(205) P-T662</v>
          </cell>
        </row>
        <row r="1518">
          <cell r="K1518" t="str">
            <v>W989RY poncho(205) P-T662kai Gen1</v>
          </cell>
        </row>
        <row r="1519">
          <cell r="K1519" t="str">
            <v>W989RY poncho(205) T538</v>
          </cell>
        </row>
        <row r="1520">
          <cell r="K1520" t="str">
            <v>W989RY poncho(205) T662</v>
          </cell>
        </row>
        <row r="1521">
          <cell r="K1521" t="str">
            <v>W989RY takuhai(195)</v>
          </cell>
        </row>
        <row r="1522">
          <cell r="K1522" t="str">
            <v>W989RY takuhai(195) 2026</v>
          </cell>
        </row>
        <row r="1523">
          <cell r="K1523" t="str">
            <v>W989RY takuhai(195) 2026 Gen1</v>
          </cell>
        </row>
        <row r="1524">
          <cell r="K1524" t="str">
            <v>Wear Life Champion PSR</v>
          </cell>
        </row>
        <row r="1525">
          <cell r="K1525" t="str">
            <v>Wear Life Champion SUV</v>
          </cell>
        </row>
        <row r="1526">
          <cell r="K1526" t="str">
            <v>WeatherControl A005 for japan</v>
          </cell>
        </row>
        <row r="1527">
          <cell r="K1527" t="str">
            <v>WEATHERFORCE 2</v>
          </cell>
        </row>
        <row r="1528">
          <cell r="K1528" t="str">
            <v>WEATHERFORCE(Post WeatherGrip)</v>
          </cell>
        </row>
        <row r="1529">
          <cell r="K1529" t="str">
            <v>WEATHERFORCE+</v>
          </cell>
        </row>
        <row r="1530">
          <cell r="K1530" t="str">
            <v>WEATHERGRIP</v>
          </cell>
        </row>
        <row r="1531">
          <cell r="K1531" t="str">
            <v>WEATHERGRIP+</v>
          </cell>
        </row>
        <row r="1532">
          <cell r="K1532" t="str">
            <v>WEATHERPEAK</v>
          </cell>
        </row>
        <row r="1533">
          <cell r="K1533" t="str">
            <v>WEATHERPEAK+</v>
          </cell>
        </row>
        <row r="1534">
          <cell r="K1534" t="str">
            <v>WHOLESALES EXCLUSIVE PRODUCT</v>
          </cell>
        </row>
        <row r="1535">
          <cell r="K1535" t="str">
            <v>WIDETRACK BAJA A/T</v>
          </cell>
        </row>
        <row r="1536">
          <cell r="K1536" t="str">
            <v>WIDETRACK BAJA H/T</v>
          </cell>
        </row>
        <row r="1537">
          <cell r="K1537" t="str">
            <v>WILDERNESS AT</v>
          </cell>
        </row>
        <row r="1538">
          <cell r="K1538" t="str">
            <v>WILDERNESS HT</v>
          </cell>
        </row>
        <row r="1539">
          <cell r="K1539" t="str">
            <v>WINTER PARTNER</v>
          </cell>
        </row>
        <row r="1540">
          <cell r="K1540" t="str">
            <v>WINTERFORCE</v>
          </cell>
        </row>
        <row r="1541">
          <cell r="K1541" t="str">
            <v>WINTERFORCE 2</v>
          </cell>
        </row>
        <row r="1542">
          <cell r="K1542" t="str">
            <v>WINTERFORCE 2 UV</v>
          </cell>
        </row>
        <row r="1543">
          <cell r="K1543" t="str">
            <v>WINTERFORCE CV</v>
          </cell>
        </row>
        <row r="1544">
          <cell r="K1544" t="str">
            <v>WINTERFORCE LT</v>
          </cell>
        </row>
        <row r="1545">
          <cell r="K1545" t="str">
            <v>WINTERHAWK</v>
          </cell>
        </row>
        <row r="1546">
          <cell r="K1546" t="str">
            <v>WINTERHAWK 2</v>
          </cell>
        </row>
        <row r="1547">
          <cell r="K1547" t="str">
            <v>WINTERHAWK 2 EVO</v>
          </cell>
        </row>
        <row r="1548">
          <cell r="K1548" t="str">
            <v>WINTERHAWK 2V EVO</v>
          </cell>
        </row>
        <row r="1549">
          <cell r="K1549" t="str">
            <v>WINTERHAWK 3</v>
          </cell>
        </row>
        <row r="1550">
          <cell r="K1550" t="str">
            <v>WINTERHAWK 4</v>
          </cell>
        </row>
        <row r="1551">
          <cell r="K1551" t="str">
            <v>WINTERHAWK C</v>
          </cell>
        </row>
        <row r="1552">
          <cell r="K1552" t="str">
            <v>WINTUS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-GDCUploadFormat"/>
      <sheetName val="list"/>
      <sheetName val="モールド新設基準_判断ロジック"/>
    </sheetNames>
    <sheetDataSet>
      <sheetData sheetId="0"/>
      <sheetData sheetId="1">
        <row r="4">
          <cell r="K4">
            <v>31</v>
          </cell>
        </row>
        <row r="5">
          <cell r="K5" t="str">
            <v>**SPproductName</v>
          </cell>
        </row>
        <row r="6">
          <cell r="K6" t="str">
            <v>Commercial Trade Name</v>
          </cell>
        </row>
        <row r="7">
          <cell r="K7" t="str">
            <v>商品名</v>
          </cell>
        </row>
        <row r="8">
          <cell r="K8" t="str">
            <v>2nd LINE GOOD TIER PRODUCT</v>
          </cell>
        </row>
        <row r="9">
          <cell r="K9" t="str">
            <v>3rd brand consumer</v>
          </cell>
        </row>
        <row r="10">
          <cell r="K10" t="str">
            <v>A001 WEATHER CONTROL</v>
          </cell>
        </row>
        <row r="11">
          <cell r="K11" t="str">
            <v>A005 WEATHER CONTROL</v>
          </cell>
        </row>
        <row r="12">
          <cell r="K12" t="str">
            <v>A005 WEATHER CONTROL (MSI3)</v>
          </cell>
        </row>
        <row r="13">
          <cell r="K13" t="str">
            <v>AFFINITY TOURING</v>
          </cell>
        </row>
        <row r="14">
          <cell r="K14" t="str">
            <v>ALENZA 001</v>
          </cell>
        </row>
        <row r="15">
          <cell r="K15" t="str">
            <v>ALENZA 001 EVO</v>
          </cell>
        </row>
        <row r="16">
          <cell r="K16" t="str">
            <v>ALENZA 001 for Japan</v>
          </cell>
        </row>
        <row r="17">
          <cell r="K17" t="str">
            <v>ALENZA 001 RFT</v>
          </cell>
        </row>
        <row r="18">
          <cell r="K18" t="str">
            <v>ALENZA ALL SEASON</v>
          </cell>
        </row>
        <row r="19">
          <cell r="K19" t="str">
            <v>ALENZA AS Ultra</v>
          </cell>
        </row>
        <row r="20">
          <cell r="K20" t="str">
            <v>ALENZA DRIVEGUARD</v>
          </cell>
        </row>
        <row r="21">
          <cell r="K21" t="str">
            <v>ALENZA LX100</v>
          </cell>
        </row>
        <row r="22">
          <cell r="K22" t="str">
            <v>ALENZA SPORT A/S</v>
          </cell>
        </row>
        <row r="23">
          <cell r="K23" t="str">
            <v>ALL ROUNDER</v>
          </cell>
        </row>
        <row r="24">
          <cell r="K24" t="str">
            <v>ALL SEASON CVR</v>
          </cell>
        </row>
        <row r="25">
          <cell r="K25" t="str">
            <v>All season tire for only J-SBU</v>
          </cell>
        </row>
        <row r="26">
          <cell r="K26" t="str">
            <v>ALL WEATHER-B</v>
          </cell>
        </row>
        <row r="27">
          <cell r="K27" t="str">
            <v>ATRACTA</v>
          </cell>
        </row>
        <row r="28">
          <cell r="K28" t="str">
            <v>ATRACTA CAP CHANGE</v>
          </cell>
        </row>
        <row r="29">
          <cell r="K29" t="str">
            <v>ATX RADIAL 23</v>
          </cell>
        </row>
        <row r="30">
          <cell r="K30" t="str">
            <v>B250</v>
          </cell>
        </row>
        <row r="31">
          <cell r="K31" t="str">
            <v>B250 ECOPIA</v>
          </cell>
        </row>
        <row r="32">
          <cell r="K32" t="str">
            <v>B280</v>
          </cell>
        </row>
        <row r="33">
          <cell r="K33" t="str">
            <v>B290</v>
          </cell>
        </row>
        <row r="34">
          <cell r="K34" t="str">
            <v>B290 spec change</v>
          </cell>
        </row>
        <row r="35">
          <cell r="K35" t="str">
            <v>B326</v>
          </cell>
        </row>
        <row r="36">
          <cell r="K36" t="str">
            <v>B330 EVO</v>
          </cell>
        </row>
        <row r="37">
          <cell r="K37" t="str">
            <v>B340</v>
          </cell>
        </row>
        <row r="38">
          <cell r="K38" t="str">
            <v>B361</v>
          </cell>
        </row>
        <row r="39">
          <cell r="K39" t="str">
            <v>B370</v>
          </cell>
        </row>
        <row r="40">
          <cell r="K40" t="str">
            <v>B380</v>
          </cell>
        </row>
        <row r="41">
          <cell r="K41" t="str">
            <v>B381</v>
          </cell>
        </row>
        <row r="42">
          <cell r="K42" t="str">
            <v>B390</v>
          </cell>
        </row>
        <row r="43">
          <cell r="K43" t="str">
            <v>B391</v>
          </cell>
        </row>
        <row r="44">
          <cell r="K44" t="str">
            <v>B500</v>
          </cell>
        </row>
        <row r="45">
          <cell r="K45" t="str">
            <v>B530</v>
          </cell>
        </row>
        <row r="46">
          <cell r="K46" t="str">
            <v>B750</v>
          </cell>
        </row>
        <row r="47">
          <cell r="K47" t="str">
            <v>B800</v>
          </cell>
        </row>
        <row r="48">
          <cell r="K48" t="str">
            <v>Better POTENZA (P-RE003)</v>
          </cell>
        </row>
        <row r="49">
          <cell r="K49" t="str">
            <v>BISON 607</v>
          </cell>
        </row>
        <row r="50">
          <cell r="K50" t="str">
            <v>BISON 623</v>
          </cell>
        </row>
        <row r="51">
          <cell r="K51" t="str">
            <v>BLIZZAK DM-V1</v>
          </cell>
        </row>
        <row r="52">
          <cell r="K52" t="str">
            <v>BLIZZAK DM-V2</v>
          </cell>
        </row>
        <row r="53">
          <cell r="K53" t="str">
            <v>BLIZZAK DM-V3</v>
          </cell>
        </row>
        <row r="54">
          <cell r="K54" t="str">
            <v>BLIZZAK DM-Z3</v>
          </cell>
        </row>
        <row r="55">
          <cell r="K55" t="str">
            <v>BLIZZAK for AutoShop</v>
          </cell>
        </row>
        <row r="56">
          <cell r="K56" t="str">
            <v>BLIZZAK ICE (Gen1)</v>
          </cell>
        </row>
        <row r="57">
          <cell r="K57" t="str">
            <v>BLIZZAK ICE (Gen2)</v>
          </cell>
        </row>
        <row r="58">
          <cell r="K58" t="str">
            <v>BLIZZAK LM001</v>
          </cell>
        </row>
        <row r="59">
          <cell r="K59" t="str">
            <v>BLIZZAK LM001 EVO</v>
          </cell>
        </row>
        <row r="60">
          <cell r="K60" t="str">
            <v>BLIZZAK LM005</v>
          </cell>
        </row>
        <row r="61">
          <cell r="K61" t="str">
            <v>BLIZZAK LM005 DG</v>
          </cell>
        </row>
        <row r="62">
          <cell r="K62" t="str">
            <v>BLIZZAK LM-18C</v>
          </cell>
        </row>
        <row r="63">
          <cell r="K63" t="str">
            <v>BLIZZAK LM-20</v>
          </cell>
        </row>
        <row r="64">
          <cell r="K64" t="str">
            <v>BLIZZAK LM-22</v>
          </cell>
        </row>
        <row r="65">
          <cell r="K65" t="str">
            <v>BLIZZAK LM-25</v>
          </cell>
        </row>
        <row r="66">
          <cell r="K66" t="str">
            <v>BLIZZAK LM-25 4X4</v>
          </cell>
        </row>
        <row r="67">
          <cell r="K67" t="str">
            <v>BLIZZAK LM-25 I</v>
          </cell>
        </row>
        <row r="68">
          <cell r="K68" t="str">
            <v>BLIZZAK LM-30</v>
          </cell>
        </row>
        <row r="69">
          <cell r="K69" t="str">
            <v>BLIZZAK LM-32</v>
          </cell>
        </row>
        <row r="70">
          <cell r="K70" t="str">
            <v>BLIZZAK LM-32 MOE</v>
          </cell>
        </row>
        <row r="71">
          <cell r="K71" t="str">
            <v>BLIZZAK LM-32C</v>
          </cell>
        </row>
        <row r="72">
          <cell r="K72" t="str">
            <v>BLIZZAK LM-32S</v>
          </cell>
        </row>
        <row r="73">
          <cell r="K73" t="str">
            <v>BLIZZAK LM-500</v>
          </cell>
        </row>
        <row r="74">
          <cell r="K74" t="str">
            <v>BLIZZAK LM-60</v>
          </cell>
        </row>
        <row r="75">
          <cell r="K75" t="str">
            <v>BLIZZAK LM-80</v>
          </cell>
        </row>
        <row r="76">
          <cell r="K76" t="str">
            <v>BLIZZAK LM-80 EVO</v>
          </cell>
        </row>
        <row r="77">
          <cell r="K77" t="str">
            <v>BLIZZAK LM-80 EVO +</v>
          </cell>
        </row>
        <row r="78">
          <cell r="K78" t="str">
            <v>BLIZZAK LM-80 EVO+</v>
          </cell>
        </row>
        <row r="79">
          <cell r="K79" t="str">
            <v>BLIZZAK LT</v>
          </cell>
        </row>
        <row r="80">
          <cell r="K80" t="str">
            <v>BLIZZAK NV</v>
          </cell>
        </row>
        <row r="81">
          <cell r="K81" t="str">
            <v>BLIZZAK Post W979 hihappou spec</v>
          </cell>
        </row>
        <row r="82">
          <cell r="K82" t="str">
            <v>BLIZZAK Post W989 hihappou spec</v>
          </cell>
        </row>
        <row r="83">
          <cell r="K83" t="str">
            <v>BLIZZAK REVO 1</v>
          </cell>
        </row>
        <row r="84">
          <cell r="K84" t="str">
            <v>BLIZZAK REVO 2</v>
          </cell>
        </row>
        <row r="85">
          <cell r="K85" t="str">
            <v>BLIZZAK REVO GZ</v>
          </cell>
        </row>
        <row r="86">
          <cell r="K86" t="str">
            <v>BLIZZAK RFT</v>
          </cell>
        </row>
        <row r="87">
          <cell r="K87" t="str">
            <v>BLIZZAK SI-12</v>
          </cell>
        </row>
        <row r="88">
          <cell r="K88" t="str">
            <v>BLIZZAK SPIKE-01</v>
          </cell>
        </row>
        <row r="89">
          <cell r="K89" t="str">
            <v>BLIZZAK SPIKE-02</v>
          </cell>
        </row>
        <row r="90">
          <cell r="K90" t="str">
            <v>BLIZZAK SPIKE-02 SUV</v>
          </cell>
        </row>
        <row r="91">
          <cell r="K91" t="str">
            <v>BLIZZAK TM-02LS</v>
          </cell>
        </row>
        <row r="92">
          <cell r="K92" t="str">
            <v>BLIZZAK TM-03</v>
          </cell>
        </row>
        <row r="93">
          <cell r="K93" t="str">
            <v>BLIZZAK TM-03LS</v>
          </cell>
        </row>
        <row r="94">
          <cell r="K94" t="str">
            <v>BLIZZAK VL1</v>
          </cell>
        </row>
        <row r="95">
          <cell r="K95" t="str">
            <v>BLIZZAK VL10</v>
          </cell>
        </row>
        <row r="96">
          <cell r="K96" t="str">
            <v>BLIZZAK VL10 typeES</v>
          </cell>
        </row>
        <row r="97">
          <cell r="K97" t="str">
            <v>BLIZZAK VRX</v>
          </cell>
        </row>
        <row r="98">
          <cell r="K98" t="str">
            <v>BLIZZAK VRX2</v>
          </cell>
        </row>
        <row r="99">
          <cell r="K99" t="str">
            <v>BLIZZAK VRX3</v>
          </cell>
        </row>
        <row r="100">
          <cell r="K100" t="str">
            <v>BLIZZAK W800</v>
          </cell>
        </row>
        <row r="101">
          <cell r="K101" t="str">
            <v>BLIZZAK W810</v>
          </cell>
        </row>
        <row r="102">
          <cell r="K102" t="str">
            <v>BLIZZAK W965</v>
          </cell>
        </row>
        <row r="103">
          <cell r="K103" t="str">
            <v>BLIZZAK W969</v>
          </cell>
        </row>
        <row r="104">
          <cell r="K104" t="str">
            <v>BLIZZAK W979</v>
          </cell>
        </row>
        <row r="105">
          <cell r="K105" t="str">
            <v>BLIZZAK W979 hihappou spec</v>
          </cell>
        </row>
        <row r="106">
          <cell r="K106" t="str">
            <v>BLIZZAK W989 hihappou spec</v>
          </cell>
        </row>
        <row r="107">
          <cell r="K107" t="str">
            <v>BLIZZAK W995</v>
          </cell>
        </row>
        <row r="108">
          <cell r="K108" t="str">
            <v>BLIZZAK WS100</v>
          </cell>
        </row>
        <row r="109">
          <cell r="K109" t="str">
            <v>BLIZZAK WS60</v>
          </cell>
        </row>
        <row r="110">
          <cell r="K110" t="str">
            <v>BLIZZAK WS70</v>
          </cell>
        </row>
        <row r="111">
          <cell r="K111" t="str">
            <v>BLIZZAK WS80</v>
          </cell>
        </row>
        <row r="112">
          <cell r="K112" t="str">
            <v>BLIZZAK WS90</v>
          </cell>
        </row>
        <row r="113">
          <cell r="K113" t="str">
            <v>BLIZZAK XG01</v>
          </cell>
        </row>
        <row r="114">
          <cell r="K114" t="str">
            <v>BLIZZAK XG02</v>
          </cell>
        </row>
        <row r="115">
          <cell r="K115" t="str">
            <v>BOB JANE ALL ROUNDER</v>
          </cell>
        </row>
        <row r="116">
          <cell r="K116" t="str">
            <v>BOB JANE AUSTRALIAN ALL ROUNDER</v>
          </cell>
        </row>
        <row r="117">
          <cell r="K117" t="str">
            <v>BOB JANE XENON Z7</v>
          </cell>
        </row>
        <row r="118">
          <cell r="K118" t="str">
            <v>BRAVO</v>
          </cell>
        </row>
        <row r="119">
          <cell r="K119" t="str">
            <v>BS ALL WEATHER</v>
          </cell>
        </row>
        <row r="120">
          <cell r="K120" t="str">
            <v>BS Inch-up Sport (P-MY02)</v>
          </cell>
        </row>
        <row r="121">
          <cell r="K121" t="str">
            <v>BSRO POWERLINE</v>
          </cell>
        </row>
        <row r="122">
          <cell r="K122" t="str">
            <v>CHAMPION FUEL FIGHTER</v>
          </cell>
        </row>
        <row r="123">
          <cell r="K123" t="str">
            <v>CHAMPION HR</v>
          </cell>
        </row>
        <row r="124">
          <cell r="K124" t="str">
            <v>China A/S Project</v>
          </cell>
        </row>
        <row r="125">
          <cell r="K125" t="str">
            <v>CHRONICLE RV</v>
          </cell>
        </row>
        <row r="126">
          <cell r="K126" t="str">
            <v>Community Bus Spec</v>
          </cell>
        </row>
        <row r="127">
          <cell r="K127" t="str">
            <v>COMPETUS A/T</v>
          </cell>
        </row>
        <row r="128">
          <cell r="K128" t="str">
            <v>COMPETUS A/T (POR)</v>
          </cell>
        </row>
        <row r="129">
          <cell r="K129" t="str">
            <v>COMPETUS A/T 2</v>
          </cell>
        </row>
        <row r="130">
          <cell r="K130" t="str">
            <v>COMPETUS H/L</v>
          </cell>
        </row>
        <row r="131">
          <cell r="K131" t="str">
            <v>COMPETUS H/P</v>
          </cell>
        </row>
        <row r="132">
          <cell r="K132" t="str">
            <v>COMPETUS H/P 2</v>
          </cell>
        </row>
        <row r="133">
          <cell r="K133" t="str">
            <v>COMPETUS H/P 2 (MSI3)</v>
          </cell>
        </row>
        <row r="134">
          <cell r="K134" t="str">
            <v>COMPETUS WINTER</v>
          </cell>
        </row>
        <row r="135">
          <cell r="K135" t="str">
            <v>COMPETUS WINTER 2</v>
          </cell>
        </row>
        <row r="136">
          <cell r="K136" t="str">
            <v>CV2000</v>
          </cell>
        </row>
        <row r="137">
          <cell r="K137" t="str">
            <v>CV-211</v>
          </cell>
        </row>
        <row r="138">
          <cell r="K138" t="str">
            <v>CV3000</v>
          </cell>
        </row>
        <row r="139">
          <cell r="K139" t="str">
            <v>CV4000</v>
          </cell>
        </row>
        <row r="140">
          <cell r="K140" t="str">
            <v>CV5000</v>
          </cell>
        </row>
        <row r="141">
          <cell r="K141" t="str">
            <v>CV9000</v>
          </cell>
        </row>
        <row r="142">
          <cell r="K142" t="str">
            <v>CVT 3000</v>
          </cell>
        </row>
        <row r="143">
          <cell r="K143" t="str">
            <v>DAYTON</v>
          </cell>
        </row>
        <row r="144">
          <cell r="K144" t="str">
            <v>DAYTON A/T</v>
          </cell>
        </row>
        <row r="145">
          <cell r="K145" t="str">
            <v>DAYTON D100</v>
          </cell>
        </row>
        <row r="146">
          <cell r="K146" t="str">
            <v>DAYTON D320</v>
          </cell>
        </row>
        <row r="147">
          <cell r="K147" t="str">
            <v>DAYTON D320 EVO</v>
          </cell>
        </row>
        <row r="148">
          <cell r="K148" t="str">
            <v>DAYTON DT30 (NEW Fighting)</v>
          </cell>
        </row>
        <row r="149">
          <cell r="K149" t="str">
            <v>DAYTON DW510</v>
          </cell>
        </row>
        <row r="150">
          <cell r="K150" t="str">
            <v>DAYTON DW510 EVO</v>
          </cell>
        </row>
        <row r="151">
          <cell r="K151" t="str">
            <v>DAYTON H/T 100</v>
          </cell>
        </row>
        <row r="152">
          <cell r="K152" t="str">
            <v>Dayton H/T 200</v>
          </cell>
        </row>
        <row r="153">
          <cell r="K153" t="str">
            <v>DAYTON HT</v>
          </cell>
        </row>
        <row r="154">
          <cell r="K154" t="str">
            <v>DAYTON JOURNEY</v>
          </cell>
        </row>
        <row r="155">
          <cell r="K155" t="str">
            <v>DAYTON LVR</v>
          </cell>
        </row>
        <row r="156">
          <cell r="K156" t="str">
            <v>DAYTON new</v>
          </cell>
        </row>
        <row r="157">
          <cell r="K157" t="str">
            <v>DAYTON Performance</v>
          </cell>
        </row>
        <row r="158">
          <cell r="K158" t="str">
            <v>DAYTON PERFORMANCE 2</v>
          </cell>
        </row>
        <row r="159">
          <cell r="K159" t="str">
            <v>DAYTON SPORT</v>
          </cell>
        </row>
        <row r="160">
          <cell r="K160" t="str">
            <v>DAYTON SUV - XL</v>
          </cell>
        </row>
        <row r="161">
          <cell r="K161" t="str">
            <v>DAYTON TOUR</v>
          </cell>
        </row>
        <row r="162">
          <cell r="K162" t="str">
            <v>DAYTON Touring</v>
          </cell>
        </row>
        <row r="163">
          <cell r="K163" t="str">
            <v>DAYTON TOURING 2</v>
          </cell>
        </row>
        <row r="164">
          <cell r="K164" t="str">
            <v>Dayton Touring 2 MSI2</v>
          </cell>
        </row>
        <row r="165">
          <cell r="K165" t="str">
            <v>Dayton Touring 2 MSI3</v>
          </cell>
        </row>
        <row r="166">
          <cell r="K166" t="str">
            <v>DAYTON TOURING A/S</v>
          </cell>
        </row>
        <row r="167">
          <cell r="K167" t="str">
            <v>DAYTON UHP</v>
          </cell>
        </row>
        <row r="168">
          <cell r="K168" t="str">
            <v>DAYTON Winter</v>
          </cell>
        </row>
        <row r="169">
          <cell r="K169" t="str">
            <v>DESERT DUELER</v>
          </cell>
        </row>
        <row r="170">
          <cell r="K170" t="str">
            <v>DESERT DUELER 604V</v>
          </cell>
        </row>
        <row r="171">
          <cell r="K171" t="str">
            <v>DESTINATION A/T</v>
          </cell>
        </row>
        <row r="172">
          <cell r="K172" t="str">
            <v>DESTINATION A/T2</v>
          </cell>
        </row>
        <row r="173">
          <cell r="K173" t="str">
            <v>DESTINATION ALL SEASON</v>
          </cell>
        </row>
        <row r="174">
          <cell r="K174" t="str">
            <v>DESTINATION AT GRIP</v>
          </cell>
        </row>
        <row r="175">
          <cell r="K175" t="str">
            <v>DESTINATION H/T</v>
          </cell>
        </row>
        <row r="176">
          <cell r="K176" t="str">
            <v>DESTINATION HP</v>
          </cell>
        </row>
        <row r="177">
          <cell r="K177" t="str">
            <v>DESTINATION LE</v>
          </cell>
        </row>
        <row r="178">
          <cell r="K178" t="str">
            <v>DESTINATION LE 2</v>
          </cell>
        </row>
        <row r="179">
          <cell r="K179" t="str">
            <v>DESTINATION LE 3</v>
          </cell>
        </row>
        <row r="180">
          <cell r="K180" t="str">
            <v>DESTINATION LE LE-01</v>
          </cell>
        </row>
        <row r="181">
          <cell r="K181" t="str">
            <v>DESTINATION LE LE-02</v>
          </cell>
        </row>
        <row r="182">
          <cell r="K182" t="str">
            <v>DESTINATION LE LE-02 (for pickup)</v>
          </cell>
        </row>
        <row r="183">
          <cell r="K183" t="str">
            <v>DESTINATION LE3</v>
          </cell>
        </row>
        <row r="184">
          <cell r="K184" t="str">
            <v>DESTINATION LT LT-01</v>
          </cell>
        </row>
        <row r="185">
          <cell r="K185" t="str">
            <v>DESTINATION M/T</v>
          </cell>
        </row>
        <row r="186">
          <cell r="K186" t="str">
            <v>DESTINATION M/T 23 DEGREE</v>
          </cell>
        </row>
        <row r="187">
          <cell r="K187" t="str">
            <v>Destination M/T2</v>
          </cell>
        </row>
        <row r="188">
          <cell r="K188" t="str">
            <v>Destination Swamper</v>
          </cell>
        </row>
        <row r="189">
          <cell r="K189" t="str">
            <v>DESTINATION WINTER</v>
          </cell>
        </row>
        <row r="190">
          <cell r="K190" t="str">
            <v>Destination XT</v>
          </cell>
        </row>
        <row r="191">
          <cell r="K191" t="str">
            <v>DESTINATION XT-R</v>
          </cell>
        </row>
        <row r="192">
          <cell r="K192" t="str">
            <v>DRIVEGUARD</v>
          </cell>
        </row>
        <row r="193">
          <cell r="K193" t="str">
            <v>DRIVEGUARD (SUMMER MSI3)</v>
          </cell>
        </row>
        <row r="194">
          <cell r="K194" t="str">
            <v>DRIVEGUARD (SUMMER)</v>
          </cell>
        </row>
        <row r="195">
          <cell r="K195" t="str">
            <v>DRIVEGUARD (WINTER)</v>
          </cell>
        </row>
        <row r="196">
          <cell r="K196" t="str">
            <v>DRIVEGUARD PLUS</v>
          </cell>
        </row>
        <row r="197">
          <cell r="K197" t="str">
            <v>DRIVEWAYS</v>
          </cell>
        </row>
        <row r="198">
          <cell r="K198" t="str">
            <v>DRIVEWAYS SPORT</v>
          </cell>
        </row>
        <row r="199">
          <cell r="K199" t="str">
            <v>DT CUV</v>
          </cell>
        </row>
        <row r="200">
          <cell r="K200" t="str">
            <v>DT PSR</v>
          </cell>
        </row>
        <row r="201">
          <cell r="K201" t="str">
            <v>DT30</v>
          </cell>
        </row>
        <row r="202">
          <cell r="K202" t="str">
            <v>DT30 spec change</v>
          </cell>
        </row>
        <row r="203">
          <cell r="K203" t="str">
            <v>DUELER 618</v>
          </cell>
        </row>
        <row r="204">
          <cell r="K204" t="str">
            <v>DUELER A/T 001</v>
          </cell>
        </row>
        <row r="205">
          <cell r="K205" t="str">
            <v>DUELER A/T 693</v>
          </cell>
        </row>
        <row r="206">
          <cell r="K206" t="str">
            <v>DUELER A/T 693II</v>
          </cell>
        </row>
        <row r="207">
          <cell r="K207" t="str">
            <v>DUELER A/T 693IV</v>
          </cell>
        </row>
        <row r="208">
          <cell r="K208" t="str">
            <v>DUELER A/T 693V</v>
          </cell>
        </row>
        <row r="209">
          <cell r="K209" t="str">
            <v>DUELER A/T 694</v>
          </cell>
        </row>
        <row r="210">
          <cell r="K210" t="str">
            <v>DUELER A/T 695</v>
          </cell>
        </row>
        <row r="211">
          <cell r="K211" t="str">
            <v>DUELER A/T 697</v>
          </cell>
        </row>
        <row r="212">
          <cell r="K212" t="str">
            <v>DUELER A/T 698</v>
          </cell>
        </row>
        <row r="213">
          <cell r="K213" t="str">
            <v>DUELER A/T REVO 2</v>
          </cell>
        </row>
        <row r="214">
          <cell r="K214" t="str">
            <v>DUELER A/T REVO 3</v>
          </cell>
        </row>
        <row r="215">
          <cell r="K215" t="str">
            <v>DUELER A/T RH-S</v>
          </cell>
        </row>
        <row r="216">
          <cell r="K216" t="str">
            <v>DUELER APT IV</v>
          </cell>
        </row>
        <row r="217">
          <cell r="K217" t="str">
            <v>DUELER H/L 33</v>
          </cell>
        </row>
        <row r="218">
          <cell r="K218" t="str">
            <v>DUELER H/L 400</v>
          </cell>
        </row>
        <row r="219">
          <cell r="K219" t="str">
            <v>DUELER H/L 400 ECOPIA</v>
          </cell>
        </row>
        <row r="220">
          <cell r="K220" t="str">
            <v>DUELER H/L 422 ECOPIA</v>
          </cell>
        </row>
        <row r="221">
          <cell r="K221" t="str">
            <v>DUELER H/L 683</v>
          </cell>
        </row>
        <row r="222">
          <cell r="K222" t="str">
            <v>DUELER H/L 850</v>
          </cell>
        </row>
        <row r="223">
          <cell r="K223" t="str">
            <v>DUELER H/L 850 ｻｲﾄﾞｶﾞｴ</v>
          </cell>
        </row>
        <row r="224">
          <cell r="K224" t="str">
            <v>DUELER H/L ALENZA</v>
          </cell>
        </row>
        <row r="225">
          <cell r="K225" t="str">
            <v>DUELER H/L ALENZA PLUS</v>
          </cell>
        </row>
        <row r="226">
          <cell r="K226" t="str">
            <v>DUELER H/P</v>
          </cell>
        </row>
        <row r="227">
          <cell r="K227" t="str">
            <v>DUELER H/P 001</v>
          </cell>
        </row>
        <row r="228">
          <cell r="K228" t="str">
            <v>DUELER H/P 680</v>
          </cell>
        </row>
        <row r="229">
          <cell r="K229" t="str">
            <v>DUELER H/P 92A</v>
          </cell>
        </row>
        <row r="230">
          <cell r="K230" t="str">
            <v>DUELER H/P SPORT</v>
          </cell>
        </row>
        <row r="231">
          <cell r="K231" t="str">
            <v>DUELER H/P SPORT A/S</v>
          </cell>
        </row>
        <row r="232">
          <cell r="K232" t="str">
            <v>DUELER H/P SPORT AS RFT</v>
          </cell>
        </row>
        <row r="233">
          <cell r="K233" t="str">
            <v>DUELER H/T</v>
          </cell>
        </row>
        <row r="234">
          <cell r="K234" t="str">
            <v>DUELER H/T 470</v>
          </cell>
        </row>
        <row r="235">
          <cell r="K235" t="str">
            <v>DUELER H/T 684</v>
          </cell>
        </row>
        <row r="236">
          <cell r="K236" t="str">
            <v>DUELER H/T 684II</v>
          </cell>
        </row>
        <row r="237">
          <cell r="K237" t="str">
            <v>DUELER H/T 685</v>
          </cell>
        </row>
        <row r="238">
          <cell r="K238" t="str">
            <v>DUELER H/T 687</v>
          </cell>
        </row>
        <row r="239">
          <cell r="K239" t="str">
            <v>DUELER H/T 688</v>
          </cell>
        </row>
        <row r="240">
          <cell r="K240" t="str">
            <v>DUELER H/T 689</v>
          </cell>
        </row>
        <row r="241">
          <cell r="K241" t="str">
            <v>DUELER H/T 840</v>
          </cell>
        </row>
        <row r="242">
          <cell r="K242" t="str">
            <v>DUELER H005</v>
          </cell>
        </row>
        <row r="243">
          <cell r="K243" t="str">
            <v>DUELER HP001 RFT</v>
          </cell>
        </row>
        <row r="244">
          <cell r="K244" t="str">
            <v>DUELER LTH</v>
          </cell>
        </row>
        <row r="245">
          <cell r="K245" t="str">
            <v>DUELER M/T 673</v>
          </cell>
        </row>
        <row r="246">
          <cell r="K246" t="str">
            <v>DUELER M/T 674</v>
          </cell>
        </row>
        <row r="247">
          <cell r="K247" t="str">
            <v>DUELER RVT</v>
          </cell>
        </row>
        <row r="248">
          <cell r="K248" t="str">
            <v>Dueler X/T</v>
          </cell>
        </row>
        <row r="249">
          <cell r="K249" t="str">
            <v>DURAVIS CAMPER</v>
          </cell>
        </row>
        <row r="250">
          <cell r="K250" t="str">
            <v>DURAVIS G640</v>
          </cell>
        </row>
        <row r="251">
          <cell r="K251" t="str">
            <v>DURAVIS ICE VAN</v>
          </cell>
        </row>
        <row r="252">
          <cell r="K252" t="str">
            <v>DURAVIS M700</v>
          </cell>
        </row>
        <row r="253">
          <cell r="K253" t="str">
            <v>DURAVIS M700HD</v>
          </cell>
        </row>
        <row r="254">
          <cell r="K254" t="str">
            <v>DURAVIS M773 II</v>
          </cell>
        </row>
        <row r="255">
          <cell r="K255" t="str">
            <v>DURAVIS M804</v>
          </cell>
        </row>
        <row r="256">
          <cell r="K256" t="str">
            <v>DURAVIS M804 BUS spec</v>
          </cell>
        </row>
        <row r="257">
          <cell r="K257" t="str">
            <v>DURAVIS M895</v>
          </cell>
        </row>
        <row r="258">
          <cell r="K258" t="str">
            <v>DURAVIS R205</v>
          </cell>
        </row>
        <row r="259">
          <cell r="K259" t="str">
            <v>DURAVIS R207</v>
          </cell>
        </row>
        <row r="260">
          <cell r="K260" t="str">
            <v>DURAVIS R212</v>
          </cell>
        </row>
        <row r="261">
          <cell r="K261" t="str">
            <v>DURAVIS R238 (BATO)</v>
          </cell>
        </row>
        <row r="262">
          <cell r="K262" t="str">
            <v>DURAVIS R250</v>
          </cell>
        </row>
        <row r="263">
          <cell r="K263" t="str">
            <v>DURAVIS R410</v>
          </cell>
        </row>
        <row r="264">
          <cell r="K264" t="str">
            <v>DURAVIS R500 HD</v>
          </cell>
        </row>
        <row r="265">
          <cell r="K265" t="str">
            <v>DURAVIS R600 (K-pro)</v>
          </cell>
        </row>
        <row r="266">
          <cell r="K266" t="str">
            <v>DURAVIS R611</v>
          </cell>
        </row>
        <row r="267">
          <cell r="K267" t="str">
            <v>DURAVIS R624</v>
          </cell>
        </row>
        <row r="268">
          <cell r="K268" t="str">
            <v>DURAVIS R624HD</v>
          </cell>
        </row>
        <row r="269">
          <cell r="K269" t="str">
            <v>DURAVIS R624HD X</v>
          </cell>
        </row>
        <row r="270">
          <cell r="K270" t="str">
            <v>DURAVIS R630</v>
          </cell>
        </row>
        <row r="271">
          <cell r="K271" t="str">
            <v>DURAVIS R660</v>
          </cell>
        </row>
        <row r="272">
          <cell r="K272" t="str">
            <v>DURAVIS R668</v>
          </cell>
        </row>
        <row r="273">
          <cell r="K273" t="str">
            <v>DURAVIS R669</v>
          </cell>
        </row>
        <row r="274">
          <cell r="K274" t="str">
            <v>DURAVIS R669 HD</v>
          </cell>
        </row>
        <row r="275">
          <cell r="K275" t="str">
            <v>DURAVIS R670</v>
          </cell>
        </row>
        <row r="276">
          <cell r="K276" t="str">
            <v>ECOPIA</v>
          </cell>
        </row>
        <row r="277">
          <cell r="K277" t="str">
            <v>ECOPIA E102</v>
          </cell>
        </row>
        <row r="278">
          <cell r="K278" t="str">
            <v>ECOPIA EP001S</v>
          </cell>
        </row>
        <row r="279">
          <cell r="K279" t="str">
            <v>ECOPIA EP001S(TPT)</v>
          </cell>
        </row>
        <row r="280">
          <cell r="K280" t="str">
            <v>ECOPIA EP100</v>
          </cell>
        </row>
        <row r="281">
          <cell r="K281" t="str">
            <v>ECOPIA EP100A</v>
          </cell>
        </row>
        <row r="282">
          <cell r="K282" t="str">
            <v>ECOPIA EP100S</v>
          </cell>
        </row>
        <row r="283">
          <cell r="K283" t="str">
            <v>ECOPIA EP150</v>
          </cell>
        </row>
        <row r="284">
          <cell r="K284" t="str">
            <v>ECOPIA EP150 (RRC UP)</v>
          </cell>
        </row>
        <row r="285">
          <cell r="K285" t="str">
            <v>ECOPIA EP150 EVO</v>
          </cell>
        </row>
        <row r="286">
          <cell r="K286" t="str">
            <v>ECOPIA EP20</v>
          </cell>
        </row>
        <row r="287">
          <cell r="K287" t="str">
            <v>ECOPIA EP200</v>
          </cell>
        </row>
        <row r="288">
          <cell r="K288" t="str">
            <v>ECOPIA EP25</v>
          </cell>
        </row>
        <row r="289">
          <cell r="K289" t="str">
            <v>ECOPIA EP300</v>
          </cell>
        </row>
        <row r="290">
          <cell r="K290" t="str">
            <v>ECOPIA EP300 SPEC CHANGE</v>
          </cell>
        </row>
        <row r="291">
          <cell r="K291" t="str">
            <v>ECOPIA EP31</v>
          </cell>
        </row>
        <row r="292">
          <cell r="K292" t="str">
            <v>ECOPIA EP422</v>
          </cell>
        </row>
        <row r="293">
          <cell r="K293" t="str">
            <v>ECOPIA EP422 PLUS</v>
          </cell>
        </row>
        <row r="294">
          <cell r="K294" t="str">
            <v>ECOPIA EP450</v>
          </cell>
        </row>
        <row r="295">
          <cell r="K295" t="str">
            <v>ECOPIA EP500</v>
          </cell>
        </row>
        <row r="296">
          <cell r="K296" t="str">
            <v>ECOPIA EP850</v>
          </cell>
        </row>
        <row r="297">
          <cell r="K297" t="str">
            <v>ECOPIA EP850 RRC UP</v>
          </cell>
        </row>
        <row r="298">
          <cell r="K298" t="str">
            <v>ECOPIA EP850 spec improvement</v>
          </cell>
        </row>
        <row r="299">
          <cell r="K299" t="str">
            <v>ECOPIA EV-01</v>
          </cell>
        </row>
        <row r="300">
          <cell r="K300" t="str">
            <v>ECOPIA EV-01(TPT)</v>
          </cell>
        </row>
        <row r="301">
          <cell r="K301" t="str">
            <v>ECOPIA EX10</v>
          </cell>
        </row>
        <row r="302">
          <cell r="K302" t="str">
            <v>ECOPIA EX20</v>
          </cell>
        </row>
        <row r="303">
          <cell r="K303" t="str">
            <v>ECOPIA EX20 RV</v>
          </cell>
        </row>
        <row r="304">
          <cell r="K304" t="str">
            <v>ECOPIA EX20 SAIDOGAE</v>
          </cell>
        </row>
        <row r="305">
          <cell r="K305" t="str">
            <v>ECOPIA EX20C</v>
          </cell>
        </row>
        <row r="306">
          <cell r="K306" t="str">
            <v>ECOPIA EX20C SAIDOGAE</v>
          </cell>
        </row>
        <row r="307">
          <cell r="K307" t="str">
            <v>ECOPIA EX20C typeH</v>
          </cell>
        </row>
        <row r="308">
          <cell r="K308" t="str">
            <v>ECOPIA H/L 001</v>
          </cell>
        </row>
        <row r="309">
          <cell r="K309" t="str">
            <v>ECOPIA H/L 422 PLUS</v>
          </cell>
        </row>
        <row r="310">
          <cell r="K310" t="str">
            <v>ECOPIA HEV</v>
          </cell>
        </row>
        <row r="311">
          <cell r="K311" t="str">
            <v>ECOPIA M701</v>
          </cell>
        </row>
        <row r="312">
          <cell r="K312" t="str">
            <v>ECOPIA M812</v>
          </cell>
        </row>
        <row r="313">
          <cell r="K313" t="str">
            <v>ECOPIA M812 for CVS</v>
          </cell>
        </row>
        <row r="314">
          <cell r="K314" t="str">
            <v>ECOPIA MPV-1</v>
          </cell>
        </row>
        <row r="315">
          <cell r="K315" t="str">
            <v>ECOPIA NH100</v>
          </cell>
        </row>
        <row r="316">
          <cell r="K316" t="str">
            <v>ECOPIA NH100 BSFC</v>
          </cell>
        </row>
        <row r="317">
          <cell r="K317" t="str">
            <v>ECOPIA NH100 C</v>
          </cell>
        </row>
        <row r="318">
          <cell r="K318" t="str">
            <v>ECOPIA NH100 RV</v>
          </cell>
        </row>
        <row r="319">
          <cell r="K319" t="str">
            <v>ECOPIA NH200</v>
          </cell>
        </row>
        <row r="320">
          <cell r="K320" t="str">
            <v>ECOPIA NH200 RV</v>
          </cell>
        </row>
        <row r="321">
          <cell r="K321" t="str">
            <v>ECOPIA NH200C</v>
          </cell>
        </row>
        <row r="322">
          <cell r="K322" t="str">
            <v>ECOPIA PRV</v>
          </cell>
        </row>
        <row r="323">
          <cell r="K323" t="str">
            <v>ECOPIA PZ-X</v>
          </cell>
        </row>
        <row r="324">
          <cell r="K324" t="str">
            <v>ECOPIA PZ-XC</v>
          </cell>
        </row>
        <row r="325">
          <cell r="K325" t="str">
            <v>ECOPIA R201</v>
          </cell>
        </row>
        <row r="326">
          <cell r="K326" t="str">
            <v>ECOPIA R214</v>
          </cell>
        </row>
        <row r="327">
          <cell r="K327" t="str">
            <v>ECOPIA R611</v>
          </cell>
        </row>
        <row r="328">
          <cell r="K328" t="str">
            <v>ECOPIA R680</v>
          </cell>
        </row>
        <row r="329">
          <cell r="K329" t="str">
            <v>ECOPIA R710</v>
          </cell>
        </row>
        <row r="330">
          <cell r="K330" t="str">
            <v>ECOPIA R710 for JP</v>
          </cell>
        </row>
        <row r="331">
          <cell r="K331" t="str">
            <v>ER30</v>
          </cell>
        </row>
        <row r="332">
          <cell r="K332" t="str">
            <v>ERGLANZ EG-1</v>
          </cell>
        </row>
        <row r="333">
          <cell r="K333" t="str">
            <v>ESPORTE</v>
          </cell>
        </row>
        <row r="334">
          <cell r="K334" t="str">
            <v>ESPORTE2</v>
          </cell>
        </row>
        <row r="335">
          <cell r="K335" t="str">
            <v>EUROPA</v>
          </cell>
        </row>
        <row r="336">
          <cell r="K336" t="str">
            <v>EV product</v>
          </cell>
        </row>
        <row r="337">
          <cell r="K337" t="str">
            <v>EV-A</v>
          </cell>
        </row>
        <row r="338">
          <cell r="K338" t="str">
            <v>EXCLUSIVE 3000</v>
          </cell>
        </row>
        <row r="339">
          <cell r="K339" t="str">
            <v>EXCLUSIVE SUV</v>
          </cell>
        </row>
        <row r="340">
          <cell r="K340" t="str">
            <v>F01</v>
          </cell>
        </row>
        <row r="341">
          <cell r="K341" t="str">
            <v>F01 for India</v>
          </cell>
        </row>
        <row r="342">
          <cell r="K342" t="str">
            <v>F01 X</v>
          </cell>
        </row>
        <row r="343">
          <cell r="K343" t="str">
            <v>F300</v>
          </cell>
        </row>
        <row r="344">
          <cell r="K344" t="str">
            <v>F-570</v>
          </cell>
        </row>
        <row r="345">
          <cell r="K345" t="str">
            <v>F-580</v>
          </cell>
        </row>
        <row r="346">
          <cell r="K346" t="str">
            <v>F-580 FUEL SAVER</v>
          </cell>
        </row>
        <row r="347">
          <cell r="K347" t="str">
            <v>F-580C</v>
          </cell>
        </row>
        <row r="348">
          <cell r="K348" t="str">
            <v>F-590</v>
          </cell>
        </row>
        <row r="349">
          <cell r="K349" t="str">
            <v>F-590 FUEL SAVER</v>
          </cell>
        </row>
        <row r="350">
          <cell r="K350" t="str">
            <v>F-600</v>
          </cell>
        </row>
        <row r="351">
          <cell r="K351" t="str">
            <v>F700</v>
          </cell>
        </row>
        <row r="352">
          <cell r="K352" t="str">
            <v>F77</v>
          </cell>
        </row>
        <row r="353">
          <cell r="K353" t="str">
            <v>FH WIDE OVAL INDY 500</v>
          </cell>
        </row>
        <row r="354">
          <cell r="K354" t="str">
            <v>Fighting (SUV)</v>
          </cell>
        </row>
        <row r="355">
          <cell r="K355" t="str">
            <v>FIGHTING CVR SUM</v>
          </cell>
        </row>
        <row r="356">
          <cell r="K356" t="str">
            <v>FIGHTING CVR WIN</v>
          </cell>
        </row>
        <row r="357">
          <cell r="K357" t="str">
            <v>FIREHAWK 680</v>
          </cell>
        </row>
        <row r="358">
          <cell r="K358" t="str">
            <v>FIREHAWK 680 FUEL SAVER</v>
          </cell>
        </row>
        <row r="359">
          <cell r="K359" t="str">
            <v>FIREHAWK 700</v>
          </cell>
        </row>
        <row r="360">
          <cell r="K360" t="str">
            <v>FIREHAWK 700 FUEL SAVER</v>
          </cell>
        </row>
        <row r="361">
          <cell r="K361" t="str">
            <v>FIREHAWK 900</v>
          </cell>
        </row>
        <row r="362">
          <cell r="K362" t="str">
            <v>FIREHAWK AS</v>
          </cell>
        </row>
        <row r="363">
          <cell r="K363" t="str">
            <v>FIREHAWK AS V2</v>
          </cell>
        </row>
        <row r="364">
          <cell r="K364" t="str">
            <v>FIREHAWK GT</v>
          </cell>
        </row>
        <row r="365">
          <cell r="K365" t="str">
            <v>FIREHAWK GT Z PURSUIT</v>
          </cell>
        </row>
        <row r="366">
          <cell r="K366" t="str">
            <v>FIREHAWK GTA-02</v>
          </cell>
        </row>
        <row r="367">
          <cell r="K367" t="str">
            <v>FIREHAWK GTA-03</v>
          </cell>
        </row>
        <row r="368">
          <cell r="K368" t="str">
            <v>FIREHAWK INDY 500</v>
          </cell>
        </row>
        <row r="369">
          <cell r="K369" t="str">
            <v>FIREHAWK INDY 500 V2</v>
          </cell>
        </row>
        <row r="370">
          <cell r="K370" t="str">
            <v>FIREHAWK MF-1</v>
          </cell>
        </row>
        <row r="371">
          <cell r="K371" t="str">
            <v>FIREHAWK PVS</v>
          </cell>
        </row>
        <row r="372">
          <cell r="K372" t="str">
            <v>FIREHAWK RMT</v>
          </cell>
        </row>
        <row r="373">
          <cell r="K373" t="str">
            <v>FIREHAWK SPORT 01</v>
          </cell>
        </row>
        <row r="374">
          <cell r="K374" t="str">
            <v>FIREHAWK SPORT 02</v>
          </cell>
        </row>
        <row r="375">
          <cell r="K375" t="str">
            <v>Firehawk Sport spec improvement</v>
          </cell>
        </row>
        <row r="376">
          <cell r="K376" t="str">
            <v>FIREHAWK SZ90MU</v>
          </cell>
        </row>
        <row r="377">
          <cell r="K377" t="str">
            <v>FIREHAWK TZ100</v>
          </cell>
        </row>
        <row r="378">
          <cell r="K378" t="str">
            <v>FIREHAWK TZ100 A-MOTION</v>
          </cell>
        </row>
        <row r="379">
          <cell r="K379" t="str">
            <v>FIREHAWK TZ200</v>
          </cell>
        </row>
        <row r="380">
          <cell r="K380" t="str">
            <v>FIREHAWK WIDE OVAL</v>
          </cell>
        </row>
        <row r="381">
          <cell r="K381" t="str">
            <v>FIREHAWK WIDE OVAL AS</v>
          </cell>
        </row>
        <row r="382">
          <cell r="K382" t="str">
            <v>FIRESTONE 4x4 A/S</v>
          </cell>
        </row>
        <row r="383">
          <cell r="K383" t="str">
            <v>FIRESTONE All Season</v>
          </cell>
        </row>
        <row r="384">
          <cell r="K384" t="str">
            <v>FIRESTONE F305</v>
          </cell>
        </row>
        <row r="385">
          <cell r="K385" t="str">
            <v>Firestone FS100</v>
          </cell>
        </row>
        <row r="386">
          <cell r="K386" t="str">
            <v>FIRESTONE MULTISEASON</v>
          </cell>
        </row>
        <row r="387">
          <cell r="K387" t="str">
            <v>FIRESTONE MULTISEASON 2</v>
          </cell>
        </row>
        <row r="388">
          <cell r="K388" t="str">
            <v>FIRESTONE ROADHAWK</v>
          </cell>
        </row>
        <row r="389">
          <cell r="K389" t="str">
            <v>FIRESTONE ROADHAWK (MSI3)</v>
          </cell>
        </row>
        <row r="390">
          <cell r="K390" t="str">
            <v>FIRESTONE TZ700</v>
          </cell>
        </row>
        <row r="391">
          <cell r="K391" t="str">
            <v>FIRESTONE WINTER 4x4</v>
          </cell>
        </row>
        <row r="392">
          <cell r="K392" t="str">
            <v>FIRSTSTOP TOUR2</v>
          </cell>
        </row>
        <row r="393">
          <cell r="K393" t="str">
            <v>FOLD FLEX FAVORITE</v>
          </cell>
        </row>
        <row r="394">
          <cell r="K394" t="str">
            <v>FORESIGHT</v>
          </cell>
        </row>
        <row r="395">
          <cell r="K395" t="str">
            <v>FR10</v>
          </cell>
        </row>
        <row r="396">
          <cell r="K396" t="str">
            <v>FR10S</v>
          </cell>
        </row>
        <row r="397">
          <cell r="K397" t="str">
            <v>FR11</v>
          </cell>
        </row>
        <row r="398">
          <cell r="K398" t="str">
            <v>FR380</v>
          </cell>
        </row>
        <row r="399">
          <cell r="K399" t="str">
            <v>FR500</v>
          </cell>
        </row>
        <row r="400">
          <cell r="K400" t="str">
            <v>FR500 RRC UP</v>
          </cell>
        </row>
        <row r="401">
          <cell r="K401" t="str">
            <v>FR-5000</v>
          </cell>
        </row>
        <row r="402">
          <cell r="K402" t="str">
            <v>FR690</v>
          </cell>
        </row>
        <row r="403">
          <cell r="K403" t="str">
            <v>FR710</v>
          </cell>
        </row>
        <row r="404">
          <cell r="K404" t="str">
            <v>FS GOOD High Inch</v>
          </cell>
        </row>
        <row r="405">
          <cell r="K405" t="str">
            <v>FS Good Winter(STL) spec optimization</v>
          </cell>
        </row>
        <row r="406">
          <cell r="K406" t="str">
            <v>FS High Inch(P-TZ700)</v>
          </cell>
        </row>
        <row r="407">
          <cell r="K407" t="str">
            <v>FS Inch-up Sport (P-MY02)</v>
          </cell>
        </row>
        <row r="408">
          <cell r="K408" t="str">
            <v>FS PRODUCT for INDONESIA</v>
          </cell>
        </row>
        <row r="409">
          <cell r="K409" t="str">
            <v>FS PXR STUDLESS</v>
          </cell>
        </row>
        <row r="410">
          <cell r="K410" t="str">
            <v>FUZION</v>
          </cell>
        </row>
        <row r="411">
          <cell r="K411" t="str">
            <v>FUZION A/T V2</v>
          </cell>
        </row>
        <row r="412">
          <cell r="K412" t="str">
            <v>FUZION HT</v>
          </cell>
        </row>
        <row r="413">
          <cell r="K413" t="str">
            <v>FUZION SPORT for BSCAP</v>
          </cell>
        </row>
        <row r="414">
          <cell r="K414" t="str">
            <v>FUZION SUV</v>
          </cell>
        </row>
        <row r="415">
          <cell r="K415" t="str">
            <v>FUZION TOURING</v>
          </cell>
        </row>
        <row r="416">
          <cell r="K416" t="str">
            <v>FUZION TOURING for BSCAP</v>
          </cell>
        </row>
        <row r="417">
          <cell r="K417" t="str">
            <v>FUZION UHP</v>
          </cell>
        </row>
        <row r="418">
          <cell r="K418" t="str">
            <v>FW930 WINTER</v>
          </cell>
        </row>
        <row r="419">
          <cell r="K419" t="str">
            <v>GL-R</v>
          </cell>
        </row>
        <row r="420">
          <cell r="K420" t="str">
            <v>Good Winter (STL) spec optimization</v>
          </cell>
        </row>
        <row r="421">
          <cell r="K421" t="str">
            <v>GR-03</v>
          </cell>
        </row>
        <row r="422">
          <cell r="K422" t="str">
            <v>GREENWAYS</v>
          </cell>
        </row>
        <row r="423">
          <cell r="K423" t="str">
            <v>GRID II</v>
          </cell>
        </row>
        <row r="424">
          <cell r="K424" t="str">
            <v>HP550</v>
          </cell>
        </row>
        <row r="425">
          <cell r="K425" t="str">
            <v>HUGEL RV</v>
          </cell>
        </row>
        <row r="426">
          <cell r="K426" t="str">
            <v>ICE CRUISER 7</v>
          </cell>
        </row>
        <row r="427">
          <cell r="K427" t="str">
            <v>ICE CRUISER 7000</v>
          </cell>
        </row>
        <row r="428">
          <cell r="K428" t="str">
            <v>ICE CRUISER 7000 S</v>
          </cell>
        </row>
        <row r="429">
          <cell r="K429" t="str">
            <v>ICE&amp;DRY concept</v>
          </cell>
        </row>
        <row r="430">
          <cell r="K430" t="str">
            <v>ICEPARTNER</v>
          </cell>
        </row>
        <row r="431">
          <cell r="K431" t="str">
            <v>ICEWAYS</v>
          </cell>
        </row>
        <row r="432">
          <cell r="K432" t="str">
            <v>IMPETUS REVO</v>
          </cell>
        </row>
        <row r="433">
          <cell r="K433" t="str">
            <v>IMPETUS REVO PLUS</v>
          </cell>
        </row>
        <row r="434">
          <cell r="K434" t="str">
            <v>India LVR 12inch</v>
          </cell>
        </row>
        <row r="435">
          <cell r="K435" t="str">
            <v>INSIGNIA SE 200</v>
          </cell>
        </row>
        <row r="436">
          <cell r="K436" t="str">
            <v>INSIGNIA SE 200 02</v>
          </cell>
        </row>
        <row r="437">
          <cell r="K437" t="str">
            <v>J-TRAX A/T ALL TERRAIN-001</v>
          </cell>
        </row>
        <row r="438">
          <cell r="K438" t="str">
            <v>J-Trax A/T II</v>
          </cell>
        </row>
        <row r="439">
          <cell r="K439" t="str">
            <v>J-TRAX ALL TERRAIN-001</v>
          </cell>
        </row>
        <row r="440">
          <cell r="K440" t="str">
            <v>J-TRAX H/T HIGHWAY-001</v>
          </cell>
        </row>
        <row r="441">
          <cell r="K441" t="str">
            <v>J-TRAX H/T II</v>
          </cell>
        </row>
        <row r="442">
          <cell r="K442" t="str">
            <v>J-TRAX HIGHWAY-001</v>
          </cell>
        </row>
        <row r="443">
          <cell r="K443" t="str">
            <v>J-TRAX LT</v>
          </cell>
        </row>
        <row r="444">
          <cell r="K444" t="str">
            <v>K300</v>
          </cell>
        </row>
        <row r="445">
          <cell r="K445" t="str">
            <v>K305</v>
          </cell>
        </row>
        <row r="446">
          <cell r="K446" t="str">
            <v>K370</v>
          </cell>
        </row>
        <row r="447">
          <cell r="K447" t="str">
            <v>KODIAK A/T II</v>
          </cell>
        </row>
        <row r="448">
          <cell r="K448" t="str">
            <v>KODIAK HT II</v>
          </cell>
        </row>
        <row r="449">
          <cell r="K449" t="str">
            <v>LC/T</v>
          </cell>
        </row>
        <row r="450">
          <cell r="K450" t="str">
            <v>LEMANS PATHMAKER HT A/T</v>
          </cell>
        </row>
        <row r="451">
          <cell r="K451" t="str">
            <v>LEO 627</v>
          </cell>
        </row>
        <row r="452">
          <cell r="K452" t="str">
            <v>LEO 677</v>
          </cell>
        </row>
        <row r="453">
          <cell r="K453" t="str">
            <v>LOW-END WINTER PRODUCT</v>
          </cell>
        </row>
        <row r="454">
          <cell r="K454" t="str">
            <v>LS LYR STUDDABLE</v>
          </cell>
        </row>
        <row r="455">
          <cell r="K455" t="str">
            <v>LS NEW MINIVAN</v>
          </cell>
        </row>
        <row r="456">
          <cell r="K456" t="str">
            <v>LS WINTER 4X4 SUV</v>
          </cell>
        </row>
        <row r="457">
          <cell r="K457" t="str">
            <v>LT (3rd Brand)</v>
          </cell>
        </row>
        <row r="458">
          <cell r="K458" t="str">
            <v>LT for EV VAN 2026</v>
          </cell>
        </row>
        <row r="459">
          <cell r="K459" t="str">
            <v>LT-MIX(EV) 2026</v>
          </cell>
        </row>
        <row r="460">
          <cell r="K460" t="str">
            <v>LT-RIB for EV 2025</v>
          </cell>
        </row>
        <row r="461">
          <cell r="K461" t="str">
            <v>LT-RIBLUG for EV 2025</v>
          </cell>
        </row>
        <row r="462">
          <cell r="K462" t="str">
            <v>LUFT RV</v>
          </cell>
        </row>
        <row r="463">
          <cell r="K463" t="str">
            <v>LUFT RV2</v>
          </cell>
        </row>
        <row r="464">
          <cell r="K464" t="str">
            <v>LVR COMMERCIAL/MCROBUS</v>
          </cell>
        </row>
        <row r="465">
          <cell r="K465" t="str">
            <v>M723</v>
          </cell>
        </row>
        <row r="466">
          <cell r="K466" t="str">
            <v>M773</v>
          </cell>
        </row>
        <row r="467">
          <cell r="K467" t="str">
            <v>M773 II</v>
          </cell>
        </row>
        <row r="468">
          <cell r="K468" t="str">
            <v>M773 SWP</v>
          </cell>
        </row>
        <row r="469">
          <cell r="K469" t="str">
            <v>M773 SWP II</v>
          </cell>
        </row>
        <row r="470">
          <cell r="K470" t="str">
            <v>M779</v>
          </cell>
        </row>
        <row r="471">
          <cell r="K471" t="str">
            <v>MILEWEAR MW01</v>
          </cell>
        </row>
        <row r="472">
          <cell r="K472" t="str">
            <v>MILEX TA-21</v>
          </cell>
        </row>
        <row r="473">
          <cell r="K473" t="str">
            <v>MILEX TA-31</v>
          </cell>
        </row>
        <row r="474">
          <cell r="K474" t="str">
            <v>MILEX TA-51</v>
          </cell>
        </row>
        <row r="475">
          <cell r="K475" t="str">
            <v>MIRATTA CAP CHANGE</v>
          </cell>
        </row>
        <row r="476">
          <cell r="K476" t="str">
            <v>Moto Sportx JS-777 2.0</v>
          </cell>
        </row>
        <row r="477">
          <cell r="K477" t="str">
            <v>MPV product</v>
          </cell>
        </row>
        <row r="478">
          <cell r="K478" t="str">
            <v>MPV-A</v>
          </cell>
        </row>
        <row r="479">
          <cell r="K479" t="str">
            <v>MREV Secondary (Pkg 2&amp;3)</v>
          </cell>
        </row>
        <row r="480">
          <cell r="K480" t="str">
            <v>MRPS Secondary (Pkg2&amp;3)</v>
          </cell>
        </row>
        <row r="481">
          <cell r="K481" t="str">
            <v>Multi Weather</v>
          </cell>
        </row>
        <row r="482">
          <cell r="K482" t="str">
            <v>MULTI WEATHER2</v>
          </cell>
        </row>
        <row r="483">
          <cell r="K483" t="str">
            <v>MULTIHAWK</v>
          </cell>
        </row>
        <row r="484">
          <cell r="K484" t="str">
            <v>MULTIHAWK 2</v>
          </cell>
        </row>
        <row r="485">
          <cell r="K485" t="str">
            <v>MULTIWAYS</v>
          </cell>
        </row>
        <row r="486">
          <cell r="K486" t="str">
            <v>MULTIWAYS 4x4</v>
          </cell>
        </row>
        <row r="487">
          <cell r="K487" t="str">
            <v>MULTIWAYS C</v>
          </cell>
        </row>
        <row r="488">
          <cell r="K488" t="str">
            <v>MVRF Secondary (Pkg 2&amp;3)</v>
          </cell>
        </row>
        <row r="489">
          <cell r="K489" t="str">
            <v>MY-02 SPORTY STYLE</v>
          </cell>
        </row>
        <row r="490">
          <cell r="K490" t="str">
            <v>MZTB-like (V159)</v>
          </cell>
        </row>
        <row r="491">
          <cell r="K491" t="str">
            <v>NEW ALENZA for Japan</v>
          </cell>
        </row>
        <row r="492">
          <cell r="K492" t="str">
            <v>NEW ALL WEATHER</v>
          </cell>
        </row>
        <row r="493">
          <cell r="K493" t="str">
            <v>New Bridgestone GU (BSEU)</v>
          </cell>
        </row>
        <row r="494">
          <cell r="K494" t="str">
            <v>NEW ECOPIA for BSCN</v>
          </cell>
        </row>
        <row r="495">
          <cell r="K495" t="str">
            <v>NEW ECOPIA MINIVAN</v>
          </cell>
        </row>
        <row r="496">
          <cell r="K496" t="str">
            <v>NEW ECOPIA SUV</v>
          </cell>
        </row>
        <row r="497">
          <cell r="K497" t="str">
            <v>NEW FIGHTING</v>
          </cell>
        </row>
        <row r="498">
          <cell r="K498" t="str">
            <v>New Firestone for India</v>
          </cell>
        </row>
        <row r="499">
          <cell r="K499" t="str">
            <v>NEW FS TOURING</v>
          </cell>
        </row>
        <row r="500">
          <cell r="K500" t="str">
            <v>NEW GLOBAL POTENZA</v>
          </cell>
        </row>
        <row r="501">
          <cell r="K501" t="str">
            <v>NEW GOOD A/S R117-02</v>
          </cell>
        </row>
        <row r="502">
          <cell r="K502" t="str">
            <v>NEW GOOD LT</v>
          </cell>
        </row>
        <row r="503">
          <cell r="K503" t="str">
            <v>NEW GOOD LT 2</v>
          </cell>
        </row>
        <row r="504">
          <cell r="K504" t="str">
            <v>NEW GOOD PS</v>
          </cell>
        </row>
        <row r="505">
          <cell r="K505" t="str">
            <v>NEW GU</v>
          </cell>
        </row>
        <row r="506">
          <cell r="K506" t="str">
            <v>New Lug for BSID</v>
          </cell>
        </row>
        <row r="507">
          <cell r="K507" t="str">
            <v>New POTENZA MS</v>
          </cell>
        </row>
        <row r="508">
          <cell r="K508" t="str">
            <v>New product for B2B</v>
          </cell>
        </row>
        <row r="509">
          <cell r="K509" t="str">
            <v>NEW REGNO MINIVAN/SUV</v>
          </cell>
        </row>
        <row r="510">
          <cell r="K510" t="str">
            <v>NEW REGNO or Post ALENZA MPV/CUV</v>
          </cell>
        </row>
        <row r="511">
          <cell r="K511" t="str">
            <v>New Rib for BSID</v>
          </cell>
        </row>
        <row r="512">
          <cell r="K512" t="str">
            <v>NEW TAXI PRODUCT</v>
          </cell>
        </row>
        <row r="513">
          <cell r="K513" t="str">
            <v>New TECHNO</v>
          </cell>
        </row>
        <row r="514">
          <cell r="K514" t="str">
            <v>New Track POTENZA (against Mi Cup2)</v>
          </cell>
        </row>
        <row r="515">
          <cell r="K515" t="str">
            <v>NEW TURANZA (H) EOE spec</v>
          </cell>
        </row>
        <row r="516">
          <cell r="K516" t="str">
            <v>NEW TURANZA A/S</v>
          </cell>
        </row>
        <row r="517">
          <cell r="K517" t="str">
            <v>New VF-RFT</v>
          </cell>
        </row>
        <row r="518">
          <cell r="K518" t="str">
            <v>New_Line_Consumer</v>
          </cell>
        </row>
        <row r="519">
          <cell r="K519" t="str">
            <v>NEWNO</v>
          </cell>
        </row>
        <row r="520">
          <cell r="K520" t="str">
            <v>NEXTRY</v>
          </cell>
        </row>
        <row r="521">
          <cell r="K521" t="str">
            <v>NEXTRY KAI</v>
          </cell>
        </row>
        <row r="522">
          <cell r="K522" t="str">
            <v>NEXTRY LEASESENBAI</v>
          </cell>
        </row>
        <row r="523">
          <cell r="K523" t="str">
            <v>NEXTRY LightSnow</v>
          </cell>
        </row>
        <row r="524">
          <cell r="K524" t="str">
            <v>NEXTRY LongLife</v>
          </cell>
        </row>
        <row r="525">
          <cell r="K525" t="str">
            <v>NEXTRY RV</v>
          </cell>
        </row>
        <row r="526">
          <cell r="K526" t="str">
            <v>NEXTRY spec change</v>
          </cell>
        </row>
        <row r="527">
          <cell r="K527" t="str">
            <v>NEXTRY(TPT)</v>
          </cell>
        </row>
        <row r="528">
          <cell r="K528" t="str">
            <v>NORANZA 001</v>
          </cell>
        </row>
        <row r="529">
          <cell r="K529" t="str">
            <v>NORANZA 001 SUV</v>
          </cell>
        </row>
        <row r="530">
          <cell r="K530" t="str">
            <v>NORANZA 001 VAN</v>
          </cell>
        </row>
        <row r="531">
          <cell r="K531" t="str">
            <v>NORANZA 002</v>
          </cell>
        </row>
        <row r="532">
          <cell r="K532" t="str">
            <v>NORANZA 002 SUV</v>
          </cell>
        </row>
        <row r="533">
          <cell r="K533" t="str">
            <v>OE_Consumer</v>
          </cell>
        </row>
        <row r="534">
          <cell r="K534" t="str">
            <v>OE_Consumer (AAT)</v>
          </cell>
        </row>
        <row r="535">
          <cell r="K535" t="str">
            <v>OE_Consumer (ALFA ROMEO)</v>
          </cell>
        </row>
        <row r="536">
          <cell r="K536" t="str">
            <v>OE_Consumer (ASTON MARTIN)</v>
          </cell>
        </row>
        <row r="537">
          <cell r="K537" t="str">
            <v>OE_Consumer (AUDI)</v>
          </cell>
        </row>
        <row r="538">
          <cell r="K538" t="str">
            <v>OE_Consumer (BMW)</v>
          </cell>
        </row>
        <row r="539">
          <cell r="K539" t="str">
            <v>OE_Consumer (CITROEN)</v>
          </cell>
        </row>
        <row r="540">
          <cell r="K540" t="str">
            <v>OE_Consumer (DAIHATSU)</v>
          </cell>
        </row>
        <row r="541">
          <cell r="K541" t="str">
            <v>OE_Consumer (FERRARI)</v>
          </cell>
        </row>
        <row r="542">
          <cell r="K542" t="str">
            <v>OE_Consumer (FIAT)</v>
          </cell>
        </row>
        <row r="543">
          <cell r="K543" t="str">
            <v>OE_Consumer (FORD)</v>
          </cell>
        </row>
        <row r="544">
          <cell r="K544" t="str">
            <v>OE_Consumer (GAC)</v>
          </cell>
        </row>
        <row r="545">
          <cell r="K545" t="str">
            <v>OE_Consumer (GEELY)</v>
          </cell>
        </row>
        <row r="546">
          <cell r="K546" t="str">
            <v>OE_Consumer (GM)</v>
          </cell>
        </row>
        <row r="547">
          <cell r="K547" t="str">
            <v>OE_Consumer (HINO)</v>
          </cell>
        </row>
        <row r="548">
          <cell r="K548" t="str">
            <v>OE_Consumer (HOLDEN)</v>
          </cell>
        </row>
        <row r="549">
          <cell r="K549" t="str">
            <v>OE_Consumer (HONDA)</v>
          </cell>
        </row>
        <row r="550">
          <cell r="K550" t="str">
            <v>OE_Consumer (HONDA_TAIWAN)</v>
          </cell>
        </row>
        <row r="551">
          <cell r="K551" t="str">
            <v>OE_Consumer (HSV)</v>
          </cell>
        </row>
        <row r="552">
          <cell r="K552" t="str">
            <v>OE_Consumer (HUA-CHUANG)</v>
          </cell>
        </row>
        <row r="553">
          <cell r="K553" t="str">
            <v>OE_Consumer (HYUNDAI)</v>
          </cell>
        </row>
        <row r="554">
          <cell r="K554" t="str">
            <v>OE_Consumer (HYUNDAI_SANYOU)</v>
          </cell>
        </row>
        <row r="555">
          <cell r="K555" t="str">
            <v>OE_Consumer (ISUZU)</v>
          </cell>
        </row>
        <row r="556">
          <cell r="K556" t="str">
            <v>OE_Consumer (IVECO)</v>
          </cell>
        </row>
        <row r="557">
          <cell r="K557" t="str">
            <v>OE_Consumer (KIA)</v>
          </cell>
        </row>
        <row r="558">
          <cell r="K558" t="str">
            <v>OE_Consumer (LANCIA)</v>
          </cell>
        </row>
        <row r="559">
          <cell r="K559" t="str">
            <v>OE_Consumer (MAHINDRA&amp;MAHINDRA)</v>
          </cell>
        </row>
        <row r="560">
          <cell r="K560" t="str">
            <v>OE_Consumer (MARUTI)</v>
          </cell>
        </row>
        <row r="561">
          <cell r="K561" t="str">
            <v>OE_Consumer (MASERATI)</v>
          </cell>
        </row>
        <row r="562">
          <cell r="K562" t="str">
            <v>OE_Consumer (MAZDA)</v>
          </cell>
        </row>
        <row r="563">
          <cell r="K563" t="str">
            <v>OE_Consumer (MERCEDES)</v>
          </cell>
        </row>
        <row r="564">
          <cell r="K564" t="str">
            <v>OE_Consumer (MINI_BMW)</v>
          </cell>
        </row>
        <row r="565">
          <cell r="K565" t="str">
            <v>OE_Consumer (MITSUBISHI)</v>
          </cell>
        </row>
        <row r="566">
          <cell r="K566" t="str">
            <v>OE_Consumer (MITSUBISHI_CHINA)</v>
          </cell>
        </row>
        <row r="567">
          <cell r="K567" t="str">
            <v>OE_Consumer (MITSUBISHI_FUSO)</v>
          </cell>
        </row>
        <row r="568">
          <cell r="K568" t="str">
            <v>OE_Consumer (MITSUBISHI_THAI)</v>
          </cell>
        </row>
        <row r="569">
          <cell r="K569" t="str">
            <v>OE_Consumer (NIO)</v>
          </cell>
        </row>
        <row r="570">
          <cell r="K570" t="str">
            <v>OE_Consumer (NISSAN)</v>
          </cell>
        </row>
        <row r="571">
          <cell r="K571" t="str">
            <v>OE_Consumer (NISSAN_DONGFENG)</v>
          </cell>
        </row>
        <row r="572">
          <cell r="K572" t="str">
            <v>OE_Consumer (NISSAN_YULON)</v>
          </cell>
        </row>
        <row r="573">
          <cell r="K573" t="str">
            <v>OE_Consumer (PERODUA)</v>
          </cell>
        </row>
        <row r="574">
          <cell r="K574" t="str">
            <v>OE_Consumer (PEUGEOT)</v>
          </cell>
        </row>
        <row r="575">
          <cell r="K575" t="str">
            <v>OE_Consumer (PORSCHE)</v>
          </cell>
        </row>
        <row r="576">
          <cell r="K576" t="str">
            <v>OE_Consumer (RENAULT)</v>
          </cell>
        </row>
        <row r="577">
          <cell r="K577" t="str">
            <v>OE_Consumer (SEAT)</v>
          </cell>
        </row>
        <row r="578">
          <cell r="K578" t="str">
            <v>OE_Consumer (SKODA)</v>
          </cell>
        </row>
        <row r="579">
          <cell r="K579" t="str">
            <v>OE_Consumer (SMART)</v>
          </cell>
        </row>
        <row r="580">
          <cell r="K580" t="str">
            <v>OE_Consumer (SSANGYONG)</v>
          </cell>
        </row>
        <row r="581">
          <cell r="K581" t="str">
            <v>OE_Consumer (SUBARU)</v>
          </cell>
        </row>
        <row r="582">
          <cell r="K582" t="str">
            <v>OE_Consumer (SUZUKI)</v>
          </cell>
        </row>
        <row r="583">
          <cell r="K583" t="str">
            <v>OE_Consumer (TATA)</v>
          </cell>
        </row>
        <row r="584">
          <cell r="K584" t="str">
            <v>OE_Consumer (TESLA)</v>
          </cell>
        </row>
        <row r="585">
          <cell r="K585" t="str">
            <v>OE_Consumer (TOYOTA)</v>
          </cell>
        </row>
        <row r="586">
          <cell r="K586" t="str">
            <v>OE_Consumer (TOYOTA_KOKUZUI)</v>
          </cell>
        </row>
        <row r="587">
          <cell r="K587" t="str">
            <v>OE_Consumer (TOYOTA_KOUSHU)</v>
          </cell>
        </row>
        <row r="588">
          <cell r="K588" t="str">
            <v>OE_Consumer (VOLKSWAGEN)</v>
          </cell>
        </row>
        <row r="589">
          <cell r="K589" t="str">
            <v>OE_Consumer (VOLVO)</v>
          </cell>
        </row>
        <row r="590">
          <cell r="K590" t="str">
            <v>OE_Consumer (XPENG)</v>
          </cell>
        </row>
        <row r="591">
          <cell r="K591" t="str">
            <v>OE_Consumer (YULON_TOBE)</v>
          </cell>
        </row>
        <row r="592">
          <cell r="K592" t="str">
            <v>Other_Consumer</v>
          </cell>
        </row>
        <row r="593">
          <cell r="K593" t="str">
            <v>PANTHER</v>
          </cell>
        </row>
        <row r="594">
          <cell r="K594" t="str">
            <v>PATHMAKER A/T</v>
          </cell>
        </row>
        <row r="595">
          <cell r="K595" t="str">
            <v>PATHMAKER H/T</v>
          </cell>
        </row>
        <row r="596">
          <cell r="K596" t="str">
            <v>P-D697</v>
          </cell>
        </row>
        <row r="597">
          <cell r="K597" t="str">
            <v>P-ECOPIA</v>
          </cell>
        </row>
        <row r="598">
          <cell r="K598" t="str">
            <v>P-EV01(Enliten)</v>
          </cell>
        </row>
        <row r="599">
          <cell r="K599" t="str">
            <v>P-FS100</v>
          </cell>
        </row>
        <row r="600">
          <cell r="K600" t="str">
            <v>PHENOMA</v>
          </cell>
        </row>
        <row r="601">
          <cell r="K601" t="str">
            <v>PLAYZ PX</v>
          </cell>
        </row>
        <row r="602">
          <cell r="K602" t="str">
            <v>PLAYZ PX Color Side</v>
          </cell>
        </row>
        <row r="603">
          <cell r="K603" t="str">
            <v>Playz PX II</v>
          </cell>
        </row>
        <row r="604">
          <cell r="K604" t="str">
            <v>PLAYZ PXC</v>
          </cell>
        </row>
        <row r="605">
          <cell r="K605" t="str">
            <v>PLAYZ PXC  Color Side</v>
          </cell>
        </row>
        <row r="606">
          <cell r="K606" t="str">
            <v>PLAYZ PX-RV</v>
          </cell>
        </row>
        <row r="607">
          <cell r="K607" t="str">
            <v>PLAYZ PX-RV  Color Side</v>
          </cell>
        </row>
        <row r="608">
          <cell r="K608" t="str">
            <v>Playz PX-RV II</v>
          </cell>
        </row>
        <row r="609">
          <cell r="K609" t="str">
            <v>PLAYZ PZ-X</v>
          </cell>
        </row>
        <row r="610">
          <cell r="K610" t="str">
            <v>Playz RV ecopia</v>
          </cell>
        </row>
        <row r="611">
          <cell r="K611" t="str">
            <v>Post 604V</v>
          </cell>
        </row>
        <row r="612">
          <cell r="K612" t="str">
            <v>Post 616V</v>
          </cell>
        </row>
        <row r="613">
          <cell r="K613" t="str">
            <v>Post A005 WEATHER CONTROL</v>
          </cell>
        </row>
        <row r="614">
          <cell r="K614" t="str">
            <v>Post A005 WEATHER CONTROL (MSI3)</v>
          </cell>
        </row>
        <row r="615">
          <cell r="K615" t="str">
            <v>Post ALENZA 001</v>
          </cell>
        </row>
        <row r="616">
          <cell r="K616" t="str">
            <v>Post ALENZA AS Ultra</v>
          </cell>
        </row>
        <row r="617">
          <cell r="K617" t="str">
            <v>Post ALENZA MPV/CUV</v>
          </cell>
        </row>
        <row r="618">
          <cell r="K618" t="str">
            <v>Post Alenza/TQT</v>
          </cell>
        </row>
        <row r="619">
          <cell r="K619" t="str">
            <v>Post ALL SEASON CVR</v>
          </cell>
        </row>
        <row r="620">
          <cell r="K620" t="str">
            <v>Post ALLEGRO</v>
          </cell>
        </row>
        <row r="621">
          <cell r="K621" t="str">
            <v>Post ATRACTA</v>
          </cell>
        </row>
        <row r="622">
          <cell r="K622" t="str">
            <v>Post ATX RADIAL 23</v>
          </cell>
        </row>
        <row r="623">
          <cell r="K623" t="str">
            <v>Post B250</v>
          </cell>
        </row>
        <row r="624">
          <cell r="K624" t="str">
            <v>Post B290</v>
          </cell>
        </row>
        <row r="625">
          <cell r="K625" t="str">
            <v>Post B350</v>
          </cell>
        </row>
        <row r="626">
          <cell r="K626" t="str">
            <v>Post B381</v>
          </cell>
        </row>
        <row r="627">
          <cell r="K627" t="str">
            <v>Post B390</v>
          </cell>
        </row>
        <row r="628">
          <cell r="K628" t="str">
            <v>Post B391</v>
          </cell>
        </row>
        <row r="629">
          <cell r="K629" t="str">
            <v>Post B500</v>
          </cell>
        </row>
        <row r="630">
          <cell r="K630" t="str">
            <v>Post B750</v>
          </cell>
        </row>
        <row r="631">
          <cell r="K631" t="str">
            <v>Post BISON 623</v>
          </cell>
        </row>
        <row r="632">
          <cell r="K632" t="str">
            <v>Post BLIZZAK DM-V3</v>
          </cell>
        </row>
        <row r="633">
          <cell r="K633" t="str">
            <v>Post Blizzak ICE</v>
          </cell>
        </row>
        <row r="634">
          <cell r="K634" t="str">
            <v>Post BLIZZAK LM</v>
          </cell>
        </row>
        <row r="635">
          <cell r="K635" t="str">
            <v>Post BLIZZAK LM001</v>
          </cell>
        </row>
        <row r="636">
          <cell r="K636" t="str">
            <v>Post BLIZZAK LM005</v>
          </cell>
        </row>
        <row r="637">
          <cell r="K637" t="str">
            <v>Post BLIZZAK LM005 DG</v>
          </cell>
        </row>
        <row r="638">
          <cell r="K638" t="str">
            <v>Post BLIZZAK LM-30</v>
          </cell>
        </row>
        <row r="639">
          <cell r="K639" t="str">
            <v>Post BLIZZAK LM-60</v>
          </cell>
        </row>
        <row r="640">
          <cell r="K640" t="str">
            <v>Post BLIZZAK LM-80</v>
          </cell>
        </row>
        <row r="641">
          <cell r="K641" t="str">
            <v>Post BLIZZAK LM-80 EVO</v>
          </cell>
        </row>
        <row r="642">
          <cell r="K642" t="str">
            <v>Post BLIZZAK NORDIC</v>
          </cell>
        </row>
        <row r="643">
          <cell r="K643" t="str">
            <v>Post BLIZZAK NV</v>
          </cell>
        </row>
        <row r="644">
          <cell r="K644" t="str">
            <v>Post BLIZZAK SPIKE-02</v>
          </cell>
        </row>
        <row r="645">
          <cell r="K645" t="str">
            <v>Post BLIZZAK SPIKE-02 SUV</v>
          </cell>
        </row>
        <row r="646">
          <cell r="K646" t="str">
            <v>Post BLIZZAK TM-03</v>
          </cell>
        </row>
        <row r="647">
          <cell r="K647" t="str">
            <v>Post BLIZZAK TM-03 LS</v>
          </cell>
        </row>
        <row r="648">
          <cell r="K648" t="str">
            <v>Post BLIZZAK VL1</v>
          </cell>
        </row>
        <row r="649">
          <cell r="K649" t="str">
            <v>Post BLIZZAK VL10</v>
          </cell>
        </row>
        <row r="650">
          <cell r="K650" t="str">
            <v>Post BLIZZAK VRX2</v>
          </cell>
        </row>
        <row r="651">
          <cell r="K651" t="str">
            <v>Post BLIZZAK VRX3</v>
          </cell>
        </row>
        <row r="652">
          <cell r="K652" t="str">
            <v>Post BLIZZAK W810</v>
          </cell>
        </row>
        <row r="653">
          <cell r="K653" t="str">
            <v>Post BLIZZAK W965</v>
          </cell>
        </row>
        <row r="654">
          <cell r="K654" t="str">
            <v>Post BLIZZAK W979</v>
          </cell>
        </row>
        <row r="655">
          <cell r="K655" t="str">
            <v>Post BLIZZAK W995</v>
          </cell>
        </row>
        <row r="656">
          <cell r="K656" t="str">
            <v>Post BLIZZAK WS90</v>
          </cell>
        </row>
        <row r="657">
          <cell r="K657" t="str">
            <v>Post BLIZZAK XG02</v>
          </cell>
        </row>
        <row r="658">
          <cell r="K658" t="str">
            <v>Post BOB JANE ALL ROUNDER</v>
          </cell>
        </row>
        <row r="659">
          <cell r="K659" t="str">
            <v>Post BOB JANE AUSTRALIAN ALL ROUNDER</v>
          </cell>
        </row>
        <row r="660">
          <cell r="K660" t="str">
            <v>Post BOB JANE XENON Z7</v>
          </cell>
        </row>
        <row r="661">
          <cell r="K661" t="str">
            <v>Post BRAVO</v>
          </cell>
        </row>
        <row r="662">
          <cell r="K662" t="str">
            <v>Post B-STYLE EX</v>
          </cell>
        </row>
        <row r="663">
          <cell r="K663" t="str">
            <v>POST CHAMPION FUEL FIGHTER</v>
          </cell>
        </row>
        <row r="664">
          <cell r="K664" t="str">
            <v>Post COMPETUS A/T 2</v>
          </cell>
        </row>
        <row r="665">
          <cell r="K665" t="str">
            <v>Post COMPETUS H/L</v>
          </cell>
        </row>
        <row r="666">
          <cell r="K666" t="str">
            <v>Post COMPETUS H/P 2</v>
          </cell>
        </row>
        <row r="667">
          <cell r="K667" t="str">
            <v>Post COMPETUS WINTER 2</v>
          </cell>
        </row>
        <row r="668">
          <cell r="K668" t="str">
            <v>Post COMPETUS WINTER 2 (MSI3)</v>
          </cell>
        </row>
        <row r="669">
          <cell r="K669" t="str">
            <v>Post CV2000</v>
          </cell>
        </row>
        <row r="670">
          <cell r="K670" t="str">
            <v>Post CV-211</v>
          </cell>
        </row>
        <row r="671">
          <cell r="K671" t="str">
            <v>Post CV3000</v>
          </cell>
        </row>
        <row r="672">
          <cell r="K672" t="str">
            <v>Post CV4000</v>
          </cell>
        </row>
        <row r="673">
          <cell r="K673" t="str">
            <v>Post CV9000</v>
          </cell>
        </row>
        <row r="674">
          <cell r="K674" t="str">
            <v>Post CVT 3000</v>
          </cell>
        </row>
        <row r="675">
          <cell r="K675" t="str">
            <v>Post DAYTON D110</v>
          </cell>
        </row>
        <row r="676">
          <cell r="K676" t="str">
            <v>Post DAYTON D320</v>
          </cell>
        </row>
        <row r="677">
          <cell r="K677" t="str">
            <v>Post DAYTON DW510</v>
          </cell>
        </row>
        <row r="678">
          <cell r="K678" t="str">
            <v>Post DESTINATION A/T</v>
          </cell>
        </row>
        <row r="679">
          <cell r="K679" t="str">
            <v>Post DESTINATION A/T2</v>
          </cell>
        </row>
        <row r="680">
          <cell r="K680" t="str">
            <v>Post DESTINATION H/T</v>
          </cell>
        </row>
        <row r="681">
          <cell r="K681" t="str">
            <v>Post DESTINATION HP</v>
          </cell>
        </row>
        <row r="682">
          <cell r="K682" t="str">
            <v>Post DESTINATION LE 2</v>
          </cell>
        </row>
        <row r="683">
          <cell r="K683" t="str">
            <v>Post DESTINATION LE LE-02</v>
          </cell>
        </row>
        <row r="684">
          <cell r="K684" t="str">
            <v>Post DESTINATION LE3</v>
          </cell>
        </row>
        <row r="685">
          <cell r="K685" t="str">
            <v>Post DESTINATION M/T</v>
          </cell>
        </row>
        <row r="686">
          <cell r="K686" t="str">
            <v>Post DESTINATION XT</v>
          </cell>
        </row>
        <row r="687">
          <cell r="K687" t="str">
            <v>Post DRIVE GUARD</v>
          </cell>
        </row>
        <row r="688">
          <cell r="K688" t="str">
            <v>Post DriveGuard - Truck</v>
          </cell>
        </row>
        <row r="689">
          <cell r="K689" t="str">
            <v>Post DRIVEGUARD Plus</v>
          </cell>
        </row>
        <row r="690">
          <cell r="K690" t="str">
            <v>Post DRIVEGUARD(SUMMMER)</v>
          </cell>
        </row>
        <row r="691">
          <cell r="K691" t="str">
            <v>Post DRIVEGUARD(WINTER)</v>
          </cell>
        </row>
        <row r="692">
          <cell r="K692" t="str">
            <v>Post DRIVEWAYS</v>
          </cell>
        </row>
        <row r="693">
          <cell r="K693" t="str">
            <v>Post DRIVEWAYS (MSI3)</v>
          </cell>
        </row>
        <row r="694">
          <cell r="K694" t="str">
            <v>Post DRIVEWAYS SPORT</v>
          </cell>
        </row>
        <row r="695">
          <cell r="K695" t="str">
            <v>Post DRIVEWAYS SPORT (MSI3)</v>
          </cell>
        </row>
        <row r="696">
          <cell r="K696" t="str">
            <v>Post DT CUV</v>
          </cell>
        </row>
        <row r="697">
          <cell r="K697" t="str">
            <v>Post DT PSR</v>
          </cell>
        </row>
        <row r="698">
          <cell r="K698" t="str">
            <v>Post DT30</v>
          </cell>
        </row>
        <row r="699">
          <cell r="K699" t="str">
            <v>Post DUELER A/T 001</v>
          </cell>
        </row>
        <row r="700">
          <cell r="K700" t="str">
            <v>Post DUELER A/T 694</v>
          </cell>
        </row>
        <row r="701">
          <cell r="K701" t="str">
            <v>Post DUELER A/T 697</v>
          </cell>
        </row>
        <row r="702">
          <cell r="K702" t="str">
            <v>Post DUELER A/T 697 (LT)</v>
          </cell>
        </row>
        <row r="703">
          <cell r="K703" t="str">
            <v>Post DUELER A/T 697 (PSR)</v>
          </cell>
        </row>
        <row r="704">
          <cell r="K704" t="str">
            <v>Post DUELER A/T 698</v>
          </cell>
        </row>
        <row r="705">
          <cell r="K705" t="str">
            <v>Post DUELER A/T REVO 2</v>
          </cell>
        </row>
        <row r="706">
          <cell r="K706" t="str">
            <v>Post DUELER A/T REVO 3</v>
          </cell>
        </row>
        <row r="707">
          <cell r="K707" t="str">
            <v>Post DUELER A/T RH-S</v>
          </cell>
        </row>
        <row r="708">
          <cell r="K708" t="str">
            <v>Post DUELER H/L 422</v>
          </cell>
        </row>
        <row r="709">
          <cell r="K709" t="str">
            <v>Post DUELER H/L 683</v>
          </cell>
        </row>
        <row r="710">
          <cell r="K710" t="str">
            <v>Post DUELER H/L 850 for Japan</v>
          </cell>
        </row>
        <row r="711">
          <cell r="K711" t="str">
            <v>Post DUELER H/L ALENZA PLUS</v>
          </cell>
        </row>
        <row r="712">
          <cell r="K712" t="str">
            <v>Post DUELER H/P SPORT A/S</v>
          </cell>
        </row>
        <row r="713">
          <cell r="K713" t="str">
            <v>Post DUELER H/T 684II</v>
          </cell>
        </row>
        <row r="714">
          <cell r="K714" t="str">
            <v>Post DUELER H/T685</v>
          </cell>
        </row>
        <row r="715">
          <cell r="K715" t="str">
            <v>Post DUELER M/T 674</v>
          </cell>
        </row>
        <row r="716">
          <cell r="K716" t="str">
            <v>Post DURAVIS CAMPER</v>
          </cell>
        </row>
        <row r="717">
          <cell r="K717" t="str">
            <v>Post DURAVIS M700HD</v>
          </cell>
        </row>
        <row r="718">
          <cell r="K718" t="str">
            <v>Post DURAVIS M804</v>
          </cell>
        </row>
        <row r="719">
          <cell r="K719" t="str">
            <v>Post DURAVIS M804 for EV</v>
          </cell>
        </row>
        <row r="720">
          <cell r="K720" t="str">
            <v>Post DURAVIS R205</v>
          </cell>
        </row>
        <row r="721">
          <cell r="K721" t="str">
            <v>Post DURAVIS R212</v>
          </cell>
        </row>
        <row r="722">
          <cell r="K722" t="str">
            <v>Post DURAVIS R238</v>
          </cell>
        </row>
        <row r="723">
          <cell r="K723" t="str">
            <v>Post DURAVIS R500HD</v>
          </cell>
        </row>
        <row r="724">
          <cell r="K724" t="str">
            <v>Post DURAVIS R611</v>
          </cell>
        </row>
        <row r="725">
          <cell r="K725" t="str">
            <v>Post DURAVIS R624</v>
          </cell>
        </row>
        <row r="726">
          <cell r="K726" t="str">
            <v>Post DURAVIS R624HD</v>
          </cell>
        </row>
        <row r="727">
          <cell r="K727" t="str">
            <v>Post DURAVIS R660</v>
          </cell>
        </row>
        <row r="728">
          <cell r="K728" t="str">
            <v>Post DURAVIS R670</v>
          </cell>
        </row>
        <row r="729">
          <cell r="K729" t="str">
            <v>Post DW700</v>
          </cell>
        </row>
        <row r="730">
          <cell r="K730" t="str">
            <v>Post ECOPIA (CHINA)</v>
          </cell>
        </row>
        <row r="731">
          <cell r="K731" t="str">
            <v>Post ECOPIA EP001S</v>
          </cell>
        </row>
        <row r="732">
          <cell r="K732" t="str">
            <v>Post ECOPIA EP150</v>
          </cell>
        </row>
        <row r="733">
          <cell r="K733" t="str">
            <v>Post ECOPIA EP200</v>
          </cell>
        </row>
        <row r="734">
          <cell r="K734" t="str">
            <v>Post ECOPIA EP300</v>
          </cell>
        </row>
        <row r="735">
          <cell r="K735" t="str">
            <v>Post ECOPIA EP422 PLUS</v>
          </cell>
        </row>
        <row r="736">
          <cell r="K736" t="str">
            <v>Post ECOPIA EV-01</v>
          </cell>
        </row>
        <row r="737">
          <cell r="K737" t="str">
            <v>Post ECOPIA EX20</v>
          </cell>
        </row>
        <row r="738">
          <cell r="K738" t="str">
            <v>Post ECOPIA EX20 RV</v>
          </cell>
        </row>
        <row r="739">
          <cell r="K739" t="str">
            <v>Post ECOPIA EX20C</v>
          </cell>
        </row>
        <row r="740">
          <cell r="K740" t="str">
            <v>Post ECOPIA H/L 001</v>
          </cell>
        </row>
        <row r="741">
          <cell r="K741" t="str">
            <v>Post ECOPIA H/L 422 PLUS</v>
          </cell>
        </row>
        <row r="742">
          <cell r="K742" t="str">
            <v>Post ECOPIA M701</v>
          </cell>
        </row>
        <row r="743">
          <cell r="K743" t="str">
            <v>Post ECOPIA M812</v>
          </cell>
        </row>
        <row r="744">
          <cell r="K744" t="str">
            <v>Post ECOPIA MPV-1</v>
          </cell>
        </row>
        <row r="745">
          <cell r="K745" t="str">
            <v>Post ECOPIA NH100</v>
          </cell>
        </row>
        <row r="746">
          <cell r="K746" t="str">
            <v>Post ECOPIA NH100 BSFC</v>
          </cell>
        </row>
        <row r="747">
          <cell r="K747" t="str">
            <v>Post ECOPIA NH100 RV</v>
          </cell>
        </row>
        <row r="748">
          <cell r="K748" t="str">
            <v>Post ECOPIA NH100C</v>
          </cell>
        </row>
        <row r="749">
          <cell r="K749" t="str">
            <v>Post ECOPIA R201</v>
          </cell>
        </row>
        <row r="750">
          <cell r="K750" t="str">
            <v>Post EUROPA</v>
          </cell>
        </row>
        <row r="751">
          <cell r="K751" t="str">
            <v>Post EV Tyre</v>
          </cell>
        </row>
        <row r="752">
          <cell r="K752" t="str">
            <v>Post F01</v>
          </cell>
        </row>
        <row r="753">
          <cell r="K753" t="str">
            <v>Post F-570</v>
          </cell>
        </row>
        <row r="754">
          <cell r="K754" t="str">
            <v>Post F-580</v>
          </cell>
        </row>
        <row r="755">
          <cell r="K755" t="str">
            <v>Post F-580 FUEL SAVER</v>
          </cell>
        </row>
        <row r="756">
          <cell r="K756" t="str">
            <v>Post F-590</v>
          </cell>
        </row>
        <row r="757">
          <cell r="K757" t="str">
            <v>Post F-590 FUEL SAVER</v>
          </cell>
        </row>
        <row r="758">
          <cell r="K758" t="str">
            <v>Post F-600</v>
          </cell>
        </row>
        <row r="759">
          <cell r="K759" t="str">
            <v>Post F77</v>
          </cell>
        </row>
        <row r="760">
          <cell r="K760" t="str">
            <v>Post FH INDY 500</v>
          </cell>
        </row>
        <row r="761">
          <cell r="K761" t="str">
            <v>Post FH WIDE OVAL INDY 500</v>
          </cell>
        </row>
        <row r="762">
          <cell r="K762" t="str">
            <v>Post FIREHAWK 680</v>
          </cell>
        </row>
        <row r="763">
          <cell r="K763" t="str">
            <v>Post FIREHAWK 680 FUEL SAVER</v>
          </cell>
        </row>
        <row r="764">
          <cell r="K764" t="str">
            <v>Post FIREHAWK 700</v>
          </cell>
        </row>
        <row r="765">
          <cell r="K765" t="str">
            <v>Post FIREHAWK 700 FUEL SAVER</v>
          </cell>
        </row>
        <row r="766">
          <cell r="K766" t="str">
            <v>Post FIREHAWK AS</v>
          </cell>
        </row>
        <row r="767">
          <cell r="K767" t="str">
            <v>Post FIREHAWK GT</v>
          </cell>
        </row>
        <row r="768">
          <cell r="K768" t="str">
            <v>POST FIREHAWK GT PURSUIT</v>
          </cell>
        </row>
        <row r="769">
          <cell r="K769" t="str">
            <v>Post FIREHAWK GT Z PURSUIT</v>
          </cell>
        </row>
        <row r="770">
          <cell r="K770" t="str">
            <v>Post FIREHAWK PVS</v>
          </cell>
        </row>
        <row r="771">
          <cell r="K771" t="str">
            <v>Post FIREHAWK RMT</v>
          </cell>
        </row>
        <row r="772">
          <cell r="K772" t="str">
            <v>Post FIREHAWK SZ90MU</v>
          </cell>
        </row>
        <row r="773">
          <cell r="K773" t="str">
            <v>Post FIREHAWK WIDE OVAL</v>
          </cell>
        </row>
        <row r="774">
          <cell r="K774" t="str">
            <v>Post FIREHAWK WIDE OVAL AS</v>
          </cell>
        </row>
        <row r="775">
          <cell r="K775" t="str">
            <v>Post FIRESTONE All Season</v>
          </cell>
        </row>
        <row r="776">
          <cell r="K776" t="str">
            <v>Post FIRESTONE F-77</v>
          </cell>
        </row>
        <row r="777">
          <cell r="K777" t="str">
            <v>Post FIRESTONE MULTISEASON 2</v>
          </cell>
        </row>
        <row r="778">
          <cell r="K778" t="str">
            <v>POST FIRESTONE ROADHAWK</v>
          </cell>
        </row>
        <row r="779">
          <cell r="K779" t="str">
            <v>Post FIRESTONE WINTER 4x4</v>
          </cell>
        </row>
        <row r="780">
          <cell r="K780" t="str">
            <v>Post FIRST STOP SPEED</v>
          </cell>
        </row>
        <row r="781">
          <cell r="K781" t="str">
            <v>Post FIRST STOP TOUR</v>
          </cell>
        </row>
        <row r="782">
          <cell r="K782" t="str">
            <v>Post FIRSTSTOP WINTER2</v>
          </cell>
        </row>
        <row r="783">
          <cell r="K783" t="str">
            <v>Post FR10</v>
          </cell>
        </row>
        <row r="784">
          <cell r="K784" t="str">
            <v>Post FR11</v>
          </cell>
        </row>
        <row r="785">
          <cell r="K785" t="str">
            <v>Post FR380</v>
          </cell>
        </row>
        <row r="786">
          <cell r="K786" t="str">
            <v>Post FR500</v>
          </cell>
        </row>
        <row r="787">
          <cell r="K787" t="str">
            <v>Post FR710</v>
          </cell>
        </row>
        <row r="788">
          <cell r="K788" t="str">
            <v>Post Fuzion A/T</v>
          </cell>
        </row>
        <row r="789">
          <cell r="K789" t="str">
            <v>Post Fuzion SUV</v>
          </cell>
        </row>
        <row r="790">
          <cell r="K790" t="str">
            <v>Post Fuzion TOURING</v>
          </cell>
        </row>
        <row r="791">
          <cell r="K791" t="str">
            <v>Post Fuzion UHP</v>
          </cell>
        </row>
        <row r="792">
          <cell r="K792" t="str">
            <v>Post G561</v>
          </cell>
        </row>
        <row r="793">
          <cell r="K793" t="str">
            <v>Post GL-R</v>
          </cell>
        </row>
        <row r="794">
          <cell r="K794" t="str">
            <v>Post GREENWAYS</v>
          </cell>
        </row>
        <row r="795">
          <cell r="K795" t="str">
            <v>Post GREENWAYS (MSI3)</v>
          </cell>
        </row>
        <row r="796">
          <cell r="K796" t="str">
            <v>POST H/L 001</v>
          </cell>
        </row>
        <row r="797">
          <cell r="K797" t="str">
            <v>Post HP550</v>
          </cell>
        </row>
        <row r="798">
          <cell r="K798" t="str">
            <v>Post HT</v>
          </cell>
        </row>
        <row r="799">
          <cell r="K799" t="str">
            <v>Post ICE concept SI-16</v>
          </cell>
        </row>
        <row r="800">
          <cell r="K800" t="str">
            <v>Post ICE CRUISER 7</v>
          </cell>
        </row>
        <row r="801">
          <cell r="K801" t="str">
            <v>Post ICE CRUISER 7000 S</v>
          </cell>
        </row>
        <row r="802">
          <cell r="K802" t="str">
            <v>Post ICE ESPORTE</v>
          </cell>
        </row>
        <row r="803">
          <cell r="K803" t="str">
            <v>Post ICE PARTNER</v>
          </cell>
        </row>
        <row r="804">
          <cell r="K804" t="str">
            <v>Post ICEPARTNER2</v>
          </cell>
        </row>
        <row r="805">
          <cell r="K805" t="str">
            <v>Post ICEWAYS</v>
          </cell>
        </row>
        <row r="806">
          <cell r="K806" t="str">
            <v>Post IMPETUS REVO</v>
          </cell>
        </row>
        <row r="807">
          <cell r="K807" t="str">
            <v>Post INSIGNIA SE 200</v>
          </cell>
        </row>
        <row r="808">
          <cell r="K808" t="str">
            <v>Post K305</v>
          </cell>
        </row>
        <row r="809">
          <cell r="K809" t="str">
            <v>Post K370</v>
          </cell>
        </row>
        <row r="810">
          <cell r="K810" t="str">
            <v>Post LCT</v>
          </cell>
        </row>
        <row r="811">
          <cell r="K811" t="str">
            <v>Post LE-02 LT for Pickup</v>
          </cell>
        </row>
        <row r="812">
          <cell r="K812" t="str">
            <v>Post LEO 627</v>
          </cell>
        </row>
        <row r="813">
          <cell r="K813" t="str">
            <v>Post LEO 677</v>
          </cell>
        </row>
        <row r="814">
          <cell r="K814" t="str">
            <v>Post LOW-END WINTER PRODUCT</v>
          </cell>
        </row>
        <row r="815">
          <cell r="K815" t="str">
            <v>Post LS LYR STUDDABLE</v>
          </cell>
        </row>
        <row r="816">
          <cell r="K816" t="str">
            <v>Post LS NEW MINIVAN</v>
          </cell>
        </row>
        <row r="817">
          <cell r="K817" t="str">
            <v>Post LS WINTER 4X4 SUV</v>
          </cell>
        </row>
        <row r="818">
          <cell r="K818" t="str">
            <v>Post LS/R(LT)</v>
          </cell>
        </row>
        <row r="819">
          <cell r="K819" t="str">
            <v>Post LS/T(LT)</v>
          </cell>
        </row>
        <row r="820">
          <cell r="K820" t="str">
            <v>Post LUFT RVII</v>
          </cell>
        </row>
        <row r="821">
          <cell r="K821" t="str">
            <v>Post LVR COMMERCIAL/MCROBUS</v>
          </cell>
        </row>
        <row r="822">
          <cell r="K822" t="str">
            <v>Post M729(LT)</v>
          </cell>
        </row>
        <row r="823">
          <cell r="K823" t="str">
            <v>Post MasterCore</v>
          </cell>
        </row>
        <row r="824">
          <cell r="K824" t="str">
            <v>Post MILEWEAR MW01</v>
          </cell>
        </row>
        <row r="825">
          <cell r="K825" t="str">
            <v>Post MILEX TA-31</v>
          </cell>
        </row>
        <row r="826">
          <cell r="K826" t="str">
            <v>Post MIRATTA</v>
          </cell>
        </row>
        <row r="827">
          <cell r="K827" t="str">
            <v>Post MULTIHAWK 2</v>
          </cell>
        </row>
        <row r="828">
          <cell r="K828" t="str">
            <v>Post MULTIWAYS</v>
          </cell>
        </row>
        <row r="829">
          <cell r="K829" t="str">
            <v>Post MULTIWAYS C</v>
          </cell>
        </row>
        <row r="830">
          <cell r="K830" t="str">
            <v>Post NEW FIGHTING</v>
          </cell>
        </row>
        <row r="831">
          <cell r="K831" t="str">
            <v>Post NEW LVR</v>
          </cell>
        </row>
        <row r="832">
          <cell r="K832" t="str">
            <v>Post NEW TURANZA (H)</v>
          </cell>
        </row>
        <row r="833">
          <cell r="K833" t="str">
            <v>Post NEW TURANZA (L)</v>
          </cell>
        </row>
        <row r="834">
          <cell r="K834" t="str">
            <v>Post NEXTRY LightSnow</v>
          </cell>
        </row>
        <row r="835">
          <cell r="K835" t="str">
            <v>Post NEXTRY LongLife</v>
          </cell>
        </row>
        <row r="836">
          <cell r="K836" t="str">
            <v>Post NORANZA 001</v>
          </cell>
        </row>
        <row r="837">
          <cell r="K837" t="str">
            <v>Post NORANZA 001 SUV</v>
          </cell>
        </row>
        <row r="838">
          <cell r="K838" t="str">
            <v>Post NORANZA 001 VAN</v>
          </cell>
        </row>
        <row r="839">
          <cell r="K839" t="str">
            <v>Post NORANZA 2</v>
          </cell>
        </row>
        <row r="840">
          <cell r="K840" t="str">
            <v>Post PANTHER</v>
          </cell>
        </row>
        <row r="841">
          <cell r="K841" t="str">
            <v>Post PATHMAKER A/T</v>
          </cell>
        </row>
        <row r="842">
          <cell r="K842" t="str">
            <v>Post PATHMAKER H/T</v>
          </cell>
        </row>
        <row r="843">
          <cell r="K843" t="str">
            <v>Post PHENOMA</v>
          </cell>
        </row>
        <row r="844">
          <cell r="K844" t="str">
            <v>Post Playz PX</v>
          </cell>
        </row>
        <row r="845">
          <cell r="K845" t="str">
            <v>Post Playz PXC</v>
          </cell>
        </row>
        <row r="846">
          <cell r="K846" t="str">
            <v>Post Playz PX-RV</v>
          </cell>
        </row>
        <row r="847">
          <cell r="K847" t="str">
            <v>Post Post GL-R</v>
          </cell>
        </row>
        <row r="848">
          <cell r="K848" t="str">
            <v>Post Post POTENZA RE-71R</v>
          </cell>
        </row>
        <row r="849">
          <cell r="K849" t="str">
            <v>Post Post WINTERHAWK 3</v>
          </cell>
        </row>
        <row r="850">
          <cell r="K850" t="str">
            <v>Post POTENZA Adrenalin</v>
          </cell>
        </row>
        <row r="851">
          <cell r="K851" t="str">
            <v>Post POTENZA Adrenalin RE004</v>
          </cell>
        </row>
        <row r="852">
          <cell r="K852" t="str">
            <v>Post POTENZA G019 GRID</v>
          </cell>
        </row>
        <row r="853">
          <cell r="K853" t="str">
            <v>Post POTENZA RE-11S</v>
          </cell>
        </row>
        <row r="854">
          <cell r="K854" t="str">
            <v>Post POTENZA RE-71RS</v>
          </cell>
        </row>
        <row r="855">
          <cell r="K855" t="str">
            <v>Post POTENZA RE740</v>
          </cell>
        </row>
        <row r="856">
          <cell r="K856" t="str">
            <v>Post POTENZA RE760 SPORT</v>
          </cell>
        </row>
        <row r="857">
          <cell r="K857" t="str">
            <v>Post POTENZA RE970AS POLE POSITION</v>
          </cell>
        </row>
        <row r="858">
          <cell r="K858" t="str">
            <v>Post POTENZA S Radial FOR Gymkhana</v>
          </cell>
        </row>
        <row r="859">
          <cell r="K859" t="str">
            <v>Post POTENZA S001</v>
          </cell>
        </row>
        <row r="860">
          <cell r="K860" t="str">
            <v>Post POTENZA S001 RFT</v>
          </cell>
        </row>
        <row r="861">
          <cell r="K861" t="str">
            <v>Post POTENZA S007A</v>
          </cell>
        </row>
        <row r="862">
          <cell r="K862" t="str">
            <v>Post POTENZA S007A JAPAN SPEC</v>
          </cell>
        </row>
        <row r="863">
          <cell r="K863" t="str">
            <v>Post POTENZA S-04 POLE POSITION</v>
          </cell>
        </row>
        <row r="864">
          <cell r="K864" t="str">
            <v>Post POTENZA S-04 POLE POSITION RFT</v>
          </cell>
        </row>
        <row r="865">
          <cell r="K865" t="str">
            <v>Post PRECISION TOURING</v>
          </cell>
        </row>
        <row r="866">
          <cell r="K866" t="str">
            <v>Post PX-RV II</v>
          </cell>
        </row>
        <row r="867">
          <cell r="K867" t="str">
            <v>Post R200/R202</v>
          </cell>
        </row>
        <row r="868">
          <cell r="K868" t="str">
            <v>Post R227(LT)</v>
          </cell>
        </row>
        <row r="869">
          <cell r="K869" t="str">
            <v>Post R230</v>
          </cell>
        </row>
        <row r="870">
          <cell r="K870" t="str">
            <v>Post R600 FOR TAXI</v>
          </cell>
        </row>
        <row r="871">
          <cell r="K871" t="str">
            <v>Post R680</v>
          </cell>
        </row>
        <row r="872">
          <cell r="K872" t="str">
            <v>Post REGNO GR-Leggera</v>
          </cell>
        </row>
        <row r="873">
          <cell r="K873" t="str">
            <v>Post REGNO GRV2</v>
          </cell>
        </row>
        <row r="874">
          <cell r="K874" t="str">
            <v>Post REGNO GR-XII</v>
          </cell>
        </row>
        <row r="875">
          <cell r="K875" t="str">
            <v>Post REGNO GR-XII ｹｲｺﾝﾊﾟﾀﾝ</v>
          </cell>
        </row>
        <row r="876">
          <cell r="K876" t="str">
            <v>Post RFT RF-01</v>
          </cell>
        </row>
        <row r="877">
          <cell r="K877" t="str">
            <v>POST SAETTA WINTER</v>
          </cell>
        </row>
        <row r="878">
          <cell r="K878" t="str">
            <v>Post SEIBERLING Performance</v>
          </cell>
        </row>
        <row r="879">
          <cell r="K879" t="str">
            <v>POST SEIBERLING SR</v>
          </cell>
        </row>
        <row r="880">
          <cell r="K880" t="str">
            <v>Post SEIBERLING Winter</v>
          </cell>
        </row>
        <row r="881">
          <cell r="K881" t="str">
            <v>Post SF-350</v>
          </cell>
        </row>
        <row r="882">
          <cell r="K882" t="str">
            <v>Post SNOWAYS 4</v>
          </cell>
        </row>
        <row r="883">
          <cell r="K883" t="str">
            <v>Post SNOWAYS 4 (MSI3)</v>
          </cell>
        </row>
        <row r="884">
          <cell r="K884" t="str">
            <v>Post SNOWAYS ERA</v>
          </cell>
        </row>
        <row r="885">
          <cell r="K885" t="str">
            <v>Post SUPERCAT</v>
          </cell>
        </row>
        <row r="886">
          <cell r="K886" t="str">
            <v>Post SUPERCAT LVR</v>
          </cell>
        </row>
        <row r="887">
          <cell r="K887" t="str">
            <v>Post TAXI TYRE</v>
          </cell>
        </row>
        <row r="888">
          <cell r="K888" t="str">
            <v>Post TECHNO 10</v>
          </cell>
        </row>
        <row r="889">
          <cell r="K889" t="str">
            <v>Post TECHNO SPORTS</v>
          </cell>
        </row>
        <row r="890">
          <cell r="K890" t="str">
            <v>Post TIMBERLINE A/T II</v>
          </cell>
        </row>
        <row r="891">
          <cell r="K891" t="str">
            <v>Post TIMBERLINE H/T II</v>
          </cell>
        </row>
        <row r="892">
          <cell r="K892" t="str">
            <v>Post TRANSFORCE AT</v>
          </cell>
        </row>
        <row r="893">
          <cell r="K893" t="str">
            <v>Post TRANSFORCE HT</v>
          </cell>
        </row>
        <row r="894">
          <cell r="K894" t="str">
            <v>Post TRANSFORCE XT</v>
          </cell>
        </row>
        <row r="895">
          <cell r="K895" t="str">
            <v>Post TRANSWAY</v>
          </cell>
        </row>
        <row r="896">
          <cell r="K896" t="str">
            <v>Post TRANSWAY 2</v>
          </cell>
        </row>
        <row r="897">
          <cell r="K897" t="str">
            <v>Post TURANZA AR20</v>
          </cell>
        </row>
        <row r="898">
          <cell r="K898" t="str">
            <v>Post TURANZA EL400</v>
          </cell>
        </row>
        <row r="899">
          <cell r="K899" t="str">
            <v>Post TURANZA ER30</v>
          </cell>
        </row>
        <row r="900">
          <cell r="K900" t="str">
            <v>Post TURANZA ER300</v>
          </cell>
        </row>
        <row r="901">
          <cell r="K901" t="str">
            <v>Post TURANZA ER33</v>
          </cell>
        </row>
        <row r="902">
          <cell r="K902" t="str">
            <v>Post TURANZA ER60</v>
          </cell>
        </row>
        <row r="903">
          <cell r="K903" t="str">
            <v>Post TURANZA GR-100</v>
          </cell>
        </row>
        <row r="904">
          <cell r="K904" t="str">
            <v>Post TURANZA GR-100 RFT</v>
          </cell>
        </row>
        <row r="905">
          <cell r="K905" t="str">
            <v>Post TURANZA LS-T</v>
          </cell>
        </row>
        <row r="906">
          <cell r="K906" t="str">
            <v>Post TURANZA QUIETTRACK</v>
          </cell>
        </row>
        <row r="907">
          <cell r="K907" t="str">
            <v>Post TURANZA SERENITY PLUS</v>
          </cell>
        </row>
        <row r="908">
          <cell r="K908" t="str">
            <v>Post TURANZA T001</v>
          </cell>
        </row>
        <row r="909">
          <cell r="K909" t="str">
            <v>Post TURANZA T001 RFT</v>
          </cell>
        </row>
        <row r="910">
          <cell r="K910" t="str">
            <v>Post TURANZA T005</v>
          </cell>
        </row>
        <row r="911">
          <cell r="K911" t="str">
            <v>Post TURANZA T005 DG</v>
          </cell>
        </row>
        <row r="912">
          <cell r="K912" t="str">
            <v>Post TURANZA T005 EV</v>
          </cell>
        </row>
        <row r="913">
          <cell r="K913" t="str">
            <v>Post TURANZA T005 MSI3</v>
          </cell>
        </row>
        <row r="914">
          <cell r="K914" t="str">
            <v>Post TURANZA T005A</v>
          </cell>
        </row>
        <row r="915">
          <cell r="K915" t="str">
            <v>Post TURANZA T005A(H)</v>
          </cell>
        </row>
        <row r="916">
          <cell r="K916" t="str">
            <v>Post TURANZA T005A(L)</v>
          </cell>
        </row>
        <row r="917">
          <cell r="K917" t="str">
            <v>Post TURANZA T005L</v>
          </cell>
        </row>
        <row r="918">
          <cell r="K918" t="str">
            <v>POST TURANZA UHP</v>
          </cell>
        </row>
        <row r="919">
          <cell r="K919" t="str">
            <v>Post TZ300 MSI3</v>
          </cell>
        </row>
        <row r="920">
          <cell r="K920" t="str">
            <v>Post TZ300ALFA</v>
          </cell>
        </row>
        <row r="921">
          <cell r="K921" t="str">
            <v>Post TZ300EVO</v>
          </cell>
        </row>
        <row r="922">
          <cell r="K922" t="str">
            <v>Post V600</v>
          </cell>
        </row>
        <row r="923">
          <cell r="K923" t="str">
            <v>Post VANHAWK WINTER</v>
          </cell>
        </row>
        <row r="924">
          <cell r="K924" t="str">
            <v>Post V-STEEL RIB LUG G590</v>
          </cell>
        </row>
        <row r="925">
          <cell r="K925" t="str">
            <v>Post V-STEEL RIB R202</v>
          </cell>
        </row>
        <row r="926">
          <cell r="K926" t="str">
            <v>Post V-STEEL SNOW 713</v>
          </cell>
        </row>
        <row r="927">
          <cell r="K927" t="str">
            <v>Post W300</v>
          </cell>
        </row>
        <row r="928">
          <cell r="K928" t="str">
            <v>Post WEATHERFORCE PLUS</v>
          </cell>
        </row>
        <row r="929">
          <cell r="K929" t="str">
            <v>Post WeatherGrip</v>
          </cell>
        </row>
        <row r="930">
          <cell r="K930" t="str">
            <v>Post WeatherPeak</v>
          </cell>
        </row>
        <row r="931">
          <cell r="K931" t="str">
            <v>Post WILDERNESS AT</v>
          </cell>
        </row>
        <row r="932">
          <cell r="K932" t="str">
            <v>Post WILDERNESS HT</v>
          </cell>
        </row>
        <row r="933">
          <cell r="K933" t="str">
            <v>Post WINTERFORCE</v>
          </cell>
        </row>
        <row r="934">
          <cell r="K934" t="str">
            <v>Post WINTERFORCE LT</v>
          </cell>
        </row>
        <row r="935">
          <cell r="K935" t="str">
            <v>Post WINTERFORCE UV</v>
          </cell>
        </row>
        <row r="936">
          <cell r="K936" t="str">
            <v>Post WINTERHAWK 3</v>
          </cell>
        </row>
        <row r="937">
          <cell r="K937" t="str">
            <v>Post WINTUS</v>
          </cell>
        </row>
        <row r="938">
          <cell r="K938" t="str">
            <v>Post WINTUS 2</v>
          </cell>
        </row>
        <row r="939">
          <cell r="K939" t="str">
            <v>Post-Post 616v</v>
          </cell>
        </row>
        <row r="940">
          <cell r="K940" t="str">
            <v>Post-Post-Post 616v</v>
          </cell>
        </row>
        <row r="941">
          <cell r="K941" t="str">
            <v>POTENZA 86Race Spec</v>
          </cell>
        </row>
        <row r="942">
          <cell r="K942" t="str">
            <v>POTENZA 86Race Spec 2019</v>
          </cell>
        </row>
        <row r="943">
          <cell r="K943" t="str">
            <v>POTENZA 86Race Spec 2020</v>
          </cell>
        </row>
        <row r="944">
          <cell r="K944" t="str">
            <v>POTENZA 86Race Spec 2020 2nd</v>
          </cell>
        </row>
        <row r="945">
          <cell r="K945" t="str">
            <v>POTENZA 86Race Spec 2021</v>
          </cell>
        </row>
        <row r="946">
          <cell r="K946" t="str">
            <v>POTENZA 86Race Spec 2021 2nd</v>
          </cell>
        </row>
        <row r="947">
          <cell r="K947" t="str">
            <v>POTENZA 86Race Spec 2022</v>
          </cell>
        </row>
        <row r="948">
          <cell r="K948" t="str">
            <v>POTENZA 86Race Spec 2022 2nd</v>
          </cell>
        </row>
        <row r="949">
          <cell r="K949" t="str">
            <v>POTENZA 86Race Spec 2023</v>
          </cell>
        </row>
        <row r="950">
          <cell r="K950" t="str">
            <v>POTENZA 86Race Spec 2023 2nd</v>
          </cell>
        </row>
        <row r="951">
          <cell r="K951" t="str">
            <v>POTENZA 86Race Spec 2024</v>
          </cell>
        </row>
        <row r="952">
          <cell r="K952" t="str">
            <v>POTENZA 86Race Spec 2024 2nd</v>
          </cell>
        </row>
        <row r="953">
          <cell r="K953" t="str">
            <v>POTENZA 86Race Spec 2025</v>
          </cell>
        </row>
        <row r="954">
          <cell r="K954" t="str">
            <v>POTENZA 86Race Spec 2025 2nd</v>
          </cell>
        </row>
        <row r="955">
          <cell r="K955" t="str">
            <v>POTENZA 86Race Spec 2026</v>
          </cell>
        </row>
        <row r="956">
          <cell r="K956" t="str">
            <v>POTENZA 86Race Spec 2026 2nd</v>
          </cell>
        </row>
        <row r="957">
          <cell r="K957" t="str">
            <v>POTENZA Adrenalin RE002</v>
          </cell>
        </row>
        <row r="958">
          <cell r="K958" t="str">
            <v>POTENZA Adrenalin RE003</v>
          </cell>
        </row>
        <row r="959">
          <cell r="K959" t="str">
            <v>POTENZA Adrenalin RE003 (R117-02)</v>
          </cell>
        </row>
        <row r="960">
          <cell r="K960" t="str">
            <v>POTENZA Adrenalin RE003 kei</v>
          </cell>
        </row>
        <row r="961">
          <cell r="K961" t="str">
            <v>POTENZA Adrenalin RE004</v>
          </cell>
        </row>
        <row r="962">
          <cell r="K962" t="str">
            <v>POTENZA CIRCUIT</v>
          </cell>
        </row>
        <row r="963">
          <cell r="K963" t="str">
            <v>POTENZA DRIVEGUARD</v>
          </cell>
        </row>
        <row r="964">
          <cell r="K964" t="str">
            <v>POTENZA G019 GRID</v>
          </cell>
        </row>
        <row r="965">
          <cell r="K965" t="str">
            <v>POTENZA GIII</v>
          </cell>
        </row>
        <row r="966">
          <cell r="K966" t="str">
            <v>POTENZA ONE</v>
          </cell>
        </row>
        <row r="967">
          <cell r="K967" t="str">
            <v>POTENZA RE001 ADRENALIN</v>
          </cell>
        </row>
        <row r="968">
          <cell r="K968" t="str">
            <v>POTENZA RE030</v>
          </cell>
        </row>
        <row r="969">
          <cell r="K969" t="str">
            <v>POTENZA RE031</v>
          </cell>
        </row>
        <row r="970">
          <cell r="K970" t="str">
            <v>POTENZA RE040</v>
          </cell>
        </row>
        <row r="971">
          <cell r="K971" t="str">
            <v>POTENZA RE050</v>
          </cell>
        </row>
        <row r="972">
          <cell r="K972" t="str">
            <v>POTENZA RE050 I</v>
          </cell>
        </row>
        <row r="973">
          <cell r="K973" t="str">
            <v>POTENZA RE050A</v>
          </cell>
        </row>
        <row r="974">
          <cell r="K974" t="str">
            <v>POTENZA RE050A I</v>
          </cell>
        </row>
        <row r="975">
          <cell r="K975" t="str">
            <v>POTENZA RE050A II</v>
          </cell>
        </row>
        <row r="976">
          <cell r="K976" t="str">
            <v>POTENZA RE050A SCUDERIA</v>
          </cell>
        </row>
        <row r="977">
          <cell r="K977" t="str">
            <v>POTENZA RE-05D</v>
          </cell>
        </row>
        <row r="978">
          <cell r="K978" t="str">
            <v>POTENZA RE05D for Gymkhana</v>
          </cell>
        </row>
        <row r="979">
          <cell r="K979" t="str">
            <v>POTENZA RE-06D</v>
          </cell>
        </row>
        <row r="980">
          <cell r="K980" t="str">
            <v>POTENZA RE070</v>
          </cell>
        </row>
        <row r="981">
          <cell r="K981" t="str">
            <v>POTENZA RE070R</v>
          </cell>
        </row>
        <row r="982">
          <cell r="K982" t="str">
            <v>POTENZA RE080</v>
          </cell>
        </row>
        <row r="983">
          <cell r="K983" t="str">
            <v>POTENZA RE-11</v>
          </cell>
        </row>
        <row r="984">
          <cell r="K984" t="str">
            <v>POTENZA RE-11A</v>
          </cell>
        </row>
        <row r="985">
          <cell r="K985" t="str">
            <v>POTENZA RE-11A 2.0</v>
          </cell>
        </row>
        <row r="986">
          <cell r="K986" t="str">
            <v>POTENZA RE-11A 3.0</v>
          </cell>
        </row>
        <row r="987">
          <cell r="K987" t="str">
            <v>POTENZA RE-11S(RH)</v>
          </cell>
        </row>
        <row r="988">
          <cell r="K988" t="str">
            <v>POTENZA RE-11S(RS)</v>
          </cell>
        </row>
        <row r="989">
          <cell r="K989" t="str">
            <v>POTENZA RE-11S(RS2)</v>
          </cell>
        </row>
        <row r="990">
          <cell r="K990" t="str">
            <v>POTENZA RE-11S(WH)</v>
          </cell>
        </row>
        <row r="991">
          <cell r="K991" t="str">
            <v>POTENZA RE-11S(WH2)</v>
          </cell>
        </row>
        <row r="992">
          <cell r="K992" t="str">
            <v>POTENZA RE-11S(WS3)</v>
          </cell>
        </row>
        <row r="993">
          <cell r="K993" t="str">
            <v>POTENZA RE-11S(WS4)</v>
          </cell>
        </row>
        <row r="994">
          <cell r="K994" t="str">
            <v>POTENZA RE-12D</v>
          </cell>
        </row>
        <row r="995">
          <cell r="K995" t="str">
            <v>POTENZA RE-12D 86Race Spec 2020</v>
          </cell>
        </row>
        <row r="996">
          <cell r="K996" t="str">
            <v>POTENZA RE-12D 86Race Spec 2021</v>
          </cell>
        </row>
        <row r="997">
          <cell r="K997" t="str">
            <v>POTENZA RE-12D 86Race Spec 2022</v>
          </cell>
        </row>
        <row r="998">
          <cell r="K998" t="str">
            <v>POTENZA RE-12D 86Race Spec 2023</v>
          </cell>
        </row>
        <row r="999">
          <cell r="K999" t="str">
            <v>POTENZA RE-12D 86Race Spec 2024</v>
          </cell>
        </row>
        <row r="1000">
          <cell r="K1000" t="str">
            <v>POTENZA RE-12D 86Race Spec 2025</v>
          </cell>
        </row>
        <row r="1001">
          <cell r="K1001" t="str">
            <v>POTENZA RE-12D 86Race Spec 2026</v>
          </cell>
        </row>
        <row r="1002">
          <cell r="K1002" t="str">
            <v>POTENZA RE-12D Type A</v>
          </cell>
        </row>
        <row r="1003">
          <cell r="K1003" t="str">
            <v>POTENZA RE-71R</v>
          </cell>
        </row>
        <row r="1004">
          <cell r="K1004" t="str">
            <v>POTENZA RE-71R 2.0</v>
          </cell>
        </row>
        <row r="1005">
          <cell r="K1005" t="str">
            <v>POTENZA RE-71R 3.0</v>
          </cell>
        </row>
        <row r="1006">
          <cell r="K1006" t="str">
            <v>POTENZA RE-71R 4.0</v>
          </cell>
        </row>
        <row r="1007">
          <cell r="K1007" t="str">
            <v>POTENZA RE-71RS</v>
          </cell>
        </row>
        <row r="1008">
          <cell r="K1008" t="str">
            <v>POTENZA RE-71RS 2nd Spec</v>
          </cell>
        </row>
        <row r="1009">
          <cell r="K1009" t="str">
            <v>POTENZA RE-71RS Kai</v>
          </cell>
        </row>
        <row r="1010">
          <cell r="K1010" t="str">
            <v>POTENZA RE740 COPA LIBERTADORES</v>
          </cell>
        </row>
        <row r="1011">
          <cell r="K1011" t="str">
            <v>POTENZA RE760 SPORT</v>
          </cell>
        </row>
        <row r="1012">
          <cell r="K1012" t="str">
            <v>POTENZA RE88</v>
          </cell>
        </row>
        <row r="1013">
          <cell r="K1013" t="str">
            <v>POTENZA RE92</v>
          </cell>
        </row>
        <row r="1014">
          <cell r="K1014" t="str">
            <v>POTENZA RE92A</v>
          </cell>
        </row>
        <row r="1015">
          <cell r="K1015" t="str">
            <v>POTENZA RE960AS POLE POSITION</v>
          </cell>
        </row>
        <row r="1016">
          <cell r="K1016" t="str">
            <v>POTENZA RE970AS POLE POSITION</v>
          </cell>
        </row>
        <row r="1017">
          <cell r="K1017" t="str">
            <v>POTENZA RE97AS</v>
          </cell>
        </row>
        <row r="1018">
          <cell r="K1018" t="str">
            <v>POTENZA RE980AS</v>
          </cell>
        </row>
        <row r="1019">
          <cell r="K1019" t="str">
            <v>POTENZA RS</v>
          </cell>
        </row>
        <row r="1020">
          <cell r="K1020" t="str">
            <v>POTENZA RW</v>
          </cell>
        </row>
        <row r="1021">
          <cell r="K1021" t="str">
            <v>POTENZA S Radial FOR Circuit</v>
          </cell>
        </row>
        <row r="1022">
          <cell r="K1022" t="str">
            <v>POTENZA S Radial FOR Gymkhana</v>
          </cell>
        </row>
        <row r="1023">
          <cell r="K1023" t="str">
            <v>POTENZA S001</v>
          </cell>
        </row>
        <row r="1024">
          <cell r="K1024" t="str">
            <v>POTENZA S001 RFT</v>
          </cell>
        </row>
        <row r="1025">
          <cell r="K1025" t="str">
            <v>POTENZA S005</v>
          </cell>
        </row>
        <row r="1026">
          <cell r="K1026" t="str">
            <v>POTENZA S007</v>
          </cell>
        </row>
        <row r="1027">
          <cell r="K1027" t="str">
            <v>Potenza S007A</v>
          </cell>
        </row>
        <row r="1028">
          <cell r="K1028" t="str">
            <v>POTENZA S008 JAPAN Spec</v>
          </cell>
        </row>
        <row r="1029">
          <cell r="K1029" t="str">
            <v>POTENZA S-02A</v>
          </cell>
        </row>
        <row r="1030">
          <cell r="K1030" t="str">
            <v>POTENZA S-04 POLE POSITION</v>
          </cell>
        </row>
        <row r="1031">
          <cell r="K1031" t="str">
            <v>POTENZA SPORT EVO</v>
          </cell>
        </row>
        <row r="1032">
          <cell r="K1032" t="str">
            <v>POTENZA TRACK</v>
          </cell>
        </row>
        <row r="1033">
          <cell r="K1033" t="str">
            <v>POWERLINE SHELF PATTERN</v>
          </cell>
        </row>
        <row r="1034">
          <cell r="K1034" t="str">
            <v>P-P-MREV (V141)</v>
          </cell>
        </row>
        <row r="1035">
          <cell r="K1035" t="str">
            <v>PP-MULTI WEATHER</v>
          </cell>
        </row>
        <row r="1036">
          <cell r="K1036" t="str">
            <v>P-Post BLIZZAK LM-80 EVO</v>
          </cell>
        </row>
        <row r="1037">
          <cell r="K1037" t="str">
            <v>P-Post ECOPIA EP001S</v>
          </cell>
        </row>
        <row r="1038">
          <cell r="K1038" t="str">
            <v>P-Post ECOPIA EP150</v>
          </cell>
        </row>
        <row r="1039">
          <cell r="K1039" t="str">
            <v>P-Post POTENZA RE-71R</v>
          </cell>
        </row>
        <row r="1040">
          <cell r="K1040" t="str">
            <v>P-Post TURANZA LS-T</v>
          </cell>
        </row>
        <row r="1041">
          <cell r="K1041" t="str">
            <v>P-Post WEATHERFORCE PLUS</v>
          </cell>
        </row>
        <row r="1042">
          <cell r="K1042" t="str">
            <v>P-R710(AS)</v>
          </cell>
        </row>
        <row r="1043">
          <cell r="K1043" t="str">
            <v>PRECISION POWERLINE</v>
          </cell>
        </row>
        <row r="1044">
          <cell r="K1044" t="str">
            <v>PRECISION SPORT</v>
          </cell>
        </row>
        <row r="1045">
          <cell r="K1045" t="str">
            <v>PRECISION TOURING</v>
          </cell>
        </row>
        <row r="1046">
          <cell r="K1046" t="str">
            <v>PREMIUM CAB</v>
          </cell>
        </row>
        <row r="1047">
          <cell r="K1047" t="str">
            <v>Product Only For Lease</v>
          </cell>
        </row>
        <row r="1048">
          <cell r="K1048" t="str">
            <v>Product Only For Minivan</v>
          </cell>
        </row>
        <row r="1049">
          <cell r="K1049" t="str">
            <v>P-TECHNO</v>
          </cell>
        </row>
        <row r="1050">
          <cell r="K1050" t="str">
            <v>P-Techno Sports</v>
          </cell>
        </row>
        <row r="1051">
          <cell r="K1051" t="str">
            <v>R202EZ hyoujikirikae</v>
          </cell>
        </row>
        <row r="1052">
          <cell r="K1052" t="str">
            <v>R230</v>
          </cell>
        </row>
        <row r="1053">
          <cell r="K1053" t="str">
            <v>R600</v>
          </cell>
        </row>
        <row r="1054">
          <cell r="K1054" t="str">
            <v>R600 FOR TAXI</v>
          </cell>
        </row>
        <row r="1055">
          <cell r="K1055" t="str">
            <v>R623</v>
          </cell>
        </row>
        <row r="1056">
          <cell r="K1056" t="str">
            <v>RACING RAIN</v>
          </cell>
        </row>
        <row r="1057">
          <cell r="K1057" t="str">
            <v>RACING SLICK</v>
          </cell>
        </row>
        <row r="1058">
          <cell r="K1058" t="str">
            <v>RADIAL SPECIAL SPARE</v>
          </cell>
        </row>
        <row r="1059">
          <cell r="K1059" t="str">
            <v>RADIAL TEMPA SPARE</v>
          </cell>
        </row>
        <row r="1060">
          <cell r="K1060" t="str">
            <v>RD-108 STEEL</v>
          </cell>
        </row>
        <row r="1061">
          <cell r="K1061" t="str">
            <v>RD-208 FOR TAXI</v>
          </cell>
        </row>
        <row r="1062">
          <cell r="K1062" t="str">
            <v>RD-603 STEEL</v>
          </cell>
        </row>
        <row r="1063">
          <cell r="K1063" t="str">
            <v>RD-604 STEEL</v>
          </cell>
        </row>
        <row r="1064">
          <cell r="K1064" t="str">
            <v>RD-605</v>
          </cell>
        </row>
        <row r="1065">
          <cell r="K1065" t="str">
            <v>RD-605 STEEL</v>
          </cell>
        </row>
        <row r="1066">
          <cell r="K1066" t="str">
            <v>RD-610 STEEL</v>
          </cell>
        </row>
        <row r="1067">
          <cell r="K1067" t="str">
            <v>RD-613 STEEL</v>
          </cell>
        </row>
        <row r="1068">
          <cell r="K1068" t="str">
            <v>RD-616 STEEL</v>
          </cell>
        </row>
        <row r="1069">
          <cell r="K1069" t="str">
            <v>RD-650 STEEL</v>
          </cell>
        </row>
        <row r="1070">
          <cell r="K1070" t="str">
            <v>RD-651 STEEL</v>
          </cell>
        </row>
        <row r="1071">
          <cell r="K1071" t="str">
            <v>RE71</v>
          </cell>
        </row>
        <row r="1072">
          <cell r="K1072" t="str">
            <v>RE92</v>
          </cell>
        </row>
        <row r="1073">
          <cell r="K1073" t="str">
            <v>REAL ECOPIA for CN</v>
          </cell>
        </row>
        <row r="1074">
          <cell r="K1074" t="str">
            <v>REGNO 325 PREMIUM</v>
          </cell>
        </row>
        <row r="1075">
          <cell r="K1075" t="str">
            <v>REGNO ER30</v>
          </cell>
        </row>
        <row r="1076">
          <cell r="K1076" t="str">
            <v>REGNO ER-30</v>
          </cell>
        </row>
        <row r="1077">
          <cell r="K1077" t="str">
            <v>REGNO ER33</v>
          </cell>
        </row>
        <row r="1078">
          <cell r="K1078" t="str">
            <v>REGNO GR-01</v>
          </cell>
        </row>
        <row r="1079">
          <cell r="K1079" t="str">
            <v>REGNO GR-03</v>
          </cell>
        </row>
        <row r="1080">
          <cell r="K1080" t="str">
            <v>REGNO GR-05</v>
          </cell>
        </row>
        <row r="1081">
          <cell r="K1081" t="str">
            <v>REGNO GR-9000</v>
          </cell>
        </row>
        <row r="1082">
          <cell r="K1082" t="str">
            <v>REGNO GR-Leggera</v>
          </cell>
        </row>
        <row r="1083">
          <cell r="K1083" t="str">
            <v>REGNO GRV</v>
          </cell>
        </row>
        <row r="1084">
          <cell r="K1084" t="str">
            <v>REGNO GRV ecopia(TPT)</v>
          </cell>
        </row>
        <row r="1085">
          <cell r="K1085" t="str">
            <v>REGNO GRVII</v>
          </cell>
        </row>
        <row r="1086">
          <cell r="K1086" t="str">
            <v>REGNO GR-XI</v>
          </cell>
        </row>
        <row r="1087">
          <cell r="K1087" t="str">
            <v>REGNO GR-XII</v>
          </cell>
        </row>
        <row r="1088">
          <cell r="K1088" t="str">
            <v>REGNO GR-XIII</v>
          </cell>
        </row>
        <row r="1089">
          <cell r="K1089" t="str">
            <v>REGNO GR-XT</v>
          </cell>
        </row>
        <row r="1090">
          <cell r="K1090" t="str">
            <v>RFT for ambulance</v>
          </cell>
        </row>
        <row r="1091">
          <cell r="K1091" t="str">
            <v>RFT RF-01</v>
          </cell>
        </row>
        <row r="1092">
          <cell r="K1092" t="str">
            <v>RIB-MIX Tougou</v>
          </cell>
        </row>
        <row r="1093">
          <cell r="K1093" t="str">
            <v>RJBN</v>
          </cell>
        </row>
        <row r="1094">
          <cell r="K1094" t="str">
            <v>RJBP</v>
          </cell>
        </row>
        <row r="1095">
          <cell r="K1095" t="str">
            <v>ROADHAWK 2</v>
          </cell>
        </row>
        <row r="1096">
          <cell r="K1096" t="str">
            <v>ROADHAWK 2 MSI3</v>
          </cell>
        </row>
        <row r="1097">
          <cell r="K1097" t="str">
            <v>ROADHAWK SUV</v>
          </cell>
        </row>
        <row r="1098">
          <cell r="K1098" t="str">
            <v>Rollenza K001</v>
          </cell>
        </row>
        <row r="1099">
          <cell r="K1099" t="str">
            <v>RQ64</v>
          </cell>
        </row>
        <row r="1100">
          <cell r="K1100" t="str">
            <v>S-02</v>
          </cell>
        </row>
        <row r="1101">
          <cell r="K1101" t="str">
            <v>S248</v>
          </cell>
        </row>
        <row r="1102">
          <cell r="K1102" t="str">
            <v>S322</v>
          </cell>
        </row>
        <row r="1103">
          <cell r="K1103" t="str">
            <v>S382</v>
          </cell>
        </row>
        <row r="1104">
          <cell r="K1104" t="str">
            <v>SAETTA CVR SUM</v>
          </cell>
        </row>
        <row r="1105">
          <cell r="K1105" t="str">
            <v>SAETTA CVR WIN</v>
          </cell>
        </row>
        <row r="1106">
          <cell r="K1106" t="str">
            <v>SAETTA PERFORMANCE</v>
          </cell>
        </row>
        <row r="1107">
          <cell r="K1107" t="str">
            <v>SAETTA PERFORMANCE 2</v>
          </cell>
        </row>
        <row r="1108">
          <cell r="K1108" t="str">
            <v>SAETTA TOURING</v>
          </cell>
        </row>
        <row r="1109">
          <cell r="K1109" t="str">
            <v>SAETTA TOURING 2</v>
          </cell>
        </row>
        <row r="1110">
          <cell r="K1110" t="str">
            <v>SAETTA WINTER</v>
          </cell>
        </row>
        <row r="1111">
          <cell r="K1111" t="str">
            <v>SEIBERLING 500</v>
          </cell>
        </row>
        <row r="1112">
          <cell r="K1112" t="str">
            <v>SEIBERLING Performance</v>
          </cell>
        </row>
        <row r="1113">
          <cell r="K1113" t="str">
            <v>SEIBERLING PERFORMANCE 2</v>
          </cell>
        </row>
        <row r="1114">
          <cell r="K1114" t="str">
            <v>SEIBERLING SL101</v>
          </cell>
        </row>
        <row r="1115">
          <cell r="K1115" t="str">
            <v>SEIBERLING SL201</v>
          </cell>
        </row>
        <row r="1116">
          <cell r="K1116" t="str">
            <v>SEIBERLING SR</v>
          </cell>
        </row>
        <row r="1117">
          <cell r="K1117" t="str">
            <v>SEIBERLING Touring</v>
          </cell>
        </row>
        <row r="1118">
          <cell r="K1118" t="str">
            <v>SEIBERLING TOURING 2</v>
          </cell>
        </row>
        <row r="1119">
          <cell r="K1119" t="str">
            <v>SEIBERLING Winter</v>
          </cell>
        </row>
        <row r="1120">
          <cell r="K1120" t="str">
            <v>Serenity SUV</v>
          </cell>
        </row>
        <row r="1121">
          <cell r="K1121" t="str">
            <v>SF-213</v>
          </cell>
        </row>
        <row r="1122">
          <cell r="K1122" t="str">
            <v>SF-226</v>
          </cell>
        </row>
        <row r="1123">
          <cell r="K1123" t="str">
            <v>SF-237 STEEL</v>
          </cell>
        </row>
        <row r="1124">
          <cell r="K1124" t="str">
            <v>SF-321</v>
          </cell>
        </row>
        <row r="1125">
          <cell r="K1125" t="str">
            <v>SF-322</v>
          </cell>
        </row>
        <row r="1126">
          <cell r="K1126" t="str">
            <v>SF-324</v>
          </cell>
        </row>
        <row r="1127">
          <cell r="K1127" t="str">
            <v>SF-350</v>
          </cell>
        </row>
        <row r="1128">
          <cell r="K1128" t="str">
            <v>SF-381</v>
          </cell>
        </row>
        <row r="1129">
          <cell r="K1129" t="str">
            <v>SF-409</v>
          </cell>
        </row>
        <row r="1130">
          <cell r="K1130" t="str">
            <v>SF-410</v>
          </cell>
        </row>
        <row r="1131">
          <cell r="K1131" t="str">
            <v>SF-518 STEEL</v>
          </cell>
        </row>
        <row r="1132">
          <cell r="K1132" t="str">
            <v>Sharing &amp; Renting Tyre</v>
          </cell>
        </row>
        <row r="1133">
          <cell r="K1133" t="str">
            <v>SNEAKER SNK2</v>
          </cell>
        </row>
        <row r="1134">
          <cell r="K1134" t="str">
            <v>SNEAKER SNK2 ECO</v>
          </cell>
        </row>
        <row r="1135">
          <cell r="K1135" t="str">
            <v>SNEAKER SNK2.5</v>
          </cell>
        </row>
        <row r="1136">
          <cell r="K1136" t="str">
            <v>SNOWAYS 3</v>
          </cell>
        </row>
        <row r="1137">
          <cell r="K1137" t="str">
            <v>SNOWAYS 4</v>
          </cell>
        </row>
        <row r="1138">
          <cell r="K1138" t="str">
            <v>SNOWAYS 4 (MSI3)</v>
          </cell>
        </row>
        <row r="1139">
          <cell r="K1139" t="str">
            <v>SNOWAYS ERA</v>
          </cell>
        </row>
        <row r="1140">
          <cell r="K1140" t="str">
            <v>SNOWAYS ERA PLUS</v>
          </cell>
        </row>
        <row r="1141">
          <cell r="K1141" t="str">
            <v>SPORTS TOURER MY-01</v>
          </cell>
        </row>
        <row r="1142">
          <cell r="K1142" t="str">
            <v>S-radial</v>
          </cell>
        </row>
        <row r="1143">
          <cell r="K1143" t="str">
            <v>ST30</v>
          </cell>
        </row>
        <row r="1144">
          <cell r="K1144" t="str">
            <v>SUPERCAT</v>
          </cell>
        </row>
        <row r="1145">
          <cell r="K1145" t="str">
            <v>SUPERCAT A/T</v>
          </cell>
        </row>
        <row r="1146">
          <cell r="K1146" t="str">
            <v>Supercat A/T II</v>
          </cell>
        </row>
        <row r="1147">
          <cell r="K1147" t="str">
            <v>SUPERCAT H/T</v>
          </cell>
        </row>
        <row r="1148">
          <cell r="K1148" t="str">
            <v>SUPERCAT H/T II</v>
          </cell>
        </row>
        <row r="1149">
          <cell r="K1149" t="str">
            <v>SUPERCAT II</v>
          </cell>
        </row>
        <row r="1150">
          <cell r="K1150" t="str">
            <v>SUPERCAT Sport</v>
          </cell>
        </row>
        <row r="1151">
          <cell r="K1151" t="str">
            <v>Supercat Sport 2.0</v>
          </cell>
        </row>
        <row r="1152">
          <cell r="K1152" t="str">
            <v>Taxi &amp; Fleet Tyre</v>
          </cell>
        </row>
        <row r="1153">
          <cell r="K1153" t="str">
            <v>TAXI PREMIUM</v>
          </cell>
        </row>
        <row r="1154">
          <cell r="K1154" t="str">
            <v>TAXI SERVICE</v>
          </cell>
        </row>
        <row r="1155">
          <cell r="K1155" t="str">
            <v>TAXI SERVICE PREMIUM</v>
          </cell>
        </row>
        <row r="1156">
          <cell r="K1156" t="str">
            <v>TAXI SERVICE T668</v>
          </cell>
        </row>
        <row r="1157">
          <cell r="K1157" t="str">
            <v>Taxi/Fleet Tyre</v>
          </cell>
        </row>
        <row r="1158">
          <cell r="K1158" t="str">
            <v>TAXIKING TK01</v>
          </cell>
        </row>
        <row r="1159">
          <cell r="K1159" t="str">
            <v>TBD HB SUMMER</v>
          </cell>
        </row>
        <row r="1160">
          <cell r="K1160" t="str">
            <v>TECHNO</v>
          </cell>
        </row>
        <row r="1161">
          <cell r="K1161" t="str">
            <v>TECHNO 10</v>
          </cell>
        </row>
        <row r="1162">
          <cell r="K1162" t="str">
            <v>TECHNO 248</v>
          </cell>
        </row>
        <row r="1163">
          <cell r="K1163" t="str">
            <v>TECHNO spec improvement</v>
          </cell>
        </row>
        <row r="1164">
          <cell r="K1164" t="str">
            <v>TECHNO SPORTS</v>
          </cell>
        </row>
        <row r="1165">
          <cell r="K1165" t="str">
            <v>TECHNO SUV</v>
          </cell>
        </row>
        <row r="1166">
          <cell r="K1166" t="str">
            <v>TECHNO SUV rebrand</v>
          </cell>
        </row>
        <row r="1167">
          <cell r="K1167" t="str">
            <v>TEMPA SPARE</v>
          </cell>
        </row>
        <row r="1168">
          <cell r="K1168" t="str">
            <v>TIMBERLINE A/T II</v>
          </cell>
        </row>
        <row r="1169">
          <cell r="K1169" t="str">
            <v>TIMBERLINE H/T II</v>
          </cell>
        </row>
        <row r="1170">
          <cell r="K1170" t="str">
            <v>TIMBERLINE HT COMMERCIAL</v>
          </cell>
        </row>
        <row r="1171">
          <cell r="K1171" t="str">
            <v>TOURING FS100</v>
          </cell>
        </row>
        <row r="1172">
          <cell r="K1172" t="str">
            <v>TPT New brand</v>
          </cell>
        </row>
        <row r="1173">
          <cell r="K1173" t="str">
            <v>TRACOMPA-2</v>
          </cell>
        </row>
        <row r="1174">
          <cell r="K1174" t="str">
            <v>TRACOMPA-3</v>
          </cell>
        </row>
        <row r="1175">
          <cell r="K1175" t="str">
            <v>TRANSFORCE</v>
          </cell>
        </row>
        <row r="1176">
          <cell r="K1176" t="str">
            <v>TRANSFORCE AT</v>
          </cell>
        </row>
        <row r="1177">
          <cell r="K1177" t="str">
            <v>TRANSFORCE AT2</v>
          </cell>
        </row>
        <row r="1178">
          <cell r="K1178" t="str">
            <v>TRANSFORCE CV</v>
          </cell>
        </row>
        <row r="1179">
          <cell r="K1179" t="str">
            <v>TRANSFORCE HT</v>
          </cell>
        </row>
        <row r="1180">
          <cell r="K1180" t="str">
            <v>TRANSFORCE HT2</v>
          </cell>
        </row>
        <row r="1181">
          <cell r="K1181" t="str">
            <v>TRANSFORCE XT</v>
          </cell>
        </row>
        <row r="1182">
          <cell r="K1182" t="str">
            <v>TRANSWAY</v>
          </cell>
        </row>
        <row r="1183">
          <cell r="K1183" t="str">
            <v>TRR</v>
          </cell>
        </row>
        <row r="1184">
          <cell r="K1184" t="str">
            <v>TRR3</v>
          </cell>
        </row>
        <row r="1185">
          <cell r="K1185" t="str">
            <v>T's-03 RV</v>
          </cell>
        </row>
        <row r="1186">
          <cell r="K1186" t="str">
            <v>TURANZA</v>
          </cell>
        </row>
        <row r="1187">
          <cell r="K1187" t="str">
            <v>TURANZA 6</v>
          </cell>
        </row>
        <row r="1188">
          <cell r="K1188" t="str">
            <v>TURANZA AR10</v>
          </cell>
        </row>
        <row r="1189">
          <cell r="K1189" t="str">
            <v>TURANZA AR20</v>
          </cell>
        </row>
        <row r="1190">
          <cell r="K1190" t="str">
            <v>TURANZA DRIVEGUARD</v>
          </cell>
        </row>
        <row r="1191">
          <cell r="K1191" t="str">
            <v>TURANZA EL400</v>
          </cell>
        </row>
        <row r="1192">
          <cell r="K1192" t="str">
            <v>TURANZA EL400 02</v>
          </cell>
        </row>
        <row r="1193">
          <cell r="K1193" t="str">
            <v>TURANZA EL41</v>
          </cell>
        </row>
        <row r="1194">
          <cell r="K1194" t="str">
            <v>TURANZA EL42</v>
          </cell>
        </row>
        <row r="1195">
          <cell r="K1195" t="str">
            <v>TURANZA EL440</v>
          </cell>
        </row>
        <row r="1196">
          <cell r="K1196" t="str">
            <v>TURANZA EL450</v>
          </cell>
        </row>
        <row r="1197">
          <cell r="K1197" t="str">
            <v>TURANZA EL470</v>
          </cell>
        </row>
        <row r="1198">
          <cell r="K1198" t="str">
            <v>TURANZA ER30</v>
          </cell>
        </row>
        <row r="1199">
          <cell r="K1199" t="str">
            <v>TURANZA ER300</v>
          </cell>
        </row>
        <row r="1200">
          <cell r="K1200" t="str">
            <v>TURANZA ER300 I</v>
          </cell>
        </row>
        <row r="1201">
          <cell r="K1201" t="str">
            <v>TURANZA ER300 II</v>
          </cell>
        </row>
        <row r="1202">
          <cell r="K1202" t="str">
            <v>TURANZA ER300A</v>
          </cell>
        </row>
        <row r="1203">
          <cell r="K1203" t="str">
            <v>TURANZA ER30C</v>
          </cell>
        </row>
        <row r="1204">
          <cell r="K1204" t="str">
            <v>TURANZA ER33</v>
          </cell>
        </row>
        <row r="1205">
          <cell r="K1205" t="str">
            <v>TURANZA ER370</v>
          </cell>
        </row>
        <row r="1206">
          <cell r="K1206" t="str">
            <v>TURANZA ER42</v>
          </cell>
        </row>
        <row r="1207">
          <cell r="K1207" t="str">
            <v>TURANZA ER-50 S&amp;S AQ</v>
          </cell>
        </row>
        <row r="1208">
          <cell r="K1208" t="str">
            <v>TURANZA ER60</v>
          </cell>
        </row>
        <row r="1209">
          <cell r="K1209" t="str">
            <v>TURANZA GR-03</v>
          </cell>
        </row>
        <row r="1210">
          <cell r="K1210" t="str">
            <v>TURANZA GR-100</v>
          </cell>
        </row>
        <row r="1211">
          <cell r="K1211" t="str">
            <v>TURANZA GR-50 S&amp;S AQ</v>
          </cell>
        </row>
        <row r="1212">
          <cell r="K1212" t="str">
            <v>TURANZA GR-80</v>
          </cell>
        </row>
        <row r="1213">
          <cell r="K1213" t="str">
            <v>TURANZA GR-90</v>
          </cell>
        </row>
        <row r="1214">
          <cell r="K1214" t="str">
            <v>TURANZA QUIETTRACK</v>
          </cell>
        </row>
        <row r="1215">
          <cell r="K1215" t="str">
            <v>TURANZA SERENITY</v>
          </cell>
        </row>
        <row r="1216">
          <cell r="K1216" t="str">
            <v>TURANZA SERENITY PLUS</v>
          </cell>
        </row>
        <row r="1217">
          <cell r="K1217" t="str">
            <v>TURANZA SERENITY PLUS refresh</v>
          </cell>
        </row>
        <row r="1218">
          <cell r="K1218" t="str">
            <v>TURANZA T001</v>
          </cell>
        </row>
        <row r="1219">
          <cell r="K1219" t="str">
            <v>TURANZA T001 KAI</v>
          </cell>
        </row>
        <row r="1220">
          <cell r="K1220" t="str">
            <v>TURANZA T001 RFT</v>
          </cell>
        </row>
        <row r="1221">
          <cell r="K1221" t="str">
            <v>TURANZA T003L</v>
          </cell>
        </row>
        <row r="1222">
          <cell r="K1222" t="str">
            <v>TURANZA T005</v>
          </cell>
        </row>
        <row r="1223">
          <cell r="K1223" t="str">
            <v>TURANZA T005 (L) Taiwan spec</v>
          </cell>
        </row>
        <row r="1224">
          <cell r="K1224" t="str">
            <v>TURANZA T005 DG</v>
          </cell>
        </row>
        <row r="1225">
          <cell r="K1225" t="str">
            <v>TURANZA T005 DRIVEGUARD MSI3</v>
          </cell>
        </row>
        <row r="1226">
          <cell r="K1226" t="str">
            <v>TURANZA T005 EV</v>
          </cell>
        </row>
        <row r="1227">
          <cell r="K1227" t="str">
            <v>Turanza T005 MSI3</v>
          </cell>
        </row>
        <row r="1228">
          <cell r="K1228" t="str">
            <v>TURANZA T005a</v>
          </cell>
        </row>
        <row r="1229">
          <cell r="K1229" t="str">
            <v>TURANZA T005A (H)</v>
          </cell>
        </row>
        <row r="1230">
          <cell r="K1230" t="str">
            <v>TURANZA T005A (L)</v>
          </cell>
        </row>
        <row r="1231">
          <cell r="K1231" t="str">
            <v>TURANZA T005A (Taiwan Spec)</v>
          </cell>
        </row>
        <row r="1232">
          <cell r="K1232" t="str">
            <v>TURANZA T005L</v>
          </cell>
        </row>
        <row r="1233">
          <cell r="K1233" t="str">
            <v>TUUHAN SENBAI</v>
          </cell>
        </row>
        <row r="1234">
          <cell r="K1234" t="str">
            <v>TZ300ALFA</v>
          </cell>
        </row>
        <row r="1235">
          <cell r="K1235" t="str">
            <v>TZ300EVO</v>
          </cell>
        </row>
        <row r="1236">
          <cell r="K1236" t="str">
            <v>U-LUG 2</v>
          </cell>
        </row>
        <row r="1237">
          <cell r="K1237" t="str">
            <v>V151 Phase 1</v>
          </cell>
        </row>
        <row r="1238">
          <cell r="K1238" t="str">
            <v>V600</v>
          </cell>
        </row>
        <row r="1239">
          <cell r="K1239" t="str">
            <v>VANHAWK</v>
          </cell>
        </row>
        <row r="1240">
          <cell r="K1240" t="str">
            <v>VANHAWK 2</v>
          </cell>
        </row>
        <row r="1241">
          <cell r="K1241" t="str">
            <v>VANHAWK WINTER</v>
          </cell>
        </row>
        <row r="1242">
          <cell r="K1242" t="str">
            <v>Vehicle Free RFT</v>
          </cell>
        </row>
        <row r="1243">
          <cell r="K1243" t="str">
            <v>Vehicle Free RFT (SUMMER)</v>
          </cell>
        </row>
        <row r="1244">
          <cell r="K1244" t="str">
            <v>V-STEEL LUG CP</v>
          </cell>
        </row>
        <row r="1245">
          <cell r="K1245" t="str">
            <v>V-STEEL MIX (VSX)</v>
          </cell>
        </row>
        <row r="1246">
          <cell r="K1246" t="str">
            <v>V-STEEL MIX M711</v>
          </cell>
        </row>
        <row r="1247">
          <cell r="K1247" t="str">
            <v>V-STEEL MIX M755</v>
          </cell>
        </row>
        <row r="1248">
          <cell r="K1248" t="str">
            <v>V-STEEL RIB 230</v>
          </cell>
        </row>
        <row r="1249">
          <cell r="K1249" t="str">
            <v>V-STEEL RIB 265</v>
          </cell>
        </row>
        <row r="1250">
          <cell r="K1250" t="str">
            <v>V-STEEL RIB LUG G557</v>
          </cell>
        </row>
        <row r="1251">
          <cell r="K1251" t="str">
            <v>V-STEEL RIB LUG G590</v>
          </cell>
        </row>
        <row r="1252">
          <cell r="K1252" t="str">
            <v>V-STEEL RIB R200</v>
          </cell>
        </row>
        <row r="1253">
          <cell r="K1253" t="str">
            <v>V-STEEL RIB R202</v>
          </cell>
        </row>
        <row r="1254">
          <cell r="K1254" t="str">
            <v>V-STEEL SNOW 713</v>
          </cell>
        </row>
        <row r="1255">
          <cell r="K1255" t="str">
            <v>W300</v>
          </cell>
        </row>
        <row r="1256">
          <cell r="K1256" t="str">
            <v>W979 for EV</v>
          </cell>
        </row>
        <row r="1257">
          <cell r="K1257" t="str">
            <v>Wear Life Champion PSR</v>
          </cell>
        </row>
        <row r="1258">
          <cell r="K1258" t="str">
            <v>Wear Life Champion SUV</v>
          </cell>
        </row>
        <row r="1259">
          <cell r="K1259" t="str">
            <v>WeatherControl A005 for japan</v>
          </cell>
        </row>
        <row r="1260">
          <cell r="K1260" t="str">
            <v>WEATHERGRIP</v>
          </cell>
        </row>
        <row r="1261">
          <cell r="K1261" t="str">
            <v>WEATHERPEAK</v>
          </cell>
        </row>
        <row r="1262">
          <cell r="K1262" t="str">
            <v>WHOLESALES EXCLUSIVE PRODUCT</v>
          </cell>
        </row>
        <row r="1263">
          <cell r="K1263" t="str">
            <v>WIDETRACK BAJA A/T</v>
          </cell>
        </row>
        <row r="1264">
          <cell r="K1264" t="str">
            <v>WIDETRACK BAJA H/T</v>
          </cell>
        </row>
        <row r="1265">
          <cell r="K1265" t="str">
            <v>WILDERNESS AT</v>
          </cell>
        </row>
        <row r="1266">
          <cell r="K1266" t="str">
            <v>WILDERNESS HT</v>
          </cell>
        </row>
        <row r="1267">
          <cell r="K1267" t="str">
            <v>WINTER PARTNER</v>
          </cell>
        </row>
        <row r="1268">
          <cell r="K1268" t="str">
            <v>WINTERFORCE</v>
          </cell>
        </row>
        <row r="1269">
          <cell r="K1269" t="str">
            <v>WINTERFORCE 2</v>
          </cell>
        </row>
        <row r="1270">
          <cell r="K1270" t="str">
            <v>WINTERFORCE 2 UV</v>
          </cell>
        </row>
        <row r="1271">
          <cell r="K1271" t="str">
            <v>WINTERFORCE CV</v>
          </cell>
        </row>
        <row r="1272">
          <cell r="K1272" t="str">
            <v>WINTERFORCE LT</v>
          </cell>
        </row>
        <row r="1273">
          <cell r="K1273" t="str">
            <v>WINTERHAWK</v>
          </cell>
        </row>
        <row r="1274">
          <cell r="K1274" t="str">
            <v>WINTERHAWK 2</v>
          </cell>
        </row>
        <row r="1275">
          <cell r="K1275" t="str">
            <v>WINTERHAWK 2 EVO</v>
          </cell>
        </row>
        <row r="1276">
          <cell r="K1276" t="str">
            <v>WINTERHAWK 2V EVO</v>
          </cell>
        </row>
        <row r="1277">
          <cell r="K1277" t="str">
            <v>WINTERHAWK 3</v>
          </cell>
        </row>
        <row r="1278">
          <cell r="K1278" t="str">
            <v>WINTERHAWK 4</v>
          </cell>
        </row>
        <row r="1279">
          <cell r="K1279" t="str">
            <v>WINTERHAWK C</v>
          </cell>
        </row>
        <row r="1280">
          <cell r="K1280" t="str">
            <v>WINTUS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-GDCUploadFormat"/>
      <sheetName val="list"/>
      <sheetName val="モールド新設基準_判断ロジック"/>
      <sheetName val="Sheet1"/>
    </sheetNames>
    <sheetDataSet>
      <sheetData sheetId="0"/>
      <sheetData sheetId="1">
        <row r="1">
          <cell r="K1"/>
        </row>
        <row r="4">
          <cell r="Z4">
            <v>59</v>
          </cell>
        </row>
        <row r="5">
          <cell r="Z5" t="str">
            <v>**SPradialMark</v>
          </cell>
        </row>
        <row r="6">
          <cell r="Z6" t="str">
            <v>Radial Mark</v>
          </cell>
        </row>
        <row r="7">
          <cell r="Z7" t="str">
            <v>ラジアル記号</v>
          </cell>
        </row>
        <row r="8">
          <cell r="Z8" t="str">
            <v>-</v>
          </cell>
        </row>
        <row r="9">
          <cell r="Z9" t="str">
            <v>B</v>
          </cell>
        </row>
        <row r="10">
          <cell r="Z10" t="str">
            <v>D</v>
          </cell>
        </row>
        <row r="11">
          <cell r="Z11" t="str">
            <v>H</v>
          </cell>
        </row>
        <row r="12">
          <cell r="Z12" t="str">
            <v>HR</v>
          </cell>
        </row>
        <row r="13">
          <cell r="Z13" t="str">
            <v>R</v>
          </cell>
        </row>
        <row r="14">
          <cell r="Z14" t="str">
            <v>RF</v>
          </cell>
        </row>
        <row r="15">
          <cell r="Z15" t="str">
            <v>S</v>
          </cell>
        </row>
        <row r="16">
          <cell r="Z16" t="str">
            <v>SR</v>
          </cell>
        </row>
        <row r="17">
          <cell r="Z17" t="str">
            <v>TR</v>
          </cell>
        </row>
        <row r="18">
          <cell r="Z18" t="str">
            <v>V</v>
          </cell>
        </row>
        <row r="19">
          <cell r="Z19" t="str">
            <v>VR</v>
          </cell>
        </row>
        <row r="20">
          <cell r="Z20" t="str">
            <v>X</v>
          </cell>
        </row>
        <row r="21">
          <cell r="Z21" t="str">
            <v>ZR</v>
          </cell>
        </row>
        <row r="22">
          <cell r="Z22" t="str">
            <v>ZRF</v>
          </cell>
        </row>
      </sheetData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osai_Btn"/>
      <sheetName val="TYRE_TBL"/>
      <sheetName val="Sheet11"/>
      <sheetName val="SELECT_SS"/>
      <sheetName val="SELECT"/>
      <sheetName val="SELECT_S"/>
      <sheetName val="ALL_GROUP"/>
      <sheetName val="MSG_SHEET"/>
      <sheetName val="原紙ｼｰﾄM"/>
      <sheetName val="原紙M"/>
      <sheetName val="MONTH"/>
      <sheetName val="ALL_MONTH"/>
      <sheetName val="OPEN"/>
      <sheetName val="Sheet2"/>
      <sheetName val="Sheet1"/>
      <sheetName val="原紙ｼｰﾄ"/>
      <sheetName val="GROUP"/>
      <sheetName val="選択"/>
      <sheetName val="原紙"/>
      <sheetName val="BACK"/>
      <sheetName val="累計02"/>
      <sheetName val="予算削減案"/>
      <sheetName val="ACARS"/>
      <sheetName val="TOTALS"/>
      <sheetName val="실적"/>
      <sheetName val="休日"/>
      <sheetName val="DAYTON"/>
      <sheetName val="list"/>
      <sheetName val="2002Shipment"/>
      <sheetName val="0723 2006 MTP 2"/>
      <sheetName val="累計02.xls"/>
      <sheetName val="横滨"/>
      <sheetName val="07月别"/>
      <sheetName val="比較"/>
      <sheetName val="价格单"/>
      <sheetName val="0707轮胎销售分析"/>
      <sheetName val="零售店别系列别销售"/>
      <sheetName val="0708轮胎销售分析"/>
      <sheetName val="零售店别系列别销售8"/>
      <sheetName val="零售店别系列别销售 9"/>
      <sheetName val="0709轮胎销售分析"/>
      <sheetName val="北京"/>
      <sheetName val="%E7%B4%AF%E8%A8%8802.xls"/>
      <sheetName val="4×4"/>
      <sheetName val="8月计算"/>
      <sheetName val="9月计算"/>
      <sheetName val="7月计算"/>
      <sheetName val="试验"/>
      <sheetName val="UFPrn20080504100247"/>
      <sheetName val="地域別(CSM)"/>
      <sheetName val="資金繰 総括"/>
      <sheetName val="Summary"/>
      <sheetName val="仕様一覧TP9月度"/>
      <sheetName val="仕様一覧SP9月末"/>
      <sheetName val="mo5-bs"/>
      <sheetName val="1.脚本说明"/>
      <sheetName val="11中计用"/>
      <sheetName val="参加促销客户明细（分析表）"/>
      <sheetName val="Format"/>
      <sheetName val="调整后的目标"/>
      <sheetName val="0703轮胎销售分析 (2)"/>
      <sheetName val="12月door"/>
      <sheetName val="零售店别系列别销售 12"/>
      <sheetName val="0711轮胎销售分析"/>
      <sheetName val="零售店别系列别销售11"/>
      <sheetName val="0710轮胎销售分析"/>
      <sheetName val="0712轮胎销售分析"/>
      <sheetName val="0706轮胎销售分析"/>
      <sheetName val="零售店别系列别销售06"/>
      <sheetName val="1月入库(核算) (3)"/>
      <sheetName val="設定項目"/>
      <sheetName val="[累計02.xls]____________EXCEL__12"/>
      <sheetName val="3811提出用計算シート"/>
      <sheetName val="Sheet3"/>
      <sheetName val="(6)外れ値補正後基準化対称変化率"/>
      <sheetName val="PMR上期実績"/>
      <sheetName val="テーブル"/>
      <sheetName val="_販売実績管理ｼｽﾃﾑ_EXCEL_累計02.xls"/>
      <sheetName val="[累計02.xls]\販売実績管理ｼｽﾃﾑ\EXCEL\累計0"/>
      <sheetName val="[累計02.xls]____________EXCEL___2"/>
      <sheetName val="[累計02.xls]____________EXCEL___3"/>
      <sheetName val="[累計02.xls]____________EXCEL___4"/>
      <sheetName val="[累計02.xls]____________EXCEL___5"/>
      <sheetName val="[累計02.xls]____________EXCEL___6"/>
      <sheetName val="[累計02.xls]____________EXCEL___7"/>
      <sheetName val="[累計02.xls]____________EXCEL___8"/>
      <sheetName val="[累計02.xls]____________EXCEL___9"/>
      <sheetName val="[累計02.xls]____________EXCEL__10"/>
      <sheetName val="[累計02.xls]____________EXCEL__11"/>
      <sheetName val="[累計02.xls]____________EXCEL__13"/>
      <sheetName val="[累計02.xls]____________EXCEL__14"/>
      <sheetName val="[累計02.xls]____________EXCEL__15"/>
      <sheetName val="Basic"/>
      <sheetName val="@Seasonnality_Factor"/>
    </sheetNames>
    <definedNames>
      <definedName name="START_GRP"/>
      <definedName name="START_MONTH"/>
    </defined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ｲﾒｰｼﾞ"/>
      <sheetName val="休日"/>
      <sheetName val="ACARS"/>
      <sheetName val="TOTALS"/>
      <sheetName val="12月door"/>
      <sheetName val="DAYTON"/>
      <sheetName val="暫定ｵｰﾀﾞｰ"/>
      <sheetName val="4×4"/>
      <sheetName val="실적"/>
      <sheetName val="帳票ﾃﾞｰﾀ"/>
      <sheetName val="予算削減案"/>
      <sheetName val="EXCELｲﾒｰｼﾞ.xls"/>
      <sheetName val="1.脚本说明"/>
      <sheetName val="调整后的目标"/>
      <sheetName val="0703轮胎销售分析 (2)"/>
      <sheetName val="07月别"/>
      <sheetName val="沈阳"/>
      <sheetName val="EXCEL%EF%BD%B2%EF%BE%92%EF%BD%B"/>
      <sheetName val="2.东森模块"/>
      <sheetName val="销售"/>
      <sheetName val="0723 2006 MTP 2"/>
      <sheetName val="零售店别系列别销售 12"/>
      <sheetName val="0711轮胎销售分析"/>
      <sheetName val="零售店别系列别销售11"/>
      <sheetName val="零售店别系列别销售"/>
      <sheetName val="0710轮胎销售分析"/>
      <sheetName val="0712轮胎销售分析"/>
      <sheetName val="1月入库(核算) (3)"/>
      <sheetName val="试验"/>
      <sheetName val="费用结转"/>
      <sheetName val="設定項目"/>
      <sheetName val="リスト"/>
      <sheetName val="Format"/>
      <sheetName val="SRC本数"/>
      <sheetName val="地域別(CSM)"/>
      <sheetName val="横滨"/>
      <sheetName val="脚本"/>
      <sheetName val="mo5-bs"/>
      <sheetName val="8月计算"/>
      <sheetName val="9月计算"/>
      <sheetName val="7月计算"/>
      <sheetName val="SM全国"/>
      <sheetName val="0707轮胎销售分析"/>
      <sheetName val="0708轮胎销售分析"/>
      <sheetName val="零售店别系列别销售8"/>
      <sheetName val="零售店别系列别销售 9"/>
      <sheetName val="0709轮胎销售分析"/>
      <sheetName val="整体金额"/>
      <sheetName val="PL"/>
      <sheetName val="Feuil1"/>
      <sheetName val="[EXCELｲﾒｰｼﾞ.xls]____________E_5"/>
      <sheetName val="_販売実績管理ｼｽﾃﾑ_EXCEL_EXCELｲﾒｰｼﾞ.xl"/>
      <sheetName val="[EXCELｲﾒｰｼﾞ.xls]\販売実績管理ｼｽﾃﾑ\EXC"/>
      <sheetName val="\車輌ﾄﾞｷｭﾒﾝﾄ\直需合理化\ｲﾝﾄﾗNT\ｼｪｱ設計\E"/>
      <sheetName val="比較表"/>
      <sheetName val="⑤TOP30"/>
      <sheetName val="Report"/>
      <sheetName val="トキワ（関西）"/>
      <sheetName val="_車輌ﾄﾞｷｭﾒﾝﾄ_直需合理化_ｲﾝﾄﾗNT_ｼｪｱ設計_E"/>
      <sheetName val="[EXCELｲﾒｰｼﾞ.xls]____________E_2"/>
      <sheetName val="[EXCELｲﾒｰｼﾞ.xls]____________E_3"/>
      <sheetName val="[EXCELｲﾒｰｼﾞ.xls]____________E_4"/>
      <sheetName val="[EXCELｲﾒｰｼﾞ.xls]____________E_6"/>
      <sheetName val="[EXCELｲﾒｰｼﾞ.xls]____________E_7"/>
      <sheetName val="[EXCELｲﾒｰｼﾞ.xls]____________E_8"/>
      <sheetName val="Analysis"/>
      <sheetName val="[EXCELｲﾒｰｼﾞ.xls]____________148"/>
      <sheetName val="[EXCELｲﾒｰｼﾞ.xls]_販売実_管_ｼｽﾃﾑ_E_2"/>
      <sheetName val="[EXCELｲﾒｰｼﾞ.xls]____________E_9"/>
      <sheetName val="[EXCELｲﾒｰｼﾞ.xls]_____________10"/>
      <sheetName val="[EXCELｲﾒｰｼﾞ.xls]_____________11"/>
      <sheetName val="[EXCELｲﾒｰｼﾞ.xls]_____________12"/>
      <sheetName val="[EXCELｲﾒｰｼﾞ.xls]_____________14"/>
      <sheetName val="[EXCELｲﾒｰｼﾞ.xls]_____________13"/>
      <sheetName val="[EXCELｲﾒｰｼﾞ.xls]_____________88"/>
      <sheetName val="[EXCELｲﾒｰｼﾞ.xls]_____________15"/>
      <sheetName val="[EXCELｲﾒｰｼﾞ.xls]_____________16"/>
      <sheetName val="[EXCELｲﾒｰｼﾞ.xls]_____________17"/>
      <sheetName val="[EXCELｲﾒｰｼﾞ.xls]_____________18"/>
      <sheetName val="[EXCELｲﾒｰｼﾞ.xls]_____________19"/>
      <sheetName val="[EXCELｲﾒｰｼﾞ.xls]_____________20"/>
      <sheetName val="[EXCELｲﾒｰｼﾞ.xls]_販売実_管理ｼｽﾃﾑ_E_2"/>
      <sheetName val="[EXCELｲﾒｰｼﾞ.xls]_販売実_管理ｼｽﾃﾑ_E_3"/>
      <sheetName val="[EXCELｲﾒｰｼﾞ.xls]_____________21"/>
      <sheetName val="[EXCELｲﾒｰｼﾞ.xls]_____________22"/>
      <sheetName val="[EXCELｲﾒｰｼﾞ.xls]_____________23"/>
      <sheetName val="[EXCELｲﾒｰｼﾞ.xls]_____________24"/>
      <sheetName val="[EXCELｲﾒｰｼﾞ.xls]_____________25"/>
      <sheetName val="[EXCELｲﾒｰｼﾞ.xls]_____________57"/>
      <sheetName val="[EXCELｲﾒｰｼﾞ.xls]_____________26"/>
      <sheetName val="[EXCELｲﾒｰｼﾞ.xls]_____________27"/>
      <sheetName val="[EXCELｲﾒｰｼﾞ.xls]_____________28"/>
      <sheetName val="[EXCELｲﾒｰｼﾞ.xls]_____________29"/>
      <sheetName val="[EXCELｲﾒｰｼﾞ.xls]_____________30"/>
      <sheetName val="[EXCELｲﾒｰｼﾞ.xls]_____________33"/>
      <sheetName val="[EXCELｲﾒｰｼﾞ.xls]_____________31"/>
      <sheetName val="[EXCELｲﾒｰｼﾞ.xls]_____________32"/>
      <sheetName val="[EXCELｲﾒｰｼﾞ.xls]_____________34"/>
      <sheetName val="[EXCELｲﾒｰｼﾞ.xls]_____________36"/>
      <sheetName val="[EXCELｲﾒｰｼﾞ.xls]_____________35"/>
      <sheetName val="[EXCELｲﾒｰｼﾞ.xls]_____________37"/>
      <sheetName val="[EXCELｲﾒｰｼﾞ.xls]_____________38"/>
      <sheetName val="[EXCELｲﾒｰｼﾞ.xls]_____________49"/>
      <sheetName val="[EXCELｲﾒｰｼﾞ.xls]_____________45"/>
      <sheetName val="[EXCELｲﾒｰｼﾞ.xls]_____________39"/>
      <sheetName val="[EXCELｲﾒｰｼﾞ.xls]_____________40"/>
      <sheetName val="[EXCELｲﾒｰｼﾞ.xls]_____________41"/>
      <sheetName val="[EXCELｲﾒｰｼﾞ.xls]_____________42"/>
      <sheetName val="[EXCELｲﾒｰｼﾞ.xls]_____________44"/>
      <sheetName val="[EXCELｲﾒｰｼﾞ.xls]_____________43"/>
      <sheetName val="[EXCELｲﾒｰｼﾞ.xls]_____________46"/>
      <sheetName val="[EXCELｲﾒｰｼﾞ.xls]_____________47"/>
      <sheetName val="[EXCELｲﾒｰｼﾞ.xls]_____________48"/>
      <sheetName val="[EXCELｲﾒｰｼﾞ.xls]_____________51"/>
      <sheetName val="[EXCELｲﾒｰｼﾞ.xls]_____________50"/>
      <sheetName val="[EXCELｲﾒｰｼﾞ.xls]_____________52"/>
      <sheetName val="[EXCELｲﾒｰｼﾞ.xls]_____________53"/>
      <sheetName val="[EXCELｲﾒｰｼﾞ.xls]_____________54"/>
      <sheetName val="[EXCELｲﾒｰｼﾞ.xls]_____________55"/>
      <sheetName val="[EXCELｲﾒｰｼﾞ.xls]_____________56"/>
      <sheetName val="[EXCELｲﾒｰｼﾞ.xls]_____________58"/>
      <sheetName val="[EXCELｲﾒｰｼﾞ.xls]_____________59"/>
      <sheetName val="[EXCELｲﾒｰｼﾞ.xls]_____________60"/>
      <sheetName val="[EXCELｲﾒｰｼﾞ.xls]_____________62"/>
      <sheetName val="[EXCELｲﾒｰｼﾞ.xls]_____________61"/>
      <sheetName val="[EXCELｲﾒｰｼﾞ_xls]____________E_2"/>
      <sheetName val="_EXCELｲﾒｰｼﾞ.xls__販売実績管理ｼｽﾃﾑ_EXC"/>
      <sheetName val="[EXCELｲﾒｰｼﾞ.xls]_____________63"/>
      <sheetName val="[EXCELｲﾒｰｼﾞ.xls]_____________65"/>
      <sheetName val="[EXCELｲﾒｰｼﾞ.xls]_____________64"/>
      <sheetName val="[EXCELｲﾒｰｼﾞ.xls]_____________67"/>
      <sheetName val="[EXCELｲﾒｰｼﾞ.xls]_____________66"/>
      <sheetName val="[EXCELｲﾒｰｼﾞ.xls]_____________68"/>
      <sheetName val="[EXCELｲﾒｰｼﾞ.xls]_____________69"/>
      <sheetName val="[EXCELｲﾒｰｼﾞ.xls]_____________70"/>
      <sheetName val="[EXCELｲﾒｰｼﾞ.xls]_____________71"/>
      <sheetName val="[EXCELｲﾒｰｼﾞ.xls]_____________74"/>
      <sheetName val="[EXCELｲﾒｰｼﾞ.xls]_____________72"/>
      <sheetName val="[EXCELｲﾒｰｼﾞ.xls]_____________73"/>
      <sheetName val="[EXCELｲﾒｰｼﾞ.xls]_____________76"/>
      <sheetName val="[EXCELｲﾒｰｼﾞ.xls]_____________75"/>
      <sheetName val="[EXCELｲﾒｰｼﾞ.xls]_____________77"/>
      <sheetName val="[EXCELｲﾒｰｼﾞ.xls]_____________78"/>
      <sheetName val="[EXCELｲﾒｰｼﾞ.xls]_____________80"/>
      <sheetName val="[EXCELｲﾒｰｼﾞ.xls]_____________79"/>
      <sheetName val="[EXCELｲﾒｰｼﾞ.xls]_____________82"/>
      <sheetName val="[EXCELｲﾒｰｼﾞ.xls]_____________81"/>
      <sheetName val="[EXCELｲﾒｰｼﾞ.xls]_____________83"/>
      <sheetName val="[EXCELｲﾒｰｼﾞ.xls]_____________84"/>
      <sheetName val="[EXCELｲﾒｰｼﾞ.xls]_____________85"/>
      <sheetName val="[EXCELｲﾒｰｼﾞ.xls]_____________87"/>
      <sheetName val="[EXCELｲﾒｰｼﾞ.xls]_____________86"/>
      <sheetName val="[EXCELｲﾒｰｼﾞ.xls]____________108"/>
      <sheetName val="[EXCELｲﾒｰｼﾞ.xls]____________107"/>
      <sheetName val="[EXCELｲﾒｰｼﾞ.xls]_____________90"/>
      <sheetName val="[EXCELｲﾒｰｼﾞ.xls]_____________89"/>
      <sheetName val="[EXCELｲﾒｰｼﾞ.xls]_____________91"/>
      <sheetName val="[EXCELｲﾒｰｼﾞ.xls]_____________92"/>
      <sheetName val="[EXCELｲﾒｰｼﾞ.xls]_____________94"/>
      <sheetName val="[EXCELｲﾒｰｼﾞ.xls]_____________93"/>
      <sheetName val="[EXCELｲﾒｰｼﾞ.xls]_____________97"/>
      <sheetName val="[EXCELｲﾒｰｼﾞ.xls]_____________95"/>
      <sheetName val="[EXCELｲﾒｰｼﾞ.xls]_____________96"/>
      <sheetName val="[EXCELｲﾒｰｼﾞ.xls]____________106"/>
      <sheetName val="[EXCELｲﾒｰｼﾞ.xls]____________104"/>
      <sheetName val="[EXCELｲﾒｰｼﾞ.xls]_____________98"/>
      <sheetName val="[EXCELｲﾒｰｼﾞ.xls]_____________99"/>
      <sheetName val="[EXCELｲﾒｰｼﾞ.xls]____________100"/>
      <sheetName val="[EXCELｲﾒｰｼﾞ.xls]____________101"/>
      <sheetName val="[EXCELｲﾒｰｼﾞ.xls]____________102"/>
      <sheetName val="[EXCELｲﾒｰｼﾞ.xls]____________103"/>
      <sheetName val="[EXCELｲﾒｰｼﾞ.xls]____________105"/>
      <sheetName val="[EXCELｲﾒｰｼﾞ.xls]____________110"/>
      <sheetName val="[EXCELｲﾒｰｼﾞ.xls]____________109"/>
      <sheetName val="[EXCELｲﾒｰｼﾞ.xls]____________111"/>
      <sheetName val="[EXCELｲﾒｰｼﾞ.xls]____________143"/>
      <sheetName val="[EXCELｲﾒｰｼﾞ.xls]____________114"/>
      <sheetName val="[EXCELｲﾒｰｼﾞ.xls]____________112"/>
      <sheetName val="[EXCELｲﾒｰｼﾞ.xls]____________113"/>
      <sheetName val="[EXCELｲﾒｰｼﾞ.xls]____________115"/>
      <sheetName val="[EXCELｲﾒｰｼﾞ.xls]____________118"/>
      <sheetName val="[EXCELｲﾒｰｼﾞ.xls]____________116"/>
      <sheetName val="[EXCELｲﾒｰｼﾞ.xls]____________117"/>
      <sheetName val="[EXCELｲﾒｰｼﾞ.xls]____________123"/>
      <sheetName val="[EXCELｲﾒｰｼﾞ.xls]____________119"/>
      <sheetName val="[EXCELｲﾒｰｼﾞ.xls]____________120"/>
      <sheetName val="[EXCELｲﾒｰｼﾞ.xls]____________121"/>
      <sheetName val="[EXCELｲﾒｰｼﾞ.xls]____________122"/>
      <sheetName val="[EXCELｲﾒｰｼﾞ.xls]____________124"/>
      <sheetName val="[EXCELｲﾒｰｼﾞ.xls]____________125"/>
      <sheetName val="[EXCELｲﾒｰｼﾞ.xls]____________127"/>
      <sheetName val="[EXCELｲﾒｰｼﾞ.xls]____________126"/>
      <sheetName val="[EXCELｲﾒｰｼﾞ.xls]____________128"/>
      <sheetName val="[EXCELｲﾒｰｼﾞ.xls]____________129"/>
      <sheetName val="[EXCELｲﾒｰｼﾞ.xls]____________131"/>
      <sheetName val="[EXCELｲﾒｰｼﾞ.xls]____________130"/>
      <sheetName val="[EXCELｲﾒｰｼﾞ.xls]____________132"/>
      <sheetName val="[EXCELｲﾒｰｼﾞ.xls]____________134"/>
      <sheetName val="[EXCELｲﾒｰｼﾞ.xls]____________133"/>
      <sheetName val="[EXCELｲﾒｰｼﾞ.xls]____________135"/>
      <sheetName val="[EXCELｲﾒｰｼﾞ.xls]____________136"/>
      <sheetName val="[EXCELｲﾒｰｼﾞ.xls]____________137"/>
      <sheetName val="[EXCELｲﾒｰｼﾞ.xls]____________140"/>
      <sheetName val="[EXCELｲﾒｰｼﾞ.xls]____________138"/>
      <sheetName val="[EXCELｲﾒｰｼﾞ.xls]____________139"/>
      <sheetName val="[EXCELｲﾒｰｼﾞ.xls]____________141"/>
      <sheetName val="[EXCELｲﾒｰｼﾞ.xls]____________142"/>
      <sheetName val="[EXCELｲﾒｰｼﾞ.xls]____________145"/>
      <sheetName val="[EXCELｲﾒｰｼﾞ.xls]____________144"/>
      <sheetName val="[EXCELｲﾒｰｼﾞ.xls]____________147"/>
      <sheetName val="[EXCELｲﾒｰｼﾞ.xls]____________146"/>
      <sheetName val="[EXCELｲﾒｰｼﾞ.xls]____________149"/>
      <sheetName val="[EXCELｲﾒｰｼﾞ.xls]____________151"/>
      <sheetName val="[EXCELｲﾒｰｼﾞ.xls]____________150"/>
      <sheetName val="[EXCELｲﾒｰｼﾞ.xls]____________152"/>
      <sheetName val="[EXCELｲﾒｰｼﾞ.xls]____________153"/>
      <sheetName val="[EXCELｲﾒｰｼﾞ.xls]____________158"/>
      <sheetName val="[EXCELｲﾒｰｼﾞ.xls]____________156"/>
      <sheetName val="[EXCELｲﾒｰｼﾞ.xls]____________154"/>
      <sheetName val="[EXCELｲﾒｰｼﾞ.xls]____________155"/>
      <sheetName val="[EXCELｲﾒｰｼﾞ.xls]____________157"/>
      <sheetName val="[EXCELｲﾒｰｼﾞ.xls]____________169"/>
      <sheetName val="[EXCELｲﾒｰｼﾞ.xls]____________159"/>
      <sheetName val="[EXCELｲﾒｰｼﾞ.xls]____________160"/>
      <sheetName val="[EXCELｲﾒｰｼﾞ.xls]____________161"/>
      <sheetName val="[EXCELｲﾒｰｼﾞ.xls]____________162"/>
      <sheetName val="[EXCELｲﾒｰｼﾞ.xls]____________163"/>
      <sheetName val="[EXCELｲﾒｰｼﾞ.xls]____________164"/>
      <sheetName val="[EXCELｲﾒｰｼﾞ.xls]____________165"/>
      <sheetName val="[EXCELｲﾒｰｼﾞ.xls]____________166"/>
      <sheetName val="[EXCELｲﾒｰｼﾞ.xls]____________167"/>
      <sheetName val="[EXCELｲﾒｰｼﾞ.xls]____________168"/>
      <sheetName val="[EXCELｲﾒｰｼﾞ.xls]____________172"/>
      <sheetName val="[EXCELｲﾒｰｼﾞ.xls]____________170"/>
      <sheetName val="[EXCELｲﾒｰｼﾞ.xls]____________171"/>
      <sheetName val="[EXCELｲﾒｰｼﾞ.xls]____________177"/>
      <sheetName val="[EXCELｲﾒｰｼﾞ.xls]____________173"/>
      <sheetName val="[EXCELｲﾒｰｼﾞ.xls]____________174"/>
      <sheetName val="[EXCELｲﾒｰｼﾞ.xls]____________175"/>
      <sheetName val="[EXCELｲﾒｰｼﾞ.xls]____________176"/>
      <sheetName val="[EXCELｲﾒｰｼﾞ.xls]____________178"/>
      <sheetName val="[EXCELｲﾒｰｼﾞ.xls]____________179"/>
      <sheetName val="[EXCELｲﾒｰｼﾞ.xls]____________180"/>
      <sheetName val="[EXCELｲﾒｰｼﾞ.xls]____________181"/>
      <sheetName val="[EXCELｲﾒｰｼﾞ.xls]____________182"/>
      <sheetName val="[EXCELｲﾒｰｼﾞ.xls]____________183"/>
      <sheetName val="EXCELｲﾒｰｼﾞ_xls10"/>
      <sheetName val="1_脚本说明10"/>
      <sheetName val="0703轮胎销售分析_(2)10"/>
      <sheetName val="2_东森模块10"/>
      <sheetName val="0723_2006_MTP_210"/>
      <sheetName val="零售店别系列别销售_1210"/>
      <sheetName val="1月入库(核算)_(3)10"/>
      <sheetName val="[EXCELｲﾒｰｼﾞ_xls]____________E81"/>
      <sheetName val="[EXCELｲﾒｰｼﾞ_xls]____________E82"/>
      <sheetName val="[EXCELｲﾒｰｼﾞ_xls]____________E83"/>
      <sheetName val="[EXCELｲﾒｰｼﾞ_xls]____________E84"/>
      <sheetName val="[EXCELｲﾒｰｼﾞ_xls]____________E85"/>
      <sheetName val="[EXCELｲﾒｰｼﾞ_xls]____________E86"/>
      <sheetName val="_販売実績管理ｼｽﾃﾑ_EXCEL_EXCELｲﾒｰｼﾞ_10"/>
      <sheetName val="[EXCELｲﾒｰｼﾞ_xls]\販売実績管理ｼｽﾃﾑ\E10"/>
      <sheetName val="[EXCELｲﾒｰｼﾞ_xls]____________E87"/>
      <sheetName val="[EXCELｲﾒｰｼﾞ_xls]____________E88"/>
      <sheetName val="[EXCELｲﾒｰｼﾞ_xls]____________280"/>
      <sheetName val="[EXCELｲﾒｰｼﾞ_xls]____________281"/>
      <sheetName val="[EXCELｲﾒｰｼﾞ_xls]_販売実_管_ｼｽﾃﾑ_E11"/>
      <sheetName val="[EXCELｲﾒｰｼﾞ_xls]____________282"/>
      <sheetName val="[EXCELｲﾒｰｼﾞ_xls]____________283"/>
      <sheetName val="[EXCELｲﾒｰｼﾞ_xls]____________284"/>
      <sheetName val="[EXCELｲﾒｰｼﾞ_xls]____________285"/>
      <sheetName val="[EXCELｲﾒｰｼﾞ_xls]____________286"/>
      <sheetName val="[EXCELｲﾒｰｼﾞ_xls]____________287"/>
      <sheetName val="[EXCELｲﾒｰｼﾞ_xls]_販売実_管理ｼｽﾃﾑ_E21"/>
      <sheetName val="[EXCELｲﾒｰｼﾞ_xls]_販売実_管理ｼｽﾃﾑ_E22"/>
      <sheetName val="[EXCELｲﾒｰｼﾞ_xls]____________288"/>
      <sheetName val="[EXCELｲﾒｰｼﾞ_xls]____________289"/>
      <sheetName val="[EXCELｲﾒｰｼﾞ_xls]____________290"/>
      <sheetName val="[EXCELｲﾒｰｼﾞ_xls]____________291"/>
      <sheetName val="[EXCELｲﾒｰｼﾞ_xls]____________292"/>
      <sheetName val="[EXCELｲﾒｰｼﾞ_xls]____________293"/>
      <sheetName val="[EXCELｲﾒｰｼﾞ_xls]____________294"/>
      <sheetName val="[EXCELｲﾒｰｼﾞ_xls]____________295"/>
      <sheetName val="[EXCELｲﾒｰｼﾞ_xls]____________296"/>
      <sheetName val="[EXCELｲﾒｰｼﾞ_xls]____________297"/>
      <sheetName val="[EXCELｲﾒｰｼﾞ_xls]____________298"/>
      <sheetName val="[EXCELｲﾒｰｼﾞ_xls]____________299"/>
      <sheetName val="[EXCELｲﾒｰｼﾞ_xls]____________300"/>
      <sheetName val="[EXCELｲﾒｰｼﾞ_xls]____________301"/>
      <sheetName val="[EXCELｲﾒｰｼﾞ_xls]____________302"/>
      <sheetName val="[EXCELｲﾒｰｼﾞ_xls]____________303"/>
      <sheetName val="[EXCELｲﾒｰｼﾞ_xls]____________304"/>
      <sheetName val="[EXCELｲﾒｰｼﾞ_xls]____________305"/>
      <sheetName val="[EXCELｲﾒｰｼﾞ_xls]____________306"/>
      <sheetName val="EXCELｲﾒｰｼﾞ_xls"/>
      <sheetName val="1_脚本说明"/>
      <sheetName val="0703轮胎销售分析_(2)"/>
      <sheetName val="2_东森模块"/>
      <sheetName val="0723_2006_MTP_2"/>
      <sheetName val="零售店别系列别销售_12"/>
      <sheetName val="1月入库(核算)_(3)"/>
      <sheetName val="[EXCELｲﾒｰｼﾞ_xls]____________E_4"/>
      <sheetName val="[EXCELｲﾒｰｼﾞ_xls]____________E_3"/>
      <sheetName val="[EXCELｲﾒｰｼﾞ_xls]____________E_5"/>
      <sheetName val="[EXCELｲﾒｰｼﾞ_xls]____________E_7"/>
      <sheetName val="[EXCELｲﾒｰｼﾞ_xls]____________E_6"/>
      <sheetName val="_販売実績管理ｼｽﾃﾑ_EXCEL_EXCELｲﾒｰｼﾞ_xl"/>
      <sheetName val="[EXCELｲﾒｰｼﾞ_xls]\販売実績管理ｼｽﾃﾑ\EXC"/>
      <sheetName val="[EXCELｲﾒｰｼﾞ_xls]____________E_8"/>
      <sheetName val="[EXCELｲﾒｰｼﾞ_xls]____________E_9"/>
      <sheetName val="[EXCELｲﾒｰｼﾞ_xls]_____________10"/>
      <sheetName val="[EXCELｲﾒｰｼﾞ_xls]_____________11"/>
      <sheetName val="[EXCELｲﾒｰｼﾞ_xls]_販売実_管_ｼｽﾃﾑ_E_2"/>
      <sheetName val="[EXCELｲﾒｰｼﾞ_xls]_____________12"/>
      <sheetName val="[EXCELｲﾒｰｼﾞ_xls]_____________13"/>
      <sheetName val="[EXCELｲﾒｰｼﾞ_xls]_____________14"/>
      <sheetName val="[EXCELｲﾒｰｼﾞ_xls]_____________15"/>
      <sheetName val="[EXCELｲﾒｰｼﾞ_xls]_____________17"/>
      <sheetName val="[EXCELｲﾒｰｼﾞ_xls]_____________16"/>
      <sheetName val="[EXCELｲﾒｰｼﾞ_xls]_販売実_管理ｼｽﾃﾑ_E_2"/>
      <sheetName val="[EXCELｲﾒｰｼﾞ_xls]_販売実_管理ｼｽﾃﾑ_E_3"/>
      <sheetName val="[EXCELｲﾒｰｼﾞ_xls]_____________18"/>
      <sheetName val="[EXCELｲﾒｰｼﾞ_xls]_____________20"/>
      <sheetName val="[EXCELｲﾒｰｼﾞ_xls]_____________19"/>
      <sheetName val="[EXCELｲﾒｰｼﾞ_xls]_____________36"/>
      <sheetName val="[EXCELｲﾒｰｼﾞ_xls]_____________21"/>
      <sheetName val="[EXCELｲﾒｰｼﾞ_xls]_____________23"/>
      <sheetName val="[EXCELｲﾒｰｼﾞ_xls]_____________22"/>
      <sheetName val="[EXCELｲﾒｰｼﾞ_xls]_____________24"/>
      <sheetName val="[EXCELｲﾒｰｼﾞ_xls]_____________25"/>
      <sheetName val="[EXCELｲﾒｰｼﾞ_xls]_____________26"/>
      <sheetName val="[EXCELｲﾒｰｼﾞ_xls]_____________27"/>
      <sheetName val="[EXCELｲﾒｰｼﾞ_xls]_____________28"/>
      <sheetName val="[EXCELｲﾒｰｼﾞ_xls]_____________34"/>
      <sheetName val="[EXCELｲﾒｰｼﾞ_xls]_____________29"/>
      <sheetName val="[EXCELｲﾒｰｼﾞ_xls]_____________30"/>
      <sheetName val="[EXCELｲﾒｰｼﾞ_xls]_____________31"/>
      <sheetName val="[EXCELｲﾒｰｼﾞ_xls]_____________32"/>
      <sheetName val="[EXCELｲﾒｰｼﾞ_xls]_____________33"/>
      <sheetName val="[EXCELｲﾒｰｼﾞ_xls]_____________35"/>
      <sheetName val="EXCELｲﾒｰｼﾞ_xls1"/>
      <sheetName val="1_脚本说明1"/>
      <sheetName val="0703轮胎销售分析_(2)1"/>
      <sheetName val="2_东森模块1"/>
      <sheetName val="0723_2006_MTP_21"/>
      <sheetName val="零售店别系列别销售_121"/>
      <sheetName val="1月入库(核算)_(3)1"/>
      <sheetName val="[EXCELｲﾒｰｼﾞ_xls]____________E_1"/>
      <sheetName val="[EXCELｲﾒｰｼﾞ_xls]____________E10"/>
      <sheetName val="[EXCELｲﾒｰｼﾞ_xls]____________E11"/>
      <sheetName val="[EXCELｲﾒｰｼﾞ_xls]____________E12"/>
      <sheetName val="[EXCELｲﾒｰｼﾞ_xls]____________E13"/>
      <sheetName val="[EXCELｲﾒｰｼﾞ_xls]____________E14"/>
      <sheetName val="_販売実績管理ｼｽﾃﾑ_EXCEL_EXCELｲﾒｰｼﾞ_x1"/>
      <sheetName val="[EXCELｲﾒｰｼﾞ_xls]\販売実績管理ｼｽﾃﾑ\EX1"/>
      <sheetName val="[EXCELｲﾒｰｼﾞ_xls]____________E15"/>
      <sheetName val="[EXCELｲﾒｰｼﾞ_xls]____________E16"/>
      <sheetName val="[EXCELｲﾒｰｼﾞ_xls]_____________37"/>
      <sheetName val="[EXCELｲﾒｰｼﾞ_xls]_____________38"/>
      <sheetName val="[EXCELｲﾒｰｼﾞ_xls]_販売実_管_ｼｽﾃﾑ_E_1"/>
      <sheetName val="[EXCELｲﾒｰｼﾞ_xls]_____________39"/>
      <sheetName val="[EXCELｲﾒｰｼﾞ_xls]_____________40"/>
      <sheetName val="[EXCELｲﾒｰｼﾞ_xls]_____________41"/>
      <sheetName val="[EXCELｲﾒｰｼﾞ_xls]_____________42"/>
      <sheetName val="[EXCELｲﾒｰｼﾞ_xls]_____________43"/>
      <sheetName val="[EXCELｲﾒｰｼﾞ_xls]_____________44"/>
      <sheetName val="[EXCELｲﾒｰｼﾞ_xls]_販売実_管理ｼｽﾃﾑ_E_1"/>
      <sheetName val="[EXCELｲﾒｰｼﾞ_xls]_販売実_管理ｼｽﾃﾑ_E_4"/>
      <sheetName val="[EXCELｲﾒｰｼﾞ_xls]_____________45"/>
      <sheetName val="[EXCELｲﾒｰｼﾞ_xls]_____________46"/>
      <sheetName val="[EXCELｲﾒｰｼﾞ_xls]_____________47"/>
      <sheetName val="[EXCELｲﾒｰｼﾞ_xls]_____________48"/>
      <sheetName val="[EXCELｲﾒｰｼﾞ_xls]_____________49"/>
      <sheetName val="[EXCELｲﾒｰｼﾞ_xls]_____________50"/>
      <sheetName val="[EXCELｲﾒｰｼﾞ_xls]_____________51"/>
      <sheetName val="[EXCELｲﾒｰｼﾞ_xls]_____________52"/>
      <sheetName val="[EXCELｲﾒｰｼﾞ_xls]_____________53"/>
      <sheetName val="[EXCELｲﾒｰｼﾞ_xls]_____________54"/>
      <sheetName val="[EXCELｲﾒｰｼﾞ_xls]_____________55"/>
      <sheetName val="[EXCELｲﾒｰｼﾞ_xls]_____________56"/>
      <sheetName val="[EXCELｲﾒｰｼﾞ_xls]_____________57"/>
      <sheetName val="[EXCELｲﾒｰｼﾞ_xls]_____________58"/>
      <sheetName val="[EXCELｲﾒｰｼﾞ_xls]_____________59"/>
      <sheetName val="[EXCELｲﾒｰｼﾞ_xls]_____________60"/>
      <sheetName val="[EXCELｲﾒｰｼﾞ_xls]_____________61"/>
      <sheetName val="[EXCELｲﾒｰｼﾞ_xls]_____________62"/>
      <sheetName val="[EXCELｲﾒｰｼﾞ_xls]_____________63"/>
      <sheetName val="EXCELｲﾒｰｼﾞ_xls2"/>
      <sheetName val="1_脚本说明2"/>
      <sheetName val="0703轮胎销售分析_(2)2"/>
      <sheetName val="2_东森模块2"/>
      <sheetName val="0723_2006_MTP_22"/>
      <sheetName val="零售店别系列别销售_122"/>
      <sheetName val="1月入库(核算)_(3)2"/>
      <sheetName val="[EXCELｲﾒｰｼﾞ_xls]____________E17"/>
      <sheetName val="[EXCELｲﾒｰｼﾞ_xls]____________E18"/>
      <sheetName val="[EXCELｲﾒｰｼﾞ_xls]____________E19"/>
      <sheetName val="[EXCELｲﾒｰｼﾞ_xls]____________E20"/>
      <sheetName val="[EXCELｲﾒｰｼﾞ_xls]____________E21"/>
      <sheetName val="[EXCELｲﾒｰｼﾞ_xls]____________E22"/>
      <sheetName val="_販売実績管理ｼｽﾃﾑ_EXCEL_EXCELｲﾒｰｼﾞ_x2"/>
      <sheetName val="[EXCELｲﾒｰｼﾞ_xls]\販売実績管理ｼｽﾃﾑ\EX2"/>
      <sheetName val="[EXCELｲﾒｰｼﾞ_xls]____________E23"/>
      <sheetName val="[EXCELｲﾒｰｼﾞ_xls]____________E24"/>
      <sheetName val="[EXCELｲﾒｰｼﾞ_xls]_____________64"/>
      <sheetName val="[EXCELｲﾒｰｼﾞ_xls]_____________65"/>
      <sheetName val="[EXCELｲﾒｰｼﾞ_xls]_販売実_管_ｼｽﾃﾑ_E_3"/>
      <sheetName val="[EXCELｲﾒｰｼﾞ_xls]_____________66"/>
      <sheetName val="[EXCELｲﾒｰｼﾞ_xls]_____________67"/>
      <sheetName val="[EXCELｲﾒｰｼﾞ_xls]_____________68"/>
      <sheetName val="[EXCELｲﾒｰｼﾞ_xls]_____________69"/>
      <sheetName val="[EXCELｲﾒｰｼﾞ_xls]_____________70"/>
      <sheetName val="[EXCELｲﾒｰｼﾞ_xls]_____________71"/>
      <sheetName val="[EXCELｲﾒｰｼﾞ_xls]_販売実_管理ｼｽﾃﾑ_E_5"/>
      <sheetName val="[EXCELｲﾒｰｼﾞ_xls]_販売実_管理ｼｽﾃﾑ_E_6"/>
      <sheetName val="[EXCELｲﾒｰｼﾞ_xls]_____________72"/>
      <sheetName val="[EXCELｲﾒｰｼﾞ_xls]_____________73"/>
      <sheetName val="[EXCELｲﾒｰｼﾞ_xls]_____________74"/>
      <sheetName val="[EXCELｲﾒｰｼﾞ_xls]_____________75"/>
      <sheetName val="[EXCELｲﾒｰｼﾞ_xls]_____________76"/>
      <sheetName val="[EXCELｲﾒｰｼﾞ_xls]_____________77"/>
      <sheetName val="[EXCELｲﾒｰｼﾞ_xls]_____________78"/>
      <sheetName val="[EXCELｲﾒｰｼﾞ_xls]_____________79"/>
      <sheetName val="[EXCELｲﾒｰｼﾞ_xls]_____________80"/>
      <sheetName val="[EXCELｲﾒｰｼﾞ_xls]_____________81"/>
      <sheetName val="[EXCELｲﾒｰｼﾞ_xls]_____________82"/>
      <sheetName val="[EXCELｲﾒｰｼﾞ_xls]_____________83"/>
      <sheetName val="[EXCELｲﾒｰｼﾞ_xls]_____________84"/>
      <sheetName val="[EXCELｲﾒｰｼﾞ_xls]_____________85"/>
      <sheetName val="[EXCELｲﾒｰｼﾞ_xls]_____________86"/>
      <sheetName val="[EXCELｲﾒｰｼﾞ_xls]_____________87"/>
      <sheetName val="[EXCELｲﾒｰｼﾞ_xls]_____________88"/>
      <sheetName val="[EXCELｲﾒｰｼﾞ_xls]_____________89"/>
      <sheetName val="[EXCELｲﾒｰｼﾞ_xls]_____________90"/>
      <sheetName val="EXCELｲﾒｰｼﾞ_xls3"/>
      <sheetName val="1_脚本说明3"/>
      <sheetName val="0703轮胎销售分析_(2)3"/>
      <sheetName val="2_东森模块3"/>
      <sheetName val="0723_2006_MTP_23"/>
      <sheetName val="零售店别系列别销售_123"/>
      <sheetName val="1月入库(核算)_(3)3"/>
      <sheetName val="[EXCELｲﾒｰｼﾞ_xls]____________E25"/>
      <sheetName val="[EXCELｲﾒｰｼﾞ_xls]____________E26"/>
      <sheetName val="[EXCELｲﾒｰｼﾞ_xls]____________E27"/>
      <sheetName val="[EXCELｲﾒｰｼﾞ_xls]____________E28"/>
      <sheetName val="[EXCELｲﾒｰｼﾞ_xls]____________E29"/>
      <sheetName val="[EXCELｲﾒｰｼﾞ_xls]____________E30"/>
      <sheetName val="_販売実績管理ｼｽﾃﾑ_EXCEL_EXCELｲﾒｰｼﾞ_x3"/>
      <sheetName val="[EXCELｲﾒｰｼﾞ_xls]\販売実績管理ｼｽﾃﾑ\EX3"/>
      <sheetName val="[EXCELｲﾒｰｼﾞ_xls]____________E31"/>
      <sheetName val="[EXCELｲﾒｰｼﾞ_xls]____________E32"/>
      <sheetName val="[EXCELｲﾒｰｼﾞ_xls]_____________91"/>
      <sheetName val="[EXCELｲﾒｰｼﾞ_xls]_____________92"/>
      <sheetName val="[EXCELｲﾒｰｼﾞ_xls]_販売実_管_ｼｽﾃﾑ_E_4"/>
      <sheetName val="[EXCELｲﾒｰｼﾞ_xls]_____________93"/>
      <sheetName val="[EXCELｲﾒｰｼﾞ_xls]_____________94"/>
      <sheetName val="[EXCELｲﾒｰｼﾞ_xls]_____________95"/>
      <sheetName val="[EXCELｲﾒｰｼﾞ_xls]_____________96"/>
      <sheetName val="[EXCELｲﾒｰｼﾞ_xls]_____________97"/>
      <sheetName val="[EXCELｲﾒｰｼﾞ_xls]_____________98"/>
      <sheetName val="[EXCELｲﾒｰｼﾞ_xls]_販売実_管理ｼｽﾃﾑ_E_7"/>
      <sheetName val="[EXCELｲﾒｰｼﾞ_xls]_販売実_管理ｼｽﾃﾑ_E_8"/>
      <sheetName val="[EXCELｲﾒｰｼﾞ_xls]_____________99"/>
      <sheetName val="[EXCELｲﾒｰｼﾞ_xls]____________100"/>
      <sheetName val="[EXCELｲﾒｰｼﾞ_xls]____________101"/>
      <sheetName val="[EXCELｲﾒｰｼﾞ_xls]____________102"/>
      <sheetName val="[EXCELｲﾒｰｼﾞ_xls]____________103"/>
      <sheetName val="[EXCELｲﾒｰｼﾞ_xls]____________104"/>
      <sheetName val="[EXCELｲﾒｰｼﾞ_xls]____________105"/>
      <sheetName val="[EXCELｲﾒｰｼﾞ_xls]____________106"/>
      <sheetName val="[EXCELｲﾒｰｼﾞ_xls]____________107"/>
      <sheetName val="[EXCELｲﾒｰｼﾞ_xls]____________108"/>
      <sheetName val="[EXCELｲﾒｰｼﾞ_xls]____________109"/>
      <sheetName val="[EXCELｲﾒｰｼﾞ_xls]____________110"/>
      <sheetName val="[EXCELｲﾒｰｼﾞ_xls]____________111"/>
      <sheetName val="[EXCELｲﾒｰｼﾞ_xls]____________112"/>
      <sheetName val="[EXCELｲﾒｰｼﾞ_xls]____________113"/>
      <sheetName val="[EXCELｲﾒｰｼﾞ_xls]____________114"/>
      <sheetName val="[EXCELｲﾒｰｼﾞ_xls]____________115"/>
      <sheetName val="[EXCELｲﾒｰｼﾞ_xls]____________116"/>
      <sheetName val="[EXCELｲﾒｰｼﾞ_xls]____________117"/>
      <sheetName val="EXCELｲﾒｰｼﾞ_xls4"/>
      <sheetName val="1_脚本说明4"/>
      <sheetName val="0703轮胎销售分析_(2)4"/>
      <sheetName val="2_东森模块4"/>
      <sheetName val="0723_2006_MTP_24"/>
      <sheetName val="零售店别系列别销售_124"/>
      <sheetName val="1月入库(核算)_(3)4"/>
      <sheetName val="[EXCELｲﾒｰｼﾞ_xls]____________E33"/>
      <sheetName val="[EXCELｲﾒｰｼﾞ_xls]____________E34"/>
      <sheetName val="[EXCELｲﾒｰｼﾞ_xls]____________E35"/>
      <sheetName val="[EXCELｲﾒｰｼﾞ_xls]____________E36"/>
      <sheetName val="[EXCELｲﾒｰｼﾞ_xls]____________E37"/>
      <sheetName val="[EXCELｲﾒｰｼﾞ_xls]____________E38"/>
      <sheetName val="_販売実績管理ｼｽﾃﾑ_EXCEL_EXCELｲﾒｰｼﾞ_x4"/>
      <sheetName val="[EXCELｲﾒｰｼﾞ_xls]\販売実績管理ｼｽﾃﾑ\EX4"/>
      <sheetName val="[EXCELｲﾒｰｼﾞ_xls]____________E39"/>
      <sheetName val="[EXCELｲﾒｰｼﾞ_xls]____________E40"/>
      <sheetName val="[EXCELｲﾒｰｼﾞ_xls]____________118"/>
      <sheetName val="[EXCELｲﾒｰｼﾞ_xls]____________119"/>
      <sheetName val="[EXCELｲﾒｰｼﾞ_xls]_販売実_管_ｼｽﾃﾑ_E_5"/>
      <sheetName val="[EXCELｲﾒｰｼﾞ_xls]____________120"/>
      <sheetName val="[EXCELｲﾒｰｼﾞ_xls]____________121"/>
      <sheetName val="[EXCELｲﾒｰｼﾞ_xls]____________122"/>
      <sheetName val="[EXCELｲﾒｰｼﾞ_xls]____________123"/>
      <sheetName val="[EXCELｲﾒｰｼﾞ_xls]____________124"/>
      <sheetName val="[EXCELｲﾒｰｼﾞ_xls]____________125"/>
      <sheetName val="[EXCELｲﾒｰｼﾞ_xls]_販売実_管理ｼｽﾃﾑ_E_9"/>
      <sheetName val="[EXCELｲﾒｰｼﾞ_xls]_販売実_管理ｼｽﾃﾑ_E10"/>
      <sheetName val="[EXCELｲﾒｰｼﾞ_xls]____________126"/>
      <sheetName val="[EXCELｲﾒｰｼﾞ_xls]____________127"/>
      <sheetName val="[EXCELｲﾒｰｼﾞ_xls]____________128"/>
      <sheetName val="[EXCELｲﾒｰｼﾞ_xls]____________129"/>
      <sheetName val="[EXCELｲﾒｰｼﾞ_xls]____________130"/>
      <sheetName val="[EXCELｲﾒｰｼﾞ_xls]____________131"/>
      <sheetName val="[EXCELｲﾒｰｼﾞ_xls]____________132"/>
      <sheetName val="[EXCELｲﾒｰｼﾞ_xls]____________133"/>
      <sheetName val="[EXCELｲﾒｰｼﾞ_xls]____________134"/>
      <sheetName val="[EXCELｲﾒｰｼﾞ_xls]____________135"/>
      <sheetName val="[EXCELｲﾒｰｼﾞ_xls]____________136"/>
      <sheetName val="[EXCELｲﾒｰｼﾞ_xls]____________137"/>
      <sheetName val="[EXCELｲﾒｰｼﾞ_xls]____________138"/>
      <sheetName val="[EXCELｲﾒｰｼﾞ_xls]____________139"/>
      <sheetName val="[EXCELｲﾒｰｼﾞ_xls]____________140"/>
      <sheetName val="[EXCELｲﾒｰｼﾞ_xls]____________141"/>
      <sheetName val="[EXCELｲﾒｰｼﾞ_xls]____________142"/>
      <sheetName val="[EXCELｲﾒｰｼﾞ_xls]____________143"/>
      <sheetName val="[EXCELｲﾒｰｼﾞ_xls]____________144"/>
      <sheetName val="EXCELｲﾒｰｼﾞ_xls5"/>
      <sheetName val="1_脚本说明5"/>
      <sheetName val="0703轮胎销售分析_(2)5"/>
      <sheetName val="2_东森模块5"/>
      <sheetName val="0723_2006_MTP_25"/>
      <sheetName val="零售店别系列别销售_125"/>
      <sheetName val="1月入库(核算)_(3)5"/>
      <sheetName val="[EXCELｲﾒｰｼﾞ_xls]____________E41"/>
      <sheetName val="[EXCELｲﾒｰｼﾞ_xls]____________E42"/>
      <sheetName val="[EXCELｲﾒｰｼﾞ_xls]____________E43"/>
      <sheetName val="[EXCELｲﾒｰｼﾞ_xls]____________E44"/>
      <sheetName val="[EXCELｲﾒｰｼﾞ_xls]____________E45"/>
      <sheetName val="[EXCELｲﾒｰｼﾞ_xls]____________E46"/>
      <sheetName val="_販売実績管理ｼｽﾃﾑ_EXCEL_EXCELｲﾒｰｼﾞ_x5"/>
      <sheetName val="[EXCELｲﾒｰｼﾞ_xls]\販売実績管理ｼｽﾃﾑ\EX5"/>
      <sheetName val="[EXCELｲﾒｰｼﾞ_xls]____________E47"/>
      <sheetName val="[EXCELｲﾒｰｼﾞ_xls]____________E48"/>
      <sheetName val="[EXCELｲﾒｰｼﾞ_xls]____________145"/>
      <sheetName val="[EXCELｲﾒｰｼﾞ_xls]____________146"/>
      <sheetName val="[EXCELｲﾒｰｼﾞ_xls]_販売実_管_ｼｽﾃﾑ_E_6"/>
      <sheetName val="[EXCELｲﾒｰｼﾞ_xls]____________147"/>
      <sheetName val="[EXCELｲﾒｰｼﾞ_xls]____________148"/>
      <sheetName val="[EXCELｲﾒｰｼﾞ_xls]____________149"/>
      <sheetName val="[EXCELｲﾒｰｼﾞ_xls]____________150"/>
      <sheetName val="[EXCELｲﾒｰｼﾞ_xls]____________151"/>
      <sheetName val="[EXCELｲﾒｰｼﾞ_xls]____________152"/>
      <sheetName val="[EXCELｲﾒｰｼﾞ_xls]_販売実_管理ｼｽﾃﾑ_E11"/>
      <sheetName val="[EXCELｲﾒｰｼﾞ_xls]_販売実_管理ｼｽﾃﾑ_E12"/>
      <sheetName val="[EXCELｲﾒｰｼﾞ_xls]____________153"/>
      <sheetName val="[EXCELｲﾒｰｼﾞ_xls]____________154"/>
      <sheetName val="[EXCELｲﾒｰｼﾞ_xls]____________155"/>
      <sheetName val="[EXCELｲﾒｰｼﾞ_xls]____________156"/>
      <sheetName val="[EXCELｲﾒｰｼﾞ_xls]____________157"/>
      <sheetName val="[EXCELｲﾒｰｼﾞ_xls]____________158"/>
      <sheetName val="[EXCELｲﾒｰｼﾞ_xls]____________159"/>
      <sheetName val="[EXCELｲﾒｰｼﾞ_xls]____________160"/>
      <sheetName val="[EXCELｲﾒｰｼﾞ_xls]____________161"/>
      <sheetName val="[EXCELｲﾒｰｼﾞ_xls]____________162"/>
      <sheetName val="[EXCELｲﾒｰｼﾞ_xls]____________163"/>
      <sheetName val="[EXCELｲﾒｰｼﾞ_xls]____________164"/>
      <sheetName val="[EXCELｲﾒｰｼﾞ_xls]____________165"/>
      <sheetName val="[EXCELｲﾒｰｼﾞ_xls]____________166"/>
      <sheetName val="[EXCELｲﾒｰｼﾞ_xls]____________167"/>
      <sheetName val="[EXCELｲﾒｰｼﾞ_xls]____________168"/>
      <sheetName val="[EXCELｲﾒｰｼﾞ_xls]____________169"/>
      <sheetName val="[EXCELｲﾒｰｼﾞ_xls]____________170"/>
      <sheetName val="[EXCELｲﾒｰｼﾞ_xls]____________171"/>
      <sheetName val="EXCELｲﾒｰｼﾞ_xls6"/>
      <sheetName val="1_脚本说明6"/>
      <sheetName val="0703轮胎销售分析_(2)6"/>
      <sheetName val="2_东森模块6"/>
      <sheetName val="0723_2006_MTP_26"/>
      <sheetName val="零售店别系列别销售_126"/>
      <sheetName val="1月入库(核算)_(3)6"/>
      <sheetName val="[EXCELｲﾒｰｼﾞ_xls]____________E49"/>
      <sheetName val="[EXCELｲﾒｰｼﾞ_xls]____________E50"/>
      <sheetName val="[EXCELｲﾒｰｼﾞ_xls]____________E51"/>
      <sheetName val="[EXCELｲﾒｰｼﾞ_xls]____________E52"/>
      <sheetName val="[EXCELｲﾒｰｼﾞ_xls]____________E53"/>
      <sheetName val="[EXCELｲﾒｰｼﾞ_xls]____________E54"/>
      <sheetName val="_販売実績管理ｼｽﾃﾑ_EXCEL_EXCELｲﾒｰｼﾞ_x6"/>
      <sheetName val="[EXCELｲﾒｰｼﾞ_xls]\販売実績管理ｼｽﾃﾑ\EX6"/>
      <sheetName val="[EXCELｲﾒｰｼﾞ_xls]____________E55"/>
      <sheetName val="[EXCELｲﾒｰｼﾞ_xls]____________E56"/>
      <sheetName val="[EXCELｲﾒｰｼﾞ_xls]____________172"/>
      <sheetName val="[EXCELｲﾒｰｼﾞ_xls]____________173"/>
      <sheetName val="[EXCELｲﾒｰｼﾞ_xls]_販売実_管_ｼｽﾃﾑ_E_7"/>
      <sheetName val="[EXCELｲﾒｰｼﾞ_xls]____________174"/>
      <sheetName val="[EXCELｲﾒｰｼﾞ_xls]____________175"/>
      <sheetName val="[EXCELｲﾒｰｼﾞ_xls]____________176"/>
      <sheetName val="[EXCELｲﾒｰｼﾞ_xls]____________177"/>
      <sheetName val="[EXCELｲﾒｰｼﾞ_xls]____________178"/>
      <sheetName val="[EXCELｲﾒｰｼﾞ_xls]____________179"/>
      <sheetName val="[EXCELｲﾒｰｼﾞ_xls]_販売実_管理ｼｽﾃﾑ_E13"/>
      <sheetName val="[EXCELｲﾒｰｼﾞ_xls]_販売実_管理ｼｽﾃﾑ_E14"/>
      <sheetName val="[EXCELｲﾒｰｼﾞ_xls]____________180"/>
      <sheetName val="[EXCELｲﾒｰｼﾞ_xls]____________181"/>
      <sheetName val="[EXCELｲﾒｰｼﾞ_xls]____________182"/>
      <sheetName val="[EXCELｲﾒｰｼﾞ_xls]____________183"/>
      <sheetName val="[EXCELｲﾒｰｼﾞ_xls]____________184"/>
      <sheetName val="[EXCELｲﾒｰｼﾞ_xls]____________185"/>
      <sheetName val="[EXCELｲﾒｰｼﾞ_xls]____________186"/>
      <sheetName val="[EXCELｲﾒｰｼﾞ_xls]____________187"/>
      <sheetName val="[EXCELｲﾒｰｼﾞ_xls]____________188"/>
      <sheetName val="[EXCELｲﾒｰｼﾞ_xls]____________189"/>
      <sheetName val="[EXCELｲﾒｰｼﾞ_xls]____________190"/>
      <sheetName val="[EXCELｲﾒｰｼﾞ_xls]____________191"/>
      <sheetName val="[EXCELｲﾒｰｼﾞ_xls]____________192"/>
      <sheetName val="[EXCELｲﾒｰｼﾞ_xls]____________193"/>
      <sheetName val="[EXCELｲﾒｰｼﾞ_xls]____________194"/>
      <sheetName val="[EXCELｲﾒｰｼﾞ_xls]____________195"/>
      <sheetName val="[EXCELｲﾒｰｼﾞ_xls]____________196"/>
      <sheetName val="[EXCELｲﾒｰｼﾞ_xls]____________197"/>
      <sheetName val="[EXCELｲﾒｰｼﾞ_xls]____________198"/>
      <sheetName val="EXCELｲﾒｰｼﾞ_xls7"/>
      <sheetName val="1_脚本说明7"/>
      <sheetName val="0703轮胎销售分析_(2)7"/>
      <sheetName val="2_东森模块7"/>
      <sheetName val="0723_2006_MTP_27"/>
      <sheetName val="零售店别系列别销售_127"/>
      <sheetName val="1月入库(核算)_(3)7"/>
      <sheetName val="[EXCELｲﾒｰｼﾞ_xls]____________E57"/>
      <sheetName val="[EXCELｲﾒｰｼﾞ_xls]____________E58"/>
      <sheetName val="[EXCELｲﾒｰｼﾞ_xls]____________E59"/>
      <sheetName val="[EXCELｲﾒｰｼﾞ_xls]____________E60"/>
      <sheetName val="[EXCELｲﾒｰｼﾞ_xls]____________E61"/>
      <sheetName val="[EXCELｲﾒｰｼﾞ_xls]____________E62"/>
      <sheetName val="_販売実績管理ｼｽﾃﾑ_EXCEL_EXCELｲﾒｰｼﾞ_x7"/>
      <sheetName val="[EXCELｲﾒｰｼﾞ_xls]\販売実績管理ｼｽﾃﾑ\EX7"/>
      <sheetName val="[EXCELｲﾒｰｼﾞ_xls]____________E63"/>
      <sheetName val="[EXCELｲﾒｰｼﾞ_xls]____________E64"/>
      <sheetName val="[EXCELｲﾒｰｼﾞ_xls]____________199"/>
      <sheetName val="[EXCELｲﾒｰｼﾞ_xls]____________200"/>
      <sheetName val="[EXCELｲﾒｰｼﾞ_xls]_販売実_管_ｼｽﾃﾑ_E_8"/>
      <sheetName val="[EXCELｲﾒｰｼﾞ_xls]____________201"/>
      <sheetName val="[EXCELｲﾒｰｼﾞ_xls]____________202"/>
      <sheetName val="[EXCELｲﾒｰｼﾞ_xls]____________203"/>
      <sheetName val="[EXCELｲﾒｰｼﾞ_xls]____________204"/>
      <sheetName val="[EXCELｲﾒｰｼﾞ_xls]____________205"/>
      <sheetName val="[EXCELｲﾒｰｼﾞ_xls]____________206"/>
      <sheetName val="[EXCELｲﾒｰｼﾞ_xls]_販売実_管理ｼｽﾃﾑ_E15"/>
      <sheetName val="[EXCELｲﾒｰｼﾞ_xls]_販売実_管理ｼｽﾃﾑ_E16"/>
      <sheetName val="[EXCELｲﾒｰｼﾞ_xls]____________207"/>
      <sheetName val="[EXCELｲﾒｰｼﾞ_xls]____________208"/>
      <sheetName val="[EXCELｲﾒｰｼﾞ_xls]____________209"/>
      <sheetName val="[EXCELｲﾒｰｼﾞ_xls]____________210"/>
      <sheetName val="[EXCELｲﾒｰｼﾞ_xls]____________211"/>
      <sheetName val="[EXCELｲﾒｰｼﾞ_xls]____________212"/>
      <sheetName val="[EXCELｲﾒｰｼﾞ_xls]____________213"/>
      <sheetName val="[EXCELｲﾒｰｼﾞ_xls]____________214"/>
      <sheetName val="[EXCELｲﾒｰｼﾞ_xls]____________215"/>
      <sheetName val="[EXCELｲﾒｰｼﾞ_xls]____________216"/>
      <sheetName val="[EXCELｲﾒｰｼﾞ_xls]____________217"/>
      <sheetName val="[EXCELｲﾒｰｼﾞ_xls]____________218"/>
      <sheetName val="[EXCELｲﾒｰｼﾞ_xls]____________219"/>
      <sheetName val="[EXCELｲﾒｰｼﾞ_xls]____________220"/>
      <sheetName val="[EXCELｲﾒｰｼﾞ_xls]____________221"/>
      <sheetName val="[EXCELｲﾒｰｼﾞ_xls]____________222"/>
      <sheetName val="[EXCELｲﾒｰｼﾞ_xls]____________223"/>
      <sheetName val="[EXCELｲﾒｰｼﾞ_xls]____________224"/>
      <sheetName val="[EXCELｲﾒｰｼﾞ_xls]____________225"/>
      <sheetName val="[EXCELｲﾒｰｼﾞ_xls]____________307"/>
      <sheetName val="EXCELｲﾒｰｼﾞ_xls8"/>
      <sheetName val="1_脚本说明8"/>
      <sheetName val="0703轮胎销售分析_(2)8"/>
      <sheetName val="2_东森模块8"/>
      <sheetName val="0723_2006_MTP_28"/>
      <sheetName val="零售店别系列别销售_128"/>
      <sheetName val="1月入库(核算)_(3)8"/>
      <sheetName val="[EXCELｲﾒｰｼﾞ_xls]____________E65"/>
      <sheetName val="[EXCELｲﾒｰｼﾞ_xls]____________E66"/>
      <sheetName val="[EXCELｲﾒｰｼﾞ_xls]____________E67"/>
      <sheetName val="[EXCELｲﾒｰｼﾞ_xls]____________E68"/>
      <sheetName val="[EXCELｲﾒｰｼﾞ_xls]____________E69"/>
      <sheetName val="[EXCELｲﾒｰｼﾞ_xls]____________E70"/>
      <sheetName val="_販売実績管理ｼｽﾃﾑ_EXCEL_EXCELｲﾒｰｼﾞ_x8"/>
      <sheetName val="[EXCELｲﾒｰｼﾞ_xls]\販売実績管理ｼｽﾃﾑ\EX8"/>
      <sheetName val="[EXCELｲﾒｰｼﾞ_xls]____________E71"/>
      <sheetName val="[EXCELｲﾒｰｼﾞ_xls]____________E72"/>
      <sheetName val="[EXCELｲﾒｰｼﾞ_xls]____________226"/>
      <sheetName val="[EXCELｲﾒｰｼﾞ_xls]____________227"/>
      <sheetName val="[EXCELｲﾒｰｼﾞ_xls]_販売実_管_ｼｽﾃﾑ_E_9"/>
      <sheetName val="[EXCELｲﾒｰｼﾞ_xls]____________228"/>
      <sheetName val="[EXCELｲﾒｰｼﾞ_xls]____________229"/>
      <sheetName val="[EXCELｲﾒｰｼﾞ_xls]____________230"/>
      <sheetName val="[EXCELｲﾒｰｼﾞ_xls]____________231"/>
      <sheetName val="[EXCELｲﾒｰｼﾞ_xls]____________232"/>
      <sheetName val="[EXCELｲﾒｰｼﾞ_xls]____________233"/>
      <sheetName val="[EXCELｲﾒｰｼﾞ_xls]_販売実_管理ｼｽﾃﾑ_E17"/>
      <sheetName val="[EXCELｲﾒｰｼﾞ_xls]_販売実_管理ｼｽﾃﾑ_E18"/>
      <sheetName val="[EXCELｲﾒｰｼﾞ_xls]____________234"/>
      <sheetName val="[EXCELｲﾒｰｼﾞ_xls]____________235"/>
      <sheetName val="[EXCELｲﾒｰｼﾞ_xls]____________236"/>
      <sheetName val="[EXCELｲﾒｰｼﾞ_xls]____________237"/>
      <sheetName val="[EXCELｲﾒｰｼﾞ_xls]____________238"/>
      <sheetName val="[EXCELｲﾒｰｼﾞ_xls]____________239"/>
      <sheetName val="[EXCELｲﾒｰｼﾞ_xls]____________240"/>
      <sheetName val="[EXCELｲﾒｰｼﾞ_xls]____________241"/>
      <sheetName val="[EXCELｲﾒｰｼﾞ_xls]____________242"/>
      <sheetName val="[EXCELｲﾒｰｼﾞ_xls]____________243"/>
      <sheetName val="[EXCELｲﾒｰｼﾞ_xls]____________244"/>
      <sheetName val="[EXCELｲﾒｰｼﾞ_xls]____________245"/>
      <sheetName val="[EXCELｲﾒｰｼﾞ_xls]____________246"/>
      <sheetName val="[EXCELｲﾒｰｼﾞ_xls]____________247"/>
      <sheetName val="[EXCELｲﾒｰｼﾞ_xls]____________248"/>
      <sheetName val="[EXCELｲﾒｰｼﾞ_xls]____________249"/>
      <sheetName val="[EXCELｲﾒｰｼﾞ_xls]____________250"/>
      <sheetName val="[EXCELｲﾒｰｼﾞ_xls]____________251"/>
      <sheetName val="[EXCELｲﾒｰｼﾞ_xls]____________252"/>
      <sheetName val="EXCELｲﾒｰｼﾞ_xls9"/>
      <sheetName val="1_脚本说明9"/>
      <sheetName val="0703轮胎销售分析_(2)9"/>
      <sheetName val="2_东森模块9"/>
      <sheetName val="0723_2006_MTP_29"/>
      <sheetName val="零售店别系列别销售_129"/>
      <sheetName val="1月入库(核算)_(3)9"/>
      <sheetName val="[EXCELｲﾒｰｼﾞ_xls]____________E73"/>
      <sheetName val="[EXCELｲﾒｰｼﾞ_xls]____________E74"/>
      <sheetName val="[EXCELｲﾒｰｼﾞ_xls]____________E75"/>
      <sheetName val="[EXCELｲﾒｰｼﾞ_xls]____________E76"/>
      <sheetName val="[EXCELｲﾒｰｼﾞ_xls]____________E77"/>
      <sheetName val="[EXCELｲﾒｰｼﾞ_xls]____________E78"/>
      <sheetName val="_販売実績管理ｼｽﾃﾑ_EXCEL_EXCELｲﾒｰｼﾞ_x9"/>
      <sheetName val="[EXCELｲﾒｰｼﾞ_xls]\販売実績管理ｼｽﾃﾑ\EX9"/>
      <sheetName val="[EXCELｲﾒｰｼﾞ_xls]____________E79"/>
      <sheetName val="[EXCELｲﾒｰｼﾞ_xls]____________E80"/>
      <sheetName val="[EXCELｲﾒｰｼﾞ_xls]____________253"/>
      <sheetName val="[EXCELｲﾒｰｼﾞ_xls]____________254"/>
      <sheetName val="[EXCELｲﾒｰｼﾞ_xls]_販売実_管_ｼｽﾃﾑ_E10"/>
      <sheetName val="[EXCELｲﾒｰｼﾞ_xls]____________255"/>
      <sheetName val="[EXCELｲﾒｰｼﾞ_xls]____________256"/>
      <sheetName val="[EXCELｲﾒｰｼﾞ_xls]____________257"/>
      <sheetName val="[EXCELｲﾒｰｼﾞ_xls]____________258"/>
      <sheetName val="[EXCELｲﾒｰｼﾞ_xls]____________259"/>
      <sheetName val="[EXCELｲﾒｰｼﾞ_xls]____________260"/>
      <sheetName val="[EXCELｲﾒｰｼﾞ_xls]_販売実_管理ｼｽﾃﾑ_E19"/>
      <sheetName val="[EXCELｲﾒｰｼﾞ_xls]_販売実_管理ｼｽﾃﾑ_E20"/>
      <sheetName val="[EXCELｲﾒｰｼﾞ_xls]____________261"/>
      <sheetName val="[EXCELｲﾒｰｼﾞ_xls]____________262"/>
      <sheetName val="[EXCELｲﾒｰｼﾞ_xls]____________263"/>
      <sheetName val="[EXCELｲﾒｰｼﾞ_xls]____________264"/>
      <sheetName val="[EXCELｲﾒｰｼﾞ_xls]____________265"/>
      <sheetName val="[EXCELｲﾒｰｼﾞ_xls]____________266"/>
      <sheetName val="[EXCELｲﾒｰｼﾞ_xls]____________267"/>
      <sheetName val="[EXCELｲﾒｰｼﾞ_xls]____________268"/>
      <sheetName val="[EXCELｲﾒｰｼﾞ_xls]____________269"/>
      <sheetName val="[EXCELｲﾒｰｼﾞ_xls]____________270"/>
      <sheetName val="[EXCELｲﾒｰｼﾞ_xls]____________271"/>
      <sheetName val="[EXCELｲﾒｰｼﾞ_xls]____________272"/>
      <sheetName val="[EXCELｲﾒｰｼﾞ_xls]____________273"/>
      <sheetName val="[EXCELｲﾒｰｼﾞ_xls]____________274"/>
      <sheetName val="[EXCELｲﾒｰｼﾞ_xls]____________275"/>
      <sheetName val="[EXCELｲﾒｰｼﾞ_xls]____________276"/>
      <sheetName val="[EXCELｲﾒｰｼﾞ_xls]____________277"/>
      <sheetName val="[EXCELｲﾒｰｼﾞ_xls]____________278"/>
      <sheetName val="[EXCELｲﾒｰｼﾞ_xls]____________279"/>
      <sheetName val="[EXCELｲﾒｰｼﾞ.xls]____________184"/>
      <sheetName val="[EXCELｲﾒｰｼﾞ.xls]____________186"/>
      <sheetName val="[EXCELｲﾒｰｼﾞ.xls]____________185"/>
      <sheetName val="[EXCELｲﾒｰｼﾞ.xls]____________188"/>
      <sheetName val="[EXCELｲﾒｰｼﾞ.xls]____________187"/>
      <sheetName val="[EXCELｲﾒｰｼﾞ.xls]____________189"/>
      <sheetName val="[EXCELｲﾒｰｼﾞ.xls]____________190"/>
      <sheetName val="[EXCELｲﾒｰｼﾞ.xls]____________191"/>
      <sheetName val="[EXCELｲﾒｰｼﾞ.xls]____________193"/>
      <sheetName val="[EXCELｲﾒｰｼﾞ.xls]____________192"/>
      <sheetName val="[EXCELｲﾒｰｼﾞ.xls]____________194"/>
      <sheetName val="[EXCELｲﾒｰｼﾞ.xls]____________196"/>
      <sheetName val="[EXCELｲﾒｰｼﾞ.xls]____________195"/>
      <sheetName val="[EXCELｲﾒｰｼﾞ.xls]____________197"/>
      <sheetName val="[EXCELｲﾒｰｼﾞ.xls]____________199"/>
      <sheetName val="[EXCELｲﾒｰｼﾞ.xls]____________198"/>
      <sheetName val="[EXCELｲﾒｰｼﾞ.xls]____________200"/>
      <sheetName val="[EXCELｲﾒｰｼﾞ.xls]____________201"/>
      <sheetName val="[EXCELｲﾒｰｼﾞ.xls]____________202"/>
      <sheetName val="[EXCELｲﾒｰｼﾞ.xls]____________205"/>
      <sheetName val="[EXCELｲﾒｰｼﾞ.xls]____________203"/>
      <sheetName val="[EXCELｲﾒｰｼﾞ.xls]____________204"/>
      <sheetName val="[EXCELｲﾒｰｼﾞ.xls]____________206"/>
      <sheetName val="[EXCELｲﾒｰｼﾞ.xls]____________207"/>
      <sheetName val="[EXCELｲﾒｰｼﾞ.xls]____________208"/>
      <sheetName val="A"/>
      <sheetName val="T_Assumption"/>
      <sheetName val="BSMRPlan"/>
      <sheetName val="Y07_直需"/>
    </sheetNames>
    <definedNames>
      <definedName name="TEST"/>
      <definedName name="ボタン22_Click"/>
      <definedName name="ボタン5_Click"/>
      <definedName name="ボタン73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CR"/>
      <sheetName val="TBR"/>
      <sheetName val="TUBE&amp;FLAP"/>
      <sheetName val="AG"/>
    </sheetNames>
    <sheetDataSet>
      <sheetData sheetId="0">
        <row r="744">
          <cell r="CF744">
            <v>139383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 in Y23"/>
      <sheetName val="Summary by pattern"/>
      <sheetName val="PSR(G)_Optional_"/>
      <sheetName val="PCR Order Sheet final"/>
      <sheetName val="Sheet2"/>
      <sheetName val="Sheet1"/>
      <sheetName val="TP 없는 품목(주문)"/>
      <sheetName val="삭제완료된 품목리스트"/>
      <sheetName val="Y23 SOP"/>
    </sheetNames>
    <sheetDataSet>
      <sheetData sheetId="0"/>
      <sheetData sheetId="1"/>
      <sheetData sheetId="2"/>
      <sheetData sheetId="3">
        <row r="4">
          <cell r="S4">
            <v>12243</v>
          </cell>
          <cell r="V4">
            <v>0</v>
          </cell>
          <cell r="Z4">
            <v>0</v>
          </cell>
          <cell r="CM4">
            <v>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55">
          <cell r="J55">
            <v>1.98</v>
          </cell>
        </row>
        <row r="56">
          <cell r="J56">
            <v>1.6419999999999999</v>
          </cell>
        </row>
        <row r="71">
          <cell r="J71">
            <v>1.4119999999999999</v>
          </cell>
        </row>
        <row r="72">
          <cell r="J72">
            <v>0.93799999999999994</v>
          </cell>
        </row>
        <row r="76">
          <cell r="J76">
            <v>0</v>
          </cell>
        </row>
        <row r="77">
          <cell r="J77">
            <v>8.9999999999999993E-3</v>
          </cell>
        </row>
        <row r="87">
          <cell r="J87">
            <v>2.0190000000000001</v>
          </cell>
        </row>
        <row r="88">
          <cell r="J88">
            <v>3.052</v>
          </cell>
        </row>
        <row r="113">
          <cell r="J113">
            <v>0.25600000000000001</v>
          </cell>
        </row>
        <row r="114">
          <cell r="J114">
            <v>0.40699999999999997</v>
          </cell>
        </row>
        <row r="134">
          <cell r="J134">
            <v>0</v>
          </cell>
        </row>
        <row r="135">
          <cell r="J135">
            <v>0.106</v>
          </cell>
        </row>
        <row r="172">
          <cell r="J172">
            <v>2.0499999999999998</v>
          </cell>
        </row>
        <row r="173">
          <cell r="J173">
            <v>1.919</v>
          </cell>
        </row>
        <row r="218">
          <cell r="J218">
            <v>9.8000000000000004E-2</v>
          </cell>
        </row>
        <row r="219">
          <cell r="J219">
            <v>0.52700000000000002</v>
          </cell>
        </row>
        <row r="419">
          <cell r="J419">
            <v>3.5670000000000002</v>
          </cell>
        </row>
        <row r="420">
          <cell r="J420">
            <v>4.8849999999999998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56">
          <cell r="J56">
            <v>2.2370000000000001</v>
          </cell>
        </row>
        <row r="57">
          <cell r="J57">
            <v>1.254</v>
          </cell>
        </row>
        <row r="73">
          <cell r="J73">
            <v>1.786</v>
          </cell>
        </row>
        <row r="74">
          <cell r="J74">
            <v>0.81399999999999995</v>
          </cell>
        </row>
        <row r="78">
          <cell r="J78">
            <v>0</v>
          </cell>
        </row>
        <row r="79">
          <cell r="J79">
            <v>4.0000000000000001E-3</v>
          </cell>
        </row>
        <row r="89">
          <cell r="J89">
            <v>2.1560000000000001</v>
          </cell>
        </row>
        <row r="90">
          <cell r="J90">
            <v>4.9089999999999998</v>
          </cell>
        </row>
        <row r="115">
          <cell r="J115">
            <v>0.64900000000000002</v>
          </cell>
        </row>
        <row r="116">
          <cell r="J116">
            <v>0.55200000000000005</v>
          </cell>
        </row>
        <row r="136">
          <cell r="J136">
            <v>4.5999999999999999E-2</v>
          </cell>
        </row>
        <row r="137">
          <cell r="J137">
            <v>0.108</v>
          </cell>
        </row>
        <row r="171">
          <cell r="J171">
            <v>2.96</v>
          </cell>
        </row>
        <row r="172">
          <cell r="J172">
            <v>1.9630000000000001</v>
          </cell>
        </row>
        <row r="227">
          <cell r="J227">
            <v>1.238</v>
          </cell>
        </row>
        <row r="228">
          <cell r="J228">
            <v>1.004</v>
          </cell>
        </row>
        <row r="431">
          <cell r="J431">
            <v>4.9480000000000004</v>
          </cell>
        </row>
        <row r="432">
          <cell r="J432">
            <v>4.57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69">
          <cell r="J69">
            <v>0.26100000000000001</v>
          </cell>
        </row>
        <row r="70">
          <cell r="J70">
            <v>1.4350000000000001</v>
          </cell>
        </row>
        <row r="88">
          <cell r="J88">
            <v>0.63100000000000001</v>
          </cell>
        </row>
        <row r="89">
          <cell r="J89">
            <v>1.3859999999999999</v>
          </cell>
        </row>
        <row r="109">
          <cell r="J109">
            <v>6.68</v>
          </cell>
        </row>
        <row r="110">
          <cell r="J110">
            <v>4.9960000000000004</v>
          </cell>
        </row>
        <row r="147">
          <cell r="J147">
            <v>0.79600000000000004</v>
          </cell>
        </row>
        <row r="148">
          <cell r="J148">
            <v>1.7629999999999999</v>
          </cell>
        </row>
        <row r="168">
          <cell r="J168">
            <v>0.4</v>
          </cell>
        </row>
        <row r="169">
          <cell r="J169">
            <v>0.23400000000000001</v>
          </cell>
        </row>
        <row r="226">
          <cell r="J226">
            <v>1.5109999999999999</v>
          </cell>
        </row>
        <row r="227">
          <cell r="J227">
            <v>4.8559999999999999</v>
          </cell>
        </row>
        <row r="284">
          <cell r="J284">
            <v>1.042</v>
          </cell>
        </row>
        <row r="285">
          <cell r="J285">
            <v>1.821</v>
          </cell>
        </row>
        <row r="517">
          <cell r="J517">
            <v>2.0049999999999999</v>
          </cell>
        </row>
        <row r="518">
          <cell r="J518">
            <v>4.923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66">
          <cell r="J66">
            <v>0.80600000000000005</v>
          </cell>
        </row>
        <row r="67">
          <cell r="J67">
            <v>1.4259999999999999</v>
          </cell>
        </row>
        <row r="83">
          <cell r="J83">
            <v>2.4E-2</v>
          </cell>
        </row>
        <row r="84">
          <cell r="J84">
            <v>0.32600000000000001</v>
          </cell>
        </row>
        <row r="105">
          <cell r="J105">
            <v>12.198</v>
          </cell>
        </row>
        <row r="106">
          <cell r="J106">
            <v>9.4169999999999998</v>
          </cell>
        </row>
        <row r="144">
          <cell r="J144">
            <v>2.2400000000000002</v>
          </cell>
        </row>
        <row r="145">
          <cell r="J145">
            <v>3.4689999999999999</v>
          </cell>
        </row>
        <row r="166">
          <cell r="J166">
            <v>0.35499999999999998</v>
          </cell>
        </row>
        <row r="167">
          <cell r="J167">
            <v>0.35799999999999998</v>
          </cell>
        </row>
        <row r="227">
          <cell r="J227">
            <v>4.1459999999999999</v>
          </cell>
        </row>
        <row r="228">
          <cell r="J228">
            <v>4.3</v>
          </cell>
        </row>
        <row r="279">
          <cell r="J279">
            <v>3.0880000000000001</v>
          </cell>
        </row>
        <row r="280">
          <cell r="J280">
            <v>2.0209999999999999</v>
          </cell>
        </row>
        <row r="514">
          <cell r="J514">
            <v>7.2969999999999997</v>
          </cell>
        </row>
        <row r="515">
          <cell r="J515">
            <v>7.0279999999999996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61">
          <cell r="J61">
            <v>0.47599999999999998</v>
          </cell>
        </row>
        <row r="62">
          <cell r="J62">
            <v>0.92800000000000005</v>
          </cell>
        </row>
        <row r="74">
          <cell r="J74">
            <v>0.38800000000000001</v>
          </cell>
        </row>
        <row r="75">
          <cell r="J75">
            <v>1.871</v>
          </cell>
        </row>
        <row r="96">
          <cell r="J96">
            <v>6.2</v>
          </cell>
        </row>
        <row r="97">
          <cell r="J97">
            <v>2.5630000000000002</v>
          </cell>
        </row>
        <row r="127">
          <cell r="J127">
            <v>2.508</v>
          </cell>
        </row>
        <row r="128">
          <cell r="J128">
            <v>0.53800000000000003</v>
          </cell>
        </row>
        <row r="143">
          <cell r="J143">
            <v>0.3</v>
          </cell>
        </row>
        <row r="144">
          <cell r="J144">
            <v>4.2999999999999997E-2</v>
          </cell>
        </row>
        <row r="195">
          <cell r="J195">
            <v>3.2240000000000002</v>
          </cell>
        </row>
        <row r="196">
          <cell r="J196">
            <v>1.29</v>
          </cell>
        </row>
        <row r="247">
          <cell r="J247">
            <v>0</v>
          </cell>
        </row>
        <row r="248">
          <cell r="J248">
            <v>0.49099999999999999</v>
          </cell>
        </row>
        <row r="460">
          <cell r="J460">
            <v>3.7410000000000001</v>
          </cell>
        </row>
        <row r="461">
          <cell r="J461">
            <v>2.4220000000000002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58">
          <cell r="J58">
            <v>0.49399999999999999</v>
          </cell>
        </row>
        <row r="59">
          <cell r="J59">
            <v>0.44900000000000001</v>
          </cell>
        </row>
        <row r="70">
          <cell r="J70">
            <v>0</v>
          </cell>
        </row>
        <row r="71">
          <cell r="J71">
            <v>0.47599999999999998</v>
          </cell>
        </row>
        <row r="92">
          <cell r="J92">
            <v>5.1289999999999996</v>
          </cell>
        </row>
        <row r="93">
          <cell r="J93">
            <v>0.67900000000000005</v>
          </cell>
        </row>
        <row r="118">
          <cell r="J118">
            <v>0.44900000000000001</v>
          </cell>
        </row>
        <row r="119">
          <cell r="J119">
            <v>0.377</v>
          </cell>
        </row>
        <row r="134">
          <cell r="J134">
            <v>0.09</v>
          </cell>
        </row>
        <row r="135">
          <cell r="J135">
            <v>9.7000000000000003E-2</v>
          </cell>
        </row>
        <row r="180">
          <cell r="J180">
            <v>0.79300000000000004</v>
          </cell>
        </row>
        <row r="181">
          <cell r="J181">
            <v>2.5219999999999998</v>
          </cell>
        </row>
        <row r="239">
          <cell r="J239">
            <v>3.1030000000000002</v>
          </cell>
        </row>
        <row r="240">
          <cell r="J240">
            <v>0.45600000000000002</v>
          </cell>
        </row>
        <row r="456">
          <cell r="J456">
            <v>2.6869999999999998</v>
          </cell>
        </row>
        <row r="457">
          <cell r="J457">
            <v>6.9370000000000003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61">
          <cell r="J61">
            <v>0.85499999999999998</v>
          </cell>
        </row>
        <row r="62">
          <cell r="J62">
            <v>0.71499999999999997</v>
          </cell>
        </row>
        <row r="73">
          <cell r="J73">
            <v>0.22700000000000001</v>
          </cell>
        </row>
        <row r="74">
          <cell r="J74">
            <v>0.13300000000000001</v>
          </cell>
        </row>
        <row r="95">
          <cell r="J95">
            <v>2.3079999999999998</v>
          </cell>
        </row>
        <row r="96">
          <cell r="J96">
            <v>5.1559999999999997</v>
          </cell>
        </row>
        <row r="120">
          <cell r="J120">
            <v>4.9000000000000002E-2</v>
          </cell>
        </row>
        <row r="121">
          <cell r="J121">
            <v>0.75800000000000001</v>
          </cell>
        </row>
        <row r="136">
          <cell r="J136">
            <v>0.14000000000000001</v>
          </cell>
        </row>
        <row r="137">
          <cell r="J137">
            <v>0.14699999999999999</v>
          </cell>
        </row>
        <row r="182">
          <cell r="J182">
            <v>0.47099999999999997</v>
          </cell>
        </row>
        <row r="183">
          <cell r="J183">
            <v>1.3440000000000001</v>
          </cell>
        </row>
        <row r="241">
          <cell r="J241">
            <v>1.2809999999999999</v>
          </cell>
        </row>
        <row r="242">
          <cell r="J242">
            <v>1.1619999999999999</v>
          </cell>
        </row>
        <row r="452">
          <cell r="J452">
            <v>2.5049999999999999</v>
          </cell>
        </row>
        <row r="453">
          <cell r="J453">
            <v>4.2619999999999996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59">
          <cell r="J59">
            <v>0.76800000000000002</v>
          </cell>
        </row>
        <row r="60">
          <cell r="J60">
            <v>0.747</v>
          </cell>
        </row>
        <row r="72">
          <cell r="J72">
            <v>0.57899999999999996</v>
          </cell>
        </row>
        <row r="73">
          <cell r="J73">
            <v>0.17699999999999999</v>
          </cell>
        </row>
        <row r="94">
          <cell r="J94">
            <v>0</v>
          </cell>
        </row>
        <row r="95">
          <cell r="J95">
            <v>3.1080000000000001</v>
          </cell>
        </row>
        <row r="119">
          <cell r="J119">
            <v>0.04</v>
          </cell>
        </row>
        <row r="120">
          <cell r="J120">
            <v>0.52500000000000002</v>
          </cell>
        </row>
        <row r="134">
          <cell r="J134">
            <v>9.6000000000000002E-2</v>
          </cell>
        </row>
        <row r="135">
          <cell r="J135">
            <v>5.2999999999999999E-2</v>
          </cell>
        </row>
        <row r="181">
          <cell r="J181">
            <v>0.38500000000000001</v>
          </cell>
        </row>
        <row r="182">
          <cell r="J182">
            <v>1.101</v>
          </cell>
        </row>
        <row r="241">
          <cell r="J241">
            <v>0.41199999999999998</v>
          </cell>
        </row>
        <row r="242">
          <cell r="J242">
            <v>1.161</v>
          </cell>
        </row>
        <row r="449">
          <cell r="J449">
            <v>2.0750000000000002</v>
          </cell>
        </row>
        <row r="450">
          <cell r="J450">
            <v>4.1509999999999998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62">
          <cell r="J62">
            <v>1.619</v>
          </cell>
        </row>
        <row r="63">
          <cell r="J63">
            <v>1.0209999999999999</v>
          </cell>
        </row>
        <row r="75">
          <cell r="J75">
            <v>0.47799999999999998</v>
          </cell>
        </row>
        <row r="76">
          <cell r="J76">
            <v>0.499</v>
          </cell>
        </row>
        <row r="97">
          <cell r="J97">
            <v>0</v>
          </cell>
        </row>
        <row r="98">
          <cell r="J98">
            <v>5.6959999999999997</v>
          </cell>
        </row>
        <row r="123">
          <cell r="J123">
            <v>6.2E-2</v>
          </cell>
        </row>
        <row r="124">
          <cell r="J124">
            <v>0.39800000000000002</v>
          </cell>
        </row>
        <row r="138">
          <cell r="J138">
            <v>0.01</v>
          </cell>
        </row>
        <row r="139">
          <cell r="J139">
            <v>4.4999999999999998E-2</v>
          </cell>
        </row>
        <row r="183">
          <cell r="J183">
            <v>1.4239999999999999</v>
          </cell>
        </row>
        <row r="184">
          <cell r="J184">
            <v>1.23</v>
          </cell>
        </row>
        <row r="245">
          <cell r="J245">
            <v>1.8140000000000001</v>
          </cell>
        </row>
        <row r="246">
          <cell r="J246">
            <v>0.72799999999999998</v>
          </cell>
        </row>
        <row r="452">
          <cell r="J452">
            <v>5.92</v>
          </cell>
        </row>
        <row r="453">
          <cell r="J453">
            <v>4.7649999999999997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66">
          <cell r="J66">
            <v>1.3009999999999999</v>
          </cell>
        </row>
        <row r="67">
          <cell r="J67">
            <v>0.74199999999999999</v>
          </cell>
        </row>
        <row r="80">
          <cell r="J80">
            <v>0.10199999999999999</v>
          </cell>
        </row>
        <row r="81">
          <cell r="J81">
            <v>0.28199999999999997</v>
          </cell>
        </row>
        <row r="85">
          <cell r="J85">
            <v>-0.68200000000000005</v>
          </cell>
        </row>
        <row r="104">
          <cell r="J104">
            <v>2.4129999999999998</v>
          </cell>
        </row>
        <row r="105">
          <cell r="J105">
            <v>2.1440000000000001</v>
          </cell>
        </row>
        <row r="132">
          <cell r="J132">
            <v>6.4000000000000001E-2</v>
          </cell>
        </row>
        <row r="133">
          <cell r="J133">
            <v>0.40899999999999997</v>
          </cell>
        </row>
        <row r="148">
          <cell r="J148">
            <v>0.02</v>
          </cell>
        </row>
        <row r="149">
          <cell r="J149">
            <v>1.7000000000000001E-2</v>
          </cell>
        </row>
        <row r="199">
          <cell r="J199">
            <v>0.99399999999999999</v>
          </cell>
        </row>
        <row r="200">
          <cell r="J200">
            <v>1.0580000000000001</v>
          </cell>
        </row>
        <row r="261">
          <cell r="J261">
            <v>0.45200000000000001</v>
          </cell>
        </row>
        <row r="262">
          <cell r="J262">
            <v>0.40899999999999997</v>
          </cell>
        </row>
        <row r="479">
          <cell r="J479">
            <v>6.41</v>
          </cell>
        </row>
        <row r="480">
          <cell r="J480">
            <v>6.2140000000000004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65">
          <cell r="J65">
            <v>1.272</v>
          </cell>
        </row>
        <row r="66">
          <cell r="J66">
            <v>1.401</v>
          </cell>
        </row>
        <row r="79">
          <cell r="J79">
            <v>0.222</v>
          </cell>
        </row>
        <row r="80">
          <cell r="J80">
            <v>0.28499999999999998</v>
          </cell>
        </row>
        <row r="84">
          <cell r="J84">
            <v>1E-3</v>
          </cell>
        </row>
        <row r="105">
          <cell r="J105">
            <v>4.4889999999999999</v>
          </cell>
        </row>
        <row r="106">
          <cell r="J106">
            <v>4.0759999999999996</v>
          </cell>
        </row>
        <row r="135">
          <cell r="J135">
            <v>0.61599999999999999</v>
          </cell>
        </row>
        <row r="136">
          <cell r="J136">
            <v>0.48799999999999999</v>
          </cell>
        </row>
        <row r="151">
          <cell r="J151">
            <v>7.2999999999999995E-2</v>
          </cell>
        </row>
        <row r="152">
          <cell r="J152">
            <v>7.1999999999999995E-2</v>
          </cell>
        </row>
        <row r="206">
          <cell r="J206">
            <v>1.905</v>
          </cell>
        </row>
        <row r="207">
          <cell r="J207">
            <v>1.091</v>
          </cell>
        </row>
        <row r="269">
          <cell r="J269">
            <v>0.77800000000000002</v>
          </cell>
        </row>
        <row r="270">
          <cell r="J270">
            <v>1.1160000000000001</v>
          </cell>
        </row>
        <row r="493">
          <cell r="J493">
            <v>6.6189999999999998</v>
          </cell>
        </row>
        <row r="494">
          <cell r="J494">
            <v>4.7590000000000003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8">
          <cell r="J78">
            <v>2.6070000000000002</v>
          </cell>
        </row>
        <row r="79">
          <cell r="J79">
            <v>1.675</v>
          </cell>
        </row>
        <row r="93">
          <cell r="J93">
            <v>0.57699999999999996</v>
          </cell>
        </row>
        <row r="94">
          <cell r="J94">
            <v>0.35699999999999998</v>
          </cell>
        </row>
        <row r="98">
          <cell r="J98">
            <v>2E-3</v>
          </cell>
        </row>
        <row r="116">
          <cell r="J116">
            <v>1</v>
          </cell>
        </row>
        <row r="117">
          <cell r="J117">
            <v>2.9670000000000001</v>
          </cell>
        </row>
        <row r="149">
          <cell r="J149">
            <v>5.0110000000000001</v>
          </cell>
        </row>
        <row r="150">
          <cell r="J150">
            <v>0.78100000000000003</v>
          </cell>
        </row>
        <row r="168">
          <cell r="J168">
            <v>0.48599999999999999</v>
          </cell>
        </row>
        <row r="169">
          <cell r="J169">
            <v>4.1000000000000002E-2</v>
          </cell>
        </row>
        <row r="230">
          <cell r="J230">
            <v>4.46</v>
          </cell>
        </row>
        <row r="231">
          <cell r="J231">
            <v>2.0950000000000002</v>
          </cell>
        </row>
        <row r="292">
          <cell r="J292">
            <v>1.5609999999999999</v>
          </cell>
        </row>
        <row r="293">
          <cell r="J293">
            <v>3.2629999999999999</v>
          </cell>
        </row>
        <row r="521">
          <cell r="J521">
            <v>5.9660000000000002</v>
          </cell>
        </row>
        <row r="522">
          <cell r="J522">
            <v>4.1950000000000003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94">
          <cell r="J94">
            <v>2.0190000000000001</v>
          </cell>
        </row>
        <row r="95">
          <cell r="J95">
            <v>1.343</v>
          </cell>
        </row>
        <row r="111">
          <cell r="J111">
            <v>0.64800000000000002</v>
          </cell>
        </row>
        <row r="112">
          <cell r="J112">
            <v>0.39</v>
          </cell>
        </row>
        <row r="116">
          <cell r="J116">
            <v>8.0000000000000002E-3</v>
          </cell>
        </row>
        <row r="134">
          <cell r="J134">
            <v>5.774</v>
          </cell>
        </row>
        <row r="135">
          <cell r="J135">
            <v>5.5170000000000003</v>
          </cell>
        </row>
        <row r="171">
          <cell r="J171">
            <v>2.6520000000000001</v>
          </cell>
        </row>
        <row r="172">
          <cell r="J172">
            <v>2.2170000000000001</v>
          </cell>
        </row>
        <row r="191">
          <cell r="J191">
            <v>1.512</v>
          </cell>
        </row>
        <row r="192">
          <cell r="J192">
            <v>0.70899999999999996</v>
          </cell>
        </row>
        <row r="252">
          <cell r="J252">
            <v>2.726</v>
          </cell>
        </row>
        <row r="253">
          <cell r="J253">
            <v>1.3759999999999999</v>
          </cell>
        </row>
        <row r="313">
          <cell r="J313">
            <v>1.657</v>
          </cell>
        </row>
        <row r="314">
          <cell r="J314">
            <v>1.05</v>
          </cell>
        </row>
        <row r="562">
          <cell r="J562">
            <v>12.603</v>
          </cell>
        </row>
        <row r="563">
          <cell r="J563">
            <v>4.4459999999999997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98">
          <cell r="J98">
            <v>1.413</v>
          </cell>
        </row>
        <row r="99">
          <cell r="J99">
            <v>1.4350000000000001</v>
          </cell>
        </row>
        <row r="116">
          <cell r="J116">
            <v>0.48799999999999999</v>
          </cell>
        </row>
        <row r="117">
          <cell r="J117">
            <v>0.40300000000000002</v>
          </cell>
        </row>
        <row r="121">
          <cell r="J121">
            <v>0.71</v>
          </cell>
        </row>
        <row r="141">
          <cell r="J141">
            <v>5.1210000000000004</v>
          </cell>
        </row>
        <row r="142">
          <cell r="J142">
            <v>1.2649999999999999</v>
          </cell>
        </row>
        <row r="178">
          <cell r="J178">
            <v>1.7509999999999999</v>
          </cell>
        </row>
        <row r="179">
          <cell r="J179">
            <v>6.48</v>
          </cell>
        </row>
        <row r="197">
          <cell r="J197">
            <v>0</v>
          </cell>
        </row>
        <row r="198">
          <cell r="J198">
            <v>0.96799999999999997</v>
          </cell>
        </row>
        <row r="258">
          <cell r="J258">
            <v>1.4019999999999999</v>
          </cell>
        </row>
        <row r="259">
          <cell r="J259">
            <v>4.7759999999999998</v>
          </cell>
        </row>
        <row r="318">
          <cell r="J318">
            <v>0.39800000000000002</v>
          </cell>
        </row>
        <row r="319">
          <cell r="J319">
            <v>1.2869999999999999</v>
          </cell>
        </row>
        <row r="570">
          <cell r="J570">
            <v>6.7370000000000001</v>
          </cell>
        </row>
        <row r="571">
          <cell r="J571">
            <v>11.689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90">
          <cell r="J90">
            <v>1.149</v>
          </cell>
        </row>
        <row r="91">
          <cell r="J91">
            <v>1.6259999999999999</v>
          </cell>
        </row>
        <row r="105">
          <cell r="J105">
            <v>0.36499999999999999</v>
          </cell>
        </row>
        <row r="106">
          <cell r="J106">
            <v>0.51700000000000002</v>
          </cell>
        </row>
        <row r="127">
          <cell r="J127">
            <v>5.0060000000000002</v>
          </cell>
        </row>
        <row r="128">
          <cell r="J128">
            <v>0.91100000000000003</v>
          </cell>
        </row>
        <row r="158">
          <cell r="J158">
            <v>0.39900000000000002</v>
          </cell>
        </row>
        <row r="159">
          <cell r="J159">
            <v>3.4049999999999998</v>
          </cell>
        </row>
        <row r="173">
          <cell r="J173">
            <v>0.16500000000000001</v>
          </cell>
        </row>
        <row r="174">
          <cell r="J174">
            <v>0.33300000000000002</v>
          </cell>
        </row>
        <row r="231">
          <cell r="J231">
            <v>1.141</v>
          </cell>
        </row>
        <row r="232">
          <cell r="J232">
            <v>3.7989999999999999</v>
          </cell>
        </row>
        <row r="285">
          <cell r="J285">
            <v>0.90600000000000003</v>
          </cell>
        </row>
        <row r="286">
          <cell r="J286">
            <v>0.72599999999999998</v>
          </cell>
        </row>
        <row r="491">
          <cell r="J491">
            <v>5.234</v>
          </cell>
        </row>
        <row r="492">
          <cell r="J492">
            <v>10.324999999999999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86">
          <cell r="J86">
            <v>1.3839999999999999</v>
          </cell>
        </row>
        <row r="87">
          <cell r="J87">
            <v>1.8819999999999999</v>
          </cell>
        </row>
        <row r="101">
          <cell r="J101">
            <v>0.33200000000000002</v>
          </cell>
        </row>
        <row r="102">
          <cell r="J102">
            <v>0.54600000000000004</v>
          </cell>
        </row>
        <row r="122">
          <cell r="J122">
            <v>3.5859999999999999</v>
          </cell>
        </row>
        <row r="123">
          <cell r="J123">
            <v>6.7190000000000003</v>
          </cell>
        </row>
        <row r="149">
          <cell r="J149">
            <v>0.80500000000000005</v>
          </cell>
        </row>
        <row r="150">
          <cell r="J150">
            <v>1.5840000000000001</v>
          </cell>
        </row>
        <row r="163">
          <cell r="J163">
            <v>1.4999999999999999E-2</v>
          </cell>
        </row>
        <row r="164">
          <cell r="J164">
            <v>0.35</v>
          </cell>
        </row>
        <row r="216">
          <cell r="J216">
            <v>1.0640000000000001</v>
          </cell>
        </row>
        <row r="217">
          <cell r="J217">
            <v>3.4870000000000001</v>
          </cell>
        </row>
        <row r="269">
          <cell r="J269">
            <v>0.64600000000000002</v>
          </cell>
        </row>
        <row r="270">
          <cell r="J270">
            <v>1.3640000000000001</v>
          </cell>
        </row>
        <row r="474">
          <cell r="J474">
            <v>2.9239999999999999</v>
          </cell>
        </row>
        <row r="475">
          <cell r="J475">
            <v>8.4619999999999997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8">
          <cell r="J78">
            <v>0.18099999999999999</v>
          </cell>
        </row>
        <row r="79">
          <cell r="J79">
            <v>0.72399999999999998</v>
          </cell>
        </row>
        <row r="92">
          <cell r="J92">
            <v>0.123</v>
          </cell>
        </row>
        <row r="93">
          <cell r="J93">
            <v>0.41399999999999998</v>
          </cell>
        </row>
        <row r="113">
          <cell r="J113">
            <v>4.9020000000000001</v>
          </cell>
        </row>
        <row r="114">
          <cell r="J114">
            <v>3.0539999999999998</v>
          </cell>
        </row>
        <row r="136">
          <cell r="J136">
            <v>0</v>
          </cell>
        </row>
        <row r="137">
          <cell r="J137">
            <v>0.106</v>
          </cell>
        </row>
        <row r="148">
          <cell r="J148">
            <v>0</v>
          </cell>
        </row>
        <row r="149">
          <cell r="J149">
            <v>1.7000000000000001E-2</v>
          </cell>
        </row>
        <row r="191">
          <cell r="J191">
            <v>0.12</v>
          </cell>
        </row>
        <row r="192">
          <cell r="J192">
            <v>0.82399999999999995</v>
          </cell>
        </row>
        <row r="242">
          <cell r="J242">
            <v>0.77800000000000002</v>
          </cell>
        </row>
        <row r="243">
          <cell r="J243">
            <v>0.55200000000000005</v>
          </cell>
        </row>
        <row r="432">
          <cell r="J432">
            <v>0.92900000000000005</v>
          </cell>
        </row>
        <row r="433">
          <cell r="J433">
            <v>2.3490000000000002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4">
          <cell r="J74">
            <v>0.39900000000000002</v>
          </cell>
        </row>
        <row r="75">
          <cell r="J75">
            <v>0.53500000000000003</v>
          </cell>
        </row>
        <row r="88">
          <cell r="J88">
            <v>9.9000000000000005E-2</v>
          </cell>
        </row>
        <row r="89">
          <cell r="J89">
            <v>0.17100000000000001</v>
          </cell>
        </row>
        <row r="110">
          <cell r="J110">
            <v>2.4580000000000002</v>
          </cell>
        </row>
        <row r="111">
          <cell r="J111">
            <v>1.7350000000000001</v>
          </cell>
        </row>
        <row r="134">
          <cell r="J134">
            <v>0.121</v>
          </cell>
        </row>
        <row r="135">
          <cell r="J135">
            <v>0.34799999999999998</v>
          </cell>
        </row>
        <row r="147">
          <cell r="J147">
            <v>0.11700000000000001</v>
          </cell>
        </row>
        <row r="148">
          <cell r="J148">
            <v>7.2999999999999995E-2</v>
          </cell>
        </row>
        <row r="196">
          <cell r="J196">
            <v>1.7929999999999999</v>
          </cell>
        </row>
        <row r="197">
          <cell r="J197">
            <v>1.643</v>
          </cell>
        </row>
        <row r="251">
          <cell r="J251">
            <v>2.4460000000000002</v>
          </cell>
        </row>
        <row r="252">
          <cell r="J252">
            <v>1.1779999999999999</v>
          </cell>
        </row>
        <row r="474">
          <cell r="J474">
            <v>10.95</v>
          </cell>
        </row>
        <row r="475">
          <cell r="J475">
            <v>7.1509999999999998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3">
          <cell r="J73">
            <v>1.2110000000000001</v>
          </cell>
        </row>
        <row r="74">
          <cell r="J74">
            <v>0.99199999999999999</v>
          </cell>
        </row>
        <row r="87">
          <cell r="J87">
            <v>0.26200000000000001</v>
          </cell>
        </row>
        <row r="88">
          <cell r="J88">
            <v>0.255</v>
          </cell>
        </row>
        <row r="107">
          <cell r="J107">
            <v>3.4790000000000001</v>
          </cell>
        </row>
        <row r="108">
          <cell r="J108">
            <v>5.0739999999999998</v>
          </cell>
        </row>
        <row r="130">
          <cell r="J130">
            <v>1.22</v>
          </cell>
        </row>
        <row r="131">
          <cell r="J131">
            <v>0.94799999999999995</v>
          </cell>
        </row>
        <row r="140">
          <cell r="J140">
            <v>0</v>
          </cell>
        </row>
        <row r="141">
          <cell r="J141">
            <v>0.16300000000000001</v>
          </cell>
        </row>
        <row r="184">
          <cell r="J184">
            <v>0.98699999999999999</v>
          </cell>
        </row>
        <row r="185">
          <cell r="J185">
            <v>1.3779999999999999</v>
          </cell>
        </row>
        <row r="242">
          <cell r="J242">
            <v>2.2989999999999999</v>
          </cell>
        </row>
        <row r="243">
          <cell r="J243">
            <v>3.7719999999999998</v>
          </cell>
        </row>
        <row r="437">
          <cell r="J437">
            <v>5.58</v>
          </cell>
        </row>
        <row r="438">
          <cell r="J438">
            <v>6.8579999999999997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4">
          <cell r="J74">
            <v>0.83699999999999997</v>
          </cell>
        </row>
        <row r="75">
          <cell r="J75">
            <v>1.03</v>
          </cell>
        </row>
        <row r="87">
          <cell r="J87">
            <v>4.9000000000000002E-2</v>
          </cell>
        </row>
        <row r="88">
          <cell r="J88">
            <v>0.20699999999999999</v>
          </cell>
        </row>
        <row r="108">
          <cell r="J108">
            <v>4.4749999999999996</v>
          </cell>
        </row>
        <row r="109">
          <cell r="J109">
            <v>6.7089999999999996</v>
          </cell>
        </row>
        <row r="133">
          <cell r="J133">
            <v>1.175</v>
          </cell>
        </row>
        <row r="134">
          <cell r="J134">
            <v>1.1140000000000001</v>
          </cell>
        </row>
        <row r="145">
          <cell r="J145">
            <v>0.76100000000000001</v>
          </cell>
        </row>
        <row r="146">
          <cell r="J146">
            <v>0.42199999999999999</v>
          </cell>
        </row>
        <row r="192">
          <cell r="J192">
            <v>3.508</v>
          </cell>
        </row>
        <row r="193">
          <cell r="J193">
            <v>2.508</v>
          </cell>
        </row>
        <row r="249">
          <cell r="J249">
            <v>3.113</v>
          </cell>
        </row>
        <row r="250">
          <cell r="J250">
            <v>1.944</v>
          </cell>
        </row>
        <row r="451">
          <cell r="J451">
            <v>9.8680000000000003</v>
          </cell>
        </row>
        <row r="452">
          <cell r="J452">
            <v>8.5069999999999997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8">
          <cell r="J78">
            <v>2.8420000000000001</v>
          </cell>
        </row>
        <row r="79">
          <cell r="J79">
            <v>1.76</v>
          </cell>
        </row>
        <row r="91">
          <cell r="J91">
            <v>0.156</v>
          </cell>
        </row>
        <row r="92">
          <cell r="J92">
            <v>0.42899999999999999</v>
          </cell>
        </row>
        <row r="111">
          <cell r="J111">
            <v>0.316</v>
          </cell>
        </row>
        <row r="112">
          <cell r="J112">
            <v>2.9049999999999998</v>
          </cell>
        </row>
        <row r="140">
          <cell r="J140">
            <v>3.0750000000000002</v>
          </cell>
        </row>
        <row r="141">
          <cell r="J141">
            <v>0.873</v>
          </cell>
        </row>
        <row r="152">
          <cell r="J152">
            <v>4.1000000000000002E-2</v>
          </cell>
        </row>
        <row r="153">
          <cell r="J153">
            <v>0.25900000000000001</v>
          </cell>
        </row>
        <row r="203">
          <cell r="J203">
            <v>3.5209999999999999</v>
          </cell>
        </row>
        <row r="204">
          <cell r="J204">
            <v>2.0459999999999998</v>
          </cell>
        </row>
        <row r="260">
          <cell r="J260">
            <v>2.1080000000000001</v>
          </cell>
        </row>
        <row r="261">
          <cell r="J261">
            <v>2.7269999999999999</v>
          </cell>
        </row>
        <row r="469">
          <cell r="J469">
            <v>10.432</v>
          </cell>
        </row>
        <row r="470">
          <cell r="J470">
            <v>8.4930000000000003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  <sheetName val="Sheet1"/>
      <sheetName val="Sheet2"/>
    </sheetNames>
    <sheetDataSet>
      <sheetData sheetId="0" refreshError="1">
        <row r="78">
          <cell r="J78">
            <v>1.573</v>
          </cell>
        </row>
        <row r="79">
          <cell r="J79">
            <v>1.9970000000000001</v>
          </cell>
        </row>
        <row r="93">
          <cell r="J93">
            <v>0.29299999999999998</v>
          </cell>
        </row>
        <row r="94">
          <cell r="J94">
            <v>0.42</v>
          </cell>
        </row>
        <row r="111">
          <cell r="J111">
            <v>2.8140000000000001</v>
          </cell>
        </row>
        <row r="112">
          <cell r="J112">
            <v>4.0129999999999999</v>
          </cell>
        </row>
        <row r="140">
          <cell r="J140">
            <v>1.359</v>
          </cell>
        </row>
        <row r="141">
          <cell r="J141">
            <v>1.1859999999999999</v>
          </cell>
        </row>
        <row r="154">
          <cell r="J154">
            <v>2.1030000000000002</v>
          </cell>
        </row>
        <row r="155">
          <cell r="J155">
            <v>0.47099999999999997</v>
          </cell>
        </row>
        <row r="202">
          <cell r="J202">
            <v>2.9940000000000002</v>
          </cell>
        </row>
        <row r="203">
          <cell r="J203">
            <v>1.7909999999999999</v>
          </cell>
        </row>
        <row r="257">
          <cell r="J257">
            <v>1.976</v>
          </cell>
        </row>
        <row r="258">
          <cell r="J258">
            <v>2.145</v>
          </cell>
        </row>
        <row r="466">
          <cell r="J466">
            <v>8.5969999999999995</v>
          </cell>
        </row>
        <row r="467">
          <cell r="J467">
            <v>7.1269999999999998</v>
          </cell>
        </row>
      </sheetData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86">
          <cell r="J86">
            <v>2.5270000000000001</v>
          </cell>
        </row>
        <row r="87">
          <cell r="J87">
            <v>1.59</v>
          </cell>
        </row>
        <row r="103">
          <cell r="J103">
            <v>1.0169999999999999</v>
          </cell>
        </row>
        <row r="104">
          <cell r="J104">
            <v>0.152</v>
          </cell>
        </row>
        <row r="120">
          <cell r="J120">
            <v>2.9159999999999999</v>
          </cell>
        </row>
        <row r="121">
          <cell r="J121">
            <v>3.3610000000000002</v>
          </cell>
        </row>
        <row r="150">
          <cell r="J150">
            <v>2.4860000000000002</v>
          </cell>
        </row>
        <row r="151">
          <cell r="J151">
            <v>3.726</v>
          </cell>
        </row>
        <row r="163">
          <cell r="J163">
            <v>0.66700000000000004</v>
          </cell>
        </row>
        <row r="164">
          <cell r="J164">
            <v>1.7989999999999999</v>
          </cell>
        </row>
        <row r="212">
          <cell r="J212">
            <v>3.8849999999999998</v>
          </cell>
        </row>
        <row r="213">
          <cell r="J213">
            <v>5.0389999999999997</v>
          </cell>
        </row>
        <row r="270">
          <cell r="J270">
            <v>3.056</v>
          </cell>
        </row>
        <row r="271">
          <cell r="J271">
            <v>2.556</v>
          </cell>
        </row>
        <row r="485">
          <cell r="J485">
            <v>13.176</v>
          </cell>
        </row>
        <row r="486">
          <cell r="J486">
            <v>7.9139999999999997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85">
          <cell r="J85">
            <v>3.0920000000000001</v>
          </cell>
        </row>
        <row r="86">
          <cell r="J86">
            <v>2.7189999999999999</v>
          </cell>
        </row>
        <row r="102">
          <cell r="J102">
            <v>0.52700000000000002</v>
          </cell>
        </row>
        <row r="103">
          <cell r="J103">
            <v>0.51900000000000002</v>
          </cell>
        </row>
        <row r="115">
          <cell r="J115">
            <v>6.5119999999999996</v>
          </cell>
        </row>
        <row r="116">
          <cell r="J116">
            <v>4.9169999999999998</v>
          </cell>
        </row>
        <row r="146">
          <cell r="J146">
            <v>4.8090000000000002</v>
          </cell>
        </row>
        <row r="147">
          <cell r="J147">
            <v>4.09</v>
          </cell>
        </row>
        <row r="159">
          <cell r="J159">
            <v>1.3140000000000001</v>
          </cell>
        </row>
        <row r="160">
          <cell r="J160">
            <v>0.56000000000000005</v>
          </cell>
        </row>
        <row r="207">
          <cell r="J207">
            <v>5.1529999999999996</v>
          </cell>
        </row>
        <row r="208">
          <cell r="J208">
            <v>3.831</v>
          </cell>
        </row>
        <row r="263">
          <cell r="J263">
            <v>1.847</v>
          </cell>
        </row>
        <row r="264">
          <cell r="J264">
            <v>2.4870000000000001</v>
          </cell>
        </row>
        <row r="478">
          <cell r="J478">
            <v>16.260000000000002</v>
          </cell>
        </row>
        <row r="479">
          <cell r="J479">
            <v>13.552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86">
          <cell r="J86">
            <v>2.956</v>
          </cell>
        </row>
        <row r="87">
          <cell r="J87">
            <v>3.0179999999999998</v>
          </cell>
        </row>
        <row r="102">
          <cell r="J102">
            <v>0.26500000000000001</v>
          </cell>
        </row>
        <row r="103">
          <cell r="J103">
            <v>0.501</v>
          </cell>
        </row>
        <row r="115">
          <cell r="J115">
            <v>5.2140000000000004</v>
          </cell>
        </row>
        <row r="116">
          <cell r="J116">
            <v>4.7149999999999999</v>
          </cell>
        </row>
        <row r="145">
          <cell r="J145">
            <v>1.123</v>
          </cell>
        </row>
        <row r="146">
          <cell r="J146">
            <v>1.7809999999999999</v>
          </cell>
        </row>
        <row r="159">
          <cell r="J159">
            <v>0.32700000000000001</v>
          </cell>
        </row>
        <row r="160">
          <cell r="J160">
            <v>0.36699999999999999</v>
          </cell>
        </row>
        <row r="206">
          <cell r="J206">
            <v>1.8580000000000001</v>
          </cell>
        </row>
        <row r="207">
          <cell r="J207">
            <v>3.6139999999999999</v>
          </cell>
        </row>
        <row r="262">
          <cell r="J262">
            <v>2.863</v>
          </cell>
        </row>
        <row r="263">
          <cell r="J263">
            <v>3.85</v>
          </cell>
        </row>
        <row r="473">
          <cell r="J473">
            <v>10.646000000000001</v>
          </cell>
        </row>
        <row r="474">
          <cell r="J474">
            <v>12.837999999999999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9">
          <cell r="J79">
            <v>0.309</v>
          </cell>
        </row>
        <row r="80">
          <cell r="J80">
            <v>2.2730000000000001</v>
          </cell>
        </row>
        <row r="93">
          <cell r="J93">
            <v>0.19900000000000001</v>
          </cell>
        </row>
        <row r="94">
          <cell r="J94">
            <v>0.50700000000000001</v>
          </cell>
        </row>
        <row r="107">
          <cell r="J107">
            <v>3.55</v>
          </cell>
        </row>
        <row r="108">
          <cell r="J108">
            <v>4.452</v>
          </cell>
        </row>
        <row r="137">
          <cell r="J137">
            <v>0.223</v>
          </cell>
        </row>
        <row r="138">
          <cell r="J138">
            <v>1.018</v>
          </cell>
        </row>
        <row r="150">
          <cell r="J150">
            <v>6.8000000000000005E-2</v>
          </cell>
        </row>
        <row r="151">
          <cell r="J151">
            <v>0.76300000000000001</v>
          </cell>
        </row>
        <row r="194">
          <cell r="J194">
            <v>1.077</v>
          </cell>
        </row>
        <row r="195">
          <cell r="J195">
            <v>3.5289999999999999</v>
          </cell>
        </row>
        <row r="247">
          <cell r="J247">
            <v>1.091</v>
          </cell>
        </row>
        <row r="248">
          <cell r="J248">
            <v>2.613</v>
          </cell>
        </row>
        <row r="452">
          <cell r="J452">
            <v>4.7489999999999997</v>
          </cell>
        </row>
        <row r="453">
          <cell r="J453">
            <v>10.728999999999999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7">
          <cell r="J77">
            <v>0.87</v>
          </cell>
        </row>
        <row r="78">
          <cell r="J78">
            <v>1.022</v>
          </cell>
        </row>
        <row r="90">
          <cell r="J90">
            <v>1.2999999999999999E-2</v>
          </cell>
        </row>
        <row r="91">
          <cell r="J91">
            <v>0.17899999999999999</v>
          </cell>
        </row>
        <row r="105">
          <cell r="J105">
            <v>4.5019999999999998</v>
          </cell>
        </row>
        <row r="106">
          <cell r="J106">
            <v>3.8180000000000001</v>
          </cell>
        </row>
        <row r="132">
          <cell r="J132">
            <v>0.54500000000000004</v>
          </cell>
        </row>
        <row r="133">
          <cell r="J133">
            <v>0.42299999999999999</v>
          </cell>
        </row>
        <row r="144">
          <cell r="J144">
            <v>0.11</v>
          </cell>
        </row>
        <row r="145">
          <cell r="J145">
            <v>0.109</v>
          </cell>
        </row>
        <row r="187">
          <cell r="J187">
            <v>1.028</v>
          </cell>
        </row>
        <row r="188">
          <cell r="J188">
            <v>0.75600000000000001</v>
          </cell>
        </row>
        <row r="241">
          <cell r="J241">
            <v>3.0390000000000001</v>
          </cell>
        </row>
        <row r="242">
          <cell r="J242">
            <v>2.762</v>
          </cell>
        </row>
        <row r="436">
          <cell r="J436">
            <v>3.0990000000000002</v>
          </cell>
        </row>
        <row r="437">
          <cell r="J437">
            <v>4.3600000000000003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3">
          <cell r="J73">
            <v>1.1439999999999999</v>
          </cell>
        </row>
        <row r="74">
          <cell r="J74">
            <v>0.83299999999999996</v>
          </cell>
        </row>
        <row r="86">
          <cell r="J86">
            <v>0.29799999999999999</v>
          </cell>
        </row>
        <row r="87">
          <cell r="J87">
            <v>0.17599999999999999</v>
          </cell>
        </row>
        <row r="101">
          <cell r="J101">
            <v>3.077</v>
          </cell>
        </row>
        <row r="102">
          <cell r="J102">
            <v>2.19</v>
          </cell>
        </row>
        <row r="128">
          <cell r="J128">
            <v>1.7370000000000001</v>
          </cell>
        </row>
        <row r="129">
          <cell r="J129">
            <v>2.008</v>
          </cell>
        </row>
        <row r="140">
          <cell r="J140">
            <v>0</v>
          </cell>
        </row>
        <row r="141">
          <cell r="J141">
            <v>0.35099999999999998</v>
          </cell>
        </row>
        <row r="181">
          <cell r="J181">
            <v>1.7450000000000001</v>
          </cell>
        </row>
        <row r="182">
          <cell r="J182">
            <v>2.3780000000000001</v>
          </cell>
        </row>
        <row r="235">
          <cell r="J235">
            <v>1.64</v>
          </cell>
        </row>
        <row r="236">
          <cell r="J236">
            <v>1.079</v>
          </cell>
        </row>
        <row r="429">
          <cell r="J429">
            <v>8.3279999999999994</v>
          </cell>
        </row>
        <row r="430">
          <cell r="J430">
            <v>5.9870000000000001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5">
          <cell r="J75">
            <v>1.504</v>
          </cell>
        </row>
        <row r="76">
          <cell r="J76">
            <v>1.5669999999999999</v>
          </cell>
        </row>
        <row r="88">
          <cell r="J88">
            <v>0.55900000000000005</v>
          </cell>
        </row>
        <row r="89">
          <cell r="J89">
            <v>0.28799999999999998</v>
          </cell>
        </row>
        <row r="103">
          <cell r="J103">
            <v>9.5909999999999993</v>
          </cell>
        </row>
        <row r="104">
          <cell r="J104">
            <v>5.4409999999999998</v>
          </cell>
        </row>
        <row r="126">
          <cell r="J126">
            <v>0.29399999999999998</v>
          </cell>
        </row>
        <row r="127">
          <cell r="J127">
            <v>1.149</v>
          </cell>
        </row>
        <row r="137">
          <cell r="J137">
            <v>0.54200000000000004</v>
          </cell>
        </row>
        <row r="138">
          <cell r="J138">
            <v>0.38600000000000001</v>
          </cell>
        </row>
        <row r="173">
          <cell r="J173">
            <v>2.7290000000000001</v>
          </cell>
        </row>
        <row r="174">
          <cell r="J174">
            <v>2.2759999999999998</v>
          </cell>
        </row>
        <row r="224">
          <cell r="J224">
            <v>4.0250000000000004</v>
          </cell>
        </row>
        <row r="225">
          <cell r="J225">
            <v>2.1659999999999999</v>
          </cell>
        </row>
        <row r="415">
          <cell r="J415">
            <v>6.6369999999999996</v>
          </cell>
        </row>
        <row r="416">
          <cell r="J416">
            <v>11.3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R"/>
    </sheetNames>
    <sheetDataSet>
      <sheetData sheetId="0" refreshError="1">
        <row r="73">
          <cell r="J73">
            <v>1.431</v>
          </cell>
        </row>
        <row r="74">
          <cell r="J74">
            <v>1.492</v>
          </cell>
        </row>
        <row r="86">
          <cell r="J86">
            <v>0.29199999999999998</v>
          </cell>
        </row>
        <row r="87">
          <cell r="J87">
            <v>0.30599999999999999</v>
          </cell>
        </row>
        <row r="100">
          <cell r="J100">
            <v>5.2409999999999997</v>
          </cell>
        </row>
        <row r="101">
          <cell r="J101">
            <v>5.94</v>
          </cell>
        </row>
        <row r="122">
          <cell r="J122">
            <v>1.1819999999999999</v>
          </cell>
        </row>
        <row r="123">
          <cell r="J123">
            <v>0.76800000000000002</v>
          </cell>
        </row>
        <row r="133">
          <cell r="J133">
            <v>0.46200000000000002</v>
          </cell>
        </row>
        <row r="134">
          <cell r="J134">
            <v>0.35299999999999998</v>
          </cell>
        </row>
        <row r="170">
          <cell r="J170">
            <v>0.58799999999999997</v>
          </cell>
        </row>
        <row r="171">
          <cell r="J171">
            <v>1.6910000000000001</v>
          </cell>
        </row>
        <row r="232">
          <cell r="J232">
            <v>4.6150000000000002</v>
          </cell>
        </row>
        <row r="233">
          <cell r="J233">
            <v>3.036</v>
          </cell>
        </row>
        <row r="407">
          <cell r="J407">
            <v>7.98</v>
          </cell>
        </row>
        <row r="408">
          <cell r="J408">
            <v>6.3289999999999997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TBR"/>
      <sheetName val="PCR"/>
    </sheetNames>
    <sheetDataSet>
      <sheetData sheetId="0"/>
      <sheetData sheetId="1"/>
      <sheetData sheetId="2">
        <row r="169">
          <cell r="I169">
            <v>1.2829999999999999</v>
          </cell>
        </row>
        <row r="170">
          <cell r="I170">
            <v>2.0230000000000001</v>
          </cell>
        </row>
        <row r="224">
          <cell r="I224">
            <v>0.1</v>
          </cell>
        </row>
        <row r="225">
          <cell r="I225">
            <v>9.4E-2</v>
          </cell>
        </row>
        <row r="246">
          <cell r="I246">
            <v>3.4</v>
          </cell>
        </row>
        <row r="247">
          <cell r="I247">
            <v>1.0580000000000001</v>
          </cell>
        </row>
        <row r="289">
          <cell r="I289">
            <v>0.77800000000000002</v>
          </cell>
        </row>
        <row r="290">
          <cell r="I290">
            <v>1.095</v>
          </cell>
        </row>
        <row r="307">
          <cell r="I307">
            <v>0.8</v>
          </cell>
        </row>
        <row r="308">
          <cell r="I308">
            <v>0.14299999999999999</v>
          </cell>
        </row>
        <row r="371">
          <cell r="I371">
            <v>0.99</v>
          </cell>
        </row>
        <row r="372">
          <cell r="I372">
            <v>0.95399999999999996</v>
          </cell>
        </row>
        <row r="503">
          <cell r="I503">
            <v>1.9730000000000001</v>
          </cell>
        </row>
        <row r="504">
          <cell r="I504">
            <v>1.5680000000000001</v>
          </cell>
        </row>
        <row r="772">
          <cell r="I772">
            <v>7.6680000000000001</v>
          </cell>
        </row>
        <row r="773">
          <cell r="I773">
            <v>5.4569999999999999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TBR"/>
      <sheetName val="PCR"/>
    </sheetNames>
    <sheetDataSet>
      <sheetData sheetId="0" refreshError="1"/>
      <sheetData sheetId="1" refreshError="1"/>
      <sheetData sheetId="2">
        <row r="169">
          <cell r="I169">
            <v>0.88</v>
          </cell>
        </row>
        <row r="170">
          <cell r="I170">
            <v>1.296</v>
          </cell>
        </row>
        <row r="224">
          <cell r="I224">
            <v>0</v>
          </cell>
        </row>
        <row r="225">
          <cell r="I225">
            <v>0.49199999999999999</v>
          </cell>
        </row>
        <row r="246">
          <cell r="I246">
            <v>2.3079999999999998</v>
          </cell>
        </row>
        <row r="247">
          <cell r="I247">
            <v>1.754</v>
          </cell>
        </row>
        <row r="289">
          <cell r="I289">
            <v>0.25600000000000001</v>
          </cell>
        </row>
        <row r="290">
          <cell r="I290">
            <v>0.67600000000000005</v>
          </cell>
        </row>
        <row r="307">
          <cell r="I307">
            <v>0.61899999999999999</v>
          </cell>
        </row>
        <row r="308">
          <cell r="I308">
            <v>0.223</v>
          </cell>
        </row>
        <row r="371">
          <cell r="I371">
            <v>2.6890000000000001</v>
          </cell>
        </row>
        <row r="372">
          <cell r="I372">
            <v>0.625</v>
          </cell>
        </row>
        <row r="503">
          <cell r="I503">
            <v>2.04</v>
          </cell>
        </row>
        <row r="504">
          <cell r="I504">
            <v>1.1910000000000001</v>
          </cell>
        </row>
        <row r="772">
          <cell r="I772">
            <v>9.4169999999999998</v>
          </cell>
        </row>
        <row r="773">
          <cell r="I773">
            <v>4.0439999999999996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TBR"/>
      <sheetName val="PCR"/>
    </sheetNames>
    <sheetDataSet>
      <sheetData sheetId="0" refreshError="1"/>
      <sheetData sheetId="1" refreshError="1"/>
      <sheetData sheetId="2">
        <row r="169">
          <cell r="I169">
            <v>3.9780000000000002</v>
          </cell>
          <cell r="J169">
            <v>1.454</v>
          </cell>
        </row>
        <row r="224">
          <cell r="I224">
            <v>0.63</v>
          </cell>
          <cell r="J224">
            <v>8.6999999999999994E-2</v>
          </cell>
        </row>
        <row r="246">
          <cell r="I246">
            <v>5.641</v>
          </cell>
          <cell r="J246">
            <v>0.89200000000000002</v>
          </cell>
        </row>
        <row r="289">
          <cell r="I289">
            <v>0.92600000000000005</v>
          </cell>
          <cell r="J289">
            <v>0.80300000000000005</v>
          </cell>
        </row>
        <row r="307">
          <cell r="I307">
            <v>0.2</v>
          </cell>
          <cell r="J307">
            <v>0.13300000000000001</v>
          </cell>
        </row>
        <row r="371">
          <cell r="I371">
            <v>2.6989999999999998</v>
          </cell>
          <cell r="J371">
            <v>2.0579999999999998</v>
          </cell>
        </row>
        <row r="503">
          <cell r="I503">
            <v>1.1379999999999999</v>
          </cell>
          <cell r="J503">
            <v>1.389</v>
          </cell>
        </row>
        <row r="775">
          <cell r="I775">
            <v>15.326000000000001</v>
          </cell>
          <cell r="J775">
            <v>12.766999999999999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arry including AMT"/>
      <sheetName val="PSR(G)_Optional"/>
      <sheetName val="Summary by pattern  (2)"/>
      <sheetName val="PCR Order Sheet final"/>
      <sheetName val="NEW PRODUCT SOP"/>
      <sheetName val="삭제품목리스트"/>
      <sheetName val="PCR sales forecast in 1H 2021"/>
      <sheetName val="Non effective stock management"/>
      <sheetName val="Cate"/>
      <sheetName val="SKU"/>
      <sheetName val="Confi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69">
          <cell r="I169">
            <v>6.476</v>
          </cell>
          <cell r="J169">
            <v>3.8050000000000002</v>
          </cell>
        </row>
        <row r="224">
          <cell r="I224">
            <v>8.1000000000000003E-2</v>
          </cell>
          <cell r="J224">
            <v>8.5999999999999993E-2</v>
          </cell>
        </row>
        <row r="246">
          <cell r="I246">
            <v>1.393</v>
          </cell>
          <cell r="J246">
            <v>4.2110000000000003</v>
          </cell>
        </row>
        <row r="289">
          <cell r="I289">
            <v>1.859</v>
          </cell>
          <cell r="J289">
            <v>1.845</v>
          </cell>
        </row>
        <row r="307">
          <cell r="I307">
            <v>1.1990000000000001</v>
          </cell>
          <cell r="J307">
            <v>1.0820000000000001</v>
          </cell>
        </row>
        <row r="371">
          <cell r="I371">
            <v>1.2190000000000001</v>
          </cell>
          <cell r="J371">
            <v>2.8250000000000002</v>
          </cell>
        </row>
        <row r="503">
          <cell r="I503">
            <v>7.2549999999999999</v>
          </cell>
          <cell r="J503">
            <v>6.423</v>
          </cell>
        </row>
        <row r="818">
          <cell r="I818">
            <v>15.691000000000001</v>
          </cell>
          <cell r="J818">
            <v>22.206</v>
          </cell>
        </row>
      </sheetData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arry including AMT"/>
      <sheetName val="PSR(G)_Optional"/>
      <sheetName val="Summary by pattern  (2)"/>
      <sheetName val="PCR Order Sheet final"/>
      <sheetName val="PCR sales forecast in 1H 2021"/>
      <sheetName val="Sheet2"/>
      <sheetName val="Non effective stock management"/>
      <sheetName val="SKU"/>
      <sheetName val="Cate"/>
      <sheetName val="Sheet7"/>
      <sheetName val="19DOT List"/>
      <sheetName val="Sheet1"/>
      <sheetName val="NEW PRODUCT SOP"/>
      <sheetName val="삭제완료품목리스트"/>
      <sheetName val="단종정보"/>
      <sheetName val="Confirmation"/>
    </sheetNames>
    <sheetDataSet>
      <sheetData sheetId="0" refreshError="1"/>
      <sheetData sheetId="1"/>
      <sheetData sheetId="2"/>
      <sheetData sheetId="3">
        <row r="7">
          <cell r="B7" t="str">
            <v>PSR0G594</v>
          </cell>
        </row>
      </sheetData>
      <sheetData sheetId="4"/>
      <sheetData sheetId="5" refreshError="1"/>
      <sheetData sheetId="6"/>
      <sheetData sheetId="7"/>
      <sheetData sheetId="8">
        <row r="169">
          <cell r="I169">
            <v>8.9909999999999997</v>
          </cell>
          <cell r="J169">
            <v>6.7320000000000002</v>
          </cell>
        </row>
        <row r="224">
          <cell r="I224">
            <v>0.14199999999999999</v>
          </cell>
          <cell r="J224">
            <v>0.19600000000000001</v>
          </cell>
        </row>
        <row r="246">
          <cell r="I246">
            <v>0.94299999999999995</v>
          </cell>
          <cell r="J246">
            <v>2.1139999999999999</v>
          </cell>
        </row>
        <row r="289">
          <cell r="I289">
            <v>3.548</v>
          </cell>
          <cell r="J289">
            <v>3.0760000000000001</v>
          </cell>
        </row>
        <row r="307">
          <cell r="I307">
            <v>0.57099999999999995</v>
          </cell>
          <cell r="J307">
            <v>0.82099999999999995</v>
          </cell>
        </row>
        <row r="371">
          <cell r="I371">
            <v>3.3380000000000001</v>
          </cell>
          <cell r="J371">
            <v>3.3140000000000001</v>
          </cell>
        </row>
        <row r="503">
          <cell r="I503">
            <v>3.73</v>
          </cell>
          <cell r="J503">
            <v>1.9410000000000001</v>
          </cell>
        </row>
        <row r="818">
          <cell r="I818">
            <v>22.42</v>
          </cell>
          <cell r="J818">
            <v>16.172000000000001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arry including AMT"/>
      <sheetName val="PSR(G)_Optional"/>
      <sheetName val="Summary by pattern"/>
      <sheetName val="PCR Order Sheet final"/>
      <sheetName val="Diff btw OBvsAct"/>
      <sheetName val="Non effective stock management"/>
      <sheetName val="PCR sales forecast in 1H 2021"/>
      <sheetName val="9월 판매후 T005A 19년 재고"/>
      <sheetName val="DG&amp;Nextry"/>
      <sheetName val="Cate"/>
      <sheetName val="9월 OLD "/>
      <sheetName val="Confirmation"/>
      <sheetName val="SKU"/>
      <sheetName val="Sheet7"/>
      <sheetName val="Sheet1"/>
      <sheetName val="NEW PRODUCT SOP"/>
      <sheetName val="삭제완료품목리스트"/>
      <sheetName val="단종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24">
          <cell r="I224">
            <v>0.95499999999999996</v>
          </cell>
          <cell r="J224">
            <v>0.58299999999999996</v>
          </cell>
        </row>
        <row r="246">
          <cell r="I246">
            <v>2.29</v>
          </cell>
          <cell r="J246">
            <v>2.0249999999999999</v>
          </cell>
        </row>
        <row r="289">
          <cell r="I289">
            <v>1.7649999999999999</v>
          </cell>
          <cell r="J289">
            <v>1.621</v>
          </cell>
        </row>
        <row r="307">
          <cell r="I307">
            <v>0.3</v>
          </cell>
          <cell r="J307">
            <v>0.42399999999999999</v>
          </cell>
        </row>
        <row r="371">
          <cell r="I371">
            <v>4.556</v>
          </cell>
          <cell r="J371">
            <v>4.2</v>
          </cell>
        </row>
        <row r="503">
          <cell r="I503">
            <v>1.0669999999999999</v>
          </cell>
          <cell r="J503">
            <v>1.2549999999999999</v>
          </cell>
        </row>
        <row r="818">
          <cell r="I818">
            <v>22.800999999999998</v>
          </cell>
          <cell r="J818">
            <v>18.692</v>
          </cell>
        </row>
      </sheetData>
      <sheetData sheetId="10">
        <row r="2">
          <cell r="G2">
            <v>2</v>
          </cell>
        </row>
      </sheetData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TBR"/>
      <sheetName val="PCR"/>
    </sheetNames>
    <sheetDataSet>
      <sheetData sheetId="0" refreshError="1"/>
      <sheetData sheetId="1" refreshError="1"/>
      <sheetData sheetId="2">
        <row r="169">
          <cell r="I169">
            <v>0.82099999999999995</v>
          </cell>
          <cell r="J169">
            <v>2.3490000000000002</v>
          </cell>
        </row>
        <row r="224">
          <cell r="I224">
            <v>0.1</v>
          </cell>
          <cell r="J224">
            <v>0.2</v>
          </cell>
        </row>
        <row r="246">
          <cell r="I246">
            <v>2.8130000000000002</v>
          </cell>
          <cell r="J246">
            <v>3.0649999999999999</v>
          </cell>
        </row>
        <row r="289">
          <cell r="I289">
            <v>1.4019999999999999</v>
          </cell>
          <cell r="J289">
            <v>2.2749999999999999</v>
          </cell>
        </row>
        <row r="307">
          <cell r="I307">
            <v>1.855</v>
          </cell>
          <cell r="J307">
            <v>1.2969999999999999</v>
          </cell>
        </row>
        <row r="371">
          <cell r="I371">
            <v>3.012</v>
          </cell>
          <cell r="J371">
            <v>2.0680000000000001</v>
          </cell>
        </row>
        <row r="503">
          <cell r="I503">
            <v>4.1689999999999996</v>
          </cell>
          <cell r="J503">
            <v>4.6980000000000004</v>
          </cell>
        </row>
        <row r="818">
          <cell r="I818">
            <v>27.286999999999999</v>
          </cell>
          <cell r="J818">
            <v>21.140999999999998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TBR"/>
      <sheetName val="PCR"/>
    </sheetNames>
    <sheetDataSet>
      <sheetData sheetId="0"/>
      <sheetData sheetId="1"/>
      <sheetData sheetId="2">
        <row r="169">
          <cell r="I169">
            <v>6.7549999999999999</v>
          </cell>
        </row>
        <row r="170">
          <cell r="I170">
            <v>2.7869999999999999</v>
          </cell>
        </row>
        <row r="224">
          <cell r="I224">
            <v>0.39800000000000002</v>
          </cell>
        </row>
        <row r="225">
          <cell r="I225">
            <v>0.184</v>
          </cell>
        </row>
        <row r="246">
          <cell r="I246">
            <v>3.4319999999999999</v>
          </cell>
        </row>
        <row r="247">
          <cell r="I247">
            <v>3.1669999999999998</v>
          </cell>
        </row>
        <row r="289">
          <cell r="I289">
            <v>1.0469999999999999</v>
          </cell>
        </row>
        <row r="290">
          <cell r="I290">
            <v>0.99099999999999999</v>
          </cell>
        </row>
        <row r="307">
          <cell r="I307">
            <v>0</v>
          </cell>
        </row>
        <row r="308">
          <cell r="I308">
            <v>0.161</v>
          </cell>
        </row>
        <row r="371">
          <cell r="I371">
            <v>2.911</v>
          </cell>
        </row>
        <row r="372">
          <cell r="I372">
            <v>2.2850000000000001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TBR"/>
      <sheetName val="PCR"/>
    </sheetNames>
    <sheetDataSet>
      <sheetData sheetId="0" refreshError="1"/>
      <sheetData sheetId="1" refreshError="1"/>
      <sheetData sheetId="2">
        <row r="169">
          <cell r="I169">
            <v>1.5</v>
          </cell>
          <cell r="J169">
            <v>1.1160000000000001</v>
          </cell>
        </row>
        <row r="224">
          <cell r="I224">
            <v>0.03</v>
          </cell>
          <cell r="J224">
            <v>2.1000000000000001E-2</v>
          </cell>
        </row>
        <row r="289">
          <cell r="I289">
            <v>0.308</v>
          </cell>
          <cell r="J289">
            <v>0.65500000000000003</v>
          </cell>
        </row>
        <row r="307">
          <cell r="I307">
            <v>0</v>
          </cell>
          <cell r="J307">
            <v>2.1999999999999999E-2</v>
          </cell>
        </row>
        <row r="371">
          <cell r="I371">
            <v>0.86199999999999999</v>
          </cell>
          <cell r="J371">
            <v>1.157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TBR"/>
      <sheetName val="PCR"/>
    </sheetNames>
    <sheetDataSet>
      <sheetData sheetId="0"/>
      <sheetData sheetId="1"/>
      <sheetData sheetId="2">
        <row r="224">
          <cell r="I224">
            <v>0.28899999999999998</v>
          </cell>
          <cell r="J224">
            <v>0.22500000000000001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Y26 Plan (2)"/>
      <sheetName val="Summary"/>
      <sheetName val="PCR Order Sheet final"/>
      <sheetName val="PSR(G)_Optional_"/>
      <sheetName val="2026 1H"/>
      <sheetName val="삭제품목리스트(2)"/>
      <sheetName val="Y26 SOP Item"/>
      <sheetName val="PSR(G)_Optional"/>
    </sheetNames>
    <sheetDataSet>
      <sheetData sheetId="0" refreshError="1"/>
      <sheetData sheetId="1" refreshError="1"/>
      <sheetData sheetId="2">
        <row r="3">
          <cell r="V3">
            <v>34656</v>
          </cell>
          <cell r="CJ3">
            <v>24785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DF6A-D7E3-4D12-A7CF-4C3187896E92}">
  <sheetPr>
    <tabColor theme="7" tint="0.79998168889431442"/>
  </sheetPr>
  <dimension ref="A1:AC40"/>
  <sheetViews>
    <sheetView showGridLines="0" tabSelected="1" topLeftCell="B1" zoomScale="130" zoomScaleNormal="130" zoomScaleSheetLayoutView="160" workbookViewId="0">
      <selection activeCell="H17" sqref="H17"/>
    </sheetView>
  </sheetViews>
  <sheetFormatPr defaultColWidth="9" defaultRowHeight="15"/>
  <cols>
    <col min="1" max="1" width="0" style="612" hidden="1" customWidth="1"/>
    <col min="2" max="2" width="1.375" style="612" customWidth="1"/>
    <col min="3" max="3" width="9.625" style="612" customWidth="1"/>
    <col min="4" max="4" width="8.625" style="612" customWidth="1"/>
    <col min="5" max="7" width="8.625" style="612" hidden="1" customWidth="1"/>
    <col min="8" max="13" width="8.625" style="612" customWidth="1"/>
    <col min="14" max="16" width="8.625" style="612" hidden="1" customWidth="1"/>
    <col min="17" max="17" width="8.625" style="612" customWidth="1"/>
    <col min="18" max="20" width="8.625" style="612" hidden="1" customWidth="1"/>
    <col min="21" max="24" width="8.625" style="612" customWidth="1"/>
    <col min="25" max="25" width="5.75" style="612" customWidth="1"/>
    <col min="26" max="16384" width="9" style="612"/>
  </cols>
  <sheetData>
    <row r="1" spans="1:28" s="610" customFormat="1" ht="13.5" customHeight="1">
      <c r="E1" s="611">
        <f t="shared" ref="E1:X1" si="0">E10/E2</f>
        <v>1.3411669367909238</v>
      </c>
      <c r="F1" s="611">
        <f t="shared" si="0"/>
        <v>1.1084073701256072</v>
      </c>
      <c r="G1" s="611">
        <f t="shared" si="0"/>
        <v>1.1628278221208665</v>
      </c>
      <c r="H1" s="1912">
        <f t="shared" si="0"/>
        <v>1.1815950137885962</v>
      </c>
      <c r="I1" s="1912">
        <f t="shared" si="0"/>
        <v>1.2740035501048894</v>
      </c>
      <c r="J1" s="1912">
        <f t="shared" si="0"/>
        <v>1.3341988409723791</v>
      </c>
      <c r="K1" s="1912">
        <f t="shared" si="0"/>
        <v>1.1394600151498755</v>
      </c>
      <c r="L1" s="1912">
        <f t="shared" si="0"/>
        <v>1.2358082557797252</v>
      </c>
      <c r="M1" s="1912">
        <f t="shared" si="0"/>
        <v>1.2132941433479634</v>
      </c>
      <c r="N1" s="1912">
        <f t="shared" si="0"/>
        <v>1.440905163441635</v>
      </c>
      <c r="O1" s="1912">
        <f t="shared" si="0"/>
        <v>1.1741434636105292</v>
      </c>
      <c r="P1" s="1912">
        <f t="shared" si="0"/>
        <v>1.1114828345661227</v>
      </c>
      <c r="Q1" s="1912">
        <f t="shared" si="0"/>
        <v>1.2177585553144241</v>
      </c>
      <c r="R1" s="1912">
        <f t="shared" si="0"/>
        <v>1.0390511654087571</v>
      </c>
      <c r="S1" s="1912">
        <f t="shared" si="0"/>
        <v>0.86589335180055405</v>
      </c>
      <c r="T1" s="1912">
        <f t="shared" si="0"/>
        <v>1.0324183806101384</v>
      </c>
      <c r="U1" s="1912">
        <f t="shared" si="0"/>
        <v>0.97492353669591836</v>
      </c>
      <c r="V1" s="1912">
        <f t="shared" si="0"/>
        <v>1.0805651905557923</v>
      </c>
      <c r="W1" s="1912">
        <f t="shared" si="0"/>
        <v>1.1264779144640318</v>
      </c>
      <c r="X1" s="1912">
        <f t="shared" si="0"/>
        <v>1.049325381075638</v>
      </c>
      <c r="Y1" s="611"/>
    </row>
    <row r="2" spans="1:28" s="618" customFormat="1">
      <c r="A2" s="612"/>
      <c r="B2" s="612"/>
      <c r="C2" s="1929" t="s">
        <v>2734</v>
      </c>
      <c r="D2" s="613" t="s">
        <v>2735</v>
      </c>
      <c r="E2" s="614">
        <v>13574</v>
      </c>
      <c r="F2" s="614">
        <v>22849</v>
      </c>
      <c r="G2" s="614">
        <v>26310</v>
      </c>
      <c r="H2" s="615">
        <f>+E2+F2+G2</f>
        <v>62733</v>
      </c>
      <c r="I2" s="615">
        <v>24788</v>
      </c>
      <c r="J2" s="615">
        <v>26574</v>
      </c>
      <c r="K2" s="615">
        <v>36964</v>
      </c>
      <c r="L2" s="615">
        <f>+I2+J2+K2</f>
        <v>88326</v>
      </c>
      <c r="M2" s="615">
        <f>L2+H2</f>
        <v>151059</v>
      </c>
      <c r="N2" s="615">
        <v>31347</v>
      </c>
      <c r="O2" s="615">
        <v>45956</v>
      </c>
      <c r="P2" s="615">
        <v>46959</v>
      </c>
      <c r="Q2" s="615">
        <f>+N2+O2+P2</f>
        <v>124262</v>
      </c>
      <c r="R2" s="615">
        <v>51299</v>
      </c>
      <c r="S2" s="615">
        <v>57760</v>
      </c>
      <c r="T2" s="616">
        <v>52316</v>
      </c>
      <c r="U2" s="616">
        <f>+R2+S2+T2</f>
        <v>161375</v>
      </c>
      <c r="V2" s="616">
        <f>U2+Q2</f>
        <v>285637</v>
      </c>
      <c r="W2" s="616">
        <f>V2+M2</f>
        <v>436696</v>
      </c>
      <c r="X2" s="616">
        <v>468043</v>
      </c>
      <c r="Y2" s="617"/>
    </row>
    <row r="3" spans="1:28" s="618" customFormat="1">
      <c r="A3" s="612"/>
      <c r="B3" s="612"/>
      <c r="C3" s="1929"/>
      <c r="D3" s="619" t="s">
        <v>2736</v>
      </c>
      <c r="E3" s="620">
        <v>1645403036.9279985</v>
      </c>
      <c r="F3" s="620">
        <v>2468614112.5120044</v>
      </c>
      <c r="G3" s="620">
        <v>2799378535.5760007</v>
      </c>
      <c r="H3" s="621">
        <f>+E3+F3+G3</f>
        <v>6913395685.0160036</v>
      </c>
      <c r="I3" s="621">
        <v>2831011324.5120001</v>
      </c>
      <c r="J3" s="621">
        <v>2895841575.0079975</v>
      </c>
      <c r="K3" s="621">
        <v>4347934978.5650024</v>
      </c>
      <c r="L3" s="621">
        <f>+I3+J3+K3</f>
        <v>10074787878.084999</v>
      </c>
      <c r="M3" s="621">
        <f>L3+H3</f>
        <v>16988183563.101002</v>
      </c>
      <c r="N3" s="621">
        <v>3675032548.3759999</v>
      </c>
      <c r="O3" s="621">
        <v>5443482480.6240005</v>
      </c>
      <c r="P3" s="621">
        <v>5058017161.0880003</v>
      </c>
      <c r="Q3" s="621">
        <f>+N3+O3+P3</f>
        <v>14176532190.088001</v>
      </c>
      <c r="R3" s="621">
        <v>5601927719.04</v>
      </c>
      <c r="S3" s="621">
        <v>5693798284.9279995</v>
      </c>
      <c r="T3" s="622">
        <v>6133551912.8959999</v>
      </c>
      <c r="U3" s="623">
        <f>+R3+S3+T3</f>
        <v>17429277916.863998</v>
      </c>
      <c r="V3" s="623">
        <f>U3+Q3</f>
        <v>31605810106.952</v>
      </c>
      <c r="W3" s="624">
        <f>V3+M3</f>
        <v>48593993670.053001</v>
      </c>
      <c r="X3" s="624">
        <v>52269026218.429001</v>
      </c>
      <c r="Y3" s="625"/>
    </row>
    <row r="4" spans="1:28" s="618" customFormat="1" ht="4.5" customHeight="1" thickBot="1">
      <c r="A4" s="612"/>
      <c r="B4" s="612"/>
      <c r="F4" s="626"/>
      <c r="I4" s="627"/>
      <c r="J4" s="627"/>
      <c r="K4" s="627"/>
      <c r="N4" s="627"/>
      <c r="O4" s="627"/>
      <c r="P4" s="627"/>
      <c r="Q4" s="627"/>
      <c r="R4" s="627"/>
      <c r="S4" s="627"/>
      <c r="T4" s="627"/>
    </row>
    <row r="5" spans="1:28" s="618" customFormat="1">
      <c r="A5" s="612"/>
      <c r="B5" s="612"/>
      <c r="C5" s="1930" t="s">
        <v>2737</v>
      </c>
      <c r="D5" s="1931"/>
      <c r="E5" s="628" t="s">
        <v>1128</v>
      </c>
      <c r="F5" s="628" t="s">
        <v>1129</v>
      </c>
      <c r="G5" s="628" t="s">
        <v>1130</v>
      </c>
      <c r="H5" s="628" t="s">
        <v>2738</v>
      </c>
      <c r="I5" s="628" t="s">
        <v>1131</v>
      </c>
      <c r="J5" s="628" t="s">
        <v>1132</v>
      </c>
      <c r="K5" s="628" t="s">
        <v>1133</v>
      </c>
      <c r="L5" s="628" t="s">
        <v>2739</v>
      </c>
      <c r="M5" s="628" t="s">
        <v>2740</v>
      </c>
      <c r="N5" s="628" t="s">
        <v>1134</v>
      </c>
      <c r="O5" s="628" t="s">
        <v>1135</v>
      </c>
      <c r="P5" s="628" t="s">
        <v>1136</v>
      </c>
      <c r="Q5" s="628" t="s">
        <v>2741</v>
      </c>
      <c r="R5" s="628" t="s">
        <v>1125</v>
      </c>
      <c r="S5" s="628" t="s">
        <v>1126</v>
      </c>
      <c r="T5" s="628" t="s">
        <v>1127</v>
      </c>
      <c r="U5" s="628" t="s">
        <v>2742</v>
      </c>
      <c r="V5" s="628" t="s">
        <v>2743</v>
      </c>
      <c r="W5" s="629" t="s">
        <v>2744</v>
      </c>
      <c r="X5" s="629" t="s">
        <v>2744</v>
      </c>
    </row>
    <row r="6" spans="1:28" s="618" customFormat="1">
      <c r="A6" s="612"/>
      <c r="B6" s="612"/>
      <c r="C6" s="630" t="s">
        <v>2745</v>
      </c>
      <c r="D6" s="631" t="s">
        <v>2746</v>
      </c>
      <c r="E6" s="632">
        <v>16091</v>
      </c>
      <c r="F6" s="632">
        <v>22633</v>
      </c>
      <c r="G6" s="632">
        <v>26329</v>
      </c>
      <c r="H6" s="632">
        <f>+E6+F6+G6</f>
        <v>65053</v>
      </c>
      <c r="I6" s="632">
        <v>29180</v>
      </c>
      <c r="J6" s="633">
        <v>31700</v>
      </c>
      <c r="K6" s="634">
        <v>41311</v>
      </c>
      <c r="L6" s="632">
        <f>+I6+J6+K6</f>
        <v>102191</v>
      </c>
      <c r="M6" s="635">
        <f>H6+L6</f>
        <v>167244</v>
      </c>
      <c r="N6" s="632">
        <v>41678</v>
      </c>
      <c r="O6" s="632">
        <v>50165</v>
      </c>
      <c r="P6" s="632">
        <v>48461</v>
      </c>
      <c r="Q6" s="632">
        <f>+N6+O6+P6</f>
        <v>140304</v>
      </c>
      <c r="R6" s="632">
        <v>51017</v>
      </c>
      <c r="S6" s="632">
        <v>48287</v>
      </c>
      <c r="T6" s="632">
        <v>52147</v>
      </c>
      <c r="U6" s="636">
        <f>+R6+S6+T6</f>
        <v>151451</v>
      </c>
      <c r="V6" s="637">
        <f>+Q6+U6</f>
        <v>291755</v>
      </c>
      <c r="W6" s="638">
        <f>V6+M6</f>
        <v>458999</v>
      </c>
      <c r="X6" s="639">
        <v>458999</v>
      </c>
    </row>
    <row r="7" spans="1:28" s="618" customFormat="1">
      <c r="A7" s="612"/>
      <c r="B7" s="612"/>
      <c r="C7" s="640" t="s">
        <v>2747</v>
      </c>
      <c r="D7" s="631" t="s">
        <v>2735</v>
      </c>
      <c r="E7" s="632">
        <v>18205</v>
      </c>
      <c r="F7" s="632">
        <v>25326</v>
      </c>
      <c r="G7" s="632">
        <v>30594</v>
      </c>
      <c r="H7" s="632">
        <f>+E7+F7+G7</f>
        <v>74125</v>
      </c>
      <c r="I7" s="632">
        <v>30055</v>
      </c>
      <c r="J7" s="633">
        <v>32651</v>
      </c>
      <c r="K7" s="634">
        <v>38085</v>
      </c>
      <c r="L7" s="632">
        <f>+I7+J7+K7</f>
        <v>100791</v>
      </c>
      <c r="M7" s="635">
        <f>L7+H7</f>
        <v>174916</v>
      </c>
      <c r="N7" s="632">
        <v>42928</v>
      </c>
      <c r="O7" s="632">
        <v>51670</v>
      </c>
      <c r="P7" s="632">
        <v>49915</v>
      </c>
      <c r="Q7" s="632">
        <f>+N7+O7+P7</f>
        <v>144513</v>
      </c>
      <c r="R7" s="632">
        <v>51017</v>
      </c>
      <c r="S7" s="632">
        <v>49736</v>
      </c>
      <c r="T7" s="632">
        <v>53711</v>
      </c>
      <c r="U7" s="632">
        <f>+R7+S7+T7</f>
        <v>154464</v>
      </c>
      <c r="V7" s="632">
        <f>U7+Q7</f>
        <v>298977</v>
      </c>
      <c r="W7" s="641">
        <f>V7+M7</f>
        <v>473893</v>
      </c>
      <c r="X7" s="642">
        <v>473893</v>
      </c>
      <c r="Y7" s="618">
        <f>X7*11%</f>
        <v>52128.23</v>
      </c>
    </row>
    <row r="8" spans="1:28" s="618" customFormat="1" hidden="1">
      <c r="A8" s="612"/>
      <c r="B8" s="612"/>
      <c r="C8" s="640" t="s">
        <v>2748</v>
      </c>
      <c r="D8" s="631" t="s">
        <v>2735</v>
      </c>
      <c r="E8" s="632"/>
      <c r="F8" s="632"/>
      <c r="G8" s="632"/>
      <c r="H8" s="632"/>
      <c r="I8" s="632">
        <v>168.06901344248973</v>
      </c>
      <c r="J8" s="633">
        <v>182.58354099132711</v>
      </c>
      <c r="K8" s="634">
        <v>213.01187911811579</v>
      </c>
      <c r="L8" s="632">
        <f>+I8+J8+K8</f>
        <v>563.66443355193258</v>
      </c>
      <c r="M8" s="635">
        <f>L8+H8</f>
        <v>563.66443355193258</v>
      </c>
      <c r="N8" s="632">
        <v>240.05415840493785</v>
      </c>
      <c r="O8" s="632">
        <v>288.93701368548653</v>
      </c>
      <c r="P8" s="632">
        <v>279.12242839055847</v>
      </c>
      <c r="Q8" s="632">
        <f>+N8+O8+P8</f>
        <v>808.11360048098277</v>
      </c>
      <c r="R8" s="632">
        <v>285.28573430383557</v>
      </c>
      <c r="S8" s="632">
        <v>278.12023482171014</v>
      </c>
      <c r="T8" s="632">
        <v>300.35280479731023</v>
      </c>
      <c r="U8" s="632">
        <f>+R8+S8+T8</f>
        <v>863.75877392285588</v>
      </c>
      <c r="V8" s="632">
        <f>U8+Q8</f>
        <v>1671.8723744038386</v>
      </c>
      <c r="W8" s="641">
        <f>V8+M8</f>
        <v>2235.5368079557711</v>
      </c>
      <c r="X8" s="642">
        <v>2235.5368079557711</v>
      </c>
    </row>
    <row r="9" spans="1:28" s="618" customFormat="1" hidden="1">
      <c r="A9" s="612"/>
      <c r="B9" s="612"/>
      <c r="C9" s="640" t="s">
        <v>2749</v>
      </c>
      <c r="D9" s="631" t="s">
        <v>2735</v>
      </c>
      <c r="E9" s="632"/>
      <c r="F9" s="632"/>
      <c r="G9" s="632"/>
      <c r="H9" s="632"/>
      <c r="I9" s="632"/>
      <c r="J9" s="633"/>
      <c r="K9" s="634">
        <v>1000</v>
      </c>
      <c r="L9" s="632">
        <f>+I9+J9+K9</f>
        <v>1000</v>
      </c>
      <c r="M9" s="635">
        <f>L9+H9</f>
        <v>1000</v>
      </c>
      <c r="N9" s="632">
        <v>2000</v>
      </c>
      <c r="O9" s="632">
        <v>2000</v>
      </c>
      <c r="P9" s="632">
        <v>2000</v>
      </c>
      <c r="Q9" s="632">
        <f>+N9+O9+P9</f>
        <v>6000</v>
      </c>
      <c r="R9" s="632">
        <v>2000</v>
      </c>
      <c r="S9" s="632">
        <v>3000</v>
      </c>
      <c r="T9" s="632">
        <v>3000</v>
      </c>
      <c r="U9" s="632">
        <f>+R9+S9+T9</f>
        <v>8000</v>
      </c>
      <c r="V9" s="632">
        <f>U9+Q9</f>
        <v>14000</v>
      </c>
      <c r="W9" s="641">
        <f>V9+M9</f>
        <v>15000</v>
      </c>
      <c r="X9" s="642">
        <v>15000</v>
      </c>
    </row>
    <row r="10" spans="1:28" s="618" customFormat="1">
      <c r="A10" s="612"/>
      <c r="B10" s="612"/>
      <c r="C10" s="1932" t="s">
        <v>2750</v>
      </c>
      <c r="D10" s="643" t="s">
        <v>2746</v>
      </c>
      <c r="E10" s="644">
        <f>E7+E8+E9</f>
        <v>18205</v>
      </c>
      <c r="F10" s="644">
        <f t="shared" ref="F10:G10" si="1">F7+F8+F9</f>
        <v>25326</v>
      </c>
      <c r="G10" s="644">
        <f t="shared" si="1"/>
        <v>30594</v>
      </c>
      <c r="H10" s="644">
        <f>+E10+F10+G10</f>
        <v>74125</v>
      </c>
      <c r="I10" s="644">
        <v>31580</v>
      </c>
      <c r="J10" s="644">
        <v>35455</v>
      </c>
      <c r="K10" s="645">
        <v>42119</v>
      </c>
      <c r="L10" s="644">
        <f>+I10+J10+K10</f>
        <v>109154</v>
      </c>
      <c r="M10" s="644">
        <f>L10+H10</f>
        <v>183279</v>
      </c>
      <c r="N10" s="644">
        <v>45168.054158404935</v>
      </c>
      <c r="O10" s="644">
        <v>53958.937013685485</v>
      </c>
      <c r="P10" s="644">
        <v>52194.122428390561</v>
      </c>
      <c r="Q10" s="644">
        <f>+N10+O10+P10</f>
        <v>151321.11360048098</v>
      </c>
      <c r="R10" s="644">
        <v>53302.285734303834</v>
      </c>
      <c r="S10" s="644">
        <v>50014</v>
      </c>
      <c r="T10" s="644">
        <v>54012</v>
      </c>
      <c r="U10" s="644">
        <f>+R10+S10+T10</f>
        <v>157328.28573430382</v>
      </c>
      <c r="V10" s="644">
        <f>U10+Q10</f>
        <v>308649.39933478483</v>
      </c>
      <c r="W10" s="646">
        <f>V10+M10</f>
        <v>491928.39933478483</v>
      </c>
      <c r="X10" s="647">
        <v>491129.39933478483</v>
      </c>
      <c r="Y10" s="626">
        <f>X10-X6</f>
        <v>32130.39933478483</v>
      </c>
    </row>
    <row r="11" spans="1:28" s="618" customFormat="1" hidden="1">
      <c r="A11" s="612"/>
      <c r="B11" s="612"/>
      <c r="C11" s="1933"/>
      <c r="D11" s="648" t="s">
        <v>2751</v>
      </c>
      <c r="E11" s="649">
        <f t="shared" ref="E11:W11" si="2">E10/E7</f>
        <v>1</v>
      </c>
      <c r="F11" s="649">
        <f t="shared" si="2"/>
        <v>1</v>
      </c>
      <c r="G11" s="649">
        <f t="shared" si="2"/>
        <v>1</v>
      </c>
      <c r="H11" s="649">
        <f t="shared" si="2"/>
        <v>1</v>
      </c>
      <c r="I11" s="649">
        <f t="shared" si="2"/>
        <v>1.0507403094327068</v>
      </c>
      <c r="J11" s="650">
        <f t="shared" si="2"/>
        <v>1.0858779210437659</v>
      </c>
      <c r="K11" s="651">
        <f t="shared" si="2"/>
        <v>1.1059209662596823</v>
      </c>
      <c r="L11" s="649">
        <f t="shared" si="2"/>
        <v>1.0829736782053954</v>
      </c>
      <c r="M11" s="652">
        <f t="shared" si="2"/>
        <v>1.0478115209586316</v>
      </c>
      <c r="N11" s="649">
        <f t="shared" si="2"/>
        <v>1.052181656690387</v>
      </c>
      <c r="O11" s="649">
        <f t="shared" si="2"/>
        <v>1.0442991487068993</v>
      </c>
      <c r="P11" s="649">
        <f t="shared" si="2"/>
        <v>1.0456600706879808</v>
      </c>
      <c r="Q11" s="649">
        <f t="shared" si="2"/>
        <v>1.0471107346777175</v>
      </c>
      <c r="R11" s="649">
        <f t="shared" si="2"/>
        <v>1.0447945926711455</v>
      </c>
      <c r="S11" s="649">
        <f t="shared" si="2"/>
        <v>1.0055895126266687</v>
      </c>
      <c r="T11" s="649">
        <f t="shared" si="2"/>
        <v>1.0056040662061776</v>
      </c>
      <c r="U11" s="649">
        <f t="shared" si="2"/>
        <v>1.0185433870306597</v>
      </c>
      <c r="V11" s="649">
        <f t="shared" si="2"/>
        <v>1.032351650243279</v>
      </c>
      <c r="W11" s="653">
        <f t="shared" si="2"/>
        <v>1.0380579568273531</v>
      </c>
      <c r="X11" s="654">
        <v>1.0363719222161645</v>
      </c>
    </row>
    <row r="12" spans="1:28" s="662" customFormat="1" ht="17.25" customHeight="1">
      <c r="A12" s="655"/>
      <c r="B12" s="655"/>
      <c r="C12" s="1933"/>
      <c r="D12" s="648" t="s">
        <v>2752</v>
      </c>
      <c r="E12" s="656">
        <f t="shared" ref="E12:W12" si="3">E10/E6</f>
        <v>1.1313777888260519</v>
      </c>
      <c r="F12" s="656">
        <f t="shared" si="3"/>
        <v>1.1189855520699863</v>
      </c>
      <c r="G12" s="656">
        <f t="shared" si="3"/>
        <v>1.1619886816817957</v>
      </c>
      <c r="H12" s="656">
        <f t="shared" si="3"/>
        <v>1.1394555208829724</v>
      </c>
      <c r="I12" s="656">
        <f t="shared" si="3"/>
        <v>1.0822481151473613</v>
      </c>
      <c r="J12" s="657">
        <f t="shared" si="3"/>
        <v>1.118454258675079</v>
      </c>
      <c r="K12" s="658">
        <f t="shared" si="3"/>
        <v>1.0195589552419453</v>
      </c>
      <c r="L12" s="656">
        <f t="shared" si="3"/>
        <v>1.068137115792976</v>
      </c>
      <c r="M12" s="659">
        <f t="shared" si="3"/>
        <v>1.0958778790270503</v>
      </c>
      <c r="N12" s="656">
        <f t="shared" si="3"/>
        <v>1.0837385229234833</v>
      </c>
      <c r="O12" s="656">
        <f t="shared" si="3"/>
        <v>1.0756291640324027</v>
      </c>
      <c r="P12" s="656">
        <f t="shared" si="3"/>
        <v>1.0770335409585143</v>
      </c>
      <c r="Q12" s="656">
        <f t="shared" si="3"/>
        <v>1.0785231611392474</v>
      </c>
      <c r="R12" s="656">
        <f t="shared" si="3"/>
        <v>1.0447945926711455</v>
      </c>
      <c r="S12" s="656">
        <f t="shared" si="3"/>
        <v>1.035765319858347</v>
      </c>
      <c r="T12" s="656">
        <f t="shared" si="3"/>
        <v>1.0357642817419985</v>
      </c>
      <c r="U12" s="656">
        <f t="shared" si="3"/>
        <v>1.038806516525502</v>
      </c>
      <c r="V12" s="656">
        <f t="shared" si="3"/>
        <v>1.0579061175807949</v>
      </c>
      <c r="W12" s="660">
        <f t="shared" si="3"/>
        <v>1.0717417670513112</v>
      </c>
      <c r="X12" s="661">
        <v>1.0700010225180987</v>
      </c>
      <c r="Y12" s="618"/>
    </row>
    <row r="13" spans="1:28" s="618" customFormat="1" ht="16.5" customHeight="1" thickBot="1">
      <c r="A13" s="612"/>
      <c r="B13" s="612"/>
      <c r="C13" s="1934"/>
      <c r="D13" s="663" t="s">
        <v>2753</v>
      </c>
      <c r="E13" s="664">
        <f t="shared" ref="E13:Q13" si="4">E10-E6</f>
        <v>2114</v>
      </c>
      <c r="F13" s="664">
        <f t="shared" si="4"/>
        <v>2693</v>
      </c>
      <c r="G13" s="664">
        <f t="shared" si="4"/>
        <v>4265</v>
      </c>
      <c r="H13" s="664">
        <f t="shared" si="4"/>
        <v>9072</v>
      </c>
      <c r="I13" s="664">
        <f t="shared" si="4"/>
        <v>2400</v>
      </c>
      <c r="J13" s="665">
        <f t="shared" si="4"/>
        <v>3755</v>
      </c>
      <c r="K13" s="666">
        <f t="shared" si="4"/>
        <v>808</v>
      </c>
      <c r="L13" s="664">
        <f t="shared" si="4"/>
        <v>6963</v>
      </c>
      <c r="M13" s="667">
        <f t="shared" si="4"/>
        <v>16035</v>
      </c>
      <c r="N13" s="664">
        <f t="shared" si="4"/>
        <v>3490.0541584049352</v>
      </c>
      <c r="O13" s="664">
        <f t="shared" si="4"/>
        <v>3793.937013685485</v>
      </c>
      <c r="P13" s="664">
        <f t="shared" si="4"/>
        <v>3733.1224283905613</v>
      </c>
      <c r="Q13" s="664">
        <f t="shared" si="4"/>
        <v>11017.113600480981</v>
      </c>
      <c r="R13" s="664"/>
      <c r="S13" s="664">
        <f>S10-S6</f>
        <v>1727</v>
      </c>
      <c r="T13" s="664"/>
      <c r="U13" s="664">
        <f>U10-U6</f>
        <v>5877.2857343038195</v>
      </c>
      <c r="V13" s="664">
        <f>V10-V6</f>
        <v>16894.39933478483</v>
      </c>
      <c r="W13" s="668">
        <f>W10-W6</f>
        <v>32929.39933478483</v>
      </c>
      <c r="X13" s="669">
        <v>32129.536807955825</v>
      </c>
    </row>
    <row r="14" spans="1:28" s="618" customFormat="1" ht="16.5" customHeight="1" thickBot="1">
      <c r="A14" s="612"/>
      <c r="B14" s="612"/>
      <c r="C14" s="670"/>
      <c r="D14" s="671" t="s">
        <v>2754</v>
      </c>
      <c r="E14" s="672">
        <f t="shared" ref="E14:W14" si="5">E10/E2</f>
        <v>1.3411669367909238</v>
      </c>
      <c r="F14" s="672">
        <f t="shared" si="5"/>
        <v>1.1084073701256072</v>
      </c>
      <c r="G14" s="672">
        <f t="shared" si="5"/>
        <v>1.1628278221208665</v>
      </c>
      <c r="H14" s="672">
        <f t="shared" si="5"/>
        <v>1.1815950137885962</v>
      </c>
      <c r="I14" s="672">
        <f t="shared" si="5"/>
        <v>1.2740035501048894</v>
      </c>
      <c r="J14" s="672">
        <f t="shared" si="5"/>
        <v>1.3341988409723791</v>
      </c>
      <c r="K14" s="672">
        <f t="shared" si="5"/>
        <v>1.1394600151498755</v>
      </c>
      <c r="L14" s="672">
        <f t="shared" si="5"/>
        <v>1.2358082557797252</v>
      </c>
      <c r="M14" s="672">
        <f t="shared" si="5"/>
        <v>1.2132941433479634</v>
      </c>
      <c r="N14" s="672">
        <f t="shared" si="5"/>
        <v>1.440905163441635</v>
      </c>
      <c r="O14" s="672">
        <f t="shared" si="5"/>
        <v>1.1741434636105292</v>
      </c>
      <c r="P14" s="672">
        <f t="shared" si="5"/>
        <v>1.1114828345661227</v>
      </c>
      <c r="Q14" s="672">
        <f t="shared" si="5"/>
        <v>1.2177585553144241</v>
      </c>
      <c r="R14" s="672">
        <f t="shared" si="5"/>
        <v>1.0390511654087571</v>
      </c>
      <c r="S14" s="672">
        <f t="shared" si="5"/>
        <v>0.86589335180055405</v>
      </c>
      <c r="T14" s="672">
        <f t="shared" si="5"/>
        <v>1.0324183806101384</v>
      </c>
      <c r="U14" s="672">
        <f t="shared" si="5"/>
        <v>0.97492353669591836</v>
      </c>
      <c r="V14" s="672">
        <f t="shared" si="5"/>
        <v>1.0805651905557923</v>
      </c>
      <c r="W14" s="673">
        <f t="shared" si="5"/>
        <v>1.1264779144640318</v>
      </c>
      <c r="X14" s="674">
        <v>1.1246462912597226</v>
      </c>
    </row>
    <row r="15" spans="1:28" s="618" customFormat="1" ht="3" customHeight="1" thickBot="1">
      <c r="A15" s="612"/>
      <c r="B15" s="612"/>
      <c r="C15" s="675"/>
      <c r="D15" s="676"/>
      <c r="E15" s="677"/>
      <c r="F15" s="677"/>
      <c r="G15" s="677"/>
      <c r="H15" s="677"/>
      <c r="I15" s="677"/>
      <c r="J15" s="677"/>
      <c r="K15" s="677"/>
      <c r="L15" s="677"/>
      <c r="M15" s="677"/>
      <c r="N15" s="677"/>
      <c r="O15" s="677"/>
      <c r="P15" s="677"/>
      <c r="Q15" s="677"/>
      <c r="R15" s="677"/>
      <c r="S15" s="678"/>
      <c r="T15" s="678"/>
      <c r="U15" s="677"/>
      <c r="V15" s="677"/>
      <c r="W15" s="677"/>
      <c r="X15" s="677"/>
    </row>
    <row r="16" spans="1:28" s="618" customFormat="1">
      <c r="A16" s="612"/>
      <c r="B16" s="612"/>
      <c r="C16" s="1930" t="s">
        <v>2755</v>
      </c>
      <c r="D16" s="1931"/>
      <c r="E16" s="679" t="s">
        <v>2756</v>
      </c>
      <c r="F16" s="679" t="s">
        <v>1129</v>
      </c>
      <c r="G16" s="679" t="s">
        <v>1130</v>
      </c>
      <c r="H16" s="679" t="s">
        <v>2738</v>
      </c>
      <c r="I16" s="679" t="s">
        <v>1131</v>
      </c>
      <c r="J16" s="679" t="s">
        <v>1132</v>
      </c>
      <c r="K16" s="679" t="s">
        <v>1133</v>
      </c>
      <c r="L16" s="679" t="s">
        <v>2757</v>
      </c>
      <c r="M16" s="679" t="s">
        <v>2740</v>
      </c>
      <c r="N16" s="679" t="s">
        <v>1134</v>
      </c>
      <c r="O16" s="679" t="s">
        <v>2517</v>
      </c>
      <c r="P16" s="679" t="s">
        <v>40</v>
      </c>
      <c r="Q16" s="679" t="s">
        <v>2758</v>
      </c>
      <c r="R16" s="679" t="s">
        <v>41</v>
      </c>
      <c r="S16" s="679" t="s">
        <v>42</v>
      </c>
      <c r="T16" s="679" t="s">
        <v>43</v>
      </c>
      <c r="U16" s="679" t="s">
        <v>2759</v>
      </c>
      <c r="V16" s="679" t="s">
        <v>2760</v>
      </c>
      <c r="W16" s="680" t="s">
        <v>2761</v>
      </c>
      <c r="X16" s="680" t="s">
        <v>2761</v>
      </c>
      <c r="AB16" s="679" t="s">
        <v>2879</v>
      </c>
    </row>
    <row r="17" spans="1:29" s="618" customFormat="1">
      <c r="A17" s="612"/>
      <c r="B17" s="612"/>
      <c r="C17" s="630" t="s">
        <v>2745</v>
      </c>
      <c r="D17" s="631" t="s">
        <v>2762</v>
      </c>
      <c r="E17" s="681">
        <v>1899115649.7169201</v>
      </c>
      <c r="F17" s="681">
        <v>2605157235.4945397</v>
      </c>
      <c r="G17" s="681">
        <v>3021057538.2818112</v>
      </c>
      <c r="H17" s="681">
        <f>+E17+F17+G17</f>
        <v>7525330423.4932709</v>
      </c>
      <c r="I17" s="681">
        <v>3294928725.4716382</v>
      </c>
      <c r="J17" s="682">
        <v>3608172833.77385</v>
      </c>
      <c r="K17" s="683">
        <v>4788751479.6911764</v>
      </c>
      <c r="L17" s="681">
        <f>+I17+J17+K17</f>
        <v>11691853038.936665</v>
      </c>
      <c r="M17" s="684">
        <f>L17+H17</f>
        <v>19217183462.429935</v>
      </c>
      <c r="N17" s="681">
        <v>4942285230.7794209</v>
      </c>
      <c r="O17" s="681">
        <v>6011110319.2541761</v>
      </c>
      <c r="P17" s="681">
        <v>5747406117.0859251</v>
      </c>
      <c r="Q17" s="681">
        <f>+N17+O17+P17</f>
        <v>16700801667.119522</v>
      </c>
      <c r="R17" s="681">
        <v>5935146162.0049429</v>
      </c>
      <c r="S17" s="685">
        <v>5541778334.4840088</v>
      </c>
      <c r="T17" s="685">
        <v>5957687929.952589</v>
      </c>
      <c r="U17" s="686">
        <f>+R17+S17+T17</f>
        <v>17434612426.441544</v>
      </c>
      <c r="V17" s="687">
        <f>U17+Q17</f>
        <v>34135414093.561066</v>
      </c>
      <c r="W17" s="688">
        <f>V17+M17</f>
        <v>53352597555.990997</v>
      </c>
      <c r="X17" s="689">
        <v>53352597555.990997</v>
      </c>
      <c r="Z17" s="618">
        <v>3608172833.77385</v>
      </c>
      <c r="AB17" s="684">
        <v>19217183462.429935</v>
      </c>
    </row>
    <row r="18" spans="1:29" s="618" customFormat="1">
      <c r="A18" s="612"/>
      <c r="B18" s="612"/>
      <c r="C18" s="640" t="s">
        <v>2747</v>
      </c>
      <c r="D18" s="631" t="s">
        <v>2736</v>
      </c>
      <c r="E18" s="681">
        <v>2067751124.2279999</v>
      </c>
      <c r="F18" s="681">
        <v>2650578256.164</v>
      </c>
      <c r="G18" s="681">
        <v>3339085108.368</v>
      </c>
      <c r="H18" s="681">
        <f>+E18+F18+G18</f>
        <v>8057414488.7600002</v>
      </c>
      <c r="I18" s="681">
        <v>3294928725.4716382</v>
      </c>
      <c r="J18" s="682">
        <v>3608172833.77385</v>
      </c>
      <c r="K18" s="683">
        <v>4256667414.4244456</v>
      </c>
      <c r="L18" s="681">
        <f>+I18+J18+K18</f>
        <v>11159768973.669933</v>
      </c>
      <c r="M18" s="684">
        <f>L18+H18</f>
        <v>19217183462.429932</v>
      </c>
      <c r="N18" s="681">
        <v>4942285230.7794209</v>
      </c>
      <c r="O18" s="681">
        <v>6011110319.2541761</v>
      </c>
      <c r="P18" s="681">
        <v>5747406117.0859251</v>
      </c>
      <c r="Q18" s="681">
        <f>+N18+O18+P18</f>
        <v>16700801667.119522</v>
      </c>
      <c r="R18" s="681">
        <v>5935146162.0049429</v>
      </c>
      <c r="S18" s="690">
        <v>5541778334.4840088</v>
      </c>
      <c r="T18" s="690">
        <v>5957687929.952589</v>
      </c>
      <c r="U18" s="687">
        <f>+R18+S18+T18</f>
        <v>17434612426.441544</v>
      </c>
      <c r="V18" s="687">
        <f>U18+Q18</f>
        <v>34135414093.561066</v>
      </c>
      <c r="W18" s="688">
        <f>V18+M18</f>
        <v>53352597555.990997</v>
      </c>
      <c r="X18" s="689">
        <v>53352597555.990997</v>
      </c>
      <c r="Z18" s="618">
        <v>3608172833.77385</v>
      </c>
      <c r="AB18" s="684">
        <v>19217183462.429932</v>
      </c>
    </row>
    <row r="19" spans="1:29" s="618" customFormat="1" hidden="1">
      <c r="A19" s="612"/>
      <c r="B19" s="612"/>
      <c r="C19" s="640" t="s">
        <v>2748</v>
      </c>
      <c r="D19" s="631" t="s">
        <v>2736</v>
      </c>
      <c r="E19" s="681"/>
      <c r="F19" s="681"/>
      <c r="G19" s="681"/>
      <c r="H19" s="681">
        <f>+E19+F19+G19</f>
        <v>0</v>
      </c>
      <c r="I19" s="681">
        <v>30398673.889248945</v>
      </c>
      <c r="J19" s="682">
        <v>33288631.848702073</v>
      </c>
      <c r="K19" s="683">
        <v>39428254.108730033</v>
      </c>
      <c r="L19" s="681">
        <f>+I19+J19+K19</f>
        <v>103115559.84668106</v>
      </c>
      <c r="M19" s="684">
        <f>L19+H19</f>
        <v>103115559.84668106</v>
      </c>
      <c r="N19" s="681">
        <v>45597015.752323985</v>
      </c>
      <c r="O19" s="681">
        <v>55457886.203942314</v>
      </c>
      <c r="P19" s="681">
        <v>53024978.328586139</v>
      </c>
      <c r="Q19" s="681">
        <f>+N19+O19+P19</f>
        <v>154079880.28485245</v>
      </c>
      <c r="R19" s="681">
        <v>54757048.69397144</v>
      </c>
      <c r="S19" s="690">
        <v>51127877.533184178</v>
      </c>
      <c r="T19" s="690">
        <v>54965016.729040109</v>
      </c>
      <c r="U19" s="687">
        <f>+R19+S19+T19</f>
        <v>160849942.95619574</v>
      </c>
      <c r="V19" s="687">
        <f>U19+Q19</f>
        <v>314929823.24104822</v>
      </c>
      <c r="W19" s="688">
        <f>V19+M19</f>
        <v>418045383.08772928</v>
      </c>
      <c r="X19" s="689">
        <v>418045383.08772928</v>
      </c>
      <c r="Z19" s="618">
        <v>33288631.848702073</v>
      </c>
      <c r="AB19" s="684">
        <v>103115559.84668106</v>
      </c>
    </row>
    <row r="20" spans="1:29" s="618" customFormat="1" hidden="1">
      <c r="A20" s="612"/>
      <c r="B20" s="612"/>
      <c r="C20" s="640" t="s">
        <v>2749</v>
      </c>
      <c r="D20" s="631" t="s">
        <v>2736</v>
      </c>
      <c r="E20" s="681"/>
      <c r="F20" s="681"/>
      <c r="G20" s="681"/>
      <c r="H20" s="681">
        <f>+E20+F20+G20</f>
        <v>0</v>
      </c>
      <c r="I20" s="681"/>
      <c r="J20" s="682"/>
      <c r="K20" s="683">
        <v>44328809.359673657</v>
      </c>
      <c r="L20" s="681">
        <f>+I20+J20+K20</f>
        <v>44328809.359673657</v>
      </c>
      <c r="M20" s="684">
        <f>L20+H20</f>
        <v>44328809.359673657</v>
      </c>
      <c r="N20" s="681">
        <v>88657618.719347313</v>
      </c>
      <c r="O20" s="681">
        <v>88657618.719347313</v>
      </c>
      <c r="P20" s="681">
        <v>88657618.719347313</v>
      </c>
      <c r="Q20" s="681">
        <f>+N20+O20+P20</f>
        <v>265972856.15804195</v>
      </c>
      <c r="R20" s="681">
        <v>88657618.719347313</v>
      </c>
      <c r="S20" s="690">
        <v>132986428.07902098</v>
      </c>
      <c r="T20" s="690">
        <v>132986428.07902098</v>
      </c>
      <c r="U20" s="687">
        <f>+R20+S20+T20</f>
        <v>354630474.87738925</v>
      </c>
      <c r="V20" s="687">
        <f>U20+Q20</f>
        <v>620603331.03543115</v>
      </c>
      <c r="W20" s="688">
        <f>V20+M20</f>
        <v>664932140.39510477</v>
      </c>
      <c r="X20" s="689">
        <v>664932140.39510477</v>
      </c>
      <c r="AB20" s="684">
        <v>44328809.359673657</v>
      </c>
    </row>
    <row r="21" spans="1:29" s="618" customFormat="1">
      <c r="A21" s="612"/>
      <c r="B21" s="612"/>
      <c r="C21" s="1935" t="s">
        <v>2750</v>
      </c>
      <c r="D21" s="643" t="s">
        <v>2736</v>
      </c>
      <c r="E21" s="691">
        <f>E18+E19+E20</f>
        <v>2067751124.2279999</v>
      </c>
      <c r="F21" s="691">
        <f t="shared" ref="F21:G21" si="6">F18+F19+F20</f>
        <v>2650578256.164</v>
      </c>
      <c r="G21" s="691">
        <f t="shared" si="6"/>
        <v>3339085108.368</v>
      </c>
      <c r="H21" s="691">
        <f>+E21+F21+G21</f>
        <v>8057414488.7600002</v>
      </c>
      <c r="I21" s="691">
        <v>3366229324.2249994</v>
      </c>
      <c r="J21" s="691">
        <v>3736802337.9600005</v>
      </c>
      <c r="K21" s="692">
        <v>4726995949.5286217</v>
      </c>
      <c r="L21" s="691">
        <f>+I21+J21+K21</f>
        <v>11830027611.713621</v>
      </c>
      <c r="M21" s="691">
        <f>L21+H21</f>
        <v>19887442100.473621</v>
      </c>
      <c r="N21" s="691">
        <v>5022028439.4168425</v>
      </c>
      <c r="O21" s="691">
        <v>6101541778.7763453</v>
      </c>
      <c r="P21" s="691">
        <v>5835200534.5864153</v>
      </c>
      <c r="Q21" s="691">
        <f>+N21+O21+P21</f>
        <v>16958770752.779602</v>
      </c>
      <c r="R21" s="691">
        <v>6024817979.9546309</v>
      </c>
      <c r="S21" s="691">
        <v>5627516474.1584911</v>
      </c>
      <c r="T21" s="691">
        <v>6047585165.5817528</v>
      </c>
      <c r="U21" s="691">
        <f>+R21+S21+T21</f>
        <v>17699919619.694874</v>
      </c>
      <c r="V21" s="691">
        <f>U21+Q21</f>
        <v>34658690372.474472</v>
      </c>
      <c r="W21" s="693">
        <f>V21+M21</f>
        <v>54546132472.94809</v>
      </c>
      <c r="X21" s="694">
        <v>54546132472.948097</v>
      </c>
      <c r="Y21" s="1902">
        <f>X21-W21</f>
        <v>0</v>
      </c>
      <c r="Z21" s="618">
        <v>3918724475.9377866</v>
      </c>
      <c r="AA21" s="1902">
        <f>Z21-J21</f>
        <v>181922137.97778606</v>
      </c>
      <c r="AB21" s="691">
        <v>19887442100.473621</v>
      </c>
      <c r="AC21" s="1902">
        <f>AB21-M21</f>
        <v>0</v>
      </c>
    </row>
    <row r="22" spans="1:29" s="618" customFormat="1" hidden="1">
      <c r="A22" s="612"/>
      <c r="B22" s="612"/>
      <c r="C22" s="1936"/>
      <c r="D22" s="648" t="s">
        <v>2751</v>
      </c>
      <c r="E22" s="695">
        <f>E21/E18</f>
        <v>1</v>
      </c>
      <c r="F22" s="695">
        <f t="shared" ref="F22:W22" si="7">F21/F18</f>
        <v>1</v>
      </c>
      <c r="G22" s="695">
        <f t="shared" si="7"/>
        <v>1</v>
      </c>
      <c r="H22" s="695">
        <f t="shared" si="7"/>
        <v>1</v>
      </c>
      <c r="I22" s="695">
        <f t="shared" si="7"/>
        <v>1.0216394965396878</v>
      </c>
      <c r="J22" s="696">
        <f t="shared" si="7"/>
        <v>1.0356494852414302</v>
      </c>
      <c r="K22" s="697">
        <f t="shared" si="7"/>
        <v>1.1104921971376922</v>
      </c>
      <c r="L22" s="695">
        <f t="shared" si="7"/>
        <v>1.0600602610703751</v>
      </c>
      <c r="M22" s="698">
        <f t="shared" si="7"/>
        <v>1.034878089151517</v>
      </c>
      <c r="N22" s="695">
        <f t="shared" si="7"/>
        <v>1.0161348859715338</v>
      </c>
      <c r="O22" s="695">
        <f t="shared" si="7"/>
        <v>1.015044052549245</v>
      </c>
      <c r="P22" s="695">
        <f t="shared" si="7"/>
        <v>1.0152754852731729</v>
      </c>
      <c r="Q22" s="695">
        <f t="shared" si="7"/>
        <v>1.0154465091438076</v>
      </c>
      <c r="R22" s="695">
        <f t="shared" si="7"/>
        <v>1.0151086115660874</v>
      </c>
      <c r="S22" s="695">
        <f t="shared" si="7"/>
        <v>1.0154712322470518</v>
      </c>
      <c r="T22" s="695">
        <f t="shared" si="7"/>
        <v>1.0150892824005098</v>
      </c>
      <c r="U22" s="695">
        <f t="shared" si="7"/>
        <v>1.0152172693469779</v>
      </c>
      <c r="V22" s="695">
        <f t="shared" si="7"/>
        <v>1.0153294252555183</v>
      </c>
      <c r="W22" s="699">
        <f t="shared" si="7"/>
        <v>1.0223706993029633</v>
      </c>
      <c r="X22" s="700">
        <v>1.0223706993029635</v>
      </c>
      <c r="Z22" s="618">
        <v>1.0860689485983201</v>
      </c>
      <c r="AB22" s="698">
        <v>1.034878089151517</v>
      </c>
    </row>
    <row r="23" spans="1:29" s="662" customFormat="1" ht="17.25" customHeight="1">
      <c r="A23" s="655"/>
      <c r="B23" s="655"/>
      <c r="C23" s="1936"/>
      <c r="D23" s="648" t="s">
        <v>2752</v>
      </c>
      <c r="E23" s="656">
        <f>E21/E17</f>
        <v>1.088796843170776</v>
      </c>
      <c r="F23" s="656">
        <f>F21/F17</f>
        <v>1.0174350400239232</v>
      </c>
      <c r="G23" s="656">
        <f>G21/G17</f>
        <v>1.1052702790517068</v>
      </c>
      <c r="H23" s="656">
        <f>H21/H17</f>
        <v>1.0707057411865424</v>
      </c>
      <c r="I23" s="656">
        <f>I21/I17</f>
        <v>1.0216394965396878</v>
      </c>
      <c r="J23" s="657">
        <f t="shared" ref="J23:W23" si="8">J21/J17</f>
        <v>1.0356494852414302</v>
      </c>
      <c r="K23" s="658">
        <f t="shared" si="8"/>
        <v>0.98710404362714244</v>
      </c>
      <c r="L23" s="656">
        <f t="shared" si="8"/>
        <v>1.0118180216871357</v>
      </c>
      <c r="M23" s="659">
        <f t="shared" si="8"/>
        <v>1.0348780891515168</v>
      </c>
      <c r="N23" s="656">
        <f t="shared" si="8"/>
        <v>1.0161348859715338</v>
      </c>
      <c r="O23" s="656">
        <f t="shared" si="8"/>
        <v>1.015044052549245</v>
      </c>
      <c r="P23" s="656">
        <f t="shared" si="8"/>
        <v>1.0152754852731729</v>
      </c>
      <c r="Q23" s="656">
        <f t="shared" si="8"/>
        <v>1.0154465091438076</v>
      </c>
      <c r="R23" s="656">
        <f t="shared" si="8"/>
        <v>1.0151086115660874</v>
      </c>
      <c r="S23" s="656">
        <f t="shared" si="8"/>
        <v>1.0154712322470518</v>
      </c>
      <c r="T23" s="656">
        <f t="shared" si="8"/>
        <v>1.0150892824005098</v>
      </c>
      <c r="U23" s="656">
        <f t="shared" si="8"/>
        <v>1.0152172693469779</v>
      </c>
      <c r="V23" s="656">
        <f t="shared" si="8"/>
        <v>1.0153294252555183</v>
      </c>
      <c r="W23" s="660">
        <f t="shared" si="8"/>
        <v>1.0223706993029633</v>
      </c>
      <c r="X23" s="661">
        <v>1.0223706993029635</v>
      </c>
      <c r="Y23" s="618">
        <f>Y21/6</f>
        <v>0</v>
      </c>
      <c r="Z23" s="662">
        <v>1.0860689485983201</v>
      </c>
      <c r="AA23" s="1903">
        <f>J21/Z21</f>
        <v>0.95357618554332013</v>
      </c>
      <c r="AB23" s="659">
        <v>1.0348780891515168</v>
      </c>
    </row>
    <row r="24" spans="1:29" s="618" customFormat="1" ht="17.25" customHeight="1">
      <c r="A24" s="612"/>
      <c r="B24" s="612"/>
      <c r="C24" s="1937"/>
      <c r="D24" s="631" t="s">
        <v>2753</v>
      </c>
      <c r="E24" s="701">
        <f>E21-E17</f>
        <v>168635474.51107979</v>
      </c>
      <c r="F24" s="701">
        <f t="shared" ref="F24:W24" si="9">F21-F17</f>
        <v>45421020.669460297</v>
      </c>
      <c r="G24" s="701">
        <f t="shared" si="9"/>
        <v>318027570.08618879</v>
      </c>
      <c r="H24" s="701">
        <f t="shared" si="9"/>
        <v>532084065.26672935</v>
      </c>
      <c r="I24" s="701">
        <f t="shared" si="9"/>
        <v>71300598.753361225</v>
      </c>
      <c r="J24" s="702">
        <f t="shared" si="9"/>
        <v>128629504.18615055</v>
      </c>
      <c r="K24" s="703">
        <f t="shared" si="9"/>
        <v>-61755530.162554741</v>
      </c>
      <c r="L24" s="701">
        <f t="shared" si="9"/>
        <v>138174572.77695656</v>
      </c>
      <c r="M24" s="704">
        <f t="shared" si="9"/>
        <v>670258638.04368591</v>
      </c>
      <c r="N24" s="701">
        <f t="shared" si="9"/>
        <v>79743208.637421608</v>
      </c>
      <c r="O24" s="701">
        <f t="shared" si="9"/>
        <v>90431459.522169113</v>
      </c>
      <c r="P24" s="701">
        <f t="shared" si="9"/>
        <v>87794417.500490189</v>
      </c>
      <c r="Q24" s="701">
        <f t="shared" si="9"/>
        <v>257969085.66007996</v>
      </c>
      <c r="R24" s="701">
        <f t="shared" si="9"/>
        <v>89671817.949687958</v>
      </c>
      <c r="S24" s="701">
        <f t="shared" si="9"/>
        <v>85738139.674482346</v>
      </c>
      <c r="T24" s="701">
        <f t="shared" si="9"/>
        <v>89897235.629163742</v>
      </c>
      <c r="U24" s="701">
        <f t="shared" si="9"/>
        <v>265307193.25333023</v>
      </c>
      <c r="V24" s="701">
        <f t="shared" si="9"/>
        <v>523276278.91340637</v>
      </c>
      <c r="W24" s="705">
        <f t="shared" si="9"/>
        <v>1193534916.9570923</v>
      </c>
      <c r="X24" s="706">
        <v>1082977523.4828339</v>
      </c>
      <c r="Z24" s="618">
        <v>310551642.16393661</v>
      </c>
      <c r="AB24" s="704">
        <v>670258638.04368591</v>
      </c>
    </row>
    <row r="25" spans="1:29" s="618" customFormat="1" ht="17.25" hidden="1" customHeight="1">
      <c r="A25" s="612"/>
      <c r="B25" s="612"/>
      <c r="C25" s="707"/>
      <c r="D25" s="663" t="s">
        <v>2754</v>
      </c>
      <c r="E25" s="708">
        <f t="shared" ref="E25:W25" si="10">E21/E3</f>
        <v>1.2566836682692248</v>
      </c>
      <c r="F25" s="708">
        <f t="shared" si="10"/>
        <v>1.0737110521768967</v>
      </c>
      <c r="G25" s="708">
        <f t="shared" si="10"/>
        <v>1.1927951386113451</v>
      </c>
      <c r="H25" s="708">
        <f t="shared" si="10"/>
        <v>1.1654785659417017</v>
      </c>
      <c r="I25" s="708">
        <f t="shared" si="10"/>
        <v>1.1890554075424824</v>
      </c>
      <c r="J25" s="709">
        <f t="shared" si="10"/>
        <v>1.290402890202887</v>
      </c>
      <c r="K25" s="710">
        <f t="shared" si="10"/>
        <v>1.0871818398463551</v>
      </c>
      <c r="L25" s="711">
        <f t="shared" si="10"/>
        <v>1.1742210113869171</v>
      </c>
      <c r="M25" s="712">
        <f t="shared" si="10"/>
        <v>1.17066324522593</v>
      </c>
      <c r="N25" s="711">
        <f t="shared" si="10"/>
        <v>1.3665262479474043</v>
      </c>
      <c r="O25" s="711">
        <f t="shared" si="10"/>
        <v>1.12088939396695</v>
      </c>
      <c r="P25" s="711">
        <f t="shared" si="10"/>
        <v>1.1536537636679824</v>
      </c>
      <c r="Q25" s="711">
        <f t="shared" si="10"/>
        <v>1.1962566391685616</v>
      </c>
      <c r="R25" s="711">
        <f t="shared" si="10"/>
        <v>1.0754901316340264</v>
      </c>
      <c r="S25" s="711">
        <f t="shared" si="10"/>
        <v>0.98835894644442146</v>
      </c>
      <c r="T25" s="711">
        <f t="shared" si="10"/>
        <v>0.98598418199844384</v>
      </c>
      <c r="U25" s="711">
        <f t="shared" si="10"/>
        <v>1.0155279928475414</v>
      </c>
      <c r="V25" s="711">
        <f t="shared" si="10"/>
        <v>1.0965923751105169</v>
      </c>
      <c r="W25" s="713">
        <f t="shared" si="10"/>
        <v>1.1224871296504122</v>
      </c>
      <c r="X25" s="714">
        <v>1.1202120049873741</v>
      </c>
      <c r="Z25" s="618">
        <v>1.3532247446675201</v>
      </c>
      <c r="AB25" s="712">
        <v>1.17066324522593</v>
      </c>
    </row>
    <row r="26" spans="1:29" s="662" customFormat="1" ht="12" customHeight="1">
      <c r="A26" s="655"/>
      <c r="B26" s="655"/>
      <c r="C26" s="1927" t="s">
        <v>2763</v>
      </c>
      <c r="D26" s="715" t="s">
        <v>2745</v>
      </c>
      <c r="E26" s="716">
        <f t="shared" ref="E26:W26" si="11">E17/E6</f>
        <v>118023.46962382202</v>
      </c>
      <c r="F26" s="716">
        <f t="shared" si="11"/>
        <v>115104.3712938868</v>
      </c>
      <c r="G26" s="716">
        <f t="shared" si="11"/>
        <v>114742.58567669912</v>
      </c>
      <c r="H26" s="716">
        <f t="shared" si="11"/>
        <v>115679.99052300848</v>
      </c>
      <c r="I26" s="716">
        <f t="shared" si="11"/>
        <v>112917.36550622476</v>
      </c>
      <c r="J26" s="717">
        <f t="shared" si="11"/>
        <v>113822.48686983754</v>
      </c>
      <c r="K26" s="718">
        <f t="shared" si="11"/>
        <v>115919.52457435493</v>
      </c>
      <c r="L26" s="716">
        <f t="shared" si="11"/>
        <v>114411.76854064119</v>
      </c>
      <c r="M26" s="719">
        <f t="shared" si="11"/>
        <v>114905.06961343867</v>
      </c>
      <c r="N26" s="716">
        <f t="shared" si="11"/>
        <v>118582.59107393399</v>
      </c>
      <c r="O26" s="716">
        <f t="shared" si="11"/>
        <v>119826.77801762536</v>
      </c>
      <c r="P26" s="716">
        <f t="shared" si="11"/>
        <v>118598.5868448015</v>
      </c>
      <c r="Q26" s="716">
        <f t="shared" si="11"/>
        <v>119032.9688898358</v>
      </c>
      <c r="R26" s="716">
        <f t="shared" si="11"/>
        <v>116336.63606258587</v>
      </c>
      <c r="S26" s="716">
        <f t="shared" si="11"/>
        <v>114767.5012836583</v>
      </c>
      <c r="T26" s="716">
        <f t="shared" si="11"/>
        <v>114247.95155910387</v>
      </c>
      <c r="U26" s="716">
        <f t="shared" si="11"/>
        <v>115117.18262963957</v>
      </c>
      <c r="V26" s="716">
        <f t="shared" si="11"/>
        <v>117000.27109582035</v>
      </c>
      <c r="W26" s="720">
        <f t="shared" si="11"/>
        <v>116236.84922187412</v>
      </c>
      <c r="X26" s="721">
        <v>116236.84922187412</v>
      </c>
      <c r="Y26" s="618"/>
      <c r="Z26" s="662">
        <v>113822.48686983754</v>
      </c>
      <c r="AB26" s="719">
        <v>114905.06961343867</v>
      </c>
    </row>
    <row r="27" spans="1:29" s="662" customFormat="1" ht="12" customHeight="1" thickBot="1">
      <c r="A27" s="655"/>
      <c r="B27" s="655"/>
      <c r="C27" s="1928"/>
      <c r="D27" s="722" t="s">
        <v>2764</v>
      </c>
      <c r="E27" s="723">
        <f t="shared" ref="E27:W27" si="12">E21/E10</f>
        <v>113581.49542587201</v>
      </c>
      <c r="F27" s="723">
        <f t="shared" si="12"/>
        <v>104658.38490736793</v>
      </c>
      <c r="G27" s="723">
        <f t="shared" si="12"/>
        <v>109141.82873661502</v>
      </c>
      <c r="H27" s="723">
        <f t="shared" si="12"/>
        <v>108700.36409794267</v>
      </c>
      <c r="I27" s="723">
        <f t="shared" si="12"/>
        <v>106593.70881016464</v>
      </c>
      <c r="J27" s="724">
        <f t="shared" si="12"/>
        <v>105395.63779325907</v>
      </c>
      <c r="K27" s="725">
        <f t="shared" si="12"/>
        <v>112229.538914234</v>
      </c>
      <c r="L27" s="723">
        <f t="shared" si="12"/>
        <v>108379.24044664988</v>
      </c>
      <c r="M27" s="726">
        <f t="shared" si="12"/>
        <v>108509.11506759434</v>
      </c>
      <c r="N27" s="723">
        <f t="shared" si="12"/>
        <v>111185.40599080327</v>
      </c>
      <c r="O27" s="723">
        <f t="shared" si="12"/>
        <v>113077.50145687311</v>
      </c>
      <c r="P27" s="723">
        <f t="shared" si="12"/>
        <v>111798.03899552503</v>
      </c>
      <c r="Q27" s="723">
        <f t="shared" si="12"/>
        <v>112071.41124770111</v>
      </c>
      <c r="R27" s="723">
        <f t="shared" si="12"/>
        <v>113031.13735096785</v>
      </c>
      <c r="S27" s="723">
        <f t="shared" si="12"/>
        <v>112518.82421239035</v>
      </c>
      <c r="T27" s="723">
        <f t="shared" si="12"/>
        <v>111967.43622864831</v>
      </c>
      <c r="U27" s="723">
        <f t="shared" si="12"/>
        <v>112503.09845482279</v>
      </c>
      <c r="V27" s="723">
        <f t="shared" si="12"/>
        <v>112291.45576557885</v>
      </c>
      <c r="W27" s="727">
        <f t="shared" si="12"/>
        <v>110882.25958637202</v>
      </c>
      <c r="X27" s="728">
        <v>110837.73594846022</v>
      </c>
      <c r="Y27" s="618"/>
      <c r="Z27" s="662">
        <v>113074.9213970968</v>
      </c>
      <c r="AB27" s="726">
        <v>108509.11506759434</v>
      </c>
    </row>
    <row r="28" spans="1:29" s="738" customFormat="1" ht="15.75" customHeight="1">
      <c r="A28" s="729"/>
      <c r="B28" s="729"/>
      <c r="C28" s="730"/>
      <c r="D28" s="731"/>
      <c r="E28" s="729"/>
      <c r="F28" s="732"/>
      <c r="G28" s="732"/>
      <c r="H28" s="733"/>
      <c r="I28" s="732"/>
      <c r="J28" s="733"/>
      <c r="K28" s="733"/>
      <c r="L28" s="734"/>
      <c r="M28" s="734"/>
      <c r="N28" s="735"/>
      <c r="O28" s="736"/>
      <c r="P28" s="736"/>
      <c r="Q28" s="736"/>
      <c r="R28" s="736"/>
      <c r="S28" s="736"/>
      <c r="T28" s="736"/>
      <c r="U28" s="736"/>
      <c r="V28" s="736"/>
      <c r="W28" s="737"/>
      <c r="X28" s="737"/>
      <c r="Y28" s="618"/>
    </row>
    <row r="29" spans="1:29" s="742" customFormat="1" ht="18.75" customHeight="1">
      <c r="A29" s="739"/>
      <c r="B29" s="739"/>
      <c r="C29" s="740" t="s">
        <v>2888</v>
      </c>
      <c r="D29" s="739"/>
      <c r="E29" s="739"/>
      <c r="F29" s="741"/>
      <c r="J29" s="733"/>
      <c r="K29" s="733"/>
      <c r="L29" s="733"/>
      <c r="M29" s="743"/>
      <c r="N29" s="744"/>
      <c r="O29" s="736"/>
      <c r="P29" s="736"/>
      <c r="R29" s="744"/>
      <c r="S29" s="736"/>
      <c r="T29" s="736"/>
    </row>
    <row r="30" spans="1:29" s="747" customFormat="1" ht="18.75" customHeight="1">
      <c r="A30" s="745"/>
      <c r="B30" s="745"/>
      <c r="C30" s="746" t="s">
        <v>2890</v>
      </c>
      <c r="D30" s="746"/>
      <c r="E30" s="1938" t="s">
        <v>2765</v>
      </c>
      <c r="F30" s="1938"/>
      <c r="G30" s="1938"/>
      <c r="H30" s="1938"/>
      <c r="I30" s="1938"/>
      <c r="J30" s="1938"/>
      <c r="K30" s="1938"/>
      <c r="L30" s="1938"/>
      <c r="M30" s="1938"/>
      <c r="N30" s="1938"/>
      <c r="O30" s="1938"/>
      <c r="P30" s="1938"/>
      <c r="Q30" s="1938"/>
      <c r="R30" s="1938"/>
      <c r="S30" s="1938"/>
      <c r="T30" s="1938"/>
      <c r="U30" s="1938"/>
      <c r="V30" s="1938"/>
      <c r="W30" s="1938"/>
      <c r="X30" s="746"/>
      <c r="Y30" s="746"/>
    </row>
    <row r="31" spans="1:29" s="747" customFormat="1" ht="18.75" customHeight="1">
      <c r="A31" s="745"/>
      <c r="B31" s="745"/>
      <c r="C31" s="746" t="s">
        <v>2891</v>
      </c>
      <c r="D31" s="746"/>
      <c r="E31" s="1938" t="s">
        <v>2766</v>
      </c>
      <c r="F31" s="1938"/>
      <c r="G31" s="1938"/>
      <c r="H31" s="1938"/>
      <c r="I31" s="1938"/>
      <c r="J31" s="1938"/>
      <c r="K31" s="1938"/>
      <c r="L31" s="1938"/>
      <c r="M31" s="1938"/>
      <c r="N31" s="1938"/>
      <c r="O31" s="1938"/>
      <c r="P31" s="1938"/>
      <c r="Q31" s="1938"/>
      <c r="R31" s="1938"/>
      <c r="S31" s="1938"/>
      <c r="T31" s="1938"/>
      <c r="U31" s="1938"/>
      <c r="V31" s="1938"/>
      <c r="W31" s="1938"/>
      <c r="X31" s="746"/>
      <c r="Y31" s="746"/>
    </row>
    <row r="32" spans="1:29" s="747" customFormat="1" ht="18.75" customHeight="1">
      <c r="A32" s="745"/>
      <c r="B32" s="745"/>
      <c r="C32" s="746"/>
      <c r="D32" s="746"/>
      <c r="E32" s="1938"/>
      <c r="F32" s="1938"/>
      <c r="G32" s="1938"/>
      <c r="H32" s="1938"/>
      <c r="I32" s="1938"/>
      <c r="J32" s="1938"/>
      <c r="K32" s="1938"/>
      <c r="L32" s="1938"/>
      <c r="M32" s="1938"/>
      <c r="N32" s="1938"/>
      <c r="O32" s="1938"/>
      <c r="P32" s="1938"/>
      <c r="Q32" s="1938"/>
      <c r="R32" s="1938"/>
      <c r="S32" s="1938"/>
      <c r="T32" s="1938"/>
      <c r="U32" s="1938"/>
      <c r="V32" s="1938"/>
      <c r="W32" s="1938"/>
      <c r="X32" s="746"/>
      <c r="Y32" s="746"/>
    </row>
    <row r="33" spans="1:25" s="747" customFormat="1" ht="15.75" customHeight="1">
      <c r="A33" s="745"/>
      <c r="B33" s="745"/>
      <c r="C33" s="740" t="s">
        <v>2889</v>
      </c>
      <c r="D33" s="612"/>
      <c r="E33" s="612"/>
      <c r="F33" s="748"/>
      <c r="G33" s="748"/>
      <c r="H33" s="748"/>
      <c r="I33" s="748"/>
      <c r="J33" s="748"/>
      <c r="K33" s="749"/>
      <c r="L33" s="612"/>
      <c r="M33" s="612"/>
      <c r="N33" s="612"/>
      <c r="O33" s="612"/>
      <c r="P33" s="612"/>
      <c r="Q33" s="612"/>
      <c r="R33" s="612"/>
      <c r="S33" s="612"/>
      <c r="T33" s="612"/>
      <c r="U33" s="612"/>
      <c r="V33" s="612"/>
      <c r="W33" s="612"/>
      <c r="X33" s="612"/>
      <c r="Y33" s="612"/>
    </row>
    <row r="34" spans="1:25" ht="17.25">
      <c r="C34" s="746" t="s">
        <v>2892</v>
      </c>
      <c r="D34" s="746"/>
      <c r="E34" s="1938" t="s">
        <v>2767</v>
      </c>
      <c r="F34" s="1938"/>
      <c r="G34" s="1938"/>
      <c r="H34" s="1938"/>
      <c r="I34" s="1938"/>
      <c r="J34" s="1938"/>
      <c r="K34" s="1938"/>
      <c r="L34" s="1938"/>
      <c r="M34" s="1938"/>
      <c r="N34" s="1938"/>
      <c r="O34" s="1938"/>
      <c r="P34" s="1938"/>
      <c r="Q34" s="1938"/>
      <c r="R34" s="1938"/>
      <c r="S34" s="1938"/>
      <c r="T34" s="1938"/>
      <c r="U34" s="1938"/>
      <c r="V34" s="1938"/>
      <c r="W34" s="1938"/>
      <c r="X34" s="746"/>
      <c r="Y34" s="746"/>
    </row>
    <row r="35" spans="1:25" ht="17.25">
      <c r="C35" s="746"/>
      <c r="D35" s="746"/>
      <c r="E35" s="1938" t="s">
        <v>2768</v>
      </c>
      <c r="F35" s="1938"/>
      <c r="G35" s="1938"/>
      <c r="H35" s="1938"/>
      <c r="I35" s="1938"/>
      <c r="J35" s="1938"/>
      <c r="K35" s="1938"/>
      <c r="L35" s="1938"/>
      <c r="M35" s="1938"/>
      <c r="N35" s="1938"/>
      <c r="O35" s="1938"/>
      <c r="P35" s="1938"/>
      <c r="Q35" s="1938"/>
      <c r="R35" s="1938"/>
      <c r="S35" s="1938"/>
      <c r="T35" s="1938"/>
      <c r="U35" s="1938"/>
      <c r="V35" s="1938"/>
      <c r="W35" s="1938"/>
      <c r="X35" s="746"/>
      <c r="Y35" s="746"/>
    </row>
    <row r="36" spans="1:25" ht="17.25">
      <c r="C36" s="746" t="s">
        <v>2893</v>
      </c>
      <c r="D36" s="746"/>
      <c r="E36" s="1938" t="s">
        <v>2769</v>
      </c>
      <c r="F36" s="1938"/>
      <c r="G36" s="1938"/>
      <c r="H36" s="1938"/>
      <c r="I36" s="1938"/>
      <c r="J36" s="1938"/>
      <c r="K36" s="1938"/>
      <c r="L36" s="1938"/>
      <c r="M36" s="1938"/>
      <c r="N36" s="1938"/>
      <c r="O36" s="1938"/>
      <c r="P36" s="1938"/>
      <c r="Q36" s="1938"/>
      <c r="R36" s="1938"/>
      <c r="S36" s="1938"/>
      <c r="T36" s="1938"/>
      <c r="U36" s="1938"/>
      <c r="V36" s="1938"/>
      <c r="W36" s="1938"/>
      <c r="X36" s="746"/>
      <c r="Y36" s="746"/>
    </row>
    <row r="37" spans="1:25" ht="17.25">
      <c r="E37" s="1938" t="s">
        <v>2770</v>
      </c>
      <c r="F37" s="1938"/>
      <c r="G37" s="1938"/>
      <c r="H37" s="1938"/>
      <c r="I37" s="1938"/>
      <c r="J37" s="1938"/>
      <c r="K37" s="1938"/>
      <c r="L37" s="1938"/>
      <c r="M37" s="1938"/>
      <c r="N37" s="1938"/>
      <c r="O37" s="1938"/>
      <c r="P37" s="1938"/>
      <c r="Q37" s="1938"/>
      <c r="R37" s="1938"/>
      <c r="S37" s="1938"/>
      <c r="T37" s="1938"/>
      <c r="U37" s="1938"/>
      <c r="V37" s="1938"/>
      <c r="W37" s="1938"/>
      <c r="X37" s="746"/>
      <c r="Y37" s="746"/>
    </row>
    <row r="38" spans="1:25">
      <c r="P38" s="750"/>
      <c r="R38" s="750"/>
      <c r="S38" s="750"/>
    </row>
    <row r="40" spans="1:25">
      <c r="N40" s="750"/>
    </row>
  </sheetData>
  <mergeCells count="13">
    <mergeCell ref="E37:W37"/>
    <mergeCell ref="E30:W30"/>
    <mergeCell ref="E31:W31"/>
    <mergeCell ref="E32:W32"/>
    <mergeCell ref="E34:W34"/>
    <mergeCell ref="E35:W35"/>
    <mergeCell ref="E36:W36"/>
    <mergeCell ref="C26:C27"/>
    <mergeCell ref="C2:C3"/>
    <mergeCell ref="C5:D5"/>
    <mergeCell ref="C10:C13"/>
    <mergeCell ref="C16:D16"/>
    <mergeCell ref="C21:C24"/>
  </mergeCells>
  <phoneticPr fontId="3" type="noConversion"/>
  <pageMargins left="0.25" right="0.25" top="0.75" bottom="0.75" header="0.3" footer="0.3"/>
  <pageSetup paperSize="9"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2D52-7E55-47BF-9764-0759016786E3}">
  <sheetPr>
    <tabColor theme="7" tint="0.79998168889431442"/>
  </sheetPr>
  <dimension ref="A1:FO216"/>
  <sheetViews>
    <sheetView showGridLines="0" view="pageBreakPreview" zoomScaleNormal="100" zoomScaleSheetLayoutView="100" workbookViewId="0">
      <selection activeCell="J16" sqref="J16"/>
    </sheetView>
  </sheetViews>
  <sheetFormatPr defaultColWidth="9" defaultRowHeight="15"/>
  <cols>
    <col min="1" max="1" width="2.25" style="748" customWidth="1"/>
    <col min="2" max="2" width="4" style="627" customWidth="1"/>
    <col min="3" max="3" width="15" style="748" customWidth="1"/>
    <col min="4" max="4" width="13.75" style="748" customWidth="1"/>
    <col min="5" max="15" width="8.375" style="748" customWidth="1"/>
    <col min="16" max="17" width="8.375" style="627" customWidth="1"/>
    <col min="18" max="20" width="8.375" style="748" customWidth="1"/>
    <col min="21" max="22" width="8.75" style="883" hidden="1" customWidth="1"/>
    <col min="23" max="23" width="9.75" style="883" customWidth="1"/>
    <col min="24" max="24" width="18.375" style="883" customWidth="1"/>
    <col min="25" max="27" width="0" style="748" hidden="1" customWidth="1"/>
    <col min="28" max="169" width="9" style="748"/>
    <col min="170" max="171" width="0" style="748" hidden="1" customWidth="1"/>
    <col min="172" max="16384" width="9" style="748"/>
  </cols>
  <sheetData>
    <row r="1" spans="1:100" ht="20.25" customHeight="1">
      <c r="C1" s="751" t="s">
        <v>2887</v>
      </c>
      <c r="D1" s="752"/>
      <c r="E1" s="752"/>
      <c r="F1" s="752"/>
      <c r="G1" s="752"/>
      <c r="H1" s="752"/>
      <c r="I1" s="752"/>
      <c r="J1" s="752"/>
      <c r="K1" s="752"/>
      <c r="L1" s="752"/>
      <c r="M1" s="753"/>
      <c r="N1" s="754"/>
      <c r="O1" s="754"/>
      <c r="P1" s="754"/>
      <c r="Q1" s="754"/>
      <c r="R1" s="754"/>
      <c r="S1" s="754"/>
      <c r="T1" s="754"/>
      <c r="U1" s="754"/>
      <c r="V1" s="754"/>
      <c r="W1" s="755"/>
      <c r="X1" s="756"/>
    </row>
    <row r="2" spans="1:100" s="752" customFormat="1" ht="24" customHeight="1" thickBot="1">
      <c r="B2" s="757"/>
      <c r="E2" s="752">
        <f>'PCR Order Sheet final'!T4</f>
        <v>4</v>
      </c>
      <c r="F2" s="752">
        <f>'PCR Order Sheet final'!U4</f>
        <v>931</v>
      </c>
      <c r="G2" s="758">
        <f>'PCR Order Sheet final'!V4</f>
        <v>6500</v>
      </c>
      <c r="H2" s="758">
        <f>'PCR Order Sheet final'!W4</f>
        <v>4387</v>
      </c>
      <c r="I2" s="758">
        <f>'PCR Order Sheet final'!X4</f>
        <v>3044</v>
      </c>
      <c r="J2" s="758">
        <f>'PCR Order Sheet final'!Y4</f>
        <v>15404</v>
      </c>
      <c r="K2" s="758">
        <f>'PCR Order Sheet final'!Z4</f>
        <v>9588</v>
      </c>
      <c r="L2" s="758">
        <f>'PCR Order Sheet final'!AA4</f>
        <v>8860</v>
      </c>
      <c r="M2" s="758">
        <f>'PCR Order Sheet final'!CO4</f>
        <v>32593</v>
      </c>
      <c r="N2" s="754">
        <f>'PCR Order Sheet final'!AC4</f>
        <v>13053</v>
      </c>
      <c r="O2" s="754">
        <f>'PCR Order Sheet final'!CB4</f>
        <v>28400</v>
      </c>
      <c r="P2" s="754">
        <f>'PCR Order Sheet final'!AO4</f>
        <v>29642</v>
      </c>
      <c r="Q2" s="754">
        <f>'PCR Order Sheet final'!CP4</f>
        <v>1846</v>
      </c>
      <c r="R2" s="754">
        <f>'PCR Order Sheet final'!BG4</f>
        <v>16430</v>
      </c>
      <c r="S2" s="754">
        <f>'PCR Order Sheet final'!BH4</f>
        <v>13532</v>
      </c>
      <c r="T2" s="754">
        <f>'PCR Order Sheet final'!BI4</f>
        <v>292</v>
      </c>
      <c r="U2" s="754"/>
      <c r="V2" s="754"/>
      <c r="W2" s="755"/>
      <c r="X2" s="754"/>
    </row>
    <row r="3" spans="1:100" s="759" customFormat="1" ht="21.95" customHeight="1" thickBot="1">
      <c r="B3" s="1939" t="s">
        <v>2771</v>
      </c>
      <c r="C3" s="1941" t="s">
        <v>2772</v>
      </c>
      <c r="D3" s="1943" t="s">
        <v>2773</v>
      </c>
      <c r="E3" s="760" t="s">
        <v>9</v>
      </c>
      <c r="F3" s="761" t="s">
        <v>10</v>
      </c>
      <c r="G3" s="762" t="s">
        <v>11</v>
      </c>
      <c r="H3" s="763" t="s">
        <v>12</v>
      </c>
      <c r="I3" s="761" t="s">
        <v>13</v>
      </c>
      <c r="J3" s="762" t="s">
        <v>14</v>
      </c>
      <c r="K3" s="763" t="s">
        <v>15</v>
      </c>
      <c r="L3" s="761" t="s">
        <v>16</v>
      </c>
      <c r="M3" s="762" t="s">
        <v>2774</v>
      </c>
      <c r="N3" s="763" t="s">
        <v>18</v>
      </c>
      <c r="O3" s="764" t="s">
        <v>23</v>
      </c>
      <c r="P3" s="765" t="s">
        <v>2775</v>
      </c>
      <c r="Q3" s="766" t="s">
        <v>24</v>
      </c>
      <c r="R3" s="763" t="s">
        <v>25</v>
      </c>
      <c r="S3" s="763" t="s">
        <v>26</v>
      </c>
      <c r="T3" s="763" t="s">
        <v>27</v>
      </c>
      <c r="U3" s="767"/>
      <c r="V3" s="768"/>
      <c r="W3" s="769" t="s">
        <v>2776</v>
      </c>
      <c r="X3" s="770"/>
      <c r="Y3" s="771" t="s">
        <v>2777</v>
      </c>
      <c r="Z3" s="772" t="s">
        <v>2778</v>
      </c>
      <c r="AA3" s="773" t="s">
        <v>2779</v>
      </c>
    </row>
    <row r="4" spans="1:100" s="627" customFormat="1" ht="21.95" customHeight="1" thickBot="1">
      <c r="B4" s="1940"/>
      <c r="C4" s="1942"/>
      <c r="D4" s="1944"/>
      <c r="E4" s="774">
        <v>46170</v>
      </c>
      <c r="F4" s="775">
        <v>46170</v>
      </c>
      <c r="G4" s="776">
        <f>EDATE(F4,1)</f>
        <v>46201</v>
      </c>
      <c r="H4" s="777">
        <f>EDATE(F4,1)</f>
        <v>46201</v>
      </c>
      <c r="I4" s="775">
        <f>EDATE(F4,1)</f>
        <v>46201</v>
      </c>
      <c r="J4" s="776">
        <f>EDATE(I4,1)</f>
        <v>46231</v>
      </c>
      <c r="K4" s="777">
        <f>EDATE(I4,1)</f>
        <v>46231</v>
      </c>
      <c r="L4" s="775">
        <f>EDATE(H4,1)</f>
        <v>46231</v>
      </c>
      <c r="M4" s="776">
        <f>EDATE(K4,1)</f>
        <v>46262</v>
      </c>
      <c r="N4" s="777">
        <f>EDATE(L4,1)</f>
        <v>46262</v>
      </c>
      <c r="O4" s="778">
        <f>EDATE(K4,1)</f>
        <v>46262</v>
      </c>
      <c r="P4" s="779">
        <f>EDATE(H4,1)</f>
        <v>46231</v>
      </c>
      <c r="Q4" s="780">
        <f>EDATE(O4,1)</f>
        <v>46293</v>
      </c>
      <c r="R4" s="777">
        <f>EDATE(O4,1)</f>
        <v>46293</v>
      </c>
      <c r="S4" s="777">
        <f>EDATE(R4,1)</f>
        <v>46323</v>
      </c>
      <c r="T4" s="777">
        <f>EDATE(S4,1)</f>
        <v>46354</v>
      </c>
      <c r="U4" s="781"/>
      <c r="V4" s="782"/>
      <c r="W4" s="783" t="s">
        <v>2780</v>
      </c>
      <c r="X4" s="784"/>
      <c r="Y4" s="785" t="s">
        <v>51</v>
      </c>
      <c r="Z4" s="786">
        <v>73962</v>
      </c>
      <c r="AA4" s="787">
        <v>0.19</v>
      </c>
    </row>
    <row r="5" spans="1:100" ht="21.95" customHeight="1">
      <c r="B5" s="788">
        <v>1</v>
      </c>
      <c r="C5" s="789" t="s">
        <v>1221</v>
      </c>
      <c r="D5" s="790" t="s">
        <v>2781</v>
      </c>
      <c r="E5" s="791">
        <v>769</v>
      </c>
      <c r="F5" s="791">
        <v>2088</v>
      </c>
      <c r="G5" s="792">
        <v>123</v>
      </c>
      <c r="H5" s="793">
        <v>482</v>
      </c>
      <c r="I5" s="791">
        <v>1729</v>
      </c>
      <c r="J5" s="792">
        <v>465</v>
      </c>
      <c r="K5" s="793">
        <v>619</v>
      </c>
      <c r="L5" s="791">
        <v>1575</v>
      </c>
      <c r="M5" s="792">
        <v>925</v>
      </c>
      <c r="N5" s="793">
        <v>727</v>
      </c>
      <c r="O5" s="794">
        <v>1773</v>
      </c>
      <c r="P5" s="795">
        <v>392</v>
      </c>
      <c r="Q5" s="796">
        <v>769</v>
      </c>
      <c r="R5" s="793">
        <v>859</v>
      </c>
      <c r="S5" s="793">
        <v>660</v>
      </c>
      <c r="T5" s="797">
        <v>792</v>
      </c>
      <c r="U5" s="784"/>
      <c r="V5" s="784"/>
      <c r="W5" s="798">
        <f t="shared" ref="W5:W21" si="0">IF(O5=0,0,IF(O5&lt;=R5,O5/R5,IF(O5&lt;R5+S5,1+(O5-R5)/S5,IF(O5&lt;R5+S5+T5,2+(O5-R5-S5)/T5,IF(O5&lt;R5+S5+T5+T5,3+((O5-R5-S5-T5)/(T5)),4)))))</f>
        <v>2.3207070707070709</v>
      </c>
      <c r="X5" s="784"/>
      <c r="Y5" s="799" t="s">
        <v>2782</v>
      </c>
      <c r="Z5" s="800">
        <v>18303</v>
      </c>
      <c r="AA5" s="801">
        <v>0.05</v>
      </c>
    </row>
    <row r="6" spans="1:100" ht="21.95" customHeight="1">
      <c r="B6" s="802">
        <v>2</v>
      </c>
      <c r="C6" s="803" t="s">
        <v>2783</v>
      </c>
      <c r="D6" s="804" t="s">
        <v>50</v>
      </c>
      <c r="E6" s="805">
        <v>1722</v>
      </c>
      <c r="F6" s="805">
        <v>1183</v>
      </c>
      <c r="G6" s="806">
        <v>1272</v>
      </c>
      <c r="H6" s="807">
        <v>1742</v>
      </c>
      <c r="I6" s="805">
        <v>713</v>
      </c>
      <c r="J6" s="806">
        <v>1867</v>
      </c>
      <c r="K6" s="807">
        <v>729</v>
      </c>
      <c r="L6" s="805">
        <v>1851</v>
      </c>
      <c r="M6" s="806">
        <v>2066</v>
      </c>
      <c r="N6" s="807">
        <v>839</v>
      </c>
      <c r="O6" s="808">
        <v>3078</v>
      </c>
      <c r="P6" s="809">
        <v>2066</v>
      </c>
      <c r="Q6" s="810">
        <v>1991</v>
      </c>
      <c r="R6" s="807">
        <v>1560</v>
      </c>
      <c r="S6" s="807">
        <v>1706</v>
      </c>
      <c r="T6" s="811">
        <v>2060</v>
      </c>
      <c r="U6" s="784"/>
      <c r="V6" s="784"/>
      <c r="W6" s="812">
        <f t="shared" si="0"/>
        <v>1.8898007033997657</v>
      </c>
      <c r="X6" s="784"/>
      <c r="Y6" s="799" t="s">
        <v>1056</v>
      </c>
      <c r="Z6" s="800">
        <v>1508</v>
      </c>
      <c r="AA6" s="801">
        <v>0</v>
      </c>
    </row>
    <row r="7" spans="1:100" ht="21.95" customHeight="1">
      <c r="B7" s="802">
        <v>3</v>
      </c>
      <c r="C7" s="813" t="s">
        <v>2784</v>
      </c>
      <c r="D7" s="804" t="s">
        <v>2785</v>
      </c>
      <c r="E7" s="805">
        <v>2888</v>
      </c>
      <c r="F7" s="805">
        <v>10291</v>
      </c>
      <c r="G7" s="806">
        <v>5546</v>
      </c>
      <c r="H7" s="807">
        <v>4651</v>
      </c>
      <c r="I7" s="805">
        <v>11186</v>
      </c>
      <c r="J7" s="806">
        <v>5481</v>
      </c>
      <c r="K7" s="807">
        <v>4550</v>
      </c>
      <c r="L7" s="805">
        <v>12117</v>
      </c>
      <c r="M7" s="814">
        <v>5458</v>
      </c>
      <c r="N7" s="807">
        <v>5291</v>
      </c>
      <c r="O7" s="808">
        <v>12284</v>
      </c>
      <c r="P7" s="809">
        <v>4800</v>
      </c>
      <c r="Q7" s="810">
        <v>4362</v>
      </c>
      <c r="R7" s="807">
        <v>5828</v>
      </c>
      <c r="S7" s="807">
        <v>5221</v>
      </c>
      <c r="T7" s="811">
        <v>6056</v>
      </c>
      <c r="U7" s="784"/>
      <c r="V7" s="784"/>
      <c r="W7" s="812">
        <f t="shared" si="0"/>
        <v>2.2039299867899604</v>
      </c>
      <c r="X7" s="784"/>
      <c r="Y7" s="799" t="s">
        <v>262</v>
      </c>
      <c r="Z7" s="800">
        <v>16386</v>
      </c>
      <c r="AA7" s="801">
        <v>0.04</v>
      </c>
    </row>
    <row r="8" spans="1:100" ht="21.95" customHeight="1">
      <c r="B8" s="802">
        <v>4</v>
      </c>
      <c r="C8" s="813" t="s">
        <v>2786</v>
      </c>
      <c r="D8" s="804" t="s">
        <v>2787</v>
      </c>
      <c r="E8" s="805">
        <v>44</v>
      </c>
      <c r="F8" s="805">
        <v>3250</v>
      </c>
      <c r="G8" s="806">
        <v>256</v>
      </c>
      <c r="H8" s="807">
        <v>400</v>
      </c>
      <c r="I8" s="805">
        <v>3106</v>
      </c>
      <c r="J8" s="806">
        <v>0</v>
      </c>
      <c r="K8" s="807">
        <v>300</v>
      </c>
      <c r="L8" s="805">
        <v>2806</v>
      </c>
      <c r="M8" s="814">
        <v>298</v>
      </c>
      <c r="N8" s="807">
        <v>300</v>
      </c>
      <c r="O8" s="808">
        <v>2804</v>
      </c>
      <c r="P8" s="809">
        <v>0</v>
      </c>
      <c r="Q8" s="810">
        <v>0</v>
      </c>
      <c r="R8" s="807">
        <v>440</v>
      </c>
      <c r="S8" s="807">
        <v>652</v>
      </c>
      <c r="T8" s="811">
        <v>1434</v>
      </c>
      <c r="U8" s="784"/>
      <c r="V8" s="784"/>
      <c r="W8" s="812">
        <f t="shared" si="0"/>
        <v>3.1938633193863319</v>
      </c>
      <c r="X8" s="784"/>
      <c r="Y8" s="799"/>
      <c r="Z8" s="800"/>
      <c r="AA8" s="801"/>
    </row>
    <row r="9" spans="1:100" ht="21.95" customHeight="1">
      <c r="B9" s="802">
        <v>5</v>
      </c>
      <c r="C9" s="813" t="s">
        <v>2788</v>
      </c>
      <c r="D9" s="804" t="s">
        <v>2789</v>
      </c>
      <c r="E9" s="805">
        <v>144</v>
      </c>
      <c r="F9" s="805">
        <v>5745</v>
      </c>
      <c r="G9" s="806">
        <v>32</v>
      </c>
      <c r="H9" s="807">
        <v>1268</v>
      </c>
      <c r="I9" s="805">
        <v>4509</v>
      </c>
      <c r="J9" s="806">
        <v>1100</v>
      </c>
      <c r="K9" s="807">
        <v>1256</v>
      </c>
      <c r="L9" s="805">
        <v>4353</v>
      </c>
      <c r="M9" s="814">
        <v>0</v>
      </c>
      <c r="N9" s="807">
        <v>1222</v>
      </c>
      <c r="O9" s="808">
        <v>3131</v>
      </c>
      <c r="P9" s="809">
        <v>0</v>
      </c>
      <c r="Q9" s="810">
        <v>235</v>
      </c>
      <c r="R9" s="807">
        <v>1076</v>
      </c>
      <c r="S9" s="807">
        <v>875</v>
      </c>
      <c r="T9" s="811">
        <v>1057</v>
      </c>
      <c r="U9" s="784"/>
      <c r="V9" s="784"/>
      <c r="W9" s="815">
        <f t="shared" si="0"/>
        <v>3.1163670766319771</v>
      </c>
      <c r="X9" s="784"/>
      <c r="Y9" s="799" t="s">
        <v>546</v>
      </c>
      <c r="Z9" s="800">
        <v>71148</v>
      </c>
      <c r="AA9" s="801">
        <v>0.19</v>
      </c>
    </row>
    <row r="10" spans="1:100" ht="21.95" customHeight="1">
      <c r="B10" s="802">
        <v>6</v>
      </c>
      <c r="C10" s="813" t="s">
        <v>2790</v>
      </c>
      <c r="D10" s="804" t="s">
        <v>2791</v>
      </c>
      <c r="E10" s="805">
        <v>48</v>
      </c>
      <c r="F10" s="805">
        <v>1238</v>
      </c>
      <c r="G10" s="806">
        <v>43</v>
      </c>
      <c r="H10" s="807">
        <v>359</v>
      </c>
      <c r="I10" s="805">
        <v>922</v>
      </c>
      <c r="J10" s="806">
        <v>1273</v>
      </c>
      <c r="K10" s="807">
        <v>466</v>
      </c>
      <c r="L10" s="805">
        <v>1729</v>
      </c>
      <c r="M10" s="806">
        <v>0</v>
      </c>
      <c r="N10" s="807">
        <v>537</v>
      </c>
      <c r="O10" s="808">
        <v>1192</v>
      </c>
      <c r="P10" s="809">
        <v>0</v>
      </c>
      <c r="Q10" s="810">
        <v>329</v>
      </c>
      <c r="R10" s="807">
        <v>459</v>
      </c>
      <c r="S10" s="807">
        <v>402</v>
      </c>
      <c r="T10" s="811">
        <v>416</v>
      </c>
      <c r="U10" s="784"/>
      <c r="V10" s="784"/>
      <c r="W10" s="812">
        <f t="shared" si="0"/>
        <v>2.7956730769230766</v>
      </c>
      <c r="X10" s="784"/>
      <c r="Y10" s="799" t="s">
        <v>842</v>
      </c>
      <c r="Z10" s="800">
        <v>39504</v>
      </c>
      <c r="AA10" s="801">
        <v>0.1</v>
      </c>
    </row>
    <row r="11" spans="1:100" ht="21.95" customHeight="1">
      <c r="B11" s="802">
        <v>7</v>
      </c>
      <c r="C11" s="813" t="s">
        <v>2792</v>
      </c>
      <c r="D11" s="804" t="s">
        <v>50</v>
      </c>
      <c r="E11" s="805">
        <v>3400</v>
      </c>
      <c r="F11" s="805">
        <v>5687</v>
      </c>
      <c r="G11" s="806">
        <v>2633</v>
      </c>
      <c r="H11" s="807">
        <v>3154</v>
      </c>
      <c r="I11" s="805">
        <v>5166</v>
      </c>
      <c r="J11" s="806">
        <v>2875</v>
      </c>
      <c r="K11" s="807">
        <v>1220</v>
      </c>
      <c r="L11" s="805">
        <v>6821</v>
      </c>
      <c r="M11" s="806">
        <v>3498</v>
      </c>
      <c r="N11" s="807">
        <v>2110</v>
      </c>
      <c r="O11" s="808">
        <v>8209</v>
      </c>
      <c r="P11" s="809">
        <v>3288</v>
      </c>
      <c r="Q11" s="810">
        <v>4020</v>
      </c>
      <c r="R11" s="807">
        <v>2640</v>
      </c>
      <c r="S11" s="807">
        <v>4678</v>
      </c>
      <c r="T11" s="811">
        <v>5610</v>
      </c>
      <c r="U11" s="784"/>
      <c r="V11" s="784"/>
      <c r="W11" s="812">
        <f t="shared" si="0"/>
        <v>2.1588235294117646</v>
      </c>
      <c r="X11" s="784"/>
      <c r="Y11" s="799"/>
      <c r="Z11" s="800"/>
      <c r="AA11" s="801"/>
    </row>
    <row r="12" spans="1:100" ht="21.95" customHeight="1">
      <c r="B12" s="802">
        <v>8</v>
      </c>
      <c r="C12" s="813" t="s">
        <v>2793</v>
      </c>
      <c r="D12" s="804" t="s">
        <v>2794</v>
      </c>
      <c r="E12" s="805">
        <v>3350</v>
      </c>
      <c r="F12" s="805">
        <v>8345</v>
      </c>
      <c r="G12" s="806" t="s">
        <v>2894</v>
      </c>
      <c r="H12" s="807">
        <v>5506</v>
      </c>
      <c r="I12" s="805">
        <v>15637</v>
      </c>
      <c r="J12" s="806">
        <v>2546</v>
      </c>
      <c r="K12" s="807">
        <v>5086</v>
      </c>
      <c r="L12" s="805">
        <v>13097</v>
      </c>
      <c r="M12" s="806">
        <v>9548</v>
      </c>
      <c r="N12" s="807">
        <v>4865</v>
      </c>
      <c r="O12" s="808">
        <v>17780</v>
      </c>
      <c r="P12" s="809">
        <v>1907</v>
      </c>
      <c r="Q12" s="810">
        <v>1907</v>
      </c>
      <c r="R12" s="807">
        <v>4822</v>
      </c>
      <c r="S12" s="807">
        <v>7360</v>
      </c>
      <c r="T12" s="811">
        <v>7316</v>
      </c>
      <c r="U12" s="784"/>
      <c r="V12" s="784"/>
      <c r="W12" s="812">
        <f>IF(O12=0,0,IF(O12&lt;=R12,O12/R12,IF(O12&lt;R12+S12,1+(O12-R12)/S12,IF(O12&lt;R12+S12+T12,2+(O12-R12-S12)/T12,IF(O12&lt;R12+S12+T12+T12,3+((O12-R12-S12-T12)/(T12)),4)))))</f>
        <v>2.7651722252597049</v>
      </c>
      <c r="X12" s="784">
        <v>4</v>
      </c>
      <c r="Y12" s="799"/>
      <c r="Z12" s="800"/>
      <c r="AA12" s="801"/>
    </row>
    <row r="13" spans="1:100" ht="21.95" customHeight="1">
      <c r="B13" s="802">
        <v>9</v>
      </c>
      <c r="C13" s="813" t="s">
        <v>2304</v>
      </c>
      <c r="D13" s="804" t="s">
        <v>1088</v>
      </c>
      <c r="E13" s="805">
        <v>5134</v>
      </c>
      <c r="F13" s="805">
        <v>2550</v>
      </c>
      <c r="G13" s="806">
        <v>5120</v>
      </c>
      <c r="H13" s="807">
        <v>3898</v>
      </c>
      <c r="I13" s="805">
        <v>3772</v>
      </c>
      <c r="J13" s="806">
        <v>6362</v>
      </c>
      <c r="K13" s="807">
        <v>6029</v>
      </c>
      <c r="L13" s="805">
        <v>4105</v>
      </c>
      <c r="M13" s="806">
        <v>3523</v>
      </c>
      <c r="N13" s="807">
        <v>6373</v>
      </c>
      <c r="O13" s="808">
        <v>1255</v>
      </c>
      <c r="P13" s="809">
        <v>15479</v>
      </c>
      <c r="Q13" s="810">
        <v>15479</v>
      </c>
      <c r="R13" s="807">
        <v>5938</v>
      </c>
      <c r="S13" s="807">
        <v>5647</v>
      </c>
      <c r="T13" s="811">
        <v>5878</v>
      </c>
      <c r="U13" s="784"/>
      <c r="V13" s="784"/>
      <c r="W13" s="812">
        <f t="shared" si="0"/>
        <v>0.21135062310542271</v>
      </c>
      <c r="X13" s="784">
        <v>3</v>
      </c>
      <c r="Y13" s="799" t="s">
        <v>581</v>
      </c>
      <c r="Z13" s="800">
        <v>28155</v>
      </c>
      <c r="AA13" s="801">
        <v>7.0000000000000007E-2</v>
      </c>
    </row>
    <row r="14" spans="1:100" ht="21.95" customHeight="1">
      <c r="B14" s="802">
        <v>10</v>
      </c>
      <c r="C14" s="813" t="s">
        <v>2795</v>
      </c>
      <c r="D14" s="804" t="s">
        <v>2796</v>
      </c>
      <c r="E14" s="805">
        <v>628</v>
      </c>
      <c r="F14" s="805">
        <v>2602</v>
      </c>
      <c r="G14" s="806">
        <v>159</v>
      </c>
      <c r="H14" s="807">
        <v>955</v>
      </c>
      <c r="I14" s="805">
        <v>1806</v>
      </c>
      <c r="J14" s="806">
        <v>402</v>
      </c>
      <c r="K14" s="807">
        <v>824</v>
      </c>
      <c r="L14" s="805">
        <v>1384</v>
      </c>
      <c r="M14" s="806">
        <v>941</v>
      </c>
      <c r="N14" s="807">
        <v>949</v>
      </c>
      <c r="O14" s="808">
        <v>1376</v>
      </c>
      <c r="P14" s="809">
        <v>1379</v>
      </c>
      <c r="Q14" s="810">
        <v>1379</v>
      </c>
      <c r="R14" s="807">
        <v>928</v>
      </c>
      <c r="S14" s="807">
        <v>1007</v>
      </c>
      <c r="T14" s="811">
        <v>883</v>
      </c>
      <c r="U14" s="784"/>
      <c r="V14" s="784"/>
      <c r="W14" s="812">
        <f t="shared" si="0"/>
        <v>1.4448857994041708</v>
      </c>
      <c r="X14" s="784"/>
      <c r="Y14" s="799" t="s">
        <v>722</v>
      </c>
      <c r="Z14" s="800">
        <v>6412</v>
      </c>
      <c r="AA14" s="801">
        <v>0.02</v>
      </c>
    </row>
    <row r="15" spans="1:100" ht="21.95" customHeight="1">
      <c r="A15" s="816"/>
      <c r="B15" s="802">
        <v>11</v>
      </c>
      <c r="C15" s="813" t="s">
        <v>2797</v>
      </c>
      <c r="D15" s="804" t="s">
        <v>1088</v>
      </c>
      <c r="E15" s="805">
        <v>1535</v>
      </c>
      <c r="F15" s="805">
        <v>4585</v>
      </c>
      <c r="G15" s="806">
        <v>800</v>
      </c>
      <c r="H15" s="807">
        <v>2045</v>
      </c>
      <c r="I15" s="805">
        <v>3340</v>
      </c>
      <c r="J15" s="806">
        <v>1128</v>
      </c>
      <c r="K15" s="807">
        <v>1367</v>
      </c>
      <c r="L15" s="805">
        <v>3101</v>
      </c>
      <c r="M15" s="806">
        <v>1645</v>
      </c>
      <c r="N15" s="807">
        <v>1329</v>
      </c>
      <c r="O15" s="808">
        <v>3417</v>
      </c>
      <c r="P15" s="809">
        <v>1134</v>
      </c>
      <c r="Q15" s="810">
        <v>1134</v>
      </c>
      <c r="R15" s="807">
        <v>1443</v>
      </c>
      <c r="S15" s="807">
        <v>1301</v>
      </c>
      <c r="T15" s="811">
        <v>1494</v>
      </c>
      <c r="U15" s="784"/>
      <c r="V15" s="784"/>
      <c r="W15" s="812">
        <f t="shared" si="0"/>
        <v>2.4504685408299864</v>
      </c>
      <c r="X15" s="784" t="s">
        <v>2798</v>
      </c>
      <c r="Y15" s="799" t="s">
        <v>2151</v>
      </c>
      <c r="Z15" s="800">
        <v>38000</v>
      </c>
      <c r="AA15" s="801">
        <v>0.1</v>
      </c>
      <c r="AB15" s="817"/>
      <c r="AC15" s="818"/>
      <c r="AD15" s="818"/>
      <c r="AE15" s="818"/>
      <c r="AF15" s="818"/>
      <c r="AG15" s="818"/>
      <c r="AH15" s="818"/>
      <c r="AI15" s="818"/>
      <c r="AJ15" s="818"/>
      <c r="AK15" s="818"/>
      <c r="AL15" s="818"/>
      <c r="AM15" s="818"/>
      <c r="AN15" s="818"/>
      <c r="AO15" s="818"/>
      <c r="AP15" s="818"/>
      <c r="AQ15" s="818"/>
      <c r="AR15" s="818"/>
      <c r="AS15" s="818"/>
      <c r="AT15" s="818"/>
      <c r="AU15" s="818"/>
      <c r="AV15" s="818"/>
      <c r="AW15" s="818"/>
      <c r="AX15" s="818"/>
      <c r="AY15" s="818"/>
      <c r="AZ15" s="818"/>
      <c r="BA15" s="818"/>
      <c r="BB15" s="818"/>
      <c r="BC15" s="818"/>
      <c r="BD15" s="818"/>
      <c r="BE15" s="818"/>
      <c r="BF15" s="818"/>
      <c r="BG15" s="818"/>
      <c r="BH15" s="818"/>
      <c r="BI15" s="818"/>
      <c r="BJ15" s="818"/>
      <c r="BK15" s="818"/>
      <c r="BL15" s="818"/>
      <c r="BM15" s="818"/>
      <c r="BN15" s="818"/>
      <c r="BO15" s="818"/>
      <c r="BP15" s="818"/>
      <c r="BQ15" s="818"/>
      <c r="BR15" s="818"/>
      <c r="BS15" s="818"/>
      <c r="BT15" s="818"/>
      <c r="BU15" s="818"/>
      <c r="BV15" s="818"/>
      <c r="BW15" s="818"/>
      <c r="BX15" s="818"/>
      <c r="BY15" s="818"/>
      <c r="BZ15" s="818"/>
      <c r="CA15" s="818"/>
      <c r="CB15" s="818"/>
      <c r="CC15" s="818"/>
      <c r="CD15" s="818"/>
      <c r="CE15" s="818"/>
      <c r="CF15" s="818"/>
      <c r="CG15" s="818"/>
      <c r="CH15" s="818"/>
      <c r="CI15" s="818"/>
      <c r="CJ15" s="818"/>
      <c r="CK15" s="818"/>
      <c r="CL15" s="818"/>
      <c r="CM15" s="818"/>
      <c r="CN15" s="818"/>
      <c r="CO15" s="818"/>
      <c r="CP15" s="818"/>
      <c r="CQ15" s="818"/>
      <c r="CR15" s="818"/>
      <c r="CS15" s="818"/>
      <c r="CT15" s="818"/>
      <c r="CU15" s="818"/>
      <c r="CV15" s="818"/>
    </row>
    <row r="16" spans="1:100" ht="21.95" customHeight="1" thickBot="1">
      <c r="A16" s="818"/>
      <c r="B16" s="802">
        <v>12</v>
      </c>
      <c r="C16" s="813" t="s">
        <v>2151</v>
      </c>
      <c r="D16" s="804" t="s">
        <v>50</v>
      </c>
      <c r="E16" s="805">
        <v>10213</v>
      </c>
      <c r="F16" s="805">
        <v>7799</v>
      </c>
      <c r="G16" s="806">
        <v>16033</v>
      </c>
      <c r="H16" s="807">
        <v>9138</v>
      </c>
      <c r="I16" s="805">
        <v>14694</v>
      </c>
      <c r="J16" s="806">
        <v>10715</v>
      </c>
      <c r="K16" s="807">
        <v>8901</v>
      </c>
      <c r="L16" s="805">
        <v>16508</v>
      </c>
      <c r="M16" s="806">
        <v>12984</v>
      </c>
      <c r="N16" s="807">
        <v>10964</v>
      </c>
      <c r="O16" s="808">
        <v>18528</v>
      </c>
      <c r="P16" s="809">
        <v>12984</v>
      </c>
      <c r="Q16" s="810">
        <v>11667</v>
      </c>
      <c r="R16" s="807">
        <v>9538</v>
      </c>
      <c r="S16" s="807">
        <v>9586</v>
      </c>
      <c r="T16" s="811">
        <v>12119</v>
      </c>
      <c r="U16" s="819">
        <v>6743</v>
      </c>
      <c r="V16" s="819">
        <v>7000</v>
      </c>
      <c r="W16" s="812">
        <f t="shared" si="0"/>
        <v>1.9378259962445232</v>
      </c>
      <c r="X16" s="784">
        <v>2</v>
      </c>
      <c r="Y16" s="799"/>
      <c r="Z16" s="800"/>
      <c r="AA16" s="801"/>
      <c r="AB16" s="818"/>
      <c r="AC16" s="818"/>
      <c r="AD16" s="818"/>
      <c r="AE16" s="818"/>
      <c r="AF16" s="818"/>
      <c r="AG16" s="818"/>
      <c r="AH16" s="818"/>
      <c r="AI16" s="818"/>
      <c r="AJ16" s="818"/>
      <c r="AK16" s="818"/>
      <c r="AL16" s="818"/>
      <c r="AM16" s="818"/>
      <c r="AN16" s="818"/>
      <c r="AO16" s="818"/>
      <c r="AP16" s="818"/>
      <c r="AQ16" s="818"/>
      <c r="AR16" s="818"/>
      <c r="AS16" s="818"/>
      <c r="AT16" s="818"/>
      <c r="AU16" s="818"/>
      <c r="AV16" s="818"/>
      <c r="AW16" s="818"/>
      <c r="AX16" s="818"/>
      <c r="AY16" s="818"/>
      <c r="AZ16" s="818"/>
      <c r="BA16" s="818"/>
      <c r="BB16" s="818"/>
      <c r="BC16" s="818"/>
      <c r="BD16" s="818"/>
      <c r="BE16" s="818"/>
      <c r="BF16" s="818"/>
      <c r="BG16" s="818"/>
      <c r="BH16" s="818"/>
      <c r="BI16" s="818"/>
      <c r="BJ16" s="818"/>
      <c r="BK16" s="818"/>
      <c r="BL16" s="818"/>
      <c r="BM16" s="818"/>
      <c r="BN16" s="818"/>
      <c r="BO16" s="818"/>
      <c r="BP16" s="818"/>
      <c r="BQ16" s="818"/>
      <c r="BR16" s="818"/>
      <c r="BS16" s="818"/>
      <c r="BT16" s="818"/>
      <c r="BU16" s="818"/>
      <c r="BV16" s="818"/>
      <c r="BW16" s="818"/>
      <c r="BX16" s="818"/>
      <c r="BY16" s="818"/>
      <c r="BZ16" s="818"/>
      <c r="CA16" s="818"/>
      <c r="CB16" s="818"/>
      <c r="CC16" s="818"/>
      <c r="CD16" s="818"/>
      <c r="CE16" s="818"/>
      <c r="CF16" s="818"/>
      <c r="CG16" s="818"/>
      <c r="CH16" s="818"/>
      <c r="CI16" s="818"/>
      <c r="CJ16" s="818"/>
      <c r="CK16" s="818"/>
      <c r="CL16" s="818"/>
      <c r="CM16" s="818"/>
      <c r="CN16" s="818"/>
      <c r="CO16" s="818"/>
      <c r="CP16" s="818"/>
      <c r="CQ16" s="818"/>
      <c r="CR16" s="818"/>
      <c r="CS16" s="818"/>
      <c r="CT16" s="818"/>
      <c r="CU16" s="818"/>
      <c r="CV16" s="818"/>
    </row>
    <row r="17" spans="1:171" ht="21.95" customHeight="1">
      <c r="A17" s="818"/>
      <c r="B17" s="802">
        <v>13</v>
      </c>
      <c r="C17" s="820" t="s">
        <v>2799</v>
      </c>
      <c r="D17" s="821" t="s">
        <v>2800</v>
      </c>
      <c r="E17" s="822">
        <v>1578</v>
      </c>
      <c r="F17" s="822">
        <v>3106</v>
      </c>
      <c r="G17" s="823">
        <v>2619</v>
      </c>
      <c r="H17" s="824">
        <v>1940</v>
      </c>
      <c r="I17" s="822">
        <v>3785</v>
      </c>
      <c r="J17" s="823">
        <v>2132</v>
      </c>
      <c r="K17" s="824">
        <v>1550</v>
      </c>
      <c r="L17" s="822">
        <v>4367</v>
      </c>
      <c r="M17" s="823">
        <v>1733</v>
      </c>
      <c r="N17" s="824">
        <v>1518</v>
      </c>
      <c r="O17" s="825">
        <v>4582</v>
      </c>
      <c r="P17" s="826">
        <v>1997</v>
      </c>
      <c r="Q17" s="827">
        <v>1935</v>
      </c>
      <c r="R17" s="824">
        <v>2271</v>
      </c>
      <c r="S17" s="824">
        <v>2126</v>
      </c>
      <c r="T17" s="828">
        <v>2231</v>
      </c>
      <c r="U17" s="784"/>
      <c r="V17" s="784"/>
      <c r="W17" s="829">
        <f t="shared" si="0"/>
        <v>2.0829224562976245</v>
      </c>
      <c r="X17" s="830"/>
      <c r="Y17" s="799" t="s">
        <v>2801</v>
      </c>
      <c r="Z17" s="800">
        <v>10263</v>
      </c>
      <c r="AA17" s="801">
        <v>0.03</v>
      </c>
      <c r="AB17" s="818"/>
      <c r="AC17" s="818"/>
      <c r="AD17" s="818"/>
      <c r="AE17" s="818"/>
      <c r="AF17" s="818"/>
      <c r="AG17" s="818"/>
      <c r="AH17" s="818"/>
      <c r="AI17" s="818"/>
      <c r="AJ17" s="818"/>
      <c r="AK17" s="818"/>
      <c r="AL17" s="818"/>
      <c r="AM17" s="818"/>
      <c r="AN17" s="818"/>
      <c r="AO17" s="818"/>
      <c r="AP17" s="818"/>
      <c r="AQ17" s="818"/>
      <c r="AR17" s="818"/>
      <c r="AS17" s="818"/>
      <c r="AT17" s="818"/>
      <c r="AU17" s="818"/>
      <c r="AV17" s="818"/>
      <c r="AW17" s="818"/>
      <c r="AX17" s="818"/>
      <c r="AY17" s="818"/>
      <c r="AZ17" s="818"/>
      <c r="BA17" s="818"/>
      <c r="BB17" s="818"/>
      <c r="BC17" s="818"/>
      <c r="BD17" s="818"/>
      <c r="BE17" s="818"/>
      <c r="BF17" s="818"/>
      <c r="BG17" s="818"/>
      <c r="BH17" s="818"/>
      <c r="BI17" s="818"/>
      <c r="BJ17" s="818"/>
      <c r="BK17" s="818"/>
      <c r="BL17" s="818"/>
      <c r="BM17" s="818"/>
      <c r="BN17" s="818"/>
      <c r="BO17" s="818"/>
      <c r="BP17" s="818"/>
      <c r="BQ17" s="818"/>
      <c r="BR17" s="818"/>
      <c r="BS17" s="818"/>
      <c r="BT17" s="818"/>
      <c r="BU17" s="818"/>
      <c r="BV17" s="818"/>
      <c r="BW17" s="818"/>
      <c r="BX17" s="818"/>
      <c r="BY17" s="818"/>
      <c r="BZ17" s="818"/>
      <c r="CA17" s="818"/>
      <c r="CB17" s="818"/>
      <c r="CC17" s="818"/>
      <c r="CD17" s="818"/>
      <c r="CE17" s="818"/>
      <c r="CF17" s="818"/>
      <c r="CG17" s="818"/>
      <c r="CH17" s="818"/>
      <c r="CI17" s="818"/>
      <c r="CJ17" s="818"/>
      <c r="CK17" s="818"/>
      <c r="CL17" s="818"/>
      <c r="CM17" s="818"/>
      <c r="CN17" s="818"/>
      <c r="CO17" s="818"/>
      <c r="CP17" s="818"/>
      <c r="CQ17" s="818"/>
      <c r="CR17" s="818"/>
      <c r="CS17" s="818"/>
      <c r="CT17" s="818"/>
      <c r="CU17" s="818"/>
      <c r="CV17" s="818"/>
      <c r="CW17" s="831"/>
      <c r="CX17" s="831"/>
      <c r="CY17" s="831"/>
      <c r="CZ17" s="831"/>
      <c r="DA17" s="831"/>
      <c r="DB17" s="831"/>
      <c r="DC17" s="831"/>
      <c r="DD17" s="831"/>
      <c r="DE17" s="831"/>
      <c r="DF17" s="831"/>
      <c r="DG17" s="831"/>
      <c r="DH17" s="831"/>
      <c r="DI17" s="831"/>
      <c r="DJ17" s="831"/>
      <c r="DK17" s="831"/>
      <c r="DL17" s="831"/>
      <c r="DM17" s="831"/>
      <c r="DN17" s="831"/>
      <c r="DO17" s="831"/>
      <c r="DP17" s="831"/>
      <c r="DQ17" s="831"/>
      <c r="DR17" s="831"/>
      <c r="DS17" s="831"/>
      <c r="DT17" s="831"/>
      <c r="DU17" s="831"/>
      <c r="DV17" s="831"/>
      <c r="DW17" s="831"/>
      <c r="DX17" s="831"/>
      <c r="DY17" s="831"/>
      <c r="DZ17" s="831"/>
      <c r="EA17" s="831"/>
      <c r="EB17" s="831"/>
      <c r="EC17" s="831"/>
      <c r="ED17" s="831"/>
      <c r="EE17" s="831"/>
      <c r="EF17" s="831"/>
      <c r="EG17" s="831"/>
      <c r="EH17" s="831"/>
      <c r="EI17" s="831"/>
      <c r="EJ17" s="831"/>
      <c r="EK17" s="831"/>
      <c r="EL17" s="831"/>
      <c r="EM17" s="831"/>
      <c r="EN17" s="831"/>
      <c r="EO17" s="831"/>
      <c r="EP17" s="831"/>
      <c r="EQ17" s="831"/>
      <c r="ER17" s="831"/>
      <c r="ES17" s="831"/>
      <c r="ET17" s="831"/>
      <c r="EU17" s="831"/>
      <c r="EV17" s="831"/>
      <c r="EW17" s="831"/>
      <c r="EX17" s="831"/>
      <c r="EY17" s="831"/>
      <c r="EZ17" s="831"/>
      <c r="FA17" s="831"/>
      <c r="FB17" s="831"/>
      <c r="FC17" s="831"/>
      <c r="FD17" s="831"/>
      <c r="FE17" s="831"/>
      <c r="FF17" s="831"/>
      <c r="FG17" s="831"/>
      <c r="FH17" s="831"/>
      <c r="FI17" s="831"/>
      <c r="FJ17" s="831"/>
      <c r="FK17" s="831"/>
      <c r="FL17" s="831"/>
      <c r="FM17" s="831"/>
      <c r="FN17" s="831"/>
      <c r="FO17" s="832"/>
    </row>
    <row r="18" spans="1:171" ht="21.95" customHeight="1" thickBot="1">
      <c r="A18" s="818"/>
      <c r="B18" s="802">
        <v>15</v>
      </c>
      <c r="C18" s="803" t="s">
        <v>2802</v>
      </c>
      <c r="D18" s="804" t="s">
        <v>2803</v>
      </c>
      <c r="E18" s="805">
        <v>3317</v>
      </c>
      <c r="F18" s="805">
        <v>6849</v>
      </c>
      <c r="G18" s="806">
        <v>364</v>
      </c>
      <c r="H18" s="807">
        <v>1433</v>
      </c>
      <c r="I18" s="805">
        <v>5780</v>
      </c>
      <c r="J18" s="806">
        <v>183</v>
      </c>
      <c r="K18" s="807">
        <v>2046</v>
      </c>
      <c r="L18" s="805">
        <v>3917</v>
      </c>
      <c r="M18" s="806">
        <v>4363</v>
      </c>
      <c r="N18" s="807">
        <v>3114</v>
      </c>
      <c r="O18" s="808">
        <v>5166</v>
      </c>
      <c r="P18" s="809">
        <v>3044</v>
      </c>
      <c r="Q18" s="810">
        <v>3044</v>
      </c>
      <c r="R18" s="807">
        <v>2747</v>
      </c>
      <c r="S18" s="807">
        <v>2943</v>
      </c>
      <c r="T18" s="811">
        <v>2859</v>
      </c>
      <c r="U18" s="784"/>
      <c r="V18" s="784"/>
      <c r="W18" s="812">
        <f>IF(O18=0,0,IF(O18&lt;=R18,O18/R18,IF(O18&lt;R18+S18,1+(O18-R18)/S18,IF(O18&lt;R18+S18+T18,2+(O18-R18-S18)/T18,IF(O18&lt;R18+S18+T18+T18,3+((O18-R18-S18-T18)/(T18)),4)))))</f>
        <v>1.8219503907577304</v>
      </c>
      <c r="X18" s="784"/>
      <c r="Y18" s="833" t="s">
        <v>2804</v>
      </c>
      <c r="Z18" s="834">
        <v>0</v>
      </c>
      <c r="AA18" s="835">
        <v>0</v>
      </c>
      <c r="AB18" s="818"/>
      <c r="AC18" s="818"/>
      <c r="AD18" s="818"/>
      <c r="AE18" s="818"/>
      <c r="AF18" s="818"/>
      <c r="AG18" s="818"/>
      <c r="AH18" s="818"/>
      <c r="AI18" s="818"/>
      <c r="AJ18" s="818"/>
      <c r="AK18" s="818"/>
      <c r="AL18" s="818"/>
      <c r="AM18" s="818"/>
      <c r="AN18" s="818"/>
      <c r="AO18" s="818"/>
      <c r="AP18" s="818"/>
      <c r="AQ18" s="818"/>
      <c r="AR18" s="818"/>
      <c r="AS18" s="818"/>
      <c r="AT18" s="818"/>
      <c r="AU18" s="818"/>
      <c r="AV18" s="818"/>
      <c r="AW18" s="818"/>
      <c r="AX18" s="818"/>
      <c r="AY18" s="818"/>
      <c r="AZ18" s="818"/>
      <c r="BA18" s="818"/>
      <c r="BB18" s="818"/>
      <c r="BC18" s="818"/>
      <c r="BD18" s="818"/>
      <c r="BE18" s="818"/>
      <c r="BF18" s="818"/>
      <c r="BG18" s="818"/>
      <c r="BH18" s="818"/>
      <c r="BI18" s="818"/>
      <c r="BJ18" s="818"/>
      <c r="BK18" s="818"/>
      <c r="BL18" s="818"/>
      <c r="BM18" s="818"/>
      <c r="BN18" s="818"/>
      <c r="BO18" s="818"/>
      <c r="BP18" s="818"/>
      <c r="BQ18" s="818"/>
      <c r="BR18" s="818"/>
      <c r="BS18" s="818"/>
      <c r="BT18" s="818"/>
      <c r="BU18" s="818"/>
      <c r="BV18" s="818"/>
      <c r="BW18" s="818"/>
      <c r="BX18" s="818"/>
      <c r="BY18" s="818"/>
      <c r="BZ18" s="818"/>
      <c r="CA18" s="818"/>
      <c r="CB18" s="818"/>
      <c r="CC18" s="818"/>
      <c r="CD18" s="818"/>
      <c r="CE18" s="818"/>
      <c r="CF18" s="818"/>
      <c r="CG18" s="818"/>
      <c r="CH18" s="818"/>
      <c r="CI18" s="818"/>
      <c r="CJ18" s="818"/>
      <c r="CK18" s="818"/>
      <c r="CL18" s="818"/>
      <c r="CM18" s="818"/>
      <c r="CN18" s="818"/>
      <c r="CO18" s="818"/>
      <c r="CP18" s="818"/>
      <c r="CQ18" s="818"/>
      <c r="CR18" s="818"/>
      <c r="CS18" s="818"/>
      <c r="CT18" s="818"/>
      <c r="CU18" s="818"/>
      <c r="CV18" s="818"/>
      <c r="CW18" s="818"/>
      <c r="CX18" s="818"/>
      <c r="CY18" s="818"/>
      <c r="CZ18" s="818"/>
      <c r="DA18" s="818"/>
      <c r="DB18" s="818"/>
      <c r="DC18" s="818"/>
      <c r="DD18" s="818"/>
      <c r="DE18" s="818"/>
      <c r="DF18" s="818"/>
      <c r="DG18" s="818"/>
      <c r="DH18" s="818"/>
      <c r="DI18" s="818"/>
      <c r="DJ18" s="818"/>
      <c r="DK18" s="818"/>
      <c r="DL18" s="818"/>
      <c r="DM18" s="818"/>
      <c r="DN18" s="818"/>
      <c r="DO18" s="818"/>
      <c r="DP18" s="818"/>
      <c r="DQ18" s="818"/>
      <c r="DR18" s="818"/>
      <c r="DS18" s="818"/>
      <c r="DT18" s="818"/>
      <c r="DU18" s="818"/>
      <c r="DV18" s="818"/>
      <c r="DW18" s="818"/>
      <c r="DX18" s="818"/>
      <c r="DY18" s="818"/>
      <c r="DZ18" s="818"/>
      <c r="EA18" s="818"/>
      <c r="EB18" s="818"/>
      <c r="EC18" s="818"/>
      <c r="ED18" s="818"/>
      <c r="EE18" s="818"/>
      <c r="EF18" s="818"/>
      <c r="EG18" s="818"/>
      <c r="EH18" s="818"/>
      <c r="EI18" s="818"/>
      <c r="EJ18" s="818"/>
      <c r="EK18" s="818"/>
      <c r="EL18" s="818"/>
      <c r="EM18" s="818"/>
      <c r="EN18" s="818"/>
      <c r="EO18" s="818"/>
      <c r="EP18" s="818"/>
      <c r="EQ18" s="818"/>
      <c r="ER18" s="818"/>
      <c r="ES18" s="818"/>
      <c r="ET18" s="818"/>
      <c r="EU18" s="818"/>
      <c r="EV18" s="818"/>
      <c r="EW18" s="818"/>
      <c r="EX18" s="818"/>
      <c r="EY18" s="818"/>
      <c r="EZ18" s="818"/>
      <c r="FA18" s="818"/>
      <c r="FB18" s="818"/>
      <c r="FC18" s="818"/>
      <c r="FD18" s="818"/>
      <c r="FE18" s="818"/>
      <c r="FF18" s="818"/>
      <c r="FG18" s="818"/>
      <c r="FH18" s="818"/>
      <c r="FI18" s="818"/>
      <c r="FJ18" s="818"/>
      <c r="FK18" s="818"/>
      <c r="FL18" s="818"/>
      <c r="FM18" s="818"/>
      <c r="FN18" s="818"/>
      <c r="FO18" s="816"/>
    </row>
    <row r="19" spans="1:171" ht="21.95" customHeight="1" thickBot="1">
      <c r="A19" s="818"/>
      <c r="B19" s="802">
        <v>14</v>
      </c>
      <c r="C19" s="813" t="s">
        <v>2805</v>
      </c>
      <c r="D19" s="804" t="s">
        <v>50</v>
      </c>
      <c r="E19" s="805">
        <v>534</v>
      </c>
      <c r="F19" s="805">
        <v>1141</v>
      </c>
      <c r="G19" s="806">
        <v>968</v>
      </c>
      <c r="H19" s="807">
        <v>594</v>
      </c>
      <c r="I19" s="805">
        <v>1515</v>
      </c>
      <c r="J19" s="806">
        <v>405</v>
      </c>
      <c r="K19" s="807">
        <v>563</v>
      </c>
      <c r="L19" s="805">
        <v>1357</v>
      </c>
      <c r="M19" s="806">
        <v>405</v>
      </c>
      <c r="N19" s="807">
        <v>574</v>
      </c>
      <c r="O19" s="808">
        <v>1188</v>
      </c>
      <c r="P19" s="809">
        <v>405</v>
      </c>
      <c r="Q19" s="810">
        <v>481</v>
      </c>
      <c r="R19" s="807">
        <v>457</v>
      </c>
      <c r="S19" s="807">
        <v>605</v>
      </c>
      <c r="T19" s="811">
        <v>645</v>
      </c>
      <c r="U19" s="784"/>
      <c r="V19" s="784"/>
      <c r="W19" s="812">
        <f>IF(O19=0,0,IF(O19&lt;=R19,O19/R19,IF(O19&lt;R19+S19,1+(O19-R19)/S19,IF(O19&lt;R19+S19+T19,2+(O19-R19-S19)/T19,IF(O19&lt;R19+S19+T19+T19,3+((O19-R19-S19-T19)/(T19)),4)))))</f>
        <v>2.1953488372093024</v>
      </c>
      <c r="X19" s="784"/>
      <c r="Y19" s="799" t="s">
        <v>2806</v>
      </c>
      <c r="Z19" s="800">
        <v>47000</v>
      </c>
      <c r="AA19" s="801">
        <v>0.12</v>
      </c>
      <c r="AB19" s="818"/>
      <c r="AC19" s="818"/>
      <c r="AD19" s="818"/>
      <c r="AE19" s="818"/>
      <c r="AF19" s="818"/>
      <c r="AG19" s="818"/>
      <c r="AH19" s="818"/>
      <c r="AI19" s="818"/>
      <c r="AJ19" s="818"/>
      <c r="AK19" s="818"/>
      <c r="AL19" s="818"/>
      <c r="AM19" s="818"/>
      <c r="AN19" s="818"/>
      <c r="AO19" s="818"/>
      <c r="AP19" s="818"/>
      <c r="AQ19" s="818"/>
      <c r="AR19" s="818"/>
      <c r="AS19" s="818"/>
      <c r="AT19" s="818"/>
      <c r="AU19" s="818"/>
      <c r="AV19" s="818"/>
      <c r="AW19" s="818"/>
      <c r="AX19" s="818"/>
      <c r="AY19" s="818"/>
      <c r="AZ19" s="818"/>
      <c r="BA19" s="818"/>
      <c r="BB19" s="818"/>
      <c r="BC19" s="818"/>
      <c r="BD19" s="818"/>
      <c r="BE19" s="818"/>
      <c r="BF19" s="818"/>
      <c r="BG19" s="818"/>
      <c r="BH19" s="818"/>
      <c r="BI19" s="818"/>
      <c r="BJ19" s="818"/>
      <c r="BK19" s="818"/>
      <c r="BL19" s="818"/>
      <c r="BM19" s="818"/>
      <c r="BN19" s="818"/>
      <c r="BO19" s="818"/>
      <c r="BP19" s="818"/>
      <c r="BQ19" s="818"/>
      <c r="BR19" s="818"/>
      <c r="BS19" s="818"/>
      <c r="BT19" s="818"/>
      <c r="BU19" s="818"/>
      <c r="BV19" s="818"/>
      <c r="BW19" s="818"/>
      <c r="BX19" s="818"/>
      <c r="BY19" s="818"/>
      <c r="BZ19" s="818"/>
      <c r="CA19" s="818"/>
      <c r="CB19" s="818"/>
      <c r="CC19" s="818"/>
      <c r="CD19" s="818"/>
      <c r="CE19" s="818"/>
      <c r="CF19" s="818"/>
      <c r="CG19" s="818"/>
      <c r="CH19" s="818"/>
      <c r="CI19" s="818"/>
      <c r="CJ19" s="818"/>
      <c r="CK19" s="818"/>
      <c r="CL19" s="818"/>
      <c r="CM19" s="818"/>
      <c r="CN19" s="818"/>
      <c r="CO19" s="818"/>
      <c r="CP19" s="818"/>
      <c r="CQ19" s="818"/>
      <c r="CR19" s="818"/>
      <c r="CS19" s="818"/>
      <c r="CT19" s="818"/>
      <c r="CU19" s="818"/>
      <c r="CV19" s="818"/>
      <c r="CW19" s="818"/>
      <c r="CX19" s="818"/>
      <c r="CY19" s="818"/>
      <c r="CZ19" s="818"/>
      <c r="DA19" s="818"/>
      <c r="DB19" s="818"/>
      <c r="DC19" s="818"/>
      <c r="DD19" s="818"/>
      <c r="DE19" s="818"/>
      <c r="DF19" s="818"/>
      <c r="DG19" s="818"/>
      <c r="DH19" s="818"/>
      <c r="DI19" s="818"/>
      <c r="DJ19" s="818"/>
      <c r="DK19" s="818"/>
      <c r="DL19" s="818"/>
      <c r="DM19" s="818"/>
      <c r="DN19" s="818"/>
      <c r="DO19" s="818"/>
      <c r="DP19" s="818"/>
      <c r="DQ19" s="818"/>
      <c r="DR19" s="818"/>
      <c r="DS19" s="818"/>
      <c r="DT19" s="818"/>
      <c r="DU19" s="818"/>
      <c r="DV19" s="818"/>
      <c r="DW19" s="818"/>
      <c r="DX19" s="818"/>
      <c r="DY19" s="818"/>
      <c r="DZ19" s="818"/>
      <c r="EA19" s="818"/>
      <c r="EB19" s="818"/>
      <c r="EC19" s="818"/>
      <c r="ED19" s="818"/>
      <c r="EE19" s="818"/>
      <c r="EF19" s="818"/>
      <c r="EG19" s="818"/>
      <c r="EH19" s="818"/>
      <c r="EI19" s="818"/>
      <c r="EJ19" s="818"/>
      <c r="EK19" s="818"/>
      <c r="EL19" s="818"/>
      <c r="EM19" s="818"/>
      <c r="EN19" s="818"/>
      <c r="EO19" s="818"/>
      <c r="EP19" s="818"/>
      <c r="EQ19" s="818"/>
      <c r="ER19" s="818"/>
      <c r="ES19" s="818"/>
      <c r="ET19" s="818"/>
      <c r="EU19" s="818"/>
      <c r="EV19" s="818"/>
      <c r="EW19" s="818"/>
      <c r="EX19" s="818"/>
      <c r="EY19" s="818"/>
      <c r="EZ19" s="818"/>
      <c r="FA19" s="818"/>
      <c r="FB19" s="818"/>
      <c r="FC19" s="818"/>
      <c r="FD19" s="818"/>
      <c r="FE19" s="818"/>
      <c r="FF19" s="818"/>
      <c r="FG19" s="818"/>
      <c r="FH19" s="818"/>
      <c r="FI19" s="818"/>
      <c r="FJ19" s="818"/>
      <c r="FK19" s="818"/>
      <c r="FL19" s="818"/>
      <c r="FM19" s="818"/>
      <c r="FN19" s="818"/>
      <c r="FO19" s="816"/>
    </row>
    <row r="20" spans="1:171" ht="21.95" customHeight="1" thickBot="1">
      <c r="A20" s="818"/>
      <c r="B20" s="802">
        <v>16</v>
      </c>
      <c r="C20" s="803" t="s">
        <v>2807</v>
      </c>
      <c r="D20" s="804" t="s">
        <v>2808</v>
      </c>
      <c r="E20" s="805">
        <v>4</v>
      </c>
      <c r="F20" s="805">
        <v>931</v>
      </c>
      <c r="G20" s="806">
        <v>6500</v>
      </c>
      <c r="H20" s="807">
        <v>4387</v>
      </c>
      <c r="I20" s="805">
        <v>3044</v>
      </c>
      <c r="J20" s="806">
        <v>15404</v>
      </c>
      <c r="K20" s="807">
        <v>9588</v>
      </c>
      <c r="L20" s="805">
        <v>8860</v>
      </c>
      <c r="M20" s="806">
        <v>22445</v>
      </c>
      <c r="N20" s="807">
        <v>13053</v>
      </c>
      <c r="O20" s="808">
        <v>18252</v>
      </c>
      <c r="P20" s="809">
        <v>19494</v>
      </c>
      <c r="Q20" s="810">
        <v>908</v>
      </c>
      <c r="R20" s="807">
        <v>11012</v>
      </c>
      <c r="S20" s="807">
        <v>8148</v>
      </c>
      <c r="T20" s="811">
        <v>0</v>
      </c>
      <c r="U20" s="784"/>
      <c r="V20" s="784"/>
      <c r="W20" s="812">
        <f t="shared" si="0"/>
        <v>1.8885616102110947</v>
      </c>
      <c r="X20" s="784">
        <v>1</v>
      </c>
      <c r="Y20" s="836" t="s">
        <v>2809</v>
      </c>
      <c r="Z20" s="837">
        <v>379912</v>
      </c>
      <c r="AA20" s="838"/>
      <c r="AB20" s="818"/>
      <c r="AC20" s="818"/>
      <c r="AD20" s="818"/>
      <c r="AE20" s="818"/>
      <c r="AF20" s="818"/>
      <c r="AG20" s="818"/>
      <c r="AH20" s="818"/>
      <c r="AI20" s="818"/>
      <c r="AJ20" s="818"/>
      <c r="AK20" s="818"/>
      <c r="AL20" s="818"/>
      <c r="AM20" s="818"/>
      <c r="AN20" s="818"/>
      <c r="AO20" s="818"/>
      <c r="AP20" s="818"/>
      <c r="AQ20" s="818"/>
      <c r="AR20" s="818"/>
      <c r="AS20" s="818"/>
      <c r="AT20" s="818"/>
      <c r="AU20" s="818"/>
      <c r="AV20" s="818"/>
      <c r="AW20" s="818"/>
      <c r="AX20" s="818"/>
      <c r="AY20" s="818"/>
      <c r="AZ20" s="818"/>
      <c r="BA20" s="818"/>
      <c r="BB20" s="818"/>
      <c r="BC20" s="818"/>
      <c r="BD20" s="818"/>
      <c r="BE20" s="818"/>
      <c r="BF20" s="818"/>
      <c r="BG20" s="818"/>
      <c r="BH20" s="818"/>
      <c r="BI20" s="818"/>
      <c r="BJ20" s="818"/>
      <c r="BK20" s="818"/>
      <c r="BL20" s="818"/>
      <c r="BM20" s="818"/>
      <c r="BN20" s="818"/>
      <c r="BO20" s="818"/>
      <c r="BP20" s="818"/>
      <c r="BQ20" s="818"/>
      <c r="BR20" s="818"/>
      <c r="BS20" s="818"/>
      <c r="BT20" s="818"/>
      <c r="BU20" s="818"/>
      <c r="BV20" s="818"/>
      <c r="BW20" s="818"/>
      <c r="BX20" s="818"/>
      <c r="BY20" s="818"/>
      <c r="BZ20" s="818"/>
      <c r="CA20" s="818"/>
      <c r="CB20" s="818"/>
      <c r="CC20" s="818"/>
      <c r="CD20" s="818"/>
      <c r="CE20" s="818"/>
      <c r="CF20" s="818"/>
      <c r="CG20" s="818"/>
      <c r="CH20" s="818"/>
      <c r="CI20" s="818"/>
      <c r="CJ20" s="818"/>
      <c r="CK20" s="818"/>
      <c r="CL20" s="818"/>
      <c r="CM20" s="818"/>
      <c r="CN20" s="818"/>
      <c r="CO20" s="818"/>
      <c r="CP20" s="818"/>
      <c r="CQ20" s="818"/>
      <c r="CR20" s="818"/>
      <c r="CS20" s="818"/>
      <c r="CT20" s="818"/>
      <c r="CU20" s="818"/>
      <c r="CV20" s="818"/>
      <c r="CW20" s="818"/>
      <c r="CX20" s="818"/>
      <c r="CY20" s="818"/>
      <c r="CZ20" s="818"/>
      <c r="DA20" s="818"/>
      <c r="DB20" s="818"/>
      <c r="DC20" s="818"/>
      <c r="DD20" s="818"/>
      <c r="DE20" s="818"/>
      <c r="DF20" s="818"/>
      <c r="DG20" s="818"/>
      <c r="DH20" s="818"/>
      <c r="DI20" s="818"/>
      <c r="DJ20" s="818"/>
      <c r="DK20" s="818"/>
      <c r="DL20" s="818"/>
      <c r="DM20" s="818"/>
      <c r="DN20" s="818"/>
      <c r="DO20" s="818"/>
      <c r="DP20" s="818"/>
      <c r="DQ20" s="818"/>
      <c r="DR20" s="818"/>
      <c r="DS20" s="818"/>
      <c r="DT20" s="818"/>
      <c r="DU20" s="818"/>
      <c r="DV20" s="818"/>
      <c r="DW20" s="818"/>
      <c r="DX20" s="818"/>
      <c r="DY20" s="818"/>
      <c r="DZ20" s="818"/>
      <c r="EA20" s="818"/>
      <c r="EB20" s="818"/>
      <c r="EC20" s="818"/>
      <c r="ED20" s="818"/>
      <c r="EE20" s="818"/>
      <c r="EF20" s="818"/>
      <c r="EG20" s="818"/>
      <c r="EH20" s="818"/>
      <c r="EI20" s="818"/>
      <c r="EJ20" s="818"/>
      <c r="EK20" s="818"/>
      <c r="EL20" s="818"/>
      <c r="EM20" s="818"/>
      <c r="EN20" s="818"/>
      <c r="EO20" s="818"/>
      <c r="EP20" s="818"/>
      <c r="EQ20" s="818"/>
      <c r="ER20" s="818"/>
      <c r="ES20" s="818"/>
      <c r="ET20" s="818"/>
      <c r="EU20" s="818"/>
      <c r="EV20" s="818"/>
      <c r="EW20" s="818"/>
      <c r="EX20" s="818"/>
      <c r="EY20" s="818"/>
      <c r="EZ20" s="818"/>
      <c r="FA20" s="818"/>
      <c r="FB20" s="818"/>
      <c r="FC20" s="818"/>
      <c r="FD20" s="818"/>
      <c r="FE20" s="818"/>
      <c r="FF20" s="818"/>
      <c r="FG20" s="818"/>
      <c r="FH20" s="818"/>
      <c r="FI20" s="818"/>
      <c r="FJ20" s="818"/>
      <c r="FK20" s="818"/>
      <c r="FL20" s="818"/>
      <c r="FM20" s="818"/>
      <c r="FN20" s="818"/>
      <c r="FO20" s="816"/>
    </row>
    <row r="21" spans="1:171" ht="27.75" customHeight="1" thickBot="1">
      <c r="A21" s="818"/>
      <c r="B21" s="802">
        <v>17</v>
      </c>
      <c r="C21" s="839" t="s">
        <v>2810</v>
      </c>
      <c r="D21" s="840" t="s">
        <v>2811</v>
      </c>
      <c r="E21" s="841">
        <v>80</v>
      </c>
      <c r="F21" s="841">
        <v>631</v>
      </c>
      <c r="G21" s="842">
        <v>0</v>
      </c>
      <c r="H21" s="843">
        <v>62</v>
      </c>
      <c r="I21" s="841">
        <v>569</v>
      </c>
      <c r="J21" s="842">
        <v>0</v>
      </c>
      <c r="K21" s="843">
        <v>70</v>
      </c>
      <c r="L21" s="841">
        <v>499</v>
      </c>
      <c r="M21" s="842">
        <v>2</v>
      </c>
      <c r="N21" s="843">
        <v>103</v>
      </c>
      <c r="O21" s="844">
        <v>398</v>
      </c>
      <c r="P21" s="845">
        <v>2</v>
      </c>
      <c r="Q21" s="846">
        <v>60</v>
      </c>
      <c r="R21" s="843">
        <v>209</v>
      </c>
      <c r="S21" s="843">
        <v>196</v>
      </c>
      <c r="T21" s="847">
        <v>60</v>
      </c>
      <c r="U21" s="784"/>
      <c r="V21" s="784"/>
      <c r="W21" s="848">
        <f t="shared" si="0"/>
        <v>1.9642857142857144</v>
      </c>
      <c r="X21" s="849"/>
      <c r="AB21" s="818"/>
      <c r="AC21" s="818"/>
      <c r="AD21" s="818"/>
      <c r="AE21" s="818"/>
      <c r="AF21" s="818"/>
      <c r="AG21" s="818"/>
      <c r="AH21" s="818"/>
      <c r="AI21" s="818"/>
      <c r="AJ21" s="818"/>
      <c r="AK21" s="818"/>
      <c r="AL21" s="818"/>
      <c r="AM21" s="818"/>
      <c r="AN21" s="818"/>
      <c r="AO21" s="818"/>
      <c r="AP21" s="818"/>
      <c r="AQ21" s="818"/>
      <c r="AR21" s="818"/>
      <c r="AS21" s="818"/>
      <c r="AT21" s="818"/>
      <c r="AU21" s="818"/>
      <c r="AV21" s="818"/>
      <c r="AW21" s="818"/>
      <c r="AX21" s="818"/>
      <c r="AY21" s="818"/>
      <c r="AZ21" s="818"/>
      <c r="BA21" s="818"/>
      <c r="BB21" s="818"/>
      <c r="BC21" s="818"/>
      <c r="BD21" s="818"/>
      <c r="BE21" s="818"/>
      <c r="BF21" s="818"/>
      <c r="BG21" s="818"/>
      <c r="BH21" s="818"/>
      <c r="BI21" s="818"/>
      <c r="BJ21" s="818"/>
      <c r="BK21" s="818"/>
      <c r="BL21" s="818"/>
      <c r="BM21" s="818"/>
      <c r="BN21" s="818"/>
      <c r="BO21" s="818"/>
      <c r="BP21" s="818"/>
      <c r="BQ21" s="818"/>
      <c r="BR21" s="818"/>
      <c r="BS21" s="818"/>
      <c r="BT21" s="818"/>
      <c r="BU21" s="818"/>
      <c r="BV21" s="818"/>
      <c r="BW21" s="818"/>
      <c r="BX21" s="818"/>
      <c r="BY21" s="818"/>
      <c r="BZ21" s="818"/>
      <c r="CA21" s="818"/>
      <c r="CB21" s="818"/>
      <c r="CC21" s="818"/>
      <c r="CD21" s="818"/>
      <c r="CE21" s="818"/>
      <c r="CF21" s="818"/>
      <c r="CG21" s="818"/>
      <c r="CH21" s="818"/>
      <c r="CI21" s="818"/>
      <c r="CJ21" s="818"/>
      <c r="CK21" s="818"/>
      <c r="CL21" s="818"/>
      <c r="CM21" s="818"/>
      <c r="CN21" s="818"/>
      <c r="CO21" s="818"/>
      <c r="CP21" s="818"/>
      <c r="CQ21" s="818"/>
      <c r="CR21" s="818"/>
      <c r="CS21" s="818"/>
      <c r="CT21" s="818"/>
      <c r="CU21" s="818"/>
      <c r="CV21" s="818"/>
      <c r="CW21" s="818"/>
      <c r="CX21" s="818"/>
      <c r="CY21" s="818"/>
      <c r="CZ21" s="818"/>
      <c r="DA21" s="818"/>
      <c r="DB21" s="818"/>
      <c r="DC21" s="818"/>
      <c r="DD21" s="818"/>
      <c r="DE21" s="818"/>
      <c r="DF21" s="818"/>
      <c r="DG21" s="818"/>
      <c r="DH21" s="818"/>
      <c r="DI21" s="818"/>
      <c r="DJ21" s="818"/>
      <c r="DK21" s="818"/>
      <c r="DL21" s="818"/>
      <c r="DM21" s="818"/>
      <c r="DN21" s="818"/>
      <c r="DO21" s="818"/>
      <c r="DP21" s="818"/>
      <c r="DQ21" s="818"/>
      <c r="DR21" s="818"/>
      <c r="DS21" s="818"/>
      <c r="DT21" s="818"/>
      <c r="DU21" s="818"/>
      <c r="DV21" s="818"/>
      <c r="DW21" s="818"/>
      <c r="DX21" s="818"/>
      <c r="DY21" s="818"/>
      <c r="DZ21" s="818"/>
      <c r="EA21" s="818"/>
      <c r="EB21" s="818"/>
      <c r="EC21" s="818"/>
      <c r="ED21" s="818"/>
      <c r="EE21" s="818"/>
      <c r="EF21" s="818"/>
      <c r="EG21" s="818"/>
      <c r="EH21" s="818"/>
      <c r="EI21" s="818"/>
      <c r="EJ21" s="818"/>
      <c r="EK21" s="818"/>
      <c r="EL21" s="818"/>
      <c r="EM21" s="818"/>
      <c r="EN21" s="818"/>
      <c r="EO21" s="818"/>
      <c r="EP21" s="818"/>
      <c r="EQ21" s="818"/>
      <c r="ER21" s="818"/>
      <c r="ES21" s="818"/>
      <c r="ET21" s="818"/>
      <c r="EU21" s="818"/>
      <c r="EV21" s="818"/>
      <c r="EW21" s="818"/>
      <c r="EX21" s="818"/>
      <c r="EY21" s="818"/>
      <c r="EZ21" s="818"/>
      <c r="FA21" s="818"/>
      <c r="FB21" s="818"/>
      <c r="FC21" s="818"/>
      <c r="FD21" s="818"/>
      <c r="FE21" s="818"/>
      <c r="FF21" s="818"/>
      <c r="FG21" s="818"/>
      <c r="FH21" s="818"/>
      <c r="FI21" s="818"/>
      <c r="FJ21" s="818"/>
      <c r="FK21" s="818"/>
      <c r="FL21" s="818"/>
      <c r="FM21" s="818"/>
      <c r="FN21" s="818"/>
      <c r="FO21" s="816"/>
    </row>
    <row r="22" spans="1:171" s="759" customFormat="1" ht="21.95" customHeight="1" thickBot="1">
      <c r="A22" s="850"/>
      <c r="B22" s="1945" t="s">
        <v>2812</v>
      </c>
      <c r="C22" s="1946"/>
      <c r="D22" s="1947"/>
      <c r="E22" s="851">
        <f t="shared" ref="E22:T22" si="1">SUM(E5:E21)</f>
        <v>35388</v>
      </c>
      <c r="F22" s="852">
        <f t="shared" si="1"/>
        <v>68021</v>
      </c>
      <c r="G22" s="853">
        <f t="shared" si="1"/>
        <v>42468</v>
      </c>
      <c r="H22" s="854">
        <f t="shared" si="1"/>
        <v>42014</v>
      </c>
      <c r="I22" s="852">
        <f t="shared" si="1"/>
        <v>81273</v>
      </c>
      <c r="J22" s="853">
        <f t="shared" si="1"/>
        <v>52338</v>
      </c>
      <c r="K22" s="854">
        <f t="shared" si="1"/>
        <v>45164</v>
      </c>
      <c r="L22" s="852">
        <f t="shared" si="1"/>
        <v>88447</v>
      </c>
      <c r="M22" s="853">
        <f t="shared" si="1"/>
        <v>69834</v>
      </c>
      <c r="N22" s="854">
        <f t="shared" si="1"/>
        <v>53868</v>
      </c>
      <c r="O22" s="855">
        <f t="shared" si="1"/>
        <v>104413</v>
      </c>
      <c r="P22" s="856">
        <f t="shared" si="1"/>
        <v>68371</v>
      </c>
      <c r="Q22" s="857">
        <f t="shared" si="1"/>
        <v>49700</v>
      </c>
      <c r="R22" s="854">
        <f t="shared" si="1"/>
        <v>52227</v>
      </c>
      <c r="S22" s="854">
        <f t="shared" si="1"/>
        <v>53113</v>
      </c>
      <c r="T22" s="858">
        <f t="shared" si="1"/>
        <v>50910</v>
      </c>
      <c r="U22" s="859"/>
      <c r="V22" s="859"/>
      <c r="W22" s="860">
        <f>IF(O22=0,0,IF(O22&lt;=R22,O22/R22,IF(O22&lt;R22+S22,1+(O22-R22)/S22,IF(O22&lt;R22+S22+T22,2+(O22-R22-S22)/T22,IF(O22&lt;R22+S22+T22+T22,3+((O22-R22-S22-T22)/(T22)),4)))))</f>
        <v>1.9825466458305876</v>
      </c>
      <c r="X22" s="861"/>
      <c r="AB22" s="850"/>
      <c r="AC22" s="850"/>
      <c r="AD22" s="850"/>
      <c r="AE22" s="850"/>
      <c r="AF22" s="850"/>
      <c r="AG22" s="850"/>
      <c r="AH22" s="850"/>
      <c r="AI22" s="850"/>
      <c r="AJ22" s="850"/>
      <c r="AK22" s="850"/>
      <c r="AL22" s="850"/>
      <c r="AM22" s="850"/>
      <c r="AN22" s="850"/>
      <c r="AO22" s="850"/>
      <c r="AP22" s="850"/>
      <c r="AQ22" s="850"/>
      <c r="AR22" s="850"/>
      <c r="AS22" s="850"/>
      <c r="AT22" s="850"/>
      <c r="AU22" s="850"/>
      <c r="AV22" s="850"/>
      <c r="AW22" s="850"/>
      <c r="AX22" s="850"/>
      <c r="AY22" s="850"/>
      <c r="AZ22" s="850"/>
      <c r="BA22" s="850"/>
      <c r="BB22" s="850"/>
      <c r="BC22" s="850"/>
      <c r="BD22" s="850"/>
      <c r="BE22" s="850"/>
      <c r="BF22" s="850"/>
      <c r="BG22" s="850"/>
      <c r="BH22" s="850"/>
      <c r="BI22" s="850"/>
      <c r="BJ22" s="850"/>
      <c r="BK22" s="850"/>
      <c r="BL22" s="850"/>
      <c r="BM22" s="850"/>
      <c r="BN22" s="850"/>
      <c r="BO22" s="850"/>
      <c r="BP22" s="850"/>
      <c r="BQ22" s="850"/>
      <c r="BR22" s="850"/>
      <c r="BS22" s="850"/>
      <c r="BT22" s="850"/>
      <c r="BU22" s="850"/>
      <c r="BV22" s="850"/>
      <c r="BW22" s="850"/>
      <c r="BX22" s="850"/>
      <c r="BY22" s="850"/>
      <c r="BZ22" s="850"/>
      <c r="CA22" s="850"/>
      <c r="CB22" s="850"/>
      <c r="CC22" s="850"/>
      <c r="CD22" s="850"/>
      <c r="CE22" s="850"/>
      <c r="CF22" s="850"/>
      <c r="CG22" s="850"/>
      <c r="CH22" s="850"/>
      <c r="CI22" s="850"/>
      <c r="CJ22" s="850"/>
      <c r="CK22" s="850"/>
      <c r="CL22" s="850"/>
      <c r="CM22" s="850"/>
      <c r="CN22" s="850"/>
      <c r="CO22" s="850"/>
      <c r="CP22" s="850"/>
      <c r="CQ22" s="850"/>
      <c r="CR22" s="850"/>
      <c r="CS22" s="850"/>
      <c r="CT22" s="850"/>
      <c r="CU22" s="850"/>
      <c r="CV22" s="850"/>
      <c r="CW22" s="850"/>
      <c r="CX22" s="850"/>
      <c r="CY22" s="850"/>
      <c r="CZ22" s="850"/>
      <c r="DA22" s="850"/>
      <c r="DB22" s="850"/>
      <c r="DC22" s="850"/>
      <c r="DD22" s="850"/>
      <c r="DE22" s="850"/>
      <c r="DF22" s="850"/>
      <c r="DG22" s="850"/>
      <c r="DH22" s="850"/>
      <c r="DI22" s="850"/>
      <c r="DJ22" s="850"/>
      <c r="DK22" s="850"/>
      <c r="DL22" s="850"/>
      <c r="DM22" s="850"/>
      <c r="DN22" s="850"/>
      <c r="DO22" s="850"/>
      <c r="DP22" s="850"/>
      <c r="DQ22" s="850"/>
      <c r="DR22" s="850"/>
      <c r="DS22" s="850"/>
      <c r="DT22" s="850"/>
      <c r="DU22" s="850"/>
      <c r="DV22" s="850"/>
      <c r="DW22" s="850"/>
      <c r="DX22" s="850"/>
      <c r="DY22" s="850"/>
      <c r="DZ22" s="850"/>
      <c r="EA22" s="850"/>
      <c r="EB22" s="850"/>
      <c r="EC22" s="850"/>
      <c r="ED22" s="850"/>
      <c r="EE22" s="850"/>
      <c r="EF22" s="850"/>
      <c r="EG22" s="850"/>
      <c r="EH22" s="850"/>
      <c r="EI22" s="850"/>
      <c r="EJ22" s="850"/>
      <c r="EK22" s="850"/>
      <c r="EL22" s="850"/>
      <c r="EM22" s="850"/>
      <c r="EN22" s="850"/>
      <c r="EO22" s="850"/>
      <c r="EP22" s="850"/>
      <c r="EQ22" s="850"/>
      <c r="ER22" s="850"/>
      <c r="ES22" s="850"/>
      <c r="ET22" s="850"/>
      <c r="EU22" s="850"/>
      <c r="EV22" s="850"/>
      <c r="EW22" s="850"/>
      <c r="EX22" s="850"/>
      <c r="EY22" s="850"/>
      <c r="EZ22" s="850"/>
      <c r="FA22" s="850"/>
      <c r="FB22" s="850"/>
      <c r="FC22" s="850"/>
      <c r="FD22" s="850"/>
      <c r="FE22" s="850"/>
      <c r="FF22" s="850"/>
      <c r="FG22" s="850"/>
      <c r="FH22" s="850"/>
      <c r="FI22" s="850"/>
      <c r="FJ22" s="850"/>
      <c r="FK22" s="850"/>
      <c r="FL22" s="850"/>
      <c r="FM22" s="850"/>
      <c r="FN22" s="850"/>
      <c r="FO22" s="862"/>
    </row>
    <row r="23" spans="1:171" s="759" customFormat="1" ht="16.899999999999999" customHeight="1">
      <c r="A23" s="850"/>
      <c r="B23" s="817"/>
      <c r="C23" s="817" t="s">
        <v>2813</v>
      </c>
      <c r="D23" s="863"/>
      <c r="E23" s="770"/>
      <c r="F23" s="770"/>
      <c r="G23" s="770"/>
      <c r="H23" s="817"/>
      <c r="I23" s="817"/>
      <c r="J23" s="817"/>
      <c r="K23" s="770"/>
      <c r="L23" s="770"/>
      <c r="M23" s="770"/>
      <c r="N23" s="770"/>
      <c r="O23" s="817"/>
      <c r="P23" s="817"/>
      <c r="Q23" s="817"/>
      <c r="R23" s="817"/>
      <c r="S23" s="864"/>
      <c r="T23" s="770"/>
      <c r="U23" s="770"/>
      <c r="V23" s="770"/>
      <c r="W23" s="770"/>
      <c r="X23" s="770"/>
      <c r="Y23" s="850"/>
      <c r="Z23" s="850"/>
      <c r="AA23" s="850"/>
      <c r="AB23" s="850"/>
      <c r="AC23" s="850"/>
      <c r="AD23" s="850"/>
      <c r="AE23" s="850"/>
      <c r="AF23" s="850"/>
      <c r="AG23" s="850"/>
      <c r="AH23" s="850"/>
      <c r="AI23" s="850"/>
      <c r="AJ23" s="850"/>
      <c r="AK23" s="850"/>
      <c r="AL23" s="850"/>
      <c r="AM23" s="850"/>
      <c r="AN23" s="850"/>
      <c r="AO23" s="850"/>
      <c r="AP23" s="850"/>
      <c r="AQ23" s="850"/>
      <c r="AR23" s="850"/>
      <c r="AS23" s="850"/>
      <c r="AT23" s="850"/>
      <c r="AU23" s="850"/>
      <c r="AV23" s="850"/>
      <c r="AW23" s="850"/>
      <c r="AX23" s="850"/>
      <c r="AY23" s="850"/>
      <c r="AZ23" s="850"/>
      <c r="BA23" s="850"/>
      <c r="BB23" s="850"/>
      <c r="BC23" s="850"/>
      <c r="BD23" s="850"/>
      <c r="BE23" s="850"/>
      <c r="BF23" s="850"/>
      <c r="BG23" s="850"/>
      <c r="BH23" s="850"/>
      <c r="BI23" s="850"/>
      <c r="BJ23" s="850"/>
      <c r="BK23" s="850"/>
      <c r="BL23" s="850"/>
      <c r="BM23" s="850"/>
      <c r="BN23" s="850"/>
      <c r="BO23" s="850"/>
      <c r="BP23" s="850"/>
      <c r="BQ23" s="850"/>
      <c r="BR23" s="850"/>
      <c r="BS23" s="850"/>
      <c r="BT23" s="850"/>
      <c r="BU23" s="850"/>
      <c r="BV23" s="850"/>
      <c r="BW23" s="850"/>
      <c r="BX23" s="850"/>
      <c r="BY23" s="850"/>
      <c r="BZ23" s="850"/>
      <c r="CA23" s="850"/>
      <c r="CB23" s="850"/>
      <c r="CC23" s="850"/>
      <c r="CD23" s="850"/>
      <c r="CE23" s="850"/>
      <c r="CF23" s="850"/>
      <c r="CG23" s="850"/>
      <c r="CH23" s="850"/>
      <c r="CI23" s="850"/>
      <c r="CJ23" s="850"/>
      <c r="CK23" s="850"/>
      <c r="CL23" s="850"/>
      <c r="CM23" s="850"/>
      <c r="CN23" s="850"/>
      <c r="CO23" s="850"/>
      <c r="CP23" s="850"/>
      <c r="CQ23" s="850"/>
      <c r="CR23" s="850"/>
      <c r="CS23" s="850"/>
      <c r="CT23" s="850"/>
      <c r="CU23" s="850"/>
      <c r="CV23" s="850"/>
      <c r="CW23" s="850"/>
      <c r="CX23" s="850"/>
      <c r="CY23" s="850"/>
      <c r="CZ23" s="850"/>
      <c r="DA23" s="850"/>
      <c r="DB23" s="850"/>
      <c r="DC23" s="850"/>
      <c r="DD23" s="850"/>
      <c r="DE23" s="850"/>
      <c r="DF23" s="850"/>
      <c r="DG23" s="850"/>
      <c r="DH23" s="850"/>
      <c r="DI23" s="850"/>
      <c r="DJ23" s="850"/>
      <c r="DK23" s="850"/>
      <c r="DL23" s="850"/>
      <c r="DM23" s="850"/>
      <c r="DN23" s="850"/>
      <c r="DO23" s="850"/>
      <c r="DP23" s="850"/>
      <c r="DQ23" s="850"/>
      <c r="DR23" s="850"/>
      <c r="DS23" s="850"/>
      <c r="DT23" s="850"/>
      <c r="DU23" s="850"/>
      <c r="DV23" s="850"/>
      <c r="DW23" s="850"/>
      <c r="DX23" s="850"/>
      <c r="DY23" s="850"/>
      <c r="DZ23" s="850"/>
      <c r="EA23" s="850"/>
      <c r="EB23" s="850"/>
      <c r="EC23" s="850"/>
      <c r="ED23" s="850"/>
      <c r="EE23" s="850"/>
      <c r="EF23" s="850"/>
      <c r="EG23" s="850"/>
      <c r="EH23" s="850"/>
      <c r="EI23" s="850"/>
      <c r="EJ23" s="850"/>
      <c r="EK23" s="850"/>
      <c r="EL23" s="850"/>
      <c r="EM23" s="850"/>
      <c r="EN23" s="850"/>
      <c r="EO23" s="850"/>
      <c r="EP23" s="850"/>
      <c r="EQ23" s="850"/>
      <c r="ER23" s="850"/>
      <c r="ES23" s="850"/>
      <c r="ET23" s="850"/>
      <c r="EU23" s="850"/>
      <c r="EV23" s="850"/>
      <c r="EW23" s="850"/>
      <c r="EX23" s="850"/>
      <c r="EY23" s="850"/>
      <c r="EZ23" s="850"/>
      <c r="FA23" s="850"/>
      <c r="FB23" s="850"/>
      <c r="FC23" s="850"/>
      <c r="FD23" s="850"/>
      <c r="FE23" s="850"/>
      <c r="FF23" s="850"/>
      <c r="FG23" s="850"/>
      <c r="FH23" s="850"/>
      <c r="FI23" s="850"/>
      <c r="FJ23" s="850"/>
      <c r="FK23" s="850"/>
      <c r="FL23" s="850"/>
      <c r="FM23" s="850"/>
      <c r="FN23" s="850"/>
      <c r="FO23" s="862"/>
    </row>
    <row r="24" spans="1:171" s="759" customFormat="1" ht="16.899999999999999" customHeight="1">
      <c r="A24" s="850"/>
      <c r="B24" s="863"/>
      <c r="C24" s="863"/>
      <c r="D24" s="863"/>
      <c r="E24" s="865"/>
      <c r="F24" s="865"/>
      <c r="G24" s="865"/>
      <c r="H24" s="865"/>
      <c r="I24" s="865"/>
      <c r="J24" s="865"/>
      <c r="K24" s="865"/>
      <c r="L24" s="865"/>
      <c r="M24" s="865"/>
      <c r="N24" s="865"/>
      <c r="O24" s="865"/>
      <c r="P24" s="865"/>
      <c r="Q24" s="865"/>
      <c r="R24" s="865"/>
      <c r="S24" s="865"/>
      <c r="T24" s="865"/>
      <c r="U24" s="865"/>
      <c r="V24" s="865"/>
      <c r="W24" s="865"/>
      <c r="X24" s="866"/>
      <c r="Y24" s="850"/>
      <c r="Z24" s="850"/>
      <c r="AA24" s="850"/>
      <c r="AB24" s="850"/>
      <c r="AC24" s="850"/>
      <c r="AD24" s="850"/>
      <c r="AE24" s="850"/>
      <c r="AF24" s="850"/>
      <c r="AG24" s="850"/>
      <c r="AH24" s="850"/>
      <c r="AI24" s="850"/>
      <c r="AJ24" s="850"/>
      <c r="AK24" s="850"/>
      <c r="AL24" s="850"/>
      <c r="AM24" s="850"/>
      <c r="AN24" s="850"/>
      <c r="AO24" s="850"/>
      <c r="AP24" s="850"/>
      <c r="AQ24" s="850"/>
      <c r="AR24" s="850"/>
      <c r="AS24" s="850"/>
      <c r="AT24" s="850"/>
      <c r="AU24" s="850"/>
      <c r="AV24" s="850"/>
      <c r="AW24" s="850"/>
      <c r="AX24" s="850"/>
      <c r="AY24" s="850"/>
      <c r="AZ24" s="850"/>
      <c r="BA24" s="850"/>
      <c r="BB24" s="850"/>
      <c r="BC24" s="850"/>
      <c r="BD24" s="850"/>
      <c r="BE24" s="850"/>
      <c r="BF24" s="850"/>
      <c r="BG24" s="850"/>
      <c r="BH24" s="850"/>
      <c r="BI24" s="850"/>
      <c r="BJ24" s="850"/>
      <c r="BK24" s="850"/>
      <c r="BL24" s="850"/>
      <c r="BM24" s="850"/>
      <c r="BN24" s="850"/>
      <c r="BO24" s="850"/>
      <c r="BP24" s="850"/>
      <c r="BQ24" s="850"/>
      <c r="BR24" s="850"/>
      <c r="BS24" s="850"/>
      <c r="BT24" s="850"/>
      <c r="BU24" s="850"/>
      <c r="BV24" s="850"/>
      <c r="BW24" s="850"/>
      <c r="BX24" s="850"/>
      <c r="BY24" s="850"/>
      <c r="BZ24" s="850"/>
      <c r="CA24" s="850"/>
      <c r="CB24" s="850"/>
      <c r="CC24" s="850"/>
      <c r="CD24" s="850"/>
      <c r="CE24" s="850"/>
      <c r="CF24" s="850"/>
      <c r="CG24" s="850"/>
      <c r="CH24" s="850"/>
      <c r="CI24" s="850"/>
      <c r="CJ24" s="850"/>
      <c r="CK24" s="850"/>
      <c r="CL24" s="850"/>
      <c r="CM24" s="850"/>
      <c r="CN24" s="850"/>
      <c r="CO24" s="850"/>
      <c r="CP24" s="850"/>
      <c r="CQ24" s="850"/>
      <c r="CR24" s="850"/>
      <c r="CS24" s="850"/>
      <c r="CT24" s="850"/>
      <c r="CU24" s="850"/>
      <c r="CV24" s="850"/>
      <c r="CW24" s="850"/>
      <c r="CX24" s="850"/>
      <c r="CY24" s="850"/>
      <c r="CZ24" s="850"/>
      <c r="DA24" s="850"/>
      <c r="DB24" s="850"/>
      <c r="DC24" s="850"/>
      <c r="DD24" s="850"/>
      <c r="DE24" s="850"/>
      <c r="DF24" s="850"/>
      <c r="DG24" s="850"/>
      <c r="DH24" s="850"/>
      <c r="DI24" s="850"/>
      <c r="DJ24" s="850"/>
      <c r="DK24" s="850"/>
      <c r="DL24" s="850"/>
      <c r="DM24" s="850"/>
      <c r="DN24" s="850"/>
      <c r="DO24" s="850"/>
      <c r="DP24" s="850"/>
      <c r="DQ24" s="850"/>
      <c r="DR24" s="850"/>
      <c r="DS24" s="850"/>
      <c r="DT24" s="850"/>
      <c r="DU24" s="850"/>
      <c r="DV24" s="850"/>
      <c r="DW24" s="850"/>
      <c r="DX24" s="850"/>
      <c r="DY24" s="850"/>
      <c r="DZ24" s="850"/>
      <c r="EA24" s="850"/>
      <c r="EB24" s="850"/>
      <c r="EC24" s="850"/>
      <c r="ED24" s="850"/>
      <c r="EE24" s="850"/>
      <c r="EF24" s="850"/>
      <c r="EG24" s="850"/>
      <c r="EH24" s="850"/>
      <c r="EI24" s="850"/>
      <c r="EJ24" s="850"/>
      <c r="EK24" s="850"/>
      <c r="EL24" s="850"/>
      <c r="EM24" s="850"/>
      <c r="EN24" s="850"/>
      <c r="EO24" s="850"/>
      <c r="EP24" s="850"/>
      <c r="EQ24" s="850"/>
      <c r="ER24" s="850"/>
      <c r="ES24" s="850"/>
      <c r="ET24" s="850"/>
      <c r="EU24" s="850"/>
      <c r="EV24" s="850"/>
      <c r="EW24" s="850"/>
      <c r="EX24" s="850"/>
      <c r="EY24" s="850"/>
      <c r="EZ24" s="850"/>
      <c r="FA24" s="850"/>
      <c r="FB24" s="850"/>
      <c r="FC24" s="850"/>
      <c r="FD24" s="850"/>
      <c r="FE24" s="850"/>
      <c r="FF24" s="850"/>
      <c r="FG24" s="850"/>
      <c r="FH24" s="850"/>
      <c r="FI24" s="850"/>
      <c r="FJ24" s="850"/>
      <c r="FK24" s="850"/>
      <c r="FL24" s="850"/>
      <c r="FM24" s="850"/>
      <c r="FN24" s="850"/>
      <c r="FO24" s="862"/>
    </row>
    <row r="25" spans="1:171" s="759" customFormat="1" ht="16.899999999999999" customHeight="1">
      <c r="A25" s="850"/>
      <c r="B25" s="863"/>
      <c r="C25" s="863"/>
      <c r="D25" s="863"/>
      <c r="E25" s="865"/>
      <c r="F25" s="865"/>
      <c r="G25" s="865"/>
      <c r="H25" s="865"/>
      <c r="I25" s="865"/>
      <c r="J25" s="865"/>
      <c r="K25" s="865"/>
      <c r="L25" s="865"/>
      <c r="M25" s="865"/>
      <c r="N25" s="865"/>
      <c r="O25" s="865"/>
      <c r="P25" s="865"/>
      <c r="Q25" s="865"/>
      <c r="R25" s="865"/>
      <c r="S25" s="865"/>
      <c r="T25" s="865"/>
      <c r="U25" s="865"/>
      <c r="V25" s="865"/>
      <c r="W25" s="865"/>
      <c r="X25" s="867"/>
      <c r="Y25" s="868"/>
      <c r="Z25" s="850"/>
      <c r="AA25" s="850"/>
      <c r="AB25" s="850"/>
      <c r="AC25" s="850"/>
      <c r="AD25" s="850"/>
      <c r="AE25" s="850"/>
      <c r="AF25" s="850"/>
      <c r="AG25" s="850"/>
      <c r="AH25" s="850"/>
      <c r="AI25" s="850"/>
      <c r="AJ25" s="850"/>
      <c r="AK25" s="850"/>
      <c r="AL25" s="850"/>
      <c r="AM25" s="850"/>
      <c r="AN25" s="850"/>
      <c r="AO25" s="850"/>
      <c r="AP25" s="850"/>
      <c r="AQ25" s="850"/>
      <c r="AR25" s="850"/>
      <c r="AS25" s="850"/>
      <c r="AT25" s="850"/>
      <c r="AU25" s="850"/>
      <c r="AV25" s="850"/>
      <c r="AW25" s="850"/>
      <c r="AX25" s="850"/>
      <c r="AY25" s="850"/>
      <c r="AZ25" s="850"/>
      <c r="BA25" s="850"/>
      <c r="BB25" s="850"/>
      <c r="BC25" s="850"/>
      <c r="BD25" s="850"/>
      <c r="BE25" s="850"/>
      <c r="BF25" s="850"/>
      <c r="BG25" s="850"/>
      <c r="BH25" s="850"/>
      <c r="BI25" s="850"/>
      <c r="BJ25" s="850"/>
      <c r="BK25" s="850"/>
      <c r="BL25" s="850"/>
      <c r="BM25" s="850"/>
      <c r="BN25" s="850"/>
      <c r="BO25" s="850"/>
      <c r="BP25" s="850"/>
      <c r="BQ25" s="850"/>
      <c r="BR25" s="850"/>
      <c r="BS25" s="850"/>
      <c r="BT25" s="850"/>
      <c r="BU25" s="850"/>
      <c r="BV25" s="850"/>
      <c r="BW25" s="850"/>
      <c r="BX25" s="850"/>
      <c r="BY25" s="850"/>
      <c r="BZ25" s="850"/>
      <c r="CA25" s="850"/>
      <c r="CB25" s="850"/>
      <c r="CC25" s="850"/>
      <c r="CD25" s="850"/>
      <c r="CE25" s="850"/>
      <c r="CF25" s="850"/>
      <c r="CG25" s="850"/>
      <c r="CH25" s="850"/>
      <c r="CI25" s="850"/>
      <c r="CJ25" s="850"/>
      <c r="CK25" s="850"/>
      <c r="CL25" s="850"/>
      <c r="CM25" s="850"/>
      <c r="CN25" s="850"/>
      <c r="CO25" s="850"/>
      <c r="CP25" s="850"/>
      <c r="CQ25" s="850"/>
      <c r="CR25" s="850"/>
      <c r="CS25" s="850"/>
      <c r="CT25" s="850"/>
      <c r="CU25" s="850"/>
      <c r="CV25" s="850"/>
      <c r="CW25" s="850"/>
      <c r="CX25" s="850"/>
      <c r="CY25" s="850"/>
      <c r="CZ25" s="850"/>
      <c r="DA25" s="850"/>
      <c r="DB25" s="850"/>
      <c r="DC25" s="850"/>
      <c r="DD25" s="850"/>
      <c r="DE25" s="850"/>
      <c r="DF25" s="850"/>
      <c r="DG25" s="850"/>
      <c r="DH25" s="850"/>
      <c r="DI25" s="850"/>
      <c r="DJ25" s="850"/>
      <c r="DK25" s="850"/>
      <c r="DL25" s="850"/>
      <c r="DM25" s="850"/>
      <c r="DN25" s="850"/>
      <c r="DO25" s="850"/>
      <c r="DP25" s="850"/>
      <c r="DQ25" s="850"/>
      <c r="DR25" s="850"/>
      <c r="DS25" s="850"/>
      <c r="DT25" s="850"/>
      <c r="DU25" s="850"/>
      <c r="DV25" s="850"/>
      <c r="DW25" s="850"/>
      <c r="DX25" s="850"/>
      <c r="DY25" s="850"/>
      <c r="DZ25" s="850"/>
      <c r="EA25" s="850"/>
      <c r="EB25" s="850"/>
      <c r="EC25" s="850"/>
      <c r="ED25" s="850"/>
      <c r="EE25" s="850"/>
      <c r="EF25" s="850"/>
      <c r="EG25" s="850"/>
      <c r="EH25" s="850"/>
      <c r="EI25" s="850"/>
      <c r="EJ25" s="850"/>
      <c r="EK25" s="850"/>
      <c r="EL25" s="850"/>
      <c r="EM25" s="850"/>
      <c r="EN25" s="850"/>
      <c r="EO25" s="850"/>
      <c r="EP25" s="850"/>
      <c r="EQ25" s="850"/>
      <c r="ER25" s="850"/>
      <c r="ES25" s="850"/>
      <c r="ET25" s="850"/>
      <c r="EU25" s="850"/>
      <c r="EV25" s="850"/>
      <c r="EW25" s="850"/>
      <c r="EX25" s="850"/>
      <c r="EY25" s="850"/>
      <c r="EZ25" s="850"/>
      <c r="FA25" s="850"/>
      <c r="FB25" s="850"/>
      <c r="FC25" s="850"/>
      <c r="FD25" s="850"/>
      <c r="FE25" s="850"/>
      <c r="FF25" s="850"/>
      <c r="FG25" s="850"/>
      <c r="FH25" s="850"/>
      <c r="FI25" s="850"/>
      <c r="FJ25" s="850"/>
      <c r="FK25" s="850"/>
      <c r="FL25" s="850"/>
      <c r="FM25" s="850"/>
      <c r="FN25" s="850"/>
      <c r="FO25" s="862"/>
    </row>
    <row r="26" spans="1:171" s="759" customFormat="1" ht="16.899999999999999" customHeight="1">
      <c r="A26" s="850"/>
      <c r="B26" s="863"/>
      <c r="C26" s="863"/>
      <c r="D26" s="863"/>
      <c r="E26" s="770"/>
      <c r="F26" s="770"/>
      <c r="G26" s="770"/>
      <c r="H26" s="770"/>
      <c r="I26" s="770"/>
      <c r="J26" s="770"/>
      <c r="K26" s="770"/>
      <c r="L26" s="770"/>
      <c r="M26" s="770"/>
      <c r="N26" s="770"/>
      <c r="O26" s="770"/>
      <c r="P26" s="770"/>
      <c r="Q26" s="770"/>
      <c r="R26" s="770"/>
      <c r="S26" s="770"/>
      <c r="T26" s="770"/>
      <c r="U26" s="770"/>
      <c r="V26" s="770"/>
      <c r="W26" s="770"/>
      <c r="X26" s="770"/>
      <c r="Y26" s="850"/>
      <c r="Z26" s="850"/>
      <c r="AA26" s="850"/>
      <c r="AB26" s="850"/>
      <c r="AC26" s="850"/>
      <c r="AD26" s="850"/>
      <c r="AE26" s="850"/>
      <c r="AF26" s="850"/>
      <c r="AG26" s="850"/>
      <c r="AH26" s="850"/>
      <c r="AI26" s="850"/>
      <c r="AJ26" s="850"/>
      <c r="AK26" s="850"/>
      <c r="AL26" s="850"/>
      <c r="AM26" s="850"/>
      <c r="AN26" s="850"/>
      <c r="AO26" s="850"/>
      <c r="AP26" s="850"/>
      <c r="AQ26" s="850"/>
      <c r="AR26" s="850"/>
      <c r="AS26" s="850"/>
      <c r="AT26" s="850"/>
      <c r="AU26" s="850"/>
      <c r="AV26" s="850"/>
      <c r="AW26" s="850"/>
      <c r="AX26" s="850"/>
      <c r="AY26" s="850"/>
      <c r="AZ26" s="850"/>
      <c r="BA26" s="850"/>
      <c r="BB26" s="850"/>
      <c r="BC26" s="850"/>
      <c r="BD26" s="850"/>
      <c r="BE26" s="850"/>
      <c r="BF26" s="850"/>
      <c r="BG26" s="850"/>
      <c r="BH26" s="850"/>
      <c r="BI26" s="850"/>
      <c r="BJ26" s="850"/>
      <c r="BK26" s="850"/>
      <c r="BL26" s="850"/>
      <c r="BM26" s="850"/>
      <c r="BN26" s="850"/>
      <c r="BO26" s="850"/>
      <c r="BP26" s="850"/>
      <c r="BQ26" s="850"/>
      <c r="BR26" s="850"/>
      <c r="BS26" s="850"/>
      <c r="BT26" s="850"/>
      <c r="BU26" s="850"/>
      <c r="BV26" s="850"/>
      <c r="BW26" s="850"/>
      <c r="BX26" s="850"/>
      <c r="BY26" s="850"/>
      <c r="BZ26" s="850"/>
      <c r="CA26" s="850"/>
      <c r="CB26" s="850"/>
      <c r="CC26" s="850"/>
      <c r="CD26" s="850"/>
      <c r="CE26" s="850"/>
      <c r="CF26" s="850"/>
      <c r="CG26" s="850"/>
      <c r="CH26" s="850"/>
      <c r="CI26" s="850"/>
      <c r="CJ26" s="850"/>
      <c r="CK26" s="850"/>
      <c r="CL26" s="850"/>
      <c r="CM26" s="850"/>
      <c r="CN26" s="850"/>
      <c r="CO26" s="850"/>
      <c r="CP26" s="850"/>
      <c r="CQ26" s="850"/>
      <c r="CR26" s="850"/>
      <c r="CS26" s="850"/>
      <c r="CT26" s="850"/>
      <c r="CU26" s="850"/>
      <c r="CV26" s="850"/>
      <c r="CW26" s="850"/>
      <c r="CX26" s="850"/>
      <c r="CY26" s="850"/>
      <c r="CZ26" s="850"/>
      <c r="DA26" s="850"/>
      <c r="DB26" s="850"/>
      <c r="DC26" s="850"/>
      <c r="DD26" s="850"/>
      <c r="DE26" s="850"/>
      <c r="DF26" s="850"/>
      <c r="DG26" s="850"/>
      <c r="DH26" s="850"/>
      <c r="DI26" s="850"/>
      <c r="DJ26" s="850"/>
      <c r="DK26" s="850"/>
      <c r="DL26" s="850"/>
      <c r="DM26" s="850"/>
      <c r="DN26" s="850"/>
      <c r="DO26" s="850"/>
      <c r="DP26" s="850"/>
      <c r="DQ26" s="850"/>
      <c r="DR26" s="850"/>
      <c r="DS26" s="850"/>
      <c r="DT26" s="850"/>
      <c r="DU26" s="850"/>
      <c r="DV26" s="850"/>
      <c r="DW26" s="850"/>
      <c r="DX26" s="850"/>
      <c r="DY26" s="850"/>
      <c r="DZ26" s="850"/>
      <c r="EA26" s="850"/>
      <c r="EB26" s="850"/>
      <c r="EC26" s="850"/>
      <c r="ED26" s="850"/>
      <c r="EE26" s="850"/>
      <c r="EF26" s="850"/>
      <c r="EG26" s="850"/>
      <c r="EH26" s="850"/>
      <c r="EI26" s="850"/>
      <c r="EJ26" s="850"/>
      <c r="EK26" s="850"/>
      <c r="EL26" s="850"/>
      <c r="EM26" s="850"/>
      <c r="EN26" s="850"/>
      <c r="EO26" s="850"/>
      <c r="EP26" s="850"/>
      <c r="EQ26" s="850"/>
      <c r="ER26" s="850"/>
      <c r="ES26" s="850"/>
      <c r="ET26" s="850"/>
      <c r="EU26" s="850"/>
      <c r="EV26" s="850"/>
      <c r="EW26" s="850"/>
      <c r="EX26" s="850"/>
      <c r="EY26" s="850"/>
      <c r="EZ26" s="850"/>
      <c r="FA26" s="850"/>
      <c r="FB26" s="850"/>
      <c r="FC26" s="850"/>
      <c r="FD26" s="850"/>
      <c r="FE26" s="850"/>
      <c r="FF26" s="850"/>
      <c r="FG26" s="850"/>
      <c r="FH26" s="850"/>
      <c r="FI26" s="850"/>
      <c r="FJ26" s="850"/>
      <c r="FK26" s="850"/>
      <c r="FL26" s="850"/>
      <c r="FM26" s="850"/>
      <c r="FN26" s="850"/>
      <c r="FO26" s="862"/>
    </row>
    <row r="27" spans="1:171" s="759" customFormat="1" ht="15.75" customHeight="1">
      <c r="A27" s="850"/>
      <c r="B27" s="863"/>
      <c r="C27" s="869"/>
      <c r="D27" s="863"/>
      <c r="E27" s="770"/>
      <c r="F27" s="770"/>
      <c r="G27" s="770"/>
      <c r="H27" s="770"/>
      <c r="I27" s="770"/>
      <c r="J27" s="770"/>
      <c r="K27" s="865"/>
      <c r="L27" s="865"/>
      <c r="M27" s="865"/>
      <c r="N27" s="865"/>
      <c r="O27" s="865"/>
      <c r="P27" s="865"/>
      <c r="Q27" s="865"/>
      <c r="R27" s="865"/>
      <c r="S27" s="865"/>
      <c r="T27" s="865"/>
      <c r="U27" s="865"/>
      <c r="V27" s="865"/>
      <c r="W27" s="865"/>
      <c r="X27" s="865">
        <v>58295</v>
      </c>
      <c r="Y27" s="870"/>
      <c r="Z27" s="870"/>
      <c r="AA27" s="870"/>
      <c r="AB27" s="870"/>
      <c r="AC27" s="870"/>
      <c r="AD27" s="850"/>
      <c r="AE27" s="850"/>
      <c r="AF27" s="850"/>
      <c r="AG27" s="850"/>
      <c r="AH27" s="850"/>
      <c r="AI27" s="850"/>
      <c r="AJ27" s="850"/>
      <c r="AK27" s="850"/>
      <c r="AL27" s="850"/>
      <c r="AM27" s="850"/>
      <c r="AN27" s="850"/>
      <c r="AO27" s="850"/>
      <c r="AP27" s="850"/>
      <c r="AQ27" s="850"/>
      <c r="AR27" s="850"/>
      <c r="AS27" s="850"/>
      <c r="AT27" s="850"/>
      <c r="AU27" s="850"/>
      <c r="AV27" s="850"/>
      <c r="AW27" s="850"/>
      <c r="AX27" s="850"/>
      <c r="AY27" s="850"/>
      <c r="AZ27" s="850"/>
      <c r="BA27" s="850"/>
      <c r="BB27" s="850"/>
      <c r="BC27" s="850"/>
      <c r="BD27" s="850"/>
      <c r="BE27" s="850"/>
      <c r="BF27" s="850"/>
      <c r="BG27" s="850"/>
      <c r="BH27" s="850"/>
      <c r="BI27" s="850"/>
      <c r="BJ27" s="850"/>
      <c r="BK27" s="850"/>
      <c r="BL27" s="850"/>
      <c r="BM27" s="850"/>
      <c r="BN27" s="850"/>
      <c r="BO27" s="850"/>
      <c r="BP27" s="850"/>
      <c r="BQ27" s="850"/>
      <c r="BR27" s="850"/>
      <c r="BS27" s="850"/>
      <c r="BT27" s="850"/>
      <c r="BU27" s="850"/>
      <c r="BV27" s="850"/>
      <c r="BW27" s="850"/>
      <c r="BX27" s="850"/>
      <c r="BY27" s="850"/>
      <c r="BZ27" s="850"/>
      <c r="CA27" s="850"/>
      <c r="CB27" s="850"/>
      <c r="CC27" s="850"/>
      <c r="CD27" s="850"/>
      <c r="CE27" s="850"/>
      <c r="CF27" s="850"/>
      <c r="CG27" s="850"/>
      <c r="CH27" s="850"/>
      <c r="CI27" s="850"/>
      <c r="CJ27" s="850"/>
      <c r="CK27" s="850"/>
      <c r="CL27" s="850"/>
      <c r="CM27" s="850"/>
      <c r="CN27" s="850"/>
      <c r="CO27" s="850"/>
      <c r="CP27" s="850"/>
      <c r="CQ27" s="850"/>
      <c r="CR27" s="850"/>
      <c r="CS27" s="850"/>
      <c r="CT27" s="850"/>
      <c r="CU27" s="850"/>
      <c r="CV27" s="850"/>
      <c r="CW27" s="850"/>
      <c r="CX27" s="850"/>
      <c r="CY27" s="850"/>
      <c r="CZ27" s="850"/>
      <c r="DA27" s="850"/>
      <c r="DB27" s="850"/>
      <c r="DC27" s="850"/>
      <c r="DD27" s="850"/>
      <c r="DE27" s="850"/>
      <c r="DF27" s="850"/>
      <c r="DG27" s="850"/>
      <c r="DH27" s="850"/>
      <c r="DI27" s="850"/>
      <c r="DJ27" s="850"/>
      <c r="DK27" s="850"/>
      <c r="DL27" s="850"/>
      <c r="DM27" s="850"/>
      <c r="DN27" s="850"/>
      <c r="DO27" s="850"/>
      <c r="DP27" s="850"/>
      <c r="DQ27" s="850"/>
      <c r="DR27" s="850"/>
      <c r="DS27" s="850"/>
      <c r="DT27" s="850"/>
      <c r="DU27" s="850"/>
      <c r="DV27" s="850"/>
      <c r="DW27" s="850"/>
      <c r="DX27" s="850"/>
      <c r="DY27" s="850"/>
      <c r="DZ27" s="850"/>
      <c r="EA27" s="850"/>
      <c r="EB27" s="850"/>
      <c r="EC27" s="850"/>
      <c r="ED27" s="850"/>
      <c r="EE27" s="850"/>
      <c r="EF27" s="850"/>
      <c r="EG27" s="850"/>
      <c r="EH27" s="850"/>
      <c r="EI27" s="850"/>
      <c r="EJ27" s="850"/>
      <c r="EK27" s="850"/>
      <c r="EL27" s="850"/>
      <c r="EM27" s="850"/>
      <c r="EN27" s="850"/>
      <c r="EO27" s="850"/>
      <c r="EP27" s="850"/>
      <c r="EQ27" s="850"/>
      <c r="ER27" s="850"/>
      <c r="ES27" s="850"/>
      <c r="ET27" s="850"/>
      <c r="EU27" s="850"/>
      <c r="EV27" s="850"/>
      <c r="EW27" s="850"/>
      <c r="EX27" s="850"/>
      <c r="EY27" s="850"/>
      <c r="EZ27" s="850"/>
      <c r="FA27" s="850"/>
      <c r="FB27" s="850"/>
      <c r="FC27" s="850"/>
      <c r="FD27" s="850"/>
      <c r="FE27" s="850"/>
      <c r="FF27" s="850"/>
      <c r="FG27" s="850"/>
      <c r="FH27" s="850"/>
      <c r="FI27" s="850"/>
      <c r="FJ27" s="850"/>
      <c r="FK27" s="850"/>
      <c r="FL27" s="850"/>
      <c r="FM27" s="850"/>
      <c r="FN27" s="850"/>
      <c r="FO27" s="862"/>
    </row>
    <row r="28" spans="1:171" s="759" customFormat="1" ht="13.15" customHeight="1">
      <c r="A28" s="850"/>
      <c r="B28" s="863"/>
      <c r="C28" s="869"/>
      <c r="D28" s="863"/>
      <c r="E28" s="770"/>
      <c r="F28" s="770"/>
      <c r="G28" s="770"/>
      <c r="H28" s="770"/>
      <c r="I28" s="770"/>
      <c r="J28" s="770"/>
      <c r="K28" s="865"/>
      <c r="L28" s="865"/>
      <c r="M28" s="865"/>
      <c r="N28" s="865"/>
      <c r="O28" s="865"/>
      <c r="P28" s="865"/>
      <c r="Q28" s="865"/>
      <c r="R28" s="865"/>
      <c r="S28" s="865"/>
      <c r="T28" s="865"/>
      <c r="U28" s="865"/>
      <c r="V28" s="865"/>
      <c r="W28" s="865"/>
      <c r="X28" s="865">
        <f>P22</f>
        <v>68371</v>
      </c>
      <c r="Y28" s="1948"/>
      <c r="Z28" s="1948"/>
      <c r="AA28" s="1948"/>
      <c r="AB28" s="1948"/>
      <c r="AC28" s="1948"/>
      <c r="AD28" s="850"/>
      <c r="AE28" s="850"/>
      <c r="AF28" s="850"/>
      <c r="AG28" s="850"/>
      <c r="AH28" s="850"/>
      <c r="AI28" s="850"/>
      <c r="AJ28" s="850"/>
      <c r="AK28" s="850"/>
      <c r="AL28" s="850"/>
      <c r="AM28" s="850"/>
      <c r="AN28" s="850"/>
      <c r="AO28" s="850"/>
      <c r="AP28" s="850"/>
      <c r="AQ28" s="850"/>
      <c r="AR28" s="850"/>
      <c r="AS28" s="850"/>
      <c r="AT28" s="850"/>
      <c r="AU28" s="850"/>
      <c r="AV28" s="850"/>
      <c r="AW28" s="850"/>
      <c r="AX28" s="850"/>
      <c r="AY28" s="850"/>
      <c r="AZ28" s="850"/>
      <c r="BA28" s="850"/>
      <c r="BB28" s="850"/>
      <c r="BC28" s="850"/>
      <c r="BD28" s="850"/>
      <c r="BE28" s="850"/>
      <c r="BF28" s="850"/>
      <c r="BG28" s="850"/>
      <c r="BH28" s="850"/>
      <c r="BI28" s="850"/>
      <c r="BJ28" s="850"/>
      <c r="BK28" s="850"/>
      <c r="BL28" s="850"/>
      <c r="BM28" s="850"/>
      <c r="BN28" s="850"/>
      <c r="BO28" s="850"/>
      <c r="BP28" s="850"/>
      <c r="BQ28" s="850"/>
      <c r="BR28" s="850"/>
      <c r="BS28" s="850"/>
      <c r="BT28" s="850"/>
      <c r="BU28" s="850"/>
      <c r="BV28" s="850"/>
      <c r="BW28" s="850"/>
      <c r="BX28" s="850"/>
      <c r="BY28" s="850"/>
      <c r="BZ28" s="850"/>
      <c r="CA28" s="850"/>
      <c r="CB28" s="850"/>
      <c r="CC28" s="850"/>
      <c r="CD28" s="850"/>
      <c r="CE28" s="850"/>
      <c r="CF28" s="850"/>
      <c r="CG28" s="850"/>
      <c r="CH28" s="850"/>
      <c r="CI28" s="850"/>
      <c r="CJ28" s="850"/>
      <c r="CK28" s="850"/>
      <c r="CL28" s="850"/>
      <c r="CM28" s="850"/>
      <c r="CN28" s="850"/>
      <c r="CO28" s="850"/>
      <c r="CP28" s="850"/>
      <c r="CQ28" s="850"/>
      <c r="CR28" s="850"/>
      <c r="CS28" s="850"/>
      <c r="CT28" s="850"/>
      <c r="CU28" s="850"/>
      <c r="CV28" s="850"/>
      <c r="CW28" s="850"/>
      <c r="CX28" s="850"/>
      <c r="CY28" s="850"/>
      <c r="CZ28" s="850"/>
      <c r="DA28" s="850"/>
      <c r="DB28" s="850"/>
      <c r="DC28" s="850"/>
      <c r="DD28" s="850"/>
      <c r="DE28" s="850"/>
      <c r="DF28" s="850"/>
      <c r="DG28" s="850"/>
      <c r="DH28" s="850"/>
      <c r="DI28" s="850"/>
      <c r="DJ28" s="850"/>
      <c r="DK28" s="850"/>
      <c r="DL28" s="850"/>
      <c r="DM28" s="850"/>
      <c r="DN28" s="850"/>
      <c r="DO28" s="850"/>
      <c r="DP28" s="850"/>
      <c r="DQ28" s="850"/>
      <c r="DR28" s="850"/>
      <c r="DS28" s="850"/>
      <c r="DT28" s="850"/>
      <c r="DU28" s="850"/>
      <c r="DV28" s="850"/>
      <c r="DW28" s="850"/>
      <c r="DX28" s="850"/>
      <c r="DY28" s="850"/>
      <c r="DZ28" s="850"/>
      <c r="EA28" s="850"/>
      <c r="EB28" s="850"/>
      <c r="EC28" s="850"/>
      <c r="ED28" s="850"/>
      <c r="EE28" s="850"/>
      <c r="EF28" s="850"/>
      <c r="EG28" s="850"/>
      <c r="EH28" s="850"/>
      <c r="EI28" s="850"/>
      <c r="EJ28" s="850"/>
      <c r="EK28" s="850"/>
      <c r="EL28" s="850"/>
      <c r="EM28" s="850"/>
      <c r="EN28" s="850"/>
      <c r="EO28" s="850"/>
      <c r="EP28" s="850"/>
      <c r="EQ28" s="850"/>
      <c r="ER28" s="850"/>
      <c r="ES28" s="850"/>
      <c r="ET28" s="850"/>
      <c r="EU28" s="850"/>
      <c r="EV28" s="850"/>
      <c r="EW28" s="850"/>
      <c r="EX28" s="850"/>
      <c r="EY28" s="850"/>
      <c r="EZ28" s="850"/>
      <c r="FA28" s="850"/>
      <c r="FB28" s="850"/>
      <c r="FC28" s="850"/>
      <c r="FD28" s="850"/>
      <c r="FE28" s="850"/>
      <c r="FF28" s="850"/>
      <c r="FG28" s="850"/>
      <c r="FH28" s="850"/>
      <c r="FI28" s="850"/>
      <c r="FJ28" s="850"/>
      <c r="FK28" s="850"/>
      <c r="FL28" s="850"/>
      <c r="FM28" s="850"/>
      <c r="FN28" s="850"/>
      <c r="FO28" s="862"/>
    </row>
    <row r="29" spans="1:171" s="759" customFormat="1" ht="16.899999999999999" customHeight="1">
      <c r="A29" s="850"/>
      <c r="B29" s="863"/>
      <c r="C29" s="863"/>
      <c r="D29" s="863"/>
      <c r="E29" s="871"/>
      <c r="F29" s="770"/>
      <c r="G29" s="770"/>
      <c r="I29" s="770"/>
      <c r="J29" s="770"/>
      <c r="K29" s="770"/>
      <c r="L29" s="770"/>
      <c r="M29" s="770"/>
      <c r="N29" s="770"/>
      <c r="O29" s="770"/>
      <c r="P29" s="770"/>
      <c r="Q29" s="770"/>
      <c r="R29" s="770"/>
      <c r="S29" s="770"/>
      <c r="T29" s="770"/>
      <c r="U29" s="770"/>
      <c r="V29" s="770"/>
      <c r="W29" s="770"/>
      <c r="X29" s="872">
        <f>X28/X27</f>
        <v>1.1728450124367442</v>
      </c>
      <c r="Y29" s="850"/>
      <c r="Z29" s="850"/>
      <c r="AA29" s="850"/>
      <c r="AB29" s="850"/>
      <c r="AC29" s="850"/>
      <c r="AD29" s="850"/>
      <c r="AE29" s="850"/>
      <c r="AF29" s="850"/>
      <c r="AG29" s="850"/>
      <c r="AH29" s="850"/>
      <c r="AI29" s="850"/>
      <c r="AJ29" s="850"/>
      <c r="AK29" s="850"/>
      <c r="AL29" s="850"/>
      <c r="AM29" s="850"/>
      <c r="AN29" s="850"/>
      <c r="AO29" s="850"/>
      <c r="AP29" s="850"/>
      <c r="AQ29" s="850"/>
      <c r="AR29" s="850"/>
      <c r="AS29" s="850"/>
      <c r="AT29" s="850"/>
      <c r="AU29" s="850"/>
      <c r="AV29" s="850"/>
      <c r="AW29" s="850"/>
      <c r="AX29" s="850"/>
      <c r="AY29" s="850"/>
      <c r="AZ29" s="850"/>
      <c r="BA29" s="850"/>
      <c r="BB29" s="850"/>
      <c r="BC29" s="850"/>
      <c r="BD29" s="850"/>
      <c r="BE29" s="850"/>
      <c r="BF29" s="850"/>
      <c r="BG29" s="850"/>
      <c r="BH29" s="850"/>
      <c r="BI29" s="850"/>
      <c r="BJ29" s="850"/>
      <c r="BK29" s="850"/>
      <c r="BL29" s="850"/>
      <c r="BM29" s="850"/>
      <c r="BN29" s="850"/>
      <c r="BO29" s="850"/>
      <c r="BP29" s="850"/>
      <c r="BQ29" s="850"/>
      <c r="BR29" s="850"/>
      <c r="BS29" s="850"/>
      <c r="BT29" s="850"/>
      <c r="BU29" s="850"/>
      <c r="BV29" s="850"/>
      <c r="BW29" s="850"/>
      <c r="BX29" s="850"/>
      <c r="BY29" s="850"/>
      <c r="BZ29" s="850"/>
      <c r="CA29" s="850"/>
      <c r="CB29" s="850"/>
      <c r="CC29" s="850"/>
      <c r="CD29" s="850"/>
      <c r="CE29" s="850"/>
      <c r="CF29" s="850"/>
      <c r="CG29" s="850"/>
      <c r="CH29" s="850"/>
      <c r="CI29" s="850"/>
      <c r="CJ29" s="850"/>
      <c r="CK29" s="850"/>
      <c r="CL29" s="850"/>
      <c r="CM29" s="850"/>
      <c r="CN29" s="850"/>
      <c r="CO29" s="850"/>
      <c r="CP29" s="850"/>
      <c r="CQ29" s="850"/>
      <c r="CR29" s="850"/>
      <c r="CS29" s="850"/>
      <c r="CT29" s="850"/>
      <c r="CU29" s="850"/>
      <c r="CV29" s="850"/>
      <c r="CW29" s="850"/>
      <c r="CX29" s="850"/>
      <c r="CY29" s="850"/>
      <c r="CZ29" s="850"/>
      <c r="DA29" s="850"/>
      <c r="DB29" s="850"/>
      <c r="DC29" s="850"/>
      <c r="DD29" s="850"/>
      <c r="DE29" s="850"/>
      <c r="DF29" s="850"/>
      <c r="DG29" s="850"/>
      <c r="DH29" s="850"/>
      <c r="DI29" s="850"/>
      <c r="DJ29" s="850"/>
      <c r="DK29" s="850"/>
      <c r="DL29" s="850"/>
      <c r="DM29" s="850"/>
      <c r="DN29" s="850"/>
      <c r="DO29" s="850"/>
      <c r="DP29" s="850"/>
      <c r="DQ29" s="850"/>
      <c r="DR29" s="850"/>
      <c r="DS29" s="850"/>
      <c r="DT29" s="850"/>
      <c r="DU29" s="850"/>
      <c r="DV29" s="850"/>
      <c r="DW29" s="850"/>
      <c r="DX29" s="850"/>
      <c r="DY29" s="850"/>
      <c r="DZ29" s="850"/>
      <c r="EA29" s="850"/>
      <c r="EB29" s="850"/>
      <c r="EC29" s="850"/>
      <c r="ED29" s="850"/>
      <c r="EE29" s="850"/>
      <c r="EF29" s="850"/>
      <c r="EG29" s="850"/>
      <c r="EH29" s="850"/>
      <c r="EI29" s="850"/>
      <c r="EJ29" s="850"/>
      <c r="EK29" s="850"/>
      <c r="EL29" s="850"/>
      <c r="EM29" s="850"/>
      <c r="EN29" s="850"/>
      <c r="EO29" s="850"/>
      <c r="EP29" s="850"/>
      <c r="EQ29" s="850"/>
      <c r="ER29" s="850"/>
      <c r="ES29" s="850"/>
      <c r="ET29" s="850"/>
      <c r="EU29" s="850"/>
      <c r="EV29" s="850"/>
      <c r="EW29" s="850"/>
      <c r="EX29" s="850"/>
      <c r="EY29" s="850"/>
      <c r="EZ29" s="850"/>
      <c r="FA29" s="850"/>
      <c r="FB29" s="850"/>
      <c r="FC29" s="850"/>
      <c r="FD29" s="850"/>
      <c r="FE29" s="850"/>
      <c r="FF29" s="850"/>
      <c r="FG29" s="850"/>
      <c r="FH29" s="850"/>
      <c r="FI29" s="850"/>
      <c r="FJ29" s="850"/>
      <c r="FK29" s="850"/>
      <c r="FL29" s="850"/>
      <c r="FM29" s="850"/>
      <c r="FN29" s="850"/>
      <c r="FO29" s="862"/>
    </row>
    <row r="30" spans="1:171" s="759" customFormat="1" ht="16.899999999999999" customHeight="1">
      <c r="A30" s="850"/>
      <c r="B30" s="863"/>
      <c r="C30" s="863"/>
      <c r="D30" s="863"/>
      <c r="E30" s="770"/>
      <c r="F30" s="770"/>
      <c r="G30" s="770"/>
      <c r="H30" s="770"/>
      <c r="I30" s="770"/>
      <c r="J30" s="770"/>
      <c r="K30" s="770"/>
      <c r="L30" s="770"/>
      <c r="M30" s="770"/>
      <c r="N30" s="770"/>
      <c r="O30" s="770"/>
      <c r="P30" s="770"/>
      <c r="Q30" s="770"/>
      <c r="R30" s="770"/>
      <c r="S30" s="770"/>
      <c r="T30" s="770"/>
      <c r="U30" s="770"/>
      <c r="V30" s="770"/>
      <c r="W30" s="770"/>
      <c r="X30" s="873"/>
      <c r="Y30" s="850"/>
      <c r="Z30" s="850"/>
      <c r="AA30" s="850"/>
      <c r="AB30" s="850"/>
      <c r="AC30" s="850"/>
      <c r="AD30" s="850"/>
      <c r="AE30" s="850"/>
      <c r="AF30" s="850"/>
      <c r="AG30" s="850"/>
      <c r="AH30" s="850"/>
      <c r="AI30" s="850"/>
      <c r="AJ30" s="850"/>
      <c r="AK30" s="850"/>
      <c r="AL30" s="850"/>
      <c r="AM30" s="850"/>
      <c r="AN30" s="850"/>
      <c r="AO30" s="850"/>
      <c r="AP30" s="850"/>
      <c r="AQ30" s="850"/>
      <c r="AR30" s="850"/>
      <c r="AS30" s="850"/>
      <c r="AT30" s="850"/>
      <c r="AU30" s="850"/>
      <c r="AV30" s="850"/>
      <c r="AW30" s="850"/>
      <c r="AX30" s="850"/>
      <c r="AY30" s="850"/>
      <c r="AZ30" s="850"/>
      <c r="BA30" s="850"/>
      <c r="BB30" s="850"/>
      <c r="BC30" s="850"/>
      <c r="BD30" s="850"/>
      <c r="BE30" s="850"/>
      <c r="BF30" s="850"/>
      <c r="BG30" s="850"/>
      <c r="BH30" s="850"/>
      <c r="BI30" s="850"/>
      <c r="BJ30" s="850"/>
      <c r="BK30" s="850"/>
      <c r="BL30" s="850"/>
      <c r="BM30" s="850"/>
      <c r="BN30" s="850"/>
      <c r="BO30" s="850"/>
      <c r="BP30" s="850"/>
      <c r="BQ30" s="850"/>
      <c r="BR30" s="850"/>
      <c r="BS30" s="850"/>
      <c r="BT30" s="850"/>
      <c r="BU30" s="850"/>
      <c r="BV30" s="850"/>
      <c r="BW30" s="850"/>
      <c r="BX30" s="850"/>
      <c r="BY30" s="850"/>
      <c r="BZ30" s="850"/>
      <c r="CA30" s="850"/>
      <c r="CB30" s="850"/>
      <c r="CC30" s="850"/>
      <c r="CD30" s="850"/>
      <c r="CE30" s="850"/>
      <c r="CF30" s="850"/>
      <c r="CG30" s="850"/>
      <c r="CH30" s="850"/>
      <c r="CI30" s="850"/>
      <c r="CJ30" s="850"/>
      <c r="CK30" s="850"/>
      <c r="CL30" s="850"/>
      <c r="CM30" s="850"/>
      <c r="CN30" s="850"/>
      <c r="CO30" s="850"/>
      <c r="CP30" s="850"/>
      <c r="CQ30" s="850"/>
      <c r="CR30" s="850"/>
      <c r="CS30" s="850"/>
      <c r="CT30" s="850"/>
      <c r="CU30" s="850"/>
      <c r="CV30" s="850"/>
      <c r="CW30" s="850"/>
      <c r="CX30" s="850"/>
      <c r="CY30" s="850"/>
      <c r="CZ30" s="850"/>
      <c r="DA30" s="850"/>
      <c r="DB30" s="850"/>
      <c r="DC30" s="850"/>
      <c r="DD30" s="850"/>
      <c r="DE30" s="850"/>
      <c r="DF30" s="850"/>
      <c r="DG30" s="850"/>
      <c r="DH30" s="850"/>
      <c r="DI30" s="850"/>
      <c r="DJ30" s="850"/>
      <c r="DK30" s="850"/>
      <c r="DL30" s="850"/>
      <c r="DM30" s="850"/>
      <c r="DN30" s="850"/>
      <c r="DO30" s="850"/>
      <c r="DP30" s="850"/>
      <c r="DQ30" s="850"/>
      <c r="DR30" s="850"/>
      <c r="DS30" s="850"/>
      <c r="DT30" s="850"/>
      <c r="DU30" s="850"/>
      <c r="DV30" s="850"/>
      <c r="DW30" s="850"/>
      <c r="DX30" s="850"/>
      <c r="DY30" s="850"/>
      <c r="DZ30" s="850"/>
      <c r="EA30" s="850"/>
      <c r="EB30" s="850"/>
      <c r="EC30" s="850"/>
      <c r="ED30" s="850"/>
      <c r="EE30" s="850"/>
      <c r="EF30" s="850"/>
      <c r="EG30" s="850"/>
      <c r="EH30" s="850"/>
      <c r="EI30" s="850"/>
      <c r="EJ30" s="850"/>
      <c r="EK30" s="850"/>
      <c r="EL30" s="850"/>
      <c r="EM30" s="850"/>
      <c r="EN30" s="850"/>
      <c r="EO30" s="850"/>
      <c r="EP30" s="850"/>
      <c r="EQ30" s="850"/>
      <c r="ER30" s="850"/>
      <c r="ES30" s="850"/>
      <c r="ET30" s="850"/>
      <c r="EU30" s="850"/>
      <c r="EV30" s="850"/>
      <c r="EW30" s="850"/>
      <c r="EX30" s="850"/>
      <c r="EY30" s="850"/>
      <c r="EZ30" s="850"/>
      <c r="FA30" s="850"/>
      <c r="FB30" s="850"/>
      <c r="FC30" s="850"/>
      <c r="FD30" s="850"/>
      <c r="FE30" s="850"/>
      <c r="FF30" s="850"/>
      <c r="FG30" s="850"/>
      <c r="FH30" s="850"/>
      <c r="FI30" s="850"/>
      <c r="FJ30" s="850"/>
      <c r="FK30" s="850"/>
      <c r="FL30" s="850"/>
      <c r="FM30" s="850"/>
      <c r="FN30" s="850"/>
      <c r="FO30" s="862"/>
    </row>
    <row r="31" spans="1:171" s="759" customFormat="1" ht="16.899999999999999" customHeight="1">
      <c r="A31" s="850"/>
      <c r="B31" s="863"/>
      <c r="C31" s="863"/>
      <c r="D31" s="863"/>
      <c r="E31" s="770"/>
      <c r="F31" s="770"/>
      <c r="G31" s="770"/>
      <c r="H31" s="770"/>
      <c r="I31" s="770"/>
      <c r="J31" s="770"/>
      <c r="K31" s="770"/>
      <c r="L31" s="770"/>
      <c r="M31" s="770"/>
      <c r="N31" s="770"/>
      <c r="O31" s="770"/>
      <c r="P31" s="770"/>
      <c r="Q31" s="770"/>
      <c r="R31" s="770"/>
      <c r="S31" s="770"/>
      <c r="T31" s="770"/>
      <c r="U31" s="770"/>
      <c r="V31" s="770"/>
      <c r="W31" s="770"/>
      <c r="X31" s="874"/>
      <c r="Y31" s="850"/>
      <c r="Z31" s="850"/>
      <c r="AA31" s="850"/>
      <c r="AB31" s="850"/>
      <c r="AC31" s="850"/>
      <c r="AD31" s="850"/>
      <c r="AE31" s="850"/>
      <c r="AF31" s="850"/>
      <c r="AG31" s="850"/>
      <c r="AH31" s="850"/>
      <c r="AI31" s="850"/>
      <c r="AJ31" s="850"/>
      <c r="AK31" s="850"/>
      <c r="AL31" s="850"/>
      <c r="AM31" s="850"/>
      <c r="AN31" s="850"/>
      <c r="AO31" s="850"/>
      <c r="AP31" s="850"/>
      <c r="AQ31" s="850"/>
      <c r="AR31" s="850"/>
      <c r="AS31" s="850"/>
      <c r="AT31" s="850"/>
      <c r="AU31" s="850"/>
      <c r="AV31" s="850"/>
      <c r="AW31" s="850"/>
      <c r="AX31" s="850"/>
      <c r="AY31" s="850"/>
      <c r="AZ31" s="850"/>
      <c r="BA31" s="850"/>
      <c r="BB31" s="850"/>
      <c r="BC31" s="850"/>
      <c r="BD31" s="850"/>
      <c r="BE31" s="850"/>
      <c r="BF31" s="850"/>
      <c r="BG31" s="850"/>
      <c r="BH31" s="850"/>
      <c r="BI31" s="850"/>
      <c r="BJ31" s="850"/>
      <c r="BK31" s="850"/>
      <c r="BL31" s="850"/>
      <c r="BM31" s="850"/>
      <c r="BN31" s="850"/>
      <c r="BO31" s="850"/>
      <c r="BP31" s="850"/>
      <c r="BQ31" s="850"/>
      <c r="BR31" s="850"/>
      <c r="BS31" s="850"/>
      <c r="BT31" s="850"/>
      <c r="BU31" s="850"/>
      <c r="BV31" s="850"/>
      <c r="BW31" s="850"/>
      <c r="BX31" s="850"/>
      <c r="BY31" s="850"/>
      <c r="BZ31" s="850"/>
      <c r="CA31" s="850"/>
      <c r="CB31" s="850"/>
      <c r="CC31" s="850"/>
      <c r="CD31" s="850"/>
      <c r="CE31" s="850"/>
      <c r="CF31" s="850"/>
      <c r="CG31" s="850"/>
      <c r="CH31" s="850"/>
      <c r="CI31" s="850"/>
      <c r="CJ31" s="850"/>
      <c r="CK31" s="850"/>
      <c r="CL31" s="850"/>
      <c r="CM31" s="850"/>
      <c r="CN31" s="850"/>
      <c r="CO31" s="850"/>
      <c r="CP31" s="850"/>
      <c r="CQ31" s="850"/>
      <c r="CR31" s="850"/>
      <c r="CS31" s="850"/>
      <c r="CT31" s="850"/>
      <c r="CU31" s="850"/>
      <c r="CV31" s="850"/>
      <c r="CW31" s="850"/>
      <c r="CX31" s="850"/>
      <c r="CY31" s="850"/>
      <c r="CZ31" s="850"/>
      <c r="DA31" s="850"/>
      <c r="DB31" s="850"/>
      <c r="DC31" s="850"/>
      <c r="DD31" s="850"/>
      <c r="DE31" s="850"/>
      <c r="DF31" s="850"/>
      <c r="DG31" s="850"/>
      <c r="DH31" s="850"/>
      <c r="DI31" s="850"/>
      <c r="DJ31" s="850"/>
      <c r="DK31" s="850"/>
      <c r="DL31" s="850"/>
      <c r="DM31" s="850"/>
      <c r="DN31" s="850"/>
      <c r="DO31" s="850"/>
      <c r="DP31" s="850"/>
      <c r="DQ31" s="850"/>
      <c r="DR31" s="850"/>
      <c r="DS31" s="850"/>
      <c r="DT31" s="850"/>
      <c r="DU31" s="850"/>
      <c r="DV31" s="850"/>
      <c r="DW31" s="850"/>
      <c r="DX31" s="850"/>
      <c r="DY31" s="850"/>
      <c r="DZ31" s="850"/>
      <c r="EA31" s="850"/>
      <c r="EB31" s="850"/>
      <c r="EC31" s="850"/>
      <c r="ED31" s="850"/>
      <c r="EE31" s="850"/>
      <c r="EF31" s="850"/>
      <c r="EG31" s="850"/>
      <c r="EH31" s="850"/>
      <c r="EI31" s="850"/>
      <c r="EJ31" s="850"/>
      <c r="EK31" s="850"/>
      <c r="EL31" s="850"/>
      <c r="EM31" s="850"/>
      <c r="EN31" s="850"/>
      <c r="EO31" s="850"/>
      <c r="EP31" s="850"/>
      <c r="EQ31" s="850"/>
      <c r="ER31" s="850"/>
      <c r="ES31" s="850"/>
      <c r="ET31" s="850"/>
      <c r="EU31" s="850"/>
      <c r="EV31" s="850"/>
      <c r="EW31" s="850"/>
      <c r="EX31" s="850"/>
      <c r="EY31" s="850"/>
      <c r="EZ31" s="850"/>
      <c r="FA31" s="850"/>
      <c r="FB31" s="850"/>
      <c r="FC31" s="850"/>
      <c r="FD31" s="850"/>
      <c r="FE31" s="850"/>
      <c r="FF31" s="850"/>
      <c r="FG31" s="850"/>
      <c r="FH31" s="850"/>
      <c r="FI31" s="850"/>
      <c r="FJ31" s="850"/>
      <c r="FK31" s="850"/>
      <c r="FL31" s="850"/>
      <c r="FM31" s="850"/>
      <c r="FN31" s="850"/>
      <c r="FO31" s="862"/>
    </row>
    <row r="32" spans="1:171" s="759" customFormat="1" ht="16.899999999999999" customHeight="1">
      <c r="A32" s="850"/>
      <c r="B32" s="863"/>
      <c r="X32" s="770"/>
      <c r="Y32" s="850"/>
      <c r="Z32" s="850"/>
      <c r="AA32" s="850"/>
      <c r="AB32" s="850"/>
      <c r="AC32" s="850"/>
      <c r="AD32" s="850"/>
      <c r="AE32" s="850"/>
      <c r="AF32" s="850"/>
      <c r="AG32" s="850"/>
      <c r="AH32" s="850"/>
      <c r="AI32" s="850"/>
      <c r="AJ32" s="850"/>
      <c r="AK32" s="850"/>
      <c r="AL32" s="850"/>
      <c r="AM32" s="850"/>
      <c r="AN32" s="850"/>
      <c r="AO32" s="850"/>
      <c r="AP32" s="850"/>
      <c r="AQ32" s="850"/>
      <c r="AR32" s="850"/>
      <c r="AS32" s="850"/>
      <c r="AT32" s="850"/>
      <c r="AU32" s="850"/>
      <c r="AV32" s="850"/>
      <c r="AW32" s="850"/>
      <c r="AX32" s="850"/>
      <c r="AY32" s="850"/>
      <c r="AZ32" s="850"/>
      <c r="BA32" s="850"/>
      <c r="BB32" s="850"/>
      <c r="BC32" s="850"/>
      <c r="BD32" s="850"/>
      <c r="BE32" s="850"/>
      <c r="BF32" s="850"/>
      <c r="BG32" s="850"/>
      <c r="BH32" s="850"/>
      <c r="BI32" s="850"/>
      <c r="BJ32" s="850"/>
      <c r="BK32" s="850"/>
      <c r="BL32" s="850"/>
      <c r="BM32" s="850"/>
      <c r="BN32" s="850"/>
      <c r="BO32" s="850"/>
      <c r="BP32" s="850"/>
      <c r="BQ32" s="850"/>
      <c r="BR32" s="850"/>
      <c r="BS32" s="850"/>
      <c r="BT32" s="850"/>
      <c r="BU32" s="850"/>
      <c r="BV32" s="850"/>
      <c r="BW32" s="850"/>
      <c r="BX32" s="850"/>
      <c r="BY32" s="850"/>
      <c r="BZ32" s="850"/>
      <c r="CA32" s="850"/>
      <c r="CB32" s="850"/>
      <c r="CC32" s="850"/>
      <c r="CD32" s="850"/>
      <c r="CE32" s="850"/>
      <c r="CF32" s="850"/>
      <c r="CG32" s="850"/>
      <c r="CH32" s="850"/>
      <c r="CI32" s="850"/>
      <c r="CJ32" s="850"/>
      <c r="CK32" s="850"/>
      <c r="CL32" s="850"/>
      <c r="CM32" s="850"/>
      <c r="CN32" s="850"/>
      <c r="CO32" s="850"/>
      <c r="CP32" s="850"/>
      <c r="CQ32" s="850"/>
      <c r="CR32" s="850"/>
      <c r="CS32" s="850"/>
      <c r="CT32" s="850"/>
      <c r="CU32" s="850"/>
      <c r="CV32" s="850"/>
      <c r="CW32" s="850"/>
      <c r="CX32" s="850"/>
      <c r="CY32" s="850"/>
      <c r="CZ32" s="850"/>
      <c r="DA32" s="850"/>
      <c r="DB32" s="850"/>
      <c r="DC32" s="850"/>
      <c r="DD32" s="850"/>
      <c r="DE32" s="850"/>
      <c r="DF32" s="850"/>
      <c r="DG32" s="850"/>
      <c r="DH32" s="850"/>
      <c r="DI32" s="850"/>
      <c r="DJ32" s="850"/>
      <c r="DK32" s="850"/>
      <c r="DL32" s="850"/>
      <c r="DM32" s="850"/>
      <c r="DN32" s="850"/>
      <c r="DO32" s="850"/>
      <c r="DP32" s="850"/>
      <c r="DQ32" s="850"/>
      <c r="DR32" s="850"/>
      <c r="DS32" s="850"/>
      <c r="DT32" s="850"/>
      <c r="DU32" s="850"/>
      <c r="DV32" s="850"/>
      <c r="DW32" s="850"/>
      <c r="DX32" s="850"/>
      <c r="DY32" s="850"/>
      <c r="DZ32" s="850"/>
      <c r="EA32" s="850"/>
      <c r="EB32" s="850"/>
      <c r="EC32" s="850"/>
      <c r="ED32" s="850"/>
      <c r="EE32" s="850"/>
      <c r="EF32" s="850"/>
      <c r="EG32" s="850"/>
      <c r="EH32" s="850"/>
      <c r="EI32" s="850"/>
      <c r="EJ32" s="850"/>
      <c r="EK32" s="850"/>
      <c r="EL32" s="850"/>
      <c r="EM32" s="850"/>
      <c r="EN32" s="850"/>
      <c r="EO32" s="850"/>
      <c r="EP32" s="850"/>
      <c r="EQ32" s="850"/>
      <c r="ER32" s="850"/>
      <c r="ES32" s="850"/>
      <c r="ET32" s="850"/>
      <c r="EU32" s="850"/>
      <c r="EV32" s="850"/>
      <c r="EW32" s="850"/>
      <c r="EX32" s="850"/>
      <c r="EY32" s="850"/>
      <c r="EZ32" s="850"/>
      <c r="FA32" s="850"/>
      <c r="FB32" s="850"/>
      <c r="FC32" s="850"/>
      <c r="FD32" s="850"/>
      <c r="FE32" s="850"/>
      <c r="FF32" s="850"/>
      <c r="FG32" s="850"/>
      <c r="FH32" s="850"/>
      <c r="FI32" s="850"/>
      <c r="FJ32" s="850"/>
      <c r="FK32" s="850"/>
      <c r="FL32" s="850"/>
      <c r="FM32" s="850"/>
      <c r="FN32" s="850"/>
      <c r="FO32" s="862"/>
    </row>
    <row r="33" spans="1:171" s="759" customFormat="1" ht="16.899999999999999" customHeight="1">
      <c r="A33" s="850"/>
      <c r="B33" s="863"/>
      <c r="C33" s="863"/>
      <c r="D33" s="863"/>
      <c r="E33" s="770"/>
      <c r="F33" s="770"/>
      <c r="G33" s="770"/>
      <c r="H33" s="770"/>
      <c r="I33" s="770"/>
      <c r="J33" s="770"/>
      <c r="K33" s="770"/>
      <c r="L33" s="770"/>
      <c r="M33" s="770"/>
      <c r="N33" s="770"/>
      <c r="O33" s="770"/>
      <c r="P33" s="770"/>
      <c r="Q33" s="770"/>
      <c r="R33" s="770"/>
      <c r="S33" s="770"/>
      <c r="T33" s="770"/>
      <c r="U33" s="770"/>
      <c r="V33" s="770"/>
      <c r="W33" s="770"/>
      <c r="X33" s="770"/>
      <c r="Y33" s="850"/>
      <c r="Z33" s="850"/>
      <c r="AA33" s="850"/>
      <c r="AB33" s="850"/>
      <c r="AC33" s="850"/>
      <c r="AD33" s="850"/>
      <c r="AE33" s="850"/>
      <c r="AF33" s="850"/>
      <c r="AG33" s="850"/>
      <c r="AH33" s="850"/>
      <c r="AI33" s="850"/>
      <c r="AJ33" s="850"/>
      <c r="AK33" s="850"/>
      <c r="AL33" s="850"/>
      <c r="AM33" s="850"/>
      <c r="AN33" s="850"/>
      <c r="AO33" s="850"/>
      <c r="AP33" s="850"/>
      <c r="AQ33" s="850"/>
      <c r="AR33" s="850"/>
      <c r="AS33" s="850"/>
      <c r="AT33" s="850"/>
      <c r="AU33" s="850"/>
      <c r="AV33" s="850"/>
      <c r="AW33" s="850"/>
      <c r="AX33" s="850"/>
      <c r="AY33" s="850"/>
      <c r="AZ33" s="850"/>
      <c r="BA33" s="850"/>
      <c r="BB33" s="850"/>
      <c r="BC33" s="850"/>
      <c r="BD33" s="850"/>
      <c r="BE33" s="850"/>
      <c r="BF33" s="850"/>
      <c r="BG33" s="850"/>
      <c r="BH33" s="850"/>
      <c r="BI33" s="850"/>
      <c r="BJ33" s="850"/>
      <c r="BK33" s="850"/>
      <c r="BL33" s="850"/>
      <c r="BM33" s="850"/>
      <c r="BN33" s="850"/>
      <c r="BO33" s="850"/>
      <c r="BP33" s="850"/>
      <c r="BQ33" s="850"/>
      <c r="BR33" s="850"/>
      <c r="BS33" s="850"/>
      <c r="BT33" s="850"/>
      <c r="BU33" s="850"/>
      <c r="BV33" s="850"/>
      <c r="BW33" s="850"/>
      <c r="BX33" s="850"/>
      <c r="BY33" s="850"/>
      <c r="BZ33" s="850"/>
      <c r="CA33" s="850"/>
      <c r="CB33" s="850"/>
      <c r="CC33" s="850"/>
      <c r="CD33" s="850"/>
      <c r="CE33" s="850"/>
      <c r="CF33" s="850"/>
      <c r="CG33" s="850"/>
      <c r="CH33" s="850"/>
      <c r="CI33" s="850"/>
      <c r="CJ33" s="850"/>
      <c r="CK33" s="850"/>
      <c r="CL33" s="850"/>
      <c r="CM33" s="850"/>
      <c r="CN33" s="850"/>
      <c r="CO33" s="850"/>
      <c r="CP33" s="850"/>
      <c r="CQ33" s="850"/>
      <c r="CR33" s="850"/>
      <c r="CS33" s="850"/>
      <c r="CT33" s="850"/>
      <c r="CU33" s="850"/>
      <c r="CV33" s="850"/>
      <c r="CW33" s="850"/>
      <c r="CX33" s="850"/>
      <c r="CY33" s="850"/>
      <c r="CZ33" s="850"/>
      <c r="DA33" s="850"/>
      <c r="DB33" s="850"/>
      <c r="DC33" s="850"/>
      <c r="DD33" s="850"/>
      <c r="DE33" s="850"/>
      <c r="DF33" s="850"/>
      <c r="DG33" s="850"/>
      <c r="DH33" s="850"/>
      <c r="DI33" s="850"/>
      <c r="DJ33" s="850"/>
      <c r="DK33" s="850"/>
      <c r="DL33" s="850"/>
      <c r="DM33" s="850"/>
      <c r="DN33" s="850"/>
      <c r="DO33" s="850"/>
      <c r="DP33" s="850"/>
      <c r="DQ33" s="850"/>
      <c r="DR33" s="850"/>
      <c r="DS33" s="850"/>
      <c r="DT33" s="850"/>
      <c r="DU33" s="850"/>
      <c r="DV33" s="850"/>
      <c r="DW33" s="850"/>
      <c r="DX33" s="850"/>
      <c r="DY33" s="850"/>
      <c r="DZ33" s="850"/>
      <c r="EA33" s="850"/>
      <c r="EB33" s="850"/>
      <c r="EC33" s="850"/>
      <c r="ED33" s="850"/>
      <c r="EE33" s="850"/>
      <c r="EF33" s="850"/>
      <c r="EG33" s="850"/>
      <c r="EH33" s="850"/>
      <c r="EI33" s="850"/>
      <c r="EJ33" s="850"/>
      <c r="EK33" s="850"/>
      <c r="EL33" s="850"/>
      <c r="EM33" s="850"/>
      <c r="EN33" s="850"/>
      <c r="EO33" s="850"/>
      <c r="EP33" s="850"/>
      <c r="EQ33" s="850"/>
      <c r="ER33" s="850"/>
      <c r="ES33" s="850"/>
      <c r="ET33" s="850"/>
      <c r="EU33" s="850"/>
      <c r="EV33" s="850"/>
      <c r="EW33" s="850"/>
      <c r="EX33" s="850"/>
      <c r="EY33" s="850"/>
      <c r="EZ33" s="850"/>
      <c r="FA33" s="850"/>
      <c r="FB33" s="850"/>
      <c r="FC33" s="850"/>
      <c r="FD33" s="850"/>
      <c r="FE33" s="850"/>
      <c r="FF33" s="850"/>
      <c r="FG33" s="850"/>
      <c r="FH33" s="850"/>
      <c r="FI33" s="850"/>
      <c r="FJ33" s="850"/>
      <c r="FK33" s="850"/>
      <c r="FL33" s="850"/>
      <c r="FM33" s="850"/>
      <c r="FN33" s="850"/>
      <c r="FO33" s="862"/>
    </row>
    <row r="34" spans="1:171" s="759" customFormat="1" ht="16.899999999999999" customHeight="1">
      <c r="A34" s="850"/>
      <c r="B34" s="863"/>
      <c r="C34" s="863"/>
      <c r="D34" s="863"/>
      <c r="E34" s="770"/>
      <c r="F34" s="770"/>
      <c r="G34" s="770"/>
      <c r="H34" s="770"/>
      <c r="I34" s="770"/>
      <c r="J34" s="770"/>
      <c r="K34" s="770"/>
      <c r="L34" s="770"/>
      <c r="M34" s="770"/>
      <c r="N34" s="770"/>
      <c r="O34" s="770"/>
      <c r="P34" s="770"/>
      <c r="Q34" s="770"/>
      <c r="R34" s="770"/>
      <c r="S34" s="770"/>
      <c r="T34" s="770"/>
      <c r="U34" s="770"/>
      <c r="V34" s="770"/>
      <c r="W34" s="770"/>
      <c r="X34" s="770"/>
      <c r="Y34" s="850"/>
      <c r="Z34" s="850"/>
      <c r="AA34" s="850"/>
      <c r="AB34" s="850"/>
      <c r="AC34" s="850"/>
      <c r="AD34" s="850"/>
      <c r="AE34" s="850"/>
      <c r="AF34" s="850"/>
      <c r="AG34" s="850"/>
      <c r="AH34" s="850"/>
      <c r="AI34" s="850"/>
      <c r="AJ34" s="850"/>
      <c r="AK34" s="850"/>
      <c r="AL34" s="850"/>
      <c r="AM34" s="850"/>
      <c r="AN34" s="850"/>
      <c r="AO34" s="850"/>
      <c r="AP34" s="850"/>
      <c r="AQ34" s="850"/>
      <c r="AR34" s="850"/>
      <c r="AS34" s="850"/>
      <c r="AT34" s="850"/>
      <c r="AU34" s="850"/>
      <c r="AV34" s="850"/>
      <c r="AW34" s="850"/>
      <c r="AX34" s="850"/>
      <c r="AY34" s="850"/>
      <c r="AZ34" s="850"/>
      <c r="BA34" s="850"/>
      <c r="BB34" s="850"/>
      <c r="BC34" s="850"/>
      <c r="BD34" s="850"/>
      <c r="BE34" s="850"/>
      <c r="BF34" s="850"/>
      <c r="BG34" s="850"/>
      <c r="BH34" s="850"/>
      <c r="BI34" s="850"/>
      <c r="BJ34" s="850"/>
      <c r="BK34" s="850"/>
      <c r="BL34" s="850"/>
      <c r="BM34" s="850"/>
      <c r="BN34" s="850"/>
      <c r="BO34" s="850"/>
      <c r="BP34" s="850"/>
      <c r="BQ34" s="850"/>
      <c r="BR34" s="850"/>
      <c r="BS34" s="850"/>
      <c r="BT34" s="850"/>
      <c r="BU34" s="850"/>
      <c r="BV34" s="850"/>
      <c r="BW34" s="850"/>
      <c r="BX34" s="850"/>
      <c r="BY34" s="850"/>
      <c r="BZ34" s="850"/>
      <c r="CA34" s="850"/>
      <c r="CB34" s="850"/>
      <c r="CC34" s="850"/>
      <c r="CD34" s="850"/>
      <c r="CE34" s="850"/>
      <c r="CF34" s="850"/>
      <c r="CG34" s="850"/>
      <c r="CH34" s="850"/>
      <c r="CI34" s="850"/>
      <c r="CJ34" s="850"/>
      <c r="CK34" s="850"/>
      <c r="CL34" s="850"/>
      <c r="CM34" s="850"/>
      <c r="CN34" s="850"/>
      <c r="CO34" s="850"/>
      <c r="CP34" s="850"/>
      <c r="CQ34" s="850"/>
      <c r="CR34" s="850"/>
      <c r="CS34" s="850"/>
      <c r="CT34" s="850"/>
      <c r="CU34" s="850"/>
      <c r="CV34" s="850"/>
      <c r="CW34" s="850"/>
      <c r="CX34" s="850"/>
      <c r="CY34" s="850"/>
      <c r="CZ34" s="850"/>
      <c r="DA34" s="850"/>
      <c r="DB34" s="850"/>
      <c r="DC34" s="850"/>
      <c r="DD34" s="850"/>
      <c r="DE34" s="850"/>
      <c r="DF34" s="850"/>
      <c r="DG34" s="850"/>
      <c r="DH34" s="850"/>
      <c r="DI34" s="850"/>
      <c r="DJ34" s="850"/>
      <c r="DK34" s="850"/>
      <c r="DL34" s="850"/>
      <c r="DM34" s="850"/>
      <c r="DN34" s="850"/>
      <c r="DO34" s="850"/>
      <c r="DP34" s="850"/>
      <c r="DQ34" s="850"/>
      <c r="DR34" s="850"/>
      <c r="DS34" s="850"/>
      <c r="DT34" s="850"/>
      <c r="DU34" s="850"/>
      <c r="DV34" s="850"/>
      <c r="DW34" s="850"/>
      <c r="DX34" s="850"/>
      <c r="DY34" s="850"/>
      <c r="DZ34" s="850"/>
      <c r="EA34" s="850"/>
      <c r="EB34" s="850"/>
      <c r="EC34" s="850"/>
      <c r="ED34" s="850"/>
      <c r="EE34" s="850"/>
      <c r="EF34" s="850"/>
      <c r="EG34" s="850"/>
      <c r="EH34" s="850"/>
      <c r="EI34" s="850"/>
      <c r="EJ34" s="850"/>
      <c r="EK34" s="850"/>
      <c r="EL34" s="850"/>
      <c r="EM34" s="850"/>
      <c r="EN34" s="850"/>
      <c r="EO34" s="850"/>
      <c r="EP34" s="850"/>
      <c r="EQ34" s="850"/>
      <c r="ER34" s="850"/>
      <c r="ES34" s="850"/>
      <c r="ET34" s="850"/>
      <c r="EU34" s="850"/>
      <c r="EV34" s="850"/>
      <c r="EW34" s="850"/>
      <c r="EX34" s="850"/>
      <c r="EY34" s="850"/>
      <c r="EZ34" s="850"/>
      <c r="FA34" s="850"/>
      <c r="FB34" s="850"/>
      <c r="FC34" s="850"/>
      <c r="FD34" s="850"/>
      <c r="FE34" s="850"/>
      <c r="FF34" s="850"/>
      <c r="FG34" s="850"/>
      <c r="FH34" s="850"/>
      <c r="FI34" s="850"/>
      <c r="FJ34" s="850"/>
      <c r="FK34" s="850"/>
      <c r="FL34" s="850"/>
      <c r="FM34" s="850"/>
      <c r="FN34" s="850"/>
      <c r="FO34" s="862"/>
    </row>
    <row r="35" spans="1:171">
      <c r="A35" s="818"/>
      <c r="B35" s="875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75"/>
      <c r="Q35" s="875"/>
      <c r="R35" s="818"/>
      <c r="S35" s="818"/>
      <c r="T35" s="818"/>
      <c r="U35" s="876"/>
      <c r="V35" s="876"/>
      <c r="W35" s="876"/>
      <c r="X35" s="876"/>
      <c r="Y35" s="818"/>
      <c r="Z35" s="818"/>
      <c r="AA35" s="818"/>
      <c r="AB35" s="818"/>
      <c r="AC35" s="818"/>
      <c r="AD35" s="818"/>
      <c r="AE35" s="818"/>
      <c r="AF35" s="818"/>
      <c r="AG35" s="818"/>
      <c r="AH35" s="818"/>
      <c r="AI35" s="818"/>
      <c r="AJ35" s="818"/>
      <c r="AK35" s="818"/>
      <c r="AL35" s="818"/>
      <c r="AM35" s="818"/>
      <c r="AN35" s="818"/>
      <c r="AO35" s="818"/>
      <c r="AP35" s="818"/>
      <c r="AQ35" s="818"/>
      <c r="AR35" s="818"/>
      <c r="AS35" s="818"/>
      <c r="AT35" s="818"/>
      <c r="AU35" s="818"/>
      <c r="AV35" s="818"/>
      <c r="AW35" s="818"/>
      <c r="AX35" s="818"/>
      <c r="AY35" s="818"/>
      <c r="AZ35" s="818"/>
      <c r="BA35" s="818"/>
      <c r="BB35" s="818"/>
      <c r="BC35" s="818"/>
      <c r="BD35" s="818"/>
      <c r="BE35" s="818"/>
      <c r="BF35" s="818"/>
      <c r="BG35" s="818"/>
      <c r="BH35" s="818"/>
      <c r="BI35" s="818"/>
      <c r="BJ35" s="818"/>
      <c r="BK35" s="818"/>
      <c r="BL35" s="818"/>
      <c r="BM35" s="818"/>
      <c r="BN35" s="818"/>
      <c r="BO35" s="818"/>
      <c r="BP35" s="818"/>
      <c r="BQ35" s="818"/>
      <c r="BR35" s="818"/>
      <c r="BS35" s="818"/>
      <c r="BT35" s="818"/>
      <c r="BU35" s="818"/>
      <c r="BV35" s="818"/>
      <c r="BW35" s="818"/>
      <c r="BX35" s="818"/>
      <c r="BY35" s="818"/>
      <c r="BZ35" s="818"/>
      <c r="CA35" s="818"/>
      <c r="CB35" s="818"/>
      <c r="CC35" s="818"/>
      <c r="CD35" s="818"/>
      <c r="CE35" s="818"/>
      <c r="CF35" s="818"/>
      <c r="CG35" s="818"/>
      <c r="CH35" s="818"/>
      <c r="CI35" s="818"/>
      <c r="CJ35" s="818"/>
      <c r="CK35" s="818"/>
      <c r="CL35" s="818"/>
      <c r="CM35" s="818"/>
      <c r="CN35" s="818"/>
      <c r="CO35" s="818"/>
      <c r="CP35" s="818"/>
      <c r="CQ35" s="818"/>
      <c r="CR35" s="818"/>
      <c r="CS35" s="818"/>
      <c r="CT35" s="818"/>
      <c r="CU35" s="818"/>
      <c r="CV35" s="818"/>
      <c r="CW35" s="818"/>
      <c r="CX35" s="818"/>
      <c r="CY35" s="818"/>
      <c r="CZ35" s="818"/>
      <c r="DA35" s="818"/>
      <c r="DB35" s="818"/>
      <c r="DC35" s="818"/>
      <c r="DD35" s="818"/>
      <c r="DE35" s="818"/>
      <c r="DF35" s="818"/>
      <c r="DG35" s="818"/>
      <c r="DH35" s="818"/>
      <c r="DI35" s="818"/>
      <c r="DJ35" s="818"/>
      <c r="DK35" s="818"/>
      <c r="DL35" s="818"/>
      <c r="DM35" s="818"/>
      <c r="DN35" s="818"/>
      <c r="DO35" s="818"/>
      <c r="DP35" s="818"/>
      <c r="DQ35" s="818"/>
      <c r="DR35" s="818"/>
      <c r="DS35" s="818"/>
      <c r="DT35" s="818"/>
      <c r="DU35" s="818"/>
      <c r="DV35" s="818"/>
      <c r="DW35" s="818"/>
      <c r="DX35" s="818"/>
      <c r="DY35" s="818"/>
      <c r="DZ35" s="818"/>
      <c r="EA35" s="818"/>
      <c r="EB35" s="818"/>
      <c r="EC35" s="818"/>
      <c r="ED35" s="818"/>
      <c r="EE35" s="818"/>
      <c r="EF35" s="818"/>
      <c r="EG35" s="818"/>
      <c r="EH35" s="818"/>
      <c r="EI35" s="818"/>
      <c r="EJ35" s="818"/>
      <c r="EK35" s="818"/>
      <c r="EL35" s="818"/>
      <c r="EM35" s="818"/>
      <c r="EN35" s="818"/>
      <c r="EO35" s="818"/>
      <c r="EP35" s="818"/>
      <c r="EQ35" s="818"/>
      <c r="ER35" s="818"/>
      <c r="ES35" s="818"/>
      <c r="ET35" s="818"/>
      <c r="EU35" s="818"/>
      <c r="EV35" s="818"/>
      <c r="EW35" s="818"/>
      <c r="EX35" s="818"/>
      <c r="EY35" s="818"/>
      <c r="EZ35" s="818"/>
      <c r="FA35" s="818"/>
      <c r="FB35" s="818"/>
      <c r="FC35" s="818"/>
      <c r="FD35" s="818"/>
      <c r="FE35" s="818"/>
      <c r="FF35" s="818"/>
      <c r="FG35" s="818"/>
      <c r="FH35" s="818"/>
      <c r="FI35" s="818"/>
      <c r="FJ35" s="818"/>
      <c r="FK35" s="818"/>
      <c r="FL35" s="818"/>
      <c r="FM35" s="818"/>
      <c r="FN35" s="818"/>
      <c r="FO35" s="816"/>
    </row>
    <row r="36" spans="1:171">
      <c r="A36" s="818"/>
      <c r="B36" s="875"/>
      <c r="C36" s="818"/>
      <c r="D36" s="818"/>
      <c r="E36" s="818"/>
      <c r="F36" s="818"/>
      <c r="G36" s="818"/>
      <c r="H36" s="818"/>
      <c r="I36" s="818"/>
      <c r="J36" s="818"/>
      <c r="K36" s="818"/>
      <c r="L36" s="818"/>
      <c r="M36" s="818"/>
      <c r="N36" s="818"/>
      <c r="O36" s="818"/>
      <c r="P36" s="875"/>
      <c r="Q36" s="875"/>
      <c r="R36" s="818"/>
      <c r="S36" s="818"/>
      <c r="T36" s="818"/>
      <c r="U36" s="876"/>
      <c r="V36" s="876"/>
      <c r="W36" s="876"/>
      <c r="X36" s="876"/>
      <c r="Y36" s="818"/>
      <c r="Z36" s="818"/>
      <c r="AA36" s="818"/>
      <c r="AB36" s="818"/>
      <c r="AC36" s="818"/>
      <c r="AD36" s="818"/>
      <c r="AE36" s="818"/>
      <c r="AF36" s="818"/>
      <c r="AG36" s="818"/>
      <c r="AH36" s="818"/>
      <c r="AI36" s="818"/>
      <c r="AJ36" s="818"/>
      <c r="AK36" s="818"/>
      <c r="AL36" s="818"/>
      <c r="AM36" s="818"/>
      <c r="AN36" s="818"/>
      <c r="AO36" s="818"/>
      <c r="AP36" s="818"/>
      <c r="AQ36" s="818"/>
      <c r="AR36" s="818"/>
      <c r="AS36" s="818"/>
      <c r="AT36" s="818"/>
      <c r="AU36" s="818"/>
      <c r="AV36" s="818"/>
      <c r="AW36" s="818"/>
      <c r="AX36" s="818"/>
      <c r="AY36" s="818"/>
      <c r="AZ36" s="818"/>
      <c r="BA36" s="818"/>
      <c r="BB36" s="818"/>
      <c r="BC36" s="818"/>
      <c r="BD36" s="818"/>
      <c r="BE36" s="818"/>
      <c r="BF36" s="818"/>
      <c r="BG36" s="818"/>
      <c r="BH36" s="818"/>
      <c r="BI36" s="818"/>
      <c r="BJ36" s="818"/>
      <c r="BK36" s="818"/>
      <c r="BL36" s="818"/>
      <c r="BM36" s="818"/>
      <c r="BN36" s="818"/>
      <c r="BO36" s="818"/>
      <c r="BP36" s="818"/>
      <c r="BQ36" s="818"/>
      <c r="BR36" s="818"/>
      <c r="BS36" s="818"/>
      <c r="BT36" s="818"/>
      <c r="BU36" s="818"/>
      <c r="BV36" s="818"/>
      <c r="BW36" s="818"/>
      <c r="BX36" s="818"/>
      <c r="BY36" s="818"/>
      <c r="BZ36" s="818"/>
      <c r="CA36" s="818"/>
      <c r="CB36" s="818"/>
      <c r="CC36" s="818"/>
      <c r="CD36" s="818"/>
      <c r="CE36" s="818"/>
      <c r="CF36" s="818"/>
      <c r="CG36" s="818"/>
      <c r="CH36" s="818"/>
      <c r="CI36" s="818"/>
      <c r="CJ36" s="818"/>
      <c r="CK36" s="818"/>
      <c r="CL36" s="818"/>
      <c r="CM36" s="818"/>
      <c r="CN36" s="818"/>
      <c r="CO36" s="818"/>
      <c r="CP36" s="818"/>
      <c r="CQ36" s="818"/>
      <c r="CR36" s="818"/>
      <c r="CS36" s="818"/>
      <c r="CT36" s="818"/>
      <c r="CU36" s="818"/>
      <c r="CV36" s="818"/>
      <c r="CW36" s="818"/>
      <c r="CX36" s="818"/>
      <c r="CY36" s="818"/>
      <c r="CZ36" s="818"/>
      <c r="DA36" s="818"/>
      <c r="DB36" s="818"/>
      <c r="DC36" s="818"/>
      <c r="DD36" s="818"/>
      <c r="DE36" s="818"/>
      <c r="DF36" s="818"/>
      <c r="DG36" s="818"/>
      <c r="DH36" s="818"/>
      <c r="DI36" s="818"/>
      <c r="DJ36" s="818"/>
      <c r="DK36" s="818"/>
      <c r="DL36" s="818"/>
      <c r="DM36" s="818"/>
      <c r="DN36" s="818"/>
      <c r="DO36" s="818"/>
      <c r="DP36" s="818"/>
      <c r="DQ36" s="818"/>
      <c r="DR36" s="818"/>
      <c r="DS36" s="818"/>
      <c r="DT36" s="818"/>
      <c r="DU36" s="818"/>
      <c r="DV36" s="818"/>
      <c r="DW36" s="818"/>
      <c r="DX36" s="818"/>
      <c r="DY36" s="818"/>
      <c r="DZ36" s="818"/>
      <c r="EA36" s="818"/>
      <c r="EB36" s="818"/>
      <c r="EC36" s="818"/>
      <c r="ED36" s="818"/>
      <c r="EE36" s="818"/>
      <c r="EF36" s="818"/>
      <c r="EG36" s="818"/>
      <c r="EH36" s="818"/>
      <c r="EI36" s="818"/>
      <c r="EJ36" s="818"/>
      <c r="EK36" s="818"/>
      <c r="EL36" s="818"/>
      <c r="EM36" s="818"/>
      <c r="EN36" s="818"/>
      <c r="EO36" s="818"/>
      <c r="EP36" s="818"/>
      <c r="EQ36" s="818"/>
      <c r="ER36" s="818"/>
      <c r="ES36" s="818"/>
      <c r="ET36" s="818"/>
      <c r="EU36" s="818"/>
      <c r="EV36" s="818"/>
      <c r="EW36" s="818"/>
      <c r="EX36" s="818"/>
      <c r="EY36" s="818"/>
      <c r="EZ36" s="818"/>
      <c r="FA36" s="818"/>
      <c r="FB36" s="818"/>
      <c r="FC36" s="818"/>
      <c r="FD36" s="818"/>
      <c r="FE36" s="818"/>
      <c r="FF36" s="818"/>
      <c r="FG36" s="818"/>
      <c r="FH36" s="818"/>
      <c r="FI36" s="818"/>
      <c r="FJ36" s="818"/>
      <c r="FK36" s="818"/>
      <c r="FL36" s="818"/>
      <c r="FM36" s="818"/>
      <c r="FN36" s="818"/>
      <c r="FO36" s="816"/>
    </row>
    <row r="37" spans="1:171" ht="15.75" customHeight="1">
      <c r="A37" s="818"/>
      <c r="B37" s="875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75"/>
      <c r="Q37" s="875"/>
      <c r="R37" s="818"/>
      <c r="S37" s="818"/>
      <c r="T37" s="818"/>
      <c r="U37" s="876"/>
      <c r="V37" s="876"/>
      <c r="W37" s="876"/>
      <c r="X37" s="876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8"/>
      <c r="AP37" s="818"/>
      <c r="AQ37" s="818"/>
      <c r="AR37" s="818"/>
      <c r="AS37" s="818"/>
      <c r="AT37" s="818"/>
      <c r="AU37" s="818"/>
      <c r="AV37" s="818"/>
      <c r="AW37" s="818"/>
      <c r="AX37" s="818"/>
      <c r="AY37" s="818"/>
      <c r="AZ37" s="818"/>
      <c r="BA37" s="818"/>
      <c r="BB37" s="818"/>
      <c r="BC37" s="818"/>
      <c r="BD37" s="818"/>
      <c r="BE37" s="818"/>
      <c r="BF37" s="818"/>
      <c r="BG37" s="818"/>
      <c r="BH37" s="818"/>
      <c r="BI37" s="818"/>
      <c r="BJ37" s="818"/>
      <c r="BK37" s="818"/>
      <c r="BL37" s="818"/>
      <c r="BM37" s="818"/>
      <c r="BN37" s="818"/>
      <c r="BO37" s="818"/>
      <c r="BP37" s="818"/>
      <c r="BQ37" s="818"/>
      <c r="BR37" s="818"/>
      <c r="BS37" s="818"/>
      <c r="BT37" s="818"/>
      <c r="BU37" s="818"/>
      <c r="BV37" s="818"/>
      <c r="BW37" s="818"/>
      <c r="BX37" s="818"/>
      <c r="BY37" s="818"/>
      <c r="BZ37" s="818"/>
      <c r="CA37" s="818"/>
      <c r="CB37" s="818"/>
      <c r="CC37" s="818"/>
      <c r="CD37" s="818"/>
      <c r="CE37" s="818"/>
      <c r="CF37" s="818"/>
      <c r="CG37" s="818"/>
      <c r="CH37" s="818"/>
      <c r="CI37" s="818"/>
      <c r="CJ37" s="818"/>
      <c r="CK37" s="818"/>
      <c r="CL37" s="818"/>
      <c r="CM37" s="818"/>
      <c r="CN37" s="818"/>
      <c r="CO37" s="818"/>
      <c r="CP37" s="818"/>
      <c r="CQ37" s="818"/>
      <c r="CR37" s="818"/>
      <c r="CS37" s="818"/>
      <c r="CT37" s="818"/>
      <c r="CU37" s="818"/>
      <c r="CV37" s="818"/>
      <c r="CW37" s="818"/>
      <c r="CX37" s="818"/>
      <c r="CY37" s="818"/>
      <c r="CZ37" s="818"/>
      <c r="DA37" s="818"/>
      <c r="DB37" s="818"/>
      <c r="DC37" s="818"/>
      <c r="DD37" s="818"/>
      <c r="DE37" s="818"/>
      <c r="DF37" s="818"/>
      <c r="DG37" s="818"/>
      <c r="DH37" s="818"/>
      <c r="DI37" s="818"/>
      <c r="DJ37" s="818"/>
      <c r="DK37" s="818"/>
      <c r="DL37" s="818"/>
      <c r="DM37" s="818"/>
      <c r="DN37" s="818"/>
      <c r="DO37" s="818"/>
      <c r="DP37" s="818"/>
      <c r="DQ37" s="818"/>
      <c r="DR37" s="818"/>
      <c r="DS37" s="818"/>
      <c r="DT37" s="818"/>
      <c r="DU37" s="818"/>
      <c r="DV37" s="818"/>
      <c r="DW37" s="818"/>
      <c r="DX37" s="818"/>
      <c r="DY37" s="818"/>
      <c r="DZ37" s="818"/>
      <c r="EA37" s="818"/>
      <c r="EB37" s="818"/>
      <c r="EC37" s="818"/>
      <c r="ED37" s="818"/>
      <c r="EE37" s="818"/>
      <c r="EF37" s="818"/>
      <c r="EG37" s="818"/>
      <c r="EH37" s="818"/>
      <c r="EI37" s="818"/>
      <c r="EJ37" s="818"/>
      <c r="EK37" s="818"/>
      <c r="EL37" s="818"/>
      <c r="EM37" s="818"/>
      <c r="EN37" s="818"/>
      <c r="EO37" s="818"/>
      <c r="EP37" s="818"/>
      <c r="EQ37" s="818"/>
      <c r="ER37" s="818"/>
      <c r="ES37" s="818"/>
      <c r="ET37" s="818"/>
      <c r="EU37" s="818"/>
      <c r="EV37" s="818"/>
      <c r="EW37" s="818"/>
      <c r="EX37" s="818"/>
      <c r="EY37" s="818"/>
      <c r="EZ37" s="818"/>
      <c r="FA37" s="818"/>
      <c r="FB37" s="818"/>
      <c r="FC37" s="818"/>
      <c r="FD37" s="818"/>
      <c r="FE37" s="818"/>
      <c r="FF37" s="818"/>
      <c r="FG37" s="818"/>
      <c r="FH37" s="818"/>
      <c r="FI37" s="818"/>
      <c r="FJ37" s="818"/>
      <c r="FK37" s="818"/>
      <c r="FL37" s="818"/>
      <c r="FM37" s="818"/>
      <c r="FN37" s="818"/>
      <c r="FO37" s="816"/>
    </row>
    <row r="38" spans="1:171" ht="15.75" customHeight="1">
      <c r="A38" s="818"/>
      <c r="B38" s="875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75"/>
      <c r="Q38" s="875"/>
      <c r="R38" s="818"/>
      <c r="S38" s="818"/>
      <c r="T38" s="818"/>
      <c r="U38" s="876"/>
      <c r="V38" s="876"/>
      <c r="W38" s="876"/>
      <c r="X38" s="876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818"/>
      <c r="AV38" s="818"/>
      <c r="AW38" s="818"/>
      <c r="AX38" s="818"/>
      <c r="AY38" s="818"/>
      <c r="AZ38" s="818"/>
      <c r="BA38" s="818"/>
      <c r="BB38" s="818"/>
      <c r="BC38" s="818"/>
      <c r="BD38" s="818"/>
      <c r="BE38" s="818"/>
      <c r="BF38" s="818"/>
      <c r="BG38" s="818"/>
      <c r="BH38" s="818"/>
      <c r="BI38" s="818"/>
      <c r="BJ38" s="818"/>
      <c r="BK38" s="818"/>
      <c r="BL38" s="818"/>
      <c r="BM38" s="818"/>
      <c r="BN38" s="818"/>
      <c r="BO38" s="818"/>
      <c r="BP38" s="818"/>
      <c r="BQ38" s="818"/>
      <c r="BR38" s="818"/>
      <c r="BS38" s="818"/>
      <c r="BT38" s="818"/>
      <c r="BU38" s="818"/>
      <c r="BV38" s="818"/>
      <c r="BW38" s="818"/>
      <c r="BX38" s="818"/>
      <c r="BY38" s="818"/>
      <c r="BZ38" s="818"/>
      <c r="CA38" s="818"/>
      <c r="CB38" s="818"/>
      <c r="CC38" s="818"/>
      <c r="CD38" s="818"/>
      <c r="CE38" s="818"/>
      <c r="CF38" s="818"/>
      <c r="CG38" s="818"/>
      <c r="CH38" s="818"/>
      <c r="CI38" s="818"/>
      <c r="CJ38" s="818"/>
      <c r="CK38" s="818"/>
      <c r="CL38" s="818"/>
      <c r="CM38" s="818"/>
      <c r="CN38" s="818"/>
      <c r="CO38" s="818"/>
      <c r="CP38" s="818"/>
      <c r="CQ38" s="818"/>
      <c r="CR38" s="818"/>
      <c r="CS38" s="818"/>
      <c r="CT38" s="818"/>
      <c r="CU38" s="818"/>
      <c r="CV38" s="818"/>
      <c r="CW38" s="818"/>
      <c r="CX38" s="818"/>
      <c r="CY38" s="818"/>
      <c r="CZ38" s="818"/>
      <c r="DA38" s="818"/>
      <c r="DB38" s="818"/>
      <c r="DC38" s="818"/>
      <c r="DD38" s="818"/>
      <c r="DE38" s="818"/>
      <c r="DF38" s="818"/>
      <c r="DG38" s="818"/>
      <c r="DH38" s="818"/>
      <c r="DI38" s="818"/>
      <c r="DJ38" s="818"/>
      <c r="DK38" s="818"/>
      <c r="DL38" s="818"/>
      <c r="DM38" s="818"/>
      <c r="DN38" s="818"/>
      <c r="DO38" s="818"/>
      <c r="DP38" s="818"/>
      <c r="DQ38" s="818"/>
      <c r="DR38" s="818"/>
      <c r="DS38" s="818"/>
      <c r="DT38" s="818"/>
      <c r="DU38" s="818"/>
      <c r="DV38" s="818"/>
      <c r="DW38" s="818"/>
      <c r="DX38" s="818"/>
      <c r="DY38" s="818"/>
      <c r="DZ38" s="818"/>
      <c r="EA38" s="818"/>
      <c r="EB38" s="818"/>
      <c r="EC38" s="818"/>
      <c r="ED38" s="818"/>
      <c r="EE38" s="818"/>
      <c r="EF38" s="818"/>
      <c r="EG38" s="818"/>
      <c r="EH38" s="818"/>
      <c r="EI38" s="818"/>
      <c r="EJ38" s="818"/>
      <c r="EK38" s="818"/>
      <c r="EL38" s="818"/>
      <c r="EM38" s="818"/>
      <c r="EN38" s="818"/>
      <c r="EO38" s="818"/>
      <c r="EP38" s="818"/>
      <c r="EQ38" s="818"/>
      <c r="ER38" s="818"/>
      <c r="ES38" s="818"/>
      <c r="ET38" s="818"/>
      <c r="EU38" s="818"/>
      <c r="EV38" s="818"/>
      <c r="EW38" s="818"/>
      <c r="EX38" s="818"/>
      <c r="EY38" s="818"/>
      <c r="EZ38" s="818"/>
      <c r="FA38" s="818"/>
      <c r="FB38" s="818"/>
      <c r="FC38" s="818"/>
      <c r="FD38" s="818"/>
      <c r="FE38" s="818"/>
      <c r="FF38" s="818"/>
      <c r="FG38" s="818"/>
      <c r="FH38" s="818"/>
      <c r="FI38" s="818"/>
      <c r="FJ38" s="818"/>
      <c r="FK38" s="818"/>
      <c r="FL38" s="818"/>
      <c r="FM38" s="818"/>
      <c r="FN38" s="818"/>
      <c r="FO38" s="816"/>
    </row>
    <row r="39" spans="1:171">
      <c r="A39" s="818"/>
      <c r="B39" s="875"/>
      <c r="C39" s="818"/>
      <c r="D39" s="818"/>
      <c r="E39" s="818"/>
      <c r="F39" s="818"/>
      <c r="G39" s="818"/>
      <c r="H39" s="818"/>
      <c r="I39" s="818"/>
      <c r="J39" s="818"/>
      <c r="K39" s="818"/>
      <c r="L39" s="818"/>
      <c r="M39" s="818"/>
      <c r="N39" s="818"/>
      <c r="O39" s="818"/>
      <c r="P39" s="875"/>
      <c r="Q39" s="875"/>
      <c r="R39" s="818"/>
      <c r="S39" s="818"/>
      <c r="T39" s="818"/>
      <c r="U39" s="876"/>
      <c r="V39" s="876"/>
      <c r="W39" s="876"/>
      <c r="X39" s="876"/>
      <c r="Y39" s="818"/>
      <c r="Z39" s="818"/>
      <c r="AA39" s="818"/>
      <c r="AB39" s="818"/>
      <c r="AC39" s="818"/>
      <c r="AD39" s="818"/>
      <c r="AE39" s="818"/>
      <c r="AF39" s="818"/>
      <c r="AG39" s="818"/>
      <c r="AH39" s="818"/>
      <c r="AI39" s="818"/>
      <c r="AJ39" s="818"/>
      <c r="AK39" s="818"/>
      <c r="AL39" s="818"/>
      <c r="AM39" s="818"/>
      <c r="AN39" s="818"/>
      <c r="AO39" s="818"/>
      <c r="AP39" s="818"/>
      <c r="AQ39" s="818"/>
      <c r="AR39" s="818"/>
      <c r="AS39" s="818"/>
      <c r="AT39" s="818"/>
      <c r="AU39" s="818"/>
      <c r="AV39" s="818"/>
      <c r="AW39" s="818"/>
      <c r="AX39" s="818"/>
      <c r="AY39" s="818"/>
      <c r="AZ39" s="818"/>
      <c r="BA39" s="818"/>
      <c r="BB39" s="818"/>
      <c r="BC39" s="818"/>
      <c r="BD39" s="818"/>
      <c r="BE39" s="818"/>
      <c r="BF39" s="818"/>
      <c r="BG39" s="818"/>
      <c r="BH39" s="818"/>
      <c r="BI39" s="818"/>
      <c r="BJ39" s="818"/>
      <c r="BK39" s="818"/>
      <c r="BL39" s="818"/>
      <c r="BM39" s="818"/>
      <c r="BN39" s="818"/>
      <c r="BO39" s="818"/>
      <c r="BP39" s="818"/>
      <c r="BQ39" s="818"/>
      <c r="BR39" s="818"/>
      <c r="BS39" s="818"/>
      <c r="BT39" s="818"/>
      <c r="BU39" s="818"/>
      <c r="BV39" s="818"/>
      <c r="BW39" s="818"/>
      <c r="BX39" s="818"/>
      <c r="BY39" s="818"/>
      <c r="BZ39" s="818"/>
      <c r="CA39" s="818"/>
      <c r="CB39" s="818"/>
      <c r="CC39" s="818"/>
      <c r="CD39" s="818"/>
      <c r="CE39" s="818"/>
      <c r="CF39" s="818"/>
      <c r="CG39" s="818"/>
      <c r="CH39" s="818"/>
      <c r="CI39" s="818"/>
      <c r="CJ39" s="818"/>
      <c r="CK39" s="818"/>
      <c r="CL39" s="818"/>
      <c r="CM39" s="818"/>
      <c r="CN39" s="818"/>
      <c r="CO39" s="818"/>
      <c r="CP39" s="818"/>
      <c r="CQ39" s="818"/>
      <c r="CR39" s="818"/>
      <c r="CS39" s="818"/>
      <c r="CT39" s="818"/>
      <c r="CU39" s="818"/>
      <c r="CV39" s="818"/>
      <c r="CW39" s="818"/>
      <c r="CX39" s="818"/>
      <c r="CY39" s="818"/>
      <c r="CZ39" s="818"/>
      <c r="DA39" s="818"/>
      <c r="DB39" s="818"/>
      <c r="DC39" s="818"/>
      <c r="DD39" s="818"/>
      <c r="DE39" s="818"/>
      <c r="DF39" s="818"/>
      <c r="DG39" s="818"/>
      <c r="DH39" s="818"/>
      <c r="DI39" s="818"/>
      <c r="DJ39" s="818"/>
      <c r="DK39" s="818"/>
      <c r="DL39" s="818"/>
      <c r="DM39" s="818"/>
      <c r="DN39" s="818"/>
      <c r="DO39" s="818"/>
      <c r="DP39" s="818"/>
      <c r="DQ39" s="818"/>
      <c r="DR39" s="818"/>
      <c r="DS39" s="818"/>
      <c r="DT39" s="818"/>
      <c r="DU39" s="818"/>
      <c r="DV39" s="818"/>
      <c r="DW39" s="818"/>
      <c r="DX39" s="818"/>
      <c r="DY39" s="818"/>
      <c r="DZ39" s="818"/>
      <c r="EA39" s="818"/>
      <c r="EB39" s="818"/>
      <c r="EC39" s="818"/>
      <c r="ED39" s="818"/>
      <c r="EE39" s="818"/>
      <c r="EF39" s="818"/>
      <c r="EG39" s="818"/>
      <c r="EH39" s="818"/>
      <c r="EI39" s="818"/>
      <c r="EJ39" s="818"/>
      <c r="EK39" s="818"/>
      <c r="EL39" s="818"/>
      <c r="EM39" s="818"/>
      <c r="EN39" s="818"/>
      <c r="EO39" s="818"/>
      <c r="EP39" s="818"/>
      <c r="EQ39" s="818"/>
      <c r="ER39" s="818"/>
      <c r="ES39" s="818"/>
      <c r="ET39" s="818"/>
      <c r="EU39" s="818"/>
      <c r="EV39" s="818"/>
      <c r="EW39" s="818"/>
      <c r="EX39" s="818"/>
      <c r="EY39" s="818"/>
      <c r="EZ39" s="818"/>
      <c r="FA39" s="818"/>
      <c r="FB39" s="818"/>
      <c r="FC39" s="818"/>
      <c r="FD39" s="818"/>
      <c r="FE39" s="818"/>
      <c r="FF39" s="818"/>
      <c r="FG39" s="818"/>
      <c r="FH39" s="818"/>
      <c r="FI39" s="818"/>
      <c r="FJ39" s="818"/>
      <c r="FK39" s="818"/>
      <c r="FL39" s="818"/>
      <c r="FM39" s="818"/>
      <c r="FN39" s="818"/>
      <c r="FO39" s="816"/>
    </row>
    <row r="40" spans="1:171">
      <c r="A40" s="818"/>
      <c r="B40" s="875"/>
      <c r="C40" s="818"/>
      <c r="D40" s="818"/>
      <c r="E40" s="818"/>
      <c r="F40" s="818"/>
      <c r="G40" s="818"/>
      <c r="H40" s="818"/>
      <c r="I40" s="818"/>
      <c r="J40" s="818"/>
      <c r="K40" s="818"/>
      <c r="L40" s="818"/>
      <c r="M40" s="818"/>
      <c r="N40" s="818"/>
      <c r="O40" s="818"/>
      <c r="P40" s="875"/>
      <c r="Q40" s="875"/>
      <c r="R40" s="818"/>
      <c r="S40" s="818"/>
      <c r="T40" s="818"/>
      <c r="U40" s="876"/>
      <c r="V40" s="876"/>
      <c r="W40" s="876"/>
      <c r="X40" s="876"/>
      <c r="Y40" s="818"/>
      <c r="Z40" s="818"/>
      <c r="AA40" s="818"/>
      <c r="AB40" s="818"/>
      <c r="AC40" s="818"/>
      <c r="AD40" s="818"/>
      <c r="AE40" s="818"/>
      <c r="AF40" s="818"/>
      <c r="AG40" s="818"/>
      <c r="AH40" s="818"/>
      <c r="AI40" s="818"/>
      <c r="AJ40" s="818"/>
      <c r="AK40" s="818"/>
      <c r="AL40" s="818"/>
      <c r="AM40" s="818"/>
      <c r="AN40" s="818"/>
      <c r="AO40" s="818"/>
      <c r="AP40" s="818"/>
      <c r="AQ40" s="818"/>
      <c r="AR40" s="818"/>
      <c r="AS40" s="818"/>
      <c r="AT40" s="818"/>
      <c r="AU40" s="818"/>
      <c r="AV40" s="818"/>
      <c r="AW40" s="818"/>
      <c r="AX40" s="818"/>
      <c r="AY40" s="818"/>
      <c r="AZ40" s="818"/>
      <c r="BA40" s="818"/>
      <c r="BB40" s="818"/>
      <c r="BC40" s="818"/>
      <c r="BD40" s="818"/>
      <c r="BE40" s="818"/>
      <c r="BF40" s="818"/>
      <c r="BG40" s="818"/>
      <c r="BH40" s="818"/>
      <c r="BI40" s="818"/>
      <c r="BJ40" s="818"/>
      <c r="BK40" s="818"/>
      <c r="BL40" s="818"/>
      <c r="BM40" s="818"/>
      <c r="BN40" s="818"/>
      <c r="BO40" s="818"/>
      <c r="BP40" s="818"/>
      <c r="BQ40" s="818"/>
      <c r="BR40" s="818"/>
      <c r="BS40" s="818"/>
      <c r="BT40" s="818"/>
      <c r="BU40" s="818"/>
      <c r="BV40" s="818"/>
      <c r="BW40" s="818"/>
      <c r="BX40" s="818"/>
      <c r="BY40" s="818"/>
      <c r="BZ40" s="818"/>
      <c r="CA40" s="818"/>
      <c r="CB40" s="818"/>
      <c r="CC40" s="818"/>
      <c r="CD40" s="818"/>
      <c r="CE40" s="818"/>
      <c r="CF40" s="818"/>
      <c r="CG40" s="818"/>
      <c r="CH40" s="818"/>
      <c r="CI40" s="818"/>
      <c r="CJ40" s="818"/>
      <c r="CK40" s="818"/>
      <c r="CL40" s="818"/>
      <c r="CM40" s="818"/>
      <c r="CN40" s="818"/>
      <c r="CO40" s="818"/>
      <c r="CP40" s="818"/>
      <c r="CQ40" s="818"/>
      <c r="CR40" s="818"/>
      <c r="CS40" s="818"/>
      <c r="CT40" s="818"/>
      <c r="CU40" s="818"/>
      <c r="CV40" s="818"/>
      <c r="CW40" s="818"/>
      <c r="CX40" s="818"/>
      <c r="CY40" s="818"/>
      <c r="CZ40" s="818"/>
      <c r="DA40" s="818"/>
      <c r="DB40" s="818"/>
      <c r="DC40" s="818"/>
      <c r="DD40" s="818"/>
      <c r="DE40" s="818"/>
      <c r="DF40" s="818"/>
      <c r="DG40" s="818"/>
      <c r="DH40" s="818"/>
      <c r="DI40" s="818"/>
      <c r="DJ40" s="818"/>
      <c r="DK40" s="818"/>
      <c r="DL40" s="818"/>
      <c r="DM40" s="818"/>
      <c r="DN40" s="818"/>
      <c r="DO40" s="818"/>
      <c r="DP40" s="818"/>
      <c r="DQ40" s="818"/>
      <c r="DR40" s="818"/>
      <c r="DS40" s="818"/>
      <c r="DT40" s="818"/>
      <c r="DU40" s="818"/>
      <c r="DV40" s="818"/>
      <c r="DW40" s="818"/>
      <c r="DX40" s="818"/>
      <c r="DY40" s="818"/>
      <c r="DZ40" s="818"/>
      <c r="EA40" s="818"/>
      <c r="EB40" s="818"/>
      <c r="EC40" s="818"/>
      <c r="ED40" s="818"/>
      <c r="EE40" s="818"/>
      <c r="EF40" s="818"/>
      <c r="EG40" s="818"/>
      <c r="EH40" s="818"/>
      <c r="EI40" s="818"/>
      <c r="EJ40" s="818"/>
      <c r="EK40" s="818"/>
      <c r="EL40" s="818"/>
      <c r="EM40" s="818"/>
      <c r="EN40" s="818"/>
      <c r="EO40" s="818"/>
      <c r="EP40" s="818"/>
      <c r="EQ40" s="818"/>
      <c r="ER40" s="818"/>
      <c r="ES40" s="818"/>
      <c r="ET40" s="818"/>
      <c r="EU40" s="818"/>
      <c r="EV40" s="818"/>
      <c r="EW40" s="818"/>
      <c r="EX40" s="818"/>
      <c r="EY40" s="818"/>
      <c r="EZ40" s="818"/>
      <c r="FA40" s="818"/>
      <c r="FB40" s="818"/>
      <c r="FC40" s="818"/>
      <c r="FD40" s="818"/>
      <c r="FE40" s="818"/>
      <c r="FF40" s="818"/>
      <c r="FG40" s="818"/>
      <c r="FH40" s="818"/>
      <c r="FI40" s="818"/>
      <c r="FJ40" s="818"/>
      <c r="FK40" s="818"/>
      <c r="FL40" s="818"/>
      <c r="FM40" s="818"/>
      <c r="FN40" s="818"/>
      <c r="FO40" s="816"/>
    </row>
    <row r="41" spans="1:171">
      <c r="A41" s="818"/>
      <c r="B41" s="875"/>
      <c r="C41" s="818"/>
      <c r="D41" s="818"/>
      <c r="E41" s="818"/>
      <c r="F41" s="818"/>
      <c r="G41" s="818"/>
      <c r="H41" s="818"/>
      <c r="I41" s="818"/>
      <c r="J41" s="818"/>
      <c r="K41" s="818"/>
      <c r="L41" s="818"/>
      <c r="M41" s="818"/>
      <c r="N41" s="818"/>
      <c r="O41" s="818"/>
      <c r="P41" s="875"/>
      <c r="Q41" s="875"/>
      <c r="R41" s="818"/>
      <c r="S41" s="818"/>
      <c r="T41" s="818"/>
      <c r="U41" s="876"/>
      <c r="V41" s="876"/>
      <c r="W41" s="876"/>
      <c r="X41" s="876"/>
      <c r="Y41" s="818"/>
      <c r="Z41" s="818"/>
      <c r="AA41" s="818"/>
      <c r="AB41" s="818"/>
      <c r="AC41" s="818"/>
      <c r="AD41" s="818"/>
      <c r="AE41" s="818"/>
      <c r="AF41" s="818"/>
      <c r="AG41" s="818"/>
      <c r="AH41" s="818"/>
      <c r="AI41" s="818"/>
      <c r="AJ41" s="818"/>
      <c r="AK41" s="818"/>
      <c r="AL41" s="818"/>
      <c r="AM41" s="818"/>
      <c r="AN41" s="818"/>
      <c r="AO41" s="818"/>
      <c r="AP41" s="818"/>
      <c r="AQ41" s="818"/>
      <c r="AR41" s="818"/>
      <c r="AS41" s="818"/>
      <c r="AT41" s="818"/>
      <c r="AU41" s="818"/>
      <c r="AV41" s="818"/>
      <c r="AW41" s="818"/>
      <c r="AX41" s="818"/>
      <c r="AY41" s="818"/>
      <c r="AZ41" s="818"/>
      <c r="BA41" s="818"/>
      <c r="BB41" s="818"/>
      <c r="BC41" s="818"/>
      <c r="BD41" s="818"/>
      <c r="BE41" s="818"/>
      <c r="BF41" s="818"/>
      <c r="BG41" s="818"/>
      <c r="BH41" s="818"/>
      <c r="BI41" s="818"/>
      <c r="BJ41" s="818"/>
      <c r="BK41" s="818"/>
      <c r="BL41" s="818"/>
      <c r="BM41" s="818"/>
      <c r="BN41" s="818"/>
      <c r="BO41" s="818"/>
      <c r="BP41" s="818"/>
      <c r="BQ41" s="818"/>
      <c r="BR41" s="818"/>
      <c r="BS41" s="818"/>
      <c r="BT41" s="818"/>
      <c r="BU41" s="818"/>
      <c r="BV41" s="818"/>
      <c r="BW41" s="818"/>
      <c r="BX41" s="818"/>
      <c r="BY41" s="818"/>
      <c r="BZ41" s="818"/>
      <c r="CA41" s="818"/>
      <c r="CB41" s="818"/>
      <c r="CC41" s="818"/>
      <c r="CD41" s="818"/>
      <c r="CE41" s="818"/>
      <c r="CF41" s="818"/>
      <c r="CG41" s="818"/>
      <c r="CH41" s="818"/>
      <c r="CI41" s="818"/>
      <c r="CJ41" s="818"/>
      <c r="CK41" s="818"/>
      <c r="CL41" s="818"/>
      <c r="CM41" s="818"/>
      <c r="CN41" s="818"/>
      <c r="CO41" s="818"/>
      <c r="CP41" s="818"/>
      <c r="CQ41" s="818"/>
      <c r="CR41" s="818"/>
      <c r="CS41" s="818"/>
      <c r="CT41" s="818"/>
      <c r="CU41" s="818"/>
      <c r="CV41" s="818"/>
      <c r="CW41" s="818"/>
      <c r="CX41" s="818"/>
      <c r="CY41" s="818"/>
      <c r="CZ41" s="818"/>
      <c r="DA41" s="818"/>
      <c r="DB41" s="818"/>
      <c r="DC41" s="818"/>
      <c r="DD41" s="818"/>
      <c r="DE41" s="818"/>
      <c r="DF41" s="818"/>
      <c r="DG41" s="818"/>
      <c r="DH41" s="818"/>
      <c r="DI41" s="818"/>
      <c r="DJ41" s="818"/>
      <c r="DK41" s="818"/>
      <c r="DL41" s="818"/>
      <c r="DM41" s="818"/>
      <c r="DN41" s="818"/>
      <c r="DO41" s="818"/>
      <c r="DP41" s="818"/>
      <c r="DQ41" s="818"/>
      <c r="DR41" s="818"/>
      <c r="DS41" s="818"/>
      <c r="DT41" s="818"/>
      <c r="DU41" s="818"/>
      <c r="DV41" s="818"/>
      <c r="DW41" s="818"/>
      <c r="DX41" s="818"/>
      <c r="DY41" s="818"/>
      <c r="DZ41" s="818"/>
      <c r="EA41" s="818"/>
      <c r="EB41" s="818"/>
      <c r="EC41" s="818"/>
      <c r="ED41" s="818"/>
      <c r="EE41" s="818"/>
      <c r="EF41" s="818"/>
      <c r="EG41" s="818"/>
      <c r="EH41" s="818"/>
      <c r="EI41" s="818"/>
      <c r="EJ41" s="818"/>
      <c r="EK41" s="818"/>
      <c r="EL41" s="818"/>
      <c r="EM41" s="818"/>
      <c r="EN41" s="818"/>
      <c r="EO41" s="818"/>
      <c r="EP41" s="818"/>
      <c r="EQ41" s="818"/>
      <c r="ER41" s="818"/>
      <c r="ES41" s="818"/>
      <c r="ET41" s="818"/>
      <c r="EU41" s="818"/>
      <c r="EV41" s="818"/>
      <c r="EW41" s="818"/>
      <c r="EX41" s="818"/>
      <c r="EY41" s="818"/>
      <c r="EZ41" s="818"/>
      <c r="FA41" s="818"/>
      <c r="FB41" s="818"/>
      <c r="FC41" s="818"/>
      <c r="FD41" s="818"/>
      <c r="FE41" s="818"/>
      <c r="FF41" s="818"/>
      <c r="FG41" s="818"/>
      <c r="FH41" s="818"/>
      <c r="FI41" s="818"/>
      <c r="FJ41" s="818"/>
      <c r="FK41" s="818"/>
      <c r="FL41" s="818"/>
      <c r="FM41" s="818"/>
      <c r="FN41" s="818"/>
      <c r="FO41" s="816"/>
    </row>
    <row r="42" spans="1:171" ht="17.25" customHeight="1">
      <c r="A42" s="818"/>
      <c r="B42" s="875"/>
      <c r="C42" s="818"/>
      <c r="D42" s="818"/>
      <c r="E42" s="818"/>
      <c r="F42" s="818"/>
      <c r="G42" s="818"/>
      <c r="H42" s="818"/>
      <c r="I42" s="818"/>
      <c r="J42" s="818"/>
      <c r="K42" s="818"/>
      <c r="L42" s="818"/>
      <c r="M42" s="818"/>
      <c r="N42" s="818"/>
      <c r="O42" s="818"/>
      <c r="P42" s="875"/>
      <c r="Q42" s="875"/>
      <c r="R42" s="818"/>
      <c r="S42" s="818"/>
      <c r="T42" s="818"/>
      <c r="U42" s="876"/>
      <c r="V42" s="876"/>
      <c r="W42" s="876"/>
      <c r="X42" s="876"/>
      <c r="Y42" s="818"/>
      <c r="Z42" s="818"/>
      <c r="AA42" s="818"/>
      <c r="AB42" s="818"/>
      <c r="AC42" s="818"/>
      <c r="AD42" s="818"/>
      <c r="AE42" s="818"/>
      <c r="AF42" s="818"/>
      <c r="AG42" s="818"/>
      <c r="AH42" s="818"/>
      <c r="AI42" s="818"/>
      <c r="AJ42" s="818"/>
      <c r="AK42" s="818"/>
      <c r="AL42" s="818"/>
      <c r="AM42" s="818"/>
      <c r="AN42" s="818"/>
      <c r="AO42" s="818"/>
      <c r="AP42" s="818"/>
      <c r="AQ42" s="818"/>
      <c r="AR42" s="818"/>
      <c r="AS42" s="818"/>
      <c r="AT42" s="818"/>
      <c r="AU42" s="818"/>
      <c r="AV42" s="818"/>
      <c r="AW42" s="818"/>
      <c r="AX42" s="818"/>
      <c r="AY42" s="818"/>
      <c r="AZ42" s="818"/>
      <c r="BA42" s="818"/>
      <c r="BB42" s="818"/>
      <c r="BC42" s="818"/>
      <c r="BD42" s="818"/>
      <c r="BE42" s="818"/>
      <c r="BF42" s="818"/>
      <c r="BG42" s="818"/>
      <c r="BH42" s="818"/>
      <c r="BI42" s="818"/>
      <c r="BJ42" s="818"/>
      <c r="BK42" s="818"/>
      <c r="BL42" s="818"/>
      <c r="BM42" s="818"/>
      <c r="BN42" s="818"/>
      <c r="BO42" s="818"/>
      <c r="BP42" s="818"/>
      <c r="BQ42" s="818"/>
      <c r="BR42" s="818"/>
      <c r="BS42" s="818"/>
      <c r="BT42" s="818"/>
      <c r="BU42" s="818"/>
      <c r="BV42" s="818"/>
      <c r="BW42" s="818"/>
      <c r="BX42" s="818"/>
      <c r="BY42" s="818"/>
      <c r="BZ42" s="818"/>
      <c r="CA42" s="818"/>
      <c r="CB42" s="818"/>
      <c r="CC42" s="818"/>
      <c r="CD42" s="818"/>
      <c r="CE42" s="818"/>
      <c r="CF42" s="818"/>
      <c r="CG42" s="818"/>
      <c r="CH42" s="818"/>
      <c r="CI42" s="818"/>
      <c r="CJ42" s="818"/>
      <c r="CK42" s="818"/>
      <c r="CL42" s="818"/>
      <c r="CM42" s="818"/>
      <c r="CN42" s="818"/>
      <c r="CO42" s="818"/>
      <c r="CP42" s="818"/>
      <c r="CQ42" s="818"/>
      <c r="CR42" s="818"/>
      <c r="CS42" s="818"/>
      <c r="CT42" s="818"/>
      <c r="CU42" s="818"/>
      <c r="CV42" s="818"/>
      <c r="CW42" s="818"/>
      <c r="CX42" s="818"/>
      <c r="CY42" s="818"/>
      <c r="CZ42" s="818"/>
      <c r="DA42" s="818"/>
      <c r="DB42" s="818"/>
      <c r="DC42" s="818"/>
      <c r="DD42" s="818"/>
      <c r="DE42" s="818"/>
      <c r="DF42" s="818"/>
      <c r="DG42" s="818"/>
      <c r="DH42" s="818"/>
      <c r="DI42" s="818"/>
      <c r="DJ42" s="818"/>
      <c r="DK42" s="818"/>
      <c r="DL42" s="818"/>
      <c r="DM42" s="818"/>
      <c r="DN42" s="818"/>
      <c r="DO42" s="818"/>
      <c r="DP42" s="818"/>
      <c r="DQ42" s="818"/>
      <c r="DR42" s="818"/>
      <c r="DS42" s="818"/>
      <c r="DT42" s="818"/>
      <c r="DU42" s="818"/>
      <c r="DV42" s="818"/>
      <c r="DW42" s="818"/>
      <c r="DX42" s="818"/>
      <c r="DY42" s="818"/>
      <c r="DZ42" s="818"/>
      <c r="EA42" s="818"/>
      <c r="EB42" s="818"/>
      <c r="EC42" s="818"/>
      <c r="ED42" s="818"/>
      <c r="EE42" s="818"/>
      <c r="EF42" s="818"/>
      <c r="EG42" s="818"/>
      <c r="EH42" s="818"/>
      <c r="EI42" s="818"/>
      <c r="EJ42" s="818"/>
      <c r="EK42" s="818"/>
      <c r="EL42" s="818"/>
      <c r="EM42" s="818"/>
      <c r="EN42" s="818"/>
      <c r="EO42" s="818"/>
      <c r="EP42" s="818"/>
      <c r="EQ42" s="818"/>
      <c r="ER42" s="818"/>
      <c r="ES42" s="818"/>
      <c r="ET42" s="818"/>
      <c r="EU42" s="818"/>
      <c r="EV42" s="818"/>
      <c r="EW42" s="818"/>
      <c r="EX42" s="818"/>
      <c r="EY42" s="818"/>
      <c r="EZ42" s="818"/>
      <c r="FA42" s="818"/>
      <c r="FB42" s="818"/>
      <c r="FC42" s="818"/>
      <c r="FD42" s="818"/>
      <c r="FE42" s="818"/>
      <c r="FF42" s="818"/>
      <c r="FG42" s="818"/>
      <c r="FH42" s="818"/>
      <c r="FI42" s="818"/>
      <c r="FJ42" s="818"/>
      <c r="FK42" s="818"/>
      <c r="FL42" s="818"/>
      <c r="FM42" s="818"/>
      <c r="FN42" s="818"/>
      <c r="FO42" s="816"/>
    </row>
    <row r="43" spans="1:171" ht="17.25" customHeight="1">
      <c r="A43" s="818"/>
      <c r="B43" s="875"/>
      <c r="C43" s="818"/>
      <c r="D43" s="818"/>
      <c r="E43" s="818"/>
      <c r="F43" s="818"/>
      <c r="G43" s="818"/>
      <c r="H43" s="818"/>
      <c r="I43" s="818"/>
      <c r="J43" s="818"/>
      <c r="K43" s="818"/>
      <c r="L43" s="818"/>
      <c r="M43" s="818"/>
      <c r="N43" s="818"/>
      <c r="O43" s="818"/>
      <c r="P43" s="875"/>
      <c r="Q43" s="875"/>
      <c r="R43" s="818"/>
      <c r="S43" s="818"/>
      <c r="T43" s="818"/>
      <c r="U43" s="876"/>
      <c r="V43" s="876"/>
      <c r="W43" s="876"/>
      <c r="X43" s="876"/>
      <c r="Y43" s="818"/>
      <c r="Z43" s="818"/>
      <c r="AA43" s="818"/>
      <c r="AB43" s="818"/>
      <c r="AC43" s="818"/>
      <c r="AD43" s="818"/>
      <c r="AE43" s="818"/>
      <c r="AF43" s="818"/>
      <c r="AG43" s="818"/>
      <c r="AH43" s="818"/>
      <c r="AI43" s="818"/>
      <c r="AJ43" s="818"/>
      <c r="AK43" s="818"/>
      <c r="AL43" s="818"/>
      <c r="AM43" s="818"/>
      <c r="AN43" s="818"/>
      <c r="AO43" s="818"/>
      <c r="AP43" s="818"/>
      <c r="AQ43" s="818"/>
      <c r="AR43" s="818"/>
      <c r="AS43" s="818"/>
      <c r="AT43" s="818"/>
      <c r="AU43" s="818"/>
      <c r="AV43" s="818"/>
      <c r="AW43" s="818"/>
      <c r="AX43" s="818"/>
      <c r="AY43" s="818"/>
      <c r="AZ43" s="818"/>
      <c r="BA43" s="818"/>
      <c r="BB43" s="818"/>
      <c r="BC43" s="818"/>
      <c r="BD43" s="818"/>
      <c r="BE43" s="818"/>
      <c r="BF43" s="818"/>
      <c r="BG43" s="818"/>
      <c r="BH43" s="818"/>
      <c r="BI43" s="818"/>
      <c r="BJ43" s="818"/>
      <c r="BK43" s="818"/>
      <c r="BL43" s="818"/>
      <c r="BM43" s="818"/>
      <c r="BN43" s="818"/>
      <c r="BO43" s="818"/>
      <c r="BP43" s="818"/>
      <c r="BQ43" s="818"/>
      <c r="BR43" s="818"/>
      <c r="BS43" s="818"/>
      <c r="BT43" s="818"/>
      <c r="BU43" s="818"/>
      <c r="BV43" s="818"/>
      <c r="BW43" s="818"/>
      <c r="BX43" s="818"/>
      <c r="BY43" s="818"/>
      <c r="BZ43" s="818"/>
      <c r="CA43" s="818"/>
      <c r="CB43" s="818"/>
      <c r="CC43" s="818"/>
      <c r="CD43" s="818"/>
      <c r="CE43" s="818"/>
      <c r="CF43" s="818"/>
      <c r="CG43" s="818"/>
      <c r="CH43" s="818"/>
      <c r="CI43" s="818"/>
      <c r="CJ43" s="818"/>
      <c r="CK43" s="818"/>
      <c r="CL43" s="818"/>
      <c r="CM43" s="818"/>
      <c r="CN43" s="818"/>
      <c r="CO43" s="818"/>
      <c r="CP43" s="818"/>
      <c r="CQ43" s="818"/>
      <c r="CR43" s="818"/>
      <c r="CS43" s="818"/>
      <c r="CT43" s="818"/>
      <c r="CU43" s="818"/>
      <c r="CV43" s="818"/>
      <c r="CW43" s="818"/>
      <c r="CX43" s="818"/>
      <c r="CY43" s="818"/>
      <c r="CZ43" s="818"/>
      <c r="DA43" s="818"/>
      <c r="DB43" s="818"/>
      <c r="DC43" s="818"/>
      <c r="DD43" s="818"/>
      <c r="DE43" s="818"/>
      <c r="DF43" s="818"/>
      <c r="DG43" s="818"/>
      <c r="DH43" s="818"/>
      <c r="DI43" s="818"/>
      <c r="DJ43" s="818"/>
      <c r="DK43" s="818"/>
      <c r="DL43" s="818"/>
      <c r="DM43" s="818"/>
      <c r="DN43" s="818"/>
      <c r="DO43" s="818"/>
      <c r="DP43" s="818"/>
      <c r="DQ43" s="818"/>
      <c r="DR43" s="818"/>
      <c r="DS43" s="818"/>
      <c r="DT43" s="818"/>
      <c r="DU43" s="818"/>
      <c r="DV43" s="818"/>
      <c r="DW43" s="818"/>
      <c r="DX43" s="818"/>
      <c r="DY43" s="818"/>
      <c r="DZ43" s="818"/>
      <c r="EA43" s="818"/>
      <c r="EB43" s="818"/>
      <c r="EC43" s="818"/>
      <c r="ED43" s="818"/>
      <c r="EE43" s="818"/>
      <c r="EF43" s="818"/>
      <c r="EG43" s="818"/>
      <c r="EH43" s="818"/>
      <c r="EI43" s="818"/>
      <c r="EJ43" s="818"/>
      <c r="EK43" s="818"/>
      <c r="EL43" s="818"/>
      <c r="EM43" s="818"/>
      <c r="EN43" s="818"/>
      <c r="EO43" s="818"/>
      <c r="EP43" s="818"/>
      <c r="EQ43" s="818"/>
      <c r="ER43" s="818"/>
      <c r="ES43" s="818"/>
      <c r="ET43" s="818"/>
      <c r="EU43" s="818"/>
      <c r="EV43" s="818"/>
      <c r="EW43" s="818"/>
      <c r="EX43" s="818"/>
      <c r="EY43" s="818"/>
      <c r="EZ43" s="818"/>
      <c r="FA43" s="818"/>
      <c r="FB43" s="818"/>
      <c r="FC43" s="818"/>
      <c r="FD43" s="818"/>
      <c r="FE43" s="818"/>
      <c r="FF43" s="818"/>
      <c r="FG43" s="818"/>
      <c r="FH43" s="818"/>
      <c r="FI43" s="818"/>
      <c r="FJ43" s="818"/>
      <c r="FK43" s="818"/>
      <c r="FL43" s="818"/>
      <c r="FM43" s="818"/>
      <c r="FN43" s="818"/>
      <c r="FO43" s="816"/>
    </row>
    <row r="44" spans="1:171" ht="15" customHeight="1">
      <c r="A44" s="818"/>
      <c r="B44" s="875"/>
      <c r="C44" s="818"/>
      <c r="D44" s="818"/>
      <c r="E44" s="818"/>
      <c r="F44" s="818"/>
      <c r="G44" s="818"/>
      <c r="H44" s="818"/>
      <c r="I44" s="818"/>
      <c r="J44" s="818"/>
      <c r="K44" s="818"/>
      <c r="L44" s="818"/>
      <c r="M44" s="818"/>
      <c r="N44" s="818"/>
      <c r="O44" s="818"/>
      <c r="P44" s="875"/>
      <c r="Q44" s="875"/>
      <c r="R44" s="818"/>
      <c r="S44" s="818"/>
      <c r="T44" s="818"/>
      <c r="U44" s="876"/>
      <c r="V44" s="876"/>
      <c r="W44" s="876"/>
      <c r="X44" s="876"/>
      <c r="Y44" s="818"/>
      <c r="Z44" s="818"/>
      <c r="AA44" s="818"/>
      <c r="AB44" s="818"/>
      <c r="AC44" s="818"/>
      <c r="AD44" s="818"/>
      <c r="AE44" s="818"/>
      <c r="AF44" s="818"/>
      <c r="AG44" s="818"/>
      <c r="AH44" s="818"/>
      <c r="AI44" s="818"/>
      <c r="AJ44" s="818"/>
      <c r="AK44" s="818"/>
      <c r="AL44" s="818"/>
      <c r="AM44" s="818"/>
      <c r="AN44" s="818"/>
      <c r="AO44" s="818"/>
      <c r="AP44" s="818"/>
      <c r="AQ44" s="818"/>
      <c r="AR44" s="818"/>
      <c r="AS44" s="818"/>
      <c r="AT44" s="818"/>
      <c r="AU44" s="818"/>
      <c r="AV44" s="818"/>
      <c r="AW44" s="818"/>
      <c r="AX44" s="818"/>
      <c r="AY44" s="818"/>
      <c r="AZ44" s="818"/>
      <c r="BA44" s="818"/>
      <c r="BB44" s="818"/>
      <c r="BC44" s="818"/>
      <c r="BD44" s="818"/>
      <c r="BE44" s="818"/>
      <c r="BF44" s="818"/>
      <c r="BG44" s="818"/>
      <c r="BH44" s="818"/>
      <c r="BI44" s="818"/>
      <c r="BJ44" s="818"/>
      <c r="BK44" s="818"/>
      <c r="BL44" s="818"/>
      <c r="BM44" s="818"/>
      <c r="BN44" s="818"/>
      <c r="BO44" s="818"/>
      <c r="BP44" s="818"/>
      <c r="BQ44" s="818"/>
      <c r="BR44" s="818"/>
      <c r="BS44" s="818"/>
      <c r="BT44" s="818"/>
      <c r="BU44" s="818"/>
      <c r="BV44" s="818"/>
      <c r="BW44" s="818"/>
      <c r="BX44" s="818"/>
      <c r="BY44" s="818"/>
      <c r="BZ44" s="818"/>
      <c r="CA44" s="818"/>
      <c r="CB44" s="818"/>
      <c r="CC44" s="818"/>
      <c r="CD44" s="818"/>
      <c r="CE44" s="818"/>
      <c r="CF44" s="818"/>
      <c r="CG44" s="818"/>
      <c r="CH44" s="818"/>
      <c r="CI44" s="818"/>
      <c r="CJ44" s="818"/>
      <c r="CK44" s="818"/>
      <c r="CL44" s="818"/>
      <c r="CM44" s="818"/>
      <c r="CN44" s="818"/>
      <c r="CO44" s="818"/>
      <c r="CP44" s="818"/>
      <c r="CQ44" s="818"/>
      <c r="CR44" s="818"/>
      <c r="CS44" s="818"/>
      <c r="CT44" s="818"/>
      <c r="CU44" s="818"/>
      <c r="CV44" s="818"/>
      <c r="CW44" s="818"/>
      <c r="CX44" s="818"/>
      <c r="CY44" s="818"/>
      <c r="CZ44" s="818"/>
      <c r="DA44" s="818"/>
      <c r="DB44" s="818"/>
      <c r="DC44" s="818"/>
      <c r="DD44" s="818"/>
      <c r="DE44" s="818"/>
      <c r="DF44" s="818"/>
      <c r="DG44" s="818"/>
      <c r="DH44" s="818"/>
      <c r="DI44" s="818"/>
      <c r="DJ44" s="818"/>
      <c r="DK44" s="818"/>
      <c r="DL44" s="818"/>
      <c r="DM44" s="818"/>
      <c r="DN44" s="818"/>
      <c r="DO44" s="818"/>
      <c r="DP44" s="818"/>
      <c r="DQ44" s="818"/>
      <c r="DR44" s="818"/>
      <c r="DS44" s="818"/>
      <c r="DT44" s="818"/>
      <c r="DU44" s="818"/>
      <c r="DV44" s="818"/>
      <c r="DW44" s="818"/>
      <c r="DX44" s="818"/>
      <c r="DY44" s="818"/>
      <c r="DZ44" s="818"/>
      <c r="EA44" s="818"/>
      <c r="EB44" s="818"/>
      <c r="EC44" s="818"/>
      <c r="ED44" s="818"/>
      <c r="EE44" s="818"/>
      <c r="EF44" s="818"/>
      <c r="EG44" s="818"/>
      <c r="EH44" s="818"/>
      <c r="EI44" s="818"/>
      <c r="EJ44" s="818"/>
      <c r="EK44" s="818"/>
      <c r="EL44" s="818"/>
      <c r="EM44" s="818"/>
      <c r="EN44" s="818"/>
      <c r="EO44" s="818"/>
      <c r="EP44" s="818"/>
      <c r="EQ44" s="818"/>
      <c r="ER44" s="818"/>
      <c r="ES44" s="818"/>
      <c r="ET44" s="818"/>
      <c r="EU44" s="818"/>
      <c r="EV44" s="818"/>
      <c r="EW44" s="818"/>
      <c r="EX44" s="818"/>
      <c r="EY44" s="818"/>
      <c r="EZ44" s="818"/>
      <c r="FA44" s="818"/>
      <c r="FB44" s="818"/>
      <c r="FC44" s="818"/>
      <c r="FD44" s="818"/>
      <c r="FE44" s="818"/>
      <c r="FF44" s="818"/>
      <c r="FG44" s="818"/>
      <c r="FH44" s="818"/>
      <c r="FI44" s="818"/>
      <c r="FJ44" s="818"/>
      <c r="FK44" s="818"/>
      <c r="FL44" s="818"/>
      <c r="FM44" s="818"/>
      <c r="FN44" s="818"/>
      <c r="FO44" s="816"/>
    </row>
    <row r="45" spans="1:171" ht="15" customHeight="1">
      <c r="A45" s="818"/>
      <c r="B45" s="875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75"/>
      <c r="Q45" s="875"/>
      <c r="R45" s="818"/>
      <c r="S45" s="818"/>
      <c r="T45" s="818"/>
      <c r="U45" s="876"/>
      <c r="V45" s="876"/>
      <c r="W45" s="876"/>
      <c r="X45" s="876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8"/>
      <c r="AP45" s="818"/>
      <c r="AQ45" s="818"/>
      <c r="AR45" s="818"/>
      <c r="AS45" s="818"/>
      <c r="AT45" s="818"/>
      <c r="AU45" s="818"/>
      <c r="AV45" s="818"/>
      <c r="AW45" s="818"/>
      <c r="AX45" s="818"/>
      <c r="AY45" s="818"/>
      <c r="AZ45" s="818"/>
      <c r="BA45" s="818"/>
      <c r="BB45" s="818"/>
      <c r="BC45" s="818"/>
      <c r="BD45" s="818"/>
      <c r="BE45" s="818"/>
      <c r="BF45" s="818"/>
      <c r="BG45" s="818"/>
      <c r="BH45" s="818"/>
      <c r="BI45" s="818"/>
      <c r="BJ45" s="818"/>
      <c r="BK45" s="818"/>
      <c r="BL45" s="818"/>
      <c r="BM45" s="818"/>
      <c r="BN45" s="818"/>
      <c r="BO45" s="818"/>
      <c r="BP45" s="818"/>
      <c r="BQ45" s="818"/>
      <c r="BR45" s="818"/>
      <c r="BS45" s="818"/>
      <c r="BT45" s="818"/>
      <c r="BU45" s="818"/>
      <c r="BV45" s="818"/>
      <c r="BW45" s="818"/>
      <c r="BX45" s="818"/>
      <c r="BY45" s="818"/>
      <c r="BZ45" s="818"/>
      <c r="CA45" s="818"/>
      <c r="CB45" s="818"/>
      <c r="CC45" s="818"/>
      <c r="CD45" s="818"/>
      <c r="CE45" s="818"/>
      <c r="CF45" s="818"/>
      <c r="CG45" s="818"/>
      <c r="CH45" s="818"/>
      <c r="CI45" s="818"/>
      <c r="CJ45" s="818"/>
      <c r="CK45" s="818"/>
      <c r="CL45" s="818"/>
      <c r="CM45" s="818"/>
      <c r="CN45" s="818"/>
      <c r="CO45" s="818"/>
      <c r="CP45" s="818"/>
      <c r="CQ45" s="818"/>
      <c r="CR45" s="818"/>
      <c r="CS45" s="818"/>
      <c r="CT45" s="818"/>
      <c r="CU45" s="818"/>
      <c r="CV45" s="818"/>
      <c r="CW45" s="818"/>
      <c r="CX45" s="818"/>
      <c r="CY45" s="818"/>
      <c r="CZ45" s="818"/>
      <c r="DA45" s="818"/>
      <c r="DB45" s="818"/>
      <c r="DC45" s="818"/>
      <c r="DD45" s="818"/>
      <c r="DE45" s="818"/>
      <c r="DF45" s="818"/>
      <c r="DG45" s="818"/>
      <c r="DH45" s="818"/>
      <c r="DI45" s="818"/>
      <c r="DJ45" s="818"/>
      <c r="DK45" s="818"/>
      <c r="DL45" s="818"/>
      <c r="DM45" s="818"/>
      <c r="DN45" s="818"/>
      <c r="DO45" s="818"/>
      <c r="DP45" s="818"/>
      <c r="DQ45" s="818"/>
      <c r="DR45" s="818"/>
      <c r="DS45" s="818"/>
      <c r="DT45" s="818"/>
      <c r="DU45" s="818"/>
      <c r="DV45" s="818"/>
      <c r="DW45" s="818"/>
      <c r="DX45" s="818"/>
      <c r="DY45" s="818"/>
      <c r="DZ45" s="818"/>
      <c r="EA45" s="818"/>
      <c r="EB45" s="818"/>
      <c r="EC45" s="818"/>
      <c r="ED45" s="818"/>
      <c r="EE45" s="818"/>
      <c r="EF45" s="818"/>
      <c r="EG45" s="818"/>
      <c r="EH45" s="818"/>
      <c r="EI45" s="818"/>
      <c r="EJ45" s="818"/>
      <c r="EK45" s="818"/>
      <c r="EL45" s="818"/>
      <c r="EM45" s="818"/>
      <c r="EN45" s="818"/>
      <c r="EO45" s="818"/>
      <c r="EP45" s="818"/>
      <c r="EQ45" s="818"/>
      <c r="ER45" s="818"/>
      <c r="ES45" s="818"/>
      <c r="ET45" s="818"/>
      <c r="EU45" s="818"/>
      <c r="EV45" s="818"/>
      <c r="EW45" s="818"/>
      <c r="EX45" s="818"/>
      <c r="EY45" s="818"/>
      <c r="EZ45" s="818"/>
      <c r="FA45" s="818"/>
      <c r="FB45" s="818"/>
      <c r="FC45" s="818"/>
      <c r="FD45" s="818"/>
      <c r="FE45" s="818"/>
      <c r="FF45" s="818"/>
      <c r="FG45" s="818"/>
      <c r="FH45" s="818"/>
      <c r="FI45" s="818"/>
      <c r="FJ45" s="818"/>
      <c r="FK45" s="818"/>
      <c r="FL45" s="818"/>
      <c r="FM45" s="818"/>
      <c r="FN45" s="818"/>
      <c r="FO45" s="816"/>
    </row>
    <row r="46" spans="1:171" ht="15" customHeight="1">
      <c r="A46" s="818"/>
      <c r="B46" s="875"/>
      <c r="C46" s="818"/>
      <c r="D46" s="818"/>
      <c r="E46" s="818"/>
      <c r="F46" s="818"/>
      <c r="G46" s="818"/>
      <c r="H46" s="818"/>
      <c r="I46" s="818"/>
      <c r="J46" s="818"/>
      <c r="K46" s="818"/>
      <c r="L46" s="818"/>
      <c r="M46" s="818"/>
      <c r="N46" s="818"/>
      <c r="O46" s="818"/>
      <c r="P46" s="875"/>
      <c r="Q46" s="875"/>
      <c r="R46" s="818"/>
      <c r="S46" s="818"/>
      <c r="T46" s="818"/>
      <c r="U46" s="876"/>
      <c r="V46" s="876"/>
      <c r="W46" s="876"/>
      <c r="X46" s="876"/>
      <c r="Y46" s="818"/>
      <c r="Z46" s="818"/>
      <c r="AA46" s="818"/>
      <c r="AB46" s="818"/>
      <c r="AC46" s="818"/>
      <c r="AD46" s="818"/>
      <c r="AE46" s="818"/>
      <c r="AF46" s="818"/>
      <c r="AG46" s="818"/>
      <c r="AH46" s="818"/>
      <c r="AI46" s="818"/>
      <c r="AJ46" s="818"/>
      <c r="AK46" s="818"/>
      <c r="AL46" s="818"/>
      <c r="AM46" s="818"/>
      <c r="AN46" s="818"/>
      <c r="AO46" s="818"/>
      <c r="AP46" s="818"/>
      <c r="AQ46" s="818"/>
      <c r="AR46" s="818"/>
      <c r="AS46" s="818"/>
      <c r="AT46" s="818"/>
      <c r="AU46" s="818"/>
      <c r="AV46" s="818"/>
      <c r="AW46" s="818"/>
      <c r="AX46" s="818"/>
      <c r="AY46" s="818"/>
      <c r="AZ46" s="818"/>
      <c r="BA46" s="818"/>
      <c r="BB46" s="818"/>
      <c r="BC46" s="818"/>
      <c r="BD46" s="818"/>
      <c r="BE46" s="818"/>
      <c r="BF46" s="818"/>
      <c r="BG46" s="818"/>
      <c r="BH46" s="818"/>
      <c r="BI46" s="818"/>
      <c r="BJ46" s="818"/>
      <c r="BK46" s="818"/>
      <c r="BL46" s="818"/>
      <c r="BM46" s="818"/>
      <c r="BN46" s="818"/>
      <c r="BO46" s="818"/>
      <c r="BP46" s="818"/>
      <c r="BQ46" s="818"/>
      <c r="BR46" s="818"/>
      <c r="BS46" s="818"/>
      <c r="BT46" s="818"/>
      <c r="BU46" s="818"/>
      <c r="BV46" s="818"/>
      <c r="BW46" s="818"/>
      <c r="BX46" s="818"/>
      <c r="BY46" s="818"/>
      <c r="BZ46" s="818"/>
      <c r="CA46" s="818"/>
      <c r="CB46" s="818"/>
      <c r="CC46" s="818"/>
      <c r="CD46" s="818"/>
      <c r="CE46" s="818"/>
      <c r="CF46" s="818"/>
      <c r="CG46" s="818"/>
      <c r="CH46" s="818"/>
      <c r="CI46" s="818"/>
      <c r="CJ46" s="818"/>
      <c r="CK46" s="818"/>
      <c r="CL46" s="818"/>
      <c r="CM46" s="818"/>
      <c r="CN46" s="818"/>
      <c r="CO46" s="818"/>
      <c r="CP46" s="818"/>
      <c r="CQ46" s="818"/>
      <c r="CR46" s="818"/>
      <c r="CS46" s="818"/>
      <c r="CT46" s="818"/>
      <c r="CU46" s="818"/>
      <c r="CV46" s="818"/>
      <c r="CW46" s="818"/>
      <c r="CX46" s="818"/>
      <c r="CY46" s="818"/>
      <c r="CZ46" s="818"/>
      <c r="DA46" s="818"/>
      <c r="DB46" s="818"/>
      <c r="DC46" s="818"/>
      <c r="DD46" s="818"/>
      <c r="DE46" s="818"/>
      <c r="DF46" s="818"/>
      <c r="DG46" s="818"/>
      <c r="DH46" s="818"/>
      <c r="DI46" s="818"/>
      <c r="DJ46" s="818"/>
      <c r="DK46" s="818"/>
      <c r="DL46" s="818"/>
      <c r="DM46" s="818"/>
      <c r="DN46" s="818"/>
      <c r="DO46" s="818"/>
      <c r="DP46" s="818"/>
      <c r="DQ46" s="818"/>
      <c r="DR46" s="818"/>
      <c r="DS46" s="818"/>
      <c r="DT46" s="818"/>
      <c r="DU46" s="818"/>
      <c r="DV46" s="818"/>
      <c r="DW46" s="818"/>
      <c r="DX46" s="818"/>
      <c r="DY46" s="818"/>
      <c r="DZ46" s="818"/>
      <c r="EA46" s="818"/>
      <c r="EB46" s="818"/>
      <c r="EC46" s="818"/>
      <c r="ED46" s="818"/>
      <c r="EE46" s="818"/>
      <c r="EF46" s="818"/>
      <c r="EG46" s="818"/>
      <c r="EH46" s="818"/>
      <c r="EI46" s="818"/>
      <c r="EJ46" s="818"/>
      <c r="EK46" s="818"/>
      <c r="EL46" s="818"/>
      <c r="EM46" s="818"/>
      <c r="EN46" s="818"/>
      <c r="EO46" s="818"/>
      <c r="EP46" s="818"/>
      <c r="EQ46" s="818"/>
      <c r="ER46" s="818"/>
      <c r="ES46" s="818"/>
      <c r="ET46" s="818"/>
      <c r="EU46" s="818"/>
      <c r="EV46" s="818"/>
      <c r="EW46" s="818"/>
      <c r="EX46" s="818"/>
      <c r="EY46" s="818"/>
      <c r="EZ46" s="818"/>
      <c r="FA46" s="818"/>
      <c r="FB46" s="818"/>
      <c r="FC46" s="818"/>
      <c r="FD46" s="818"/>
      <c r="FE46" s="818"/>
      <c r="FF46" s="818"/>
      <c r="FG46" s="818"/>
      <c r="FH46" s="818"/>
      <c r="FI46" s="818"/>
      <c r="FJ46" s="818"/>
      <c r="FK46" s="818"/>
      <c r="FL46" s="818"/>
      <c r="FM46" s="818"/>
      <c r="FN46" s="818"/>
      <c r="FO46" s="816"/>
    </row>
    <row r="47" spans="1:171" ht="15" customHeight="1" thickBot="1">
      <c r="A47" s="877"/>
      <c r="B47" s="878"/>
      <c r="C47" s="877"/>
      <c r="D47" s="877"/>
      <c r="E47" s="877"/>
      <c r="F47" s="877"/>
      <c r="G47" s="877"/>
      <c r="H47" s="877"/>
      <c r="I47" s="877"/>
      <c r="J47" s="877"/>
      <c r="K47" s="877"/>
      <c r="L47" s="877"/>
      <c r="M47" s="877"/>
      <c r="N47" s="877"/>
      <c r="O47" s="877"/>
      <c r="P47" s="878"/>
      <c r="Q47" s="878"/>
      <c r="R47" s="877"/>
      <c r="S47" s="877"/>
      <c r="T47" s="877"/>
      <c r="U47" s="879"/>
      <c r="V47" s="879"/>
      <c r="W47" s="879"/>
      <c r="X47" s="879"/>
      <c r="Y47" s="877"/>
      <c r="Z47" s="877"/>
      <c r="AA47" s="877"/>
      <c r="AB47" s="877"/>
      <c r="AC47" s="877"/>
      <c r="AD47" s="877"/>
      <c r="AE47" s="877"/>
      <c r="AF47" s="877"/>
      <c r="AG47" s="877"/>
      <c r="AH47" s="877"/>
      <c r="AI47" s="877"/>
      <c r="AJ47" s="877"/>
      <c r="AK47" s="877"/>
      <c r="AL47" s="877"/>
      <c r="AM47" s="877"/>
      <c r="AN47" s="877"/>
      <c r="AO47" s="877"/>
      <c r="AP47" s="877"/>
      <c r="AQ47" s="877"/>
      <c r="AR47" s="877"/>
      <c r="AS47" s="877"/>
      <c r="AT47" s="877"/>
      <c r="AU47" s="877"/>
      <c r="AV47" s="877"/>
      <c r="AW47" s="877"/>
      <c r="AX47" s="877"/>
      <c r="AY47" s="877"/>
      <c r="AZ47" s="877"/>
      <c r="BA47" s="877"/>
      <c r="BB47" s="877"/>
      <c r="BC47" s="877"/>
      <c r="BD47" s="877"/>
      <c r="BE47" s="877"/>
      <c r="BF47" s="877"/>
      <c r="BG47" s="877"/>
      <c r="BH47" s="877"/>
      <c r="BI47" s="877"/>
      <c r="BJ47" s="877"/>
      <c r="BK47" s="877"/>
      <c r="BL47" s="877"/>
      <c r="BM47" s="877"/>
      <c r="BN47" s="877"/>
      <c r="BO47" s="877"/>
      <c r="BP47" s="877"/>
      <c r="BQ47" s="877"/>
      <c r="BR47" s="877"/>
      <c r="BS47" s="877"/>
      <c r="BT47" s="877"/>
      <c r="BU47" s="877"/>
      <c r="BV47" s="877"/>
      <c r="BW47" s="877"/>
      <c r="BX47" s="877"/>
      <c r="BY47" s="877"/>
      <c r="BZ47" s="877"/>
      <c r="CA47" s="877"/>
      <c r="CB47" s="877"/>
      <c r="CC47" s="877"/>
      <c r="CD47" s="877"/>
      <c r="CE47" s="877"/>
      <c r="CF47" s="877"/>
      <c r="CG47" s="877"/>
      <c r="CH47" s="877"/>
      <c r="CI47" s="877"/>
      <c r="CJ47" s="877"/>
      <c r="CK47" s="877"/>
      <c r="CL47" s="877"/>
      <c r="CM47" s="877"/>
      <c r="CN47" s="877"/>
      <c r="CO47" s="877"/>
      <c r="CP47" s="877"/>
      <c r="CQ47" s="877"/>
      <c r="CR47" s="877"/>
      <c r="CS47" s="877"/>
      <c r="CT47" s="877"/>
      <c r="CU47" s="877"/>
      <c r="CV47" s="877"/>
      <c r="CW47" s="877"/>
      <c r="CX47" s="877"/>
      <c r="CY47" s="877"/>
      <c r="CZ47" s="877"/>
      <c r="DA47" s="877"/>
      <c r="DB47" s="877"/>
      <c r="DC47" s="877"/>
      <c r="DD47" s="877"/>
      <c r="DE47" s="877"/>
      <c r="DF47" s="877"/>
      <c r="DG47" s="877"/>
      <c r="DH47" s="877"/>
      <c r="DI47" s="877"/>
      <c r="DJ47" s="877"/>
      <c r="DK47" s="877"/>
      <c r="DL47" s="877"/>
      <c r="DM47" s="877"/>
      <c r="DN47" s="877"/>
      <c r="DO47" s="877"/>
      <c r="DP47" s="877"/>
      <c r="DQ47" s="877"/>
      <c r="DR47" s="877"/>
      <c r="DS47" s="877"/>
      <c r="DT47" s="877"/>
      <c r="DU47" s="877"/>
      <c r="DV47" s="877"/>
      <c r="DW47" s="877"/>
      <c r="DX47" s="877"/>
      <c r="DY47" s="877"/>
      <c r="DZ47" s="877"/>
      <c r="EA47" s="877"/>
      <c r="EB47" s="877"/>
      <c r="EC47" s="877"/>
      <c r="ED47" s="877"/>
      <c r="EE47" s="877"/>
      <c r="EF47" s="877"/>
      <c r="EG47" s="877"/>
      <c r="EH47" s="877"/>
      <c r="EI47" s="877"/>
      <c r="EJ47" s="877"/>
      <c r="EK47" s="877"/>
      <c r="EL47" s="877"/>
      <c r="EM47" s="877"/>
      <c r="EN47" s="877"/>
      <c r="EO47" s="877"/>
      <c r="EP47" s="877"/>
      <c r="EQ47" s="877"/>
      <c r="ER47" s="877"/>
      <c r="ES47" s="877"/>
      <c r="ET47" s="877"/>
      <c r="EU47" s="877"/>
      <c r="EV47" s="877"/>
      <c r="EW47" s="877"/>
      <c r="EX47" s="877"/>
      <c r="EY47" s="877"/>
      <c r="EZ47" s="877"/>
      <c r="FA47" s="877"/>
      <c r="FB47" s="877"/>
      <c r="FC47" s="877"/>
      <c r="FD47" s="877"/>
      <c r="FE47" s="877"/>
      <c r="FF47" s="877"/>
      <c r="FG47" s="877"/>
      <c r="FH47" s="877"/>
      <c r="FI47" s="877"/>
      <c r="FJ47" s="877"/>
      <c r="FK47" s="877"/>
      <c r="FL47" s="877"/>
      <c r="FM47" s="877"/>
      <c r="FN47" s="877"/>
      <c r="FO47" s="880"/>
    </row>
    <row r="48" spans="1:171" ht="15" customHeight="1">
      <c r="C48" s="818"/>
      <c r="D48" s="818"/>
      <c r="E48" s="818"/>
      <c r="F48" s="818"/>
      <c r="G48" s="818"/>
      <c r="H48" s="818"/>
      <c r="I48" s="818"/>
      <c r="J48" s="818"/>
      <c r="K48" s="818"/>
      <c r="L48" s="818"/>
      <c r="M48" s="818"/>
      <c r="N48" s="818"/>
      <c r="O48" s="818"/>
      <c r="P48" s="875"/>
      <c r="Q48" s="875"/>
      <c r="R48" s="818"/>
      <c r="S48" s="818"/>
      <c r="T48" s="818"/>
      <c r="U48" s="876"/>
      <c r="V48" s="876"/>
      <c r="W48" s="876"/>
      <c r="X48" s="876"/>
    </row>
    <row r="49" spans="3:24">
      <c r="C49" s="818"/>
      <c r="D49" s="818"/>
      <c r="E49" s="818"/>
      <c r="F49" s="818"/>
      <c r="G49" s="818"/>
      <c r="H49" s="818"/>
      <c r="I49" s="818"/>
      <c r="J49" s="818"/>
      <c r="K49" s="818"/>
      <c r="L49" s="818"/>
      <c r="M49" s="818"/>
      <c r="N49" s="818"/>
      <c r="O49" s="818"/>
      <c r="P49" s="875"/>
      <c r="Q49" s="875"/>
      <c r="R49" s="818"/>
      <c r="S49" s="818"/>
      <c r="T49" s="818"/>
      <c r="U49" s="876"/>
      <c r="V49" s="876"/>
      <c r="W49" s="876"/>
      <c r="X49" s="876"/>
    </row>
    <row r="50" spans="3:24">
      <c r="C50" s="818"/>
      <c r="D50" s="818"/>
      <c r="E50" s="818"/>
      <c r="F50" s="818"/>
      <c r="G50" s="818"/>
      <c r="H50" s="818"/>
      <c r="I50" s="818"/>
      <c r="J50" s="818"/>
      <c r="K50" s="818"/>
      <c r="L50" s="818"/>
      <c r="M50" s="818"/>
      <c r="N50" s="818"/>
      <c r="O50" s="818"/>
      <c r="P50" s="875"/>
      <c r="Q50" s="875"/>
      <c r="R50" s="818"/>
      <c r="S50" s="818"/>
      <c r="T50" s="818"/>
      <c r="U50" s="876"/>
      <c r="V50" s="876"/>
      <c r="W50" s="876"/>
      <c r="X50" s="876"/>
    </row>
    <row r="51" spans="3:24">
      <c r="C51" s="818"/>
      <c r="D51" s="818"/>
      <c r="E51" s="818"/>
      <c r="F51" s="818"/>
      <c r="G51" s="818"/>
      <c r="H51" s="818"/>
      <c r="I51" s="818"/>
      <c r="J51" s="818"/>
      <c r="K51" s="818"/>
      <c r="L51" s="818"/>
      <c r="M51" s="818"/>
      <c r="N51" s="818"/>
      <c r="O51" s="818"/>
      <c r="P51" s="875"/>
      <c r="Q51" s="875"/>
      <c r="R51" s="818"/>
      <c r="S51" s="818"/>
      <c r="T51" s="818"/>
      <c r="U51" s="876"/>
      <c r="V51" s="876"/>
      <c r="W51" s="876"/>
      <c r="X51" s="876"/>
    </row>
    <row r="52" spans="3:24">
      <c r="C52" s="818"/>
      <c r="D52" s="818"/>
      <c r="E52" s="818"/>
      <c r="F52" s="818"/>
      <c r="G52" s="818"/>
      <c r="H52" s="818"/>
      <c r="I52" s="818"/>
      <c r="J52" s="818"/>
      <c r="K52" s="818"/>
      <c r="L52" s="818"/>
      <c r="M52" s="818"/>
      <c r="N52" s="818"/>
      <c r="O52" s="818"/>
      <c r="P52" s="875"/>
      <c r="Q52" s="875"/>
      <c r="R52" s="818"/>
      <c r="S52" s="818"/>
      <c r="T52" s="818"/>
      <c r="U52" s="876"/>
      <c r="V52" s="876"/>
      <c r="W52" s="876"/>
      <c r="X52" s="876"/>
    </row>
    <row r="53" spans="3:24"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75"/>
      <c r="Q53" s="875"/>
      <c r="R53" s="818"/>
      <c r="S53" s="818"/>
      <c r="T53" s="818"/>
      <c r="U53" s="876"/>
      <c r="V53" s="876"/>
      <c r="W53" s="876"/>
      <c r="X53" s="876"/>
    </row>
    <row r="54" spans="3:24" ht="16.5">
      <c r="C54" s="881"/>
      <c r="D54" s="818"/>
      <c r="E54" s="818"/>
      <c r="F54" s="818"/>
      <c r="G54" s="818"/>
      <c r="H54" s="818"/>
      <c r="I54" s="818"/>
      <c r="J54" s="818"/>
      <c r="K54" s="818"/>
      <c r="L54" s="818"/>
      <c r="M54" s="818"/>
      <c r="N54" s="818"/>
      <c r="O54" s="818"/>
      <c r="P54" s="875"/>
      <c r="Q54" s="875"/>
      <c r="R54" s="818"/>
      <c r="S54" s="818"/>
      <c r="T54" s="818"/>
      <c r="U54" s="876"/>
      <c r="V54" s="876"/>
      <c r="W54" s="876"/>
      <c r="X54" s="876"/>
    </row>
    <row r="55" spans="3:24">
      <c r="C55" s="882"/>
      <c r="D55" s="818"/>
      <c r="E55" s="818"/>
      <c r="F55" s="818"/>
      <c r="G55" s="818"/>
      <c r="H55" s="818"/>
      <c r="I55" s="818"/>
      <c r="J55" s="818"/>
      <c r="K55" s="818"/>
      <c r="L55" s="818"/>
      <c r="M55" s="818"/>
      <c r="N55" s="818"/>
      <c r="O55" s="818"/>
      <c r="P55" s="875"/>
      <c r="Q55" s="875"/>
      <c r="R55" s="818"/>
      <c r="S55" s="818"/>
      <c r="T55" s="818"/>
      <c r="U55" s="876"/>
      <c r="V55" s="876"/>
      <c r="W55" s="876"/>
      <c r="X55" s="876"/>
    </row>
    <row r="56" spans="3:24">
      <c r="C56" s="882"/>
      <c r="D56" s="818"/>
      <c r="E56" s="818"/>
      <c r="F56" s="818"/>
      <c r="G56" s="818"/>
      <c r="H56" s="818"/>
      <c r="I56" s="818"/>
      <c r="J56" s="818"/>
      <c r="K56" s="818"/>
      <c r="L56" s="818"/>
      <c r="M56" s="818"/>
      <c r="N56" s="818"/>
      <c r="O56" s="818"/>
      <c r="P56" s="875"/>
      <c r="Q56" s="875"/>
      <c r="R56" s="818"/>
      <c r="S56" s="818"/>
      <c r="T56" s="818"/>
      <c r="U56" s="876"/>
      <c r="V56" s="876"/>
      <c r="W56" s="876"/>
      <c r="X56" s="876"/>
    </row>
    <row r="57" spans="3:24">
      <c r="C57" s="818"/>
      <c r="D57" s="818"/>
      <c r="E57" s="818"/>
      <c r="F57" s="818"/>
      <c r="G57" s="818"/>
      <c r="H57" s="818"/>
      <c r="I57" s="818"/>
      <c r="J57" s="818"/>
      <c r="K57" s="818"/>
      <c r="L57" s="818"/>
      <c r="M57" s="818"/>
      <c r="N57" s="818"/>
      <c r="O57" s="818"/>
      <c r="P57" s="875"/>
      <c r="Q57" s="875"/>
      <c r="R57" s="818"/>
      <c r="S57" s="818"/>
      <c r="T57" s="818"/>
      <c r="U57" s="876"/>
      <c r="V57" s="876"/>
      <c r="W57" s="876"/>
      <c r="X57" s="876"/>
    </row>
    <row r="58" spans="3:24">
      <c r="C58" s="818"/>
      <c r="D58" s="818"/>
      <c r="E58" s="818"/>
      <c r="F58" s="818"/>
      <c r="G58" s="818"/>
      <c r="H58" s="818"/>
      <c r="I58" s="818"/>
      <c r="J58" s="818"/>
      <c r="K58" s="818"/>
      <c r="L58" s="818"/>
      <c r="M58" s="818"/>
      <c r="N58" s="818"/>
      <c r="O58" s="818"/>
      <c r="P58" s="875"/>
      <c r="Q58" s="875"/>
      <c r="R58" s="818"/>
      <c r="S58" s="818"/>
      <c r="T58" s="818"/>
      <c r="U58" s="876"/>
      <c r="V58" s="876"/>
      <c r="W58" s="876"/>
      <c r="X58" s="876"/>
    </row>
    <row r="59" spans="3:24">
      <c r="C59" s="818"/>
      <c r="D59" s="818"/>
      <c r="E59" s="818"/>
      <c r="F59" s="818"/>
      <c r="G59" s="818"/>
      <c r="H59" s="818"/>
      <c r="I59" s="818"/>
      <c r="J59" s="818"/>
      <c r="K59" s="818"/>
      <c r="L59" s="818"/>
      <c r="M59" s="818"/>
      <c r="N59" s="818"/>
      <c r="O59" s="818"/>
      <c r="P59" s="875"/>
      <c r="Q59" s="875"/>
      <c r="R59" s="818"/>
      <c r="S59" s="818"/>
      <c r="T59" s="818"/>
      <c r="U59" s="876"/>
      <c r="V59" s="876"/>
      <c r="W59" s="876"/>
      <c r="X59" s="876"/>
    </row>
    <row r="60" spans="3:24">
      <c r="C60" s="818"/>
      <c r="D60" s="818"/>
      <c r="E60" s="818"/>
      <c r="F60" s="818"/>
      <c r="G60" s="818"/>
      <c r="H60" s="818"/>
      <c r="I60" s="818"/>
      <c r="J60" s="818"/>
      <c r="K60" s="818"/>
      <c r="L60" s="818"/>
      <c r="M60" s="818"/>
      <c r="N60" s="818"/>
      <c r="O60" s="818"/>
      <c r="P60" s="875"/>
      <c r="Q60" s="875"/>
      <c r="R60" s="818"/>
      <c r="S60" s="818"/>
      <c r="T60" s="818"/>
      <c r="U60" s="876"/>
      <c r="V60" s="876"/>
      <c r="W60" s="876"/>
      <c r="X60" s="876"/>
    </row>
    <row r="61" spans="3:24"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75"/>
      <c r="Q61" s="875"/>
      <c r="R61" s="818"/>
      <c r="S61" s="818"/>
      <c r="T61" s="818"/>
      <c r="U61" s="876"/>
      <c r="V61" s="876"/>
      <c r="W61" s="876"/>
      <c r="X61" s="876"/>
    </row>
    <row r="62" spans="3:24">
      <c r="C62" s="818"/>
      <c r="D62" s="818"/>
      <c r="E62" s="818"/>
      <c r="F62" s="818"/>
      <c r="G62" s="818"/>
      <c r="H62" s="818"/>
      <c r="I62" s="818"/>
      <c r="J62" s="818"/>
      <c r="K62" s="818"/>
      <c r="L62" s="818"/>
      <c r="M62" s="818"/>
      <c r="N62" s="818"/>
      <c r="O62" s="818"/>
      <c r="P62" s="875"/>
      <c r="Q62" s="875"/>
      <c r="R62" s="818"/>
      <c r="S62" s="818"/>
      <c r="T62" s="818"/>
      <c r="U62" s="876"/>
      <c r="V62" s="876"/>
      <c r="W62" s="876"/>
      <c r="X62" s="876"/>
    </row>
    <row r="63" spans="3:24">
      <c r="C63" s="818"/>
      <c r="D63" s="818"/>
      <c r="E63" s="818"/>
      <c r="F63" s="818"/>
      <c r="G63" s="818"/>
      <c r="H63" s="818"/>
      <c r="I63" s="818"/>
      <c r="J63" s="818"/>
      <c r="K63" s="818"/>
      <c r="L63" s="818"/>
      <c r="M63" s="818"/>
      <c r="N63" s="818"/>
      <c r="O63" s="818"/>
      <c r="P63" s="875"/>
      <c r="Q63" s="875"/>
      <c r="R63" s="818"/>
      <c r="S63" s="818"/>
      <c r="T63" s="818"/>
      <c r="U63" s="876"/>
      <c r="V63" s="876"/>
      <c r="W63" s="876"/>
      <c r="X63" s="876"/>
    </row>
    <row r="64" spans="3:24">
      <c r="C64" s="818"/>
      <c r="D64" s="818"/>
      <c r="E64" s="818"/>
      <c r="F64" s="818"/>
      <c r="G64" s="818"/>
      <c r="H64" s="818"/>
      <c r="I64" s="818"/>
      <c r="J64" s="818"/>
      <c r="K64" s="818"/>
      <c r="L64" s="818"/>
      <c r="M64" s="818"/>
      <c r="N64" s="818"/>
      <c r="O64" s="818"/>
      <c r="P64" s="875"/>
      <c r="Q64" s="875"/>
      <c r="R64" s="818"/>
      <c r="S64" s="818"/>
      <c r="T64" s="818"/>
      <c r="U64" s="876"/>
      <c r="V64" s="876"/>
      <c r="W64" s="876"/>
      <c r="X64" s="876"/>
    </row>
    <row r="65" spans="3:24">
      <c r="C65" s="818"/>
      <c r="D65" s="818"/>
      <c r="E65" s="818"/>
      <c r="F65" s="818"/>
      <c r="G65" s="818"/>
      <c r="H65" s="818"/>
      <c r="I65" s="818"/>
      <c r="J65" s="818"/>
      <c r="K65" s="818"/>
      <c r="L65" s="818"/>
      <c r="M65" s="818"/>
      <c r="N65" s="818"/>
      <c r="O65" s="818"/>
      <c r="P65" s="875"/>
      <c r="Q65" s="875"/>
      <c r="R65" s="818"/>
      <c r="S65" s="818"/>
      <c r="T65" s="818"/>
      <c r="U65" s="876"/>
      <c r="V65" s="876"/>
      <c r="W65" s="876"/>
      <c r="X65" s="876"/>
    </row>
    <row r="66" spans="3:24">
      <c r="C66" s="818"/>
      <c r="D66" s="818"/>
      <c r="E66" s="818"/>
      <c r="F66" s="818"/>
      <c r="G66" s="818"/>
      <c r="H66" s="818"/>
      <c r="I66" s="818"/>
      <c r="J66" s="818"/>
      <c r="K66" s="818"/>
      <c r="L66" s="818"/>
      <c r="M66" s="818"/>
      <c r="N66" s="818"/>
      <c r="O66" s="818"/>
      <c r="P66" s="875"/>
      <c r="Q66" s="875"/>
      <c r="R66" s="818"/>
      <c r="S66" s="818"/>
      <c r="T66" s="818"/>
      <c r="U66" s="876"/>
      <c r="V66" s="876"/>
      <c r="W66" s="876"/>
      <c r="X66" s="876"/>
    </row>
    <row r="67" spans="3:24"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75"/>
      <c r="Q67" s="875"/>
      <c r="R67" s="818"/>
      <c r="S67" s="818"/>
      <c r="T67" s="818"/>
      <c r="U67" s="876"/>
      <c r="V67" s="876"/>
      <c r="W67" s="876"/>
      <c r="X67" s="876"/>
    </row>
    <row r="68" spans="3:24">
      <c r="C68" s="818"/>
      <c r="D68" s="818"/>
      <c r="E68" s="818"/>
      <c r="F68" s="818"/>
      <c r="G68" s="818"/>
      <c r="H68" s="818"/>
      <c r="I68" s="818"/>
      <c r="J68" s="818"/>
      <c r="K68" s="818"/>
      <c r="L68" s="818"/>
      <c r="M68" s="818"/>
      <c r="N68" s="818"/>
      <c r="O68" s="818"/>
      <c r="P68" s="875"/>
      <c r="Q68" s="875"/>
      <c r="R68" s="818"/>
      <c r="S68" s="818"/>
      <c r="T68" s="818"/>
      <c r="U68" s="876"/>
      <c r="V68" s="876"/>
      <c r="W68" s="876"/>
      <c r="X68" s="876"/>
    </row>
    <row r="69" spans="3:24">
      <c r="C69" s="818"/>
      <c r="D69" s="818"/>
      <c r="E69" s="818"/>
      <c r="F69" s="818"/>
      <c r="G69" s="818"/>
      <c r="H69" s="818"/>
      <c r="I69" s="818"/>
      <c r="J69" s="818"/>
      <c r="K69" s="818"/>
      <c r="L69" s="818"/>
      <c r="M69" s="818"/>
      <c r="N69" s="818"/>
      <c r="O69" s="818"/>
      <c r="P69" s="875"/>
      <c r="Q69" s="875"/>
      <c r="R69" s="818"/>
      <c r="S69" s="818"/>
      <c r="T69" s="818"/>
      <c r="U69" s="876"/>
      <c r="V69" s="876"/>
      <c r="W69" s="876"/>
      <c r="X69" s="876"/>
    </row>
    <row r="70" spans="3:24">
      <c r="C70" s="818"/>
      <c r="D70" s="818"/>
      <c r="E70" s="818"/>
      <c r="F70" s="818"/>
      <c r="G70" s="818"/>
      <c r="H70" s="818"/>
      <c r="I70" s="818"/>
      <c r="J70" s="818"/>
      <c r="K70" s="818"/>
      <c r="L70" s="818"/>
      <c r="M70" s="818"/>
      <c r="N70" s="818"/>
      <c r="O70" s="818"/>
      <c r="P70" s="875"/>
      <c r="Q70" s="875"/>
      <c r="R70" s="818"/>
      <c r="S70" s="818"/>
      <c r="T70" s="818"/>
      <c r="U70" s="876"/>
      <c r="V70" s="876"/>
      <c r="W70" s="876"/>
      <c r="X70" s="876"/>
    </row>
    <row r="83" spans="3:12">
      <c r="L83" s="748" t="s">
        <v>2814</v>
      </c>
    </row>
    <row r="87" spans="3:12">
      <c r="C87" s="748" t="s">
        <v>2815</v>
      </c>
    </row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spans="3:3" hidden="1"/>
    <row r="210" spans="3:3" hidden="1"/>
    <row r="211" spans="3:3" hidden="1"/>
    <row r="212" spans="3:3" hidden="1"/>
    <row r="213" spans="3:3" hidden="1"/>
    <row r="214" spans="3:3" hidden="1"/>
    <row r="216" spans="3:3">
      <c r="C216" s="748" t="s">
        <v>2816</v>
      </c>
    </row>
  </sheetData>
  <mergeCells count="5">
    <mergeCell ref="B3:B4"/>
    <mergeCell ref="C3:C4"/>
    <mergeCell ref="D3:D4"/>
    <mergeCell ref="B22:D22"/>
    <mergeCell ref="Y28:AC28"/>
  </mergeCells>
  <phoneticPr fontId="3" type="noConversion"/>
  <conditionalFormatting sqref="W3:W4">
    <cfRule type="cellIs" dxfId="185" priority="1" operator="greaterThan">
      <formula>2</formula>
    </cfRule>
  </conditionalFormatting>
  <pageMargins left="0.25" right="0.25" top="0.75" bottom="0.75" header="0.3" footer="0.3"/>
  <pageSetup paperSize="9" scale="7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A0E3-ACA9-497A-A632-721453A19394}">
  <sheetPr>
    <tabColor theme="7" tint="0.79998168889431442"/>
  </sheetPr>
  <dimension ref="A1:KP206"/>
  <sheetViews>
    <sheetView showGridLines="0" zoomScale="175" zoomScaleNormal="175" zoomScaleSheetLayoutView="100" workbookViewId="0">
      <pane xSplit="4" ySplit="14" topLeftCell="KD55" activePane="bottomRight" state="frozen"/>
      <selection activeCell="KL86" sqref="KL86"/>
      <selection pane="topRight" activeCell="KL86" sqref="KL86"/>
      <selection pane="bottomLeft" activeCell="KL86" sqref="KL86"/>
      <selection pane="bottomRight" activeCell="KE92" sqref="KE92"/>
    </sheetView>
  </sheetViews>
  <sheetFormatPr defaultRowHeight="15" outlineLevelCol="1"/>
  <cols>
    <col min="1" max="1" width="0.125" style="612" customWidth="1"/>
    <col min="2" max="2" width="8.125" style="612" customWidth="1"/>
    <col min="3" max="3" width="6.625" style="612" customWidth="1"/>
    <col min="4" max="4" width="10" style="612" customWidth="1"/>
    <col min="5" max="8" width="9" style="612" hidden="1" customWidth="1"/>
    <col min="9" max="9" width="7.625" style="612" hidden="1" customWidth="1"/>
    <col min="10" max="10" width="9" style="612" hidden="1" customWidth="1"/>
    <col min="11" max="11" width="9.125" style="612" hidden="1" customWidth="1"/>
    <col min="12" max="16" width="9" style="612" hidden="1" customWidth="1"/>
    <col min="17" max="17" width="9.125" style="612" hidden="1" customWidth="1"/>
    <col min="18" max="18" width="9" style="612" hidden="1" customWidth="1" outlineLevel="1"/>
    <col min="19" max="19" width="9.125" style="612" hidden="1" customWidth="1" outlineLevel="1"/>
    <col min="20" max="20" width="9" style="612" hidden="1" customWidth="1" outlineLevel="1"/>
    <col min="21" max="21" width="9.125" style="612" hidden="1" customWidth="1" outlineLevel="1"/>
    <col min="22" max="24" width="9" style="612" hidden="1" customWidth="1" outlineLevel="1"/>
    <col min="25" max="25" width="9.125" style="612" hidden="1" customWidth="1" outlineLevel="1"/>
    <col min="26" max="31" width="9" style="612" hidden="1" customWidth="1" outlineLevel="1"/>
    <col min="32" max="33" width="10" style="612" hidden="1" customWidth="1" outlineLevel="1"/>
    <col min="34" max="34" width="7.625" style="612" hidden="1" customWidth="1" collapsed="1"/>
    <col min="35" max="35" width="8.375" style="612" hidden="1" customWidth="1"/>
    <col min="36" max="36" width="9" style="612" hidden="1" customWidth="1"/>
    <col min="37" max="37" width="6.875" style="612" hidden="1" customWidth="1"/>
    <col min="38" max="38" width="9" style="612" hidden="1" customWidth="1"/>
    <col min="39" max="39" width="7.375" style="612" hidden="1" customWidth="1"/>
    <col min="40" max="62" width="9" style="612" hidden="1" customWidth="1"/>
    <col min="63" max="63" width="7.375" style="612" hidden="1" customWidth="1"/>
    <col min="64" max="102" width="9" style="612" hidden="1" customWidth="1"/>
    <col min="103" max="103" width="10.375" style="612" hidden="1" customWidth="1"/>
    <col min="104" max="104" width="8.625" style="612" hidden="1" customWidth="1"/>
    <col min="105" max="105" width="10.625" style="612" hidden="1" customWidth="1"/>
    <col min="106" max="106" width="9" style="612" hidden="1" customWidth="1"/>
    <col min="107" max="107" width="11.375" style="612" hidden="1" customWidth="1"/>
    <col min="108" max="108" width="7.625" style="612" hidden="1" customWidth="1"/>
    <col min="109" max="109" width="14.125" style="612" hidden="1" customWidth="1"/>
    <col min="110" max="110" width="7.625" style="612" hidden="1" customWidth="1"/>
    <col min="111" max="111" width="14.125" style="612" hidden="1" customWidth="1"/>
    <col min="112" max="112" width="9" style="612" hidden="1" customWidth="1"/>
    <col min="113" max="113" width="14.125" style="612" hidden="1" customWidth="1"/>
    <col min="114" max="114" width="7.625" style="612" hidden="1" customWidth="1"/>
    <col min="115" max="115" width="14.125" style="612" hidden="1" customWidth="1"/>
    <col min="116" max="116" width="9.375" style="612" hidden="1" customWidth="1"/>
    <col min="117" max="117" width="14.125" style="612" hidden="1" customWidth="1"/>
    <col min="118" max="118" width="7.625" style="612" hidden="1" customWidth="1"/>
    <col min="119" max="119" width="14.125" style="612" hidden="1" customWidth="1"/>
    <col min="120" max="120" width="7.625" style="612" hidden="1" customWidth="1"/>
    <col min="121" max="121" width="14.125" style="612" hidden="1" customWidth="1"/>
    <col min="122" max="122" width="7.625" style="612" hidden="1" customWidth="1"/>
    <col min="123" max="123" width="14.125" style="612" hidden="1" customWidth="1"/>
    <col min="124" max="124" width="7.625" style="612" hidden="1" customWidth="1"/>
    <col min="125" max="125" width="14.125" style="612" hidden="1" customWidth="1"/>
    <col min="126" max="126" width="7.625" style="612" hidden="1" customWidth="1"/>
    <col min="127" max="127" width="14.125" style="612" hidden="1" customWidth="1"/>
    <col min="128" max="128" width="7.625" style="612" hidden="1" customWidth="1"/>
    <col min="129" max="129" width="14.125" style="612" hidden="1" customWidth="1"/>
    <col min="130" max="130" width="7.625" style="612" hidden="1" customWidth="1"/>
    <col min="131" max="131" width="14.125" style="612" hidden="1" customWidth="1"/>
    <col min="132" max="132" width="7.625" style="612" hidden="1" customWidth="1"/>
    <col min="133" max="133" width="14.125" style="612" hidden="1" customWidth="1"/>
    <col min="134" max="134" width="7.625" style="612" hidden="1" customWidth="1"/>
    <col min="135" max="135" width="14.125" style="612" hidden="1" customWidth="1"/>
    <col min="136" max="136" width="7.625" style="612" hidden="1" customWidth="1"/>
    <col min="137" max="137" width="14.125" style="612" hidden="1" customWidth="1"/>
    <col min="138" max="138" width="7.625" style="612" hidden="1" customWidth="1"/>
    <col min="139" max="139" width="14.125" style="612" hidden="1" customWidth="1"/>
    <col min="140" max="140" width="7.625" style="612" hidden="1" customWidth="1"/>
    <col min="141" max="141" width="14.125" style="612" hidden="1" customWidth="1"/>
    <col min="142" max="142" width="7.625" style="612" hidden="1" customWidth="1"/>
    <col min="143" max="143" width="14.125" style="612" hidden="1" customWidth="1"/>
    <col min="144" max="144" width="7.625" style="612" hidden="1" customWidth="1"/>
    <col min="145" max="145" width="14.125" style="612" hidden="1" customWidth="1"/>
    <col min="146" max="146" width="7.625" style="612" hidden="1" customWidth="1"/>
    <col min="147" max="147" width="14.125" style="612" hidden="1" customWidth="1"/>
    <col min="148" max="148" width="7.625" style="612" hidden="1" customWidth="1"/>
    <col min="149" max="149" width="14.125" style="612" hidden="1" customWidth="1"/>
    <col min="150" max="150" width="7.625" style="612" hidden="1" customWidth="1"/>
    <col min="151" max="151" width="14.125" style="612" hidden="1" customWidth="1"/>
    <col min="152" max="152" width="7.625" style="612" hidden="1" customWidth="1"/>
    <col min="153" max="153" width="14.125" style="612" hidden="1" customWidth="1"/>
    <col min="154" max="154" width="7.625" style="612" hidden="1" customWidth="1"/>
    <col min="155" max="155" width="14.125" style="612" hidden="1" customWidth="1"/>
    <col min="156" max="156" width="7.625" style="612" hidden="1" customWidth="1"/>
    <col min="157" max="157" width="14.125" style="612" hidden="1" customWidth="1"/>
    <col min="158" max="158" width="7.625" style="612" hidden="1" customWidth="1"/>
    <col min="159" max="159" width="14.125" style="612" hidden="1" customWidth="1"/>
    <col min="160" max="160" width="7.625" style="612" hidden="1" customWidth="1"/>
    <col min="161" max="161" width="14.125" style="612" hidden="1" customWidth="1"/>
    <col min="162" max="162" width="7.625" style="612" hidden="1" customWidth="1"/>
    <col min="163" max="163" width="14.125" style="612" hidden="1" customWidth="1"/>
    <col min="164" max="164" width="7.625" style="612" hidden="1" customWidth="1"/>
    <col min="165" max="165" width="14.125" style="612" hidden="1" customWidth="1"/>
    <col min="166" max="166" width="7.625" style="612" hidden="1" customWidth="1"/>
    <col min="167" max="167" width="14.125" style="612" hidden="1" customWidth="1"/>
    <col min="168" max="168" width="7.625" style="612" hidden="1" customWidth="1"/>
    <col min="169" max="169" width="14.125" style="612" hidden="1" customWidth="1"/>
    <col min="170" max="170" width="7.625" style="612" hidden="1" customWidth="1"/>
    <col min="171" max="171" width="14.125" style="612" hidden="1" customWidth="1"/>
    <col min="172" max="172" width="7.625" style="612" hidden="1" customWidth="1"/>
    <col min="173" max="173" width="14.125" style="612" hidden="1" customWidth="1"/>
    <col min="174" max="174" width="7.625" style="612" hidden="1" customWidth="1"/>
    <col min="175" max="175" width="14.125" style="612" hidden="1" customWidth="1"/>
    <col min="176" max="176" width="7.625" style="612" hidden="1" customWidth="1"/>
    <col min="177" max="177" width="14.125" style="612" hidden="1" customWidth="1"/>
    <col min="178" max="178" width="7.625" style="612" hidden="1" customWidth="1"/>
    <col min="179" max="179" width="14.125" style="612" hidden="1" customWidth="1"/>
    <col min="180" max="180" width="7.625" style="612" hidden="1" customWidth="1"/>
    <col min="181" max="181" width="14.125" style="612" hidden="1" customWidth="1"/>
    <col min="182" max="182" width="7.625" style="612" hidden="1" customWidth="1"/>
    <col min="183" max="192" width="14.125" style="612" hidden="1" customWidth="1"/>
    <col min="193" max="236" width="15.125" style="612" hidden="1" customWidth="1"/>
    <col min="237" max="238" width="15.25" style="612" hidden="1" customWidth="1"/>
    <col min="239" max="239" width="15.125" style="612" hidden="1" customWidth="1"/>
    <col min="240" max="240" width="15.25" style="612" hidden="1" customWidth="1"/>
    <col min="241" max="241" width="15.125" style="612" hidden="1" customWidth="1"/>
    <col min="242" max="258" width="15.25" style="612" hidden="1" customWidth="1"/>
    <col min="259" max="261" width="12.625" style="612" hidden="1" customWidth="1"/>
    <col min="262" max="267" width="7.5" style="612" hidden="1" customWidth="1"/>
    <col min="268" max="269" width="6.25" style="612" hidden="1" customWidth="1"/>
    <col min="270" max="276" width="6.75" style="612" hidden="1" customWidth="1"/>
    <col min="277" max="284" width="5.625" style="612" hidden="1" customWidth="1"/>
    <col min="285" max="287" width="6.75" style="612" hidden="1" customWidth="1"/>
    <col min="288" max="299" width="6.75" style="612" customWidth="1"/>
    <col min="300" max="340" width="9" style="612"/>
    <col min="341" max="341" width="2.875" style="612" customWidth="1"/>
    <col min="342" max="342" width="7.125" style="612" customWidth="1"/>
    <col min="343" max="343" width="10.625" style="612" bestFit="1" customWidth="1"/>
    <col min="344" max="403" width="9" style="612" customWidth="1"/>
    <col min="404" max="404" width="7.375" style="612" customWidth="1"/>
    <col min="405" max="433" width="9" style="612" customWidth="1"/>
    <col min="434" max="596" width="9" style="612"/>
    <col min="597" max="597" width="2.875" style="612" customWidth="1"/>
    <col min="598" max="598" width="7.125" style="612" customWidth="1"/>
    <col min="599" max="599" width="10.625" style="612" bestFit="1" customWidth="1"/>
    <col min="600" max="659" width="9" style="612" customWidth="1"/>
    <col min="660" max="660" width="7.375" style="612" customWidth="1"/>
    <col min="661" max="689" width="9" style="612" customWidth="1"/>
    <col min="690" max="852" width="9" style="612"/>
    <col min="853" max="853" width="2.875" style="612" customWidth="1"/>
    <col min="854" max="854" width="7.125" style="612" customWidth="1"/>
    <col min="855" max="855" width="10.625" style="612" bestFit="1" customWidth="1"/>
    <col min="856" max="915" width="9" style="612" customWidth="1"/>
    <col min="916" max="916" width="7.375" style="612" customWidth="1"/>
    <col min="917" max="945" width="9" style="612" customWidth="1"/>
    <col min="946" max="1108" width="9" style="612"/>
    <col min="1109" max="1109" width="2.875" style="612" customWidth="1"/>
    <col min="1110" max="1110" width="7.125" style="612" customWidth="1"/>
    <col min="1111" max="1111" width="10.625" style="612" bestFit="1" customWidth="1"/>
    <col min="1112" max="1171" width="9" style="612" customWidth="1"/>
    <col min="1172" max="1172" width="7.375" style="612" customWidth="1"/>
    <col min="1173" max="1201" width="9" style="612" customWidth="1"/>
    <col min="1202" max="1364" width="9" style="612"/>
    <col min="1365" max="1365" width="2.875" style="612" customWidth="1"/>
    <col min="1366" max="1366" width="7.125" style="612" customWidth="1"/>
    <col min="1367" max="1367" width="10.625" style="612" bestFit="1" customWidth="1"/>
    <col min="1368" max="1427" width="9" style="612" customWidth="1"/>
    <col min="1428" max="1428" width="7.375" style="612" customWidth="1"/>
    <col min="1429" max="1457" width="9" style="612" customWidth="1"/>
    <col min="1458" max="1620" width="9" style="612"/>
    <col min="1621" max="1621" width="2.875" style="612" customWidth="1"/>
    <col min="1622" max="1622" width="7.125" style="612" customWidth="1"/>
    <col min="1623" max="1623" width="10.625" style="612" bestFit="1" customWidth="1"/>
    <col min="1624" max="1683" width="9" style="612" customWidth="1"/>
    <col min="1684" max="1684" width="7.375" style="612" customWidth="1"/>
    <col min="1685" max="1713" width="9" style="612" customWidth="1"/>
    <col min="1714" max="1876" width="9" style="612"/>
    <col min="1877" max="1877" width="2.875" style="612" customWidth="1"/>
    <col min="1878" max="1878" width="7.125" style="612" customWidth="1"/>
    <col min="1879" max="1879" width="10.625" style="612" bestFit="1" customWidth="1"/>
    <col min="1880" max="1939" width="9" style="612" customWidth="1"/>
    <col min="1940" max="1940" width="7.375" style="612" customWidth="1"/>
    <col min="1941" max="1969" width="9" style="612" customWidth="1"/>
    <col min="1970" max="2132" width="9" style="612"/>
    <col min="2133" max="2133" width="2.875" style="612" customWidth="1"/>
    <col min="2134" max="2134" width="7.125" style="612" customWidth="1"/>
    <col min="2135" max="2135" width="10.625" style="612" bestFit="1" customWidth="1"/>
    <col min="2136" max="2195" width="9" style="612" customWidth="1"/>
    <col min="2196" max="2196" width="7.375" style="612" customWidth="1"/>
    <col min="2197" max="2225" width="9" style="612" customWidth="1"/>
    <col min="2226" max="2388" width="9" style="612"/>
    <col min="2389" max="2389" width="2.875" style="612" customWidth="1"/>
    <col min="2390" max="2390" width="7.125" style="612" customWidth="1"/>
    <col min="2391" max="2391" width="10.625" style="612" bestFit="1" customWidth="1"/>
    <col min="2392" max="2451" width="9" style="612" customWidth="1"/>
    <col min="2452" max="2452" width="7.375" style="612" customWidth="1"/>
    <col min="2453" max="2481" width="9" style="612" customWidth="1"/>
    <col min="2482" max="2644" width="9" style="612"/>
    <col min="2645" max="2645" width="2.875" style="612" customWidth="1"/>
    <col min="2646" max="2646" width="7.125" style="612" customWidth="1"/>
    <col min="2647" max="2647" width="10.625" style="612" bestFit="1" customWidth="1"/>
    <col min="2648" max="2707" width="9" style="612" customWidth="1"/>
    <col min="2708" max="2708" width="7.375" style="612" customWidth="1"/>
    <col min="2709" max="2737" width="9" style="612" customWidth="1"/>
    <col min="2738" max="2900" width="9" style="612"/>
    <col min="2901" max="2901" width="2.875" style="612" customWidth="1"/>
    <col min="2902" max="2902" width="7.125" style="612" customWidth="1"/>
    <col min="2903" max="2903" width="10.625" style="612" bestFit="1" customWidth="1"/>
    <col min="2904" max="2963" width="9" style="612" customWidth="1"/>
    <col min="2964" max="2964" width="7.375" style="612" customWidth="1"/>
    <col min="2965" max="2993" width="9" style="612" customWidth="1"/>
    <col min="2994" max="3156" width="9" style="612"/>
    <col min="3157" max="3157" width="2.875" style="612" customWidth="1"/>
    <col min="3158" max="3158" width="7.125" style="612" customWidth="1"/>
    <col min="3159" max="3159" width="10.625" style="612" bestFit="1" customWidth="1"/>
    <col min="3160" max="3219" width="9" style="612" customWidth="1"/>
    <col min="3220" max="3220" width="7.375" style="612" customWidth="1"/>
    <col min="3221" max="3249" width="9" style="612" customWidth="1"/>
    <col min="3250" max="3412" width="9" style="612"/>
    <col min="3413" max="3413" width="2.875" style="612" customWidth="1"/>
    <col min="3414" max="3414" width="7.125" style="612" customWidth="1"/>
    <col min="3415" max="3415" width="10.625" style="612" bestFit="1" customWidth="1"/>
    <col min="3416" max="3475" width="9" style="612" customWidth="1"/>
    <col min="3476" max="3476" width="7.375" style="612" customWidth="1"/>
    <col min="3477" max="3505" width="9" style="612" customWidth="1"/>
    <col min="3506" max="3668" width="9" style="612"/>
    <col min="3669" max="3669" width="2.875" style="612" customWidth="1"/>
    <col min="3670" max="3670" width="7.125" style="612" customWidth="1"/>
    <col min="3671" max="3671" width="10.625" style="612" bestFit="1" customWidth="1"/>
    <col min="3672" max="3731" width="9" style="612" customWidth="1"/>
    <col min="3732" max="3732" width="7.375" style="612" customWidth="1"/>
    <col min="3733" max="3761" width="9" style="612" customWidth="1"/>
    <col min="3762" max="3924" width="9" style="612"/>
    <col min="3925" max="3925" width="2.875" style="612" customWidth="1"/>
    <col min="3926" max="3926" width="7.125" style="612" customWidth="1"/>
    <col min="3927" max="3927" width="10.625" style="612" bestFit="1" customWidth="1"/>
    <col min="3928" max="3987" width="9" style="612" customWidth="1"/>
    <col min="3988" max="3988" width="7.375" style="612" customWidth="1"/>
    <col min="3989" max="4017" width="9" style="612" customWidth="1"/>
    <col min="4018" max="4180" width="9" style="612"/>
    <col min="4181" max="4181" width="2.875" style="612" customWidth="1"/>
    <col min="4182" max="4182" width="7.125" style="612" customWidth="1"/>
    <col min="4183" max="4183" width="10.625" style="612" bestFit="1" customWidth="1"/>
    <col min="4184" max="4243" width="9" style="612" customWidth="1"/>
    <col min="4244" max="4244" width="7.375" style="612" customWidth="1"/>
    <col min="4245" max="4273" width="9" style="612" customWidth="1"/>
    <col min="4274" max="4436" width="9" style="612"/>
    <col min="4437" max="4437" width="2.875" style="612" customWidth="1"/>
    <col min="4438" max="4438" width="7.125" style="612" customWidth="1"/>
    <col min="4439" max="4439" width="10.625" style="612" bestFit="1" customWidth="1"/>
    <col min="4440" max="4499" width="9" style="612" customWidth="1"/>
    <col min="4500" max="4500" width="7.375" style="612" customWidth="1"/>
    <col min="4501" max="4529" width="9" style="612" customWidth="1"/>
    <col min="4530" max="4692" width="9" style="612"/>
    <col min="4693" max="4693" width="2.875" style="612" customWidth="1"/>
    <col min="4694" max="4694" width="7.125" style="612" customWidth="1"/>
    <col min="4695" max="4695" width="10.625" style="612" bestFit="1" customWidth="1"/>
    <col min="4696" max="4755" width="9" style="612" customWidth="1"/>
    <col min="4756" max="4756" width="7.375" style="612" customWidth="1"/>
    <col min="4757" max="4785" width="9" style="612" customWidth="1"/>
    <col min="4786" max="4948" width="9" style="612"/>
    <col min="4949" max="4949" width="2.875" style="612" customWidth="1"/>
    <col min="4950" max="4950" width="7.125" style="612" customWidth="1"/>
    <col min="4951" max="4951" width="10.625" style="612" bestFit="1" customWidth="1"/>
    <col min="4952" max="5011" width="9" style="612" customWidth="1"/>
    <col min="5012" max="5012" width="7.375" style="612" customWidth="1"/>
    <col min="5013" max="5041" width="9" style="612" customWidth="1"/>
    <col min="5042" max="5204" width="9" style="612"/>
    <col min="5205" max="5205" width="2.875" style="612" customWidth="1"/>
    <col min="5206" max="5206" width="7.125" style="612" customWidth="1"/>
    <col min="5207" max="5207" width="10.625" style="612" bestFit="1" customWidth="1"/>
    <col min="5208" max="5267" width="9" style="612" customWidth="1"/>
    <col min="5268" max="5268" width="7.375" style="612" customWidth="1"/>
    <col min="5269" max="5297" width="9" style="612" customWidth="1"/>
    <col min="5298" max="5460" width="9" style="612"/>
    <col min="5461" max="5461" width="2.875" style="612" customWidth="1"/>
    <col min="5462" max="5462" width="7.125" style="612" customWidth="1"/>
    <col min="5463" max="5463" width="10.625" style="612" bestFit="1" customWidth="1"/>
    <col min="5464" max="5523" width="9" style="612" customWidth="1"/>
    <col min="5524" max="5524" width="7.375" style="612" customWidth="1"/>
    <col min="5525" max="5553" width="9" style="612" customWidth="1"/>
    <col min="5554" max="5716" width="9" style="612"/>
    <col min="5717" max="5717" width="2.875" style="612" customWidth="1"/>
    <col min="5718" max="5718" width="7.125" style="612" customWidth="1"/>
    <col min="5719" max="5719" width="10.625" style="612" bestFit="1" customWidth="1"/>
    <col min="5720" max="5779" width="9" style="612" customWidth="1"/>
    <col min="5780" max="5780" width="7.375" style="612" customWidth="1"/>
    <col min="5781" max="5809" width="9" style="612" customWidth="1"/>
    <col min="5810" max="5972" width="9" style="612"/>
    <col min="5973" max="5973" width="2.875" style="612" customWidth="1"/>
    <col min="5974" max="5974" width="7.125" style="612" customWidth="1"/>
    <col min="5975" max="5975" width="10.625" style="612" bestFit="1" customWidth="1"/>
    <col min="5976" max="6035" width="9" style="612" customWidth="1"/>
    <col min="6036" max="6036" width="7.375" style="612" customWidth="1"/>
    <col min="6037" max="6065" width="9" style="612" customWidth="1"/>
    <col min="6066" max="6228" width="9" style="612"/>
    <col min="6229" max="6229" width="2.875" style="612" customWidth="1"/>
    <col min="6230" max="6230" width="7.125" style="612" customWidth="1"/>
    <col min="6231" max="6231" width="10.625" style="612" bestFit="1" customWidth="1"/>
    <col min="6232" max="6291" width="9" style="612" customWidth="1"/>
    <col min="6292" max="6292" width="7.375" style="612" customWidth="1"/>
    <col min="6293" max="6321" width="9" style="612" customWidth="1"/>
    <col min="6322" max="6484" width="9" style="612"/>
    <col min="6485" max="6485" width="2.875" style="612" customWidth="1"/>
    <col min="6486" max="6486" width="7.125" style="612" customWidth="1"/>
    <col min="6487" max="6487" width="10.625" style="612" bestFit="1" customWidth="1"/>
    <col min="6488" max="6547" width="9" style="612" customWidth="1"/>
    <col min="6548" max="6548" width="7.375" style="612" customWidth="1"/>
    <col min="6549" max="6577" width="9" style="612" customWidth="1"/>
    <col min="6578" max="6740" width="9" style="612"/>
    <col min="6741" max="6741" width="2.875" style="612" customWidth="1"/>
    <col min="6742" max="6742" width="7.125" style="612" customWidth="1"/>
    <col min="6743" max="6743" width="10.625" style="612" bestFit="1" customWidth="1"/>
    <col min="6744" max="6803" width="9" style="612" customWidth="1"/>
    <col min="6804" max="6804" width="7.375" style="612" customWidth="1"/>
    <col min="6805" max="6833" width="9" style="612" customWidth="1"/>
    <col min="6834" max="6996" width="9" style="612"/>
    <col min="6997" max="6997" width="2.875" style="612" customWidth="1"/>
    <col min="6998" max="6998" width="7.125" style="612" customWidth="1"/>
    <col min="6999" max="6999" width="10.625" style="612" bestFit="1" customWidth="1"/>
    <col min="7000" max="7059" width="9" style="612" customWidth="1"/>
    <col min="7060" max="7060" width="7.375" style="612" customWidth="1"/>
    <col min="7061" max="7089" width="9" style="612" customWidth="1"/>
    <col min="7090" max="7252" width="9" style="612"/>
    <col min="7253" max="7253" width="2.875" style="612" customWidth="1"/>
    <col min="7254" max="7254" width="7.125" style="612" customWidth="1"/>
    <col min="7255" max="7255" width="10.625" style="612" bestFit="1" customWidth="1"/>
    <col min="7256" max="7315" width="9" style="612" customWidth="1"/>
    <col min="7316" max="7316" width="7.375" style="612" customWidth="1"/>
    <col min="7317" max="7345" width="9" style="612" customWidth="1"/>
    <col min="7346" max="7508" width="9" style="612"/>
    <col min="7509" max="7509" width="2.875" style="612" customWidth="1"/>
    <col min="7510" max="7510" width="7.125" style="612" customWidth="1"/>
    <col min="7511" max="7511" width="10.625" style="612" bestFit="1" customWidth="1"/>
    <col min="7512" max="7571" width="9" style="612" customWidth="1"/>
    <col min="7572" max="7572" width="7.375" style="612" customWidth="1"/>
    <col min="7573" max="7601" width="9" style="612" customWidth="1"/>
    <col min="7602" max="7764" width="9" style="612"/>
    <col min="7765" max="7765" width="2.875" style="612" customWidth="1"/>
    <col min="7766" max="7766" width="7.125" style="612" customWidth="1"/>
    <col min="7767" max="7767" width="10.625" style="612" bestFit="1" customWidth="1"/>
    <col min="7768" max="7827" width="9" style="612" customWidth="1"/>
    <col min="7828" max="7828" width="7.375" style="612" customWidth="1"/>
    <col min="7829" max="7857" width="9" style="612" customWidth="1"/>
    <col min="7858" max="8020" width="9" style="612"/>
    <col min="8021" max="8021" width="2.875" style="612" customWidth="1"/>
    <col min="8022" max="8022" width="7.125" style="612" customWidth="1"/>
    <col min="8023" max="8023" width="10.625" style="612" bestFit="1" customWidth="1"/>
    <col min="8024" max="8083" width="9" style="612" customWidth="1"/>
    <col min="8084" max="8084" width="7.375" style="612" customWidth="1"/>
    <col min="8085" max="8113" width="9" style="612" customWidth="1"/>
    <col min="8114" max="8276" width="9" style="612"/>
    <col min="8277" max="8277" width="2.875" style="612" customWidth="1"/>
    <col min="8278" max="8278" width="7.125" style="612" customWidth="1"/>
    <col min="8279" max="8279" width="10.625" style="612" bestFit="1" customWidth="1"/>
    <col min="8280" max="8339" width="9" style="612" customWidth="1"/>
    <col min="8340" max="8340" width="7.375" style="612" customWidth="1"/>
    <col min="8341" max="8369" width="9" style="612" customWidth="1"/>
    <col min="8370" max="8532" width="9" style="612"/>
    <col min="8533" max="8533" width="2.875" style="612" customWidth="1"/>
    <col min="8534" max="8534" width="7.125" style="612" customWidth="1"/>
    <col min="8535" max="8535" width="10.625" style="612" bestFit="1" customWidth="1"/>
    <col min="8536" max="8595" width="9" style="612" customWidth="1"/>
    <col min="8596" max="8596" width="7.375" style="612" customWidth="1"/>
    <col min="8597" max="8625" width="9" style="612" customWidth="1"/>
    <col min="8626" max="8788" width="9" style="612"/>
    <col min="8789" max="8789" width="2.875" style="612" customWidth="1"/>
    <col min="8790" max="8790" width="7.125" style="612" customWidth="1"/>
    <col min="8791" max="8791" width="10.625" style="612" bestFit="1" customWidth="1"/>
    <col min="8792" max="8851" width="9" style="612" customWidth="1"/>
    <col min="8852" max="8852" width="7.375" style="612" customWidth="1"/>
    <col min="8853" max="8881" width="9" style="612" customWidth="1"/>
    <col min="8882" max="9044" width="9" style="612"/>
    <col min="9045" max="9045" width="2.875" style="612" customWidth="1"/>
    <col min="9046" max="9046" width="7.125" style="612" customWidth="1"/>
    <col min="9047" max="9047" width="10.625" style="612" bestFit="1" customWidth="1"/>
    <col min="9048" max="9107" width="9" style="612" customWidth="1"/>
    <col min="9108" max="9108" width="7.375" style="612" customWidth="1"/>
    <col min="9109" max="9137" width="9" style="612" customWidth="1"/>
    <col min="9138" max="9300" width="9" style="612"/>
    <col min="9301" max="9301" width="2.875" style="612" customWidth="1"/>
    <col min="9302" max="9302" width="7.125" style="612" customWidth="1"/>
    <col min="9303" max="9303" width="10.625" style="612" bestFit="1" customWidth="1"/>
    <col min="9304" max="9363" width="9" style="612" customWidth="1"/>
    <col min="9364" max="9364" width="7.375" style="612" customWidth="1"/>
    <col min="9365" max="9393" width="9" style="612" customWidth="1"/>
    <col min="9394" max="9556" width="9" style="612"/>
    <col min="9557" max="9557" width="2.875" style="612" customWidth="1"/>
    <col min="9558" max="9558" width="7.125" style="612" customWidth="1"/>
    <col min="9559" max="9559" width="10.625" style="612" bestFit="1" customWidth="1"/>
    <col min="9560" max="9619" width="9" style="612" customWidth="1"/>
    <col min="9620" max="9620" width="7.375" style="612" customWidth="1"/>
    <col min="9621" max="9649" width="9" style="612" customWidth="1"/>
    <col min="9650" max="9812" width="9" style="612"/>
    <col min="9813" max="9813" width="2.875" style="612" customWidth="1"/>
    <col min="9814" max="9814" width="7.125" style="612" customWidth="1"/>
    <col min="9815" max="9815" width="10.625" style="612" bestFit="1" customWidth="1"/>
    <col min="9816" max="9875" width="9" style="612" customWidth="1"/>
    <col min="9876" max="9876" width="7.375" style="612" customWidth="1"/>
    <col min="9877" max="9905" width="9" style="612" customWidth="1"/>
    <col min="9906" max="10068" width="9" style="612"/>
    <col min="10069" max="10069" width="2.875" style="612" customWidth="1"/>
    <col min="10070" max="10070" width="7.125" style="612" customWidth="1"/>
    <col min="10071" max="10071" width="10.625" style="612" bestFit="1" customWidth="1"/>
    <col min="10072" max="10131" width="9" style="612" customWidth="1"/>
    <col min="10132" max="10132" width="7.375" style="612" customWidth="1"/>
    <col min="10133" max="10161" width="9" style="612" customWidth="1"/>
    <col min="10162" max="10324" width="9" style="612"/>
    <col min="10325" max="10325" width="2.875" style="612" customWidth="1"/>
    <col min="10326" max="10326" width="7.125" style="612" customWidth="1"/>
    <col min="10327" max="10327" width="10.625" style="612" bestFit="1" customWidth="1"/>
    <col min="10328" max="10387" width="9" style="612" customWidth="1"/>
    <col min="10388" max="10388" width="7.375" style="612" customWidth="1"/>
    <col min="10389" max="10417" width="9" style="612" customWidth="1"/>
    <col min="10418" max="10580" width="9" style="612"/>
    <col min="10581" max="10581" width="2.875" style="612" customWidth="1"/>
    <col min="10582" max="10582" width="7.125" style="612" customWidth="1"/>
    <col min="10583" max="10583" width="10.625" style="612" bestFit="1" customWidth="1"/>
    <col min="10584" max="10643" width="9" style="612" customWidth="1"/>
    <col min="10644" max="10644" width="7.375" style="612" customWidth="1"/>
    <col min="10645" max="10673" width="9" style="612" customWidth="1"/>
    <col min="10674" max="10836" width="9" style="612"/>
    <col min="10837" max="10837" width="2.875" style="612" customWidth="1"/>
    <col min="10838" max="10838" width="7.125" style="612" customWidth="1"/>
    <col min="10839" max="10839" width="10.625" style="612" bestFit="1" customWidth="1"/>
    <col min="10840" max="10899" width="9" style="612" customWidth="1"/>
    <col min="10900" max="10900" width="7.375" style="612" customWidth="1"/>
    <col min="10901" max="10929" width="9" style="612" customWidth="1"/>
    <col min="10930" max="11092" width="9" style="612"/>
    <col min="11093" max="11093" width="2.875" style="612" customWidth="1"/>
    <col min="11094" max="11094" width="7.125" style="612" customWidth="1"/>
    <col min="11095" max="11095" width="10.625" style="612" bestFit="1" customWidth="1"/>
    <col min="11096" max="11155" width="9" style="612" customWidth="1"/>
    <col min="11156" max="11156" width="7.375" style="612" customWidth="1"/>
    <col min="11157" max="11185" width="9" style="612" customWidth="1"/>
    <col min="11186" max="11348" width="9" style="612"/>
    <col min="11349" max="11349" width="2.875" style="612" customWidth="1"/>
    <col min="11350" max="11350" width="7.125" style="612" customWidth="1"/>
    <col min="11351" max="11351" width="10.625" style="612" bestFit="1" customWidth="1"/>
    <col min="11352" max="11411" width="9" style="612" customWidth="1"/>
    <col min="11412" max="11412" width="7.375" style="612" customWidth="1"/>
    <col min="11413" max="11441" width="9" style="612" customWidth="1"/>
    <col min="11442" max="11604" width="9" style="612"/>
    <col min="11605" max="11605" width="2.875" style="612" customWidth="1"/>
    <col min="11606" max="11606" width="7.125" style="612" customWidth="1"/>
    <col min="11607" max="11607" width="10.625" style="612" bestFit="1" customWidth="1"/>
    <col min="11608" max="11667" width="9" style="612" customWidth="1"/>
    <col min="11668" max="11668" width="7.375" style="612" customWidth="1"/>
    <col min="11669" max="11697" width="9" style="612" customWidth="1"/>
    <col min="11698" max="11860" width="9" style="612"/>
    <col min="11861" max="11861" width="2.875" style="612" customWidth="1"/>
    <col min="11862" max="11862" width="7.125" style="612" customWidth="1"/>
    <col min="11863" max="11863" width="10.625" style="612" bestFit="1" customWidth="1"/>
    <col min="11864" max="11923" width="9" style="612" customWidth="1"/>
    <col min="11924" max="11924" width="7.375" style="612" customWidth="1"/>
    <col min="11925" max="11953" width="9" style="612" customWidth="1"/>
    <col min="11954" max="12116" width="9" style="612"/>
    <col min="12117" max="12117" width="2.875" style="612" customWidth="1"/>
    <col min="12118" max="12118" width="7.125" style="612" customWidth="1"/>
    <col min="12119" max="12119" width="10.625" style="612" bestFit="1" customWidth="1"/>
    <col min="12120" max="12179" width="9" style="612" customWidth="1"/>
    <col min="12180" max="12180" width="7.375" style="612" customWidth="1"/>
    <col min="12181" max="12209" width="9" style="612" customWidth="1"/>
    <col min="12210" max="12372" width="9" style="612"/>
    <col min="12373" max="12373" width="2.875" style="612" customWidth="1"/>
    <col min="12374" max="12374" width="7.125" style="612" customWidth="1"/>
    <col min="12375" max="12375" width="10.625" style="612" bestFit="1" customWidth="1"/>
    <col min="12376" max="12435" width="9" style="612" customWidth="1"/>
    <col min="12436" max="12436" width="7.375" style="612" customWidth="1"/>
    <col min="12437" max="12465" width="9" style="612" customWidth="1"/>
    <col min="12466" max="12628" width="9" style="612"/>
    <col min="12629" max="12629" width="2.875" style="612" customWidth="1"/>
    <col min="12630" max="12630" width="7.125" style="612" customWidth="1"/>
    <col min="12631" max="12631" width="10.625" style="612" bestFit="1" customWidth="1"/>
    <col min="12632" max="12691" width="9" style="612" customWidth="1"/>
    <col min="12692" max="12692" width="7.375" style="612" customWidth="1"/>
    <col min="12693" max="12721" width="9" style="612" customWidth="1"/>
    <col min="12722" max="12884" width="9" style="612"/>
    <col min="12885" max="12885" width="2.875" style="612" customWidth="1"/>
    <col min="12886" max="12886" width="7.125" style="612" customWidth="1"/>
    <col min="12887" max="12887" width="10.625" style="612" bestFit="1" customWidth="1"/>
    <col min="12888" max="12947" width="9" style="612" customWidth="1"/>
    <col min="12948" max="12948" width="7.375" style="612" customWidth="1"/>
    <col min="12949" max="12977" width="9" style="612" customWidth="1"/>
    <col min="12978" max="13140" width="9" style="612"/>
    <col min="13141" max="13141" width="2.875" style="612" customWidth="1"/>
    <col min="13142" max="13142" width="7.125" style="612" customWidth="1"/>
    <col min="13143" max="13143" width="10.625" style="612" bestFit="1" customWidth="1"/>
    <col min="13144" max="13203" width="9" style="612" customWidth="1"/>
    <col min="13204" max="13204" width="7.375" style="612" customWidth="1"/>
    <col min="13205" max="13233" width="9" style="612" customWidth="1"/>
    <col min="13234" max="13396" width="9" style="612"/>
    <col min="13397" max="13397" width="2.875" style="612" customWidth="1"/>
    <col min="13398" max="13398" width="7.125" style="612" customWidth="1"/>
    <col min="13399" max="13399" width="10.625" style="612" bestFit="1" customWidth="1"/>
    <col min="13400" max="13459" width="9" style="612" customWidth="1"/>
    <col min="13460" max="13460" width="7.375" style="612" customWidth="1"/>
    <col min="13461" max="13489" width="9" style="612" customWidth="1"/>
    <col min="13490" max="13652" width="9" style="612"/>
    <col min="13653" max="13653" width="2.875" style="612" customWidth="1"/>
    <col min="13654" max="13654" width="7.125" style="612" customWidth="1"/>
    <col min="13655" max="13655" width="10.625" style="612" bestFit="1" customWidth="1"/>
    <col min="13656" max="13715" width="9" style="612" customWidth="1"/>
    <col min="13716" max="13716" width="7.375" style="612" customWidth="1"/>
    <col min="13717" max="13745" width="9" style="612" customWidth="1"/>
    <col min="13746" max="13908" width="9" style="612"/>
    <col min="13909" max="13909" width="2.875" style="612" customWidth="1"/>
    <col min="13910" max="13910" width="7.125" style="612" customWidth="1"/>
    <col min="13911" max="13911" width="10.625" style="612" bestFit="1" customWidth="1"/>
    <col min="13912" max="13971" width="9" style="612" customWidth="1"/>
    <col min="13972" max="13972" width="7.375" style="612" customWidth="1"/>
    <col min="13973" max="14001" width="9" style="612" customWidth="1"/>
    <col min="14002" max="14164" width="9" style="612"/>
    <col min="14165" max="14165" width="2.875" style="612" customWidth="1"/>
    <col min="14166" max="14166" width="7.125" style="612" customWidth="1"/>
    <col min="14167" max="14167" width="10.625" style="612" bestFit="1" customWidth="1"/>
    <col min="14168" max="14227" width="9" style="612" customWidth="1"/>
    <col min="14228" max="14228" width="7.375" style="612" customWidth="1"/>
    <col min="14229" max="14257" width="9" style="612" customWidth="1"/>
    <col min="14258" max="14420" width="9" style="612"/>
    <col min="14421" max="14421" width="2.875" style="612" customWidth="1"/>
    <col min="14422" max="14422" width="7.125" style="612" customWidth="1"/>
    <col min="14423" max="14423" width="10.625" style="612" bestFit="1" customWidth="1"/>
    <col min="14424" max="14483" width="9" style="612" customWidth="1"/>
    <col min="14484" max="14484" width="7.375" style="612" customWidth="1"/>
    <col min="14485" max="14513" width="9" style="612" customWidth="1"/>
    <col min="14514" max="14676" width="9" style="612"/>
    <col min="14677" max="14677" width="2.875" style="612" customWidth="1"/>
    <col min="14678" max="14678" width="7.125" style="612" customWidth="1"/>
    <col min="14679" max="14679" width="10.625" style="612" bestFit="1" customWidth="1"/>
    <col min="14680" max="14739" width="9" style="612" customWidth="1"/>
    <col min="14740" max="14740" width="7.375" style="612" customWidth="1"/>
    <col min="14741" max="14769" width="9" style="612" customWidth="1"/>
    <col min="14770" max="14932" width="9" style="612"/>
    <col min="14933" max="14933" width="2.875" style="612" customWidth="1"/>
    <col min="14934" max="14934" width="7.125" style="612" customWidth="1"/>
    <col min="14935" max="14935" width="10.625" style="612" bestFit="1" customWidth="1"/>
    <col min="14936" max="14995" width="9" style="612" customWidth="1"/>
    <col min="14996" max="14996" width="7.375" style="612" customWidth="1"/>
    <col min="14997" max="15025" width="9" style="612" customWidth="1"/>
    <col min="15026" max="15188" width="9" style="612"/>
    <col min="15189" max="15189" width="2.875" style="612" customWidth="1"/>
    <col min="15190" max="15190" width="7.125" style="612" customWidth="1"/>
    <col min="15191" max="15191" width="10.625" style="612" bestFit="1" customWidth="1"/>
    <col min="15192" max="15251" width="9" style="612" customWidth="1"/>
    <col min="15252" max="15252" width="7.375" style="612" customWidth="1"/>
    <col min="15253" max="15281" width="9" style="612" customWidth="1"/>
    <col min="15282" max="15444" width="9" style="612"/>
    <col min="15445" max="15445" width="2.875" style="612" customWidth="1"/>
    <col min="15446" max="15446" width="7.125" style="612" customWidth="1"/>
    <col min="15447" max="15447" width="10.625" style="612" bestFit="1" customWidth="1"/>
    <col min="15448" max="15507" width="9" style="612" customWidth="1"/>
    <col min="15508" max="15508" width="7.375" style="612" customWidth="1"/>
    <col min="15509" max="15537" width="9" style="612" customWidth="1"/>
    <col min="15538" max="15700" width="9" style="612"/>
    <col min="15701" max="15701" width="2.875" style="612" customWidth="1"/>
    <col min="15702" max="15702" width="7.125" style="612" customWidth="1"/>
    <col min="15703" max="15703" width="10.625" style="612" bestFit="1" customWidth="1"/>
    <col min="15704" max="15763" width="9" style="612" customWidth="1"/>
    <col min="15764" max="15764" width="7.375" style="612" customWidth="1"/>
    <col min="15765" max="15793" width="9" style="612" customWidth="1"/>
    <col min="15794" max="15956" width="9" style="612"/>
    <col min="15957" max="15957" width="2.875" style="612" customWidth="1"/>
    <col min="15958" max="15958" width="7.125" style="612" customWidth="1"/>
    <col min="15959" max="15959" width="10.625" style="612" bestFit="1" customWidth="1"/>
    <col min="15960" max="16019" width="9" style="612" customWidth="1"/>
    <col min="16020" max="16020" width="7.375" style="612" customWidth="1"/>
    <col min="16021" max="16049" width="9" style="612" customWidth="1"/>
    <col min="16050" max="16212" width="9" style="612"/>
    <col min="16213" max="16213" width="2.875" style="612" customWidth="1"/>
    <col min="16214" max="16214" width="7.125" style="612" customWidth="1"/>
    <col min="16215" max="16215" width="10.625" style="612" bestFit="1" customWidth="1"/>
    <col min="16216" max="16275" width="9" style="612" customWidth="1"/>
    <col min="16276" max="16276" width="7.375" style="612" customWidth="1"/>
    <col min="16277" max="16302" width="0" style="612" hidden="1" customWidth="1"/>
    <col min="16303" max="16305" width="9" style="612" customWidth="1"/>
    <col min="16306" max="16338" width="9" style="612"/>
    <col min="16339" max="16384" width="8.75" style="612" customWidth="1"/>
  </cols>
  <sheetData>
    <row r="1" spans="1:275" ht="22.15" hidden="1" customHeight="1">
      <c r="A1" s="884"/>
      <c r="B1" s="884"/>
      <c r="C1" s="884"/>
      <c r="D1" s="884"/>
      <c r="E1" s="884"/>
      <c r="F1" s="884"/>
      <c r="G1" s="884"/>
      <c r="H1" s="885"/>
      <c r="I1" s="885"/>
      <c r="J1" s="885"/>
      <c r="K1" s="885"/>
      <c r="L1" s="885"/>
      <c r="M1" s="885"/>
      <c r="N1" s="885"/>
      <c r="O1" s="885"/>
      <c r="P1" s="885"/>
      <c r="Q1" s="885"/>
      <c r="R1" s="885"/>
      <c r="S1" s="885"/>
      <c r="T1" s="885"/>
      <c r="U1" s="885"/>
      <c r="V1" s="885"/>
      <c r="W1" s="885"/>
      <c r="X1" s="885"/>
      <c r="Y1" s="885"/>
      <c r="Z1" s="885"/>
      <c r="AA1" s="885"/>
      <c r="AB1" s="885"/>
      <c r="AC1" s="885"/>
      <c r="AD1" s="885"/>
      <c r="AE1" s="885"/>
      <c r="AF1" s="885"/>
      <c r="AG1" s="885"/>
      <c r="AH1" s="884"/>
      <c r="AI1" s="886"/>
      <c r="AJ1" s="884"/>
      <c r="AK1" s="884"/>
      <c r="AL1" s="884"/>
      <c r="AM1" s="884"/>
      <c r="AN1" s="884"/>
      <c r="AO1" s="884"/>
      <c r="AP1" s="884"/>
      <c r="AQ1" s="884"/>
      <c r="AR1" s="884"/>
      <c r="AS1" s="884"/>
      <c r="AT1" s="884"/>
      <c r="AU1" s="884"/>
      <c r="AV1" s="884"/>
      <c r="AW1" s="884"/>
      <c r="AX1" s="884"/>
      <c r="AY1" s="884"/>
      <c r="AZ1" s="884"/>
      <c r="BA1" s="884"/>
      <c r="BB1" s="884"/>
      <c r="BC1" s="884"/>
      <c r="BD1" s="884"/>
      <c r="BE1" s="884"/>
      <c r="BF1" s="884"/>
      <c r="BG1" s="884"/>
      <c r="BH1" s="884"/>
      <c r="BI1" s="884"/>
      <c r="BJ1" s="884"/>
      <c r="BK1" s="884"/>
      <c r="BL1" s="884"/>
      <c r="BM1" s="884"/>
      <c r="BN1" s="884"/>
      <c r="BO1" s="884"/>
      <c r="BP1" s="884"/>
      <c r="BQ1" s="884"/>
      <c r="BR1" s="884"/>
      <c r="BS1" s="884"/>
      <c r="BT1" s="884"/>
      <c r="BU1" s="884"/>
      <c r="BV1" s="884"/>
      <c r="BW1" s="884"/>
      <c r="BX1" s="884"/>
      <c r="BY1" s="884"/>
      <c r="BZ1" s="884"/>
      <c r="CA1" s="884"/>
      <c r="CB1" s="884"/>
      <c r="CC1" s="884"/>
      <c r="CD1" s="884"/>
      <c r="CE1" s="884"/>
      <c r="CF1" s="884"/>
      <c r="CG1" s="884"/>
      <c r="CH1" s="884"/>
      <c r="CI1" s="884"/>
      <c r="CJ1" s="884"/>
      <c r="CK1" s="884"/>
      <c r="CL1" s="884"/>
      <c r="CM1" s="884"/>
      <c r="CN1" s="884"/>
      <c r="CO1" s="884"/>
      <c r="CP1" s="884"/>
      <c r="CQ1" s="884"/>
      <c r="CR1" s="884"/>
      <c r="CS1" s="884"/>
      <c r="CT1" s="884"/>
      <c r="CU1" s="884"/>
      <c r="CV1" s="884"/>
      <c r="CW1" s="884"/>
      <c r="CX1" s="884"/>
      <c r="CY1" s="884"/>
      <c r="CZ1" s="884"/>
      <c r="DA1" s="884"/>
      <c r="DB1" s="884"/>
      <c r="DC1" s="884"/>
      <c r="DD1" s="884"/>
      <c r="DE1" s="884"/>
      <c r="DF1" s="884"/>
      <c r="DG1" s="884"/>
      <c r="DH1" s="884"/>
      <c r="DI1" s="884"/>
      <c r="DJ1" s="884"/>
      <c r="DK1" s="884"/>
      <c r="DL1" s="884"/>
      <c r="DM1" s="884"/>
      <c r="DN1" s="884"/>
      <c r="DO1" s="884"/>
      <c r="DP1" s="884"/>
      <c r="DQ1" s="884"/>
      <c r="DR1" s="884"/>
      <c r="DS1" s="884"/>
      <c r="DT1" s="884"/>
      <c r="DU1" s="884"/>
      <c r="DV1" s="884"/>
      <c r="DW1" s="884"/>
      <c r="DX1" s="884"/>
      <c r="DY1" s="884"/>
      <c r="DZ1" s="884"/>
      <c r="EA1" s="884"/>
      <c r="EB1" s="884"/>
      <c r="EC1" s="884"/>
      <c r="ED1" s="884"/>
      <c r="EE1" s="884"/>
      <c r="EF1" s="884"/>
      <c r="EG1" s="884"/>
      <c r="EH1" s="884"/>
      <c r="EI1" s="884"/>
      <c r="EJ1" s="884"/>
      <c r="EK1" s="884"/>
      <c r="EL1" s="884"/>
      <c r="EM1" s="884"/>
      <c r="EN1" s="884"/>
      <c r="EO1" s="884"/>
      <c r="EP1" s="884"/>
      <c r="EQ1" s="884"/>
      <c r="ER1" s="884"/>
      <c r="ES1" s="884"/>
      <c r="ET1" s="884"/>
      <c r="EU1" s="884"/>
      <c r="EV1" s="884"/>
      <c r="EW1" s="884"/>
      <c r="EX1" s="884"/>
      <c r="EY1" s="884"/>
      <c r="EZ1" s="884"/>
      <c r="FA1" s="884"/>
      <c r="FB1" s="884"/>
      <c r="FC1" s="884"/>
      <c r="FD1" s="884"/>
      <c r="FE1" s="884"/>
      <c r="FF1" s="884"/>
      <c r="FG1" s="884"/>
      <c r="FH1" s="884"/>
      <c r="FI1" s="884"/>
      <c r="FJ1" s="884"/>
      <c r="FK1" s="884"/>
      <c r="FL1" s="884"/>
      <c r="FM1" s="884"/>
      <c r="FN1" s="884"/>
      <c r="FO1" s="884"/>
      <c r="FP1" s="884"/>
      <c r="FQ1" s="884"/>
      <c r="FR1" s="884"/>
      <c r="FS1" s="884"/>
      <c r="FT1" s="884"/>
      <c r="FU1" s="884"/>
      <c r="FV1" s="884"/>
      <c r="FW1" s="884"/>
      <c r="FX1" s="884"/>
      <c r="FY1" s="884"/>
      <c r="FZ1" s="884"/>
      <c r="GA1" s="884"/>
      <c r="GB1" s="884"/>
      <c r="GC1" s="884"/>
      <c r="GD1" s="884"/>
      <c r="GE1" s="884"/>
      <c r="GF1" s="884"/>
      <c r="GG1" s="884"/>
      <c r="GH1" s="884"/>
      <c r="GI1" s="884"/>
      <c r="GJ1" s="884"/>
      <c r="GK1" s="884"/>
      <c r="GL1" s="884"/>
      <c r="GM1" s="884"/>
      <c r="GN1" s="884"/>
      <c r="GO1" s="884"/>
      <c r="GP1" s="884"/>
      <c r="GQ1" s="884"/>
      <c r="GR1" s="884"/>
      <c r="GS1" s="884"/>
      <c r="GT1" s="884"/>
      <c r="GU1" s="884"/>
      <c r="GV1" s="884"/>
      <c r="GW1" s="884"/>
      <c r="GX1" s="884"/>
      <c r="GY1" s="884"/>
      <c r="GZ1" s="884"/>
      <c r="HA1" s="884"/>
      <c r="HB1" s="884"/>
      <c r="HC1" s="884"/>
      <c r="HD1" s="884"/>
      <c r="HE1" s="884"/>
      <c r="HF1" s="884"/>
      <c r="HG1" s="884"/>
      <c r="HH1" s="884"/>
      <c r="HI1" s="884"/>
      <c r="HJ1" s="884"/>
      <c r="HK1" s="884"/>
      <c r="HL1" s="884"/>
      <c r="HM1" s="884"/>
      <c r="HN1" s="884"/>
      <c r="HO1" s="884"/>
      <c r="HP1" s="884"/>
      <c r="HQ1" s="884"/>
      <c r="HR1" s="884"/>
      <c r="HS1" s="884"/>
      <c r="HT1" s="884"/>
      <c r="HU1" s="884"/>
      <c r="HV1" s="884"/>
      <c r="HW1" s="887"/>
      <c r="HX1" s="884"/>
      <c r="HY1" s="884"/>
      <c r="HZ1" s="884"/>
      <c r="IA1" s="884"/>
      <c r="IB1" s="884"/>
      <c r="IC1" s="884"/>
      <c r="ID1" s="884"/>
      <c r="IE1" s="884"/>
      <c r="IF1" s="884"/>
      <c r="IG1" s="884"/>
      <c r="IH1" s="884"/>
      <c r="II1" s="884"/>
      <c r="IJ1" s="884"/>
      <c r="IK1" s="884"/>
      <c r="IU1" s="888"/>
      <c r="IV1" s="888"/>
      <c r="IW1" s="888"/>
      <c r="IX1" s="888"/>
      <c r="IY1" s="888"/>
      <c r="IZ1" s="888"/>
      <c r="JA1" s="888"/>
      <c r="JB1" s="888"/>
      <c r="JC1" s="888"/>
    </row>
    <row r="2" spans="1:275" ht="22.15" hidden="1" customHeight="1">
      <c r="A2" s="889" t="s">
        <v>2817</v>
      </c>
      <c r="B2" s="890"/>
      <c r="C2" s="890"/>
      <c r="D2" s="891" t="s">
        <v>2818</v>
      </c>
      <c r="E2" s="890"/>
      <c r="F2" s="890"/>
      <c r="G2" s="890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  <c r="AB2" s="892"/>
      <c r="AC2" s="892"/>
      <c r="AD2" s="892"/>
      <c r="AE2" s="892"/>
      <c r="AF2" s="892"/>
      <c r="AG2" s="892"/>
      <c r="AH2" s="884"/>
      <c r="AI2" s="886"/>
      <c r="AJ2" s="884"/>
      <c r="AK2" s="884"/>
      <c r="AL2" s="884"/>
      <c r="AM2" s="884"/>
      <c r="AN2" s="884"/>
      <c r="AO2" s="884"/>
      <c r="AP2" s="884"/>
      <c r="AQ2" s="884"/>
      <c r="AR2" s="884"/>
      <c r="AS2" s="884"/>
      <c r="AT2" s="884"/>
      <c r="AU2" s="884"/>
      <c r="AV2" s="884"/>
      <c r="AW2" s="884"/>
      <c r="AX2" s="884"/>
      <c r="AY2" s="884"/>
      <c r="AZ2" s="884"/>
      <c r="BA2" s="884"/>
      <c r="BB2" s="884"/>
      <c r="BC2" s="884"/>
      <c r="BD2" s="884"/>
      <c r="BE2" s="884"/>
      <c r="BF2" s="884"/>
      <c r="BG2" s="884"/>
      <c r="BH2" s="884"/>
      <c r="BI2" s="884"/>
      <c r="BJ2" s="884"/>
      <c r="BK2" s="884"/>
      <c r="BL2" s="884"/>
      <c r="BM2" s="884"/>
      <c r="BN2" s="884"/>
      <c r="BO2" s="884"/>
      <c r="BP2" s="884"/>
      <c r="BQ2" s="884"/>
      <c r="BR2" s="884"/>
      <c r="BS2" s="884"/>
      <c r="BT2" s="884"/>
      <c r="BU2" s="884"/>
      <c r="BV2" s="884"/>
      <c r="BW2" s="884"/>
      <c r="BX2" s="884"/>
      <c r="BY2" s="884"/>
      <c r="BZ2" s="884"/>
      <c r="CA2" s="884"/>
      <c r="CB2" s="884"/>
      <c r="CC2" s="884"/>
      <c r="CD2" s="884"/>
      <c r="CE2" s="884"/>
      <c r="CF2" s="884"/>
      <c r="CG2" s="884"/>
      <c r="CH2" s="884"/>
      <c r="CI2" s="884"/>
      <c r="CJ2" s="884"/>
      <c r="CK2" s="884"/>
      <c r="CL2" s="884"/>
      <c r="CM2" s="884"/>
      <c r="CN2" s="884"/>
      <c r="CO2" s="884"/>
      <c r="CP2" s="884"/>
      <c r="CQ2" s="884"/>
      <c r="CR2" s="884"/>
      <c r="CS2" s="884"/>
      <c r="CT2" s="884"/>
      <c r="CU2" s="884"/>
      <c r="CV2" s="884"/>
      <c r="CW2" s="884"/>
      <c r="CX2" s="884"/>
      <c r="CY2" s="884"/>
      <c r="CZ2" s="884"/>
      <c r="DA2" s="884"/>
      <c r="DB2" s="884"/>
      <c r="DC2" s="884"/>
      <c r="DD2" s="884"/>
      <c r="DE2" s="884"/>
      <c r="DF2" s="884"/>
      <c r="DG2" s="884"/>
      <c r="DH2" s="884"/>
      <c r="DI2" s="884"/>
      <c r="DJ2" s="884"/>
      <c r="DK2" s="884"/>
      <c r="DL2" s="884"/>
      <c r="DM2" s="884"/>
      <c r="DN2" s="884"/>
      <c r="DO2" s="884"/>
      <c r="DP2" s="884"/>
      <c r="DQ2" s="884"/>
      <c r="DR2" s="884"/>
      <c r="DS2" s="884"/>
      <c r="DT2" s="884"/>
      <c r="DU2" s="884"/>
      <c r="DV2" s="884"/>
      <c r="DW2" s="884"/>
      <c r="DX2" s="884"/>
      <c r="DY2" s="884"/>
      <c r="DZ2" s="884"/>
      <c r="EA2" s="884"/>
      <c r="EB2" s="884"/>
      <c r="EC2" s="884"/>
      <c r="ED2" s="884"/>
      <c r="EE2" s="884"/>
      <c r="EF2" s="884"/>
      <c r="EG2" s="884"/>
      <c r="EH2" s="884"/>
      <c r="EI2" s="884"/>
      <c r="EJ2" s="884"/>
      <c r="EK2" s="884"/>
      <c r="EL2" s="884"/>
      <c r="EM2" s="884"/>
      <c r="EN2" s="884"/>
      <c r="EO2" s="884"/>
      <c r="EP2" s="884"/>
      <c r="EQ2" s="884"/>
      <c r="ER2" s="884"/>
      <c r="ES2" s="884"/>
      <c r="ET2" s="884"/>
      <c r="EU2" s="884"/>
      <c r="EV2" s="884"/>
      <c r="EW2" s="884"/>
      <c r="EX2" s="884"/>
      <c r="EY2" s="884"/>
      <c r="EZ2" s="884"/>
      <c r="FA2" s="884"/>
      <c r="FB2" s="884"/>
      <c r="FC2" s="884"/>
      <c r="FD2" s="884"/>
      <c r="FE2" s="884"/>
      <c r="FF2" s="884"/>
      <c r="FG2" s="884"/>
      <c r="FH2" s="884"/>
      <c r="FI2" s="884"/>
      <c r="FJ2" s="884"/>
      <c r="FK2" s="884"/>
      <c r="FL2" s="884"/>
      <c r="FM2" s="884"/>
      <c r="FN2" s="884"/>
      <c r="FO2" s="884"/>
      <c r="FP2" s="884"/>
      <c r="FQ2" s="884"/>
      <c r="FR2" s="884"/>
      <c r="FS2" s="884"/>
      <c r="FT2" s="884"/>
      <c r="FU2" s="884"/>
      <c r="FV2" s="884"/>
      <c r="FW2" s="884"/>
      <c r="FX2" s="884"/>
      <c r="FY2" s="884"/>
      <c r="FZ2" s="884"/>
      <c r="GA2" s="884"/>
      <c r="GB2" s="884"/>
      <c r="GC2" s="884"/>
      <c r="GD2" s="884"/>
      <c r="GE2" s="884"/>
      <c r="GF2" s="884"/>
      <c r="GG2" s="884"/>
      <c r="GH2" s="884"/>
      <c r="GI2" s="884"/>
      <c r="GJ2" s="884"/>
      <c r="GK2" s="884"/>
      <c r="GL2" s="884"/>
      <c r="GM2" s="884"/>
      <c r="GN2" s="884"/>
      <c r="GO2" s="884"/>
      <c r="GP2" s="884"/>
      <c r="GQ2" s="884"/>
      <c r="GR2" s="884"/>
      <c r="GS2" s="884"/>
      <c r="GT2" s="884"/>
      <c r="GU2" s="884"/>
      <c r="GV2" s="884"/>
      <c r="GW2" s="884"/>
      <c r="GX2" s="884"/>
      <c r="GY2" s="884"/>
      <c r="GZ2" s="884"/>
      <c r="HA2" s="884"/>
      <c r="HB2" s="884"/>
      <c r="HC2" s="884"/>
      <c r="HD2" s="884"/>
      <c r="HE2" s="884"/>
      <c r="HF2" s="884"/>
      <c r="HG2" s="884"/>
      <c r="HH2" s="884"/>
      <c r="HI2" s="884"/>
      <c r="HJ2" s="884"/>
      <c r="HK2" s="884"/>
      <c r="HL2" s="884"/>
      <c r="HM2" s="884"/>
      <c r="HN2" s="884"/>
      <c r="HO2" s="884"/>
      <c r="HP2" s="884"/>
      <c r="HQ2" s="884"/>
      <c r="HR2" s="884"/>
      <c r="HS2" s="884"/>
      <c r="HT2" s="884"/>
      <c r="HU2" s="884"/>
      <c r="HV2" s="884"/>
      <c r="HW2" s="887"/>
      <c r="HX2" s="884"/>
      <c r="HY2" s="884"/>
      <c r="HZ2" s="884"/>
      <c r="IA2" s="884"/>
      <c r="IB2" s="884"/>
      <c r="IC2" s="884"/>
      <c r="ID2" s="884"/>
      <c r="IE2" s="884"/>
      <c r="IF2" s="884"/>
      <c r="IG2" s="884"/>
      <c r="IH2" s="884"/>
      <c r="II2" s="884"/>
      <c r="IJ2" s="884"/>
      <c r="IK2" s="884"/>
      <c r="IU2" s="888"/>
      <c r="IV2" s="888"/>
      <c r="IW2" s="888"/>
      <c r="IX2" s="888"/>
      <c r="IY2" s="888"/>
      <c r="IZ2" s="888"/>
      <c r="JA2" s="888"/>
      <c r="JB2" s="888"/>
      <c r="JC2" s="888"/>
    </row>
    <row r="3" spans="1:275" ht="22.15" hidden="1" customHeight="1">
      <c r="A3" s="884"/>
      <c r="B3" s="884"/>
      <c r="C3" s="884"/>
      <c r="D3" s="891" t="s">
        <v>2819</v>
      </c>
      <c r="E3" s="890"/>
      <c r="F3" s="890"/>
      <c r="G3" s="890"/>
      <c r="H3" s="892"/>
      <c r="I3" s="892"/>
      <c r="J3" s="892"/>
      <c r="K3" s="892"/>
      <c r="L3" s="892"/>
      <c r="M3" s="892"/>
      <c r="N3" s="892"/>
      <c r="O3" s="892"/>
      <c r="P3" s="892"/>
      <c r="Q3" s="892"/>
      <c r="R3" s="892"/>
      <c r="S3" s="892"/>
      <c r="T3" s="892"/>
      <c r="U3" s="892"/>
      <c r="V3" s="892"/>
      <c r="W3" s="892"/>
      <c r="X3" s="892"/>
      <c r="Y3" s="892"/>
      <c r="Z3" s="892"/>
      <c r="AA3" s="892"/>
      <c r="AB3" s="892"/>
      <c r="AC3" s="892"/>
      <c r="AD3" s="892"/>
      <c r="AE3" s="892"/>
      <c r="AF3" s="892"/>
      <c r="AG3" s="892"/>
      <c r="AH3" s="884"/>
      <c r="AI3" s="886"/>
      <c r="AJ3" s="884"/>
      <c r="AK3" s="884"/>
      <c r="AL3" s="884"/>
      <c r="AM3" s="884"/>
      <c r="AN3" s="884"/>
      <c r="AO3" s="884"/>
      <c r="AP3" s="884"/>
      <c r="AQ3" s="884"/>
      <c r="AR3" s="884"/>
      <c r="AS3" s="884"/>
      <c r="AT3" s="884"/>
      <c r="AU3" s="884"/>
      <c r="AV3" s="884"/>
      <c r="AW3" s="884"/>
      <c r="AX3" s="884"/>
      <c r="AY3" s="884"/>
      <c r="AZ3" s="884"/>
      <c r="BA3" s="884"/>
      <c r="BB3" s="884"/>
      <c r="BC3" s="884"/>
      <c r="BD3" s="884"/>
      <c r="BE3" s="884"/>
      <c r="BF3" s="884"/>
      <c r="BG3" s="884"/>
      <c r="BH3" s="884"/>
      <c r="BI3" s="884"/>
      <c r="BJ3" s="884"/>
      <c r="BK3" s="884"/>
      <c r="BL3" s="884"/>
      <c r="BM3" s="884"/>
      <c r="BN3" s="884"/>
      <c r="BO3" s="884"/>
      <c r="BP3" s="884"/>
      <c r="BQ3" s="884"/>
      <c r="BR3" s="884"/>
      <c r="BS3" s="884"/>
      <c r="BT3" s="884"/>
      <c r="BU3" s="884"/>
      <c r="BV3" s="884"/>
      <c r="BW3" s="884"/>
      <c r="BX3" s="884"/>
      <c r="BY3" s="884"/>
      <c r="BZ3" s="884"/>
      <c r="CA3" s="884"/>
      <c r="CB3" s="884"/>
      <c r="CC3" s="884"/>
      <c r="CD3" s="884"/>
      <c r="CE3" s="884"/>
      <c r="CF3" s="884"/>
      <c r="CG3" s="884"/>
      <c r="CH3" s="884"/>
      <c r="CI3" s="884"/>
      <c r="CJ3" s="884"/>
      <c r="CK3" s="884"/>
      <c r="CL3" s="884"/>
      <c r="CM3" s="884"/>
      <c r="CN3" s="884"/>
      <c r="CO3" s="884"/>
      <c r="CP3" s="884"/>
      <c r="CQ3" s="884"/>
      <c r="CR3" s="884"/>
      <c r="CS3" s="884"/>
      <c r="CT3" s="884"/>
      <c r="CU3" s="884"/>
      <c r="CV3" s="884"/>
      <c r="CW3" s="884"/>
      <c r="CX3" s="884"/>
      <c r="CY3" s="884"/>
      <c r="CZ3" s="884"/>
      <c r="DA3" s="884"/>
      <c r="DB3" s="884"/>
      <c r="DC3" s="884"/>
      <c r="DD3" s="884"/>
      <c r="DE3" s="884"/>
      <c r="DF3" s="884"/>
      <c r="DG3" s="884"/>
      <c r="DH3" s="884"/>
      <c r="DI3" s="884"/>
      <c r="DJ3" s="884"/>
      <c r="DK3" s="884"/>
      <c r="DL3" s="884"/>
      <c r="DM3" s="884"/>
      <c r="DN3" s="884"/>
      <c r="DO3" s="884"/>
      <c r="DP3" s="884"/>
      <c r="DQ3" s="884"/>
      <c r="DR3" s="884"/>
      <c r="DS3" s="884"/>
      <c r="DT3" s="884"/>
      <c r="DU3" s="884"/>
      <c r="DV3" s="884"/>
      <c r="DW3" s="884"/>
      <c r="DX3" s="884"/>
      <c r="DY3" s="884"/>
      <c r="DZ3" s="884"/>
      <c r="EA3" s="884"/>
      <c r="EB3" s="884"/>
      <c r="EC3" s="884"/>
      <c r="ED3" s="884"/>
      <c r="EE3" s="884"/>
      <c r="EF3" s="884"/>
      <c r="EG3" s="884"/>
      <c r="EH3" s="884"/>
      <c r="EI3" s="884"/>
      <c r="EJ3" s="884"/>
      <c r="EK3" s="884"/>
      <c r="EL3" s="884"/>
      <c r="EM3" s="884"/>
      <c r="EN3" s="884"/>
      <c r="EO3" s="884"/>
      <c r="EP3" s="884"/>
      <c r="EQ3" s="884"/>
      <c r="ER3" s="884"/>
      <c r="ES3" s="884"/>
      <c r="ET3" s="884"/>
      <c r="EU3" s="884"/>
      <c r="EV3" s="884"/>
      <c r="EW3" s="884"/>
      <c r="EX3" s="884"/>
      <c r="EY3" s="884"/>
      <c r="EZ3" s="884"/>
      <c r="FA3" s="884"/>
      <c r="FB3" s="884"/>
      <c r="FC3" s="884"/>
      <c r="FD3" s="884"/>
      <c r="FE3" s="884"/>
      <c r="FF3" s="884"/>
      <c r="FG3" s="884"/>
      <c r="FH3" s="884"/>
      <c r="FI3" s="884"/>
      <c r="FJ3" s="884"/>
      <c r="FK3" s="884"/>
      <c r="FL3" s="884"/>
      <c r="FM3" s="884"/>
      <c r="FN3" s="884"/>
      <c r="FO3" s="884"/>
      <c r="FP3" s="884"/>
      <c r="FQ3" s="884"/>
      <c r="FR3" s="884"/>
      <c r="FS3" s="884"/>
      <c r="FT3" s="884"/>
      <c r="FU3" s="884"/>
      <c r="FV3" s="884"/>
      <c r="FW3" s="884"/>
      <c r="FX3" s="884"/>
      <c r="FY3" s="884"/>
      <c r="FZ3" s="884"/>
      <c r="GA3" s="884"/>
      <c r="GB3" s="884"/>
      <c r="GC3" s="884"/>
      <c r="GD3" s="884"/>
      <c r="GE3" s="884"/>
      <c r="GF3" s="884"/>
      <c r="GG3" s="884"/>
      <c r="GH3" s="884"/>
      <c r="GI3" s="884"/>
      <c r="GJ3" s="884"/>
      <c r="GK3" s="884"/>
      <c r="GL3" s="884"/>
      <c r="GM3" s="884"/>
      <c r="GN3" s="884"/>
      <c r="GO3" s="884"/>
      <c r="GP3" s="884"/>
      <c r="GQ3" s="884"/>
      <c r="GR3" s="884"/>
      <c r="GS3" s="884"/>
      <c r="GT3" s="884"/>
      <c r="GU3" s="884"/>
      <c r="GV3" s="884"/>
      <c r="GW3" s="884"/>
      <c r="GX3" s="884"/>
      <c r="GY3" s="884"/>
      <c r="GZ3" s="884"/>
      <c r="HA3" s="884"/>
      <c r="HB3" s="884"/>
      <c r="HC3" s="884"/>
      <c r="HD3" s="884"/>
      <c r="HE3" s="884"/>
      <c r="HF3" s="884"/>
      <c r="HG3" s="884"/>
      <c r="HH3" s="884"/>
      <c r="HI3" s="884"/>
      <c r="HJ3" s="884"/>
      <c r="HK3" s="884"/>
      <c r="HL3" s="884"/>
      <c r="HM3" s="884"/>
      <c r="HN3" s="884"/>
      <c r="HO3" s="884"/>
      <c r="HP3" s="884"/>
      <c r="HQ3" s="884"/>
      <c r="HR3" s="884"/>
      <c r="HS3" s="884"/>
      <c r="HT3" s="884"/>
      <c r="HU3" s="884"/>
      <c r="HV3" s="884"/>
      <c r="HW3" s="887"/>
      <c r="HX3" s="884"/>
      <c r="HY3" s="884"/>
      <c r="HZ3" s="884"/>
      <c r="IA3" s="884"/>
      <c r="IB3" s="884"/>
      <c r="IC3" s="884"/>
      <c r="ID3" s="884"/>
      <c r="IE3" s="884"/>
      <c r="IF3" s="884"/>
      <c r="IG3" s="884"/>
      <c r="IH3" s="884"/>
      <c r="II3" s="884"/>
      <c r="IJ3" s="884"/>
      <c r="IK3" s="884"/>
      <c r="IU3" s="888"/>
      <c r="IV3" s="888"/>
      <c r="IW3" s="888"/>
      <c r="IX3" s="888"/>
      <c r="IY3" s="888"/>
      <c r="IZ3" s="888"/>
      <c r="JA3" s="888"/>
      <c r="JB3" s="888"/>
      <c r="JC3" s="888"/>
    </row>
    <row r="4" spans="1:275" ht="22.15" hidden="1" customHeight="1">
      <c r="A4" s="884"/>
      <c r="B4" s="884"/>
      <c r="C4" s="884"/>
      <c r="D4" s="893" t="s">
        <v>2820</v>
      </c>
      <c r="E4" s="884"/>
      <c r="F4" s="884"/>
      <c r="G4" s="884"/>
      <c r="H4" s="885"/>
      <c r="I4" s="885"/>
      <c r="J4" s="885"/>
      <c r="K4" s="885"/>
      <c r="L4" s="885"/>
      <c r="M4" s="885"/>
      <c r="N4" s="885"/>
      <c r="O4" s="885"/>
      <c r="P4" s="885"/>
      <c r="Q4" s="885"/>
      <c r="R4" s="885"/>
      <c r="S4" s="885"/>
      <c r="T4" s="885"/>
      <c r="U4" s="885"/>
      <c r="V4" s="885"/>
      <c r="W4" s="885"/>
      <c r="X4" s="885"/>
      <c r="Y4" s="885"/>
      <c r="Z4" s="885"/>
      <c r="AA4" s="885"/>
      <c r="AB4" s="885"/>
      <c r="AC4" s="885"/>
      <c r="AD4" s="885"/>
      <c r="AE4" s="885"/>
      <c r="AF4" s="885"/>
      <c r="AG4" s="885"/>
      <c r="AH4" s="884"/>
      <c r="AI4" s="886"/>
      <c r="AJ4" s="884"/>
      <c r="AK4" s="884"/>
      <c r="AL4" s="884"/>
      <c r="AM4" s="884"/>
      <c r="AN4" s="884"/>
      <c r="AO4" s="884"/>
      <c r="AP4" s="884"/>
      <c r="AQ4" s="884"/>
      <c r="AR4" s="884"/>
      <c r="AS4" s="884"/>
      <c r="AT4" s="884"/>
      <c r="AU4" s="884"/>
      <c r="AV4" s="884"/>
      <c r="AW4" s="884"/>
      <c r="AX4" s="884"/>
      <c r="AY4" s="884"/>
      <c r="AZ4" s="884"/>
      <c r="BA4" s="884"/>
      <c r="BB4" s="884"/>
      <c r="BC4" s="884"/>
      <c r="BD4" s="884"/>
      <c r="BE4" s="884"/>
      <c r="BF4" s="884"/>
      <c r="BG4" s="884"/>
      <c r="BH4" s="884"/>
      <c r="BI4" s="884"/>
      <c r="BJ4" s="884"/>
      <c r="BK4" s="884"/>
      <c r="BL4" s="884"/>
      <c r="BM4" s="884"/>
      <c r="BN4" s="884"/>
      <c r="BO4" s="884"/>
      <c r="BP4" s="884"/>
      <c r="BQ4" s="884"/>
      <c r="BR4" s="884"/>
      <c r="BS4" s="884"/>
      <c r="BT4" s="884"/>
      <c r="BU4" s="884"/>
      <c r="BV4" s="884"/>
      <c r="BW4" s="884"/>
      <c r="BX4" s="884"/>
      <c r="BY4" s="884"/>
      <c r="BZ4" s="884"/>
      <c r="CA4" s="884"/>
      <c r="CB4" s="884"/>
      <c r="CC4" s="884"/>
      <c r="CD4" s="884"/>
      <c r="CE4" s="884"/>
      <c r="CF4" s="884"/>
      <c r="CG4" s="884"/>
      <c r="CH4" s="884"/>
      <c r="CI4" s="884"/>
      <c r="CJ4" s="884"/>
      <c r="CK4" s="884"/>
      <c r="CL4" s="884"/>
      <c r="CM4" s="884"/>
      <c r="CN4" s="884"/>
      <c r="CO4" s="884"/>
      <c r="CP4" s="884"/>
      <c r="CQ4" s="884"/>
      <c r="CR4" s="884"/>
      <c r="CS4" s="884"/>
      <c r="CT4" s="884"/>
      <c r="CU4" s="884"/>
      <c r="CV4" s="884"/>
      <c r="CW4" s="884"/>
      <c r="CX4" s="884"/>
      <c r="CY4" s="884"/>
      <c r="CZ4" s="884"/>
      <c r="DA4" s="884"/>
      <c r="DB4" s="884"/>
      <c r="DC4" s="884"/>
      <c r="DD4" s="884"/>
      <c r="DE4" s="884"/>
      <c r="DF4" s="884"/>
      <c r="DG4" s="884"/>
      <c r="DH4" s="884"/>
      <c r="DI4" s="884"/>
      <c r="DJ4" s="884"/>
      <c r="DK4" s="884"/>
      <c r="DL4" s="884"/>
      <c r="DM4" s="884"/>
      <c r="DN4" s="884"/>
      <c r="DO4" s="884"/>
      <c r="DP4" s="884"/>
      <c r="DQ4" s="884"/>
      <c r="DR4" s="884"/>
      <c r="DS4" s="884"/>
      <c r="DT4" s="884"/>
      <c r="DU4" s="884"/>
      <c r="DV4" s="884"/>
      <c r="DW4" s="884"/>
      <c r="DX4" s="884"/>
      <c r="DY4" s="884"/>
      <c r="DZ4" s="884"/>
      <c r="EA4" s="884"/>
      <c r="EB4" s="884"/>
      <c r="EC4" s="884"/>
      <c r="ED4" s="884"/>
      <c r="EE4" s="884"/>
      <c r="EF4" s="884"/>
      <c r="EG4" s="884"/>
      <c r="EH4" s="884"/>
      <c r="EI4" s="884"/>
      <c r="EJ4" s="884"/>
      <c r="EK4" s="884"/>
      <c r="EL4" s="884"/>
      <c r="EM4" s="884"/>
      <c r="EN4" s="884"/>
      <c r="EO4" s="884"/>
      <c r="EP4" s="884"/>
      <c r="EQ4" s="884"/>
      <c r="ER4" s="884"/>
      <c r="ES4" s="884"/>
      <c r="ET4" s="884"/>
      <c r="EU4" s="884"/>
      <c r="EV4" s="884"/>
      <c r="EW4" s="884"/>
      <c r="EX4" s="884"/>
      <c r="EY4" s="884"/>
      <c r="EZ4" s="884"/>
      <c r="FA4" s="884"/>
      <c r="FB4" s="884"/>
      <c r="FC4" s="884"/>
      <c r="FD4" s="884"/>
      <c r="FE4" s="884"/>
      <c r="FF4" s="884"/>
      <c r="FG4" s="884"/>
      <c r="FH4" s="884"/>
      <c r="FI4" s="884"/>
      <c r="FJ4" s="884"/>
      <c r="FK4" s="884"/>
      <c r="FL4" s="884"/>
      <c r="FM4" s="884"/>
      <c r="FN4" s="884"/>
      <c r="FO4" s="884"/>
      <c r="FP4" s="884"/>
      <c r="FQ4" s="884"/>
      <c r="FR4" s="884"/>
      <c r="FS4" s="884"/>
      <c r="FT4" s="884"/>
      <c r="FU4" s="884"/>
      <c r="FV4" s="884"/>
      <c r="FW4" s="884"/>
      <c r="FX4" s="884"/>
      <c r="FY4" s="884"/>
      <c r="FZ4" s="884"/>
      <c r="GA4" s="884"/>
      <c r="GB4" s="884"/>
      <c r="GC4" s="884"/>
      <c r="GD4" s="884"/>
      <c r="GE4" s="884"/>
      <c r="GF4" s="884"/>
      <c r="GG4" s="884"/>
      <c r="GH4" s="884"/>
      <c r="GI4" s="884"/>
      <c r="GJ4" s="884"/>
      <c r="GK4" s="884"/>
      <c r="GL4" s="884"/>
      <c r="GM4" s="884"/>
      <c r="GN4" s="884"/>
      <c r="GO4" s="884"/>
      <c r="GP4" s="884"/>
      <c r="GQ4" s="884"/>
      <c r="GR4" s="884"/>
      <c r="GS4" s="884"/>
      <c r="GT4" s="884"/>
      <c r="GU4" s="884"/>
      <c r="GV4" s="884"/>
      <c r="GW4" s="884"/>
      <c r="GX4" s="884"/>
      <c r="GY4" s="884"/>
      <c r="GZ4" s="884"/>
      <c r="HA4" s="884"/>
      <c r="HB4" s="884"/>
      <c r="HC4" s="884"/>
      <c r="HD4" s="884"/>
      <c r="HE4" s="884"/>
      <c r="HF4" s="884"/>
      <c r="HG4" s="884"/>
      <c r="HH4" s="884"/>
      <c r="HI4" s="884"/>
      <c r="HJ4" s="884"/>
      <c r="HK4" s="884"/>
      <c r="HL4" s="884"/>
      <c r="HM4" s="884"/>
      <c r="HN4" s="884"/>
      <c r="HO4" s="884"/>
      <c r="HP4" s="884"/>
      <c r="HQ4" s="884"/>
      <c r="HR4" s="884"/>
      <c r="HS4" s="884"/>
      <c r="HT4" s="884"/>
      <c r="HU4" s="884"/>
      <c r="HV4" s="884"/>
      <c r="HW4" s="887"/>
      <c r="HX4" s="884"/>
      <c r="HY4" s="884"/>
      <c r="HZ4" s="884"/>
      <c r="IA4" s="884"/>
      <c r="IB4" s="884"/>
      <c r="IC4" s="884"/>
      <c r="ID4" s="884"/>
      <c r="IE4" s="884"/>
      <c r="IF4" s="884"/>
      <c r="IG4" s="884"/>
      <c r="IH4" s="884"/>
      <c r="II4" s="884"/>
      <c r="IJ4" s="884"/>
      <c r="IK4" s="884"/>
      <c r="IU4" s="888"/>
      <c r="IV4" s="888"/>
      <c r="IW4" s="888"/>
      <c r="IX4" s="888"/>
      <c r="IY4" s="888"/>
      <c r="IZ4" s="888"/>
      <c r="JA4" s="888"/>
      <c r="JB4" s="888"/>
      <c r="JC4" s="888"/>
    </row>
    <row r="5" spans="1:275" ht="22.15" hidden="1" customHeight="1">
      <c r="A5" s="884"/>
      <c r="B5" s="884"/>
      <c r="C5" s="884"/>
      <c r="D5" s="893" t="s">
        <v>2821</v>
      </c>
      <c r="E5" s="884"/>
      <c r="F5" s="884"/>
      <c r="G5" s="884"/>
      <c r="H5" s="885"/>
      <c r="I5" s="885"/>
      <c r="J5" s="885"/>
      <c r="K5" s="885"/>
      <c r="L5" s="885"/>
      <c r="M5" s="885"/>
      <c r="N5" s="885"/>
      <c r="O5" s="885"/>
      <c r="P5" s="885"/>
      <c r="Q5" s="885"/>
      <c r="R5" s="885"/>
      <c r="S5" s="885"/>
      <c r="T5" s="885"/>
      <c r="U5" s="885"/>
      <c r="V5" s="885"/>
      <c r="W5" s="885"/>
      <c r="X5" s="885"/>
      <c r="Y5" s="885"/>
      <c r="Z5" s="885"/>
      <c r="AA5" s="885"/>
      <c r="AB5" s="885"/>
      <c r="AC5" s="885"/>
      <c r="AD5" s="885"/>
      <c r="AE5" s="885"/>
      <c r="AF5" s="885"/>
      <c r="AG5" s="885"/>
      <c r="AH5" s="884"/>
      <c r="AI5" s="886"/>
      <c r="AJ5" s="884"/>
      <c r="AK5" s="884"/>
      <c r="AL5" s="884"/>
      <c r="AM5" s="884"/>
      <c r="AN5" s="884"/>
      <c r="AO5" s="884"/>
      <c r="AP5" s="884"/>
      <c r="AQ5" s="884"/>
      <c r="AR5" s="884"/>
      <c r="AS5" s="884"/>
      <c r="AT5" s="884"/>
      <c r="AU5" s="884"/>
      <c r="AV5" s="884"/>
      <c r="AW5" s="884"/>
      <c r="AX5" s="884"/>
      <c r="AY5" s="884"/>
      <c r="AZ5" s="884"/>
      <c r="BA5" s="884"/>
      <c r="BB5" s="884"/>
      <c r="BC5" s="884"/>
      <c r="BD5" s="884"/>
      <c r="BE5" s="884"/>
      <c r="BF5" s="884"/>
      <c r="BG5" s="884"/>
      <c r="BH5" s="884"/>
      <c r="BI5" s="884"/>
      <c r="BJ5" s="884"/>
      <c r="BK5" s="884"/>
      <c r="BL5" s="884"/>
      <c r="BM5" s="884"/>
      <c r="BN5" s="884"/>
      <c r="BO5" s="884"/>
      <c r="BP5" s="884"/>
      <c r="BQ5" s="884"/>
      <c r="BR5" s="884"/>
      <c r="BS5" s="884"/>
      <c r="BT5" s="884"/>
      <c r="BU5" s="884"/>
      <c r="BV5" s="884"/>
      <c r="BW5" s="884"/>
      <c r="BX5" s="884"/>
      <c r="BY5" s="884"/>
      <c r="BZ5" s="884"/>
      <c r="CA5" s="884"/>
      <c r="CB5" s="884"/>
      <c r="CC5" s="884"/>
      <c r="CD5" s="884"/>
      <c r="CE5" s="884"/>
      <c r="CF5" s="884"/>
      <c r="CG5" s="884"/>
      <c r="CH5" s="884"/>
      <c r="CI5" s="884"/>
      <c r="CJ5" s="884"/>
      <c r="CK5" s="884"/>
      <c r="CL5" s="884"/>
      <c r="CM5" s="884"/>
      <c r="CN5" s="884"/>
      <c r="CO5" s="884"/>
      <c r="CP5" s="884"/>
      <c r="CQ5" s="884"/>
      <c r="CR5" s="884"/>
      <c r="CS5" s="884"/>
      <c r="CT5" s="884"/>
      <c r="CU5" s="884"/>
      <c r="CV5" s="884"/>
      <c r="CW5" s="884"/>
      <c r="CX5" s="884"/>
      <c r="CY5" s="884"/>
      <c r="CZ5" s="884"/>
      <c r="DA5" s="884"/>
      <c r="DB5" s="884"/>
      <c r="DC5" s="884"/>
      <c r="DD5" s="884"/>
      <c r="DE5" s="884"/>
      <c r="DF5" s="884"/>
      <c r="DG5" s="884"/>
      <c r="DH5" s="884"/>
      <c r="DI5" s="884"/>
      <c r="DJ5" s="884"/>
      <c r="DK5" s="884"/>
      <c r="DL5" s="884"/>
      <c r="DM5" s="884"/>
      <c r="DN5" s="884"/>
      <c r="DO5" s="884"/>
      <c r="DP5" s="884"/>
      <c r="DQ5" s="884"/>
      <c r="DR5" s="884"/>
      <c r="DS5" s="884"/>
      <c r="DT5" s="884"/>
      <c r="DU5" s="884"/>
      <c r="DV5" s="884"/>
      <c r="DW5" s="884"/>
      <c r="DX5" s="884"/>
      <c r="DY5" s="884"/>
      <c r="DZ5" s="884"/>
      <c r="EA5" s="884"/>
      <c r="EB5" s="884"/>
      <c r="EC5" s="884"/>
      <c r="ED5" s="884"/>
      <c r="EE5" s="884"/>
      <c r="EF5" s="884"/>
      <c r="EG5" s="884"/>
      <c r="EH5" s="884"/>
      <c r="EI5" s="884"/>
      <c r="EJ5" s="884"/>
      <c r="EK5" s="884"/>
      <c r="EL5" s="884"/>
      <c r="EM5" s="884"/>
      <c r="EN5" s="884"/>
      <c r="EO5" s="884"/>
      <c r="EP5" s="884"/>
      <c r="EQ5" s="884"/>
      <c r="ER5" s="884"/>
      <c r="ES5" s="884"/>
      <c r="ET5" s="884"/>
      <c r="EU5" s="884"/>
      <c r="EV5" s="884"/>
      <c r="EW5" s="884"/>
      <c r="EX5" s="884"/>
      <c r="EY5" s="884"/>
      <c r="EZ5" s="884"/>
      <c r="FA5" s="884"/>
      <c r="FB5" s="884"/>
      <c r="FC5" s="884"/>
      <c r="FD5" s="884"/>
      <c r="FE5" s="884"/>
      <c r="FF5" s="884"/>
      <c r="FG5" s="884"/>
      <c r="FH5" s="884"/>
      <c r="FI5" s="884"/>
      <c r="FJ5" s="884"/>
      <c r="FK5" s="884"/>
      <c r="FL5" s="884"/>
      <c r="FM5" s="884"/>
      <c r="FN5" s="884"/>
      <c r="FO5" s="884"/>
      <c r="FP5" s="884"/>
      <c r="FQ5" s="884"/>
      <c r="FR5" s="884"/>
      <c r="FS5" s="884"/>
      <c r="FT5" s="884"/>
      <c r="FU5" s="884"/>
      <c r="FV5" s="884"/>
      <c r="FW5" s="884"/>
      <c r="FX5" s="884"/>
      <c r="FY5" s="884"/>
      <c r="FZ5" s="884"/>
      <c r="GA5" s="884"/>
      <c r="GB5" s="884"/>
      <c r="GC5" s="884"/>
      <c r="GD5" s="884"/>
      <c r="GE5" s="884"/>
      <c r="GF5" s="884"/>
      <c r="GG5" s="884"/>
      <c r="GH5" s="884"/>
      <c r="GI5" s="884"/>
      <c r="GJ5" s="884"/>
      <c r="GK5" s="884"/>
      <c r="GL5" s="884"/>
      <c r="GM5" s="884"/>
      <c r="GN5" s="884"/>
      <c r="GO5" s="884"/>
      <c r="GP5" s="884"/>
      <c r="GQ5" s="884"/>
      <c r="GR5" s="884"/>
      <c r="GS5" s="884"/>
      <c r="GT5" s="884"/>
      <c r="GU5" s="884"/>
      <c r="GV5" s="884"/>
      <c r="GW5" s="884"/>
      <c r="GX5" s="884"/>
      <c r="GY5" s="884"/>
      <c r="GZ5" s="884"/>
      <c r="HA5" s="884"/>
      <c r="HB5" s="884"/>
      <c r="HC5" s="884"/>
      <c r="HD5" s="884"/>
      <c r="HE5" s="884"/>
      <c r="HF5" s="884"/>
      <c r="HG5" s="884"/>
      <c r="HH5" s="884"/>
      <c r="HI5" s="884"/>
      <c r="HJ5" s="884"/>
      <c r="HK5" s="884"/>
      <c r="HL5" s="884"/>
      <c r="HM5" s="884"/>
      <c r="HN5" s="884"/>
      <c r="HO5" s="884"/>
      <c r="HP5" s="884"/>
      <c r="HQ5" s="884"/>
      <c r="HR5" s="884"/>
      <c r="HS5" s="884"/>
      <c r="HT5" s="884"/>
      <c r="HU5" s="884"/>
      <c r="HV5" s="884"/>
      <c r="HW5" s="887"/>
      <c r="HX5" s="884"/>
      <c r="HY5" s="884"/>
      <c r="HZ5" s="884"/>
      <c r="IA5" s="884"/>
      <c r="IB5" s="884"/>
      <c r="IC5" s="884"/>
      <c r="ID5" s="884"/>
      <c r="IE5" s="884"/>
      <c r="IF5" s="884"/>
      <c r="IG5" s="884"/>
      <c r="IH5" s="884"/>
      <c r="II5" s="884"/>
      <c r="IJ5" s="884"/>
      <c r="IK5" s="884"/>
      <c r="IU5" s="888"/>
      <c r="IV5" s="888"/>
      <c r="IW5" s="888"/>
      <c r="IX5" s="888"/>
      <c r="IY5" s="888"/>
      <c r="IZ5" s="888"/>
      <c r="JA5" s="888"/>
      <c r="JB5" s="888"/>
      <c r="JC5" s="888"/>
    </row>
    <row r="6" spans="1:275" ht="22.15" hidden="1" customHeight="1">
      <c r="A6" s="884"/>
      <c r="B6" s="884"/>
      <c r="C6" s="884"/>
      <c r="D6" s="893" t="s">
        <v>2822</v>
      </c>
      <c r="E6" s="884"/>
      <c r="F6" s="884"/>
      <c r="G6" s="884"/>
      <c r="H6" s="885"/>
      <c r="I6" s="885"/>
      <c r="J6" s="885"/>
      <c r="K6" s="885"/>
      <c r="L6" s="885"/>
      <c r="M6" s="885"/>
      <c r="N6" s="885"/>
      <c r="O6" s="885"/>
      <c r="P6" s="885"/>
      <c r="Q6" s="885"/>
      <c r="R6" s="885"/>
      <c r="S6" s="885"/>
      <c r="T6" s="885"/>
      <c r="U6" s="885"/>
      <c r="V6" s="885"/>
      <c r="W6" s="885"/>
      <c r="X6" s="885"/>
      <c r="Y6" s="885"/>
      <c r="Z6" s="885"/>
      <c r="AA6" s="885"/>
      <c r="AB6" s="885"/>
      <c r="AC6" s="885"/>
      <c r="AD6" s="885"/>
      <c r="AE6" s="885"/>
      <c r="AF6" s="885"/>
      <c r="AG6" s="885"/>
      <c r="AH6" s="884"/>
      <c r="AI6" s="886"/>
      <c r="AJ6" s="884"/>
      <c r="AK6" s="884"/>
      <c r="AL6" s="884"/>
      <c r="AM6" s="884"/>
      <c r="AN6" s="884"/>
      <c r="AO6" s="884"/>
      <c r="AP6" s="884"/>
      <c r="AQ6" s="884"/>
      <c r="AR6" s="884"/>
      <c r="AS6" s="884"/>
      <c r="AT6" s="884"/>
      <c r="AU6" s="884"/>
      <c r="AV6" s="884"/>
      <c r="AW6" s="884"/>
      <c r="AX6" s="884"/>
      <c r="AY6" s="884"/>
      <c r="AZ6" s="884"/>
      <c r="BA6" s="884"/>
      <c r="BB6" s="884"/>
      <c r="BC6" s="884"/>
      <c r="BD6" s="884"/>
      <c r="BE6" s="884"/>
      <c r="BF6" s="884"/>
      <c r="BG6" s="884"/>
      <c r="BH6" s="884"/>
      <c r="BI6" s="884"/>
      <c r="BJ6" s="884"/>
      <c r="BK6" s="884"/>
      <c r="BL6" s="884"/>
      <c r="BM6" s="884"/>
      <c r="BN6" s="884"/>
      <c r="BO6" s="884"/>
      <c r="BP6" s="884"/>
      <c r="BQ6" s="884"/>
      <c r="BR6" s="884"/>
      <c r="BS6" s="884"/>
      <c r="BT6" s="884"/>
      <c r="BU6" s="884"/>
      <c r="BV6" s="884"/>
      <c r="BW6" s="884"/>
      <c r="BX6" s="884"/>
      <c r="BY6" s="884"/>
      <c r="BZ6" s="884"/>
      <c r="CA6" s="884"/>
      <c r="CB6" s="884"/>
      <c r="CC6" s="884"/>
      <c r="CD6" s="884"/>
      <c r="CE6" s="884"/>
      <c r="CF6" s="884"/>
      <c r="CG6" s="884"/>
      <c r="CH6" s="884"/>
      <c r="CI6" s="884"/>
      <c r="CJ6" s="884"/>
      <c r="CK6" s="884"/>
      <c r="CL6" s="884"/>
      <c r="CM6" s="884"/>
      <c r="CN6" s="884"/>
      <c r="CO6" s="884"/>
      <c r="CP6" s="884"/>
      <c r="CQ6" s="884"/>
      <c r="CR6" s="884"/>
      <c r="CS6" s="884"/>
      <c r="CT6" s="884"/>
      <c r="CU6" s="884"/>
      <c r="CV6" s="884"/>
      <c r="CW6" s="884"/>
      <c r="CX6" s="884"/>
      <c r="CY6" s="884"/>
      <c r="CZ6" s="884"/>
      <c r="DA6" s="884"/>
      <c r="DB6" s="884"/>
      <c r="DC6" s="884"/>
      <c r="DD6" s="884"/>
      <c r="DE6" s="884"/>
      <c r="DF6" s="884"/>
      <c r="DG6" s="884"/>
      <c r="DH6" s="884"/>
      <c r="DI6" s="884"/>
      <c r="DJ6" s="884"/>
      <c r="DK6" s="884"/>
      <c r="DL6" s="884"/>
      <c r="DM6" s="884"/>
      <c r="DN6" s="884"/>
      <c r="DO6" s="884"/>
      <c r="DP6" s="884"/>
      <c r="DQ6" s="884"/>
      <c r="DR6" s="884"/>
      <c r="DS6" s="884"/>
      <c r="DT6" s="884"/>
      <c r="DU6" s="884"/>
      <c r="DV6" s="884"/>
      <c r="DW6" s="884"/>
      <c r="DX6" s="884"/>
      <c r="DY6" s="884"/>
      <c r="DZ6" s="884"/>
      <c r="EA6" s="884"/>
      <c r="EB6" s="884"/>
      <c r="EC6" s="884"/>
      <c r="ED6" s="884"/>
      <c r="EE6" s="884"/>
      <c r="EF6" s="884"/>
      <c r="EG6" s="884"/>
      <c r="EH6" s="884"/>
      <c r="EI6" s="884"/>
      <c r="EJ6" s="884"/>
      <c r="EK6" s="884"/>
      <c r="EL6" s="884"/>
      <c r="EM6" s="884"/>
      <c r="EN6" s="884"/>
      <c r="EO6" s="884"/>
      <c r="EP6" s="884"/>
      <c r="EQ6" s="884"/>
      <c r="ER6" s="884"/>
      <c r="ES6" s="884"/>
      <c r="ET6" s="884"/>
      <c r="EU6" s="884"/>
      <c r="EV6" s="884"/>
      <c r="EW6" s="884"/>
      <c r="EX6" s="884"/>
      <c r="EY6" s="884"/>
      <c r="EZ6" s="884"/>
      <c r="FA6" s="884"/>
      <c r="FB6" s="884"/>
      <c r="FC6" s="884"/>
      <c r="FD6" s="884"/>
      <c r="FE6" s="884"/>
      <c r="FF6" s="884"/>
      <c r="FG6" s="884"/>
      <c r="FH6" s="884"/>
      <c r="FI6" s="884"/>
      <c r="FJ6" s="884"/>
      <c r="FK6" s="884"/>
      <c r="FL6" s="884"/>
      <c r="FM6" s="884"/>
      <c r="FN6" s="884"/>
      <c r="FO6" s="884"/>
      <c r="FP6" s="884"/>
      <c r="FQ6" s="884"/>
      <c r="FR6" s="884"/>
      <c r="FS6" s="884"/>
      <c r="FT6" s="884"/>
      <c r="FU6" s="884"/>
      <c r="FV6" s="884"/>
      <c r="FW6" s="884"/>
      <c r="FX6" s="884"/>
      <c r="FY6" s="884"/>
      <c r="FZ6" s="884"/>
      <c r="GA6" s="884"/>
      <c r="GB6" s="884"/>
      <c r="GC6" s="884"/>
      <c r="GD6" s="884"/>
      <c r="GE6" s="884"/>
      <c r="GF6" s="884"/>
      <c r="GG6" s="884"/>
      <c r="GH6" s="884"/>
      <c r="GI6" s="884"/>
      <c r="GJ6" s="884"/>
      <c r="GK6" s="884"/>
      <c r="GL6" s="884"/>
      <c r="GM6" s="884"/>
      <c r="GN6" s="884"/>
      <c r="GO6" s="884"/>
      <c r="GP6" s="884"/>
      <c r="GQ6" s="884"/>
      <c r="GR6" s="884"/>
      <c r="GS6" s="884"/>
      <c r="GT6" s="884"/>
      <c r="GU6" s="884"/>
      <c r="GV6" s="884"/>
      <c r="GW6" s="884"/>
      <c r="GX6" s="884"/>
      <c r="GY6" s="884"/>
      <c r="GZ6" s="884"/>
      <c r="HA6" s="884"/>
      <c r="HB6" s="884"/>
      <c r="HC6" s="884"/>
      <c r="HD6" s="884"/>
      <c r="HE6" s="884"/>
      <c r="HF6" s="884"/>
      <c r="HG6" s="884"/>
      <c r="HH6" s="884"/>
      <c r="HI6" s="884"/>
      <c r="HJ6" s="884"/>
      <c r="HK6" s="884"/>
      <c r="HL6" s="884"/>
      <c r="HM6" s="884"/>
      <c r="HN6" s="884"/>
      <c r="HO6" s="884"/>
      <c r="HP6" s="884"/>
      <c r="HQ6" s="884"/>
      <c r="HR6" s="884"/>
      <c r="HS6" s="884"/>
      <c r="HT6" s="884"/>
      <c r="HU6" s="884"/>
      <c r="HV6" s="884"/>
      <c r="HW6" s="887"/>
      <c r="HX6" s="884"/>
      <c r="HY6" s="884"/>
      <c r="HZ6" s="884"/>
      <c r="IA6" s="884"/>
      <c r="IB6" s="884"/>
      <c r="IC6" s="884"/>
      <c r="ID6" s="884"/>
      <c r="IE6" s="884"/>
      <c r="IF6" s="884"/>
      <c r="IG6" s="884"/>
      <c r="IH6" s="884"/>
      <c r="II6" s="884"/>
      <c r="IJ6" s="884"/>
      <c r="IK6" s="884"/>
      <c r="IU6" s="888"/>
      <c r="IV6" s="888"/>
      <c r="IW6" s="888"/>
      <c r="IX6" s="888"/>
      <c r="IY6" s="888"/>
      <c r="IZ6" s="888"/>
      <c r="JA6" s="888"/>
      <c r="JB6" s="888"/>
      <c r="JC6" s="888"/>
    </row>
    <row r="7" spans="1:275" ht="22.15" hidden="1" customHeight="1">
      <c r="A7" s="884"/>
      <c r="B7" s="884"/>
      <c r="C7" s="884"/>
      <c r="D7" s="893"/>
      <c r="E7" s="884"/>
      <c r="F7" s="884"/>
      <c r="G7" s="884"/>
      <c r="H7" s="885"/>
      <c r="I7" s="885"/>
      <c r="J7" s="885"/>
      <c r="K7" s="885"/>
      <c r="L7" s="885"/>
      <c r="M7" s="885"/>
      <c r="N7" s="885"/>
      <c r="O7" s="885"/>
      <c r="P7" s="885"/>
      <c r="Q7" s="885"/>
      <c r="R7" s="885"/>
      <c r="S7" s="885"/>
      <c r="T7" s="885"/>
      <c r="U7" s="885"/>
      <c r="V7" s="885"/>
      <c r="W7" s="885"/>
      <c r="X7" s="885"/>
      <c r="Y7" s="885"/>
      <c r="Z7" s="885"/>
      <c r="AA7" s="885"/>
      <c r="AB7" s="885"/>
      <c r="AC7" s="885"/>
      <c r="AD7" s="885"/>
      <c r="AE7" s="885"/>
      <c r="AF7" s="885"/>
      <c r="AG7" s="885"/>
      <c r="AH7" s="884"/>
      <c r="AI7" s="886"/>
      <c r="AJ7" s="884"/>
      <c r="AK7" s="884"/>
      <c r="AL7" s="884"/>
      <c r="AM7" s="884"/>
      <c r="AN7" s="884"/>
      <c r="AO7" s="884"/>
      <c r="AP7" s="884"/>
      <c r="AQ7" s="884"/>
      <c r="AR7" s="884"/>
      <c r="AS7" s="884"/>
      <c r="AT7" s="884"/>
      <c r="AU7" s="884"/>
      <c r="AV7" s="884"/>
      <c r="AW7" s="884"/>
      <c r="AX7" s="884"/>
      <c r="AY7" s="884"/>
      <c r="AZ7" s="884"/>
      <c r="BA7" s="884"/>
      <c r="BB7" s="884"/>
      <c r="BC7" s="884"/>
      <c r="BD7" s="884"/>
      <c r="BE7" s="884"/>
      <c r="BF7" s="884"/>
      <c r="BG7" s="884"/>
      <c r="BH7" s="884"/>
      <c r="BI7" s="884"/>
      <c r="BJ7" s="884"/>
      <c r="BK7" s="884"/>
      <c r="BL7" s="884"/>
      <c r="BM7" s="884"/>
      <c r="BN7" s="884"/>
      <c r="BO7" s="884"/>
      <c r="BP7" s="884"/>
      <c r="BQ7" s="884"/>
      <c r="BR7" s="884"/>
      <c r="BS7" s="884"/>
      <c r="BT7" s="884"/>
      <c r="BU7" s="884"/>
      <c r="BV7" s="884"/>
      <c r="BW7" s="884"/>
      <c r="BX7" s="884"/>
      <c r="BY7" s="884"/>
      <c r="BZ7" s="884"/>
      <c r="CA7" s="884"/>
      <c r="CB7" s="884"/>
      <c r="CC7" s="884"/>
      <c r="CD7" s="884"/>
      <c r="CE7" s="884"/>
      <c r="CF7" s="884"/>
      <c r="CG7" s="884"/>
      <c r="CH7" s="884"/>
      <c r="CI7" s="884"/>
      <c r="CJ7" s="884"/>
      <c r="CK7" s="884"/>
      <c r="CL7" s="884"/>
      <c r="CM7" s="884"/>
      <c r="CN7" s="884"/>
      <c r="CO7" s="884"/>
      <c r="CP7" s="884"/>
      <c r="CQ7" s="884"/>
      <c r="CR7" s="884"/>
      <c r="CS7" s="884"/>
      <c r="CT7" s="884"/>
      <c r="CU7" s="884"/>
      <c r="CV7" s="884"/>
      <c r="CW7" s="884"/>
      <c r="CX7" s="884"/>
      <c r="CY7" s="884"/>
      <c r="CZ7" s="884"/>
      <c r="DA7" s="884"/>
      <c r="DB7" s="884"/>
      <c r="DC7" s="884"/>
      <c r="DD7" s="884"/>
      <c r="DE7" s="884"/>
      <c r="DF7" s="884"/>
      <c r="DG7" s="884"/>
      <c r="DH7" s="884"/>
      <c r="DI7" s="884"/>
      <c r="DJ7" s="884"/>
      <c r="DK7" s="884"/>
      <c r="DL7" s="884"/>
      <c r="DM7" s="884"/>
      <c r="DN7" s="884"/>
      <c r="DO7" s="884"/>
      <c r="DP7" s="884"/>
      <c r="DQ7" s="884"/>
      <c r="DR7" s="884"/>
      <c r="DS7" s="884"/>
      <c r="DT7" s="884"/>
      <c r="DU7" s="884"/>
      <c r="DV7" s="884"/>
      <c r="DW7" s="884"/>
      <c r="DX7" s="884"/>
      <c r="DY7" s="884"/>
      <c r="DZ7" s="884"/>
      <c r="EA7" s="884"/>
      <c r="EB7" s="884"/>
      <c r="EC7" s="884"/>
      <c r="ED7" s="884"/>
      <c r="EE7" s="884"/>
      <c r="EF7" s="884"/>
      <c r="EG7" s="884"/>
      <c r="EH7" s="884"/>
      <c r="EI7" s="884"/>
      <c r="EJ7" s="884"/>
      <c r="EK7" s="884"/>
      <c r="EL7" s="884"/>
      <c r="EM7" s="884"/>
      <c r="EN7" s="884"/>
      <c r="EO7" s="884"/>
      <c r="EP7" s="884"/>
      <c r="EQ7" s="884"/>
      <c r="ER7" s="884"/>
      <c r="ES7" s="884"/>
      <c r="ET7" s="884"/>
      <c r="EU7" s="884"/>
      <c r="EV7" s="884"/>
      <c r="EW7" s="884"/>
      <c r="EX7" s="884"/>
      <c r="EY7" s="884"/>
      <c r="EZ7" s="884"/>
      <c r="FA7" s="884"/>
      <c r="FB7" s="884"/>
      <c r="FC7" s="884"/>
      <c r="FD7" s="884"/>
      <c r="FE7" s="884"/>
      <c r="FF7" s="884"/>
      <c r="FG7" s="884"/>
      <c r="FH7" s="884"/>
      <c r="FI7" s="884"/>
      <c r="FJ7" s="884"/>
      <c r="FK7" s="884"/>
      <c r="FL7" s="884"/>
      <c r="FM7" s="884"/>
      <c r="FN7" s="884"/>
      <c r="FO7" s="884"/>
      <c r="FP7" s="884"/>
      <c r="FQ7" s="884"/>
      <c r="FR7" s="884"/>
      <c r="FS7" s="884"/>
      <c r="FT7" s="884"/>
      <c r="FU7" s="884"/>
      <c r="FV7" s="884"/>
      <c r="FW7" s="884"/>
      <c r="FX7" s="884"/>
      <c r="FY7" s="884"/>
      <c r="FZ7" s="884"/>
      <c r="GA7" s="884"/>
      <c r="GB7" s="884"/>
      <c r="GC7" s="884"/>
      <c r="GD7" s="884"/>
      <c r="GE7" s="884"/>
      <c r="GF7" s="884"/>
      <c r="GG7" s="884"/>
      <c r="GH7" s="884"/>
      <c r="GI7" s="884"/>
      <c r="GJ7" s="884"/>
      <c r="GK7" s="884"/>
      <c r="GL7" s="884"/>
      <c r="GM7" s="884"/>
      <c r="GN7" s="884"/>
      <c r="GO7" s="884"/>
      <c r="GP7" s="884"/>
      <c r="GQ7" s="884"/>
      <c r="GR7" s="884"/>
      <c r="GS7" s="884"/>
      <c r="GT7" s="884"/>
      <c r="GU7" s="884"/>
      <c r="GV7" s="884"/>
      <c r="GW7" s="884"/>
      <c r="GX7" s="884"/>
      <c r="GY7" s="884"/>
      <c r="GZ7" s="884"/>
      <c r="HA7" s="884"/>
      <c r="HB7" s="884"/>
      <c r="HC7" s="884"/>
      <c r="HD7" s="884"/>
      <c r="HE7" s="884"/>
      <c r="HF7" s="884"/>
      <c r="HG7" s="884"/>
      <c r="HH7" s="884"/>
      <c r="HI7" s="884"/>
      <c r="HJ7" s="884"/>
      <c r="HK7" s="884"/>
      <c r="HL7" s="884"/>
      <c r="HM7" s="884"/>
      <c r="HN7" s="884"/>
      <c r="HO7" s="884"/>
      <c r="HP7" s="884"/>
      <c r="HQ7" s="884"/>
      <c r="HR7" s="884"/>
      <c r="HS7" s="884"/>
      <c r="HT7" s="884"/>
      <c r="HU7" s="884"/>
      <c r="HV7" s="884"/>
      <c r="HW7" s="887"/>
      <c r="HX7" s="884"/>
      <c r="HY7" s="884"/>
      <c r="HZ7" s="884"/>
      <c r="IA7" s="884"/>
      <c r="IB7" s="884"/>
      <c r="IC7" s="884"/>
      <c r="ID7" s="884"/>
      <c r="IE7" s="884"/>
      <c r="IF7" s="884"/>
      <c r="IG7" s="884"/>
      <c r="IH7" s="884"/>
      <c r="II7" s="884"/>
      <c r="IJ7" s="884"/>
      <c r="IK7" s="884"/>
      <c r="IU7" s="888"/>
      <c r="IV7" s="888"/>
      <c r="IW7" s="888"/>
      <c r="IX7" s="888"/>
      <c r="IY7" s="888"/>
      <c r="IZ7" s="888"/>
      <c r="JA7" s="888"/>
      <c r="JB7" s="888"/>
      <c r="JC7" s="888"/>
    </row>
    <row r="8" spans="1:275" hidden="1">
      <c r="A8" s="894"/>
      <c r="B8" s="884"/>
      <c r="C8" s="884"/>
      <c r="D8" s="884"/>
      <c r="E8" s="884"/>
      <c r="F8" s="884"/>
      <c r="G8" s="884"/>
      <c r="H8" s="885"/>
      <c r="I8" s="885"/>
      <c r="J8" s="885"/>
      <c r="K8" s="885"/>
      <c r="L8" s="885"/>
      <c r="M8" s="885"/>
      <c r="N8" s="885"/>
      <c r="O8" s="885"/>
      <c r="P8" s="885"/>
      <c r="Q8" s="885"/>
      <c r="R8" s="885"/>
      <c r="S8" s="885"/>
      <c r="T8" s="885"/>
      <c r="U8" s="885"/>
      <c r="V8" s="885"/>
      <c r="W8" s="885"/>
      <c r="X8" s="885"/>
      <c r="Y8" s="885"/>
      <c r="Z8" s="885"/>
      <c r="AA8" s="885"/>
      <c r="AB8" s="885"/>
      <c r="AC8" s="885"/>
      <c r="AD8" s="885"/>
      <c r="AE8" s="885"/>
      <c r="AF8" s="885"/>
      <c r="AG8" s="885"/>
      <c r="AH8" s="884"/>
      <c r="AI8" s="886"/>
      <c r="AJ8" s="884"/>
      <c r="AK8" s="884"/>
      <c r="AL8" s="884"/>
      <c r="AM8" s="884"/>
      <c r="AN8" s="884"/>
      <c r="AO8" s="884"/>
      <c r="AP8" s="884"/>
      <c r="AQ8" s="884"/>
      <c r="AR8" s="884"/>
      <c r="AS8" s="884"/>
      <c r="AT8" s="884"/>
      <c r="AU8" s="884"/>
      <c r="AV8" s="884"/>
      <c r="AW8" s="884"/>
      <c r="AX8" s="884"/>
      <c r="AY8" s="884"/>
      <c r="AZ8" s="884"/>
      <c r="BA8" s="884"/>
      <c r="BB8" s="884"/>
      <c r="BC8" s="884"/>
      <c r="BD8" s="884"/>
      <c r="BE8" s="884"/>
      <c r="BF8" s="884"/>
      <c r="BG8" s="884"/>
      <c r="BH8" s="884"/>
      <c r="BI8" s="884"/>
      <c r="BJ8" s="884"/>
      <c r="BK8" s="884"/>
      <c r="BL8" s="884"/>
      <c r="BM8" s="884"/>
      <c r="BN8" s="884"/>
      <c r="BO8" s="884"/>
      <c r="BP8" s="884"/>
      <c r="BQ8" s="884"/>
      <c r="BR8" s="884"/>
      <c r="BS8" s="884"/>
      <c r="BT8" s="884"/>
      <c r="BU8" s="884"/>
      <c r="BV8" s="884"/>
      <c r="BW8" s="884"/>
      <c r="BX8" s="884"/>
      <c r="BY8" s="884"/>
      <c r="BZ8" s="884"/>
      <c r="CA8" s="884"/>
      <c r="CB8" s="884"/>
      <c r="CC8" s="884"/>
      <c r="CD8" s="884"/>
      <c r="CE8" s="884"/>
      <c r="CF8" s="884"/>
      <c r="CG8" s="884"/>
      <c r="CH8" s="884"/>
      <c r="CI8" s="884"/>
      <c r="CJ8" s="884"/>
      <c r="CK8" s="884"/>
      <c r="CL8" s="884"/>
      <c r="CM8" s="884"/>
      <c r="CN8" s="884"/>
      <c r="CO8" s="884"/>
      <c r="CP8" s="884"/>
      <c r="CQ8" s="884"/>
      <c r="CR8" s="884"/>
      <c r="CS8" s="884"/>
      <c r="CT8" s="884"/>
      <c r="CU8" s="895"/>
      <c r="CV8" s="884"/>
      <c r="CW8" s="884"/>
      <c r="CX8" s="884"/>
      <c r="CY8" s="884"/>
      <c r="CZ8" s="884"/>
      <c r="DA8" s="884"/>
      <c r="DB8" s="884"/>
      <c r="DC8" s="884"/>
      <c r="DD8" s="884"/>
      <c r="DE8" s="884"/>
      <c r="DF8" s="884"/>
      <c r="DG8" s="884"/>
      <c r="DH8" s="884"/>
      <c r="DI8" s="884"/>
      <c r="DJ8" s="884"/>
      <c r="DK8" s="884"/>
      <c r="DL8" s="884"/>
      <c r="DM8" s="884"/>
      <c r="DN8" s="884"/>
      <c r="DO8" s="884"/>
      <c r="DP8" s="884"/>
      <c r="DQ8" s="884"/>
      <c r="DR8" s="884"/>
      <c r="DS8" s="884"/>
      <c r="DT8" s="884"/>
      <c r="DU8" s="884"/>
      <c r="DV8" s="884"/>
      <c r="DW8" s="884"/>
      <c r="DX8" s="884"/>
      <c r="DY8" s="884"/>
      <c r="DZ8" s="884"/>
      <c r="EA8" s="884"/>
      <c r="EB8" s="884"/>
      <c r="EC8" s="884"/>
      <c r="ED8" s="884"/>
      <c r="EE8" s="884"/>
      <c r="EF8" s="884"/>
      <c r="EG8" s="884"/>
      <c r="EH8" s="884"/>
      <c r="EI8" s="884"/>
      <c r="EJ8" s="884"/>
      <c r="EK8" s="884"/>
      <c r="EL8" s="884"/>
      <c r="EM8" s="884"/>
      <c r="EN8" s="884"/>
      <c r="EO8" s="884"/>
      <c r="EP8" s="884"/>
      <c r="EQ8" s="884"/>
      <c r="ER8" s="884"/>
      <c r="ES8" s="884"/>
      <c r="ET8" s="884"/>
      <c r="EU8" s="884"/>
      <c r="EV8" s="884"/>
      <c r="EW8" s="884"/>
      <c r="EX8" s="884"/>
      <c r="EY8" s="884"/>
      <c r="EZ8" s="884"/>
      <c r="FA8" s="884"/>
      <c r="FB8" s="884"/>
      <c r="FC8" s="884"/>
      <c r="FD8" s="884"/>
      <c r="FE8" s="884"/>
      <c r="FF8" s="884"/>
      <c r="FG8" s="884"/>
      <c r="FH8" s="884"/>
      <c r="FI8" s="884"/>
      <c r="FJ8" s="884"/>
      <c r="FK8" s="884"/>
      <c r="FL8" s="884"/>
      <c r="FM8" s="884"/>
      <c r="FN8" s="884"/>
      <c r="FO8" s="884"/>
      <c r="FP8" s="884"/>
      <c r="FQ8" s="884"/>
      <c r="FR8" s="884"/>
      <c r="FS8" s="884"/>
      <c r="FT8" s="884"/>
      <c r="FU8" s="884"/>
      <c r="FV8" s="884"/>
      <c r="FW8" s="884"/>
      <c r="FX8" s="884"/>
      <c r="FY8" s="884"/>
      <c r="FZ8" s="884"/>
      <c r="GA8" s="884"/>
      <c r="GB8" s="884"/>
      <c r="GC8" s="884"/>
      <c r="GD8" s="884"/>
      <c r="GE8" s="884"/>
      <c r="GF8" s="884"/>
      <c r="GG8" s="884"/>
      <c r="GH8" s="884"/>
      <c r="GI8" s="884"/>
      <c r="GJ8" s="884"/>
      <c r="GK8" s="884"/>
      <c r="GL8" s="884"/>
      <c r="GM8" s="884"/>
      <c r="GN8" s="884"/>
      <c r="GO8" s="884"/>
      <c r="GP8" s="884"/>
      <c r="GQ8" s="884"/>
      <c r="GR8" s="884"/>
      <c r="GS8" s="884"/>
      <c r="GT8" s="884"/>
      <c r="GU8" s="884"/>
      <c r="GV8" s="884"/>
      <c r="GW8" s="884"/>
      <c r="GX8" s="884"/>
      <c r="GY8" s="884"/>
      <c r="GZ8" s="884"/>
      <c r="HA8" s="884"/>
      <c r="HB8" s="884"/>
      <c r="HC8" s="884"/>
      <c r="HD8" s="884"/>
      <c r="HE8" s="884"/>
      <c r="HF8" s="884"/>
      <c r="HG8" s="884"/>
      <c r="HH8" s="884"/>
      <c r="HI8" s="884"/>
      <c r="HJ8" s="884"/>
      <c r="HK8" s="884"/>
      <c r="HL8" s="884"/>
      <c r="HM8" s="884"/>
      <c r="HN8" s="884"/>
      <c r="HO8" s="884"/>
      <c r="HP8" s="884"/>
      <c r="HQ8" s="884"/>
      <c r="HR8" s="884"/>
      <c r="HS8" s="884"/>
      <c r="HT8" s="884"/>
      <c r="HU8" s="884" t="s">
        <v>1116</v>
      </c>
      <c r="HV8" s="884" t="s">
        <v>1116</v>
      </c>
      <c r="HW8" s="887" t="s">
        <v>1116</v>
      </c>
      <c r="HX8" s="884" t="s">
        <v>1116</v>
      </c>
      <c r="HY8" s="884" t="s">
        <v>1116</v>
      </c>
      <c r="HZ8" s="884" t="s">
        <v>1116</v>
      </c>
      <c r="IA8" s="884" t="s">
        <v>1116</v>
      </c>
      <c r="IB8" s="884" t="s">
        <v>1117</v>
      </c>
      <c r="IC8" s="884"/>
      <c r="ID8" s="884"/>
      <c r="IE8" s="884"/>
      <c r="IF8" s="884" t="s">
        <v>1118</v>
      </c>
      <c r="IG8" s="884"/>
      <c r="IH8" s="884" t="s">
        <v>1118</v>
      </c>
      <c r="II8" s="884"/>
      <c r="IJ8" s="884"/>
      <c r="IK8" s="884"/>
      <c r="IU8" s="888"/>
      <c r="IV8" s="888"/>
      <c r="IW8" s="888"/>
      <c r="IX8" s="888"/>
      <c r="IY8" s="888"/>
      <c r="IZ8" s="888"/>
      <c r="JA8" s="888"/>
      <c r="JB8" s="888"/>
      <c r="JC8" s="888"/>
    </row>
    <row r="9" spans="1:275" ht="17.25" hidden="1" customHeight="1">
      <c r="A9" s="894"/>
      <c r="B9" s="884"/>
      <c r="C9" s="884"/>
      <c r="D9" s="884"/>
      <c r="E9" s="884"/>
      <c r="F9" s="884"/>
      <c r="G9" s="884"/>
      <c r="H9" s="885"/>
      <c r="I9" s="885"/>
      <c r="J9" s="885"/>
      <c r="K9" s="885"/>
      <c r="L9" s="885"/>
      <c r="M9" s="885"/>
      <c r="N9" s="885"/>
      <c r="O9" s="885"/>
      <c r="P9" s="885"/>
      <c r="Q9" s="885"/>
      <c r="R9" s="885"/>
      <c r="S9" s="885"/>
      <c r="T9" s="885"/>
      <c r="U9" s="885"/>
      <c r="V9" s="885"/>
      <c r="W9" s="885"/>
      <c r="X9" s="885"/>
      <c r="Y9" s="885"/>
      <c r="Z9" s="885"/>
      <c r="AA9" s="885"/>
      <c r="AB9" s="885"/>
      <c r="AC9" s="885"/>
      <c r="AD9" s="885"/>
      <c r="AE9" s="885"/>
      <c r="AF9" s="885"/>
      <c r="AG9" s="885"/>
      <c r="AH9" s="884"/>
      <c r="AI9" s="886"/>
      <c r="AJ9" s="884"/>
      <c r="AK9" s="884"/>
      <c r="AL9" s="884"/>
      <c r="AM9" s="884"/>
      <c r="AN9" s="884"/>
      <c r="AO9" s="884"/>
      <c r="AP9" s="884"/>
      <c r="AQ9" s="884"/>
      <c r="AR9" s="884"/>
      <c r="AS9" s="884"/>
      <c r="AT9" s="884"/>
      <c r="AU9" s="884"/>
      <c r="AV9" s="884"/>
      <c r="AW9" s="884"/>
      <c r="AX9" s="884"/>
      <c r="AY9" s="884"/>
      <c r="AZ9" s="884"/>
      <c r="BA9" s="884"/>
      <c r="BB9" s="884"/>
      <c r="BC9" s="884"/>
      <c r="BD9" s="884"/>
      <c r="BE9" s="884"/>
      <c r="BF9" s="884"/>
      <c r="BG9" s="884"/>
      <c r="BH9" s="884"/>
      <c r="BI9" s="884"/>
      <c r="BJ9" s="884"/>
      <c r="BK9" s="884"/>
      <c r="BL9" s="884"/>
      <c r="BM9" s="884"/>
      <c r="BN9" s="884"/>
      <c r="BO9" s="884"/>
      <c r="BP9" s="884"/>
      <c r="BQ9" s="884"/>
      <c r="BR9" s="884"/>
      <c r="BS9" s="884"/>
      <c r="BT9" s="884"/>
      <c r="BU9" s="884"/>
      <c r="BV9" s="884"/>
      <c r="BW9" s="884"/>
      <c r="BX9" s="884"/>
      <c r="BY9" s="884"/>
      <c r="BZ9" s="884"/>
      <c r="CA9" s="884"/>
      <c r="CB9" s="884"/>
      <c r="CC9" s="884"/>
      <c r="CD9" s="884"/>
      <c r="CE9" s="884"/>
      <c r="CF9" s="884"/>
      <c r="CG9" s="884"/>
      <c r="CH9" s="884"/>
      <c r="CI9" s="884"/>
      <c r="CJ9" s="884"/>
      <c r="CK9" s="884"/>
      <c r="CL9" s="884"/>
      <c r="CM9" s="884"/>
      <c r="CN9" s="884"/>
      <c r="CO9" s="884"/>
      <c r="CP9" s="884"/>
      <c r="CQ9" s="884"/>
      <c r="CR9" s="884"/>
      <c r="CS9" s="884"/>
      <c r="CT9" s="884"/>
      <c r="CU9" s="895"/>
      <c r="CV9" s="884"/>
      <c r="CW9" s="884"/>
      <c r="CX9" s="884"/>
      <c r="CY9" s="884"/>
      <c r="CZ9" s="884"/>
      <c r="DA9" s="884"/>
      <c r="DB9" s="884"/>
      <c r="DC9" s="884"/>
      <c r="DD9" s="884"/>
      <c r="DE9" s="884"/>
      <c r="DF9" s="884"/>
      <c r="DG9" s="884"/>
      <c r="DH9" s="884"/>
      <c r="DI9" s="884"/>
      <c r="DJ9" s="884"/>
      <c r="DK9" s="884"/>
      <c r="DL9" s="884"/>
      <c r="DM9" s="884"/>
      <c r="DN9" s="884"/>
      <c r="DO9" s="884"/>
      <c r="DP9" s="884"/>
      <c r="DQ9" s="884"/>
      <c r="DR9" s="884"/>
      <c r="DS9" s="884"/>
      <c r="DT9" s="884"/>
      <c r="DU9" s="884"/>
      <c r="DV9" s="884"/>
      <c r="DW9" s="884"/>
      <c r="DX9" s="884"/>
      <c r="DY9" s="884"/>
      <c r="DZ9" s="884"/>
      <c r="EA9" s="884"/>
      <c r="EB9" s="884"/>
      <c r="EC9" s="884"/>
      <c r="ED9" s="884"/>
      <c r="EE9" s="884"/>
      <c r="EF9" s="884"/>
      <c r="EG9" s="884"/>
      <c r="EH9" s="884"/>
      <c r="EI9" s="884"/>
      <c r="EJ9" s="884"/>
      <c r="EK9" s="884"/>
      <c r="EL9" s="884"/>
      <c r="EM9" s="884"/>
      <c r="EN9" s="884"/>
      <c r="EO9" s="884"/>
      <c r="EP9" s="884"/>
      <c r="EQ9" s="884"/>
      <c r="ER9" s="884"/>
      <c r="ES9" s="884"/>
      <c r="ET9" s="884"/>
      <c r="EU9" s="884"/>
      <c r="EV9" s="884"/>
      <c r="EW9" s="884"/>
      <c r="EX9" s="884"/>
      <c r="EY9" s="884"/>
      <c r="EZ9" s="884"/>
      <c r="FA9" s="884"/>
      <c r="FB9" s="884"/>
      <c r="FC9" s="884"/>
      <c r="FD9" s="884"/>
      <c r="FE9" s="884"/>
      <c r="FF9" s="884"/>
      <c r="FG9" s="884"/>
      <c r="FH9" s="884"/>
      <c r="FI9" s="884"/>
      <c r="FJ9" s="884"/>
      <c r="FK9" s="884"/>
      <c r="FL9" s="884"/>
      <c r="FM9" s="884"/>
      <c r="FN9" s="884"/>
      <c r="FO9" s="884"/>
      <c r="FP9" s="884"/>
      <c r="FQ9" s="884"/>
      <c r="FR9" s="884"/>
      <c r="FS9" s="884"/>
      <c r="FT9" s="884"/>
      <c r="FU9" s="884"/>
      <c r="FV9" s="884"/>
      <c r="FW9" s="884"/>
      <c r="FX9" s="884"/>
      <c r="FY9" s="884"/>
      <c r="FZ9" s="884"/>
      <c r="GA9" s="884"/>
      <c r="GB9" s="884"/>
      <c r="GC9" s="884"/>
      <c r="GD9" s="884"/>
      <c r="GE9" s="884"/>
      <c r="GF9" s="884"/>
      <c r="GG9" s="884"/>
      <c r="GH9" s="884"/>
      <c r="GI9" s="884"/>
      <c r="GJ9" s="884"/>
      <c r="GK9" s="884"/>
      <c r="GL9" s="884"/>
      <c r="GM9" s="884"/>
      <c r="GN9" s="884"/>
      <c r="GO9" s="884"/>
      <c r="GP9" s="884"/>
      <c r="GQ9" s="884"/>
      <c r="GR9" s="884"/>
      <c r="GS9" s="884"/>
      <c r="GT9" s="884"/>
      <c r="GU9" s="884"/>
      <c r="GV9" s="884"/>
      <c r="GW9" s="884"/>
      <c r="GX9" s="884"/>
      <c r="GY9" s="884"/>
      <c r="GZ9" s="884"/>
      <c r="HA9" s="884"/>
      <c r="HB9" s="884"/>
      <c r="HC9" s="884"/>
      <c r="HD9" s="884"/>
      <c r="HE9" s="884"/>
      <c r="HF9" s="884"/>
      <c r="HG9" s="884"/>
      <c r="HH9" s="884"/>
      <c r="HI9" s="884"/>
      <c r="HJ9" s="884"/>
      <c r="HK9" s="884"/>
      <c r="HL9" s="884"/>
      <c r="HM9" s="884"/>
      <c r="HN9" s="884"/>
      <c r="HO9" s="884"/>
      <c r="HP9" s="884"/>
      <c r="HQ9" s="884"/>
      <c r="HR9" s="884"/>
      <c r="HS9" s="884"/>
      <c r="HT9" s="884"/>
      <c r="HU9" s="884"/>
      <c r="HV9" s="884"/>
      <c r="HW9" s="887"/>
      <c r="HX9" s="884"/>
      <c r="HY9" s="884"/>
      <c r="HZ9" s="884"/>
      <c r="IA9" s="884"/>
      <c r="IB9" s="884"/>
      <c r="IC9" s="884"/>
      <c r="ID9" s="884"/>
      <c r="IE9" s="884"/>
      <c r="IF9" s="884"/>
      <c r="IG9" s="884"/>
      <c r="IH9" s="884"/>
      <c r="II9" s="896"/>
      <c r="IJ9" s="896" t="s">
        <v>2823</v>
      </c>
      <c r="IK9" s="897"/>
      <c r="IL9" s="898"/>
      <c r="IM9" s="898" t="s">
        <v>2824</v>
      </c>
      <c r="IN9" s="898"/>
      <c r="IO9" s="898"/>
      <c r="IP9" s="898"/>
      <c r="IQ9" s="899"/>
      <c r="IR9" s="900" t="s">
        <v>2825</v>
      </c>
      <c r="IS9" s="901">
        <f>'[11]PCR Order Sheet final'!V4/1000</f>
        <v>0</v>
      </c>
      <c r="IT9" s="901">
        <f>'[11]PCR Order Sheet final'!Z4/1000</f>
        <v>0</v>
      </c>
      <c r="IU9" s="902">
        <f>'[11]PCR Order Sheet final'!CM4/1000</f>
        <v>0</v>
      </c>
      <c r="IV9" s="888"/>
      <c r="IW9" s="888"/>
      <c r="IX9" s="888"/>
      <c r="IY9" s="888"/>
      <c r="IZ9" s="888"/>
      <c r="JA9" s="888"/>
      <c r="JB9" s="888"/>
      <c r="JC9" s="888"/>
      <c r="JD9" s="888"/>
    </row>
    <row r="10" spans="1:275" s="888" customFormat="1" ht="18" hidden="1" customHeight="1">
      <c r="A10" s="1949"/>
      <c r="B10" s="1949"/>
      <c r="C10" s="1949"/>
      <c r="D10" s="1949"/>
      <c r="E10" s="903"/>
      <c r="F10" s="903"/>
      <c r="G10" s="903"/>
      <c r="H10" s="904"/>
      <c r="I10" s="904"/>
      <c r="J10" s="904"/>
      <c r="K10" s="904"/>
      <c r="L10" s="904"/>
      <c r="M10" s="904"/>
      <c r="N10" s="904"/>
      <c r="O10" s="904"/>
      <c r="P10" s="905"/>
      <c r="Q10" s="906"/>
      <c r="R10" s="904"/>
      <c r="S10" s="904"/>
      <c r="T10" s="904"/>
      <c r="U10" s="904"/>
      <c r="V10" s="904"/>
      <c r="W10" s="904"/>
      <c r="X10" s="904"/>
      <c r="Y10" s="904"/>
      <c r="Z10" s="904"/>
      <c r="AA10" s="904"/>
      <c r="AB10" s="904"/>
      <c r="AC10" s="904"/>
      <c r="AD10" s="904"/>
      <c r="AE10" s="904"/>
      <c r="AF10" s="907"/>
      <c r="AG10" s="907"/>
      <c r="AH10" s="903"/>
      <c r="AI10" s="903"/>
      <c r="AJ10" s="903"/>
      <c r="AK10" s="903"/>
      <c r="AL10" s="903"/>
      <c r="AM10" s="903"/>
      <c r="AN10" s="903"/>
      <c r="AO10" s="903"/>
      <c r="AP10" s="903"/>
      <c r="AQ10" s="903"/>
      <c r="AR10" s="903"/>
      <c r="AS10" s="903"/>
      <c r="AT10" s="903"/>
      <c r="AU10" s="903"/>
      <c r="AV10" s="903"/>
      <c r="AW10" s="903"/>
      <c r="AX10" s="903"/>
      <c r="AY10" s="903"/>
      <c r="AZ10" s="903"/>
      <c r="BA10" s="903"/>
      <c r="BB10" s="903"/>
      <c r="BC10" s="903"/>
      <c r="BD10" s="903"/>
      <c r="BE10" s="903"/>
      <c r="BF10" s="903"/>
      <c r="BG10" s="903"/>
      <c r="BH10" s="903"/>
      <c r="BI10" s="903"/>
      <c r="BJ10" s="903"/>
      <c r="BK10" s="903"/>
      <c r="BL10" s="903"/>
      <c r="BM10" s="903"/>
      <c r="BN10" s="903"/>
      <c r="BO10" s="903"/>
      <c r="BP10" s="903"/>
      <c r="BQ10" s="903"/>
      <c r="BR10" s="903"/>
      <c r="BS10" s="903"/>
      <c r="BT10" s="903"/>
      <c r="BU10" s="903"/>
      <c r="BV10" s="903"/>
      <c r="BW10" s="903"/>
      <c r="BX10" s="903"/>
      <c r="BY10" s="903"/>
      <c r="BZ10" s="903"/>
      <c r="CA10" s="903"/>
      <c r="CB10" s="903"/>
      <c r="CC10" s="903"/>
      <c r="CD10" s="903"/>
      <c r="CE10" s="903"/>
      <c r="CF10" s="903"/>
      <c r="CG10" s="903"/>
      <c r="CH10" s="903"/>
      <c r="CI10" s="903"/>
      <c r="CJ10" s="903"/>
      <c r="CK10" s="903"/>
      <c r="CL10" s="903"/>
      <c r="CM10" s="903"/>
      <c r="CN10" s="903"/>
      <c r="CO10" s="903"/>
      <c r="CP10" s="903"/>
      <c r="CQ10" s="903"/>
      <c r="CR10" s="903"/>
      <c r="CS10" s="903"/>
      <c r="CT10" s="903"/>
      <c r="CU10" s="903"/>
      <c r="CV10" s="903"/>
      <c r="CW10" s="903"/>
      <c r="CX10" s="903"/>
      <c r="CY10" s="903"/>
      <c r="CZ10" s="903"/>
      <c r="DA10" s="903"/>
      <c r="DB10" s="903"/>
      <c r="DC10" s="903"/>
      <c r="DD10" s="903"/>
      <c r="DE10" s="903"/>
      <c r="DF10" s="903"/>
      <c r="DG10" s="903"/>
      <c r="DH10" s="903"/>
      <c r="DI10" s="903"/>
      <c r="DJ10" s="903"/>
      <c r="DK10" s="903"/>
      <c r="DL10" s="903"/>
      <c r="DM10" s="903"/>
      <c r="DN10" s="903"/>
      <c r="DO10" s="903"/>
      <c r="DP10" s="903"/>
      <c r="DQ10" s="903"/>
      <c r="DR10" s="903"/>
      <c r="DS10" s="903"/>
      <c r="DT10" s="903"/>
      <c r="DU10" s="903"/>
      <c r="DV10" s="903"/>
      <c r="DW10" s="903"/>
      <c r="DX10" s="903"/>
      <c r="DY10" s="903"/>
      <c r="DZ10" s="903"/>
      <c r="EA10" s="903"/>
      <c r="EB10" s="903"/>
      <c r="EC10" s="903"/>
      <c r="ED10" s="903"/>
      <c r="EE10" s="903"/>
      <c r="EF10" s="903"/>
      <c r="EG10" s="903"/>
      <c r="EH10" s="903"/>
      <c r="EI10" s="903"/>
      <c r="EJ10" s="903"/>
      <c r="EK10" s="903"/>
      <c r="EL10" s="903"/>
      <c r="EM10" s="903"/>
      <c r="EN10" s="903"/>
      <c r="EO10" s="903"/>
      <c r="EP10" s="903"/>
      <c r="EQ10" s="903"/>
      <c r="ER10" s="903"/>
      <c r="ES10" s="903"/>
      <c r="ET10" s="903"/>
      <c r="EU10" s="903"/>
      <c r="EV10" s="903"/>
      <c r="EW10" s="903"/>
      <c r="EX10" s="903"/>
      <c r="EY10" s="903"/>
      <c r="EZ10" s="903"/>
      <c r="FA10" s="903"/>
      <c r="FB10" s="903"/>
      <c r="FC10" s="903"/>
      <c r="FD10" s="903"/>
      <c r="FE10" s="903"/>
      <c r="FF10" s="903"/>
      <c r="FG10" s="903"/>
      <c r="FH10" s="903"/>
      <c r="FI10" s="903"/>
      <c r="FJ10" s="903"/>
      <c r="FK10" s="903"/>
      <c r="FL10" s="903"/>
      <c r="FM10" s="903"/>
      <c r="FN10" s="908"/>
      <c r="FO10" s="908"/>
      <c r="FP10" s="903"/>
      <c r="FQ10" s="903"/>
      <c r="FR10" s="903"/>
      <c r="FS10" s="903"/>
      <c r="FT10" s="908"/>
      <c r="FU10" s="908"/>
      <c r="FV10" s="903"/>
      <c r="FW10" s="903"/>
      <c r="FX10" s="903"/>
      <c r="FY10" s="903"/>
      <c r="FZ10" s="903"/>
      <c r="GA10" s="903"/>
      <c r="GB10" s="903"/>
      <c r="GC10" s="903"/>
      <c r="GD10" s="903"/>
      <c r="GE10" s="903"/>
      <c r="GF10" s="903"/>
      <c r="GG10" s="903"/>
      <c r="GH10" s="903"/>
      <c r="GI10" s="903"/>
      <c r="GJ10" s="903">
        <v>2018</v>
      </c>
      <c r="GK10" s="903"/>
      <c r="GL10" s="903"/>
      <c r="GM10" s="903"/>
      <c r="GN10" s="903"/>
      <c r="GO10" s="903"/>
      <c r="GP10" s="903"/>
      <c r="GQ10" s="909"/>
      <c r="GR10" s="903"/>
      <c r="GS10" s="903"/>
      <c r="GT10" s="903"/>
      <c r="GU10" s="903"/>
      <c r="GV10" s="903">
        <v>2019</v>
      </c>
      <c r="GW10" s="903" t="s">
        <v>1120</v>
      </c>
      <c r="GX10" s="903"/>
      <c r="GY10" s="903"/>
      <c r="GZ10" s="903"/>
      <c r="HA10" s="903"/>
      <c r="HB10" s="903"/>
      <c r="HC10" s="884"/>
      <c r="HD10" s="884"/>
      <c r="HE10" s="884"/>
      <c r="HF10" s="884"/>
      <c r="HG10" s="884"/>
      <c r="HH10" s="884">
        <v>2020</v>
      </c>
      <c r="HI10" s="884"/>
      <c r="HJ10" s="884"/>
      <c r="HK10" s="884"/>
      <c r="HL10" s="884"/>
      <c r="HM10" s="884"/>
      <c r="HN10" s="884"/>
      <c r="HO10" s="884"/>
      <c r="HP10" s="884"/>
      <c r="HQ10" s="884"/>
      <c r="HR10" s="884"/>
      <c r="HS10" s="884"/>
      <c r="HT10" s="884"/>
      <c r="HU10" s="884"/>
      <c r="HV10" s="884"/>
      <c r="HW10" s="884"/>
      <c r="HX10" s="884"/>
      <c r="HY10" s="884"/>
      <c r="HZ10" s="884"/>
      <c r="IA10" s="884"/>
      <c r="IB10" s="884"/>
      <c r="IC10" s="884"/>
      <c r="ID10" s="884"/>
      <c r="IE10" s="884"/>
      <c r="IF10" s="884"/>
      <c r="IG10" s="884"/>
      <c r="IH10" s="898"/>
      <c r="II10" s="898"/>
      <c r="IJ10" s="898" t="s">
        <v>2826</v>
      </c>
      <c r="IK10" s="897"/>
      <c r="IL10" s="910"/>
      <c r="IM10" s="910" t="s">
        <v>2827</v>
      </c>
      <c r="IN10" s="910"/>
      <c r="IO10" s="910"/>
      <c r="IP10" s="910"/>
      <c r="IQ10" s="902"/>
      <c r="IR10" s="902"/>
      <c r="IS10" s="902"/>
      <c r="IT10" s="902"/>
      <c r="IU10" s="902"/>
      <c r="IV10" s="902"/>
      <c r="IW10" s="902"/>
      <c r="IX10" s="902" t="s">
        <v>2825</v>
      </c>
      <c r="IY10" s="902"/>
      <c r="IZ10" s="911"/>
      <c r="JA10" s="911"/>
      <c r="JB10" s="911"/>
      <c r="JC10" s="912"/>
      <c r="JD10" s="912"/>
      <c r="JE10" s="912"/>
      <c r="JF10" s="912"/>
      <c r="JG10" s="912"/>
      <c r="JH10" s="912"/>
    </row>
    <row r="11" spans="1:275" s="888" customFormat="1" ht="24" hidden="1" customHeight="1" thickBot="1">
      <c r="A11" s="906"/>
      <c r="B11" s="906"/>
      <c r="C11" s="906"/>
      <c r="D11" s="906"/>
      <c r="E11" s="906"/>
      <c r="F11" s="906"/>
      <c r="G11" s="906"/>
      <c r="H11" s="913"/>
      <c r="I11" s="913"/>
      <c r="J11" s="913"/>
      <c r="K11" s="913"/>
      <c r="L11" s="913"/>
      <c r="M11" s="913"/>
      <c r="N11" s="913"/>
      <c r="O11" s="913"/>
      <c r="P11" s="913" t="s">
        <v>2828</v>
      </c>
      <c r="Q11" s="906"/>
      <c r="R11" s="913"/>
      <c r="S11" s="913"/>
      <c r="T11" s="914"/>
      <c r="U11" s="914"/>
      <c r="V11" s="915"/>
      <c r="W11" s="915"/>
      <c r="X11" s="915"/>
      <c r="Y11" s="915"/>
      <c r="Z11" s="914"/>
      <c r="AA11" s="914"/>
      <c r="AB11" s="914"/>
      <c r="AC11" s="914"/>
      <c r="AD11" s="914"/>
      <c r="AE11" s="914"/>
      <c r="AF11" s="916"/>
      <c r="AG11" s="916"/>
      <c r="AH11" s="916"/>
      <c r="AI11" s="916"/>
      <c r="AJ11" s="916"/>
      <c r="AK11" s="916"/>
      <c r="AL11" s="916"/>
      <c r="AM11" s="916"/>
      <c r="AN11" s="916"/>
      <c r="AO11" s="916"/>
      <c r="AP11" s="916"/>
      <c r="AQ11" s="916"/>
      <c r="AR11" s="916"/>
      <c r="AS11" s="916"/>
      <c r="AT11" s="916"/>
      <c r="AU11" s="916"/>
      <c r="AV11" s="916"/>
      <c r="AW11" s="916"/>
      <c r="AX11" s="916"/>
      <c r="AY11" s="916"/>
      <c r="AZ11" s="916"/>
      <c r="BA11" s="916"/>
      <c r="BB11" s="916"/>
      <c r="BC11" s="916"/>
      <c r="BD11" s="916"/>
      <c r="BE11" s="916"/>
      <c r="BF11" s="917"/>
      <c r="BG11" s="917"/>
      <c r="BH11" s="918"/>
      <c r="BI11" s="918"/>
      <c r="BJ11" s="918"/>
      <c r="BK11" s="918"/>
      <c r="BL11" s="918"/>
      <c r="BM11" s="918"/>
      <c r="BN11" s="918"/>
      <c r="BO11" s="918"/>
      <c r="BP11" s="918"/>
      <c r="BQ11" s="918"/>
      <c r="BR11" s="918"/>
      <c r="BS11" s="918"/>
      <c r="BT11" s="916"/>
      <c r="BU11" s="916"/>
      <c r="BV11" s="916"/>
      <c r="BW11" s="916"/>
      <c r="BX11" s="915"/>
      <c r="BY11" s="915"/>
      <c r="BZ11" s="915"/>
      <c r="CA11" s="915"/>
      <c r="CB11" s="915"/>
      <c r="CC11" s="915"/>
      <c r="CD11" s="915"/>
      <c r="CE11" s="915"/>
      <c r="CF11" s="915"/>
      <c r="CG11" s="915"/>
      <c r="CH11" s="915"/>
      <c r="CI11" s="915"/>
      <c r="CJ11" s="915"/>
      <c r="CK11" s="915"/>
      <c r="CL11" s="915"/>
      <c r="CM11" s="915"/>
      <c r="CN11" s="915"/>
      <c r="CO11" s="915"/>
      <c r="CP11" s="915"/>
      <c r="CQ11" s="915"/>
      <c r="CR11" s="915"/>
      <c r="CS11" s="915"/>
      <c r="CT11" s="915"/>
      <c r="CU11" s="915"/>
      <c r="CV11" s="915"/>
      <c r="CW11" s="915"/>
      <c r="CX11" s="915"/>
      <c r="CY11" s="915"/>
      <c r="CZ11" s="908"/>
      <c r="DA11" s="908"/>
      <c r="DB11" s="908"/>
      <c r="DC11" s="908"/>
      <c r="DD11" s="908"/>
      <c r="DE11" s="908"/>
      <c r="DF11" s="908"/>
      <c r="DG11" s="908"/>
      <c r="DH11" s="908"/>
      <c r="DI11" s="908"/>
      <c r="DJ11" s="908"/>
      <c r="DK11" s="908"/>
      <c r="DL11" s="908"/>
      <c r="DM11" s="908"/>
      <c r="DN11" s="908"/>
      <c r="DO11" s="908"/>
      <c r="DP11" s="908"/>
      <c r="DQ11" s="908"/>
      <c r="DR11" s="908"/>
      <c r="DS11" s="908"/>
      <c r="DT11" s="908"/>
      <c r="DU11" s="908"/>
      <c r="DV11" s="908"/>
      <c r="DW11" s="908"/>
      <c r="DX11" s="908"/>
      <c r="DY11" s="908"/>
      <c r="DZ11" s="908"/>
      <c r="EA11" s="908"/>
      <c r="EB11" s="908"/>
      <c r="EC11" s="908"/>
      <c r="ED11" s="908"/>
      <c r="EE11" s="908"/>
      <c r="EF11" s="908"/>
      <c r="EG11" s="908"/>
      <c r="EH11" s="908"/>
      <c r="EI11" s="908"/>
      <c r="EJ11" s="908"/>
      <c r="EK11" s="908"/>
      <c r="EL11" s="908"/>
      <c r="EM11" s="908"/>
      <c r="EN11" s="908"/>
      <c r="EO11" s="908"/>
      <c r="EP11" s="908"/>
      <c r="EQ11" s="908"/>
      <c r="ER11" s="908"/>
      <c r="ES11" s="908"/>
      <c r="ET11" s="908"/>
      <c r="EU11" s="908"/>
      <c r="EV11" s="908"/>
      <c r="EW11" s="908"/>
      <c r="EX11" s="908"/>
      <c r="EY11" s="908"/>
      <c r="EZ11" s="908"/>
      <c r="FA11" s="908"/>
      <c r="FB11" s="908"/>
      <c r="FC11" s="908"/>
      <c r="FD11" s="908"/>
      <c r="FE11" s="908"/>
      <c r="FF11" s="908"/>
      <c r="FG11" s="908"/>
      <c r="FH11" s="908"/>
      <c r="FI11" s="908"/>
      <c r="FJ11" s="908"/>
      <c r="FK11" s="908"/>
      <c r="FL11" s="908"/>
      <c r="FM11" s="908"/>
      <c r="FN11" s="908"/>
      <c r="FO11" s="908"/>
      <c r="FP11" s="908"/>
      <c r="FQ11" s="908"/>
      <c r="FR11" s="908"/>
      <c r="FS11" s="908"/>
      <c r="FT11" s="908"/>
      <c r="FU11" s="908"/>
      <c r="FV11" s="908"/>
      <c r="FW11" s="908"/>
      <c r="FX11" s="908"/>
      <c r="FY11" s="908"/>
      <c r="FZ11" s="908"/>
      <c r="GA11" s="919"/>
      <c r="GB11" s="919"/>
      <c r="GC11" s="908"/>
      <c r="GD11" s="919"/>
      <c r="GE11" s="903"/>
      <c r="GF11" s="903"/>
      <c r="GG11" s="903"/>
      <c r="GH11" s="903"/>
      <c r="GI11" s="903"/>
      <c r="GJ11" s="903"/>
      <c r="GK11" s="903"/>
      <c r="GL11" s="903"/>
      <c r="GM11" s="903"/>
      <c r="GN11" s="903"/>
      <c r="GO11" s="903"/>
      <c r="GP11" s="903"/>
      <c r="GQ11" s="903"/>
      <c r="GR11" s="903"/>
      <c r="GS11" s="903"/>
      <c r="GT11" s="903"/>
      <c r="GU11" s="903"/>
      <c r="GV11" s="903"/>
      <c r="GW11" s="903"/>
      <c r="GX11" s="903"/>
      <c r="GY11" s="903"/>
      <c r="GZ11" s="903"/>
      <c r="HA11" s="903"/>
      <c r="HB11" s="903"/>
      <c r="HC11" s="884"/>
      <c r="HD11" s="884"/>
      <c r="HE11" s="884"/>
      <c r="HF11" s="884"/>
      <c r="HG11" s="884"/>
      <c r="HH11" s="884"/>
      <c r="HI11" s="884"/>
      <c r="HJ11" s="884"/>
      <c r="HK11" s="884"/>
      <c r="HL11" s="884"/>
      <c r="HM11" s="884"/>
      <c r="HN11" s="884"/>
      <c r="HO11" s="884"/>
      <c r="HP11" s="884"/>
      <c r="HQ11" s="884"/>
      <c r="HR11" s="884"/>
      <c r="HS11" s="884"/>
      <c r="HT11" s="884"/>
      <c r="HU11" s="884"/>
      <c r="HV11" s="884"/>
      <c r="HW11" s="884"/>
      <c r="HX11" s="884"/>
      <c r="HY11" s="884"/>
      <c r="HZ11" s="884"/>
      <c r="IA11" s="884"/>
      <c r="IB11" s="884"/>
      <c r="IC11" s="884"/>
      <c r="ID11" s="884"/>
      <c r="IE11" s="884"/>
      <c r="IF11" s="884"/>
      <c r="IG11" s="884"/>
      <c r="IH11" s="884"/>
      <c r="II11" s="884"/>
      <c r="IJ11" s="884"/>
      <c r="IK11" s="884"/>
      <c r="IP11" s="920"/>
      <c r="IQ11" s="920"/>
      <c r="IR11" s="920"/>
      <c r="IT11" s="902"/>
      <c r="IU11" s="902"/>
      <c r="IV11" s="902"/>
      <c r="IW11" s="902"/>
      <c r="IX11" s="902" t="s">
        <v>2829</v>
      </c>
      <c r="IY11" s="902"/>
      <c r="IZ11" s="911"/>
      <c r="JA11" s="911"/>
      <c r="JB11" s="911"/>
      <c r="JC11" s="912"/>
      <c r="JD11" s="912"/>
      <c r="JE11" s="912"/>
      <c r="JF11" s="912"/>
      <c r="JG11" s="912"/>
      <c r="JH11" s="912"/>
    </row>
    <row r="12" spans="1:275" ht="21" hidden="1" customHeight="1" thickBot="1">
      <c r="A12" s="1950" t="s">
        <v>1119</v>
      </c>
      <c r="B12" s="1951"/>
      <c r="C12" s="1951"/>
      <c r="D12" s="1951"/>
      <c r="E12" s="921"/>
      <c r="F12" s="921"/>
      <c r="G12" s="921"/>
      <c r="H12" s="922"/>
      <c r="I12" s="922"/>
      <c r="J12" s="922"/>
      <c r="K12" s="922"/>
      <c r="L12" s="922"/>
      <c r="M12" s="922"/>
      <c r="N12" s="922"/>
      <c r="O12" s="922"/>
      <c r="P12" s="922"/>
      <c r="Q12" s="921"/>
      <c r="R12" s="922"/>
      <c r="S12" s="922"/>
      <c r="T12" s="923"/>
      <c r="U12" s="923"/>
      <c r="V12" s="924"/>
      <c r="W12" s="924"/>
      <c r="X12" s="924"/>
      <c r="Y12" s="924"/>
      <c r="Z12" s="923"/>
      <c r="AA12" s="923"/>
      <c r="AB12" s="923"/>
      <c r="AC12" s="923"/>
      <c r="AD12" s="923"/>
      <c r="AE12" s="923"/>
      <c r="AF12" s="925"/>
      <c r="AG12" s="925"/>
      <c r="AH12" s="925"/>
      <c r="AI12" s="925"/>
      <c r="AJ12" s="925"/>
      <c r="AK12" s="925"/>
      <c r="AL12" s="925"/>
      <c r="AM12" s="925"/>
      <c r="AN12" s="925"/>
      <c r="AO12" s="925"/>
      <c r="AP12" s="925"/>
      <c r="AQ12" s="925"/>
      <c r="AR12" s="925"/>
      <c r="AS12" s="925"/>
      <c r="AT12" s="925"/>
      <c r="AU12" s="925"/>
      <c r="AV12" s="925"/>
      <c r="AW12" s="925"/>
      <c r="AX12" s="925"/>
      <c r="AY12" s="925"/>
      <c r="AZ12" s="925"/>
      <c r="BA12" s="925"/>
      <c r="BB12" s="925"/>
      <c r="BC12" s="925"/>
      <c r="BD12" s="925"/>
      <c r="BE12" s="925"/>
      <c r="BF12" s="926"/>
      <c r="BG12" s="926"/>
      <c r="BH12" s="927"/>
      <c r="BI12" s="927"/>
      <c r="BJ12" s="927"/>
      <c r="BK12" s="927"/>
      <c r="BL12" s="927"/>
      <c r="BM12" s="927"/>
      <c r="BN12" s="927"/>
      <c r="BO12" s="927"/>
      <c r="BP12" s="927"/>
      <c r="BQ12" s="927"/>
      <c r="BR12" s="927"/>
      <c r="BS12" s="927"/>
      <c r="BT12" s="925"/>
      <c r="BU12" s="925"/>
      <c r="BV12" s="925"/>
      <c r="BW12" s="925"/>
      <c r="BX12" s="924"/>
      <c r="BY12" s="924"/>
      <c r="BZ12" s="924"/>
      <c r="CA12" s="924"/>
      <c r="CB12" s="924"/>
      <c r="CC12" s="924"/>
      <c r="CD12" s="924"/>
      <c r="CE12" s="924"/>
      <c r="CF12" s="924"/>
      <c r="CG12" s="924"/>
      <c r="CH12" s="924"/>
      <c r="CI12" s="924"/>
      <c r="CJ12" s="924"/>
      <c r="CK12" s="924"/>
      <c r="CL12" s="924"/>
      <c r="CM12" s="924"/>
      <c r="CN12" s="924"/>
      <c r="CO12" s="924"/>
      <c r="CP12" s="924"/>
      <c r="CQ12" s="924"/>
      <c r="CR12" s="924"/>
      <c r="CS12" s="924"/>
      <c r="CT12" s="924"/>
      <c r="CU12" s="924"/>
      <c r="CV12" s="924"/>
      <c r="CW12" s="924"/>
      <c r="CX12" s="924"/>
      <c r="CY12" s="924"/>
      <c r="CZ12" s="928"/>
      <c r="DA12" s="928"/>
      <c r="DB12" s="928"/>
      <c r="DC12" s="928"/>
      <c r="DD12" s="928"/>
      <c r="DE12" s="928"/>
      <c r="DF12" s="928"/>
      <c r="DG12" s="928"/>
      <c r="DH12" s="928"/>
      <c r="DI12" s="928"/>
      <c r="DJ12" s="928"/>
      <c r="DK12" s="928"/>
      <c r="DL12" s="928"/>
      <c r="DM12" s="928"/>
      <c r="DN12" s="928"/>
      <c r="DO12" s="928"/>
      <c r="DP12" s="928"/>
      <c r="DQ12" s="928"/>
      <c r="DR12" s="928"/>
      <c r="DS12" s="928"/>
      <c r="DT12" s="928"/>
      <c r="DU12" s="928"/>
      <c r="DV12" s="928"/>
      <c r="DW12" s="928"/>
      <c r="DX12" s="928"/>
      <c r="DY12" s="928"/>
      <c r="DZ12" s="928"/>
      <c r="EA12" s="928"/>
      <c r="EB12" s="928"/>
      <c r="EC12" s="928"/>
      <c r="ED12" s="928"/>
      <c r="EE12" s="928"/>
      <c r="EF12" s="928"/>
      <c r="EG12" s="928"/>
      <c r="EH12" s="928"/>
      <c r="EI12" s="928"/>
      <c r="EJ12" s="928"/>
      <c r="EK12" s="928"/>
      <c r="EL12" s="928"/>
      <c r="EM12" s="928"/>
      <c r="EN12" s="928"/>
      <c r="EO12" s="928"/>
      <c r="EP12" s="928"/>
      <c r="EQ12" s="928"/>
      <c r="ER12" s="928"/>
      <c r="ES12" s="928"/>
      <c r="ET12" s="928"/>
      <c r="EU12" s="928"/>
      <c r="EV12" s="928"/>
      <c r="EW12" s="928"/>
      <c r="EX12" s="928"/>
      <c r="EY12" s="928"/>
      <c r="EZ12" s="928"/>
      <c r="FA12" s="928"/>
      <c r="FB12" s="928"/>
      <c r="FC12" s="928"/>
      <c r="FD12" s="928"/>
      <c r="FE12" s="928"/>
      <c r="FF12" s="928"/>
      <c r="FG12" s="928"/>
      <c r="FH12" s="928"/>
      <c r="FI12" s="928"/>
      <c r="FJ12" s="928"/>
      <c r="FK12" s="928"/>
      <c r="FL12" s="928"/>
      <c r="FM12" s="928"/>
      <c r="FN12" s="928"/>
      <c r="FO12" s="928"/>
      <c r="FP12" s="928"/>
      <c r="FQ12" s="928"/>
      <c r="FR12" s="928"/>
      <c r="FS12" s="928"/>
      <c r="FT12" s="928"/>
      <c r="FU12" s="928"/>
      <c r="FV12" s="928"/>
      <c r="FW12" s="928"/>
      <c r="FX12" s="928"/>
      <c r="FY12" s="928"/>
      <c r="FZ12" s="928"/>
      <c r="GA12" s="929"/>
      <c r="GB12" s="929"/>
      <c r="GC12" s="928"/>
      <c r="GD12" s="930"/>
      <c r="GE12" s="931"/>
      <c r="GF12" s="931"/>
      <c r="GG12" s="931"/>
      <c r="GH12" s="931"/>
      <c r="GI12" s="931"/>
      <c r="GJ12" s="931"/>
      <c r="GK12" s="931"/>
      <c r="GL12" s="931"/>
      <c r="GM12" s="931"/>
      <c r="GN12" s="931"/>
      <c r="GO12" s="931"/>
      <c r="GP12" s="931"/>
      <c r="GQ12" s="931"/>
      <c r="GR12" s="931"/>
      <c r="GS12" s="931"/>
      <c r="GT12" s="931"/>
      <c r="GU12" s="931"/>
      <c r="GV12" s="931"/>
      <c r="GW12" s="931"/>
      <c r="GX12" s="931"/>
      <c r="GY12" s="931"/>
      <c r="GZ12" s="931"/>
      <c r="HA12" s="931"/>
      <c r="HB12" s="931"/>
      <c r="HC12" s="932"/>
      <c r="HD12" s="932"/>
      <c r="HE12" s="932"/>
      <c r="HF12" s="932"/>
      <c r="HG12" s="932"/>
      <c r="HH12" s="932"/>
      <c r="HI12" s="932"/>
      <c r="HJ12" s="932"/>
      <c r="HK12" s="932"/>
      <c r="HL12" s="932"/>
      <c r="HM12" s="932"/>
      <c r="HN12" s="932"/>
      <c r="HO12" s="932"/>
      <c r="HP12" s="932"/>
      <c r="HQ12" s="932"/>
      <c r="HR12" s="932"/>
      <c r="HS12" s="932"/>
      <c r="HT12" s="1952" t="s">
        <v>1121</v>
      </c>
      <c r="HU12" s="1952"/>
      <c r="HV12" s="1952"/>
      <c r="HW12" s="1952"/>
      <c r="HX12" s="1952"/>
      <c r="HY12" s="1952"/>
      <c r="HZ12" s="1952"/>
      <c r="IA12" s="1952"/>
      <c r="IB12" s="1952"/>
      <c r="IC12" s="1952"/>
      <c r="ID12" s="1952"/>
      <c r="IE12" s="1952"/>
      <c r="IF12" s="933" t="s">
        <v>1122</v>
      </c>
      <c r="IG12" s="934"/>
      <c r="IH12" s="934"/>
      <c r="II12" s="934"/>
      <c r="IJ12" s="934"/>
      <c r="IK12" s="934"/>
      <c r="IL12" s="934"/>
      <c r="IM12" s="934"/>
      <c r="IN12" s="934"/>
      <c r="IO12" s="934"/>
      <c r="IP12" s="934"/>
      <c r="IQ12" s="934"/>
      <c r="IR12" s="1953" t="s">
        <v>2032</v>
      </c>
      <c r="IS12" s="1953"/>
      <c r="IT12" s="1953"/>
      <c r="IU12" s="1953"/>
      <c r="IV12" s="1953"/>
      <c r="IW12" s="1953"/>
      <c r="IX12" s="1953"/>
      <c r="IY12" s="1953"/>
      <c r="IZ12" s="1953"/>
      <c r="JA12" s="1953"/>
      <c r="JB12" s="1953"/>
      <c r="JC12" s="1954"/>
      <c r="JD12" s="1955" t="s">
        <v>2111</v>
      </c>
      <c r="JE12" s="1955"/>
      <c r="JF12" s="1955"/>
      <c r="JG12" s="1955"/>
      <c r="JH12" s="1955"/>
      <c r="JI12" s="1955"/>
      <c r="JJ12" s="1955"/>
      <c r="JK12" s="1955"/>
      <c r="JL12" s="1955"/>
      <c r="JM12" s="1955"/>
      <c r="JN12" s="1955"/>
      <c r="JO12" s="1956"/>
    </row>
    <row r="13" spans="1:275" hidden="1">
      <c r="A13" s="935"/>
      <c r="B13" s="936"/>
      <c r="C13" s="1957" t="s">
        <v>1123</v>
      </c>
      <c r="D13" s="1958"/>
      <c r="E13" s="1961" t="s">
        <v>1124</v>
      </c>
      <c r="F13" s="1963">
        <v>40148</v>
      </c>
      <c r="G13" s="1964"/>
      <c r="H13" s="1965">
        <v>40179</v>
      </c>
      <c r="I13" s="1966"/>
      <c r="J13" s="1967">
        <v>40210</v>
      </c>
      <c r="K13" s="1966"/>
      <c r="L13" s="1967">
        <v>40238</v>
      </c>
      <c r="M13" s="1966"/>
      <c r="N13" s="1967">
        <v>40269</v>
      </c>
      <c r="O13" s="1966"/>
      <c r="P13" s="1967">
        <v>40299</v>
      </c>
      <c r="Q13" s="1966"/>
      <c r="R13" s="1967">
        <v>40330</v>
      </c>
      <c r="S13" s="1970"/>
      <c r="T13" s="1965">
        <v>40360</v>
      </c>
      <c r="U13" s="1966"/>
      <c r="V13" s="1967">
        <v>40391</v>
      </c>
      <c r="W13" s="1966"/>
      <c r="X13" s="1967">
        <v>40422</v>
      </c>
      <c r="Y13" s="1966"/>
      <c r="Z13" s="1967">
        <v>40452</v>
      </c>
      <c r="AA13" s="1966"/>
      <c r="AB13" s="1967">
        <v>40483</v>
      </c>
      <c r="AC13" s="1966"/>
      <c r="AD13" s="1967">
        <v>40513</v>
      </c>
      <c r="AE13" s="1966"/>
      <c r="AF13" s="1968" t="s">
        <v>2830</v>
      </c>
      <c r="AG13" s="1969"/>
      <c r="AH13" s="1967" t="s">
        <v>2831</v>
      </c>
      <c r="AI13" s="1966"/>
      <c r="AJ13" s="1967" t="s">
        <v>2832</v>
      </c>
      <c r="AK13" s="1966"/>
      <c r="AL13" s="1967" t="s">
        <v>2833</v>
      </c>
      <c r="AM13" s="1966"/>
      <c r="AN13" s="1967" t="s">
        <v>2834</v>
      </c>
      <c r="AO13" s="1966"/>
      <c r="AP13" s="1967" t="s">
        <v>2835</v>
      </c>
      <c r="AQ13" s="1966"/>
      <c r="AR13" s="1967" t="s">
        <v>2836</v>
      </c>
      <c r="AS13" s="1966"/>
      <c r="AT13" s="1967" t="s">
        <v>2837</v>
      </c>
      <c r="AU13" s="1966"/>
      <c r="AV13" s="1967" t="s">
        <v>2838</v>
      </c>
      <c r="AW13" s="1966"/>
      <c r="AX13" s="1967" t="s">
        <v>2839</v>
      </c>
      <c r="AY13" s="1966"/>
      <c r="AZ13" s="1967" t="s">
        <v>2840</v>
      </c>
      <c r="BA13" s="1966"/>
      <c r="BB13" s="1967" t="s">
        <v>2841</v>
      </c>
      <c r="BC13" s="1966"/>
      <c r="BD13" s="1967">
        <v>40909</v>
      </c>
      <c r="BE13" s="1966"/>
      <c r="BF13" s="1968" t="s">
        <v>2842</v>
      </c>
      <c r="BG13" s="1966"/>
      <c r="BH13" s="1968" t="s">
        <v>2843</v>
      </c>
      <c r="BI13" s="1966"/>
      <c r="BJ13" s="1971" t="s">
        <v>2833</v>
      </c>
      <c r="BK13" s="1971"/>
      <c r="BL13" s="1971" t="s">
        <v>2834</v>
      </c>
      <c r="BM13" s="1971"/>
      <c r="BN13" s="1971" t="s">
        <v>2835</v>
      </c>
      <c r="BO13" s="1971"/>
      <c r="BP13" s="1971" t="s">
        <v>2836</v>
      </c>
      <c r="BQ13" s="1971"/>
      <c r="BR13" s="1971" t="s">
        <v>2837</v>
      </c>
      <c r="BS13" s="1971"/>
      <c r="BT13" s="1971" t="s">
        <v>2838</v>
      </c>
      <c r="BU13" s="1971"/>
      <c r="BV13" s="1971" t="s">
        <v>2839</v>
      </c>
      <c r="BW13" s="1971"/>
      <c r="BX13" s="1971" t="s">
        <v>2840</v>
      </c>
      <c r="BY13" s="1971"/>
      <c r="BZ13" s="1967" t="s">
        <v>2841</v>
      </c>
      <c r="CA13" s="1966"/>
      <c r="CB13" s="1967" t="s">
        <v>2844</v>
      </c>
      <c r="CC13" s="1966"/>
      <c r="CD13" s="1967" t="s">
        <v>2845</v>
      </c>
      <c r="CE13" s="1966"/>
      <c r="CF13" s="1967" t="s">
        <v>2846</v>
      </c>
      <c r="CG13" s="1966"/>
      <c r="CH13" s="1967" t="s">
        <v>2833</v>
      </c>
      <c r="CI13" s="1966"/>
      <c r="CJ13" s="1967" t="s">
        <v>2847</v>
      </c>
      <c r="CK13" s="1966"/>
      <c r="CL13" s="1967" t="s">
        <v>2848</v>
      </c>
      <c r="CM13" s="1966"/>
      <c r="CN13" s="1967" t="s">
        <v>2849</v>
      </c>
      <c r="CO13" s="1966"/>
      <c r="CP13" s="1967" t="s">
        <v>2837</v>
      </c>
      <c r="CQ13" s="1966"/>
      <c r="CR13" s="1967" t="s">
        <v>2850</v>
      </c>
      <c r="CS13" s="1966"/>
      <c r="CT13" s="1967" t="s">
        <v>2851</v>
      </c>
      <c r="CU13" s="1966"/>
      <c r="CV13" s="1967" t="s">
        <v>2840</v>
      </c>
      <c r="CW13" s="1966"/>
      <c r="CX13" s="1967" t="s">
        <v>2852</v>
      </c>
      <c r="CY13" s="1966"/>
      <c r="CZ13" s="1967" t="s">
        <v>2853</v>
      </c>
      <c r="DA13" s="1966"/>
      <c r="DB13" s="1967" t="s">
        <v>2845</v>
      </c>
      <c r="DC13" s="1966"/>
      <c r="DD13" s="1967" t="s">
        <v>2832</v>
      </c>
      <c r="DE13" s="1966"/>
      <c r="DF13" s="1967" t="s">
        <v>2833</v>
      </c>
      <c r="DG13" s="1966"/>
      <c r="DH13" s="1967" t="s">
        <v>2834</v>
      </c>
      <c r="DI13" s="1966"/>
      <c r="DJ13" s="1967" t="s">
        <v>2848</v>
      </c>
      <c r="DK13" s="1966"/>
      <c r="DL13" s="1967" t="s">
        <v>2849</v>
      </c>
      <c r="DM13" s="1966"/>
      <c r="DN13" s="1967" t="s">
        <v>2837</v>
      </c>
      <c r="DO13" s="1966"/>
      <c r="DP13" s="1967" t="s">
        <v>2838</v>
      </c>
      <c r="DQ13" s="1966"/>
      <c r="DR13" s="1967" t="s">
        <v>2839</v>
      </c>
      <c r="DS13" s="1966"/>
      <c r="DT13" s="1967" t="s">
        <v>2840</v>
      </c>
      <c r="DU13" s="1966"/>
      <c r="DV13" s="1967" t="s">
        <v>2841</v>
      </c>
      <c r="DW13" s="1966"/>
      <c r="DX13" s="1967" t="s">
        <v>2844</v>
      </c>
      <c r="DY13" s="1966"/>
      <c r="DZ13" s="1967" t="s">
        <v>2831</v>
      </c>
      <c r="EA13" s="1966"/>
      <c r="EB13" s="1967" t="s">
        <v>2832</v>
      </c>
      <c r="EC13" s="1966"/>
      <c r="ED13" s="1967" t="s">
        <v>2833</v>
      </c>
      <c r="EE13" s="1966"/>
      <c r="EF13" s="1967" t="s">
        <v>2834</v>
      </c>
      <c r="EG13" s="1966"/>
      <c r="EH13" s="1967" t="s">
        <v>2835</v>
      </c>
      <c r="EI13" s="1966"/>
      <c r="EJ13" s="1967" t="s">
        <v>2836</v>
      </c>
      <c r="EK13" s="1966"/>
      <c r="EL13" s="1967" t="s">
        <v>2837</v>
      </c>
      <c r="EM13" s="1966"/>
      <c r="EN13" s="1967" t="s">
        <v>2838</v>
      </c>
      <c r="EO13" s="1966"/>
      <c r="EP13" s="1967" t="s">
        <v>2839</v>
      </c>
      <c r="EQ13" s="1966"/>
      <c r="ER13" s="1967" t="s">
        <v>2840</v>
      </c>
      <c r="ES13" s="1966"/>
      <c r="ET13" s="1967" t="s">
        <v>2841</v>
      </c>
      <c r="EU13" s="1966"/>
      <c r="EV13" s="1967" t="s">
        <v>2844</v>
      </c>
      <c r="EW13" s="1966"/>
      <c r="EX13" s="1967" t="s">
        <v>2831</v>
      </c>
      <c r="EY13" s="1966"/>
      <c r="EZ13" s="1967" t="s">
        <v>2832</v>
      </c>
      <c r="FA13" s="1966"/>
      <c r="FB13" s="1967" t="s">
        <v>2833</v>
      </c>
      <c r="FC13" s="1966"/>
      <c r="FD13" s="1967" t="s">
        <v>2834</v>
      </c>
      <c r="FE13" s="1966"/>
      <c r="FF13" s="1967" t="s">
        <v>2835</v>
      </c>
      <c r="FG13" s="1966"/>
      <c r="FH13" s="1967" t="s">
        <v>2836</v>
      </c>
      <c r="FI13" s="1966"/>
      <c r="FJ13" s="1967" t="s">
        <v>2837</v>
      </c>
      <c r="FK13" s="1966"/>
      <c r="FL13" s="1967" t="s">
        <v>2838</v>
      </c>
      <c r="FM13" s="1966"/>
      <c r="FN13" s="1967" t="s">
        <v>2839</v>
      </c>
      <c r="FO13" s="1966"/>
      <c r="FP13" s="1967" t="s">
        <v>2840</v>
      </c>
      <c r="FQ13" s="1966"/>
      <c r="FR13" s="1967" t="s">
        <v>2841</v>
      </c>
      <c r="FS13" s="1966"/>
      <c r="FT13" s="1967" t="s">
        <v>2844</v>
      </c>
      <c r="FU13" s="1966"/>
      <c r="FV13" s="1967" t="s">
        <v>2831</v>
      </c>
      <c r="FW13" s="1966"/>
      <c r="FX13" s="1967" t="s">
        <v>2832</v>
      </c>
      <c r="FY13" s="1966"/>
      <c r="FZ13" s="1967" t="s">
        <v>2833</v>
      </c>
      <c r="GA13" s="1978"/>
      <c r="GB13" s="938" t="s">
        <v>2834</v>
      </c>
      <c r="GC13" s="938" t="s">
        <v>2835</v>
      </c>
      <c r="GD13" s="937" t="s">
        <v>2836</v>
      </c>
      <c r="GE13" s="937" t="s">
        <v>2837</v>
      </c>
      <c r="GF13" s="940" t="s">
        <v>2838</v>
      </c>
      <c r="GG13" s="937" t="s">
        <v>1125</v>
      </c>
      <c r="GH13" s="937" t="s">
        <v>1126</v>
      </c>
      <c r="GI13" s="941" t="s">
        <v>1127</v>
      </c>
      <c r="GJ13" s="937" t="s">
        <v>1128</v>
      </c>
      <c r="GK13" s="941" t="s">
        <v>1129</v>
      </c>
      <c r="GL13" s="937" t="s">
        <v>1130</v>
      </c>
      <c r="GM13" s="941" t="s">
        <v>1131</v>
      </c>
      <c r="GN13" s="940" t="s">
        <v>1132</v>
      </c>
      <c r="GO13" s="942" t="s">
        <v>1133</v>
      </c>
      <c r="GP13" s="940" t="s">
        <v>1134</v>
      </c>
      <c r="GQ13" s="940" t="s">
        <v>1135</v>
      </c>
      <c r="GR13" s="940" t="s">
        <v>1136</v>
      </c>
      <c r="GS13" s="942" t="s">
        <v>1125</v>
      </c>
      <c r="GT13" s="940" t="s">
        <v>1126</v>
      </c>
      <c r="GU13" s="940" t="s">
        <v>1127</v>
      </c>
      <c r="GV13" s="943" t="s">
        <v>1128</v>
      </c>
      <c r="GW13" s="940" t="s">
        <v>1129</v>
      </c>
      <c r="GX13" s="943" t="s">
        <v>1130</v>
      </c>
      <c r="GY13" s="937" t="s">
        <v>1131</v>
      </c>
      <c r="GZ13" s="943" t="s">
        <v>1132</v>
      </c>
      <c r="HA13" s="940" t="s">
        <v>1133</v>
      </c>
      <c r="HB13" s="940" t="s">
        <v>1134</v>
      </c>
      <c r="HC13" s="940" t="s">
        <v>1135</v>
      </c>
      <c r="HD13" s="940" t="s">
        <v>1136</v>
      </c>
      <c r="HE13" s="940" t="s">
        <v>1125</v>
      </c>
      <c r="HF13" s="940" t="s">
        <v>1126</v>
      </c>
      <c r="HG13" s="940" t="s">
        <v>1127</v>
      </c>
      <c r="HH13" s="940" t="s">
        <v>1128</v>
      </c>
      <c r="HI13" s="943" t="s">
        <v>1129</v>
      </c>
      <c r="HJ13" s="940" t="s">
        <v>1130</v>
      </c>
      <c r="HK13" s="943" t="s">
        <v>1131</v>
      </c>
      <c r="HL13" s="943" t="s">
        <v>1132</v>
      </c>
      <c r="HM13" s="943" t="s">
        <v>1133</v>
      </c>
      <c r="HN13" s="944" t="s">
        <v>1134</v>
      </c>
      <c r="HO13" s="944" t="s">
        <v>1135</v>
      </c>
      <c r="HP13" s="944" t="s">
        <v>1136</v>
      </c>
      <c r="HQ13" s="944" t="s">
        <v>1125</v>
      </c>
      <c r="HR13" s="944" t="s">
        <v>1126</v>
      </c>
      <c r="HS13" s="944" t="s">
        <v>1127</v>
      </c>
      <c r="HT13" s="945" t="s">
        <v>1128</v>
      </c>
      <c r="HU13" s="938" t="s">
        <v>1129</v>
      </c>
      <c r="HV13" s="938" t="s">
        <v>1130</v>
      </c>
      <c r="HW13" s="938" t="s">
        <v>1131</v>
      </c>
      <c r="HX13" s="937" t="s">
        <v>1132</v>
      </c>
      <c r="HY13" s="945" t="s">
        <v>1133</v>
      </c>
      <c r="HZ13" s="946" t="s">
        <v>1134</v>
      </c>
      <c r="IA13" s="941" t="s">
        <v>1135</v>
      </c>
      <c r="IB13" s="947" t="s">
        <v>40</v>
      </c>
      <c r="IC13" s="941" t="s">
        <v>41</v>
      </c>
      <c r="ID13" s="941" t="s">
        <v>42</v>
      </c>
      <c r="IE13" s="941" t="s">
        <v>43</v>
      </c>
      <c r="IF13" s="948" t="s">
        <v>2756</v>
      </c>
      <c r="IG13" s="941" t="s">
        <v>2854</v>
      </c>
      <c r="IH13" s="940" t="s">
        <v>2855</v>
      </c>
      <c r="II13" s="941" t="s">
        <v>1131</v>
      </c>
      <c r="IJ13" s="942" t="s">
        <v>1132</v>
      </c>
      <c r="IK13" s="942" t="s">
        <v>1133</v>
      </c>
      <c r="IL13" s="939" t="s">
        <v>1134</v>
      </c>
      <c r="IM13" s="941" t="s">
        <v>1135</v>
      </c>
      <c r="IN13" s="949" t="s">
        <v>40</v>
      </c>
      <c r="IO13" s="942" t="s">
        <v>41</v>
      </c>
      <c r="IP13" s="939" t="s">
        <v>42</v>
      </c>
      <c r="IQ13" s="949" t="s">
        <v>43</v>
      </c>
      <c r="IR13" s="949" t="s">
        <v>1128</v>
      </c>
      <c r="IS13" s="950" t="s">
        <v>1129</v>
      </c>
      <c r="IT13" s="942" t="s">
        <v>1130</v>
      </c>
      <c r="IU13" s="942" t="s">
        <v>1131</v>
      </c>
      <c r="IV13" s="942" t="s">
        <v>1132</v>
      </c>
      <c r="IW13" s="942" t="s">
        <v>1133</v>
      </c>
      <c r="IX13" s="942" t="s">
        <v>1134</v>
      </c>
      <c r="IY13" s="942" t="s">
        <v>1135</v>
      </c>
      <c r="IZ13" s="942" t="s">
        <v>1136</v>
      </c>
      <c r="JA13" s="942" t="s">
        <v>1125</v>
      </c>
      <c r="JB13" s="942" t="s">
        <v>1126</v>
      </c>
      <c r="JC13" s="942" t="s">
        <v>1127</v>
      </c>
      <c r="JD13" s="949" t="s">
        <v>1128</v>
      </c>
      <c r="JE13" s="950" t="s">
        <v>1129</v>
      </c>
      <c r="JF13" s="942" t="s">
        <v>1130</v>
      </c>
      <c r="JG13" s="942" t="s">
        <v>1131</v>
      </c>
      <c r="JH13" s="942" t="s">
        <v>1132</v>
      </c>
      <c r="JI13" s="942" t="s">
        <v>1133</v>
      </c>
      <c r="JJ13" s="942" t="s">
        <v>1134</v>
      </c>
      <c r="JK13" s="942" t="s">
        <v>1135</v>
      </c>
      <c r="JL13" s="942" t="s">
        <v>1136</v>
      </c>
      <c r="JM13" s="942" t="s">
        <v>1125</v>
      </c>
      <c r="JN13" s="942" t="s">
        <v>1126</v>
      </c>
      <c r="JO13" s="942" t="s">
        <v>1127</v>
      </c>
    </row>
    <row r="14" spans="1:275" ht="15.75" hidden="1" thickBot="1">
      <c r="A14" s="951"/>
      <c r="B14" s="952"/>
      <c r="C14" s="1959"/>
      <c r="D14" s="1960"/>
      <c r="E14" s="1962"/>
      <c r="F14" s="953" t="s">
        <v>2856</v>
      </c>
      <c r="G14" s="954" t="s">
        <v>2857</v>
      </c>
      <c r="H14" s="955" t="s">
        <v>2858</v>
      </c>
      <c r="I14" s="956" t="s">
        <v>2857</v>
      </c>
      <c r="J14" s="957" t="s">
        <v>2858</v>
      </c>
      <c r="K14" s="956" t="s">
        <v>2857</v>
      </c>
      <c r="L14" s="958" t="s">
        <v>2858</v>
      </c>
      <c r="M14" s="959" t="s">
        <v>2857</v>
      </c>
      <c r="N14" s="955" t="s">
        <v>2858</v>
      </c>
      <c r="O14" s="956" t="s">
        <v>2857</v>
      </c>
      <c r="P14" s="958" t="s">
        <v>2858</v>
      </c>
      <c r="Q14" s="959" t="s">
        <v>2857</v>
      </c>
      <c r="R14" s="958" t="s">
        <v>2858</v>
      </c>
      <c r="S14" s="960" t="s">
        <v>2857</v>
      </c>
      <c r="T14" s="958" t="s">
        <v>2858</v>
      </c>
      <c r="U14" s="959" t="s">
        <v>2857</v>
      </c>
      <c r="V14" s="958" t="s">
        <v>2858</v>
      </c>
      <c r="W14" s="959" t="s">
        <v>2857</v>
      </c>
      <c r="X14" s="958" t="s">
        <v>2858</v>
      </c>
      <c r="Y14" s="959" t="s">
        <v>2857</v>
      </c>
      <c r="Z14" s="958" t="s">
        <v>2858</v>
      </c>
      <c r="AA14" s="959" t="s">
        <v>2857</v>
      </c>
      <c r="AB14" s="958" t="s">
        <v>2858</v>
      </c>
      <c r="AC14" s="959" t="s">
        <v>2857</v>
      </c>
      <c r="AD14" s="958" t="s">
        <v>2858</v>
      </c>
      <c r="AE14" s="959" t="s">
        <v>2857</v>
      </c>
      <c r="AF14" s="961" t="s">
        <v>2859</v>
      </c>
      <c r="AG14" s="956" t="s">
        <v>2857</v>
      </c>
      <c r="AH14" s="961" t="s">
        <v>2859</v>
      </c>
      <c r="AI14" s="956" t="s">
        <v>2857</v>
      </c>
      <c r="AJ14" s="961" t="s">
        <v>2859</v>
      </c>
      <c r="AK14" s="956" t="s">
        <v>2857</v>
      </c>
      <c r="AL14" s="961" t="s">
        <v>2859</v>
      </c>
      <c r="AM14" s="956" t="s">
        <v>2857</v>
      </c>
      <c r="AN14" s="961" t="s">
        <v>2859</v>
      </c>
      <c r="AO14" s="959" t="s">
        <v>2857</v>
      </c>
      <c r="AP14" s="961" t="s">
        <v>2859</v>
      </c>
      <c r="AQ14" s="959" t="s">
        <v>2857</v>
      </c>
      <c r="AR14" s="961" t="s">
        <v>2859</v>
      </c>
      <c r="AS14" s="959" t="s">
        <v>2857</v>
      </c>
      <c r="AT14" s="961" t="s">
        <v>2859</v>
      </c>
      <c r="AU14" s="959" t="s">
        <v>2857</v>
      </c>
      <c r="AV14" s="961" t="s">
        <v>2859</v>
      </c>
      <c r="AW14" s="959" t="s">
        <v>2857</v>
      </c>
      <c r="AX14" s="961" t="s">
        <v>2859</v>
      </c>
      <c r="AY14" s="959" t="s">
        <v>2857</v>
      </c>
      <c r="AZ14" s="961" t="s">
        <v>2859</v>
      </c>
      <c r="BA14" s="959" t="s">
        <v>2857</v>
      </c>
      <c r="BB14" s="961" t="s">
        <v>2859</v>
      </c>
      <c r="BC14" s="959" t="s">
        <v>2857</v>
      </c>
      <c r="BD14" s="961" t="s">
        <v>2859</v>
      </c>
      <c r="BE14" s="959" t="s">
        <v>2857</v>
      </c>
      <c r="BF14" s="961" t="s">
        <v>2859</v>
      </c>
      <c r="BG14" s="959" t="s">
        <v>2857</v>
      </c>
      <c r="BH14" s="961" t="s">
        <v>2859</v>
      </c>
      <c r="BI14" s="959" t="s">
        <v>2857</v>
      </c>
      <c r="BJ14" s="961" t="s">
        <v>2859</v>
      </c>
      <c r="BK14" s="956" t="s">
        <v>2857</v>
      </c>
      <c r="BL14" s="961" t="s">
        <v>2860</v>
      </c>
      <c r="BM14" s="959" t="s">
        <v>1137</v>
      </c>
      <c r="BN14" s="961" t="s">
        <v>2860</v>
      </c>
      <c r="BO14" s="959" t="s">
        <v>1137</v>
      </c>
      <c r="BP14" s="961" t="s">
        <v>2860</v>
      </c>
      <c r="BQ14" s="959" t="s">
        <v>1137</v>
      </c>
      <c r="BR14" s="961" t="s">
        <v>2860</v>
      </c>
      <c r="BS14" s="959" t="s">
        <v>1137</v>
      </c>
      <c r="BT14" s="961" t="s">
        <v>2860</v>
      </c>
      <c r="BU14" s="959" t="s">
        <v>1137</v>
      </c>
      <c r="BV14" s="961" t="s">
        <v>2860</v>
      </c>
      <c r="BW14" s="959" t="s">
        <v>1137</v>
      </c>
      <c r="BX14" s="961" t="s">
        <v>2860</v>
      </c>
      <c r="BY14" s="959" t="s">
        <v>1138</v>
      </c>
      <c r="BZ14" s="961" t="s">
        <v>2860</v>
      </c>
      <c r="CA14" s="959" t="s">
        <v>1138</v>
      </c>
      <c r="CB14" s="961" t="s">
        <v>2860</v>
      </c>
      <c r="CC14" s="959" t="s">
        <v>1138</v>
      </c>
      <c r="CD14" s="961" t="s">
        <v>2860</v>
      </c>
      <c r="CE14" s="959" t="s">
        <v>1138</v>
      </c>
      <c r="CF14" s="961" t="s">
        <v>2860</v>
      </c>
      <c r="CG14" s="959" t="s">
        <v>1138</v>
      </c>
      <c r="CH14" s="961" t="s">
        <v>2860</v>
      </c>
      <c r="CI14" s="959" t="s">
        <v>1138</v>
      </c>
      <c r="CJ14" s="961" t="s">
        <v>2860</v>
      </c>
      <c r="CK14" s="959" t="s">
        <v>1138</v>
      </c>
      <c r="CL14" s="961" t="s">
        <v>2860</v>
      </c>
      <c r="CM14" s="959" t="s">
        <v>1138</v>
      </c>
      <c r="CN14" s="961" t="s">
        <v>2860</v>
      </c>
      <c r="CO14" s="959" t="s">
        <v>1138</v>
      </c>
      <c r="CP14" s="961" t="s">
        <v>2860</v>
      </c>
      <c r="CQ14" s="959" t="s">
        <v>1138</v>
      </c>
      <c r="CR14" s="961" t="s">
        <v>2860</v>
      </c>
      <c r="CS14" s="959" t="s">
        <v>1138</v>
      </c>
      <c r="CT14" s="961" t="s">
        <v>2860</v>
      </c>
      <c r="CU14" s="959" t="s">
        <v>1138</v>
      </c>
      <c r="CV14" s="961" t="s">
        <v>2860</v>
      </c>
      <c r="CW14" s="959" t="s">
        <v>1138</v>
      </c>
      <c r="CX14" s="961" t="s">
        <v>2860</v>
      </c>
      <c r="CY14" s="959" t="s">
        <v>1138</v>
      </c>
      <c r="CZ14" s="961" t="s">
        <v>2859</v>
      </c>
      <c r="DA14" s="959" t="s">
        <v>1138</v>
      </c>
      <c r="DB14" s="957" t="s">
        <v>2859</v>
      </c>
      <c r="DC14" s="959" t="s">
        <v>1138</v>
      </c>
      <c r="DD14" s="961" t="s">
        <v>2859</v>
      </c>
      <c r="DE14" s="959" t="s">
        <v>1138</v>
      </c>
      <c r="DF14" s="961" t="s">
        <v>2859</v>
      </c>
      <c r="DG14" s="959" t="s">
        <v>1138</v>
      </c>
      <c r="DH14" s="961" t="s">
        <v>2859</v>
      </c>
      <c r="DI14" s="959" t="s">
        <v>1138</v>
      </c>
      <c r="DJ14" s="961" t="s">
        <v>2859</v>
      </c>
      <c r="DK14" s="959" t="s">
        <v>1138</v>
      </c>
      <c r="DL14" s="961" t="s">
        <v>2860</v>
      </c>
      <c r="DM14" s="959" t="s">
        <v>1137</v>
      </c>
      <c r="DN14" s="961" t="s">
        <v>2860</v>
      </c>
      <c r="DO14" s="959" t="s">
        <v>1137</v>
      </c>
      <c r="DP14" s="961" t="s">
        <v>2860</v>
      </c>
      <c r="DQ14" s="959" t="s">
        <v>1137</v>
      </c>
      <c r="DR14" s="961" t="s">
        <v>2860</v>
      </c>
      <c r="DS14" s="959" t="s">
        <v>1137</v>
      </c>
      <c r="DT14" s="961" t="s">
        <v>2860</v>
      </c>
      <c r="DU14" s="959" t="s">
        <v>1137</v>
      </c>
      <c r="DV14" s="961" t="s">
        <v>2860</v>
      </c>
      <c r="DW14" s="959" t="s">
        <v>1137</v>
      </c>
      <c r="DX14" s="961" t="s">
        <v>2859</v>
      </c>
      <c r="DY14" s="959" t="s">
        <v>1137</v>
      </c>
      <c r="DZ14" s="961" t="s">
        <v>2859</v>
      </c>
      <c r="EA14" s="959" t="s">
        <v>1137</v>
      </c>
      <c r="EB14" s="961" t="s">
        <v>2859</v>
      </c>
      <c r="EC14" s="959" t="s">
        <v>1137</v>
      </c>
      <c r="ED14" s="961" t="s">
        <v>2859</v>
      </c>
      <c r="EE14" s="959" t="s">
        <v>1137</v>
      </c>
      <c r="EF14" s="961" t="s">
        <v>2859</v>
      </c>
      <c r="EG14" s="959" t="s">
        <v>1137</v>
      </c>
      <c r="EH14" s="961" t="s">
        <v>2859</v>
      </c>
      <c r="EI14" s="959" t="s">
        <v>1137</v>
      </c>
      <c r="EJ14" s="961" t="s">
        <v>2860</v>
      </c>
      <c r="EK14" s="959" t="s">
        <v>1137</v>
      </c>
      <c r="EL14" s="961" t="s">
        <v>2860</v>
      </c>
      <c r="EM14" s="959" t="s">
        <v>1137</v>
      </c>
      <c r="EN14" s="961" t="s">
        <v>2860</v>
      </c>
      <c r="EO14" s="959" t="s">
        <v>1137</v>
      </c>
      <c r="EP14" s="961" t="s">
        <v>2860</v>
      </c>
      <c r="EQ14" s="959" t="s">
        <v>1137</v>
      </c>
      <c r="ER14" s="961" t="s">
        <v>2860</v>
      </c>
      <c r="ES14" s="959" t="s">
        <v>1137</v>
      </c>
      <c r="ET14" s="961" t="s">
        <v>2860</v>
      </c>
      <c r="EU14" s="959" t="s">
        <v>1137</v>
      </c>
      <c r="EV14" s="961" t="s">
        <v>2859</v>
      </c>
      <c r="EW14" s="959" t="s">
        <v>2857</v>
      </c>
      <c r="EX14" s="961" t="s">
        <v>2859</v>
      </c>
      <c r="EY14" s="959" t="s">
        <v>2857</v>
      </c>
      <c r="EZ14" s="961" t="s">
        <v>2859</v>
      </c>
      <c r="FA14" s="959" t="s">
        <v>2857</v>
      </c>
      <c r="FB14" s="961" t="s">
        <v>2859</v>
      </c>
      <c r="FC14" s="959" t="s">
        <v>2857</v>
      </c>
      <c r="FD14" s="961" t="s">
        <v>2859</v>
      </c>
      <c r="FE14" s="959" t="s">
        <v>2857</v>
      </c>
      <c r="FF14" s="961" t="s">
        <v>2859</v>
      </c>
      <c r="FG14" s="959" t="s">
        <v>2857</v>
      </c>
      <c r="FH14" s="961" t="s">
        <v>2860</v>
      </c>
      <c r="FI14" s="959" t="s">
        <v>1137</v>
      </c>
      <c r="FJ14" s="961" t="s">
        <v>2860</v>
      </c>
      <c r="FK14" s="959" t="s">
        <v>1137</v>
      </c>
      <c r="FL14" s="961" t="s">
        <v>2860</v>
      </c>
      <c r="FM14" s="959" t="s">
        <v>1137</v>
      </c>
      <c r="FN14" s="961" t="s">
        <v>2860</v>
      </c>
      <c r="FO14" s="959" t="s">
        <v>1137</v>
      </c>
      <c r="FP14" s="961" t="s">
        <v>2860</v>
      </c>
      <c r="FQ14" s="959" t="s">
        <v>1137</v>
      </c>
      <c r="FR14" s="961" t="s">
        <v>2860</v>
      </c>
      <c r="FS14" s="959" t="s">
        <v>1137</v>
      </c>
      <c r="FT14" s="961" t="s">
        <v>2859</v>
      </c>
      <c r="FU14" s="959" t="s">
        <v>1137</v>
      </c>
      <c r="FV14" s="961" t="s">
        <v>2859</v>
      </c>
      <c r="FW14" s="959" t="s">
        <v>1137</v>
      </c>
      <c r="FX14" s="961" t="s">
        <v>2859</v>
      </c>
      <c r="FY14" s="959" t="s">
        <v>2857</v>
      </c>
      <c r="FZ14" s="961" t="s">
        <v>2859</v>
      </c>
      <c r="GA14" s="956" t="s">
        <v>1137</v>
      </c>
      <c r="GB14" s="962" t="s">
        <v>1137</v>
      </c>
      <c r="GC14" s="962" t="s">
        <v>1137</v>
      </c>
      <c r="GD14" s="958" t="s">
        <v>1137</v>
      </c>
      <c r="GE14" s="958" t="s">
        <v>1137</v>
      </c>
      <c r="GF14" s="963" t="s">
        <v>2857</v>
      </c>
      <c r="GG14" s="958" t="s">
        <v>2857</v>
      </c>
      <c r="GH14" s="958" t="s">
        <v>2857</v>
      </c>
      <c r="GI14" s="964" t="s">
        <v>2857</v>
      </c>
      <c r="GJ14" s="958" t="s">
        <v>2857</v>
      </c>
      <c r="GK14" s="964" t="s">
        <v>2857</v>
      </c>
      <c r="GL14" s="958" t="s">
        <v>2857</v>
      </c>
      <c r="GM14" s="964" t="s">
        <v>1138</v>
      </c>
      <c r="GN14" s="963" t="s">
        <v>1138</v>
      </c>
      <c r="GO14" s="965" t="s">
        <v>1138</v>
      </c>
      <c r="GP14" s="963" t="s">
        <v>1138</v>
      </c>
      <c r="GQ14" s="963" t="s">
        <v>1138</v>
      </c>
      <c r="GR14" s="963" t="s">
        <v>1138</v>
      </c>
      <c r="GS14" s="965" t="s">
        <v>1138</v>
      </c>
      <c r="GT14" s="963" t="s">
        <v>1138</v>
      </c>
      <c r="GU14" s="963" t="s">
        <v>1138</v>
      </c>
      <c r="GV14" s="966" t="s">
        <v>1138</v>
      </c>
      <c r="GW14" s="963" t="s">
        <v>1138</v>
      </c>
      <c r="GX14" s="966" t="s">
        <v>1138</v>
      </c>
      <c r="GY14" s="958" t="s">
        <v>1138</v>
      </c>
      <c r="GZ14" s="966" t="s">
        <v>1138</v>
      </c>
      <c r="HA14" s="963" t="s">
        <v>1138</v>
      </c>
      <c r="HB14" s="963" t="s">
        <v>1138</v>
      </c>
      <c r="HC14" s="963" t="s">
        <v>1138</v>
      </c>
      <c r="HD14" s="963" t="s">
        <v>1138</v>
      </c>
      <c r="HE14" s="963" t="s">
        <v>1138</v>
      </c>
      <c r="HF14" s="963" t="s">
        <v>1138</v>
      </c>
      <c r="HG14" s="963" t="s">
        <v>1138</v>
      </c>
      <c r="HH14" s="963" t="s">
        <v>1138</v>
      </c>
      <c r="HI14" s="966" t="s">
        <v>1138</v>
      </c>
      <c r="HJ14" s="963" t="s">
        <v>1137</v>
      </c>
      <c r="HK14" s="966" t="s">
        <v>1137</v>
      </c>
      <c r="HL14" s="966" t="s">
        <v>1137</v>
      </c>
      <c r="HM14" s="966" t="s">
        <v>1137</v>
      </c>
      <c r="HN14" s="967" t="s">
        <v>1137</v>
      </c>
      <c r="HO14" s="967" t="s">
        <v>1137</v>
      </c>
      <c r="HP14" s="967" t="s">
        <v>1137</v>
      </c>
      <c r="HQ14" s="967" t="s">
        <v>1137</v>
      </c>
      <c r="HR14" s="967" t="s">
        <v>1139</v>
      </c>
      <c r="HS14" s="967" t="s">
        <v>1139</v>
      </c>
      <c r="HT14" s="968" t="s">
        <v>1139</v>
      </c>
      <c r="HU14" s="962" t="s">
        <v>1139</v>
      </c>
      <c r="HV14" s="962" t="s">
        <v>1139</v>
      </c>
      <c r="HW14" s="962" t="s">
        <v>1139</v>
      </c>
      <c r="HX14" s="958" t="s">
        <v>1139</v>
      </c>
      <c r="HY14" s="968" t="s">
        <v>1139</v>
      </c>
      <c r="HZ14" s="969" t="s">
        <v>1139</v>
      </c>
      <c r="IA14" s="964" t="s">
        <v>1139</v>
      </c>
      <c r="IB14" s="970" t="s">
        <v>1139</v>
      </c>
      <c r="IC14" s="955" t="s">
        <v>1139</v>
      </c>
      <c r="ID14" s="964" t="s">
        <v>1137</v>
      </c>
      <c r="IE14" s="964" t="s">
        <v>1137</v>
      </c>
      <c r="IF14" s="971" t="s">
        <v>1139</v>
      </c>
      <c r="IG14" s="964" t="s">
        <v>1139</v>
      </c>
      <c r="IH14" s="963" t="s">
        <v>1137</v>
      </c>
      <c r="II14" s="964" t="s">
        <v>1137</v>
      </c>
      <c r="IJ14" s="965" t="s">
        <v>1137</v>
      </c>
      <c r="IK14" s="965" t="s">
        <v>1137</v>
      </c>
      <c r="IL14" s="955" t="s">
        <v>1139</v>
      </c>
      <c r="IM14" s="964" t="s">
        <v>1137</v>
      </c>
      <c r="IN14" s="972" t="s">
        <v>1137</v>
      </c>
      <c r="IO14" s="965" t="s">
        <v>1137</v>
      </c>
      <c r="IP14" s="955" t="s">
        <v>1137</v>
      </c>
      <c r="IQ14" s="972" t="s">
        <v>1139</v>
      </c>
      <c r="IR14" s="972" t="s">
        <v>1139</v>
      </c>
      <c r="IS14" s="973" t="s">
        <v>1137</v>
      </c>
      <c r="IT14" s="965" t="s">
        <v>1139</v>
      </c>
      <c r="IU14" s="965" t="s">
        <v>1137</v>
      </c>
      <c r="IV14" s="965" t="s">
        <v>1137</v>
      </c>
      <c r="IW14" s="965" t="s">
        <v>1137</v>
      </c>
      <c r="IX14" s="965" t="s">
        <v>1137</v>
      </c>
      <c r="IY14" s="965" t="s">
        <v>1140</v>
      </c>
      <c r="IZ14" s="965" t="s">
        <v>1140</v>
      </c>
      <c r="JA14" s="965" t="s">
        <v>1137</v>
      </c>
      <c r="JB14" s="965" t="s">
        <v>1140</v>
      </c>
      <c r="JC14" s="965" t="s">
        <v>1140</v>
      </c>
      <c r="JD14" s="972" t="s">
        <v>1139</v>
      </c>
      <c r="JE14" s="973" t="s">
        <v>1137</v>
      </c>
      <c r="JF14" s="965" t="s">
        <v>1139</v>
      </c>
      <c r="JG14" s="965" t="s">
        <v>1137</v>
      </c>
      <c r="JH14" s="965" t="s">
        <v>1137</v>
      </c>
      <c r="JI14" s="965" t="s">
        <v>1137</v>
      </c>
      <c r="JJ14" s="965" t="s">
        <v>1137</v>
      </c>
      <c r="JK14" s="965" t="s">
        <v>1140</v>
      </c>
      <c r="JL14" s="965" t="s">
        <v>1140</v>
      </c>
      <c r="JM14" s="965" t="s">
        <v>1140</v>
      </c>
      <c r="JN14" s="965" t="s">
        <v>1140</v>
      </c>
      <c r="JO14" s="965" t="s">
        <v>1140</v>
      </c>
    </row>
    <row r="15" spans="1:275" ht="13.5" hidden="1" customHeight="1">
      <c r="A15" s="974"/>
      <c r="B15" s="1974" t="s">
        <v>1141</v>
      </c>
      <c r="C15" s="1976">
        <v>3</v>
      </c>
      <c r="D15" s="975" t="s">
        <v>1142</v>
      </c>
      <c r="E15" s="976"/>
      <c r="F15" s="977">
        <v>0.2</v>
      </c>
      <c r="G15" s="978">
        <v>0.104</v>
      </c>
      <c r="H15" s="979">
        <v>0.192</v>
      </c>
      <c r="I15" s="980">
        <v>0.03</v>
      </c>
      <c r="J15" s="981">
        <f>H16</f>
        <v>0.13300000000000001</v>
      </c>
      <c r="K15" s="982">
        <v>0.192</v>
      </c>
      <c r="L15" s="981">
        <v>0.25</v>
      </c>
      <c r="M15" s="982">
        <v>0.77800000000000002</v>
      </c>
      <c r="N15" s="979">
        <v>0.35</v>
      </c>
      <c r="O15" s="982">
        <v>0.77</v>
      </c>
      <c r="P15" s="979">
        <v>0.25</v>
      </c>
      <c r="Q15" s="980">
        <v>0.27200000000000002</v>
      </c>
      <c r="R15" s="983">
        <v>0.18</v>
      </c>
      <c r="S15" s="978">
        <v>0.86299999999999999</v>
      </c>
      <c r="T15" s="979">
        <v>0.3</v>
      </c>
      <c r="U15" s="982">
        <v>0.14799999999999999</v>
      </c>
      <c r="V15" s="979">
        <v>0.35</v>
      </c>
      <c r="W15" s="982">
        <v>9.2999999999999999E-2</v>
      </c>
      <c r="X15" s="981">
        <v>0.4</v>
      </c>
      <c r="Y15" s="982">
        <v>0.72199999999999998</v>
      </c>
      <c r="Z15" s="981">
        <f>X16</f>
        <v>0.3</v>
      </c>
      <c r="AA15" s="982">
        <v>0.48399999999999999</v>
      </c>
      <c r="AB15" s="981">
        <v>0.18</v>
      </c>
      <c r="AC15" s="982">
        <v>0.25600000000000001</v>
      </c>
      <c r="AD15" s="981">
        <v>0.15</v>
      </c>
      <c r="AE15" s="982">
        <v>0.187</v>
      </c>
      <c r="AF15" s="983">
        <v>0.28199999999999997</v>
      </c>
      <c r="AG15" s="984">
        <v>7.0999999999999994E-2</v>
      </c>
      <c r="AH15" s="985">
        <v>0.26500000000000001</v>
      </c>
      <c r="AI15" s="986">
        <v>0.45900000000000002</v>
      </c>
      <c r="AJ15" s="983">
        <v>0.38500000000000001</v>
      </c>
      <c r="AK15" s="987">
        <v>0.47199999999999998</v>
      </c>
      <c r="AL15" s="988">
        <v>0.48399999999999999</v>
      </c>
      <c r="AM15" s="989">
        <v>0.85899999999999999</v>
      </c>
      <c r="AN15" s="988">
        <v>0.56399999999999995</v>
      </c>
      <c r="AO15" s="990">
        <v>0.39700000000000002</v>
      </c>
      <c r="AP15" s="991">
        <v>0.63</v>
      </c>
      <c r="AQ15" s="992">
        <v>0.25900000000000001</v>
      </c>
      <c r="AR15" s="991">
        <v>0.44900000000000001</v>
      </c>
      <c r="AS15" s="989">
        <v>1.157</v>
      </c>
      <c r="AT15" s="991">
        <v>0.32900000000000001</v>
      </c>
      <c r="AU15" s="989">
        <v>0.52500000000000002</v>
      </c>
      <c r="AV15" s="991">
        <v>0.51900000000000002</v>
      </c>
      <c r="AW15" s="989">
        <v>1.1439999999999999</v>
      </c>
      <c r="AX15" s="991">
        <v>0.64900000000000002</v>
      </c>
      <c r="AY15" s="989">
        <v>1.212</v>
      </c>
      <c r="AZ15" s="991">
        <v>0.77300000000000002</v>
      </c>
      <c r="BA15" s="989">
        <v>0.124</v>
      </c>
      <c r="BB15" s="991">
        <v>0.67200000000000004</v>
      </c>
      <c r="BC15" s="989">
        <v>8.0000000000000002E-3</v>
      </c>
      <c r="BD15" s="983">
        <v>0.26800000000000002</v>
      </c>
      <c r="BE15" s="989">
        <v>0.04</v>
      </c>
      <c r="BF15" s="983">
        <v>0.33600000000000002</v>
      </c>
      <c r="BG15" s="989">
        <v>0.66300000000000003</v>
      </c>
      <c r="BH15" s="983">
        <v>0.438</v>
      </c>
      <c r="BI15" s="989">
        <v>0.65700000000000003</v>
      </c>
      <c r="BJ15" s="988">
        <v>0.55400000000000005</v>
      </c>
      <c r="BK15" s="989">
        <v>1.113</v>
      </c>
      <c r="BL15" s="991">
        <v>0.64</v>
      </c>
      <c r="BM15" s="990">
        <v>0.50800000000000001</v>
      </c>
      <c r="BN15" s="988">
        <v>0.66400000000000003</v>
      </c>
      <c r="BO15" s="990">
        <v>1.153</v>
      </c>
      <c r="BP15" s="988">
        <v>0.59199999999999997</v>
      </c>
      <c r="BQ15" s="990">
        <v>0.27800000000000002</v>
      </c>
      <c r="BR15" s="988">
        <v>0.876</v>
      </c>
      <c r="BS15" s="990">
        <v>0.66500000000000004</v>
      </c>
      <c r="BT15" s="991">
        <v>0.95</v>
      </c>
      <c r="BU15" s="990">
        <v>0.74399999999999999</v>
      </c>
      <c r="BV15" s="988">
        <v>1.0209999999999999</v>
      </c>
      <c r="BW15" s="990">
        <v>0.76800000000000002</v>
      </c>
      <c r="BX15" s="991">
        <v>0.99439999999999995</v>
      </c>
      <c r="BY15" s="990">
        <v>1.0760000000000001</v>
      </c>
      <c r="BZ15" s="991">
        <v>1.0143</v>
      </c>
      <c r="CA15" s="990">
        <v>0.82299999999999995</v>
      </c>
      <c r="CB15" s="991">
        <v>0.60599999999999998</v>
      </c>
      <c r="CC15" s="990">
        <v>0.59499999999999997</v>
      </c>
      <c r="CD15" s="991">
        <f>+CD16</f>
        <v>0.53200000000000003</v>
      </c>
      <c r="CE15" s="990">
        <v>0.55500000000000005</v>
      </c>
      <c r="CF15" s="991">
        <v>0.80700000000000005</v>
      </c>
      <c r="CG15" s="990">
        <v>1.1890000000000001</v>
      </c>
      <c r="CH15" s="991">
        <v>0.73399999999999999</v>
      </c>
      <c r="CI15" s="990">
        <v>0.72199999999999998</v>
      </c>
      <c r="CJ15" s="991">
        <v>0.879</v>
      </c>
      <c r="CK15" s="990">
        <v>0.50700000000000001</v>
      </c>
      <c r="CL15" s="991">
        <v>0.98499999999999999</v>
      </c>
      <c r="CM15" s="990">
        <v>0.73</v>
      </c>
      <c r="CN15" s="991">
        <v>0.84499999999999997</v>
      </c>
      <c r="CO15" s="990">
        <v>1.4710000000000001</v>
      </c>
      <c r="CP15" s="991">
        <v>0.98699999999999999</v>
      </c>
      <c r="CQ15" s="990">
        <v>0.23699999999999999</v>
      </c>
      <c r="CR15" s="991">
        <v>1.0900000000000001</v>
      </c>
      <c r="CS15" s="990">
        <v>0.92200000000000004</v>
      </c>
      <c r="CT15" s="991">
        <v>1.095</v>
      </c>
      <c r="CU15" s="990">
        <v>0.621</v>
      </c>
      <c r="CV15" s="991">
        <v>1.3620000000000001</v>
      </c>
      <c r="CW15" s="990">
        <v>0.245</v>
      </c>
      <c r="CX15" s="991">
        <v>1.3049999999999999</v>
      </c>
      <c r="CY15" s="990">
        <v>1.1160000000000001</v>
      </c>
      <c r="CZ15" s="991">
        <v>0.69299999999999995</v>
      </c>
      <c r="DA15" s="990">
        <v>0.44</v>
      </c>
      <c r="DB15" s="991">
        <v>0.68600000000000005</v>
      </c>
      <c r="DC15" s="990">
        <v>0.10199999999999999</v>
      </c>
      <c r="DD15" s="991">
        <v>0.95199999999999996</v>
      </c>
      <c r="DE15" s="990">
        <v>0.83699999999999997</v>
      </c>
      <c r="DF15" s="991">
        <v>1.0349999999999999</v>
      </c>
      <c r="DG15" s="990">
        <f>[12]PCR!$J$218</f>
        <v>9.8000000000000004E-2</v>
      </c>
      <c r="DH15" s="991">
        <v>1.0369999999999999</v>
      </c>
      <c r="DI15" s="990">
        <f>[13]PCR!$J$227</f>
        <v>1.238</v>
      </c>
      <c r="DJ15" s="991">
        <v>1.25</v>
      </c>
      <c r="DK15" s="990">
        <v>1.131</v>
      </c>
      <c r="DL15" s="991">
        <v>0.89400000000000002</v>
      </c>
      <c r="DM15" s="990">
        <v>1.59</v>
      </c>
      <c r="DN15" s="991">
        <v>1.048</v>
      </c>
      <c r="DO15" s="990">
        <v>1.3280000000000001</v>
      </c>
      <c r="DP15" s="991">
        <v>1.177</v>
      </c>
      <c r="DQ15" s="990">
        <v>0.72199999999999998</v>
      </c>
      <c r="DR15" s="991">
        <v>1.2829999999999999</v>
      </c>
      <c r="DS15" s="990">
        <v>1.6619999999999999</v>
      </c>
      <c r="DT15" s="991">
        <v>1.5049999999999999</v>
      </c>
      <c r="DU15" s="990">
        <f>[14]PCR!$J$284</f>
        <v>1.042</v>
      </c>
      <c r="DV15" s="991">
        <v>1.44</v>
      </c>
      <c r="DW15" s="990">
        <f>[15]PCR!$J$279</f>
        <v>3.0880000000000001</v>
      </c>
      <c r="DX15" s="991">
        <v>0.67600000000000005</v>
      </c>
      <c r="DY15" s="990">
        <f>[16]PCR!$J$247</f>
        <v>0</v>
      </c>
      <c r="DZ15" s="991">
        <v>0.69399999999999995</v>
      </c>
      <c r="EA15" s="990">
        <f>[17]PCR!$J$239</f>
        <v>3.1030000000000002</v>
      </c>
      <c r="EB15" s="991">
        <v>1.004</v>
      </c>
      <c r="EC15" s="990">
        <f>[18]PCR!$J$241</f>
        <v>1.2809999999999999</v>
      </c>
      <c r="ED15" s="991">
        <v>1.0489999999999999</v>
      </c>
      <c r="EE15" s="990">
        <f>[19]PCR!$J$241</f>
        <v>0.41199999999999998</v>
      </c>
      <c r="EF15" s="991">
        <v>1.1930000000000001</v>
      </c>
      <c r="EG15" s="990">
        <f>[20]PCR!$J$245</f>
        <v>1.8140000000000001</v>
      </c>
      <c r="EH15" s="991">
        <v>1.4079999999999999</v>
      </c>
      <c r="EI15" s="990">
        <f>[21]PCR!$J$261</f>
        <v>0.45200000000000001</v>
      </c>
      <c r="EJ15" s="991">
        <v>1.05</v>
      </c>
      <c r="EK15" s="990">
        <f>[22]PCR!$J$269</f>
        <v>0.77800000000000002</v>
      </c>
      <c r="EL15" s="991">
        <v>1.23</v>
      </c>
      <c r="EM15" s="990">
        <f>[23]PCR!$J$292</f>
        <v>1.5609999999999999</v>
      </c>
      <c r="EN15" s="991">
        <v>1.4390000000000001</v>
      </c>
      <c r="EO15" s="990">
        <f>[24]PCR!$J$313</f>
        <v>1.657</v>
      </c>
      <c r="EP15" s="991">
        <v>1.766</v>
      </c>
      <c r="EQ15" s="990">
        <f>[25]PCR!$J$318</f>
        <v>0.39800000000000002</v>
      </c>
      <c r="ER15" s="991">
        <v>1.891</v>
      </c>
      <c r="ES15" s="990">
        <f>[26]PCR!$J$285</f>
        <v>0.90600000000000003</v>
      </c>
      <c r="ET15" s="991">
        <v>1.9</v>
      </c>
      <c r="EU15" s="990">
        <f>[27]PCR!$J$269</f>
        <v>0.64600000000000002</v>
      </c>
      <c r="EV15" s="991">
        <v>0.73799999999999999</v>
      </c>
      <c r="EW15" s="990">
        <f>[28]PCR!$J$242</f>
        <v>0.77800000000000002</v>
      </c>
      <c r="EX15" s="991">
        <v>0.90300000000000002</v>
      </c>
      <c r="EY15" s="990" t="e">
        <f>[29]PCR!$J$247</f>
        <v>#REF!</v>
      </c>
      <c r="EZ15" s="991">
        <v>1.0249999999999999</v>
      </c>
      <c r="FA15" s="990">
        <f>[30]PCR!$J$251</f>
        <v>2.4460000000000002</v>
      </c>
      <c r="FB15" s="991">
        <v>1.7589999999999999</v>
      </c>
      <c r="FC15" s="990">
        <v>5.4630000000000001</v>
      </c>
      <c r="FD15" s="991">
        <v>2.5870000000000002</v>
      </c>
      <c r="FE15" s="990">
        <f>[31]PCR!$J$242</f>
        <v>2.2989999999999999</v>
      </c>
      <c r="FF15" s="991">
        <v>2.7629999999999999</v>
      </c>
      <c r="FG15" s="990">
        <f>[32]PCR!$J$249</f>
        <v>3.113</v>
      </c>
      <c r="FH15" s="991">
        <v>2.1245952956339624</v>
      </c>
      <c r="FI15" s="990">
        <f>[33]PCR!$J$260</f>
        <v>2.1080000000000001</v>
      </c>
      <c r="FJ15" s="991">
        <v>2.1446570001611089</v>
      </c>
      <c r="FK15" s="990">
        <f>[34]PCR!$J$257</f>
        <v>1.976</v>
      </c>
      <c r="FL15" s="991">
        <v>2.0376141453198002</v>
      </c>
      <c r="FM15" s="990">
        <f>[35]PCR!$J$270</f>
        <v>3.056</v>
      </c>
      <c r="FN15" s="991">
        <v>2.1261572418237469</v>
      </c>
      <c r="FO15" s="990">
        <f>[36]PCR!$J$263</f>
        <v>1.847</v>
      </c>
      <c r="FP15" s="991">
        <v>2.681</v>
      </c>
      <c r="FQ15" s="990">
        <f>[37]PCR!$J$262</f>
        <v>2.863</v>
      </c>
      <c r="FR15" s="993">
        <v>2.7170000000000001</v>
      </c>
      <c r="FS15" s="990">
        <f>[38]PCR!$J$247</f>
        <v>1.091</v>
      </c>
      <c r="FT15" s="991">
        <v>2.4860000000000002</v>
      </c>
      <c r="FU15" s="990">
        <f>[39]PCR!$J$241</f>
        <v>3.0390000000000001</v>
      </c>
      <c r="FV15" s="991">
        <v>2.7639999999999998</v>
      </c>
      <c r="FW15" s="990">
        <f>[40]PCR!$J$235</f>
        <v>1.64</v>
      </c>
      <c r="FX15" s="991">
        <v>2.1040000000000001</v>
      </c>
      <c r="FY15" s="990">
        <f>[41]PCR!$J$224</f>
        <v>4.0250000000000004</v>
      </c>
      <c r="FZ15" s="991">
        <v>4.6779999999999999</v>
      </c>
      <c r="GA15" s="994">
        <f>[42]PCR!$J$232</f>
        <v>4.6150000000000002</v>
      </c>
      <c r="GB15" s="995">
        <v>2.3250000000000002</v>
      </c>
      <c r="GC15" s="995">
        <v>3.698</v>
      </c>
      <c r="GD15" s="996">
        <v>2.3260000000000001</v>
      </c>
      <c r="GE15" s="996">
        <v>2.6059999999999999</v>
      </c>
      <c r="GF15" s="997">
        <v>4.327</v>
      </c>
      <c r="GG15" s="996">
        <v>2.7450000000000001</v>
      </c>
      <c r="GH15" s="996">
        <v>4.7610000000000001</v>
      </c>
      <c r="GI15" s="998">
        <v>2.9630000000000001</v>
      </c>
      <c r="GJ15" s="996">
        <v>3.1269999999999998</v>
      </c>
      <c r="GK15" s="998">
        <v>5.6509999999999998</v>
      </c>
      <c r="GL15" s="996">
        <v>3.3559999999999999</v>
      </c>
      <c r="GM15" s="998">
        <v>3.9740000000000002</v>
      </c>
      <c r="GN15" s="997">
        <v>2.8109999999999999</v>
      </c>
      <c r="GO15" s="999">
        <v>2.2069999999999999</v>
      </c>
      <c r="GP15" s="997">
        <v>5.899</v>
      </c>
      <c r="GQ15" s="997">
        <v>2.7930000000000001</v>
      </c>
      <c r="GR15" s="997">
        <v>2.093</v>
      </c>
      <c r="GS15" s="999">
        <v>2.9809999999999999</v>
      </c>
      <c r="GT15" s="997">
        <v>1.73</v>
      </c>
      <c r="GU15" s="997">
        <v>0.82299999999999995</v>
      </c>
      <c r="GV15" s="1000">
        <v>1.3160000000000001</v>
      </c>
      <c r="GW15" s="997">
        <v>2.625</v>
      </c>
      <c r="GX15" s="1000">
        <v>4.32</v>
      </c>
      <c r="GY15" s="996">
        <v>4.1829999999999998</v>
      </c>
      <c r="GZ15" s="1000">
        <v>2.1739999999999999</v>
      </c>
      <c r="HA15" s="997">
        <v>1.53</v>
      </c>
      <c r="HB15" s="997">
        <v>5.0380000000000003</v>
      </c>
      <c r="HC15" s="997">
        <v>1.93</v>
      </c>
      <c r="HD15" s="997">
        <v>4.4000000000000004</v>
      </c>
      <c r="HE15" s="997">
        <v>4.16</v>
      </c>
      <c r="HF15" s="997">
        <v>5.2919999999999998</v>
      </c>
      <c r="HG15" s="997">
        <v>1.891</v>
      </c>
      <c r="HH15" s="997">
        <f>[43]PCR!$I$503</f>
        <v>1.9730000000000001</v>
      </c>
      <c r="HI15" s="1000">
        <f>[44]PCR!$I$503</f>
        <v>2.04</v>
      </c>
      <c r="HJ15" s="997">
        <v>2.839</v>
      </c>
      <c r="HK15" s="1000">
        <f>[45]PCR!$I$503</f>
        <v>1.1379999999999999</v>
      </c>
      <c r="HL15" s="1000">
        <v>0.99199999999999999</v>
      </c>
      <c r="HM15" s="1000">
        <v>1.4430000000000001</v>
      </c>
      <c r="HN15" s="1001">
        <v>2.3780000000000001</v>
      </c>
      <c r="HO15" s="1001">
        <v>0.246</v>
      </c>
      <c r="HP15" s="1001">
        <v>2.0670000000000002</v>
      </c>
      <c r="HQ15" s="1001">
        <v>3.327</v>
      </c>
      <c r="HR15" s="1001">
        <v>2.694</v>
      </c>
      <c r="HS15" s="1001">
        <v>3.0790000000000002</v>
      </c>
      <c r="HT15" s="1002">
        <v>0.78300000000000003</v>
      </c>
      <c r="HU15" s="1003">
        <v>3.5760000000000001</v>
      </c>
      <c r="HV15" s="1003">
        <v>3.044</v>
      </c>
      <c r="HW15" s="1003">
        <v>1.742</v>
      </c>
      <c r="HX15" s="1004">
        <v>1.968</v>
      </c>
      <c r="HY15" s="1002">
        <f>[46]Cate!I503</f>
        <v>7.2549999999999999</v>
      </c>
      <c r="HZ15" s="1005">
        <v>0.61899999999999999</v>
      </c>
      <c r="IA15" s="1006">
        <f>[47]Cate!I503</f>
        <v>3.73</v>
      </c>
      <c r="IB15" s="1007">
        <f>[48]Cate!I503</f>
        <v>1.0669999999999999</v>
      </c>
      <c r="IC15" s="1008">
        <v>0.52600000000000002</v>
      </c>
      <c r="ID15" s="1006">
        <f>[49]PCR!$I$503</f>
        <v>4.1689999999999996</v>
      </c>
      <c r="IE15" s="1006">
        <v>3.9990000000000001</v>
      </c>
      <c r="IF15" s="1009">
        <v>3.4009999999999998</v>
      </c>
      <c r="IG15" s="1010">
        <v>0.53900000000000003</v>
      </c>
      <c r="IH15" s="1011">
        <v>0.59899999999999998</v>
      </c>
      <c r="II15" s="1010">
        <v>1.59</v>
      </c>
      <c r="IJ15" s="1012">
        <v>1.5580000000000001</v>
      </c>
      <c r="IK15" s="1012">
        <v>9.6000000000000002E-2</v>
      </c>
      <c r="IL15" s="1013">
        <v>2.0579999999999998</v>
      </c>
      <c r="IM15" s="1010">
        <v>3.206</v>
      </c>
      <c r="IN15" s="1014">
        <v>1.377</v>
      </c>
      <c r="IO15" s="1015">
        <v>3.4580000000000002</v>
      </c>
      <c r="IP15" s="1016">
        <v>2.4849999999999999</v>
      </c>
      <c r="IQ15" s="1017">
        <v>1.2809999999999999</v>
      </c>
      <c r="IR15" s="1017">
        <v>2.5379999999999998</v>
      </c>
      <c r="IS15" s="1017">
        <v>0.49299999999999999</v>
      </c>
      <c r="IT15" s="1017">
        <v>1.7370000000000001</v>
      </c>
      <c r="IU15" s="1017">
        <v>2.4049999999999998</v>
      </c>
      <c r="IV15" s="1017">
        <v>0.86</v>
      </c>
      <c r="IW15" s="1017">
        <v>4.1509999999999998</v>
      </c>
      <c r="IX15" s="1017">
        <v>3.6459999999999999</v>
      </c>
      <c r="IY15" s="1017">
        <v>2.0750000000000002</v>
      </c>
      <c r="IZ15" s="1017">
        <v>3.5049999999999999</v>
      </c>
      <c r="JA15" s="1017">
        <v>2.8260000000000001</v>
      </c>
      <c r="JB15" s="1017">
        <v>1.5720000000000001</v>
      </c>
      <c r="JC15" s="1017">
        <v>1.296</v>
      </c>
      <c r="JD15" s="1017">
        <v>1.8660000000000001</v>
      </c>
      <c r="JE15" s="1017">
        <v>0.74099999999999999</v>
      </c>
      <c r="JF15" s="1017">
        <v>2.8820000000000001</v>
      </c>
      <c r="JG15" s="1017">
        <v>2.3279999999999998</v>
      </c>
      <c r="JH15" s="1017">
        <v>2.274</v>
      </c>
      <c r="JI15" s="1017"/>
      <c r="JJ15" s="1017"/>
      <c r="JK15" s="1017"/>
      <c r="JL15" s="1017"/>
      <c r="JM15" s="1017"/>
      <c r="JN15" s="1017"/>
      <c r="JO15" s="1017"/>
    </row>
    <row r="16" spans="1:275" ht="13.5" hidden="1" customHeight="1">
      <c r="A16" s="1018"/>
      <c r="B16" s="1972"/>
      <c r="C16" s="1973"/>
      <c r="D16" s="1019" t="s">
        <v>1143</v>
      </c>
      <c r="E16" s="1020"/>
      <c r="F16" s="1021">
        <v>0.193</v>
      </c>
      <c r="G16" s="1022">
        <v>0.32900000000000001</v>
      </c>
      <c r="H16" s="1023">
        <v>0.13300000000000001</v>
      </c>
      <c r="I16" s="1024">
        <v>8.7999999999999995E-2</v>
      </c>
      <c r="J16" s="1025">
        <v>0.13300000000000001</v>
      </c>
      <c r="K16" s="1026">
        <v>0.20300000000000001</v>
      </c>
      <c r="L16" s="1025">
        <v>0.19500000000000001</v>
      </c>
      <c r="M16" s="1026">
        <v>0.55100000000000005</v>
      </c>
      <c r="N16" s="1023">
        <v>0.28699999999999998</v>
      </c>
      <c r="O16" s="1026">
        <v>0.48099999999999998</v>
      </c>
      <c r="P16" s="1023">
        <v>0.21199999999999999</v>
      </c>
      <c r="Q16" s="1024">
        <v>0.312</v>
      </c>
      <c r="R16" s="1027">
        <v>0.32500000000000001</v>
      </c>
      <c r="S16" s="1022">
        <v>0.58599999999999997</v>
      </c>
      <c r="T16" s="1023">
        <v>0.25</v>
      </c>
      <c r="U16" s="1026">
        <v>0.32400000000000001</v>
      </c>
      <c r="V16" s="1023">
        <v>0.15</v>
      </c>
      <c r="W16" s="1026">
        <v>0.156</v>
      </c>
      <c r="X16" s="1025">
        <v>0.3</v>
      </c>
      <c r="Y16" s="1026">
        <v>0.316</v>
      </c>
      <c r="Z16" s="1027">
        <v>0.37</v>
      </c>
      <c r="AA16" s="1026">
        <v>0.29599999999999999</v>
      </c>
      <c r="AB16" s="1025">
        <v>0.4</v>
      </c>
      <c r="AC16" s="1026">
        <v>0.46300000000000002</v>
      </c>
      <c r="AD16" s="1027">
        <v>0.315</v>
      </c>
      <c r="AE16" s="1026">
        <v>0.504</v>
      </c>
      <c r="AF16" s="1027">
        <v>0.28199999999999997</v>
      </c>
      <c r="AG16" s="1028">
        <v>0.25700000000000001</v>
      </c>
      <c r="AH16" s="1029">
        <v>0.26500000000000001</v>
      </c>
      <c r="AI16" s="1030">
        <v>0.16700000000000001</v>
      </c>
      <c r="AJ16" s="1027">
        <v>0.38500000000000001</v>
      </c>
      <c r="AK16" s="1031">
        <v>0.42299999999999999</v>
      </c>
      <c r="AL16" s="1032">
        <v>0.48399999999999999</v>
      </c>
      <c r="AM16" s="1033">
        <v>0.60499999999999998</v>
      </c>
      <c r="AN16" s="1032">
        <v>0.56399999999999995</v>
      </c>
      <c r="AO16" s="1034">
        <v>0.432</v>
      </c>
      <c r="AP16" s="1032">
        <v>0.63</v>
      </c>
      <c r="AQ16" s="1033">
        <v>0.66800000000000004</v>
      </c>
      <c r="AR16" s="1032">
        <v>0.44900000000000001</v>
      </c>
      <c r="AS16" s="1033">
        <v>0.35899999999999999</v>
      </c>
      <c r="AT16" s="1032">
        <v>0.32900000000000001</v>
      </c>
      <c r="AU16" s="1033">
        <v>0.627</v>
      </c>
      <c r="AV16" s="1032">
        <v>0.51900000000000002</v>
      </c>
      <c r="AW16" s="1033">
        <v>0.45600000000000002</v>
      </c>
      <c r="AX16" s="1032">
        <v>0.64900000000000002</v>
      </c>
      <c r="AY16" s="1033">
        <v>0.48599999999999999</v>
      </c>
      <c r="AZ16" s="1032">
        <v>0.77300000000000002</v>
      </c>
      <c r="BA16" s="1033">
        <v>0.59799999999999998</v>
      </c>
      <c r="BB16" s="1032">
        <v>0.67200000000000004</v>
      </c>
      <c r="BC16" s="1033">
        <v>0.72599999999999998</v>
      </c>
      <c r="BD16" s="1027">
        <v>0.26800000000000002</v>
      </c>
      <c r="BE16" s="1033">
        <v>0.26100000000000001</v>
      </c>
      <c r="BF16" s="1027">
        <v>0.33600000000000002</v>
      </c>
      <c r="BG16" s="1033">
        <v>0.84399999999999997</v>
      </c>
      <c r="BH16" s="1027">
        <v>0.438</v>
      </c>
      <c r="BI16" s="1033">
        <v>0.35299999999999998</v>
      </c>
      <c r="BJ16" s="1032">
        <v>0.55400000000000005</v>
      </c>
      <c r="BK16" s="1033">
        <v>0.57199999999999995</v>
      </c>
      <c r="BL16" s="1032">
        <v>0.64</v>
      </c>
      <c r="BM16" s="1034">
        <v>0.49199999999999999</v>
      </c>
      <c r="BN16" s="1032">
        <v>0.66400000000000003</v>
      </c>
      <c r="BO16" s="1034">
        <v>0.999</v>
      </c>
      <c r="BP16" s="1032">
        <v>0.59199999999999997</v>
      </c>
      <c r="BQ16" s="1034">
        <v>0.54700000000000004</v>
      </c>
      <c r="BR16" s="1032">
        <v>0.876</v>
      </c>
      <c r="BS16" s="1034">
        <v>1.1120000000000001</v>
      </c>
      <c r="BT16" s="1032">
        <v>0.95</v>
      </c>
      <c r="BU16" s="1034">
        <v>0.52500000000000002</v>
      </c>
      <c r="BV16" s="1032">
        <v>1.0209999999999999</v>
      </c>
      <c r="BW16" s="1034">
        <v>1.0129999999999999</v>
      </c>
      <c r="BX16" s="1032">
        <f>+BX15</f>
        <v>0.99439999999999995</v>
      </c>
      <c r="BY16" s="1034">
        <v>1.03</v>
      </c>
      <c r="BZ16" s="1032">
        <f>+BZ15</f>
        <v>1.0143</v>
      </c>
      <c r="CA16" s="1034">
        <v>0.80200000000000005</v>
      </c>
      <c r="CB16" s="1032">
        <v>0.60599999999999998</v>
      </c>
      <c r="CC16" s="1034">
        <v>0.53700000000000003</v>
      </c>
      <c r="CD16" s="1032">
        <v>0.53200000000000003</v>
      </c>
      <c r="CE16" s="1034">
        <v>0.39400000000000002</v>
      </c>
      <c r="CF16" s="1032">
        <v>0.80700000000000005</v>
      </c>
      <c r="CG16" s="1034">
        <v>0.80200000000000005</v>
      </c>
      <c r="CH16" s="1032">
        <v>0.73399999999999999</v>
      </c>
      <c r="CI16" s="1034">
        <v>0.78600000000000003</v>
      </c>
      <c r="CJ16" s="1032">
        <v>0.879</v>
      </c>
      <c r="CK16" s="1034">
        <v>0.49</v>
      </c>
      <c r="CL16" s="1032">
        <v>0.98499999999999999</v>
      </c>
      <c r="CM16" s="1034">
        <v>1.026</v>
      </c>
      <c r="CN16" s="1032">
        <f>+CN15</f>
        <v>0.84499999999999997</v>
      </c>
      <c r="CO16" s="1034">
        <v>0.746</v>
      </c>
      <c r="CP16" s="1032">
        <v>0.98699999999999999</v>
      </c>
      <c r="CQ16" s="1034">
        <v>0.66900000000000004</v>
      </c>
      <c r="CR16" s="1032">
        <v>1.0900000000000001</v>
      </c>
      <c r="CS16" s="1034">
        <v>1.1140000000000001</v>
      </c>
      <c r="CT16" s="1032">
        <v>1.095</v>
      </c>
      <c r="CU16" s="1034">
        <v>0.45200000000000001</v>
      </c>
      <c r="CV16" s="1032">
        <v>1.3620000000000001</v>
      </c>
      <c r="CW16" s="1034">
        <v>1.0049999999999999</v>
      </c>
      <c r="CX16" s="1032">
        <v>1.3049999999999999</v>
      </c>
      <c r="CY16" s="1034">
        <v>1.0149999999999999</v>
      </c>
      <c r="CZ16" s="1032">
        <v>0.69299999999999995</v>
      </c>
      <c r="DA16" s="1034">
        <v>0.499</v>
      </c>
      <c r="DB16" s="1032">
        <v>0.68600000000000005</v>
      </c>
      <c r="DC16" s="1034">
        <v>0.44600000000000001</v>
      </c>
      <c r="DD16" s="1032">
        <v>0.95199999999999996</v>
      </c>
      <c r="DE16" s="1034">
        <v>0.53500000000000003</v>
      </c>
      <c r="DF16" s="1032">
        <v>1.0349999999999999</v>
      </c>
      <c r="DG16" s="1034">
        <f>[12]PCR!$J$219</f>
        <v>0.52700000000000002</v>
      </c>
      <c r="DH16" s="1032">
        <v>1.0369999999999999</v>
      </c>
      <c r="DI16" s="1034">
        <f>[13]PCR!$J$228</f>
        <v>1.004</v>
      </c>
      <c r="DJ16" s="1035">
        <v>1.25</v>
      </c>
      <c r="DK16" s="1034">
        <v>1.0189999999999999</v>
      </c>
      <c r="DL16" s="1032">
        <f>DL15</f>
        <v>0.89400000000000002</v>
      </c>
      <c r="DM16" s="1034">
        <v>0.72199999999999998</v>
      </c>
      <c r="DN16" s="1032">
        <f>DN15</f>
        <v>1.048</v>
      </c>
      <c r="DO16" s="1034">
        <v>1.2070000000000001</v>
      </c>
      <c r="DP16" s="1032">
        <f>DP15</f>
        <v>1.177</v>
      </c>
      <c r="DQ16" s="1034">
        <v>0.84799999999999998</v>
      </c>
      <c r="DR16" s="1032">
        <f>DR15</f>
        <v>1.2829999999999999</v>
      </c>
      <c r="DS16" s="1034">
        <v>1.3340000000000001</v>
      </c>
      <c r="DT16" s="1032">
        <f>DT15</f>
        <v>1.5049999999999999</v>
      </c>
      <c r="DU16" s="1034">
        <f>[14]PCR!$J$285</f>
        <v>1.821</v>
      </c>
      <c r="DV16" s="1032">
        <f>DV15</f>
        <v>1.44</v>
      </c>
      <c r="DW16" s="1034">
        <f>[15]PCR!$J$280</f>
        <v>2.0209999999999999</v>
      </c>
      <c r="DX16" s="1032">
        <f>DX15</f>
        <v>0.67600000000000005</v>
      </c>
      <c r="DY16" s="1034">
        <f>[16]PCR!$J$248</f>
        <v>0.49099999999999999</v>
      </c>
      <c r="DZ16" s="1032">
        <f>DZ15</f>
        <v>0.69399999999999995</v>
      </c>
      <c r="EA16" s="1034">
        <f>[17]PCR!$J$240</f>
        <v>0.45600000000000002</v>
      </c>
      <c r="EB16" s="1032">
        <f>EB15</f>
        <v>1.004</v>
      </c>
      <c r="EC16" s="1034">
        <f>[18]PCR!$J$242</f>
        <v>1.1619999999999999</v>
      </c>
      <c r="ED16" s="1032">
        <f>ED15</f>
        <v>1.0489999999999999</v>
      </c>
      <c r="EE16" s="1034">
        <f>[19]PCR!$J$242</f>
        <v>1.161</v>
      </c>
      <c r="EF16" s="1032">
        <f>EF15</f>
        <v>1.1930000000000001</v>
      </c>
      <c r="EG16" s="1034">
        <f>[20]PCR!$J$246</f>
        <v>0.72799999999999998</v>
      </c>
      <c r="EH16" s="1032">
        <f>EH15</f>
        <v>1.4079999999999999</v>
      </c>
      <c r="EI16" s="1034">
        <f>[21]PCR!$J$262</f>
        <v>0.40899999999999997</v>
      </c>
      <c r="EJ16" s="1032">
        <f>EJ15</f>
        <v>1.05</v>
      </c>
      <c r="EK16" s="1034">
        <f>[22]PCR!$J$270</f>
        <v>1.1160000000000001</v>
      </c>
      <c r="EL16" s="1032">
        <f>EL15</f>
        <v>1.23</v>
      </c>
      <c r="EM16" s="1034">
        <f>[23]PCR!$J$293</f>
        <v>3.2629999999999999</v>
      </c>
      <c r="EN16" s="1032">
        <f>EN15</f>
        <v>1.4390000000000001</v>
      </c>
      <c r="EO16" s="1034">
        <f>[24]PCR!$J$314</f>
        <v>1.05</v>
      </c>
      <c r="EP16" s="1032">
        <f>EP15</f>
        <v>1.766</v>
      </c>
      <c r="EQ16" s="1034">
        <f>[25]PCR!$J$319</f>
        <v>1.2869999999999999</v>
      </c>
      <c r="ER16" s="1032">
        <f>ER15</f>
        <v>1.891</v>
      </c>
      <c r="ES16" s="1034">
        <f>[26]PCR!$J$286</f>
        <v>0.72599999999999998</v>
      </c>
      <c r="ET16" s="1032">
        <f>ET15</f>
        <v>1.9</v>
      </c>
      <c r="EU16" s="1034">
        <f>[27]PCR!$J$270</f>
        <v>1.3640000000000001</v>
      </c>
      <c r="EV16" s="1032">
        <f>EV15</f>
        <v>0.73799999999999999</v>
      </c>
      <c r="EW16" s="1034">
        <f>[28]PCR!$J$243</f>
        <v>0.55200000000000005</v>
      </c>
      <c r="EX16" s="1032">
        <f>EX15</f>
        <v>0.90300000000000002</v>
      </c>
      <c r="EY16" s="1034" t="e">
        <f>[29]PCR!$J$248</f>
        <v>#REF!</v>
      </c>
      <c r="EZ16" s="1032">
        <f>EZ15</f>
        <v>1.0249999999999999</v>
      </c>
      <c r="FA16" s="1034">
        <f>[30]PCR!$J$252</f>
        <v>1.1779999999999999</v>
      </c>
      <c r="FB16" s="1032">
        <f>FB15</f>
        <v>1.7589999999999999</v>
      </c>
      <c r="FC16" s="1034">
        <v>1.8779999999999999</v>
      </c>
      <c r="FD16" s="1032">
        <f>FD15</f>
        <v>2.5870000000000002</v>
      </c>
      <c r="FE16" s="1034">
        <f>[31]PCR!$J$243</f>
        <v>3.7719999999999998</v>
      </c>
      <c r="FF16" s="1032">
        <f>FF15</f>
        <v>2.7629999999999999</v>
      </c>
      <c r="FG16" s="1034">
        <f>[32]PCR!$J$250</f>
        <v>1.944</v>
      </c>
      <c r="FH16" s="1032">
        <v>2.1245952956339624</v>
      </c>
      <c r="FI16" s="1034">
        <f>[33]PCR!$J$261</f>
        <v>2.7269999999999999</v>
      </c>
      <c r="FJ16" s="1032">
        <v>2.1446570001611089</v>
      </c>
      <c r="FK16" s="1034">
        <f>[34]PCR!$J$258</f>
        <v>2.145</v>
      </c>
      <c r="FL16" s="1032">
        <v>2.0376141453198002</v>
      </c>
      <c r="FM16" s="1034">
        <f>[35]PCR!$J$271</f>
        <v>2.556</v>
      </c>
      <c r="FN16" s="1032">
        <v>2.1261572418237469</v>
      </c>
      <c r="FO16" s="1034">
        <f>[36]PCR!$J$264</f>
        <v>2.4870000000000001</v>
      </c>
      <c r="FP16" s="1032">
        <v>2.681</v>
      </c>
      <c r="FQ16" s="1034">
        <f>[37]PCR!$J$263</f>
        <v>3.85</v>
      </c>
      <c r="FR16" s="1036">
        <v>2.7170000000000001</v>
      </c>
      <c r="FS16" s="1034">
        <f>[38]PCR!$J$248</f>
        <v>2.613</v>
      </c>
      <c r="FT16" s="1032">
        <v>1.0669999999999999</v>
      </c>
      <c r="FU16" s="1034">
        <f>[39]PCR!$J$242</f>
        <v>2.762</v>
      </c>
      <c r="FV16" s="1032">
        <v>1.6830000000000001</v>
      </c>
      <c r="FW16" s="1034">
        <f>[40]PCR!$J$236</f>
        <v>1.079</v>
      </c>
      <c r="FX16" s="1032">
        <v>1.873</v>
      </c>
      <c r="FY16" s="1034">
        <f>[41]PCR!$J$225</f>
        <v>2.1659999999999999</v>
      </c>
      <c r="FZ16" s="1032">
        <v>2.4729999999999999</v>
      </c>
      <c r="GA16" s="1037">
        <f>[42]PCR!$J$233</f>
        <v>3.036</v>
      </c>
      <c r="GB16" s="1038">
        <v>3.6139999999999999</v>
      </c>
      <c r="GC16" s="1038">
        <v>2.4489999999999998</v>
      </c>
      <c r="GD16" s="1039">
        <v>3.762</v>
      </c>
      <c r="GE16" s="1039">
        <v>2.5630000000000002</v>
      </c>
      <c r="GF16" s="1040">
        <v>2.944</v>
      </c>
      <c r="GG16" s="1039">
        <v>3.891</v>
      </c>
      <c r="GH16" s="1039">
        <v>3.9340000000000002</v>
      </c>
      <c r="GI16" s="1041">
        <v>4.8079999999999998</v>
      </c>
      <c r="GJ16" s="1039">
        <v>2.383</v>
      </c>
      <c r="GK16" s="1041">
        <v>2.25</v>
      </c>
      <c r="GL16" s="1039">
        <v>3.6579999999999999</v>
      </c>
      <c r="GM16" s="1041">
        <v>3.8759999999999999</v>
      </c>
      <c r="GN16" s="1040">
        <v>2.827</v>
      </c>
      <c r="GO16" s="1042">
        <v>3.2109999999999999</v>
      </c>
      <c r="GP16" s="1040">
        <v>2.7389999999999999</v>
      </c>
      <c r="GQ16" s="1040">
        <v>2.6349999999999998</v>
      </c>
      <c r="GR16" s="1040">
        <v>2.0680000000000001</v>
      </c>
      <c r="GS16" s="1042">
        <v>2.0369999999999999</v>
      </c>
      <c r="GT16" s="1040">
        <v>2.67</v>
      </c>
      <c r="GU16" s="1040">
        <v>2.919</v>
      </c>
      <c r="GV16" s="1043">
        <v>1.796</v>
      </c>
      <c r="GW16" s="1040">
        <v>2.694</v>
      </c>
      <c r="GX16" s="1043">
        <v>2.492</v>
      </c>
      <c r="GY16" s="1039">
        <v>3.202</v>
      </c>
      <c r="GZ16" s="1043">
        <v>3.778</v>
      </c>
      <c r="HA16" s="1040">
        <v>3.802</v>
      </c>
      <c r="HB16" s="1040">
        <v>2.4929999999999999</v>
      </c>
      <c r="HC16" s="1040">
        <v>1.49</v>
      </c>
      <c r="HD16" s="1040">
        <v>3.71</v>
      </c>
      <c r="HE16" s="1040">
        <v>5.09</v>
      </c>
      <c r="HF16" s="1040">
        <v>5.74</v>
      </c>
      <c r="HG16" s="1040">
        <v>3.6840000000000002</v>
      </c>
      <c r="HH16" s="1040">
        <f>[43]PCR!$I$504</f>
        <v>1.5680000000000001</v>
      </c>
      <c r="HI16" s="1043">
        <f>[44]PCR!$I$504</f>
        <v>1.1910000000000001</v>
      </c>
      <c r="HJ16" s="1040">
        <v>1.5649999999999999</v>
      </c>
      <c r="HK16" s="1043">
        <f>[45]PCR!$J$503</f>
        <v>1.389</v>
      </c>
      <c r="HL16" s="1043">
        <v>2.0049999999999999</v>
      </c>
      <c r="HM16" s="1043">
        <v>2.226</v>
      </c>
      <c r="HN16" s="1044">
        <v>2.996</v>
      </c>
      <c r="HO16" s="1044">
        <v>1.7210000000000001</v>
      </c>
      <c r="HP16" s="1044">
        <v>3.08</v>
      </c>
      <c r="HQ16" s="1044">
        <v>3.4540000000000002</v>
      </c>
      <c r="HR16" s="1044">
        <v>3.5310000000000001</v>
      </c>
      <c r="HS16" s="1044">
        <v>2.2549999999999999</v>
      </c>
      <c r="HT16" s="1045">
        <v>1.798</v>
      </c>
      <c r="HU16" s="1046">
        <v>1.1180000000000001</v>
      </c>
      <c r="HV16" s="1046">
        <v>3.5310000000000001</v>
      </c>
      <c r="HW16" s="1046">
        <v>1.748</v>
      </c>
      <c r="HX16" s="1047">
        <v>1.982</v>
      </c>
      <c r="HY16" s="1045">
        <f>[46]Cate!J503</f>
        <v>6.423</v>
      </c>
      <c r="HZ16" s="1048">
        <v>1.3080000000000001</v>
      </c>
      <c r="IA16" s="1049">
        <f>[47]Cate!J503</f>
        <v>1.9410000000000001</v>
      </c>
      <c r="IB16" s="1050">
        <f>[48]Cate!J503</f>
        <v>1.2549999999999999</v>
      </c>
      <c r="IC16" s="1051">
        <v>2.7749999999999999</v>
      </c>
      <c r="ID16" s="1049">
        <f>[49]PCR!$J$503</f>
        <v>4.6980000000000004</v>
      </c>
      <c r="IE16" s="1049">
        <v>3.8809999999999998</v>
      </c>
      <c r="IF16" s="1052">
        <v>2.6739999999999999</v>
      </c>
      <c r="IG16" s="1053">
        <v>0.64800000000000002</v>
      </c>
      <c r="IH16" s="1054">
        <v>1.1000000000000001</v>
      </c>
      <c r="II16" s="1053">
        <v>1.72</v>
      </c>
      <c r="IJ16" s="1055">
        <v>1.488</v>
      </c>
      <c r="IK16" s="1055">
        <v>2.081</v>
      </c>
      <c r="IL16" s="1056">
        <v>0.79</v>
      </c>
      <c r="IM16" s="1053">
        <v>1.56</v>
      </c>
      <c r="IN16" s="1057">
        <v>1.7889999999999999</v>
      </c>
      <c r="IO16" s="1058">
        <v>3.843</v>
      </c>
      <c r="IP16" s="1059">
        <v>1.595</v>
      </c>
      <c r="IQ16" s="1060">
        <v>2.1850000000000001</v>
      </c>
      <c r="IR16" s="1060">
        <v>2.7629999999999999</v>
      </c>
      <c r="IS16" s="1060">
        <v>1.754</v>
      </c>
      <c r="IT16" s="1060">
        <v>2.2549999999999999</v>
      </c>
      <c r="IU16" s="1060">
        <v>1.8340000000000001</v>
      </c>
      <c r="IV16" s="1060">
        <v>0.90700000000000003</v>
      </c>
      <c r="IW16" s="1060">
        <v>2.927</v>
      </c>
      <c r="IX16" s="1060">
        <v>2.4300000000000002</v>
      </c>
      <c r="IY16" s="1060">
        <v>3.1909999999999998</v>
      </c>
      <c r="IZ16" s="1060">
        <v>2.6379999999999999</v>
      </c>
      <c r="JA16" s="1060">
        <v>3.0379999999999998</v>
      </c>
      <c r="JB16" s="1060">
        <v>2.3940000000000001</v>
      </c>
      <c r="JC16" s="1060">
        <v>3.2189999999999999</v>
      </c>
      <c r="JD16" s="1060">
        <v>1.448</v>
      </c>
      <c r="JE16" s="1060">
        <v>1.498</v>
      </c>
      <c r="JF16" s="1060">
        <v>1.2909999999999999</v>
      </c>
      <c r="JG16" s="1060">
        <v>2.7120000000000002</v>
      </c>
      <c r="JH16" s="1060">
        <v>2.72</v>
      </c>
      <c r="JI16" s="1060"/>
      <c r="JJ16" s="1060"/>
      <c r="JK16" s="1060"/>
      <c r="JL16" s="1060"/>
      <c r="JM16" s="1060"/>
      <c r="JN16" s="1060"/>
      <c r="JO16" s="1060"/>
    </row>
    <row r="17" spans="1:275" ht="13.5" hidden="1" customHeight="1">
      <c r="A17" s="1018"/>
      <c r="B17" s="1972"/>
      <c r="C17" s="1973"/>
      <c r="D17" s="1019" t="s">
        <v>1144</v>
      </c>
      <c r="E17" s="1020"/>
      <c r="F17" s="1061">
        <v>0.19</v>
      </c>
      <c r="G17" s="1062">
        <v>0.49159999999999987</v>
      </c>
      <c r="H17" s="1063">
        <f t="shared" ref="H17:AK17" si="0">F17+H15-H16</f>
        <v>0.249</v>
      </c>
      <c r="I17" s="1064">
        <f t="shared" si="0"/>
        <v>0.43359999999999987</v>
      </c>
      <c r="J17" s="1065">
        <f t="shared" si="0"/>
        <v>0.249</v>
      </c>
      <c r="K17" s="1066">
        <f t="shared" si="0"/>
        <v>0.42259999999999992</v>
      </c>
      <c r="L17" s="1065">
        <f t="shared" si="0"/>
        <v>0.30399999999999999</v>
      </c>
      <c r="M17" s="1066">
        <f t="shared" si="0"/>
        <v>0.64959999999999984</v>
      </c>
      <c r="N17" s="1063">
        <f t="shared" si="0"/>
        <v>0.36699999999999994</v>
      </c>
      <c r="O17" s="1066">
        <f t="shared" si="0"/>
        <v>0.93859999999999999</v>
      </c>
      <c r="P17" s="1063">
        <f t="shared" si="0"/>
        <v>0.40500000000000003</v>
      </c>
      <c r="Q17" s="1064">
        <f t="shared" si="0"/>
        <v>0.89859999999999984</v>
      </c>
      <c r="R17" s="1067">
        <f t="shared" si="0"/>
        <v>0.25999999999999995</v>
      </c>
      <c r="S17" s="1068">
        <f t="shared" si="0"/>
        <v>1.1755999999999998</v>
      </c>
      <c r="T17" s="1063">
        <f t="shared" si="0"/>
        <v>0.30999999999999994</v>
      </c>
      <c r="U17" s="1066">
        <f t="shared" si="0"/>
        <v>0.9995999999999996</v>
      </c>
      <c r="V17" s="1063">
        <f t="shared" si="0"/>
        <v>0.5099999999999999</v>
      </c>
      <c r="W17" s="1066">
        <f t="shared" si="0"/>
        <v>0.93659999999999954</v>
      </c>
      <c r="X17" s="1065">
        <f t="shared" si="0"/>
        <v>0.60999999999999988</v>
      </c>
      <c r="Y17" s="1066">
        <f t="shared" si="0"/>
        <v>1.3425999999999993</v>
      </c>
      <c r="Z17" s="1067">
        <f t="shared" si="0"/>
        <v>0.53999999999999992</v>
      </c>
      <c r="AA17" s="1066">
        <f t="shared" si="0"/>
        <v>1.5305999999999993</v>
      </c>
      <c r="AB17" s="1065">
        <f t="shared" si="0"/>
        <v>0.31999999999999995</v>
      </c>
      <c r="AC17" s="1066">
        <f t="shared" si="0"/>
        <v>1.3235999999999992</v>
      </c>
      <c r="AD17" s="1067">
        <f t="shared" si="0"/>
        <v>0.15499999999999997</v>
      </c>
      <c r="AE17" s="1066">
        <f t="shared" si="0"/>
        <v>1.0065999999999993</v>
      </c>
      <c r="AF17" s="1067">
        <f t="shared" si="0"/>
        <v>0.15499999999999997</v>
      </c>
      <c r="AG17" s="1069">
        <f t="shared" si="0"/>
        <v>0.82059999999999922</v>
      </c>
      <c r="AH17" s="1070">
        <f t="shared" si="0"/>
        <v>0.15499999999999997</v>
      </c>
      <c r="AI17" s="1071">
        <f t="shared" si="0"/>
        <v>1.1125999999999991</v>
      </c>
      <c r="AJ17" s="1067">
        <f t="shared" si="0"/>
        <v>0.15500000000000003</v>
      </c>
      <c r="AK17" s="1071">
        <f t="shared" si="0"/>
        <v>1.1615999999999991</v>
      </c>
      <c r="AL17" s="1032">
        <f>N17*1.137</f>
        <v>0.41727899999999996</v>
      </c>
      <c r="AM17" s="1066">
        <f>AK17+AM15-AM16</f>
        <v>1.4155999999999991</v>
      </c>
      <c r="AN17" s="1032">
        <f>P17*1.137</f>
        <v>0.46048500000000003</v>
      </c>
      <c r="AO17" s="1069">
        <f>AM17+AO15-AO16</f>
        <v>1.3805999999999992</v>
      </c>
      <c r="AP17" s="1032">
        <f>R17*1.137</f>
        <v>0.29561999999999994</v>
      </c>
      <c r="AQ17" s="1066">
        <v>0.98</v>
      </c>
      <c r="AR17" s="1032">
        <f>T17*1.137</f>
        <v>0.35246999999999995</v>
      </c>
      <c r="AS17" s="1066">
        <f>AQ17+AS15-AS16</f>
        <v>1.778</v>
      </c>
      <c r="AT17" s="1032">
        <f>V17*1.137</f>
        <v>0.57986999999999989</v>
      </c>
      <c r="AU17" s="1066">
        <f>AS17+AU15-AU16</f>
        <v>1.6759999999999999</v>
      </c>
      <c r="AV17" s="1032">
        <f>X17*1.137</f>
        <v>0.69356999999999991</v>
      </c>
      <c r="AW17" s="1069">
        <f>AU17+AW15-AW16</f>
        <v>2.3639999999999999</v>
      </c>
      <c r="AX17" s="1032">
        <f>Z17*1.137</f>
        <v>0.61397999999999997</v>
      </c>
      <c r="AY17" s="1066">
        <f>AW17+AY15-AY16</f>
        <v>3.09</v>
      </c>
      <c r="AZ17" s="1032">
        <v>0.36383999999999994</v>
      </c>
      <c r="BA17" s="1066">
        <v>2.6160000000000001</v>
      </c>
      <c r="BB17" s="1032">
        <v>0.17623499999999998</v>
      </c>
      <c r="BC17" s="1066">
        <v>1.8980000000000001</v>
      </c>
      <c r="BD17" s="1067">
        <v>0.17623499999999998</v>
      </c>
      <c r="BE17" s="1066">
        <v>1.677</v>
      </c>
      <c r="BF17" s="1067">
        <f>BD17+BF15-BF16</f>
        <v>0.17623499999999998</v>
      </c>
      <c r="BG17" s="1066">
        <f>BE17+BG15-BG16</f>
        <v>1.496</v>
      </c>
      <c r="BH17" s="1067">
        <f>AJ17*1.137</f>
        <v>0.17623500000000003</v>
      </c>
      <c r="BI17" s="1066">
        <f>BG17+BI15-BI16</f>
        <v>1.8</v>
      </c>
      <c r="BJ17" s="1032">
        <f>AL17*1.137</f>
        <v>0.47444622299999994</v>
      </c>
      <c r="BK17" s="1066">
        <f>BI17+BK15-BK16</f>
        <v>2.3410000000000002</v>
      </c>
      <c r="BL17" s="1032">
        <f>AN17*1.137</f>
        <v>0.52357144500000008</v>
      </c>
      <c r="BM17" s="1066">
        <f>BK17+BM15-BM16</f>
        <v>2.3570000000000002</v>
      </c>
      <c r="BN17" s="1032">
        <v>0.66400000000000003</v>
      </c>
      <c r="BO17" s="1066">
        <f>BM17+BO15-BO16</f>
        <v>2.5110000000000001</v>
      </c>
      <c r="BP17" s="1032">
        <v>0.66400000000000003</v>
      </c>
      <c r="BQ17" s="1066">
        <f>BO17+BQ15-BQ16</f>
        <v>2.242</v>
      </c>
      <c r="BR17" s="1032">
        <v>0.66400000000000003</v>
      </c>
      <c r="BS17" s="1066">
        <f>BQ17+BS15-BS16</f>
        <v>1.7949999999999999</v>
      </c>
      <c r="BT17" s="1032">
        <v>0.66400000000000003</v>
      </c>
      <c r="BU17" s="1066">
        <f>BS17+BU15-BU16</f>
        <v>2.0139999999999998</v>
      </c>
      <c r="BV17" s="1032">
        <v>0.66400000000000003</v>
      </c>
      <c r="BW17" s="1066">
        <f>BU17+BW15-BW16</f>
        <v>1.7690000000000001</v>
      </c>
      <c r="BX17" s="1032">
        <v>0.66400000000000003</v>
      </c>
      <c r="BY17" s="1069">
        <f>BW17+BY15-BY16</f>
        <v>1.8150000000000002</v>
      </c>
      <c r="BZ17" s="1032">
        <v>0.66400000000000003</v>
      </c>
      <c r="CA17" s="1066">
        <f>BY17+CA15-CA16</f>
        <v>1.8359999999999999</v>
      </c>
      <c r="CB17" s="1032">
        <v>0.66400000000000003</v>
      </c>
      <c r="CC17" s="1066">
        <f>CA17+CC15-CC16</f>
        <v>1.8940000000000001</v>
      </c>
      <c r="CD17" s="1032">
        <v>0.66400000000000003</v>
      </c>
      <c r="CE17" s="1066">
        <f>CC17+CE15-CE16</f>
        <v>2.0550000000000002</v>
      </c>
      <c r="CF17" s="1032">
        <v>0.66400000000000003</v>
      </c>
      <c r="CG17" s="1066">
        <f>CE17+CG15-CG16</f>
        <v>2.4420000000000002</v>
      </c>
      <c r="CH17" s="1032">
        <v>0.66400000000000003</v>
      </c>
      <c r="CI17" s="1066">
        <f>CG17+CI15-CI16</f>
        <v>2.3780000000000001</v>
      </c>
      <c r="CJ17" s="1032">
        <v>0.66400000000000003</v>
      </c>
      <c r="CK17" s="1066">
        <f>CI17+CK15-CK16</f>
        <v>2.3950000000000005</v>
      </c>
      <c r="CL17" s="1032">
        <v>0.66400000000000003</v>
      </c>
      <c r="CM17" s="1066">
        <f>CK17+CM15-CM16</f>
        <v>2.0990000000000002</v>
      </c>
      <c r="CN17" s="1032">
        <v>0.66400000000000003</v>
      </c>
      <c r="CO17" s="1066">
        <f>CM17+CO15-CO16</f>
        <v>2.8240000000000003</v>
      </c>
      <c r="CP17" s="1032">
        <v>0.66400000000000003</v>
      </c>
      <c r="CQ17" s="1066">
        <f>CO17+CQ15-CQ16</f>
        <v>2.3920000000000003</v>
      </c>
      <c r="CR17" s="1032">
        <v>0.66400000000000003</v>
      </c>
      <c r="CS17" s="1066">
        <f>CQ17+CS15-CS16</f>
        <v>2.2000000000000002</v>
      </c>
      <c r="CT17" s="1032">
        <v>0.66400000000000003</v>
      </c>
      <c r="CU17" s="1066">
        <f>CS17+CU15-CU16</f>
        <v>2.3690000000000002</v>
      </c>
      <c r="CV17" s="1032">
        <v>0.66400000000000003</v>
      </c>
      <c r="CW17" s="1066">
        <f>CU17+CW15-CW16</f>
        <v>1.6090000000000004</v>
      </c>
      <c r="CX17" s="1032">
        <v>0.66400000000000003</v>
      </c>
      <c r="CY17" s="1066">
        <v>1.8089999999999999</v>
      </c>
      <c r="CZ17" s="1070">
        <f t="shared" ref="CZ17:DG17" si="1">CX17+CZ15-CZ16</f>
        <v>0.66400000000000003</v>
      </c>
      <c r="DA17" s="1066">
        <f t="shared" si="1"/>
        <v>1.75</v>
      </c>
      <c r="DB17" s="1067">
        <f t="shared" si="1"/>
        <v>0.66400000000000003</v>
      </c>
      <c r="DC17" s="1066">
        <f t="shared" si="1"/>
        <v>1.4060000000000001</v>
      </c>
      <c r="DD17" s="1067">
        <f t="shared" si="1"/>
        <v>0.66400000000000015</v>
      </c>
      <c r="DE17" s="1066">
        <f t="shared" si="1"/>
        <v>1.7080000000000002</v>
      </c>
      <c r="DF17" s="1067">
        <f t="shared" si="1"/>
        <v>0.66400000000000015</v>
      </c>
      <c r="DG17" s="1066">
        <f t="shared" si="1"/>
        <v>1.2790000000000004</v>
      </c>
      <c r="DH17" s="1032">
        <v>0.66400000000000003</v>
      </c>
      <c r="DI17" s="1066">
        <f>DG17+DI15-DI16</f>
        <v>1.5130000000000003</v>
      </c>
      <c r="DJ17" s="1032">
        <v>0.66400000000000003</v>
      </c>
      <c r="DK17" s="1066">
        <f>DI17+DK15-DK16</f>
        <v>1.6250000000000002</v>
      </c>
      <c r="DL17" s="1032">
        <v>0.66400000000000003</v>
      </c>
      <c r="DM17" s="1066">
        <f>DK17+DM15-DM16</f>
        <v>2.4930000000000003</v>
      </c>
      <c r="DN17" s="1032">
        <v>0.66400000000000003</v>
      </c>
      <c r="DO17" s="1066">
        <f>DM17+DO15-DO16</f>
        <v>2.6140000000000008</v>
      </c>
      <c r="DP17" s="1032">
        <v>0.66400000000000003</v>
      </c>
      <c r="DQ17" s="1066">
        <f>DO17+DQ15-DQ16</f>
        <v>2.4880000000000009</v>
      </c>
      <c r="DR17" s="1032">
        <v>0.66400000000000003</v>
      </c>
      <c r="DS17" s="1066">
        <f>DQ17+DS15-DS16</f>
        <v>2.8160000000000003</v>
      </c>
      <c r="DT17" s="1032">
        <v>0.66400000000000003</v>
      </c>
      <c r="DU17" s="1066">
        <f>DS17+DU15-DU16</f>
        <v>2.0370000000000008</v>
      </c>
      <c r="DV17" s="1032">
        <v>0.66400000000000003</v>
      </c>
      <c r="DW17" s="1066">
        <f>DU17+DW15-DW16</f>
        <v>3.104000000000001</v>
      </c>
      <c r="DX17" s="1032">
        <v>0.66400000000000003</v>
      </c>
      <c r="DY17" s="1066">
        <f>DW17+DY15-DY16</f>
        <v>2.6130000000000009</v>
      </c>
      <c r="DZ17" s="1032">
        <v>0.66400000000000003</v>
      </c>
      <c r="EA17" s="1066">
        <f>DY17+EA15-EA16</f>
        <v>5.2600000000000007</v>
      </c>
      <c r="EB17" s="1032">
        <v>0.66400000000000003</v>
      </c>
      <c r="EC17" s="1066">
        <f>EA17+EC15-EC16</f>
        <v>5.3790000000000004</v>
      </c>
      <c r="ED17" s="1032">
        <v>0.66400000000000003</v>
      </c>
      <c r="EE17" s="1066">
        <f>EC17+EE15-EE16</f>
        <v>4.6300000000000008</v>
      </c>
      <c r="EF17" s="1032">
        <v>0.66400000000000003</v>
      </c>
      <c r="EG17" s="1066">
        <f>EE17+EG15-EG16</f>
        <v>5.7160000000000011</v>
      </c>
      <c r="EH17" s="1032">
        <v>0.66400000000000003</v>
      </c>
      <c r="EI17" s="1066">
        <f>EG17+EI15-EI16</f>
        <v>5.7590000000000012</v>
      </c>
      <c r="EJ17" s="1032">
        <v>0.66400000000000003</v>
      </c>
      <c r="EK17" s="1066">
        <f>EI17+EK15-EK16</f>
        <v>5.4210000000000012</v>
      </c>
      <c r="EL17" s="1032">
        <v>0.66400000000000003</v>
      </c>
      <c r="EM17" s="1066">
        <f>EK17+EM15-EM16</f>
        <v>3.7190000000000012</v>
      </c>
      <c r="EN17" s="1032">
        <v>0.66400000000000003</v>
      </c>
      <c r="EO17" s="1066">
        <v>4.1619999999999999</v>
      </c>
      <c r="EP17" s="1032">
        <v>0.66400000000000003</v>
      </c>
      <c r="EQ17" s="1066">
        <f>EO17+EQ15-EQ16</f>
        <v>3.2729999999999997</v>
      </c>
      <c r="ER17" s="1032">
        <v>0.66400000000000003</v>
      </c>
      <c r="ES17" s="1066">
        <f>EQ17+ES15-ES16</f>
        <v>3.4529999999999994</v>
      </c>
      <c r="ET17" s="1032">
        <v>0.66400000000000003</v>
      </c>
      <c r="EU17" s="1066">
        <f>ES17+EU15-EU16</f>
        <v>2.7349999999999994</v>
      </c>
      <c r="EV17" s="1032">
        <v>0.66400000000000003</v>
      </c>
      <c r="EW17" s="1066">
        <f>EU17+EW15-EW16</f>
        <v>2.9609999999999994</v>
      </c>
      <c r="EX17" s="1032">
        <v>0.66400000000000003</v>
      </c>
      <c r="EY17" s="1066" t="e">
        <f>EW17+EY15-EY16</f>
        <v>#REF!</v>
      </c>
      <c r="EZ17" s="1032">
        <v>0.66400000000000003</v>
      </c>
      <c r="FA17" s="1066" t="e">
        <f>EY17+FA15-FA16</f>
        <v>#REF!</v>
      </c>
      <c r="FB17" s="1032">
        <v>0.66400000000000003</v>
      </c>
      <c r="FC17" s="1066" t="e">
        <f>FA17+FC15-FC16</f>
        <v>#REF!</v>
      </c>
      <c r="FD17" s="1032">
        <v>0.66400000000000003</v>
      </c>
      <c r="FE17" s="1066">
        <v>6.016</v>
      </c>
      <c r="FF17" s="1032">
        <v>0.66400000000000003</v>
      </c>
      <c r="FG17" s="1066">
        <f>FE17+FG15-FG16</f>
        <v>7.1849999999999996</v>
      </c>
      <c r="FH17" s="1032">
        <v>0.66400000000000003</v>
      </c>
      <c r="FI17" s="1066">
        <f>FG17+FI15-FI16</f>
        <v>6.5659999999999989</v>
      </c>
      <c r="FJ17" s="1032">
        <v>0.66400000000000003</v>
      </c>
      <c r="FK17" s="1066">
        <f>FI17+FK15-FK16</f>
        <v>6.3969999999999985</v>
      </c>
      <c r="FL17" s="1032">
        <v>0.66400000000000003</v>
      </c>
      <c r="FM17" s="1066">
        <f>FK17+FM15-FM16</f>
        <v>6.8969999999999994</v>
      </c>
      <c r="FN17" s="1032">
        <v>0.66400000000000003</v>
      </c>
      <c r="FO17" s="1066">
        <f>FM17+FO15-FO16</f>
        <v>6.2569999999999997</v>
      </c>
      <c r="FP17" s="1032">
        <v>0.66400000000000003</v>
      </c>
      <c r="FQ17" s="1066">
        <f>FO17+FQ15-FQ16</f>
        <v>5.27</v>
      </c>
      <c r="FR17" s="1036">
        <v>3.6139999999999999</v>
      </c>
      <c r="FS17" s="1066">
        <f t="shared" ref="FS17:FY17" si="2">FQ17+FS15-FS16</f>
        <v>3.7479999999999998</v>
      </c>
      <c r="FT17" s="1032">
        <f t="shared" si="2"/>
        <v>5.0329999999999995</v>
      </c>
      <c r="FU17" s="1066">
        <f t="shared" si="2"/>
        <v>4.0250000000000004</v>
      </c>
      <c r="FV17" s="1032">
        <f t="shared" si="2"/>
        <v>6.113999999999999</v>
      </c>
      <c r="FW17" s="1066">
        <f t="shared" si="2"/>
        <v>4.5860000000000003</v>
      </c>
      <c r="FX17" s="1032">
        <f t="shared" si="2"/>
        <v>6.3449999999999998</v>
      </c>
      <c r="FY17" s="1066">
        <f t="shared" si="2"/>
        <v>6.4450000000000003</v>
      </c>
      <c r="FZ17" s="1032">
        <v>8.9570000000000007</v>
      </c>
      <c r="GA17" s="1064">
        <v>8.2520000000000007</v>
      </c>
      <c r="GB17" s="1072">
        <f>GA17+GB15-GB16</f>
        <v>6.9630000000000019</v>
      </c>
      <c r="GC17" s="1072">
        <f>GB17+GC15-GC16</f>
        <v>8.2120000000000015</v>
      </c>
      <c r="GD17" s="1073">
        <v>6.7910000000000004</v>
      </c>
      <c r="GE17" s="1073">
        <v>6.8470000000000004</v>
      </c>
      <c r="GF17" s="1074">
        <f>GE17+GF15-GF16</f>
        <v>8.23</v>
      </c>
      <c r="GG17" s="1073">
        <f>GF17+GG15-GG16</f>
        <v>7.0840000000000014</v>
      </c>
      <c r="GH17" s="1073">
        <v>7.9560000000000004</v>
      </c>
      <c r="GI17" s="1075">
        <f>GH17+GI15-GI16</f>
        <v>6.1110000000000007</v>
      </c>
      <c r="GJ17" s="1073">
        <f>GI17+GJ15-GJ16</f>
        <v>6.8549999999999995</v>
      </c>
      <c r="GK17" s="1075">
        <v>10.29</v>
      </c>
      <c r="GL17" s="1073">
        <f t="shared" ref="GL17:HU17" si="3">GK17+GL15-GL16</f>
        <v>9.9879999999999995</v>
      </c>
      <c r="GM17" s="1075">
        <f t="shared" si="3"/>
        <v>10.086</v>
      </c>
      <c r="GN17" s="1074">
        <f t="shared" si="3"/>
        <v>10.07</v>
      </c>
      <c r="GO17" s="1076">
        <f t="shared" si="3"/>
        <v>9.0660000000000007</v>
      </c>
      <c r="GP17" s="1074">
        <f t="shared" si="3"/>
        <v>12.225999999999999</v>
      </c>
      <c r="GQ17" s="1074">
        <f t="shared" si="3"/>
        <v>12.383999999999999</v>
      </c>
      <c r="GR17" s="1074">
        <f t="shared" si="3"/>
        <v>12.408999999999999</v>
      </c>
      <c r="GS17" s="1076">
        <f t="shared" si="3"/>
        <v>13.352999999999998</v>
      </c>
      <c r="GT17" s="1074">
        <f t="shared" si="3"/>
        <v>12.412999999999998</v>
      </c>
      <c r="GU17" s="1074">
        <f t="shared" si="3"/>
        <v>10.316999999999998</v>
      </c>
      <c r="GV17" s="1077">
        <f t="shared" si="3"/>
        <v>9.8369999999999997</v>
      </c>
      <c r="GW17" s="1074">
        <f t="shared" si="3"/>
        <v>9.7680000000000007</v>
      </c>
      <c r="GX17" s="1077">
        <f t="shared" si="3"/>
        <v>11.596</v>
      </c>
      <c r="GY17" s="1073">
        <f t="shared" si="3"/>
        <v>12.577</v>
      </c>
      <c r="GZ17" s="1077">
        <f t="shared" si="3"/>
        <v>10.972999999999999</v>
      </c>
      <c r="HA17" s="1074">
        <f t="shared" si="3"/>
        <v>8.7009999999999987</v>
      </c>
      <c r="HB17" s="1074">
        <f t="shared" si="3"/>
        <v>11.245999999999999</v>
      </c>
      <c r="HC17" s="1074">
        <f t="shared" si="3"/>
        <v>11.685999999999998</v>
      </c>
      <c r="HD17" s="1074">
        <f t="shared" si="3"/>
        <v>12.375999999999998</v>
      </c>
      <c r="HE17" s="1074">
        <f t="shared" si="3"/>
        <v>11.445999999999998</v>
      </c>
      <c r="HF17" s="1074">
        <f t="shared" si="3"/>
        <v>10.997999999999999</v>
      </c>
      <c r="HG17" s="1074">
        <f t="shared" si="3"/>
        <v>9.2049999999999983</v>
      </c>
      <c r="HH17" s="1074">
        <f t="shared" si="3"/>
        <v>9.61</v>
      </c>
      <c r="HI17" s="1077">
        <f t="shared" si="3"/>
        <v>10.458999999999998</v>
      </c>
      <c r="HJ17" s="1074">
        <f t="shared" si="3"/>
        <v>11.732999999999999</v>
      </c>
      <c r="HK17" s="1077">
        <f t="shared" si="3"/>
        <v>11.481999999999999</v>
      </c>
      <c r="HL17" s="1077">
        <f t="shared" si="3"/>
        <v>10.469000000000001</v>
      </c>
      <c r="HM17" s="1077">
        <f t="shared" si="3"/>
        <v>9.6859999999999999</v>
      </c>
      <c r="HN17" s="1078">
        <f t="shared" si="3"/>
        <v>9.0679999999999996</v>
      </c>
      <c r="HO17" s="1078">
        <f t="shared" si="3"/>
        <v>7.593</v>
      </c>
      <c r="HP17" s="1078">
        <f t="shared" si="3"/>
        <v>6.58</v>
      </c>
      <c r="HQ17" s="1078">
        <f t="shared" si="3"/>
        <v>6.4529999999999994</v>
      </c>
      <c r="HR17" s="1078">
        <f t="shared" si="3"/>
        <v>5.6159999999999979</v>
      </c>
      <c r="HS17" s="1078">
        <f t="shared" si="3"/>
        <v>6.4399999999999986</v>
      </c>
      <c r="HT17" s="1079">
        <f t="shared" si="3"/>
        <v>5.4249999999999989</v>
      </c>
      <c r="HU17" s="1080">
        <f t="shared" si="3"/>
        <v>7.8829999999999991</v>
      </c>
      <c r="HV17" s="1080">
        <v>7.359</v>
      </c>
      <c r="HW17" s="1080">
        <f t="shared" ref="HW17:JO17" si="4">HV17+HW15-HW16</f>
        <v>7.3529999999999989</v>
      </c>
      <c r="HX17" s="1081">
        <f t="shared" si="4"/>
        <v>7.3389999999999977</v>
      </c>
      <c r="HY17" s="1079">
        <f t="shared" si="4"/>
        <v>8.1709999999999976</v>
      </c>
      <c r="HZ17" s="1082">
        <f t="shared" si="4"/>
        <v>7.4819999999999975</v>
      </c>
      <c r="IA17" s="1083">
        <f t="shared" si="4"/>
        <v>9.2709999999999972</v>
      </c>
      <c r="IB17" s="1084">
        <f t="shared" si="4"/>
        <v>9.0829999999999984</v>
      </c>
      <c r="IC17" s="1085">
        <f t="shared" si="4"/>
        <v>6.8339999999999979</v>
      </c>
      <c r="ID17" s="1083">
        <f t="shared" si="4"/>
        <v>6.3049999999999962</v>
      </c>
      <c r="IE17" s="1086">
        <f t="shared" si="4"/>
        <v>6.4229999999999965</v>
      </c>
      <c r="IF17" s="1087">
        <f t="shared" si="4"/>
        <v>7.1499999999999968</v>
      </c>
      <c r="IG17" s="1088">
        <f t="shared" si="4"/>
        <v>7.0409999999999968</v>
      </c>
      <c r="IH17" s="1089">
        <f t="shared" si="4"/>
        <v>6.5399999999999974</v>
      </c>
      <c r="II17" s="1088">
        <f t="shared" si="4"/>
        <v>6.4099999999999975</v>
      </c>
      <c r="IJ17" s="1090">
        <f t="shared" si="4"/>
        <v>6.4799999999999969</v>
      </c>
      <c r="IK17" s="1090">
        <f t="shared" si="4"/>
        <v>4.4949999999999974</v>
      </c>
      <c r="IL17" s="1091">
        <f t="shared" si="4"/>
        <v>5.7629999999999972</v>
      </c>
      <c r="IM17" s="1088">
        <v>7.4050000000000002</v>
      </c>
      <c r="IN17" s="1092">
        <f t="shared" si="4"/>
        <v>6.9930000000000003</v>
      </c>
      <c r="IO17" s="1093">
        <f t="shared" si="4"/>
        <v>6.6080000000000005</v>
      </c>
      <c r="IP17" s="1094">
        <f t="shared" si="4"/>
        <v>7.4980000000000002</v>
      </c>
      <c r="IQ17" s="1095">
        <f t="shared" si="4"/>
        <v>6.5939999999999994</v>
      </c>
      <c r="IR17" s="1095">
        <f t="shared" si="4"/>
        <v>6.3689999999999998</v>
      </c>
      <c r="IS17" s="1095">
        <v>5.1680000000000001</v>
      </c>
      <c r="IT17" s="1095">
        <f t="shared" si="4"/>
        <v>4.6500000000000004</v>
      </c>
      <c r="IU17" s="1095">
        <f t="shared" si="4"/>
        <v>5.2210000000000001</v>
      </c>
      <c r="IV17" s="1095">
        <f t="shared" si="4"/>
        <v>5.1740000000000004</v>
      </c>
      <c r="IW17" s="1095">
        <f t="shared" si="4"/>
        <v>6.3979999999999997</v>
      </c>
      <c r="IX17" s="1095">
        <f t="shared" si="4"/>
        <v>7.6140000000000008</v>
      </c>
      <c r="IY17" s="1095">
        <f t="shared" si="4"/>
        <v>6.4980000000000002</v>
      </c>
      <c r="IZ17" s="1095">
        <f t="shared" si="4"/>
        <v>7.3650000000000002</v>
      </c>
      <c r="JA17" s="1095">
        <f t="shared" si="4"/>
        <v>7.1530000000000005</v>
      </c>
      <c r="JB17" s="1095">
        <f t="shared" si="4"/>
        <v>6.3310000000000013</v>
      </c>
      <c r="JC17" s="1095">
        <f t="shared" si="4"/>
        <v>4.4080000000000013</v>
      </c>
      <c r="JD17" s="1095">
        <f t="shared" si="4"/>
        <v>4.8260000000000005</v>
      </c>
      <c r="JE17" s="1095">
        <f t="shared" si="4"/>
        <v>4.069</v>
      </c>
      <c r="JF17" s="1095">
        <f t="shared" si="4"/>
        <v>5.66</v>
      </c>
      <c r="JG17" s="1095">
        <f t="shared" si="4"/>
        <v>5.2759999999999998</v>
      </c>
      <c r="JH17" s="1095">
        <f t="shared" si="4"/>
        <v>4.83</v>
      </c>
      <c r="JI17" s="1095">
        <f t="shared" si="4"/>
        <v>4.83</v>
      </c>
      <c r="JJ17" s="1095">
        <f t="shared" si="4"/>
        <v>4.83</v>
      </c>
      <c r="JK17" s="1095">
        <f t="shared" si="4"/>
        <v>4.83</v>
      </c>
      <c r="JL17" s="1095">
        <f t="shared" si="4"/>
        <v>4.83</v>
      </c>
      <c r="JM17" s="1095">
        <f t="shared" si="4"/>
        <v>4.83</v>
      </c>
      <c r="JN17" s="1095">
        <f t="shared" si="4"/>
        <v>4.83</v>
      </c>
      <c r="JO17" s="1095">
        <f t="shared" si="4"/>
        <v>4.83</v>
      </c>
    </row>
    <row r="18" spans="1:275" s="1137" customFormat="1" ht="13.15" hidden="1" customHeight="1" thickBot="1">
      <c r="A18" s="1096"/>
      <c r="B18" s="1972"/>
      <c r="C18" s="1973"/>
      <c r="D18" s="1097" t="s">
        <v>1145</v>
      </c>
      <c r="E18" s="1098">
        <v>1.9</v>
      </c>
      <c r="F18" s="1099">
        <v>0.75949367088607567</v>
      </c>
      <c r="G18" s="1100">
        <v>3.3518181818181811</v>
      </c>
      <c r="H18" s="1101">
        <f t="shared" ref="H18:AK18" si="5">IF(H17&lt;=J16,H17/J16,IF(H17&lt;=J16+L16,1+(H17-J16)/L16,IF(H17&lt;=J16+L16+N16,2+(H17-J16-L16)/N16,H17*3/(J16+L16+N16))))</f>
        <v>1.5948717948717948</v>
      </c>
      <c r="I18" s="1102">
        <f t="shared" si="5"/>
        <v>1.4185117967332119</v>
      </c>
      <c r="J18" s="1103">
        <f t="shared" si="5"/>
        <v>1.1881533101045296</v>
      </c>
      <c r="K18" s="1104">
        <f t="shared" si="5"/>
        <v>0.76696914700544438</v>
      </c>
      <c r="L18" s="1103">
        <f t="shared" si="5"/>
        <v>1.0801886792452831</v>
      </c>
      <c r="M18" s="1104">
        <f t="shared" si="5"/>
        <v>1.5403846153846148</v>
      </c>
      <c r="N18" s="1101">
        <f t="shared" si="5"/>
        <v>1.4769230769230768</v>
      </c>
      <c r="O18" s="1104">
        <f t="shared" si="5"/>
        <v>2.1253086419753089</v>
      </c>
      <c r="P18" s="1101">
        <f t="shared" si="5"/>
        <v>1.32</v>
      </c>
      <c r="Q18" s="1104">
        <f t="shared" si="5"/>
        <v>1.9648148148148143</v>
      </c>
      <c r="R18" s="1105">
        <f t="shared" si="5"/>
        <v>1.0666666666666664</v>
      </c>
      <c r="S18" s="1106">
        <f t="shared" si="5"/>
        <v>4.4306532663316576</v>
      </c>
      <c r="T18" s="1101">
        <f t="shared" si="5"/>
        <v>1.5333333333333332</v>
      </c>
      <c r="U18" s="1104">
        <f t="shared" si="5"/>
        <v>3.9046874999999983</v>
      </c>
      <c r="V18" s="1101">
        <f t="shared" si="5"/>
        <v>1.5675675675675673</v>
      </c>
      <c r="W18" s="1104">
        <f t="shared" si="5"/>
        <v>2.7010799136069106</v>
      </c>
      <c r="X18" s="1103">
        <f t="shared" si="5"/>
        <v>1.5999999999999996</v>
      </c>
      <c r="Y18" s="1104">
        <f t="shared" si="5"/>
        <v>3.1890736342042745</v>
      </c>
      <c r="Z18" s="1103">
        <f t="shared" si="5"/>
        <v>1.4444444444444442</v>
      </c>
      <c r="AA18" s="1104">
        <f t="shared" si="5"/>
        <v>3.7514705882352914</v>
      </c>
      <c r="AB18" s="1103">
        <f t="shared" si="5"/>
        <v>1.0177304964539005</v>
      </c>
      <c r="AC18" s="1104">
        <f t="shared" si="5"/>
        <v>4.2788793103448253</v>
      </c>
      <c r="AD18" s="1103">
        <f t="shared" si="5"/>
        <v>0.54964539007092195</v>
      </c>
      <c r="AE18" s="1104">
        <f t="shared" si="5"/>
        <v>3.5652892561983447</v>
      </c>
      <c r="AF18" s="1103">
        <f t="shared" si="5"/>
        <v>0.58490566037735836</v>
      </c>
      <c r="AG18" s="1107">
        <f t="shared" si="5"/>
        <v>2.3811570247933869</v>
      </c>
      <c r="AH18" s="1108">
        <f t="shared" si="5"/>
        <v>0.40259740259740251</v>
      </c>
      <c r="AI18" s="1104">
        <f t="shared" si="5"/>
        <v>2.1958333333333311</v>
      </c>
      <c r="AJ18" s="1105">
        <f t="shared" si="5"/>
        <v>0.32024793388429756</v>
      </c>
      <c r="AK18" s="1104">
        <f t="shared" si="5"/>
        <v>2.186526946107783</v>
      </c>
      <c r="AL18" s="1109">
        <f>N18*1.137</f>
        <v>1.6792615384615384</v>
      </c>
      <c r="AM18" s="1104">
        <f>IF(AM17&lt;=AO16,AM17/AO16,IF(AM17&lt;=AO16+AQ16,1+(AM17-AO16)/AQ16,IF(AM17&lt;=AO16+AQ16+AS16,2+(AM17-AO16-AQ16)/AS16,AM17*3/(AO16+AQ16+AS16))))</f>
        <v>2.8791086350974906</v>
      </c>
      <c r="AN18" s="1109">
        <f>P18*1.137</f>
        <v>1.5008400000000002</v>
      </c>
      <c r="AO18" s="1107">
        <f>IF(AO17&lt;=AQ16,AO17/AQ16,IF(AO17&lt;=AQ16+AS16,1+(AO17-AQ16)/AS16,IF(AO17&lt;=AQ16+AS16+AU16,2+(AO17-AQ16-AS16)/AU16,AO17*3/(AQ16+AS16+AU16))))</f>
        <v>2.5639553429027098</v>
      </c>
      <c r="AP18" s="1109">
        <f>R18*1.137</f>
        <v>1.2127999999999997</v>
      </c>
      <c r="AQ18" s="1107">
        <f>IF(AQ17&lt;=AS16,AQ17/AS16,IF(AQ17&lt;=AS16+AU16,1+(AQ17-AS16)/AU16,IF(AQ17&lt;=AS16+AU16+AW16,2+(AQ17-AS16-AU16)/AW16,AQ17*3/(AS16+AU16+AW16))))</f>
        <v>1.9904306220095693</v>
      </c>
      <c r="AR18" s="1109">
        <f>T18*1.137</f>
        <v>1.7433999999999998</v>
      </c>
      <c r="AS18" s="1107">
        <f>IF(AS17&lt;=AU16,AS17/AU16,IF(AS17&lt;=AU16+AW16,1+(AS17-AU16)/AW16,IF(AS17&lt;=AU16+AW16+AY16,2+(AS17-AU16-AW16)/AY16,AS17*3/(AU16+AW16+AY16))))</f>
        <v>3.3996175908221797</v>
      </c>
      <c r="AT18" s="1109">
        <f>V18*1.137</f>
        <v>1.7823243243243241</v>
      </c>
      <c r="AU18" s="1107">
        <f>IF(AU17&lt;=AW16,AU17/AW16,IF(AU17&lt;=AW16+AY16,1+(AU17-AW16)/AY16,IF(AU17&lt;=AW16+AY16+BA16,2+(AU17-AW16-AY16)/BA16,AU17*3/(AW16+AY16+BA16))))</f>
        <v>3.2649350649350648</v>
      </c>
      <c r="AV18" s="1109">
        <f>X18*1.137</f>
        <v>1.8191999999999997</v>
      </c>
      <c r="AW18" s="1107">
        <f>IF(AW17&lt;=AY16,AW17/AY16,IF(AW17&lt;=AY16+BA16,1+(AW17-AY16)/BA16,IF(AW17&lt;=AY16+BA16+BC16,2+(AW17-AY16-BA16)/BC16,AW17*3/(AY16+BA16+BC16))))</f>
        <v>3.9182320441988949</v>
      </c>
      <c r="AX18" s="1109">
        <f>Z18*1.137</f>
        <v>1.642333333333333</v>
      </c>
      <c r="AY18" s="1107">
        <f>IF(AY17&lt;=BA16,AY17/BA16,IF(AY17&lt;=BA16+BC16,1+(AY17-BA16)/BC16,IF(AY17&lt;=BA16+BC16+BE16,2+(AY17-BA16-BC16)/BE16,AY17*3/(BA16+BC16+BE16))))</f>
        <v>5.8485804416403786</v>
      </c>
      <c r="AZ18" s="1109">
        <v>1.1571595744680849</v>
      </c>
      <c r="BA18" s="1107">
        <v>4.2861824139814315</v>
      </c>
      <c r="BB18" s="1109">
        <v>0.62494680851063822</v>
      </c>
      <c r="BC18" s="1107">
        <v>3.9053497942386839</v>
      </c>
      <c r="BD18" s="1109">
        <v>0.66503773584905645</v>
      </c>
      <c r="BE18" s="1107">
        <v>2.8391608391608392</v>
      </c>
      <c r="BF18" s="1109">
        <f>AH18*1.137</f>
        <v>0.45775324675324663</v>
      </c>
      <c r="BG18" s="1107">
        <f>IF(BG17&lt;=BI16,BG17/BI16,IF(BG17&lt;=BI16+BK16,1+(BG17-BI16)/BK16,IF(BG17&lt;=BI16+BK16+BM16,2+(BG17-BI16-BK16)/BM16,BG17*3/(BI16+BK16+BM16))))</f>
        <v>3.167254763585039</v>
      </c>
      <c r="BH18" s="1109">
        <f>AJ18*1.137</f>
        <v>0.36412190082644635</v>
      </c>
      <c r="BI18" s="1107">
        <f>IF(BI17&lt;=BK16,BI17/BK16,IF(BI17&lt;=BK16+BM16,1+(BI17-BK16)/BM16,IF(BI17&lt;=BK16+BM16+BO16,2+(BI17-BK16-BM16)/BO16,BI17*3/(BK16+BM16+BO16))))</f>
        <v>2.736736736736737</v>
      </c>
      <c r="BJ18" s="1109">
        <f>AL18*1.137</f>
        <v>1.9093203692307692</v>
      </c>
      <c r="BK18" s="1107">
        <f>IF(BK17&lt;=BM16,BK17/BM16,IF(BK17&lt;=BM16+BO16,1+(BK17-BM16)/BO16,IF(BK17&lt;=BM16+BO16+BQ16,2+(BK17-BM16-BO16)/BQ16,BK17*3/(BM16+BO16+BQ16))))</f>
        <v>3.4460255152109909</v>
      </c>
      <c r="BL18" s="1109">
        <f>AN18*1.137</f>
        <v>1.7064550800000002</v>
      </c>
      <c r="BM18" s="1107">
        <f>IF(BM17&lt;=BO16,BM17/BO16,IF(BM17&lt;=BO16+BQ16,1+(BM17-BO16)/BQ16,IF(BM17&lt;=BO16+BQ16+BS16,2+(BM17-BO16-BQ16)/BS16,BM17*3/(BO16+BQ16+BS16))))</f>
        <v>2.7293165467625897</v>
      </c>
      <c r="BN18" s="1109">
        <f>AP18*1.137</f>
        <v>1.3789535999999996</v>
      </c>
      <c r="BO18" s="1107">
        <f>IF(BO17&lt;=BQ16,BO17/BQ16,IF(BO17&lt;=BQ16+BS16,1+(BO17-BQ16)/BS16,IF(BO17&lt;=BQ16+BS16+BU16,2+(BO17-BQ16-BS16)/BU16,BO17*3/(BQ16+BS16+BU16))))</f>
        <v>3.4491758241758239</v>
      </c>
      <c r="BP18" s="1109">
        <f>AR18*1.137</f>
        <v>1.9822457999999998</v>
      </c>
      <c r="BQ18" s="1107">
        <f>IF(BQ17&lt;=BS16,BQ17/BS16,IF(BQ17&lt;=BS16+BU16,1+(BQ17-BS16)/BU16,IF(BQ17&lt;=BS16+BU16+BW16,2+(BQ17-BS16-BU16)/BW16,BQ17*3/(BS16+BU16+BW16))))</f>
        <v>2.5972359328726555</v>
      </c>
      <c r="BR18" s="1109">
        <f>AT18*1.137</f>
        <v>2.0265027567567566</v>
      </c>
      <c r="BS18" s="1107">
        <f>IF(BS17&lt;=BU16,BS17/BU16,IF(BS17&lt;=BU16+BW16,1+(BS17-BU16)/BW16,IF(BS17&lt;=BU16+BW16+BY16,2+(BS17-BU16-BW16)/BY16,BS17*3/(BU16+BW16+BY16))))</f>
        <v>2.2495145631067963</v>
      </c>
      <c r="BT18" s="1109">
        <f>AV18*1.137</f>
        <v>2.0684303999999996</v>
      </c>
      <c r="BU18" s="1107">
        <f t="shared" ref="BU18:CG18" si="6">IF(BU17&lt;=BW16,BU17/BW16,IF(BU17&lt;=BW16+BY16,1+(BU17-BW16)/BY16,IF(BU17&lt;=BW16+BY16+CA16,2+(BU17-BW16-BY16)/CA16,BU17*3/(BW16+BY16+CA16))))</f>
        <v>1.9718446601941746</v>
      </c>
      <c r="BV18" s="1109">
        <f t="shared" si="6"/>
        <v>0.66773934030571203</v>
      </c>
      <c r="BW18" s="1107">
        <f t="shared" si="6"/>
        <v>1.9214463840399003</v>
      </c>
      <c r="BX18" s="1109">
        <f t="shared" si="6"/>
        <v>0.65463866706102736</v>
      </c>
      <c r="BY18" s="1107">
        <f t="shared" si="6"/>
        <v>3.1419503750721294</v>
      </c>
      <c r="BZ18" s="1109">
        <f t="shared" si="6"/>
        <v>1.1090225563909775</v>
      </c>
      <c r="CA18" s="1107">
        <f t="shared" si="6"/>
        <v>3.1783035199076739</v>
      </c>
      <c r="CB18" s="1109">
        <f t="shared" si="6"/>
        <v>1.1635687732342008</v>
      </c>
      <c r="CC18" s="1107">
        <f t="shared" si="6"/>
        <v>2.888040712468193</v>
      </c>
      <c r="CD18" s="1109">
        <f t="shared" si="6"/>
        <v>0.82280049566294922</v>
      </c>
      <c r="CE18" s="1107">
        <f t="shared" si="6"/>
        <v>2.953061224489796</v>
      </c>
      <c r="CF18" s="1109">
        <f t="shared" si="6"/>
        <v>0.90463215258855589</v>
      </c>
      <c r="CG18" s="1107">
        <f t="shared" si="6"/>
        <v>3.1824500434404865</v>
      </c>
      <c r="CH18" s="1109">
        <f>BJ18*1.137</f>
        <v>2.1708972598153844</v>
      </c>
      <c r="CI18" s="1107">
        <f>IF(CI17&lt;=CK16,CI17/CK16,IF(CI17&lt;=CK16+CM16,1+(CI17-CK16)/CM16,IF(CI17&lt;=CK16+CM16+CO16,2+(CI17-CK16-CM16)/CO16,CI17*3/(CK16+CM16+CO16))))</f>
        <v>3.1538461538461542</v>
      </c>
      <c r="CJ18" s="1109">
        <f>BL18*1.137</f>
        <v>1.9402394259600002</v>
      </c>
      <c r="CK18" s="1107">
        <f>IF(CK17&lt;=CM16,CK17/CM16,IF(CK17&lt;=CM16+CO16,1+(CK17-CM16)/CO16,IF(CK17&lt;=CM16+CO16+CQ16,2+(CK17-CM16-CO16)/CQ16,CK17*3/(CM16+CO16+CQ16))))</f>
        <v>2.9312406576980576</v>
      </c>
      <c r="CL18" s="1109">
        <f>BN18*1.137</f>
        <v>1.5678702431999996</v>
      </c>
      <c r="CM18" s="1107">
        <f>IF(CM17&lt;=CO16,CM17/CO16,IF(CM17&lt;=CO16+CQ16,1+(CM17-CO16)/CQ16,IF(CM17&lt;=CO16+CQ16+CS16,2+(CM17-CO16-CQ16)/CS16,CM17*3/(CO16+CQ16+CS16))))</f>
        <v>2.6140035906642729</v>
      </c>
      <c r="CN18" s="1109">
        <f>BP18*1.137</f>
        <v>2.2538134745999998</v>
      </c>
      <c r="CO18" s="1107">
        <f>IF(CO17&lt;=CQ16,CO17/CQ16,IF(CO17&lt;=CQ16+CS16,1+(CO17-CQ16)/CS16,IF(CO17&lt;=CQ16+CS16+CU16,2+(CO17-CQ16-CS16)/CU16,CO17*3/(CQ16+CS16+CU16))))</f>
        <v>3.7906040268456378</v>
      </c>
      <c r="CP18" s="1109">
        <f>BR18*1.137</f>
        <v>2.3041336344324321</v>
      </c>
      <c r="CQ18" s="1107">
        <f>IF(CQ17&lt;=CS16,CQ17/CS16,IF(CQ17&lt;=CS16+CU16,1+(CQ17-CS16)/CU16,IF(CQ17&lt;=CS16+CU16+CW16,2+(CQ17-CS16-CU16)/CW16,CQ17*3/(CS16+CU16+CW16))))</f>
        <v>2.8218905472636822</v>
      </c>
      <c r="CR18" s="1109">
        <f>BT18*1.137</f>
        <v>2.3518053647999997</v>
      </c>
      <c r="CS18" s="1107">
        <f>IF(CS17&lt;=CU16,CS17/CU16,IF(CS17&lt;=CU16+CW16,1+(CS17-CU16)/CW16,IF(CS17&lt;=CU16+CW16+CY16,2+(CS17-CU16-CW16)/CY16,CS17*3/(CU16+CW16+CY16))))</f>
        <v>2.732019704433498</v>
      </c>
      <c r="CT18" s="1109">
        <f>BV18*1.137</f>
        <v>0.75921962992759462</v>
      </c>
      <c r="CU18" s="1107">
        <f>IF(CU17&lt;=CW16,CU17/CW16,IF(CU17&lt;=CW16+CY16,1+(CU17-CW16)/CY16,IF(CU17&lt;=CW16+CY16+DA16,2+(CU17-CW16-CY16)/DA16,CU17*3/(CW16+CY16+DA16))))</f>
        <v>2.6993987975951912</v>
      </c>
      <c r="CV18" s="1109">
        <f>BX18*1.137</f>
        <v>0.74432416444838811</v>
      </c>
      <c r="CW18" s="1107">
        <f>IF(CW17&lt;=CY16,CW17/CY16,IF(CW17&lt;=CY16+DA16,1+(CW17-CY16)/DA16,IF(CW17&lt;=CY16+DA16+DC16,2+(CW17-CY16-DA16)/DC16,CW17*3/(CY16+DA16+DC16))))</f>
        <v>2.2130044843049337</v>
      </c>
      <c r="CX18" s="1109">
        <f>BZ18*1.137</f>
        <v>1.2609586466165414</v>
      </c>
      <c r="CY18" s="1107">
        <f>IF(CY17&lt;=DA16,CY17/DA16,IF(CY17&lt;=DA16+DC16,1+(CY17-DA16)/DC16,IF(CY17&lt;=DA16+DC16+DE16,2+(CY17-DA16-DC16)/DE16,CY17*3/(DA16+DC16+DE16))))</f>
        <v>3.6668918918918916</v>
      </c>
      <c r="CZ18" s="1109">
        <f>CB18*1.137</f>
        <v>1.3229776951672862</v>
      </c>
      <c r="DA18" s="1107">
        <f>IF(DA17&lt;=DC16,DA17/DC16,IF(DA17&lt;=DC16+DE16,1+(DA17-DC16)/DE16,IF(DA17&lt;=DC16+DE16+DG16,2+(DA17-DC16-DE16)/DG16,DA17*3/(DC16+DE16+DG16))))</f>
        <v>3.4814323607427053</v>
      </c>
      <c r="DB18" s="1109">
        <f>CD18*1.137</f>
        <v>0.93552416356877321</v>
      </c>
      <c r="DC18" s="1107">
        <f>IF(DC17&lt;=DE16,DC17/DE16,IF(DC17&lt;=DE16+DG16,1+(DC17-DE16)/DG16,IF(DC17&lt;=DE16+DG16+DI16,2+(DC17-DE16-DG16)/DI16,DC17*3/(DE16+DG16+DI16))))</f>
        <v>2.3426294820717133</v>
      </c>
      <c r="DD18" s="1109">
        <f>CF18*1.137</f>
        <v>1.028566757493188</v>
      </c>
      <c r="DE18" s="1107">
        <f>IF(DE17&lt;=DG16,DE17/DG16,IF(DE17&lt;=DG16+DI16,1+(DE17-DG16)/DI16,IF(DE17&lt;=DG16+DI16+DK16,2+(DE17-DG16-DI16)/DK16,DE17*3/(DG16+DI16+DK16))))</f>
        <v>2.1736997055937195</v>
      </c>
      <c r="DF18" s="1109">
        <f>CF18*1.137</f>
        <v>1.028566757493188</v>
      </c>
      <c r="DG18" s="1107">
        <f>IF(DG17&lt;=DI16,DG17/DI16,IF(DG17&lt;=DI16+DK16,1+(DG17-DI16)/DK16,IF(DG17&lt;=DI16+DK16+DM16,2+(DG17-DI16-DK16)/DM16,DG17*3/(DI16+DK16+DM16))))</f>
        <v>1.2698724239450445</v>
      </c>
      <c r="DH18" s="1109">
        <f>CH18*1.137</f>
        <v>2.4683101844100919</v>
      </c>
      <c r="DI18" s="1107">
        <f>IF(DI17&lt;=DK16,DI17/DK16,IF(DI17&lt;=DK16+DM16,1+(DI17-DK16)/DM16,IF(DI17&lt;=DK16+DM16+DO16,2+(DI17-DK16-DM16)/DO16,DI17*3/(DK16+DM16+DO16))))</f>
        <v>1.6842105263157903</v>
      </c>
      <c r="DJ18" s="1109">
        <v>1.5</v>
      </c>
      <c r="DK18" s="1107">
        <f>IF(DK17&lt;=DM16,DK17/DM16,IF(DK17&lt;=DM16+DO16,1+(DK17-DM16)/DO16,IF(DK17&lt;=DM16+DO16+DQ16,2+(DK17-DM16-DO16)/DQ16,DK17*3/(DM16+DO16+DQ16))))</f>
        <v>1.7481358740679371</v>
      </c>
      <c r="DL18" s="1109">
        <v>1.5</v>
      </c>
      <c r="DM18" s="1107">
        <f>IF(DM17&lt;=DO16,DM17/DO16,IF(DM17&lt;=DO16+DQ16,1+(DM17-DO16)/DQ16,IF(DM17&lt;=DO16+DQ16+DS16,2+(DM17-DO16-DQ16)/DS16,DM17*3/(DO16+DQ16+DS16))))</f>
        <v>2.3283358320839582</v>
      </c>
      <c r="DN18" s="1109">
        <v>1.5</v>
      </c>
      <c r="DO18" s="1107">
        <f>IF(DO17&lt;=DQ16,DO17/DQ16,IF(DO17&lt;=DQ16+DS16,1+(DO17-DQ16)/DS16,IF(DO17&lt;=DQ16+DS16+DU16,2+(DO17-DQ16-DS16)/DU16,DO17*3/(DQ16+DS16+DU16))))</f>
        <v>2.237232289950577</v>
      </c>
      <c r="DP18" s="1109">
        <v>1.5</v>
      </c>
      <c r="DQ18" s="1107">
        <f>IF(DQ17&lt;=DS16,DQ17/DS16,IF(DQ17&lt;=DS16+DU16,1+(DQ17-DS16)/DU16,IF(DQ17&lt;=DS16+DU16+DW16,2+(DQ17-DS16-DU16)/DW16,DQ17*3/(DS16+DU16+DW16))))</f>
        <v>1.6337177375068648</v>
      </c>
      <c r="DR18" s="1109">
        <v>1.5</v>
      </c>
      <c r="DS18" s="1107">
        <f>IF(DS17&lt;=DU16,DS17/DU16,IF(DS17&lt;=DU16+DW16,1+(DS17-DU16)/DW16,IF(DS17&lt;=DU16+DW16+DY16,2+(DS17-DU16-DW16)/DY16,DS17*3/(DU16+DW16+DY16))))</f>
        <v>1.4923305294408711</v>
      </c>
      <c r="DT18" s="1109">
        <v>1.5</v>
      </c>
      <c r="DU18" s="1107">
        <f>IF(DU17&lt;=DW16,DU17/DW16,IF(DU17&lt;=DW16+DY16,1+(DU17-DW16)/DY16,IF(DU17&lt;=DW16+DY16+EA16,2+(DU17-DW16-DY16)/EA16,DU17*3/(DW16+DY16+EA16))))</f>
        <v>1.0325865580448084</v>
      </c>
      <c r="DV18" s="1109">
        <v>1.5</v>
      </c>
      <c r="DW18" s="1107">
        <f>IF(DW17&lt;=DY16,DW17/DY16,IF(DW17&lt;=DY16+EA16,1+(DW17-DY16)/EA16,IF(DW17&lt;=DY16+EA16+EC16,2+(DW17-DY16-EA16)/EC16,DW17*3/(DY16+EA16+EC16))))</f>
        <v>4.4153627311522063</v>
      </c>
      <c r="DX18" s="1109">
        <v>1.5</v>
      </c>
      <c r="DY18" s="1107">
        <f>IF(DY17&lt;=EA16,DY17/EA16,IF(DY17&lt;=EA16+EC16,1+(DY17-EA16)/EC16,IF(DY17&lt;=EA16+EC16+EE16,2+(DY17-EA16-EC16)/EE16,DY17*3/(EA16+EC16+EE16))))</f>
        <v>2.8570198105081834</v>
      </c>
      <c r="DZ18" s="1109">
        <v>1.5</v>
      </c>
      <c r="EA18" s="1107">
        <f>IF(EA17&lt;=EC16,EA17/EC16,IF(EA17&lt;=EC16+EE16,1+(EA17-EC16)/EE16,IF(EA17&lt;=EC16+EE16+EG16,2+(EA17-EC16-EE16)/EG16,EA17*3/(EC16+EE16+EG16))))</f>
        <v>5.1720747295968534</v>
      </c>
      <c r="EB18" s="1109">
        <v>1.5</v>
      </c>
      <c r="EC18" s="1107">
        <f>IF(EC17&lt;=EE16,EC17/EE16,IF(EC17&lt;=EE16+EG16,1+(EC17-EE16)/EG16,IF(EC17&lt;=EE16+EG16+EI16,2+(EC17-EE16-EG16)/EI16,EC17*3/(EE16+EG16+EI16))))</f>
        <v>7.0221932114882506</v>
      </c>
      <c r="ED18" s="1109">
        <v>1.5</v>
      </c>
      <c r="EE18" s="1107">
        <f>IF(EE17&lt;=EG16,EE17/EG16,IF(EE17&lt;=EG16+EI16,1+(EE17-EG16)/EI16,IF(EE17&lt;=EG16+EI16+EK16,2+(EE17-EG16-EI16)/EK16,EE17*3/(EG16+EI16+EK16))))</f>
        <v>6.1651131824234362</v>
      </c>
      <c r="EF18" s="1109">
        <v>1.5</v>
      </c>
      <c r="EG18" s="1107">
        <f>IF(EG17&lt;=EI16,EG17/EI16,IF(EG17&lt;=EI16+EK16,1+(EG17-EI16)/EK16,IF(EG17&lt;=EI16+EK16+EM16,2+(EG17-EI16-EK16)/EM16,EG17*3/(EI16+EK16+EM16))))</f>
        <v>3.5814536340852134</v>
      </c>
      <c r="EH18" s="1109">
        <v>1.5</v>
      </c>
      <c r="EI18" s="1107">
        <f>IF(EI17&lt;=EK16,EI17/EK16,IF(EI17&lt;=EK16+EM16,1+(EI17-EK16)/EM16,IF(EI17&lt;=EK16+EM16+EO16,2+(EI17-EK16-EM16)/EO16,EI17*3/(EK16+EM16+EO16))))</f>
        <v>3.182354024682263</v>
      </c>
      <c r="EJ18" s="1109">
        <v>2.5</v>
      </c>
      <c r="EK18" s="1107">
        <f>IF(EK17&lt;=EM16,EK17/EM16,IF(EK17&lt;=EM16+EO16,1+(EK17-EM16)/EO16,IF(EK17&lt;=EM16+EO16+EQ16,2+(EK17-EM16-EO16)/EQ16,EK17*3/(EM16+EO16+EQ16))))</f>
        <v>2.8609168609168618</v>
      </c>
      <c r="EL18" s="1109">
        <v>2.5</v>
      </c>
      <c r="EM18" s="1107">
        <f>IF(EM17&lt;=EO16,EM17/EO16,IF(EM17&lt;=EO16+EQ16,1+(EM17-EO16)/EQ16,IF(EM17&lt;=EO16+EQ16+ES16,2+(EM17-EO16-EQ16)/ES16,EM17*3/(EO16+EQ16+ES16))))</f>
        <v>3.6425073457394728</v>
      </c>
      <c r="EN18" s="1109">
        <v>2.5</v>
      </c>
      <c r="EO18" s="1107">
        <f>IF(EO17&lt;=EQ16,EO17/EQ16,IF(EO17&lt;=EQ16+ES16,1+(EO17-EQ16)/ES16,IF(EO17&lt;=EQ16+ES16+EU16,2+(EO17-EQ16-ES16)/EU16,EO17*3/(EQ16+ES16+EU16))))</f>
        <v>3.6973645247260887</v>
      </c>
      <c r="EP18" s="1109">
        <v>2.5</v>
      </c>
      <c r="EQ18" s="1107">
        <f>IF(EQ17&lt;=ES16,EQ17/ES16,IF(EQ17&lt;=ES16+EU16,1+(EQ17-ES16)/EU16,IF(EQ17&lt;=ES16+EU16+EW16,2+(EQ17-ES16-EU16)/EW16,EQ17*3/(ES16+EU16+EW16))))</f>
        <v>3.7165026495079485</v>
      </c>
      <c r="ER18" s="1109">
        <v>2.5</v>
      </c>
      <c r="ES18" s="1107" t="e">
        <f>IF(ES17&lt;=EU16,ES17/EU16,IF(ES17&lt;=EU16+EW16,1+(ES17-EU16)/EW16,IF(ES17&lt;=EU16+EW16+EY16,2+(ES17-EU16-EW16)/EY16,ES17*3/(EU16+EW16+EY16))))</f>
        <v>#REF!</v>
      </c>
      <c r="ET18" s="1109">
        <v>2.5</v>
      </c>
      <c r="EU18" s="1107" t="e">
        <f>IF(EU17&lt;=EW16,EU17/EW16,IF(EU17&lt;=EW16+EY16,1+(EU17-EW16)/EY16,IF(EU17&lt;=EW16+EY16+FA16,2+(EU17-EW16-EY16)/FA16,EU17*3/(EW16+EY16+FA16))))</f>
        <v>#REF!</v>
      </c>
      <c r="EV18" s="1109">
        <v>2.5</v>
      </c>
      <c r="EW18" s="1107" t="e">
        <f>IF(EW17&lt;=EY16,EW17/EY16,IF(EW17&lt;=EY16+FA16,1+(EW17-EY16)/FA16,IF(EW17&lt;=EY16+FA16+FC16,2+(EW17-EY16-FA16)/FC16,EW17*3/(EY16+FA16+FC16))))</f>
        <v>#REF!</v>
      </c>
      <c r="EX18" s="1109">
        <v>2.5</v>
      </c>
      <c r="EY18" s="1107" t="e">
        <f>IF(EY17&lt;=FA16,EY17/FA16,IF(EY17&lt;=FA16+FC16,1+(EY17-FA16)/FC16,IF(EY17&lt;=FA16+FC16+FE16,2+(EY17-FA16-FC16)/FE16,EY17*3/(FA16+FC16+FE16))))</f>
        <v>#REF!</v>
      </c>
      <c r="EZ18" s="1109">
        <v>2.5</v>
      </c>
      <c r="FA18" s="1107" t="e">
        <f>IF(FA17&lt;=FC16,FA17/FC16,IF(FA17&lt;=FC16+FE16,1+(FA17-FC16)/FE16,IF(FA17&lt;=FC16+FE16+FG16,2+(FA17-FC16-FE16)/FG16,FA17*3/(FC16+FE16+FG16))))</f>
        <v>#REF!</v>
      </c>
      <c r="FB18" s="1109">
        <v>2.5</v>
      </c>
      <c r="FC18" s="1107" t="e">
        <f>IF(FC17&lt;=FE16,FC17/FE16,IF(FC17&lt;=FE16+FG16,1+(FC17-FE16)/FG16,IF(FC17&lt;=FE16+FG16+FI16,2+(FC17-FE16-FG16)/FI16,FC17*3/(FE16+FG16+FI16))))</f>
        <v>#REF!</v>
      </c>
      <c r="FD18" s="1109">
        <v>2</v>
      </c>
      <c r="FE18" s="1107">
        <f>IF(FE17&lt;=FG16,FE17/FG16,IF(FE17&lt;=FG16+FI16,1+(FE17-FG16)/FI16,IF(FE17&lt;=FG16+FI16+FK16,2+(FE17-FG16-FI16)/FK16,FE17*3/(FG16+FI16+FK16))))</f>
        <v>2.6270396270396272</v>
      </c>
      <c r="FF18" s="1109">
        <v>2</v>
      </c>
      <c r="FG18" s="1107">
        <f>IF(FG17&lt;=FI16,FG17/FI16,IF(FG17&lt;=FI16+FK16,1+(FG17-FI16)/FK16,IF(FG17&lt;=FI16+FK16+FM16,2+(FG17-FI16-FK16)/FM16,FG17*3/(FI16+FK16+FM16))))</f>
        <v>2.904929577464789</v>
      </c>
      <c r="FH18" s="1109">
        <v>2</v>
      </c>
      <c r="FI18" s="1107">
        <f>IF(FI17&lt;=FK16,FI17/FK16,IF(FI17&lt;=FK16+FM16,1+(FI17-FK16)/FM16,IF(FI17&lt;=FK16+FM16+FO16,2+(FI17-FK16-FM16)/FO16,FI17*3/(FK16+FM16+FO16))))</f>
        <v>2.7498994772818652</v>
      </c>
      <c r="FJ18" s="1109">
        <v>2</v>
      </c>
      <c r="FK18" s="1107">
        <f>IF(FK17&lt;=FM16,FK17/FM16,IF(FK17&lt;=FM16+FO16,1+(FK17-FM16)/FO16,IF(FK17&lt;=FM16+FO16+FQ16,2+(FK17-FM16-FO16)/FQ16,FK17*3/(FM16+FO16+FQ16))))</f>
        <v>2.3516883116883114</v>
      </c>
      <c r="FL18" s="1109">
        <v>2</v>
      </c>
      <c r="FM18" s="1107">
        <f>IF(FM17&lt;=FO16,FM17/FO16,IF(FM17&lt;=FO16+FQ16,1+(FM17-FO16)/FQ16,IF(FM17&lt;=FO16+FQ16+FS16,2+(FM17-FO16-FQ16)/FS16,FM17*3/(FO16+FQ16+FS16))))</f>
        <v>2.2143130501339452</v>
      </c>
      <c r="FN18" s="1109">
        <v>2</v>
      </c>
      <c r="FO18" s="1107">
        <f>IF(FO17&lt;=FQ16,FO17/FQ16,IF(FO17&lt;=FQ16+FS16,1+(FO17-FQ16)/FS16,IF(FO17&lt;=FQ16+FS16+FU16,2+(FO17-FQ16-FS16)/FU16,FO17*3/(FQ16+FS16+FU16))))</f>
        <v>1.921163413700727</v>
      </c>
      <c r="FP18" s="1109">
        <v>2</v>
      </c>
      <c r="FQ18" s="1107">
        <f>IF(FQ17&lt;=FS16,FQ17/FS16,IF(FQ17&lt;=FS16+FU16,1+(FQ17-FS16)/FU16,IF(FQ17&lt;=FS16+FU16+FW16,2+(FQ17-FS16-FU16)/FW16,FQ17*3/(FS16+FU16+FW16))))</f>
        <v>1.9619840695148443</v>
      </c>
      <c r="FR18" s="1110">
        <v>2</v>
      </c>
      <c r="FS18" s="1107">
        <f>IF(FS17&lt;=FU16,FS17/FU16,IF(FS17&lt;=FU16+FW16,1+(FS17-FU16)/FW16,IF(FS17&lt;=FU16+FW16+FY16,2+(FS17-FU16-FW16)/FY16,FS17*3/(FU16+FW16+FY16))))</f>
        <v>1.9138090824837812</v>
      </c>
      <c r="FT18" s="1109">
        <f>IF(FT17&lt;=FV16,FT17/FV16,IF(FT17&lt;=FV16+FX16,1+(FT17-FV16)/FX16,IF(FT17&lt;=FV16+FX16+FZ16,2+(FT17-FV16-FX16)/FZ16,FT17*3/(FV16+FX16+FZ16))))</f>
        <v>2.597250303275374</v>
      </c>
      <c r="FU18" s="1107">
        <f>IF(FU17&lt;=FW16,FU17/FW16,IF(FU17&lt;=FW16+FY16,1+(FU17-FW16)/FY16,IF(FU17&lt;=FW16+FY16+GA16,2+(FU17-FW16-FY16)/GA16,FU17*3/(FW16+FY16+GA16))))</f>
        <v>2.2569169960474311</v>
      </c>
      <c r="FV18" s="1109" t="e">
        <f>IF(FV17&lt;=FX16,FV17/FX16,IF(FV17&lt;=FX16+FZ16,1+(FV17-FX16)/FZ16,IF(FV17&lt;=FX16+FZ16+#REF!,2+(FV17-FX16-FZ16)/#REF!,FV17*3/(FX16+FZ16+#REF!))))</f>
        <v>#REF!</v>
      </c>
      <c r="FW18" s="1107">
        <f>IF(FW17&lt;=FY16,FW17/FY16,IF(FW17&lt;=FY16+GA16,1+(FW17-FY16)/GA16,IF(FW17&lt;=FY16+GA16+GB16,2+(FW17-FY16-GA16)/GB16,FW17*3/(FY16+GA16+GB16))))</f>
        <v>1.7971014492753623</v>
      </c>
      <c r="FX18" s="1109" t="e">
        <f>IF(FX17&lt;=FZ16,FX17/FZ16,IF(FX17&lt;=FZ16+#REF!,1+(FX17-FZ16)/#REF!,IF(FX17&lt;=FZ16+#REF!+#REF!,2+(FX17-FZ16-#REF!)/#REF!,FX17*3/(FZ16+#REF!+#REF!))))</f>
        <v>#REF!</v>
      </c>
      <c r="FY18" s="1107">
        <f>IF(FY17&lt;=GA16,FY17/GA16,IF(FY17&lt;=GA16+GB16,1+(FY17-GA16)/GB16,IF(FY17&lt;=GA16+GB16+GC16,2+(FY17-GA16-GB16)/GC16,FY17*3/(GA16+GB16+GC16))))</f>
        <v>1.9432761483121195</v>
      </c>
      <c r="FZ18" s="1109" t="e">
        <f>IF(FZ17&lt;=#REF!,FZ17/#REF!,IF(FZ17&lt;=#REF!+#REF!,1+(FZ17-#REF!)/#REF!,IF(FZ17&lt;=#REF!+#REF!+#REF!,2+(FZ17-#REF!-#REF!)/#REF!,FZ17*3/(#REF!+#REF!+#REF!))))</f>
        <v>#REF!</v>
      </c>
      <c r="GA18" s="1111">
        <f t="shared" ref="GA18:IL18" si="7">IF(GA17&lt;=GB16,GA17/GB16,IF(GA17&lt;=GB16+GC16,1+(GA17-GB16)/GC16,IF(GA17&lt;=GB16+GC16+GD16,2+(GA17-GB16-GC16)/GD16,GA17*3/(GB16+GC16+GD16))))</f>
        <v>2.5818713450292399</v>
      </c>
      <c r="GB18" s="1112">
        <f t="shared" si="7"/>
        <v>2.2934061646508006</v>
      </c>
      <c r="GC18" s="1112">
        <f t="shared" si="7"/>
        <v>2.6409646739130439</v>
      </c>
      <c r="GD18" s="1113">
        <f t="shared" si="7"/>
        <v>2.3299922898997685</v>
      </c>
      <c r="GE18" s="1113">
        <f t="shared" si="7"/>
        <v>2.0030503304524658</v>
      </c>
      <c r="GF18" s="1114">
        <f t="shared" si="7"/>
        <v>2.084234608985025</v>
      </c>
      <c r="GG18" s="1113">
        <f t="shared" si="7"/>
        <v>1.6551580698835278</v>
      </c>
      <c r="GH18" s="1113">
        <f t="shared" si="7"/>
        <v>2.3400000000000003</v>
      </c>
      <c r="GI18" s="1115">
        <f t="shared" si="7"/>
        <v>2.4040459267359213</v>
      </c>
      <c r="GJ18" s="1113">
        <f t="shared" si="7"/>
        <v>2.2443240454076365</v>
      </c>
      <c r="GK18" s="1115">
        <f t="shared" si="7"/>
        <v>2.9748850371418465</v>
      </c>
      <c r="GL18" s="1113">
        <f t="shared" si="7"/>
        <v>3.0223925761549322</v>
      </c>
      <c r="GM18" s="1115">
        <f t="shared" si="7"/>
        <v>3.44741939159166</v>
      </c>
      <c r="GN18" s="1114">
        <f t="shared" si="7"/>
        <v>3.5189283634245783</v>
      </c>
      <c r="GO18" s="1116">
        <f t="shared" si="7"/>
        <v>3.654662725073905</v>
      </c>
      <c r="GP18" s="1114">
        <f t="shared" si="7"/>
        <v>5.4418397626112762</v>
      </c>
      <c r="GQ18" s="1114">
        <f t="shared" si="7"/>
        <v>5.4836900369003674</v>
      </c>
      <c r="GR18" s="1114">
        <f t="shared" si="7"/>
        <v>4.8815892997639656</v>
      </c>
      <c r="GS18" s="1116">
        <f t="shared" si="7"/>
        <v>5.4243737305348674</v>
      </c>
      <c r="GT18" s="1114">
        <f t="shared" si="7"/>
        <v>5.0261843703603724</v>
      </c>
      <c r="GU18" s="1114">
        <f t="shared" si="7"/>
        <v>4.43297049556001</v>
      </c>
      <c r="GV18" s="1117">
        <f t="shared" si="7"/>
        <v>3.5182403433476392</v>
      </c>
      <c r="GW18" s="1114">
        <f t="shared" si="7"/>
        <v>3.0937500000000004</v>
      </c>
      <c r="GX18" s="1117">
        <f t="shared" si="7"/>
        <v>3.2264885920979407</v>
      </c>
      <c r="GY18" s="1113">
        <f t="shared" si="7"/>
        <v>3.7457559813362455</v>
      </c>
      <c r="GZ18" s="1117">
        <f t="shared" si="7"/>
        <v>4.2285163776493251</v>
      </c>
      <c r="HA18" s="1114">
        <f t="shared" si="7"/>
        <v>3.3930846223839848</v>
      </c>
      <c r="HB18" s="1114">
        <f t="shared" si="7"/>
        <v>3.2787172011661809</v>
      </c>
      <c r="HC18" s="1114">
        <f t="shared" si="7"/>
        <v>2.5027874564459927</v>
      </c>
      <c r="HD18" s="1114">
        <f t="shared" si="7"/>
        <v>2.4196525515743752</v>
      </c>
      <c r="HE18" s="1114">
        <f t="shared" si="7"/>
        <v>3.123908296943231</v>
      </c>
      <c r="HF18" s="1114">
        <f t="shared" si="7"/>
        <v>5.120906410057426</v>
      </c>
      <c r="HG18" s="1114">
        <f t="shared" si="7"/>
        <v>6.3864477335800176</v>
      </c>
      <c r="HH18" s="1114">
        <f t="shared" si="7"/>
        <v>6.9553679131483701</v>
      </c>
      <c r="HI18" s="1117">
        <f t="shared" si="7"/>
        <v>6.3272837265577735</v>
      </c>
      <c r="HJ18" s="1114">
        <f t="shared" si="7"/>
        <v>6.263167259786476</v>
      </c>
      <c r="HK18" s="1117">
        <f t="shared" si="7"/>
        <v>4.7662930676629305</v>
      </c>
      <c r="HL18" s="1117">
        <f t="shared" si="7"/>
        <v>4.5235488981708203</v>
      </c>
      <c r="HM18" s="1117">
        <f t="shared" si="7"/>
        <v>3.7268180069257402</v>
      </c>
      <c r="HN18" s="1117">
        <f t="shared" si="7"/>
        <v>3.2954572986069048</v>
      </c>
      <c r="HO18" s="1117">
        <f t="shared" si="7"/>
        <v>2.2999150382327951</v>
      </c>
      <c r="HP18" s="1118">
        <f t="shared" si="7"/>
        <v>1.8853016142735768</v>
      </c>
      <c r="HQ18" s="1118">
        <f t="shared" si="7"/>
        <v>2.3709677419354835</v>
      </c>
      <c r="HR18" s="1118">
        <f t="shared" si="7"/>
        <v>3.2581705666215415</v>
      </c>
      <c r="HS18" s="1118">
        <f t="shared" si="7"/>
        <v>2.9980175587652216</v>
      </c>
      <c r="HT18" s="1119">
        <f t="shared" si="7"/>
        <v>2.4439359267734546</v>
      </c>
      <c r="HU18" s="1120">
        <f t="shared" si="7"/>
        <v>3.2569893954000824</v>
      </c>
      <c r="HV18" s="1120">
        <f t="shared" si="7"/>
        <v>2.5650007784524362</v>
      </c>
      <c r="HW18" s="1120">
        <f t="shared" si="7"/>
        <v>1.8362136073485908</v>
      </c>
      <c r="HX18" s="1121">
        <f t="shared" si="7"/>
        <v>1.7003058103975517</v>
      </c>
      <c r="HY18" s="1119">
        <f t="shared" si="7"/>
        <v>5.4424955595026629</v>
      </c>
      <c r="HZ18" s="1122">
        <f t="shared" si="7"/>
        <v>3.7591693183721304</v>
      </c>
      <c r="IA18" s="1123">
        <f t="shared" si="7"/>
        <v>3.1866406966086149</v>
      </c>
      <c r="IB18" s="1124">
        <f t="shared" si="7"/>
        <v>2.4148415356866781</v>
      </c>
      <c r="IC18" s="1125">
        <f t="shared" si="7"/>
        <v>1.5503736150476675</v>
      </c>
      <c r="ID18" s="1126">
        <f t="shared" si="7"/>
        <v>1.9065071054599838</v>
      </c>
      <c r="IE18" s="1127">
        <f t="shared" si="7"/>
        <v>4.3575305291723181</v>
      </c>
      <c r="IF18" s="1128">
        <f t="shared" si="7"/>
        <v>6.1851211072664327</v>
      </c>
      <c r="IG18" s="1129">
        <f t="shared" si="7"/>
        <v>4.9032033426183821</v>
      </c>
      <c r="IH18" s="1130">
        <f t="shared" si="7"/>
        <v>3.7095859330686314</v>
      </c>
      <c r="II18" s="1129">
        <f t="shared" si="7"/>
        <v>4.4115622849277338</v>
      </c>
      <c r="IJ18" s="1131">
        <f t="shared" si="7"/>
        <v>4.3872714962762336</v>
      </c>
      <c r="IK18" s="1131">
        <f t="shared" si="7"/>
        <v>3.2580333413868066</v>
      </c>
      <c r="IL18" s="1132">
        <f t="shared" si="7"/>
        <v>2.6281550871714803</v>
      </c>
      <c r="IM18" s="1129">
        <f t="shared" ref="IM18:JO18" si="8">IF(IM17&lt;=IN16,IM17/IN16,IF(IM17&lt;=IN16+IO16,1+(IM17-IN16)/IO16,IF(IM17&lt;=IN16+IO16+IP16,2+(IM17-IN16-IO16)/IP16,IM17*3/(IN16+IO16+IP16))))</f>
        <v>3.073889580738896</v>
      </c>
      <c r="IN18" s="1133">
        <f t="shared" si="8"/>
        <v>2.7116704805491993</v>
      </c>
      <c r="IO18" s="1134">
        <f t="shared" si="8"/>
        <v>3.0298028427326917</v>
      </c>
      <c r="IP18" s="1135">
        <f t="shared" si="8"/>
        <v>3.3563115487914055</v>
      </c>
      <c r="IQ18" s="1136">
        <f t="shared" si="8"/>
        <v>2.9210643015521063</v>
      </c>
      <c r="IR18" s="1136">
        <f t="shared" si="8"/>
        <v>3.2700667465343143</v>
      </c>
      <c r="IS18" s="1136">
        <f t="shared" si="8"/>
        <v>3.1032826261008806</v>
      </c>
      <c r="IT18" s="1136">
        <f t="shared" si="8"/>
        <v>2.6522036214554152</v>
      </c>
      <c r="IU18" s="1136">
        <f t="shared" si="8"/>
        <v>2.5707818930041153</v>
      </c>
      <c r="IV18" s="1136">
        <f t="shared" si="8"/>
        <v>1.9246913580246914</v>
      </c>
      <c r="IW18" s="1136">
        <f t="shared" si="8"/>
        <v>2.2945413191811976</v>
      </c>
      <c r="IX18" s="1136">
        <f t="shared" si="8"/>
        <v>2.5875576036866361</v>
      </c>
      <c r="IY18" s="1136">
        <f t="shared" si="8"/>
        <v>2.3433583959899753</v>
      </c>
      <c r="IZ18" s="1136">
        <f t="shared" si="8"/>
        <v>2.6004970487729109</v>
      </c>
      <c r="JA18" s="1136">
        <f t="shared" si="8"/>
        <v>3.0390879478827366</v>
      </c>
      <c r="JB18" s="1136">
        <f t="shared" si="8"/>
        <v>3.0807785888077861</v>
      </c>
      <c r="JC18" s="1136">
        <f t="shared" si="8"/>
        <v>3.1210762331838575</v>
      </c>
      <c r="JD18" s="1136">
        <f t="shared" si="8"/>
        <v>2.7511061946902657</v>
      </c>
      <c r="JE18" s="1136">
        <f t="shared" si="8"/>
        <v>2.0242647058823531</v>
      </c>
      <c r="JF18" s="1136">
        <f t="shared" si="8"/>
        <v>3.125920471281296</v>
      </c>
      <c r="JG18" s="1136">
        <f t="shared" si="8"/>
        <v>5.8191176470588228</v>
      </c>
      <c r="JH18" s="1136" t="e">
        <f t="shared" si="8"/>
        <v>#DIV/0!</v>
      </c>
      <c r="JI18" s="1136" t="e">
        <f t="shared" si="8"/>
        <v>#DIV/0!</v>
      </c>
      <c r="JJ18" s="1136" t="e">
        <f t="shared" si="8"/>
        <v>#DIV/0!</v>
      </c>
      <c r="JK18" s="1136" t="e">
        <f t="shared" si="8"/>
        <v>#DIV/0!</v>
      </c>
      <c r="JL18" s="1136" t="e">
        <f t="shared" si="8"/>
        <v>#DIV/0!</v>
      </c>
      <c r="JM18" s="1136" t="e">
        <f t="shared" si="8"/>
        <v>#DIV/0!</v>
      </c>
      <c r="JN18" s="1136" t="e">
        <f t="shared" si="8"/>
        <v>#DIV/0!</v>
      </c>
      <c r="JO18" s="1136" t="e">
        <f t="shared" si="8"/>
        <v>#DIV/0!</v>
      </c>
    </row>
    <row r="19" spans="1:275" ht="13.5" hidden="1" customHeight="1">
      <c r="A19" s="1018"/>
      <c r="B19" s="1974" t="s">
        <v>1146</v>
      </c>
      <c r="C19" s="1976">
        <v>2.5</v>
      </c>
      <c r="D19" s="975" t="s">
        <v>1142</v>
      </c>
      <c r="E19" s="976"/>
      <c r="F19" s="977">
        <v>2.1</v>
      </c>
      <c r="G19" s="978">
        <v>0.55400000000000005</v>
      </c>
      <c r="H19" s="979">
        <v>1.706</v>
      </c>
      <c r="I19" s="980">
        <v>0.44</v>
      </c>
      <c r="J19" s="981">
        <f>H20</f>
        <v>1.2</v>
      </c>
      <c r="K19" s="982">
        <v>1.0129999999999999</v>
      </c>
      <c r="L19" s="981">
        <v>3.5</v>
      </c>
      <c r="M19" s="982">
        <v>2.3039999999999998</v>
      </c>
      <c r="N19" s="979">
        <v>3.5</v>
      </c>
      <c r="O19" s="982">
        <v>5.1890000000000001</v>
      </c>
      <c r="P19" s="979">
        <v>3.8</v>
      </c>
      <c r="Q19" s="980">
        <v>2.81</v>
      </c>
      <c r="R19" s="983">
        <v>2.6</v>
      </c>
      <c r="S19" s="1138">
        <v>7.5</v>
      </c>
      <c r="T19" s="979">
        <v>3</v>
      </c>
      <c r="U19" s="982">
        <v>2.9279999999999999</v>
      </c>
      <c r="V19" s="979">
        <v>4</v>
      </c>
      <c r="W19" s="982">
        <v>2.8940000000000001</v>
      </c>
      <c r="X19" s="981">
        <v>4.8</v>
      </c>
      <c r="Y19" s="982">
        <v>1.7929999999999999</v>
      </c>
      <c r="Z19" s="981">
        <v>4</v>
      </c>
      <c r="AA19" s="982">
        <v>2.2989999999999999</v>
      </c>
      <c r="AB19" s="981">
        <v>1.7</v>
      </c>
      <c r="AC19" s="982">
        <v>1.512</v>
      </c>
      <c r="AD19" s="981">
        <v>1.2</v>
      </c>
      <c r="AE19" s="982">
        <v>0.64500000000000002</v>
      </c>
      <c r="AF19" s="983">
        <v>1.7909999999999999</v>
      </c>
      <c r="AG19" s="984">
        <v>0.64400000000000002</v>
      </c>
      <c r="AH19" s="985">
        <v>1.66</v>
      </c>
      <c r="AI19" s="986">
        <v>1.516</v>
      </c>
      <c r="AJ19" s="983">
        <v>2.6019999999999999</v>
      </c>
      <c r="AK19" s="987">
        <v>2.4889999999999999</v>
      </c>
      <c r="AL19" s="991">
        <v>3.387</v>
      </c>
      <c r="AM19" s="989">
        <v>4.4130000000000003</v>
      </c>
      <c r="AN19" s="991">
        <v>4.0149999999999997</v>
      </c>
      <c r="AO19" s="990">
        <v>3.153</v>
      </c>
      <c r="AP19" s="991">
        <v>4.5380000000000003</v>
      </c>
      <c r="AQ19" s="989">
        <v>3.4910000000000001</v>
      </c>
      <c r="AR19" s="991">
        <v>2.1680000000000001</v>
      </c>
      <c r="AS19" s="989">
        <v>3.9529999999999998</v>
      </c>
      <c r="AT19" s="991">
        <v>3.1589999999999998</v>
      </c>
      <c r="AU19" s="989">
        <v>4.0289999999999999</v>
      </c>
      <c r="AV19" s="991">
        <v>4.6840000000000002</v>
      </c>
      <c r="AW19" s="990">
        <v>9.4740000000000002</v>
      </c>
      <c r="AX19" s="991">
        <v>4.5999999999999996</v>
      </c>
      <c r="AY19" s="989">
        <v>5.1420000000000003</v>
      </c>
      <c r="AZ19" s="991">
        <v>4.8419999999999996</v>
      </c>
      <c r="BA19" s="989">
        <v>5.4160000000000004</v>
      </c>
      <c r="BB19" s="991">
        <v>4.6970000000000001</v>
      </c>
      <c r="BC19" s="989">
        <v>0.61299999999999999</v>
      </c>
      <c r="BD19" s="983">
        <v>2.71</v>
      </c>
      <c r="BE19" s="989">
        <v>0.17199999999999999</v>
      </c>
      <c r="BF19" s="983">
        <v>2.78</v>
      </c>
      <c r="BG19" s="989">
        <v>2.2040000000000002</v>
      </c>
      <c r="BH19" s="983">
        <v>3.746</v>
      </c>
      <c r="BI19" s="989">
        <v>3.15</v>
      </c>
      <c r="BJ19" s="991">
        <v>4.4139999999999997</v>
      </c>
      <c r="BK19" s="989">
        <v>5.181</v>
      </c>
      <c r="BL19" s="991">
        <v>4.8460000000000001</v>
      </c>
      <c r="BM19" s="990">
        <v>4.24</v>
      </c>
      <c r="BN19" s="991">
        <v>5.24</v>
      </c>
      <c r="BO19" s="990">
        <v>5.548</v>
      </c>
      <c r="BP19" s="991">
        <v>4.0730000000000004</v>
      </c>
      <c r="BQ19" s="990">
        <v>8.1890000000000001</v>
      </c>
      <c r="BR19" s="991">
        <v>4.5149999999999997</v>
      </c>
      <c r="BS19" s="990">
        <v>3.726</v>
      </c>
      <c r="BT19" s="991">
        <v>4.9429999999999996</v>
      </c>
      <c r="BU19" s="990">
        <v>4.2640000000000002</v>
      </c>
      <c r="BV19" s="991">
        <v>5.9130000000000003</v>
      </c>
      <c r="BW19" s="990">
        <v>7.6950000000000003</v>
      </c>
      <c r="BX19" s="991">
        <v>6.9660000000000002</v>
      </c>
      <c r="BY19" s="990">
        <v>4.5430000000000001</v>
      </c>
      <c r="BZ19" s="991">
        <v>6.2290000000000001</v>
      </c>
      <c r="CA19" s="990">
        <v>2.5499999999999998</v>
      </c>
      <c r="CB19" s="991">
        <v>3.6349999999999998</v>
      </c>
      <c r="CC19" s="990">
        <v>3.657</v>
      </c>
      <c r="CD19" s="991">
        <f>+CD20</f>
        <v>3.19</v>
      </c>
      <c r="CE19" s="990">
        <v>3.0640000000000001</v>
      </c>
      <c r="CF19" s="991">
        <v>4.84</v>
      </c>
      <c r="CG19" s="990">
        <v>3.8290000000000002</v>
      </c>
      <c r="CH19" s="991">
        <v>4.4109999999999996</v>
      </c>
      <c r="CI19" s="990">
        <v>4.4509999999999996</v>
      </c>
      <c r="CJ19" s="991">
        <v>5.2720000000000002</v>
      </c>
      <c r="CK19" s="990">
        <v>2.472</v>
      </c>
      <c r="CL19" s="991">
        <v>5.9080000000000004</v>
      </c>
      <c r="CM19" s="990">
        <v>3.496</v>
      </c>
      <c r="CN19" s="991">
        <f>+CN20</f>
        <v>4.940715375218045</v>
      </c>
      <c r="CO19" s="990">
        <v>5.5890000000000004</v>
      </c>
      <c r="CP19" s="991">
        <v>5.7931728626883636</v>
      </c>
      <c r="CQ19" s="990">
        <v>3.2679999999999998</v>
      </c>
      <c r="CR19" s="991">
        <v>6.3655766548586081</v>
      </c>
      <c r="CS19" s="990">
        <v>5.5519999999999996</v>
      </c>
      <c r="CT19" s="991">
        <v>7.3040000000000003</v>
      </c>
      <c r="CU19" s="990">
        <v>9.1039999999999992</v>
      </c>
      <c r="CV19" s="991">
        <v>8.79154696806944</v>
      </c>
      <c r="CW19" s="990">
        <v>3.9319999999999999</v>
      </c>
      <c r="CX19" s="991">
        <v>7.6383021844995769</v>
      </c>
      <c r="CY19" s="990">
        <v>5.883</v>
      </c>
      <c r="CZ19" s="991">
        <v>3.9830000000000001</v>
      </c>
      <c r="DA19" s="990">
        <v>2.6920000000000002</v>
      </c>
      <c r="DB19" s="991">
        <v>3.95</v>
      </c>
      <c r="DC19" s="990">
        <v>2.3140000000000001</v>
      </c>
      <c r="DD19" s="991">
        <v>5.5291999999999986</v>
      </c>
      <c r="DE19" s="990">
        <v>2.6579999999999999</v>
      </c>
      <c r="DF19" s="991">
        <v>5.4875435847208616</v>
      </c>
      <c r="DG19" s="990">
        <f>[12]PCR!$J$419</f>
        <v>3.5670000000000002</v>
      </c>
      <c r="DH19" s="991">
        <v>5.7584094025465227</v>
      </c>
      <c r="DI19" s="990">
        <f>[13]PCR!$J$431</f>
        <v>4.9480000000000004</v>
      </c>
      <c r="DJ19" s="991">
        <v>7.5549999999999997</v>
      </c>
      <c r="DK19" s="990">
        <v>8.0470000000000006</v>
      </c>
      <c r="DL19" s="991">
        <f>5.687</f>
        <v>5.6870000000000003</v>
      </c>
      <c r="DM19" s="990">
        <v>5.9480000000000004</v>
      </c>
      <c r="DN19" s="991">
        <v>6.6660000000000004</v>
      </c>
      <c r="DO19" s="990">
        <v>4.1390000000000002</v>
      </c>
      <c r="DP19" s="991">
        <v>7.4880000000000004</v>
      </c>
      <c r="DQ19" s="990">
        <v>15.611000000000001</v>
      </c>
      <c r="DR19" s="991">
        <v>8.1609999999999996</v>
      </c>
      <c r="DS19" s="990">
        <v>14.821</v>
      </c>
      <c r="DT19" s="991">
        <v>9.5739999999999998</v>
      </c>
      <c r="DU19" s="990">
        <f>[14]PCR!$J$517</f>
        <v>2.0049999999999999</v>
      </c>
      <c r="DV19" s="991">
        <v>9.1620000000000008</v>
      </c>
      <c r="DW19" s="990">
        <f>[15]PCR!$J$514</f>
        <v>7.2969999999999997</v>
      </c>
      <c r="DX19" s="991">
        <v>4.2249999999999996</v>
      </c>
      <c r="DY19" s="990">
        <f>[16]PCR!$J$460</f>
        <v>3.7410000000000001</v>
      </c>
      <c r="DZ19" s="991">
        <v>4.3540000000000001</v>
      </c>
      <c r="EA19" s="990">
        <f>[17]PCR!$J$456</f>
        <v>2.6869999999999998</v>
      </c>
      <c r="EB19" s="991">
        <v>6.3380000000000001</v>
      </c>
      <c r="EC19" s="990">
        <f>[18]PCR!$J$452</f>
        <v>2.5049999999999999</v>
      </c>
      <c r="ED19" s="991">
        <v>6.5819999999999999</v>
      </c>
      <c r="EE19" s="990">
        <f>[19]PCR!$J$449</f>
        <v>2.0750000000000002</v>
      </c>
      <c r="EF19" s="991">
        <v>7.5140000000000002</v>
      </c>
      <c r="EG19" s="990">
        <f>[20]PCR!$J$452</f>
        <v>5.92</v>
      </c>
      <c r="EH19" s="991">
        <v>8.9469999999999992</v>
      </c>
      <c r="EI19" s="990">
        <f>[21]PCR!$J$479</f>
        <v>6.41</v>
      </c>
      <c r="EJ19" s="991">
        <v>5.6619999999999999</v>
      </c>
      <c r="EK19" s="990">
        <f>[22]PCR!$J$493</f>
        <v>6.6189999999999998</v>
      </c>
      <c r="EL19" s="991">
        <v>6.5549999999999997</v>
      </c>
      <c r="EM19" s="990">
        <f>[23]PCR!$J$521</f>
        <v>5.9660000000000002</v>
      </c>
      <c r="EN19" s="991">
        <v>8.6059999999999999</v>
      </c>
      <c r="EO19" s="990">
        <f>[24]PCR!$J$562</f>
        <v>12.603</v>
      </c>
      <c r="EP19" s="991">
        <v>11.55</v>
      </c>
      <c r="EQ19" s="990">
        <f>[25]PCR!$J$570</f>
        <v>6.7370000000000001</v>
      </c>
      <c r="ER19" s="991">
        <v>12.741</v>
      </c>
      <c r="ES19" s="990">
        <f>[26]PCR!$J$491</f>
        <v>5.234</v>
      </c>
      <c r="ET19" s="991">
        <v>11.175000000000001</v>
      </c>
      <c r="EU19" s="990">
        <f>[27]PCR!$J$474</f>
        <v>2.9239999999999999</v>
      </c>
      <c r="EV19" s="991">
        <v>2.9590000000000001</v>
      </c>
      <c r="EW19" s="990">
        <f>[28]PCR!$J$432</f>
        <v>0.92900000000000005</v>
      </c>
      <c r="EX19" s="991">
        <v>3.5310000000000001</v>
      </c>
      <c r="EY19" s="990" t="e">
        <f>[29]PCR!$J$459</f>
        <v>#REF!</v>
      </c>
      <c r="EZ19" s="991">
        <v>4.7699999999999996</v>
      </c>
      <c r="FA19" s="990">
        <f>[30]PCR!$J$474</f>
        <v>10.95</v>
      </c>
      <c r="FB19" s="991">
        <v>6.6529999999999996</v>
      </c>
      <c r="FC19" s="990">
        <v>8.18</v>
      </c>
      <c r="FD19" s="991">
        <v>7.3230000000000004</v>
      </c>
      <c r="FE19" s="990">
        <f>[31]PCR!$J$437</f>
        <v>5.58</v>
      </c>
      <c r="FF19" s="991">
        <v>8.3810000000000002</v>
      </c>
      <c r="FG19" s="990">
        <f>[32]PCR!$J$451</f>
        <v>9.8680000000000003</v>
      </c>
      <c r="FH19" s="991">
        <v>7.8040944448408052</v>
      </c>
      <c r="FI19" s="990">
        <f>[33]PCR!$J$469</f>
        <v>10.432</v>
      </c>
      <c r="FJ19" s="991">
        <v>7.8372675668175527</v>
      </c>
      <c r="FK19" s="990">
        <f>[34]PCR!$J$466</f>
        <v>8.5969999999999995</v>
      </c>
      <c r="FL19" s="991">
        <v>9.6264213052915206</v>
      </c>
      <c r="FM19" s="990">
        <f>[35]PCR!$J$485</f>
        <v>13.176</v>
      </c>
      <c r="FN19" s="991">
        <v>12.17290364469191</v>
      </c>
      <c r="FO19" s="990">
        <f>[36]PCR!$J$478</f>
        <v>16.260000000000002</v>
      </c>
      <c r="FP19" s="991">
        <v>12.545</v>
      </c>
      <c r="FQ19" s="990">
        <f>[37]PCR!$J$473</f>
        <v>10.646000000000001</v>
      </c>
      <c r="FR19" s="993">
        <v>11.919</v>
      </c>
      <c r="FS19" s="990">
        <f>[38]PCR!$J$452</f>
        <v>4.7489999999999997</v>
      </c>
      <c r="FT19" s="991">
        <v>3.8359999999999999</v>
      </c>
      <c r="FU19" s="990">
        <f>[39]PCR!$J$436</f>
        <v>3.0990000000000002</v>
      </c>
      <c r="FV19" s="991">
        <v>4.5339999999999998</v>
      </c>
      <c r="FW19" s="990">
        <f>[40]PCR!$J$429</f>
        <v>8.3279999999999994</v>
      </c>
      <c r="FX19" s="991">
        <v>9.9570000000000007</v>
      </c>
      <c r="FY19" s="990">
        <f>[41]PCR!$J$415</f>
        <v>6.6369999999999996</v>
      </c>
      <c r="FZ19" s="991">
        <v>8.7840000000000007</v>
      </c>
      <c r="GA19" s="994">
        <f>[42]PCR!$J$407</f>
        <v>7.98</v>
      </c>
      <c r="GB19" s="995">
        <v>7.1790000000000003</v>
      </c>
      <c r="GC19" s="995">
        <v>10.622999999999999</v>
      </c>
      <c r="GD19" s="995">
        <v>9.9909999999999997</v>
      </c>
      <c r="GE19" s="996">
        <v>11.891999999999999</v>
      </c>
      <c r="GF19" s="997">
        <v>15.49</v>
      </c>
      <c r="GG19" s="996">
        <v>12.266</v>
      </c>
      <c r="GH19" s="996">
        <v>9.2650000000000006</v>
      </c>
      <c r="GI19" s="998">
        <v>9.4600000000000009</v>
      </c>
      <c r="GJ19" s="996">
        <v>6.3929999999999998</v>
      </c>
      <c r="GK19" s="998">
        <v>4.5030000000000001</v>
      </c>
      <c r="GL19" s="996">
        <v>13.335000000000001</v>
      </c>
      <c r="GM19" s="998">
        <v>12.954000000000001</v>
      </c>
      <c r="GN19" s="997">
        <v>14.638</v>
      </c>
      <c r="GO19" s="999">
        <v>17.829000000000001</v>
      </c>
      <c r="GP19" s="997">
        <v>13.558</v>
      </c>
      <c r="GQ19" s="997">
        <v>13.741</v>
      </c>
      <c r="GR19" s="997">
        <v>11.763</v>
      </c>
      <c r="GS19" s="999">
        <v>16.207999999999998</v>
      </c>
      <c r="GT19" s="997">
        <v>6.2439999999999998</v>
      </c>
      <c r="GU19" s="997">
        <v>8.5150000000000006</v>
      </c>
      <c r="GV19" s="1000">
        <v>4.8650000000000002</v>
      </c>
      <c r="GW19" s="997">
        <v>10.691000000000001</v>
      </c>
      <c r="GX19" s="1000">
        <v>9.6709999999999994</v>
      </c>
      <c r="GY19" s="996">
        <v>30.268999999999998</v>
      </c>
      <c r="GZ19" s="1139">
        <v>10.477</v>
      </c>
      <c r="HA19" s="997">
        <v>7.0709999999999997</v>
      </c>
      <c r="HB19" s="997">
        <v>35.523000000000003</v>
      </c>
      <c r="HC19" s="997">
        <v>21.661999999999999</v>
      </c>
      <c r="HD19" s="997">
        <v>25.184000000000001</v>
      </c>
      <c r="HE19" s="997">
        <v>17.611000000000001</v>
      </c>
      <c r="HF19" s="997">
        <v>17.111999999999998</v>
      </c>
      <c r="HG19" s="997">
        <v>7.2119999999999997</v>
      </c>
      <c r="HH19" s="997">
        <f>[43]PCR!$I$772</f>
        <v>7.6680000000000001</v>
      </c>
      <c r="HI19" s="1000">
        <f>[44]PCR!$I$772</f>
        <v>9.4169999999999998</v>
      </c>
      <c r="HJ19" s="997">
        <v>17.311</v>
      </c>
      <c r="HK19" s="1000">
        <f>[45]PCR!$I$775</f>
        <v>15.326000000000001</v>
      </c>
      <c r="HL19" s="1000">
        <v>13.691000000000001</v>
      </c>
      <c r="HM19" s="1000">
        <v>11.907999999999999</v>
      </c>
      <c r="HN19" s="1001">
        <v>16.11</v>
      </c>
      <c r="HO19" s="1001">
        <v>23.795999999999999</v>
      </c>
      <c r="HP19" s="1001">
        <v>15.273999999999999</v>
      </c>
      <c r="HQ19" s="1001">
        <v>24.145</v>
      </c>
      <c r="HR19" s="1001">
        <v>24.969000000000001</v>
      </c>
      <c r="HS19" s="1001">
        <v>20.151</v>
      </c>
      <c r="HT19" s="1002">
        <v>4.1150000000000002</v>
      </c>
      <c r="HU19" s="1003">
        <v>9.6980000000000004</v>
      </c>
      <c r="HV19" s="1003">
        <v>11.951000000000001</v>
      </c>
      <c r="HW19" s="1003">
        <v>22.248999999999999</v>
      </c>
      <c r="HX19" s="1004">
        <v>20.459</v>
      </c>
      <c r="HY19" s="1002">
        <f>[46]Cate!I818</f>
        <v>15.691000000000001</v>
      </c>
      <c r="HZ19" s="1005">
        <v>25.302</v>
      </c>
      <c r="IA19" s="1006">
        <f>[47]Cate!I818</f>
        <v>22.42</v>
      </c>
      <c r="IB19" s="1007">
        <f>[48]Cate!I818</f>
        <v>22.800999999999998</v>
      </c>
      <c r="IC19" s="1008">
        <v>16.016999999999999</v>
      </c>
      <c r="ID19" s="1006">
        <f>[49]PCR!$I$818</f>
        <v>27.286999999999999</v>
      </c>
      <c r="IE19" s="1006">
        <v>29.687000000000001</v>
      </c>
      <c r="IF19" s="1009">
        <v>11.842000000000001</v>
      </c>
      <c r="IG19" s="1010">
        <v>1.786</v>
      </c>
      <c r="IH19" s="1011">
        <v>7.423</v>
      </c>
      <c r="II19" s="1010">
        <v>15.323</v>
      </c>
      <c r="IJ19" s="1012">
        <v>14.28</v>
      </c>
      <c r="IK19" s="1012">
        <v>25.975000000000001</v>
      </c>
      <c r="IL19" s="1013">
        <v>24.91</v>
      </c>
      <c r="IM19" s="1010">
        <v>39.612000000000002</v>
      </c>
      <c r="IN19" s="1014">
        <v>20.492000000000001</v>
      </c>
      <c r="IO19" s="1015">
        <v>12.862</v>
      </c>
      <c r="IP19" s="1016">
        <v>16.914999999999999</v>
      </c>
      <c r="IQ19" s="1017">
        <v>8.577</v>
      </c>
      <c r="IR19" s="1017">
        <v>11.265000000000001</v>
      </c>
      <c r="IS19" s="1017">
        <v>2.468</v>
      </c>
      <c r="IT19" s="1017">
        <v>6.49</v>
      </c>
      <c r="IU19" s="1017">
        <v>8.2330000000000005</v>
      </c>
      <c r="IV19" s="1017">
        <v>9.2910000000000004</v>
      </c>
      <c r="IW19" s="1017">
        <v>18.158000000000001</v>
      </c>
      <c r="IX19" s="1017">
        <v>20.161000000000001</v>
      </c>
      <c r="IY19" s="1017">
        <v>10.454000000000001</v>
      </c>
      <c r="IZ19" s="1017">
        <v>14.946999999999999</v>
      </c>
      <c r="JA19" s="1017">
        <v>14.756</v>
      </c>
      <c r="JB19" s="1017">
        <v>8.1549999999999994</v>
      </c>
      <c r="JC19" s="1017">
        <v>3.3690000000000002</v>
      </c>
      <c r="JD19" s="1017">
        <v>8.6649999999999991</v>
      </c>
      <c r="JE19" s="1017">
        <v>4.056</v>
      </c>
      <c r="JF19" s="1017">
        <v>7.4720000000000004</v>
      </c>
      <c r="JG19" s="1017">
        <v>20.387</v>
      </c>
      <c r="JH19" s="1017">
        <v>12.016999999999999</v>
      </c>
      <c r="JI19" s="1017"/>
      <c r="JJ19" s="1017"/>
      <c r="JK19" s="1017"/>
      <c r="JL19" s="1017"/>
      <c r="JM19" s="1017"/>
      <c r="JN19" s="1017"/>
      <c r="JO19" s="1017"/>
    </row>
    <row r="20" spans="1:275" ht="13.35" hidden="1" customHeight="1">
      <c r="A20" s="1018"/>
      <c r="B20" s="1972"/>
      <c r="C20" s="1973"/>
      <c r="D20" s="1019" t="s">
        <v>1143</v>
      </c>
      <c r="E20" s="1020"/>
      <c r="F20" s="1021">
        <v>2.1737500787401598</v>
      </c>
      <c r="G20" s="1022">
        <v>2.6379999999999999</v>
      </c>
      <c r="H20" s="1023">
        <v>1.2</v>
      </c>
      <c r="I20" s="1024">
        <v>1.671</v>
      </c>
      <c r="J20" s="1025">
        <v>1</v>
      </c>
      <c r="K20" s="1026">
        <v>1.6679999999999999</v>
      </c>
      <c r="L20" s="1025">
        <v>2.5</v>
      </c>
      <c r="M20" s="1026">
        <v>2.5659999999999998</v>
      </c>
      <c r="N20" s="1023">
        <v>4</v>
      </c>
      <c r="O20" s="1026">
        <v>2.794</v>
      </c>
      <c r="P20" s="1023">
        <v>3.5</v>
      </c>
      <c r="Q20" s="1024">
        <v>2.355</v>
      </c>
      <c r="R20" s="1027">
        <v>3.5310000000000001</v>
      </c>
      <c r="S20" s="1140">
        <v>3.06</v>
      </c>
      <c r="T20" s="1023">
        <v>3.53</v>
      </c>
      <c r="U20" s="1026">
        <v>1.887</v>
      </c>
      <c r="V20" s="1023">
        <v>2.4540000000000002</v>
      </c>
      <c r="W20" s="1026">
        <v>2.52</v>
      </c>
      <c r="X20" s="1025">
        <v>3.04</v>
      </c>
      <c r="Y20" s="1026">
        <v>2.6819999999999999</v>
      </c>
      <c r="Z20" s="1027">
        <v>4.53</v>
      </c>
      <c r="AA20" s="1026">
        <v>3.6280000000000001</v>
      </c>
      <c r="AB20" s="1025">
        <v>4.83</v>
      </c>
      <c r="AC20" s="1026">
        <v>3.3479999999999999</v>
      </c>
      <c r="AD20" s="1027">
        <v>3.54</v>
      </c>
      <c r="AE20" s="1026">
        <v>3.722</v>
      </c>
      <c r="AF20" s="1027">
        <v>1.7909999999999999</v>
      </c>
      <c r="AG20" s="1028">
        <v>1.4470000000000001</v>
      </c>
      <c r="AH20" s="1029">
        <v>1.66</v>
      </c>
      <c r="AI20" s="1030">
        <v>1.9119999999999999</v>
      </c>
      <c r="AJ20" s="1027">
        <v>2.6019999999999999</v>
      </c>
      <c r="AK20" s="1031">
        <v>2.7320000000000002</v>
      </c>
      <c r="AL20" s="1032">
        <v>3.387</v>
      </c>
      <c r="AM20" s="1033">
        <v>2.5819999999999999</v>
      </c>
      <c r="AN20" s="1032">
        <v>4.0149999999999997</v>
      </c>
      <c r="AO20" s="1034">
        <v>2.6859999999999999</v>
      </c>
      <c r="AP20" s="1032">
        <v>4.5380000000000003</v>
      </c>
      <c r="AQ20" s="1033">
        <v>3.532</v>
      </c>
      <c r="AR20" s="1032">
        <v>2.1680000000000001</v>
      </c>
      <c r="AS20" s="1033">
        <v>2.7370000000000001</v>
      </c>
      <c r="AT20" s="1032">
        <v>3.1589999999999998</v>
      </c>
      <c r="AU20" s="1033">
        <v>3.6389999999999998</v>
      </c>
      <c r="AV20" s="1032">
        <v>4.6840000000000002</v>
      </c>
      <c r="AW20" s="1034">
        <v>3.6030000000000002</v>
      </c>
      <c r="AX20" s="1032">
        <v>4.5999999999999996</v>
      </c>
      <c r="AY20" s="1033">
        <v>5.2130000000000001</v>
      </c>
      <c r="AZ20" s="1032">
        <v>4.8419999999999996</v>
      </c>
      <c r="BA20" s="1033">
        <v>5.9390000000000001</v>
      </c>
      <c r="BB20" s="1032">
        <v>4.6970000000000001</v>
      </c>
      <c r="BC20" s="1033">
        <v>4.3049999999999997</v>
      </c>
      <c r="BD20" s="1027">
        <v>2.71</v>
      </c>
      <c r="BE20" s="1033">
        <v>2.4790000000000001</v>
      </c>
      <c r="BF20" s="1027">
        <v>2.78</v>
      </c>
      <c r="BG20" s="1033">
        <v>3.1480000000000001</v>
      </c>
      <c r="BH20" s="1027">
        <v>3.746</v>
      </c>
      <c r="BI20" s="1033">
        <v>3.5910000000000002</v>
      </c>
      <c r="BJ20" s="1032">
        <v>4.4139999999999997</v>
      </c>
      <c r="BK20" s="1033">
        <v>3.5649999999999999</v>
      </c>
      <c r="BL20" s="1032">
        <v>4.8460000000000001</v>
      </c>
      <c r="BM20" s="1034">
        <v>3.5470000000000002</v>
      </c>
      <c r="BN20" s="1032">
        <v>5.24</v>
      </c>
      <c r="BO20" s="1034">
        <v>5.4359999999999999</v>
      </c>
      <c r="BP20" s="1032">
        <v>4.0730000000000004</v>
      </c>
      <c r="BQ20" s="1034">
        <v>4.55</v>
      </c>
      <c r="BR20" s="1032">
        <v>4.5149999999999997</v>
      </c>
      <c r="BS20" s="1034">
        <v>4.335</v>
      </c>
      <c r="BT20" s="1032">
        <v>4.9429999999999996</v>
      </c>
      <c r="BU20" s="1034">
        <v>3.9620000000000002</v>
      </c>
      <c r="BV20" s="1032">
        <f>+BV19</f>
        <v>5.9130000000000003</v>
      </c>
      <c r="BW20" s="1034">
        <v>5.5119999999999996</v>
      </c>
      <c r="BX20" s="1032">
        <f>+BX19</f>
        <v>6.9660000000000002</v>
      </c>
      <c r="BY20" s="1034">
        <v>7.0090000000000003</v>
      </c>
      <c r="BZ20" s="1032">
        <f>+BZ19</f>
        <v>6.2290000000000001</v>
      </c>
      <c r="CA20" s="1034">
        <v>6.1029999999999998</v>
      </c>
      <c r="CB20" s="1032">
        <f>+CB19</f>
        <v>3.6349999999999998</v>
      </c>
      <c r="CC20" s="1034">
        <v>3.5339999999999998</v>
      </c>
      <c r="CD20" s="1032">
        <v>3.19</v>
      </c>
      <c r="CE20" s="1034">
        <v>3.0139999999999998</v>
      </c>
      <c r="CF20" s="1032">
        <v>4.84</v>
      </c>
      <c r="CG20" s="1034">
        <v>4.1139999999999999</v>
      </c>
      <c r="CH20" s="1032">
        <v>4.4109999999999996</v>
      </c>
      <c r="CI20" s="1034">
        <v>3.7719999999999998</v>
      </c>
      <c r="CJ20" s="1032">
        <v>5.2720000000000002</v>
      </c>
      <c r="CK20" s="1034">
        <v>4.899</v>
      </c>
      <c r="CL20" s="1032">
        <v>5.9080000000000004</v>
      </c>
      <c r="CM20" s="1034">
        <v>4.5780000000000003</v>
      </c>
      <c r="CN20" s="1032">
        <v>4.940715375218045</v>
      </c>
      <c r="CO20" s="1034">
        <v>3.8519999999999999</v>
      </c>
      <c r="CP20" s="1032">
        <v>5.7931728626883636</v>
      </c>
      <c r="CQ20" s="1034">
        <v>3.7639999999999998</v>
      </c>
      <c r="CR20" s="1032">
        <v>6.3655766548586081</v>
      </c>
      <c r="CS20" s="1034">
        <v>4.1909999999999998</v>
      </c>
      <c r="CT20" s="1032">
        <f>+CT19</f>
        <v>7.3040000000000003</v>
      </c>
      <c r="CU20" s="1034">
        <v>5.9390000000000001</v>
      </c>
      <c r="CV20" s="1032">
        <f>+CV19</f>
        <v>8.79154696806944</v>
      </c>
      <c r="CW20" s="1034">
        <v>6.3659999999999997</v>
      </c>
      <c r="CX20" s="1032">
        <v>7.6383021844995769</v>
      </c>
      <c r="CY20" s="1034">
        <v>6.9939999999999998</v>
      </c>
      <c r="CZ20" s="1032">
        <v>3.9830000000000001</v>
      </c>
      <c r="DA20" s="1034">
        <v>2.4129999999999998</v>
      </c>
      <c r="DB20" s="1032">
        <v>3.95</v>
      </c>
      <c r="DC20" s="1034">
        <v>3.242</v>
      </c>
      <c r="DD20" s="1032">
        <v>5.5291999999999986</v>
      </c>
      <c r="DE20" s="1034">
        <v>3.383</v>
      </c>
      <c r="DF20" s="1032">
        <v>5.4875435847208616</v>
      </c>
      <c r="DG20" s="1034">
        <f>[12]PCR!$J$420</f>
        <v>4.8849999999999998</v>
      </c>
      <c r="DH20" s="1032">
        <v>5.7584094025465227</v>
      </c>
      <c r="DI20" s="1034">
        <f>[13]PCR!$J$432</f>
        <v>4.57</v>
      </c>
      <c r="DJ20" s="1035">
        <v>7.5549999999999997</v>
      </c>
      <c r="DK20" s="1034">
        <v>6.6520000000000001</v>
      </c>
      <c r="DL20" s="1032">
        <f>DL19</f>
        <v>5.6870000000000003</v>
      </c>
      <c r="DM20" s="1034">
        <v>4.58</v>
      </c>
      <c r="DN20" s="1032">
        <f>DN19</f>
        <v>6.6660000000000004</v>
      </c>
      <c r="DO20" s="1034">
        <v>4.327</v>
      </c>
      <c r="DP20" s="1032">
        <f>DP19</f>
        <v>7.4880000000000004</v>
      </c>
      <c r="DQ20" s="1034">
        <v>7.484</v>
      </c>
      <c r="DR20" s="1032">
        <f>DR19</f>
        <v>8.1609999999999996</v>
      </c>
      <c r="DS20" s="1034">
        <v>8.375</v>
      </c>
      <c r="DT20" s="1032">
        <f>DT19</f>
        <v>9.5739999999999998</v>
      </c>
      <c r="DU20" s="1034">
        <f>[14]PCR!$J$518</f>
        <v>4.923</v>
      </c>
      <c r="DV20" s="1032">
        <f>DV19</f>
        <v>9.1620000000000008</v>
      </c>
      <c r="DW20" s="1034">
        <f>[15]PCR!$J$515</f>
        <v>7.0279999999999996</v>
      </c>
      <c r="DX20" s="1032">
        <f>DX19</f>
        <v>4.2249999999999996</v>
      </c>
      <c r="DY20" s="1034">
        <f>[16]PCR!$J$461</f>
        <v>2.4220000000000002</v>
      </c>
      <c r="DZ20" s="1032">
        <f>DZ19</f>
        <v>4.3540000000000001</v>
      </c>
      <c r="EA20" s="1034">
        <f>[17]PCR!$J$457</f>
        <v>6.9370000000000003</v>
      </c>
      <c r="EB20" s="1032">
        <f>EB19</f>
        <v>6.3380000000000001</v>
      </c>
      <c r="EC20" s="1034">
        <f>[18]PCR!$J$453</f>
        <v>4.2619999999999996</v>
      </c>
      <c r="ED20" s="1032">
        <f>ED19</f>
        <v>6.5819999999999999</v>
      </c>
      <c r="EE20" s="1034">
        <f>[19]PCR!$J$450</f>
        <v>4.1509999999999998</v>
      </c>
      <c r="EF20" s="1032">
        <f>EF19</f>
        <v>7.5140000000000002</v>
      </c>
      <c r="EG20" s="1034">
        <f>[20]PCR!$J$453</f>
        <v>4.7649999999999997</v>
      </c>
      <c r="EH20" s="1032">
        <f>EH19</f>
        <v>8.9469999999999992</v>
      </c>
      <c r="EI20" s="1034">
        <f>[21]PCR!$J$480</f>
        <v>6.2140000000000004</v>
      </c>
      <c r="EJ20" s="1032">
        <f>EJ19</f>
        <v>5.6619999999999999</v>
      </c>
      <c r="EK20" s="1034">
        <f>[22]PCR!$J$494</f>
        <v>4.7590000000000003</v>
      </c>
      <c r="EL20" s="1032">
        <f>EL19</f>
        <v>6.5549999999999997</v>
      </c>
      <c r="EM20" s="1034">
        <f>[23]PCR!$J$522</f>
        <v>4.1950000000000003</v>
      </c>
      <c r="EN20" s="1032">
        <f>EN19</f>
        <v>8.6059999999999999</v>
      </c>
      <c r="EO20" s="1034">
        <f>[24]PCR!$J$563</f>
        <v>4.4459999999999997</v>
      </c>
      <c r="EP20" s="1032">
        <f>EP19</f>
        <v>11.55</v>
      </c>
      <c r="EQ20" s="1034">
        <f>[25]PCR!$J$571</f>
        <v>11.689</v>
      </c>
      <c r="ER20" s="1032">
        <f>ER19</f>
        <v>12.741</v>
      </c>
      <c r="ES20" s="1034">
        <f>[26]PCR!$J$492</f>
        <v>10.324999999999999</v>
      </c>
      <c r="ET20" s="1032">
        <f>ET19</f>
        <v>11.175000000000001</v>
      </c>
      <c r="EU20" s="1034">
        <f>[27]PCR!$J$475</f>
        <v>8.4619999999999997</v>
      </c>
      <c r="EV20" s="1032">
        <f>EV19</f>
        <v>2.9590000000000001</v>
      </c>
      <c r="EW20" s="1034">
        <f>[28]PCR!$J$433</f>
        <v>2.3490000000000002</v>
      </c>
      <c r="EX20" s="1032">
        <f>EX19</f>
        <v>3.5310000000000001</v>
      </c>
      <c r="EY20" s="1034" t="e">
        <f>[29]PCR!$J$460</f>
        <v>#REF!</v>
      </c>
      <c r="EZ20" s="1032">
        <f>EZ19</f>
        <v>4.7699999999999996</v>
      </c>
      <c r="FA20" s="1034">
        <f>[30]PCR!$J$475</f>
        <v>7.1509999999999998</v>
      </c>
      <c r="FB20" s="1032">
        <f>FB19</f>
        <v>6.6529999999999996</v>
      </c>
      <c r="FC20" s="1034">
        <v>8.8070000000000004</v>
      </c>
      <c r="FD20" s="1032">
        <f>FD19</f>
        <v>7.3230000000000004</v>
      </c>
      <c r="FE20" s="1034">
        <f>[31]PCR!$J$438</f>
        <v>6.8579999999999997</v>
      </c>
      <c r="FF20" s="1032">
        <f>FF19</f>
        <v>8.3810000000000002</v>
      </c>
      <c r="FG20" s="1034">
        <f>[32]PCR!$J$452</f>
        <v>8.5069999999999997</v>
      </c>
      <c r="FH20" s="1032">
        <v>7.8040944448408052</v>
      </c>
      <c r="FI20" s="1034">
        <f>[33]PCR!$J$470</f>
        <v>8.4930000000000003</v>
      </c>
      <c r="FJ20" s="1032">
        <v>7.8372675668175527</v>
      </c>
      <c r="FK20" s="1034">
        <f>[34]PCR!$J$467</f>
        <v>7.1269999999999998</v>
      </c>
      <c r="FL20" s="1032">
        <v>9.6264213052915206</v>
      </c>
      <c r="FM20" s="1034">
        <f>[35]PCR!$J$486</f>
        <v>7.9139999999999997</v>
      </c>
      <c r="FN20" s="1032">
        <v>12.17290364469191</v>
      </c>
      <c r="FO20" s="1034">
        <f>[36]PCR!$J$479</f>
        <v>13.552</v>
      </c>
      <c r="FP20" s="1032">
        <v>12.545</v>
      </c>
      <c r="FQ20" s="1034">
        <f>[37]PCR!$J$474</f>
        <v>12.837999999999999</v>
      </c>
      <c r="FR20" s="1036">
        <v>11.919</v>
      </c>
      <c r="FS20" s="1034">
        <f>[38]PCR!$J$453</f>
        <v>10.728999999999999</v>
      </c>
      <c r="FT20" s="1032">
        <v>2.9950000000000001</v>
      </c>
      <c r="FU20" s="1034">
        <f>[39]PCR!$J$437</f>
        <v>4.3600000000000003</v>
      </c>
      <c r="FV20" s="1032">
        <v>3.319</v>
      </c>
      <c r="FW20" s="1034">
        <f>[40]PCR!$J$430</f>
        <v>5.9870000000000001</v>
      </c>
      <c r="FX20" s="1032">
        <v>6.86</v>
      </c>
      <c r="FY20" s="1034">
        <f>[41]PCR!$J$416</f>
        <v>11.3</v>
      </c>
      <c r="FZ20" s="1032">
        <v>7.9029999999999996</v>
      </c>
      <c r="GA20" s="1037">
        <f>[42]PCR!$J$408</f>
        <v>6.3289999999999997</v>
      </c>
      <c r="GB20" s="1038">
        <v>5.8410000000000002</v>
      </c>
      <c r="GC20" s="1038">
        <v>10.629</v>
      </c>
      <c r="GD20" s="1038">
        <v>7.15</v>
      </c>
      <c r="GE20" s="1039">
        <v>7.4189999999999996</v>
      </c>
      <c r="GF20" s="1040">
        <v>11.429</v>
      </c>
      <c r="GG20" s="1039">
        <v>14.33</v>
      </c>
      <c r="GH20" s="1039">
        <v>13.157</v>
      </c>
      <c r="GI20" s="1041">
        <v>14.708</v>
      </c>
      <c r="GJ20" s="1039">
        <v>5.9720000000000004</v>
      </c>
      <c r="GK20" s="1041">
        <v>7.4580000000000002</v>
      </c>
      <c r="GL20" s="1039">
        <v>9.6229999999999993</v>
      </c>
      <c r="GM20" s="1041">
        <v>11.494999999999999</v>
      </c>
      <c r="GN20" s="1040">
        <v>10.765000000000001</v>
      </c>
      <c r="GO20" s="1042">
        <v>11.917</v>
      </c>
      <c r="GP20" s="1040">
        <v>10.587999999999999</v>
      </c>
      <c r="GQ20" s="1040">
        <v>10.6</v>
      </c>
      <c r="GR20" s="1040">
        <v>14.053000000000001</v>
      </c>
      <c r="GS20" s="1042">
        <v>18.529</v>
      </c>
      <c r="GT20" s="1040">
        <v>13.122</v>
      </c>
      <c r="GU20" s="1040">
        <v>14.327999999999999</v>
      </c>
      <c r="GV20" s="1043">
        <v>5.6849999999999996</v>
      </c>
      <c r="GW20" s="1040">
        <v>5.5259999999999998</v>
      </c>
      <c r="GX20" s="1043">
        <v>10.113</v>
      </c>
      <c r="GY20" s="1039">
        <v>19.204000000000001</v>
      </c>
      <c r="GZ20" s="1043">
        <v>12.826000000000001</v>
      </c>
      <c r="HA20" s="1040">
        <v>16.454999999999998</v>
      </c>
      <c r="HB20" s="1040">
        <v>14.275</v>
      </c>
      <c r="HC20" s="1040">
        <v>14.891</v>
      </c>
      <c r="HD20" s="1040">
        <v>21.202000000000002</v>
      </c>
      <c r="HE20" s="1040">
        <v>20.175000000000001</v>
      </c>
      <c r="HF20" s="1040">
        <v>18.843</v>
      </c>
      <c r="HG20" s="1040">
        <v>22.488</v>
      </c>
      <c r="HH20" s="1040">
        <f>[43]PCR!$I$773</f>
        <v>5.4569999999999999</v>
      </c>
      <c r="HI20" s="1043">
        <f>[44]PCR!$I$773</f>
        <v>4.0439999999999996</v>
      </c>
      <c r="HJ20" s="1040">
        <v>5.1719999999999997</v>
      </c>
      <c r="HK20" s="1043">
        <f>[45]PCR!$J$775</f>
        <v>12.766999999999999</v>
      </c>
      <c r="HL20" s="1043">
        <v>14.984</v>
      </c>
      <c r="HM20" s="1043">
        <v>19.606999999999999</v>
      </c>
      <c r="HN20" s="1044">
        <v>19.46</v>
      </c>
      <c r="HO20" s="1044">
        <v>23.151</v>
      </c>
      <c r="HP20" s="1044">
        <v>24.719000000000001</v>
      </c>
      <c r="HQ20" s="1044">
        <v>29.446999999999999</v>
      </c>
      <c r="HR20" s="1044">
        <v>24.192</v>
      </c>
      <c r="HS20" s="1044">
        <v>17.488</v>
      </c>
      <c r="HT20" s="1045">
        <v>8.4450000000000003</v>
      </c>
      <c r="HU20" s="1046">
        <v>8.2710000000000008</v>
      </c>
      <c r="HV20" s="1046">
        <v>13.798999999999999</v>
      </c>
      <c r="HW20" s="1046">
        <v>21.196000000000002</v>
      </c>
      <c r="HX20" s="1047">
        <v>19.315000000000001</v>
      </c>
      <c r="HY20" s="1045">
        <f>[46]Cate!J818</f>
        <v>22.206</v>
      </c>
      <c r="HZ20" s="1048">
        <v>14.204000000000001</v>
      </c>
      <c r="IA20" s="1049">
        <f>[47]Cate!J818</f>
        <v>16.172000000000001</v>
      </c>
      <c r="IB20" s="1050">
        <f>[48]Cate!J818</f>
        <v>18.692</v>
      </c>
      <c r="IC20" s="1051">
        <v>19.221</v>
      </c>
      <c r="ID20" s="1049">
        <f>[49]PCR!$J$818</f>
        <v>21.140999999999998</v>
      </c>
      <c r="IE20" s="1049">
        <v>29.228000000000002</v>
      </c>
      <c r="IF20" s="1052">
        <v>9.1780000000000008</v>
      </c>
      <c r="IG20" s="1053">
        <v>10.228</v>
      </c>
      <c r="IH20" s="1054">
        <v>17.565999999999999</v>
      </c>
      <c r="II20" s="1053">
        <v>13.77</v>
      </c>
      <c r="IJ20" s="1055">
        <v>14.167</v>
      </c>
      <c r="IK20" s="1055">
        <v>23.262</v>
      </c>
      <c r="IL20" s="1056">
        <v>16.173999999999999</v>
      </c>
      <c r="IM20" s="1053">
        <v>16.934000000000001</v>
      </c>
      <c r="IN20" s="1057">
        <v>10.7</v>
      </c>
      <c r="IO20" s="1058">
        <v>9.9789999999999992</v>
      </c>
      <c r="IP20" s="1059">
        <v>15.537000000000001</v>
      </c>
      <c r="IQ20" s="1060">
        <v>24.228000000000002</v>
      </c>
      <c r="IR20" s="1060">
        <v>4.8109999999999999</v>
      </c>
      <c r="IS20" s="1060">
        <v>6.8659999999999997</v>
      </c>
      <c r="IT20" s="1060">
        <v>14.77</v>
      </c>
      <c r="IU20" s="1060">
        <v>11.579000000000001</v>
      </c>
      <c r="IV20" s="1060">
        <v>12.611000000000001</v>
      </c>
      <c r="IW20" s="1060">
        <v>11.541</v>
      </c>
      <c r="IX20" s="1060">
        <v>11.757999999999999</v>
      </c>
      <c r="IY20" s="1060">
        <v>13.879</v>
      </c>
      <c r="IZ20" s="1060">
        <v>11.712</v>
      </c>
      <c r="JA20" s="1060">
        <v>16.866</v>
      </c>
      <c r="JB20" s="1060">
        <v>20.297999999999998</v>
      </c>
      <c r="JC20" s="1060">
        <v>28.702000000000002</v>
      </c>
      <c r="JD20" s="1060">
        <v>7.6970000000000001</v>
      </c>
      <c r="JE20" s="1060">
        <v>7.008</v>
      </c>
      <c r="JF20" s="1060">
        <v>11.401</v>
      </c>
      <c r="JG20" s="1060">
        <v>11.704000000000001</v>
      </c>
      <c r="JH20" s="1060">
        <v>12.536</v>
      </c>
      <c r="JI20" s="1060"/>
      <c r="JJ20" s="1060"/>
      <c r="JK20" s="1060"/>
      <c r="JL20" s="1060"/>
      <c r="JM20" s="1060"/>
      <c r="JN20" s="1060"/>
      <c r="JO20" s="1060"/>
    </row>
    <row r="21" spans="1:275" ht="13.5" hidden="1" customHeight="1">
      <c r="A21" s="1018"/>
      <c r="B21" s="1972"/>
      <c r="C21" s="1973"/>
      <c r="D21" s="1019" t="s">
        <v>1144</v>
      </c>
      <c r="E21" s="1020"/>
      <c r="F21" s="1061">
        <v>3.0048499212598432</v>
      </c>
      <c r="G21" s="1062">
        <v>6.9550000000000001</v>
      </c>
      <c r="H21" s="1063">
        <f t="shared" ref="H21:AK21" si="9">F21+H19-H20</f>
        <v>3.510849921259843</v>
      </c>
      <c r="I21" s="1064">
        <f t="shared" si="9"/>
        <v>5.7240000000000002</v>
      </c>
      <c r="J21" s="1065">
        <f t="shared" si="9"/>
        <v>3.7108499212598431</v>
      </c>
      <c r="K21" s="1066">
        <f t="shared" si="9"/>
        <v>5.069</v>
      </c>
      <c r="L21" s="1065">
        <f t="shared" si="9"/>
        <v>4.7108499212598431</v>
      </c>
      <c r="M21" s="1066">
        <f t="shared" si="9"/>
        <v>4.8069999999999995</v>
      </c>
      <c r="N21" s="1063">
        <f t="shared" si="9"/>
        <v>4.2108499212598431</v>
      </c>
      <c r="O21" s="1066">
        <f t="shared" si="9"/>
        <v>7.2019999999999982</v>
      </c>
      <c r="P21" s="1063">
        <f t="shared" si="9"/>
        <v>4.5108499212598439</v>
      </c>
      <c r="Q21" s="1064">
        <f t="shared" si="9"/>
        <v>7.6569999999999983</v>
      </c>
      <c r="R21" s="1067">
        <f t="shared" si="9"/>
        <v>3.5798499212598434</v>
      </c>
      <c r="S21" s="1068">
        <f t="shared" si="9"/>
        <v>12.096999999999998</v>
      </c>
      <c r="T21" s="1063">
        <f t="shared" si="9"/>
        <v>3.0498499212598431</v>
      </c>
      <c r="U21" s="1066">
        <f t="shared" si="9"/>
        <v>13.137999999999998</v>
      </c>
      <c r="V21" s="1063">
        <f t="shared" si="9"/>
        <v>4.5958499212598429</v>
      </c>
      <c r="W21" s="1066">
        <f t="shared" si="9"/>
        <v>13.511999999999997</v>
      </c>
      <c r="X21" s="1065">
        <f t="shared" si="9"/>
        <v>6.3558499212598418</v>
      </c>
      <c r="Y21" s="1066">
        <f t="shared" si="9"/>
        <v>12.622999999999996</v>
      </c>
      <c r="Z21" s="1067">
        <f t="shared" si="9"/>
        <v>5.8258499212598425</v>
      </c>
      <c r="AA21" s="1066">
        <f t="shared" si="9"/>
        <v>11.293999999999995</v>
      </c>
      <c r="AB21" s="1065">
        <f t="shared" si="9"/>
        <v>2.6958499212598426</v>
      </c>
      <c r="AC21" s="1066">
        <f t="shared" si="9"/>
        <v>9.4579999999999949</v>
      </c>
      <c r="AD21" s="1067">
        <f t="shared" si="9"/>
        <v>0.35584992125984272</v>
      </c>
      <c r="AE21" s="1066">
        <f t="shared" si="9"/>
        <v>6.3809999999999949</v>
      </c>
      <c r="AF21" s="1067">
        <f t="shared" si="9"/>
        <v>0.35584992125984272</v>
      </c>
      <c r="AG21" s="1069">
        <f t="shared" si="9"/>
        <v>5.577999999999995</v>
      </c>
      <c r="AH21" s="1070">
        <f t="shared" si="9"/>
        <v>0.35584992125984294</v>
      </c>
      <c r="AI21" s="1066">
        <f t="shared" si="9"/>
        <v>5.1819999999999951</v>
      </c>
      <c r="AJ21" s="1067">
        <f t="shared" si="9"/>
        <v>0.35584992125984316</v>
      </c>
      <c r="AK21" s="1066">
        <f t="shared" si="9"/>
        <v>4.9389999999999947</v>
      </c>
      <c r="AL21" s="1032">
        <f>N21*1.137</f>
        <v>4.7877363604724419</v>
      </c>
      <c r="AM21" s="1066">
        <f>AK21+AM19-AM20</f>
        <v>6.7699999999999951</v>
      </c>
      <c r="AN21" s="1032">
        <f>P21*1.137</f>
        <v>5.1288363604724427</v>
      </c>
      <c r="AO21" s="1069">
        <f>AM21+AO19-AO20</f>
        <v>7.2369999999999948</v>
      </c>
      <c r="AP21" s="1032">
        <f>R21*1.137</f>
        <v>4.0702893604724419</v>
      </c>
      <c r="AQ21" s="1066">
        <v>7.5049999999999999</v>
      </c>
      <c r="AR21" s="1032">
        <f>T21*1.137</f>
        <v>3.4676793604724416</v>
      </c>
      <c r="AS21" s="1066">
        <f>AQ21+AS19-AS20</f>
        <v>8.7210000000000001</v>
      </c>
      <c r="AT21" s="1032">
        <f>V21*1.137</f>
        <v>5.2254813604724415</v>
      </c>
      <c r="AU21" s="1066">
        <f>AS21+AU19-AU20</f>
        <v>9.1110000000000007</v>
      </c>
      <c r="AV21" s="1032">
        <f>X21*1.137</f>
        <v>7.2266013604724399</v>
      </c>
      <c r="AW21" s="1069">
        <f>AU21+AW19-AW20</f>
        <v>14.982000000000001</v>
      </c>
      <c r="AX21" s="1032">
        <f>Z21*1.137</f>
        <v>6.6239913604724405</v>
      </c>
      <c r="AY21" s="1066">
        <f>AW21+AY19-AY20</f>
        <v>14.911000000000001</v>
      </c>
      <c r="AZ21" s="1032">
        <v>3.0651813604724412</v>
      </c>
      <c r="BA21" s="1066">
        <v>14.388000000000002</v>
      </c>
      <c r="BB21" s="1032">
        <v>0.40460136047244116</v>
      </c>
      <c r="BC21" s="1066">
        <v>10.696000000000002</v>
      </c>
      <c r="BD21" s="1067">
        <v>0.40460136047244122</v>
      </c>
      <c r="BE21" s="1066">
        <v>8.3890000000000029</v>
      </c>
      <c r="BF21" s="1067">
        <f>BD21+BF19-BF20</f>
        <v>0.40460136047244122</v>
      </c>
      <c r="BG21" s="1066">
        <v>7.2450000000000001</v>
      </c>
      <c r="BH21" s="1067">
        <f>AJ21*1.137</f>
        <v>0.40460136047244166</v>
      </c>
      <c r="BI21" s="1066">
        <f>BG21+BI19-BI20</f>
        <v>6.8039999999999994</v>
      </c>
      <c r="BJ21" s="1032">
        <f>AL21*1.137</f>
        <v>5.4436562418571661</v>
      </c>
      <c r="BK21" s="1066">
        <f>BI21+BK19-BK20</f>
        <v>8.42</v>
      </c>
      <c r="BL21" s="1032">
        <f>AN21*1.137</f>
        <v>5.8314869418571673</v>
      </c>
      <c r="BM21" s="1066">
        <f>BK21+BM19-BM20</f>
        <v>9.1129999999999995</v>
      </c>
      <c r="BN21" s="1032">
        <f>AP21*1.137</f>
        <v>4.6279190028571664</v>
      </c>
      <c r="BO21" s="1066">
        <f>BM21+BO19-BO20</f>
        <v>9.2249999999999996</v>
      </c>
      <c r="BP21" s="1032">
        <f>AR21*1.137</f>
        <v>3.942751432857166</v>
      </c>
      <c r="BQ21" s="1066">
        <f>BO21+BQ19-BQ20</f>
        <v>12.864000000000001</v>
      </c>
      <c r="BR21" s="1032">
        <f>AT21*1.137</f>
        <v>5.9413723068571658</v>
      </c>
      <c r="BS21" s="1066">
        <f>BQ21+BS19-BS20</f>
        <v>12.254999999999999</v>
      </c>
      <c r="BT21" s="1032">
        <f>AV21*1.137</f>
        <v>8.2166457468571643</v>
      </c>
      <c r="BU21" s="1066">
        <f>BS21+BU19-BU20</f>
        <v>12.556999999999999</v>
      </c>
      <c r="BV21" s="1032">
        <f>AX21*1.137</f>
        <v>7.5314781768571653</v>
      </c>
      <c r="BW21" s="1066">
        <f>BU21+BW19-BW20</f>
        <v>14.739999999999998</v>
      </c>
      <c r="BX21" s="1032">
        <f>AZ21*1.137</f>
        <v>3.4851112068571655</v>
      </c>
      <c r="BY21" s="1069">
        <f>BW21+BY19-BY20</f>
        <v>12.273999999999997</v>
      </c>
      <c r="BZ21" s="1032">
        <f>BB21*1.137</f>
        <v>0.46003174685716558</v>
      </c>
      <c r="CA21" s="1066">
        <f>BY21+CA19-CA20</f>
        <v>8.7209999999999983</v>
      </c>
      <c r="CB21" s="1032">
        <f>BD21*1.137</f>
        <v>0.46003174685716569</v>
      </c>
      <c r="CC21" s="1066">
        <f>CA21+CC19-CC20</f>
        <v>8.8439999999999976</v>
      </c>
      <c r="CD21" s="1032">
        <f>BF21*1.137</f>
        <v>0.46003174685716569</v>
      </c>
      <c r="CE21" s="1066">
        <f>CC21+CE19-CE20</f>
        <v>8.8939999999999984</v>
      </c>
      <c r="CF21" s="1032">
        <f>BH21*1.137</f>
        <v>0.46003174685716619</v>
      </c>
      <c r="CG21" s="1066">
        <f>CE21+CG19-CG20</f>
        <v>8.6089999999999982</v>
      </c>
      <c r="CH21" s="1032">
        <f>BJ21*1.137</f>
        <v>6.1894371469915983</v>
      </c>
      <c r="CI21" s="1066">
        <f>CG21+CI19-CI20</f>
        <v>9.2879999999999985</v>
      </c>
      <c r="CJ21" s="1032">
        <f>BL21*1.137</f>
        <v>6.6304006528915993</v>
      </c>
      <c r="CK21" s="1066">
        <f>CI21+CK19-CK20</f>
        <v>6.860999999999998</v>
      </c>
      <c r="CL21" s="1032">
        <f>BN21*1.137</f>
        <v>5.2619439062485984</v>
      </c>
      <c r="CM21" s="1066">
        <f>CK21+CM19-CM20</f>
        <v>5.7789999999999973</v>
      </c>
      <c r="CN21" s="1032">
        <f>BP21*1.137</f>
        <v>4.482908379158598</v>
      </c>
      <c r="CO21" s="1066">
        <f>CM21+CO19-CO20</f>
        <v>7.5159999999999982</v>
      </c>
      <c r="CP21" s="1032">
        <f>BR21*1.137</f>
        <v>6.7553403128965979</v>
      </c>
      <c r="CQ21" s="1066">
        <f>CO21+CQ19-CQ20</f>
        <v>7.02</v>
      </c>
      <c r="CR21" s="1032">
        <f>BT21*1.137</f>
        <v>9.3423262141765964</v>
      </c>
      <c r="CS21" s="1066">
        <f>CQ21+CS19-CS20</f>
        <v>8.3810000000000002</v>
      </c>
      <c r="CT21" s="1032">
        <f>BV21*1.137</f>
        <v>8.5632906870865977</v>
      </c>
      <c r="CU21" s="1066">
        <f>CS21+CU19-CU20</f>
        <v>11.545999999999999</v>
      </c>
      <c r="CV21" s="1032">
        <f>BX21*1.137</f>
        <v>3.9625714421965972</v>
      </c>
      <c r="CW21" s="1066">
        <f>CU21+CW19-CW20</f>
        <v>9.1120000000000001</v>
      </c>
      <c r="CX21" s="1032">
        <f>BZ21*1.137</f>
        <v>0.52305609617659732</v>
      </c>
      <c r="CY21" s="1066">
        <v>7.5229999999999997</v>
      </c>
      <c r="CZ21" s="1032">
        <f>CB21*1.137</f>
        <v>0.52305609617659743</v>
      </c>
      <c r="DA21" s="1066">
        <f>CY21+DA19-DA20</f>
        <v>7.8019999999999996</v>
      </c>
      <c r="DB21" s="1032">
        <f>CD21*1.137</f>
        <v>0.52305609617659743</v>
      </c>
      <c r="DC21" s="1066">
        <f>DA21+DC19-DC20</f>
        <v>6.8739999999999997</v>
      </c>
      <c r="DD21" s="1032">
        <f>CF21*1.137</f>
        <v>0.52305609617659798</v>
      </c>
      <c r="DE21" s="1066">
        <f>DC21+DE19-DE20</f>
        <v>6.149</v>
      </c>
      <c r="DF21" s="1032">
        <f>CF21*1.137</f>
        <v>0.52305609617659798</v>
      </c>
      <c r="DG21" s="1066">
        <f>DE21+DG19-DG20</f>
        <v>4.8310000000000013</v>
      </c>
      <c r="DH21" s="1032">
        <f>CH21*1.137</f>
        <v>7.0373900361294472</v>
      </c>
      <c r="DI21" s="1066">
        <f>DG21+DI19-DI20</f>
        <v>5.2090000000000014</v>
      </c>
      <c r="DJ21" s="1032">
        <f>CH21*1.137</f>
        <v>7.0373900361294472</v>
      </c>
      <c r="DK21" s="1066">
        <f>DI21+DK19-DK20</f>
        <v>6.6040000000000019</v>
      </c>
      <c r="DL21" s="1032">
        <f>CJ21*1.137</f>
        <v>7.5387655423377486</v>
      </c>
      <c r="DM21" s="1066">
        <f>DK21+DM19-DM20</f>
        <v>7.9720000000000031</v>
      </c>
      <c r="DN21" s="1032">
        <f>CL21*1.137</f>
        <v>5.9828302214046563</v>
      </c>
      <c r="DO21" s="1066">
        <f>DM21+DO19-DO20</f>
        <v>7.7840000000000042</v>
      </c>
      <c r="DP21" s="1032">
        <f>CN21*1.137</f>
        <v>5.0970668271033261</v>
      </c>
      <c r="DQ21" s="1066">
        <f>DO21+DQ19-DQ20</f>
        <v>15.911000000000003</v>
      </c>
      <c r="DR21" s="1032">
        <f>CP21*1.137</f>
        <v>7.680821935763432</v>
      </c>
      <c r="DS21" s="1066">
        <f>DQ21+DS19-DS20</f>
        <v>22.357000000000003</v>
      </c>
      <c r="DT21" s="1032">
        <f>CR21*1.137</f>
        <v>10.62222490551879</v>
      </c>
      <c r="DU21" s="1066">
        <f>DS21+DU19-DU20</f>
        <v>19.439</v>
      </c>
      <c r="DV21" s="1032">
        <f>CT21*1.137</f>
        <v>9.7364615112174615</v>
      </c>
      <c r="DW21" s="1066">
        <f>DU21+DW19-DW20</f>
        <v>19.708000000000002</v>
      </c>
      <c r="DX21" s="1032">
        <f>CV21*1.137</f>
        <v>4.5054437297775314</v>
      </c>
      <c r="DY21" s="1066">
        <f>DW21+DY19-DY20</f>
        <v>21.027000000000001</v>
      </c>
      <c r="DZ21" s="1032">
        <f>CX21*1.137</f>
        <v>0.59471478135279121</v>
      </c>
      <c r="EA21" s="1066">
        <f>DY21+EA19-EA20</f>
        <v>16.777000000000001</v>
      </c>
      <c r="EB21" s="1032">
        <f>CZ21*1.137</f>
        <v>0.59471478135279132</v>
      </c>
      <c r="EC21" s="1066">
        <f>EA21+EC19-EC20</f>
        <v>15.02</v>
      </c>
      <c r="ED21" s="1032">
        <f>DB21*1.137</f>
        <v>0.59471478135279132</v>
      </c>
      <c r="EE21" s="1066">
        <f>EC21+EE19-EE20</f>
        <v>12.943999999999999</v>
      </c>
      <c r="EF21" s="1032">
        <f>DD21*1.137</f>
        <v>0.59471478135279188</v>
      </c>
      <c r="EG21" s="1066">
        <f>EE21+EG19-EG20</f>
        <v>14.098999999999997</v>
      </c>
      <c r="EH21" s="1032">
        <f>DF21*1.137</f>
        <v>0.59471478135279188</v>
      </c>
      <c r="EI21" s="1066">
        <f>EG21+EI19-EI20</f>
        <v>14.294999999999996</v>
      </c>
      <c r="EJ21" s="1032">
        <f>DH21*1.137</f>
        <v>8.001512471079181</v>
      </c>
      <c r="EK21" s="1066">
        <f>EI21+EK19-EK20</f>
        <v>16.154999999999994</v>
      </c>
      <c r="EL21" s="1032">
        <f>DJ21*1.137</f>
        <v>8.001512471079181</v>
      </c>
      <c r="EM21" s="1066">
        <f>EK21+EM19-EM20</f>
        <v>17.925999999999995</v>
      </c>
      <c r="EN21" s="1032">
        <f>DL21*1.137</f>
        <v>8.5715764216380208</v>
      </c>
      <c r="EO21" s="1066">
        <v>26.18</v>
      </c>
      <c r="EP21" s="1032">
        <f>DN21*1.137</f>
        <v>6.8024779617370941</v>
      </c>
      <c r="EQ21" s="1066">
        <f>EO21+EQ19-EQ20</f>
        <v>21.228000000000002</v>
      </c>
      <c r="ER21" s="1032">
        <f>DP21*1.137</f>
        <v>5.7953649824164817</v>
      </c>
      <c r="ES21" s="1066">
        <f>EQ21+ES19-ES20</f>
        <v>16.137000000000004</v>
      </c>
      <c r="ET21" s="1032">
        <f>DR21*1.137</f>
        <v>8.7330945409630214</v>
      </c>
      <c r="EU21" s="1066">
        <f>ES21+EU19-EU20</f>
        <v>10.599000000000004</v>
      </c>
      <c r="EV21" s="1032">
        <f>DT21*1.137</f>
        <v>12.077469717574864</v>
      </c>
      <c r="EW21" s="1066">
        <f>EU21+EW19-EW20</f>
        <v>9.1790000000000038</v>
      </c>
      <c r="EX21" s="1032">
        <f>DV21*1.137</f>
        <v>11.070356738254254</v>
      </c>
      <c r="EY21" s="1066" t="e">
        <f>EW21+EY19-EY20</f>
        <v>#REF!</v>
      </c>
      <c r="EZ21" s="1032">
        <f>DX21*1.137</f>
        <v>5.1226895207570529</v>
      </c>
      <c r="FA21" s="1066" t="e">
        <f>EY21+FA19-FA20</f>
        <v>#REF!</v>
      </c>
      <c r="FB21" s="1032">
        <f>DZ21*1.137</f>
        <v>0.67619070639812362</v>
      </c>
      <c r="FC21" s="1066" t="e">
        <f>FA21+FC19-FC20</f>
        <v>#REF!</v>
      </c>
      <c r="FD21" s="1032">
        <f>EB21*1.137</f>
        <v>0.67619070639812373</v>
      </c>
      <c r="FE21" s="1066">
        <v>12.837</v>
      </c>
      <c r="FF21" s="1032">
        <f>ED21*1.137</f>
        <v>0.67619070639812373</v>
      </c>
      <c r="FG21" s="1066">
        <f>FE21+FG19-FG20</f>
        <v>14.197999999999999</v>
      </c>
      <c r="FH21" s="1032">
        <f>EF21*1.137</f>
        <v>0.6761907063981244</v>
      </c>
      <c r="FI21" s="1066">
        <f>FG21+FI19-FI20</f>
        <v>16.137</v>
      </c>
      <c r="FJ21" s="1032">
        <f>EH21*1.137</f>
        <v>0.6761907063981244</v>
      </c>
      <c r="FK21" s="1066">
        <f>FI21+FK19-FK20</f>
        <v>17.607000000000003</v>
      </c>
      <c r="FL21" s="1032">
        <f>EJ21*1.137</f>
        <v>9.097719679617029</v>
      </c>
      <c r="FM21" s="1066">
        <f>FK21+FM19-FM20</f>
        <v>22.869</v>
      </c>
      <c r="FN21" s="1032">
        <f>EL21*1.137</f>
        <v>9.097719679617029</v>
      </c>
      <c r="FO21" s="1066">
        <f>FM21+FO19-FO20</f>
        <v>25.577000000000005</v>
      </c>
      <c r="FP21" s="1032">
        <f>EN21*1.137</f>
        <v>9.7458823914024304</v>
      </c>
      <c r="FQ21" s="1066">
        <f>FO21+FQ19-FQ20</f>
        <v>23.385000000000005</v>
      </c>
      <c r="FR21" s="1036">
        <v>13.026999999999999</v>
      </c>
      <c r="FS21" s="1066">
        <f t="shared" ref="FS21:FY21" si="10">FQ21+FS19-FS20</f>
        <v>17.405000000000005</v>
      </c>
      <c r="FT21" s="1032">
        <f t="shared" si="10"/>
        <v>13.867999999999999</v>
      </c>
      <c r="FU21" s="1066">
        <f t="shared" si="10"/>
        <v>16.144000000000005</v>
      </c>
      <c r="FV21" s="1032">
        <f t="shared" si="10"/>
        <v>15.082999999999998</v>
      </c>
      <c r="FW21" s="1066">
        <f t="shared" si="10"/>
        <v>18.485000000000007</v>
      </c>
      <c r="FX21" s="1032">
        <f t="shared" si="10"/>
        <v>18.18</v>
      </c>
      <c r="FY21" s="1066">
        <f t="shared" si="10"/>
        <v>13.822000000000006</v>
      </c>
      <c r="FZ21" s="1032">
        <v>14.276</v>
      </c>
      <c r="GA21" s="1064">
        <v>15.256</v>
      </c>
      <c r="GB21" s="1072">
        <f>GA21+GB19-GB20</f>
        <v>16.594000000000001</v>
      </c>
      <c r="GC21" s="1072">
        <f>GB21+GC19-GC20</f>
        <v>16.588000000000001</v>
      </c>
      <c r="GD21" s="1072">
        <v>19.414000000000001</v>
      </c>
      <c r="GE21" s="1073">
        <v>23.873999999999999</v>
      </c>
      <c r="GF21" s="1074">
        <f>GE21+GF19-GF20</f>
        <v>27.934999999999995</v>
      </c>
      <c r="GG21" s="1073">
        <f>GF21+GG19-GG20</f>
        <v>25.870999999999995</v>
      </c>
      <c r="GH21" s="1073">
        <v>21.934000000000001</v>
      </c>
      <c r="GI21" s="1075">
        <f>GH21+GI19-GI20</f>
        <v>16.686</v>
      </c>
      <c r="GJ21" s="1073">
        <f>GI21+GJ19-GJ20</f>
        <v>17.106999999999999</v>
      </c>
      <c r="GK21" s="1075">
        <v>14.118</v>
      </c>
      <c r="GL21" s="1073">
        <f t="shared" ref="GL21:GR21" si="11">GK21+GL19-GL20</f>
        <v>17.830000000000005</v>
      </c>
      <c r="GM21" s="1075">
        <f t="shared" si="11"/>
        <v>19.289000000000009</v>
      </c>
      <c r="GN21" s="1074">
        <f t="shared" si="11"/>
        <v>23.162000000000006</v>
      </c>
      <c r="GO21" s="1076">
        <f t="shared" si="11"/>
        <v>29.074000000000005</v>
      </c>
      <c r="GP21" s="1074">
        <f t="shared" si="11"/>
        <v>32.044000000000004</v>
      </c>
      <c r="GQ21" s="1074">
        <f t="shared" si="11"/>
        <v>35.185000000000002</v>
      </c>
      <c r="GR21" s="1074">
        <f t="shared" si="11"/>
        <v>32.894999999999996</v>
      </c>
      <c r="GS21" s="1141">
        <v>30.454000000000001</v>
      </c>
      <c r="GT21" s="1074">
        <f t="shared" ref="GT21:HA21" si="12">GS21+GT19-GT20</f>
        <v>23.576000000000001</v>
      </c>
      <c r="GU21" s="1074">
        <f t="shared" si="12"/>
        <v>17.763000000000002</v>
      </c>
      <c r="GV21" s="1077">
        <f t="shared" si="12"/>
        <v>16.943000000000001</v>
      </c>
      <c r="GW21" s="1074">
        <f t="shared" si="12"/>
        <v>22.108000000000001</v>
      </c>
      <c r="GX21" s="1077">
        <f t="shared" si="12"/>
        <v>21.666</v>
      </c>
      <c r="GY21" s="1073">
        <f t="shared" si="12"/>
        <v>32.731000000000002</v>
      </c>
      <c r="GZ21" s="1077">
        <f t="shared" si="12"/>
        <v>30.381999999999998</v>
      </c>
      <c r="HA21" s="1074">
        <f t="shared" si="12"/>
        <v>20.997999999999998</v>
      </c>
      <c r="HB21" s="1074">
        <v>42.241999999999997</v>
      </c>
      <c r="HC21" s="1074">
        <v>44.156999999999996</v>
      </c>
      <c r="HD21" s="1074">
        <f t="shared" ref="HD21:HU21" si="13">HC21+HD19-HD20</f>
        <v>48.138999999999996</v>
      </c>
      <c r="HE21" s="1074">
        <f t="shared" si="13"/>
        <v>45.575000000000003</v>
      </c>
      <c r="HF21" s="1074">
        <f t="shared" si="13"/>
        <v>43.843999999999994</v>
      </c>
      <c r="HG21" s="1074">
        <f t="shared" si="13"/>
        <v>28.567999999999998</v>
      </c>
      <c r="HH21" s="1074">
        <f t="shared" si="13"/>
        <v>30.778999999999996</v>
      </c>
      <c r="HI21" s="1077">
        <f t="shared" si="13"/>
        <v>36.152000000000001</v>
      </c>
      <c r="HJ21" s="1074">
        <f t="shared" si="13"/>
        <v>48.291000000000004</v>
      </c>
      <c r="HK21" s="1077">
        <f t="shared" si="13"/>
        <v>50.850000000000009</v>
      </c>
      <c r="HL21" s="1142">
        <f t="shared" si="13"/>
        <v>49.557000000000009</v>
      </c>
      <c r="HM21" s="1077">
        <f t="shared" si="13"/>
        <v>41.858000000000011</v>
      </c>
      <c r="HN21" s="1078">
        <f t="shared" si="13"/>
        <v>38.50800000000001</v>
      </c>
      <c r="HO21" s="1078">
        <f t="shared" si="13"/>
        <v>39.153000000000006</v>
      </c>
      <c r="HP21" s="1078">
        <f t="shared" si="13"/>
        <v>29.708000000000006</v>
      </c>
      <c r="HQ21" s="1078">
        <f t="shared" si="13"/>
        <v>24.406000000000009</v>
      </c>
      <c r="HR21" s="1078">
        <f t="shared" si="13"/>
        <v>25.183000000000014</v>
      </c>
      <c r="HS21" s="1143">
        <f t="shared" si="13"/>
        <v>27.846000000000018</v>
      </c>
      <c r="HT21" s="1144">
        <f t="shared" si="13"/>
        <v>23.51600000000002</v>
      </c>
      <c r="HU21" s="1145">
        <f t="shared" si="13"/>
        <v>24.943000000000019</v>
      </c>
      <c r="HV21" s="1145">
        <v>23.094999999999999</v>
      </c>
      <c r="HW21" s="1080">
        <f t="shared" ref="HW21:JO21" si="14">HV21+HW19-HW20</f>
        <v>24.147999999999993</v>
      </c>
      <c r="HX21" s="1081">
        <f t="shared" si="14"/>
        <v>25.291999999999991</v>
      </c>
      <c r="HY21" s="1079">
        <f t="shared" si="14"/>
        <v>18.77699999999999</v>
      </c>
      <c r="HZ21" s="1082">
        <f t="shared" si="14"/>
        <v>29.874999999999993</v>
      </c>
      <c r="IA21" s="1083">
        <f t="shared" si="14"/>
        <v>36.12299999999999</v>
      </c>
      <c r="IB21" s="1084">
        <f t="shared" si="14"/>
        <v>40.231999999999992</v>
      </c>
      <c r="IC21" s="1085">
        <f t="shared" si="14"/>
        <v>37.027999999999992</v>
      </c>
      <c r="ID21" s="1083">
        <f t="shared" si="14"/>
        <v>43.173999999999999</v>
      </c>
      <c r="IE21" s="1086">
        <f t="shared" si="14"/>
        <v>43.633000000000003</v>
      </c>
      <c r="IF21" s="1087">
        <f t="shared" si="14"/>
        <v>46.296999999999997</v>
      </c>
      <c r="IG21" s="1088">
        <f t="shared" si="14"/>
        <v>37.854999999999997</v>
      </c>
      <c r="IH21" s="1089">
        <f t="shared" si="14"/>
        <v>27.712</v>
      </c>
      <c r="II21" s="1088">
        <f t="shared" si="14"/>
        <v>29.264999999999997</v>
      </c>
      <c r="IJ21" s="1090">
        <f t="shared" si="14"/>
        <v>29.377999999999993</v>
      </c>
      <c r="IK21" s="1090">
        <f t="shared" si="14"/>
        <v>32.090999999999994</v>
      </c>
      <c r="IL21" s="1091">
        <f t="shared" si="14"/>
        <v>40.826999999999991</v>
      </c>
      <c r="IM21" s="1088">
        <v>63.509</v>
      </c>
      <c r="IN21" s="1092">
        <f t="shared" si="14"/>
        <v>73.301000000000002</v>
      </c>
      <c r="IO21" s="1093">
        <f t="shared" si="14"/>
        <v>76.183999999999997</v>
      </c>
      <c r="IP21" s="1094">
        <f t="shared" si="14"/>
        <v>77.561999999999983</v>
      </c>
      <c r="IQ21" s="1095">
        <f t="shared" si="14"/>
        <v>61.91099999999998</v>
      </c>
      <c r="IR21" s="1095">
        <f t="shared" si="14"/>
        <v>68.364999999999981</v>
      </c>
      <c r="IS21" s="1095">
        <v>63.906999999999996</v>
      </c>
      <c r="IT21" s="1095">
        <f t="shared" si="14"/>
        <v>55.626999999999995</v>
      </c>
      <c r="IU21" s="1095">
        <f t="shared" si="14"/>
        <v>52.280999999999999</v>
      </c>
      <c r="IV21" s="1095">
        <f t="shared" si="14"/>
        <v>48.960999999999999</v>
      </c>
      <c r="IW21" s="1095">
        <f t="shared" si="14"/>
        <v>55.578000000000003</v>
      </c>
      <c r="IX21" s="1095">
        <f t="shared" si="14"/>
        <v>63.981000000000009</v>
      </c>
      <c r="IY21" s="1095">
        <f t="shared" si="14"/>
        <v>60.556000000000004</v>
      </c>
      <c r="IZ21" s="1095">
        <f t="shared" si="14"/>
        <v>63.790999999999997</v>
      </c>
      <c r="JA21" s="1095">
        <f t="shared" si="14"/>
        <v>61.680999999999997</v>
      </c>
      <c r="JB21" s="1095">
        <f t="shared" si="14"/>
        <v>49.537999999999997</v>
      </c>
      <c r="JC21" s="1095">
        <f t="shared" si="14"/>
        <v>24.204999999999995</v>
      </c>
      <c r="JD21" s="1095">
        <f t="shared" si="14"/>
        <v>25.172999999999991</v>
      </c>
      <c r="JE21" s="1095">
        <f t="shared" si="14"/>
        <v>22.220999999999993</v>
      </c>
      <c r="JF21" s="1095">
        <f t="shared" si="14"/>
        <v>18.291999999999994</v>
      </c>
      <c r="JG21" s="1095">
        <f t="shared" si="14"/>
        <v>26.974999999999994</v>
      </c>
      <c r="JH21" s="1095">
        <f t="shared" si="14"/>
        <v>26.455999999999989</v>
      </c>
      <c r="JI21" s="1095">
        <f t="shared" si="14"/>
        <v>26.455999999999989</v>
      </c>
      <c r="JJ21" s="1095">
        <f t="shared" si="14"/>
        <v>26.455999999999989</v>
      </c>
      <c r="JK21" s="1095">
        <f t="shared" si="14"/>
        <v>26.455999999999989</v>
      </c>
      <c r="JL21" s="1095">
        <f t="shared" si="14"/>
        <v>26.455999999999989</v>
      </c>
      <c r="JM21" s="1095">
        <f t="shared" si="14"/>
        <v>26.455999999999989</v>
      </c>
      <c r="JN21" s="1095">
        <f t="shared" si="14"/>
        <v>26.455999999999989</v>
      </c>
      <c r="JO21" s="1095">
        <f t="shared" si="14"/>
        <v>26.455999999999989</v>
      </c>
    </row>
    <row r="22" spans="1:275" s="1137" customFormat="1" ht="13.15" hidden="1" customHeight="1" thickBot="1">
      <c r="A22" s="1096"/>
      <c r="B22" s="1975"/>
      <c r="C22" s="1977"/>
      <c r="D22" s="1146" t="s">
        <v>1145</v>
      </c>
      <c r="E22" s="1147">
        <v>1.9</v>
      </c>
      <c r="F22" s="1148">
        <v>1.143967502687657</v>
      </c>
      <c r="G22" s="1149">
        <v>4.4393617021276581</v>
      </c>
      <c r="H22" s="1150">
        <f t="shared" ref="H22:BS22" si="15">IF(H21&lt;=J20,H21/J20,IF(H21&lt;=J20+L20,1+(H21-J20)/L20,IF(H21&lt;=J20+L20+N20,2+(H21-J20-L20)/N20,H21*3/(J20+L20+N20))))</f>
        <v>2.002712480314961</v>
      </c>
      <c r="I22" s="1151">
        <f t="shared" si="15"/>
        <v>2.5332856120257699</v>
      </c>
      <c r="J22" s="1152">
        <f t="shared" si="15"/>
        <v>1.3027124803149608</v>
      </c>
      <c r="K22" s="1153">
        <f t="shared" si="15"/>
        <v>1.895848246241947</v>
      </c>
      <c r="L22" s="1152">
        <f t="shared" si="15"/>
        <v>1.2030999775028124</v>
      </c>
      <c r="M22" s="1153">
        <f t="shared" si="15"/>
        <v>1.8547770700636941</v>
      </c>
      <c r="N22" s="1150">
        <f t="shared" si="15"/>
        <v>1.2013168850919975</v>
      </c>
      <c r="O22" s="1153">
        <f t="shared" si="15"/>
        <v>2.9470058293587691</v>
      </c>
      <c r="P22" s="1150">
        <f t="shared" si="15"/>
        <v>1.2775778813767262</v>
      </c>
      <c r="Q22" s="1153">
        <f t="shared" si="15"/>
        <v>3.0763358778625949</v>
      </c>
      <c r="R22" s="1154">
        <f t="shared" si="15"/>
        <v>1.0203137413446794</v>
      </c>
      <c r="S22" s="1155">
        <f t="shared" si="15"/>
        <v>5.1193398222598381</v>
      </c>
      <c r="T22" s="1150">
        <f t="shared" si="15"/>
        <v>1.1960032635723168</v>
      </c>
      <c r="U22" s="1153">
        <f t="shared" si="15"/>
        <v>4.4636466591166473</v>
      </c>
      <c r="V22" s="1150">
        <f t="shared" si="15"/>
        <v>1.3434547287549323</v>
      </c>
      <c r="W22" s="1153">
        <f t="shared" si="15"/>
        <v>4.1971422654793935</v>
      </c>
      <c r="X22" s="1152">
        <f t="shared" si="15"/>
        <v>1.3780227580248119</v>
      </c>
      <c r="Y22" s="1153">
        <f t="shared" si="15"/>
        <v>3.5398205272013445</v>
      </c>
      <c r="Z22" s="1152">
        <f t="shared" si="15"/>
        <v>1.2813135370790516</v>
      </c>
      <c r="AA22" s="1153">
        <f t="shared" si="15"/>
        <v>3.978161324410002</v>
      </c>
      <c r="AB22" s="1152">
        <f t="shared" si="15"/>
        <v>0.76153952577961659</v>
      </c>
      <c r="AC22" s="1153">
        <f t="shared" si="15"/>
        <v>4.0070611495551454</v>
      </c>
      <c r="AD22" s="1152">
        <f t="shared" si="15"/>
        <v>0.19868783989940969</v>
      </c>
      <c r="AE22" s="1153">
        <f t="shared" si="15"/>
        <v>3.1428336890494148</v>
      </c>
      <c r="AF22" s="1152">
        <f t="shared" si="15"/>
        <v>0.2143674224456884</v>
      </c>
      <c r="AG22" s="1156">
        <f t="shared" si="15"/>
        <v>2.3617350890782318</v>
      </c>
      <c r="AH22" s="1157">
        <f t="shared" si="15"/>
        <v>0.13676015421208415</v>
      </c>
      <c r="AI22" s="1153">
        <f t="shared" si="15"/>
        <v>1.9488768396591771</v>
      </c>
      <c r="AJ22" s="1154">
        <f t="shared" si="15"/>
        <v>0.10506345475637531</v>
      </c>
      <c r="AK22" s="1153">
        <f t="shared" si="15"/>
        <v>1.8775130305286654</v>
      </c>
      <c r="AL22" s="1158">
        <f t="shared" si="15"/>
        <v>1.1702812605712742</v>
      </c>
      <c r="AM22" s="1153">
        <f t="shared" si="15"/>
        <v>2.201680672268906</v>
      </c>
      <c r="AN22" s="1158">
        <f t="shared" si="15"/>
        <v>1.2725259965278792</v>
      </c>
      <c r="AO22" s="1156">
        <f t="shared" si="15"/>
        <v>2.2660071448200041</v>
      </c>
      <c r="AP22" s="1158">
        <f t="shared" si="15"/>
        <v>1.6021808675126439</v>
      </c>
      <c r="AQ22" s="1156">
        <f t="shared" si="15"/>
        <v>2.3133499861226756</v>
      </c>
      <c r="AR22" s="1158">
        <f t="shared" si="15"/>
        <v>1.0659008028335699</v>
      </c>
      <c r="AS22" s="1156">
        <f t="shared" si="15"/>
        <v>2.2837137924419721</v>
      </c>
      <c r="AT22" s="1158">
        <f t="shared" si="15"/>
        <v>1.1177133392331395</v>
      </c>
      <c r="AU22" s="1156">
        <f t="shared" si="15"/>
        <v>2.0496716618959421</v>
      </c>
      <c r="AV22" s="1158">
        <f t="shared" si="15"/>
        <v>1.5424620736209089</v>
      </c>
      <c r="AW22" s="1156">
        <f t="shared" si="15"/>
        <v>2.8896631823461094</v>
      </c>
      <c r="AX22" s="1158">
        <f t="shared" si="15"/>
        <v>1.3793892613311562</v>
      </c>
      <c r="AY22" s="1156">
        <f t="shared" si="15"/>
        <v>3.5159160575336013</v>
      </c>
      <c r="AZ22" s="1158">
        <f t="shared" si="15"/>
        <v>0.65258278911484802</v>
      </c>
      <c r="BA22" s="1156">
        <f t="shared" si="15"/>
        <v>4.3459524768425295</v>
      </c>
      <c r="BB22" s="1158">
        <f t="shared" si="15"/>
        <v>0.14929939500828088</v>
      </c>
      <c r="BC22" s="1156">
        <f t="shared" si="15"/>
        <v>3.4810154046430903</v>
      </c>
      <c r="BD22" s="1158">
        <f t="shared" si="15"/>
        <v>0.14554005772389972</v>
      </c>
      <c r="BE22" s="1156">
        <f t="shared" si="15"/>
        <v>2.4628330995792433</v>
      </c>
      <c r="BF22" s="1158">
        <f t="shared" si="15"/>
        <v>0.10800890562531799</v>
      </c>
      <c r="BG22" s="1156">
        <f t="shared" si="15"/>
        <v>2.0250916267268115</v>
      </c>
      <c r="BH22" s="1158">
        <f t="shared" si="15"/>
        <v>9.166319901958353E-2</v>
      </c>
      <c r="BI22" s="1156">
        <f t="shared" si="15"/>
        <v>1.9131660558218211</v>
      </c>
      <c r="BJ22" s="1158">
        <f t="shared" si="15"/>
        <v>1.114056534705566</v>
      </c>
      <c r="BK22" s="1156">
        <f t="shared" si="15"/>
        <v>1.8964311994113316</v>
      </c>
      <c r="BL22" s="1158">
        <f t="shared" si="15"/>
        <v>1.1452214441092972</v>
      </c>
      <c r="BM22" s="1156">
        <f t="shared" si="15"/>
        <v>1.8081318681318681</v>
      </c>
      <c r="BN22" s="1158">
        <f t="shared" si="15"/>
        <v>1.122905648473348</v>
      </c>
      <c r="BO22" s="1156">
        <f t="shared" si="15"/>
        <v>2.0858152448258456</v>
      </c>
      <c r="BP22" s="1158">
        <f t="shared" si="15"/>
        <v>0.87325613130834245</v>
      </c>
      <c r="BQ22" s="1156">
        <f t="shared" si="15"/>
        <v>2.8285558780841802</v>
      </c>
      <c r="BR22" s="1158">
        <f t="shared" si="15"/>
        <v>1.1688436169215568</v>
      </c>
      <c r="BS22" s="1156">
        <f t="shared" si="15"/>
        <v>2.3967755742616634</v>
      </c>
      <c r="BT22" s="1158">
        <f t="shared" ref="BT22:CI22" si="16">IF(BT21&lt;=BV20,BT21/BV20,IF(BT21&lt;=BV20+BX20,1+(BT21-BV20)/BX20,IF(BT21&lt;=BV20+BX20+BZ20,2+(BT21-BV20-BX20)/BZ20,BT21*3/(BV20+BX20+BZ20))))</f>
        <v>1.3306984994052775</v>
      </c>
      <c r="BU22" s="1156">
        <f t="shared" si="16"/>
        <v>2.0058987383254134</v>
      </c>
      <c r="BV22" s="1158">
        <f t="shared" si="16"/>
        <v>1.090781534252234</v>
      </c>
      <c r="BW22" s="1156">
        <f t="shared" si="16"/>
        <v>2.4606677985285792</v>
      </c>
      <c r="BX22" s="1158">
        <f t="shared" si="16"/>
        <v>0.55949770538724763</v>
      </c>
      <c r="BY22" s="1156">
        <f t="shared" si="16"/>
        <v>2.8749170537491699</v>
      </c>
      <c r="BZ22" s="1158">
        <f t="shared" si="16"/>
        <v>0.12655618895657925</v>
      </c>
      <c r="CA22" s="1156">
        <f t="shared" si="16"/>
        <v>2.5281964025279531</v>
      </c>
      <c r="CB22" s="1158">
        <f t="shared" si="16"/>
        <v>0.14421057895208955</v>
      </c>
      <c r="CC22" s="1156">
        <f t="shared" si="16"/>
        <v>2.4549310710498404</v>
      </c>
      <c r="CD22" s="1158">
        <f t="shared" si="16"/>
        <v>9.5047881582059027E-2</v>
      </c>
      <c r="CE22" s="1156">
        <f t="shared" si="16"/>
        <v>2.2057562767911816</v>
      </c>
      <c r="CF22" s="1158">
        <f t="shared" si="16"/>
        <v>0.10429193989053871</v>
      </c>
      <c r="CG22" s="1156">
        <f t="shared" si="16"/>
        <v>1.9873443559910182</v>
      </c>
      <c r="CH22" s="1158">
        <f t="shared" si="16"/>
        <v>1.1552872625239672</v>
      </c>
      <c r="CI22" s="1156">
        <f t="shared" si="16"/>
        <v>1.9587155963302747</v>
      </c>
      <c r="CJ22" s="1158">
        <f>IF(CJ21&lt;=CL20,CJ21/CL20,IF(CJ21&lt;=CL20+CN20,1+(CJ21-CL20)/CN20,IF(CJ21&lt;=CL20+CN20+#REF!,2+(CJ21-CL20-CN20)/#REF!,CJ21*3/(CL20+CN20+#REF!))))</f>
        <v>1.1462137763521174</v>
      </c>
      <c r="CK22" s="1156">
        <f>IF(CK21&lt;=CM20,CK21/CM20,IF(CK21&lt;=CM20+CO20,1+(CK21-CM20)/CO20,IF(CK21&lt;=CM20+CO20+CQ20,2+(CK21-CM20-CO20)/CQ20,CK21*3/(CM20+CO20+CQ20))))</f>
        <v>1.5926791277258561</v>
      </c>
      <c r="CL22" s="1158" t="e">
        <f>IF(CL21&lt;=CN20,CL21/CN20,IF(CL21&lt;=CN20+#REF!,1+(CL21-CN20)/#REF!,IF(CL21&lt;=CN20+#REF!+#REF!,2+(CL21-CN20-#REF!)/#REF!,CL21*3/(CN20+#REF!+#REF!))))</f>
        <v>#REF!</v>
      </c>
      <c r="CM22" s="1156">
        <f>IF(CM21&lt;=CO20,CM21/CO20,IF(CM21&lt;=CO20+CQ20,1+(CM21-CO20)/CQ20,IF(CM21&lt;=CO20+CQ20+CS20,2+(CM21-CO20-CQ20)/CS20,CM21*3/(CO20+CQ20+CS20))))</f>
        <v>1.5119553666312426</v>
      </c>
      <c r="CN22" s="1158">
        <f>BP22*1.137</f>
        <v>0.99289222129758536</v>
      </c>
      <c r="CO22" s="1156">
        <f>IF(CO21&lt;=CQ20,CO21/CQ20,IF(CO21&lt;=CQ20+CS20,1+(CO21-CQ20)/CS20,IF(CO21&lt;=CQ20+CS20+CU20,2+(CO21-CQ20-CS20)/CU20,CO21*3/(CQ20+CS20+CU20))))</f>
        <v>1.895251729897399</v>
      </c>
      <c r="CP22" s="1158">
        <f>BR22*1.137</f>
        <v>1.3289751924398101</v>
      </c>
      <c r="CQ22" s="1156">
        <f>IF(CQ21&lt;=CS20,CQ21/CS20,IF(CQ21&lt;=CS20+CU20,1+(CQ21-CS20)/CU20,IF(CQ21&lt;=CS20+CU20+CW20,2+(CQ21-CS20-CU20)/CW20,CQ21*3/(CS20+CU20+CW20))))</f>
        <v>1.4763428186563394</v>
      </c>
      <c r="CR22" s="1158">
        <f>BT22*1.137</f>
        <v>1.5130041938238006</v>
      </c>
      <c r="CS22" s="1156">
        <f>IF(CS21&lt;=CU20,CS21/CU20,IF(CS21&lt;=CU20+CW20,1+(CS21-CU20)/CW20,IF(CS21&lt;=CU20+CW20+CY20,2+(CS21-CU20-CW20)/CY20,CS21*3/(CU20+CW20+CY20))))</f>
        <v>1.3836003770028276</v>
      </c>
      <c r="CT22" s="1158">
        <f>BV22*1.137</f>
        <v>1.24021860444479</v>
      </c>
      <c r="CU22" s="1156">
        <f>IF(CU21&lt;=CW20,CU21/CW20,IF(CU21&lt;=CW20+CY20,1+(CU21-CW20)/CY20,IF(CU21&lt;=CW20+CY20+DA20,2+(CU21-CW20-CY20)/DA20,CU21*3/(CW20+CY20+DA20))))</f>
        <v>1.7406348298541607</v>
      </c>
      <c r="CV22" s="1158">
        <f>BX22*1.137</f>
        <v>0.63614889102530059</v>
      </c>
      <c r="CW22" s="1156">
        <f>IF(CW21&lt;=CY20,CW21/CY20,IF(CW21&lt;=CY20+DA20,1+(CW21-CY20)/DA20,IF(CW21&lt;=CY20+DA20+DC20,2+(CW21-CY20-DA20)/DC20,CW21*3/(CY20+DA20+DC20))))</f>
        <v>1.8777455449647742</v>
      </c>
      <c r="CX22" s="1158">
        <f>BZ22*1.137</f>
        <v>0.1438943868436306</v>
      </c>
      <c r="CY22" s="1156">
        <f>IF(CY21&lt;=DA20,CY21/DA20,IF(CY21&lt;=DA20+DC20,1+(CY21-DA20)/DC20,IF(CY21&lt;=DA20+DC20+DE20,2+(CY21-DA20-DC20)/DE20,CY21*3/(DA20+DC20+DE20))))</f>
        <v>2.5521726278451076</v>
      </c>
      <c r="CZ22" s="1158">
        <f>CB22*1.137</f>
        <v>0.16396742826852581</v>
      </c>
      <c r="DA22" s="1156">
        <f>IF(DA21&lt;=DC20,DA21/DC20,IF(DA21&lt;=DC20+DE20,1+(DA21-DC20)/DE20,IF(DA21&lt;=DC20+DE20+DG20,2+(DA21-DC20-DE20)/DG20,DA21*3/(DC20+DE20+DG20))))</f>
        <v>2.2409416581371544</v>
      </c>
      <c r="DB22" s="1158">
        <f>CD22*1.137</f>
        <v>0.10806944135880112</v>
      </c>
      <c r="DC22" s="1156">
        <f>IF(DC21&lt;=DE20,DC21/DE20,IF(DC21&lt;=DE20+DG20,1+(DC21-DE20)/DG20,IF(DC21&lt;=DE20+DG20+DI20,2+(DC21-DE20-DG20)/DI20,DC21*3/(DE20+DG20+DI20))))</f>
        <v>1.7146366427840327</v>
      </c>
      <c r="DD22" s="1158">
        <f>CF22*1.137</f>
        <v>0.11857993565554252</v>
      </c>
      <c r="DE22" s="1156">
        <f>IF(DE21&lt;=DG20,DE21/DG20,IF(DE21&lt;=DG20+DI20,1+(DE21-DG20)/DI20,IF(DE21&lt;=DG20+DI20+DK20,2+(DE21-DG20-DI20)/DK20,DE21*3/(DG20+DI20+DK20))))</f>
        <v>1.2765864332603938</v>
      </c>
      <c r="DF22" s="1158">
        <f>CF22*1.137</f>
        <v>0.11857993565554252</v>
      </c>
      <c r="DG22" s="1156">
        <f>IF(DG21&lt;=DI20,DG21/DI20,IF(DG21&lt;=DI20+DK20,1+(DG21-DI20)/DK20,IF(DG21&lt;=DI20+DK20+DM20,2+(DG21-DI20-DK20)/DM20,DG21*3/(DI20+DK20+DM20))))</f>
        <v>1.0392363199037884</v>
      </c>
      <c r="DH22" s="1158">
        <f>CH22*1.137</f>
        <v>1.3135616174897506</v>
      </c>
      <c r="DI22" s="1156">
        <f>IF(DI21&lt;=DK20,DI21/DK20,IF(DI21&lt;=DK20+DM20,1+(DI21-DK20)/DM20,IF(DI21&lt;=DK20+DM20+DO20,2+(DI21-DK20-DM20)/DO20,DI21*3/(DK20+DM20+DO20))))</f>
        <v>0.78307276007215898</v>
      </c>
      <c r="DJ22" s="1158">
        <v>1.5</v>
      </c>
      <c r="DK22" s="1156">
        <f>IF(DK21&lt;=DM20,DK21/DM20,IF(DK21&lt;=DM20+DO20,1+(DK21-DM20)/DO20,IF(DK21&lt;=DM20+DO20+DQ20,2+(DK21-DM20-DO20)/DQ20,DK21*3/(DM20+DO20+DQ20))))</f>
        <v>1.4677605731453667</v>
      </c>
      <c r="DL22" s="1158">
        <v>1.5</v>
      </c>
      <c r="DM22" s="1156">
        <f>IF(DM21&lt;=DO20,DM21/DO20,IF(DM21&lt;=DO20+DQ20,1+(DM21-DO20)/DQ20,IF(DM21&lt;=DO20+DQ20+DS20,2+(DM21-DO20-DQ20)/DS20,DM21*3/(DO20+DQ20+DS20))))</f>
        <v>1.4870390165686802</v>
      </c>
      <c r="DN22" s="1158">
        <v>1.5</v>
      </c>
      <c r="DO22" s="1156">
        <f>IF(DO21&lt;=DQ20,DO21/DQ20,IF(DO21&lt;=DQ20+DS20,1+(DO21-DQ20)/DS20,IF(DO21&lt;=DQ20+DS20+DU20,2+(DO21-DQ20-DS20)/DU20,DO21*3/(DQ20+DS20+DU20))))</f>
        <v>1.0358208955223887</v>
      </c>
      <c r="DP22" s="1158">
        <v>1.5</v>
      </c>
      <c r="DQ22" s="1156">
        <f>IF(DQ21&lt;=DS20,DQ21/DS20,IF(DQ21&lt;=DS20+DU20,1+(DQ21-DS20)/DU20,IF(DQ21&lt;=DS20+DU20+DW20,2+(DQ21-DS20-DU20)/DW20,DQ21*3/(DS20+DU20+DW20))))</f>
        <v>2.3717985202048952</v>
      </c>
      <c r="DR22" s="1158">
        <v>1.5</v>
      </c>
      <c r="DS22" s="1156">
        <f>IF(DS21&lt;=DU20,DS21/DU20,IF(DS21&lt;=DU20+DW20,1+(DS21-DU20)/DW20,IF(DS21&lt;=DU20+DW20+DY20,2+(DS21-DU20-DW20)/DY20,DS21*3/(DU20+DW20+DY20))))</f>
        <v>4.666457941974536</v>
      </c>
      <c r="DT22" s="1158">
        <v>1.5</v>
      </c>
      <c r="DU22" s="1156">
        <f>IF(DU21&lt;=DW20,DU21/DW20,IF(DU21&lt;=DW20+DY20,1+(DU21-DW20)/DY20,IF(DU21&lt;=DW20+DY20+EA20,2+(DU21-DW20-DY20)/EA20,DU21*3/(DW20+DY20+EA20))))</f>
        <v>3.5587355830841521</v>
      </c>
      <c r="DV22" s="1158">
        <v>1.5</v>
      </c>
      <c r="DW22" s="1156">
        <f>IF(DW21&lt;=DY20,DW21/DY20,IF(DW21&lt;=DY20+EA20,1+(DW21-DY20)/EA20,IF(DW21&lt;=DY20+EA20+EC20,2+(DW21-DY20-EA20)/EC20,DW21*3/(DY20+EA20+EC20))))</f>
        <v>4.340650466191911</v>
      </c>
      <c r="DX22" s="1158">
        <v>1.5</v>
      </c>
      <c r="DY22" s="1156">
        <f>IF(DY21&lt;=EA20,DY21/EA20,IF(DY21&lt;=EA20+EC20,1+(DY21-EA20)/EC20,IF(DY21&lt;=EA20+EC20+EE20,2+(DY21-EA20-EC20)/EE20,DY21*3/(EA20+EC20+EE20))))</f>
        <v>4.1095114006514661</v>
      </c>
      <c r="DZ22" s="1158">
        <v>1.5</v>
      </c>
      <c r="EA22" s="1156">
        <f>IF(EA21&lt;=EC20,EA21/EC20,IF(EA21&lt;=EC20+EE20,1+(EA21-EC20)/EE20,IF(EA21&lt;=EC20+EE20+EG20,2+(EA21-EC20-EE20)/EG20,EA21*3/(EC20+EE20+EG20))))</f>
        <v>3.8193200789194113</v>
      </c>
      <c r="EB22" s="1158">
        <v>1.5</v>
      </c>
      <c r="EC22" s="1156">
        <f>IF(EC21&lt;=EE20,EC21/EE20,IF(EC21&lt;=EE20+EG20,1+(EC21-EE20)/EG20,IF(EC21&lt;=EE20+EG20+EI20,2+(EC21-EE20-EG20)/EI20,EC21*3/(EE20+EG20+EI20))))</f>
        <v>2.9822980366913421</v>
      </c>
      <c r="ED22" s="1158">
        <v>1.5</v>
      </c>
      <c r="EE22" s="1156">
        <f>IF(EE21&lt;=EG20,EE21/EG20,IF(EE21&lt;=EG20+EI20,1+(EE21-EG20)/EI20,IF(EE21&lt;=EG20+EI20+EK20,2+(EE21-EG20-EI20)/EK20,EE21*3/(EG20+EI20+EK20))))</f>
        <v>2.4129018701407854</v>
      </c>
      <c r="EF22" s="1158">
        <v>1.5</v>
      </c>
      <c r="EG22" s="1156">
        <f>IF(EG21&lt;=EI20,EG21/EI20,IF(EG21&lt;=EI20+EK20,1+(EG21-EI20)/EK20,IF(EG21&lt;=EI20+EK20+EM20,2+(EG21-EI20-EK20)/EM20,EG21*3/(EI20+EK20+EM20))))</f>
        <v>2.7451728247914176</v>
      </c>
      <c r="EH22" s="1158">
        <v>1.5</v>
      </c>
      <c r="EI22" s="1156">
        <f>IF(EI21&lt;=EK20,EI21/EK20,IF(EI21&lt;=EK20+EM20,1+(EI21-EK20)/EM20,IF(EI21&lt;=EK20+EM20+EO20,2+(EI21-EK20-EM20)/EO20,EI21*3/(EK20+EM20+EO20))))</f>
        <v>3.2003731343283572</v>
      </c>
      <c r="EJ22" s="1158">
        <v>2.5</v>
      </c>
      <c r="EK22" s="1156">
        <f>IF(EK21&lt;=EM20,EK21/EM20,IF(EK21&lt;=EM20+EO20,1+(EK21-EM20)/EO20,IF(EK21&lt;=EM20+EO20+EQ20,2+(EK21-EM20-EO20)/EQ20,EK21*3/(EM20+EO20+EQ20))))</f>
        <v>2.6428265891008635</v>
      </c>
      <c r="EL22" s="1158">
        <v>2.5</v>
      </c>
      <c r="EM22" s="1156">
        <f>IF(EM21&lt;=EO20,EM21/EO20,IF(EM21&lt;=EO20+EQ20,1+(EM21-EO20)/EQ20,IF(EM21&lt;=EO20+EQ20+ES20,2+(EM21-EO20-EQ20)/ES20,EM21*3/(EO20+EQ20+ES20))))</f>
        <v>2.1734624697336558</v>
      </c>
      <c r="EN22" s="1158">
        <v>2.5</v>
      </c>
      <c r="EO22" s="1156">
        <f>IF(EO21&lt;=EQ20,EO21/EQ20,IF(EO21&lt;=EQ20+ES20,1+(EO21-EQ20)/ES20,IF(EO21&lt;=EQ20+ES20+EU20,2+(EO21-EQ20-ES20)/EU20,EO21*3/(EQ20+ES20+EU20))))</f>
        <v>2.4923186008035927</v>
      </c>
      <c r="EP22" s="1158">
        <v>2.5</v>
      </c>
      <c r="EQ22" s="1156">
        <f>IF(EQ21&lt;=ES20,EQ21/ES20,IF(EQ21&lt;=ES20+EU20,1+(EQ21-ES20)/EU20,IF(EQ21&lt;=ES20+EU20+EW20,2+(EQ21-ES20-EU20)/EW20,EQ21*3/(ES20+EU20+EW20))))</f>
        <v>3.0130582891748681</v>
      </c>
      <c r="ER22" s="1158">
        <v>2.5</v>
      </c>
      <c r="ES22" s="1156" t="e">
        <f>IF(ES21&lt;=EU20,ES21/EU20,IF(ES21&lt;=EU20+EW20,1+(ES21-EU20)/EW20,IF(ES21&lt;=EU20+EW20+EY20,2+(ES21-EU20-EW20)/EY20,ES21*3/(EU20+EW20+EY20))))</f>
        <v>#REF!</v>
      </c>
      <c r="ET22" s="1158">
        <v>2.5</v>
      </c>
      <c r="EU22" s="1156" t="e">
        <f>IF(EU21&lt;=EW20,EU21/EW20,IF(EU21&lt;=EW20+EY20,1+(EU21-EW20)/EY20,IF(EU21&lt;=EW20+EY20+FA20,2+(EU21-EW20-EY20)/FA20,EU21*3/(EW20+EY20+FA20))))</f>
        <v>#REF!</v>
      </c>
      <c r="EV22" s="1158">
        <v>2.5</v>
      </c>
      <c r="EW22" s="1156" t="e">
        <f>IF(EW21&lt;=EY20,EW21/EY20,IF(EW21&lt;=EY20+FA20,1+(EW21-EY20)/FA20,IF(EW21&lt;=EY20+FA20+FC20,2+(EW21-EY20-FA20)/FC20,EW21*3/(EY20+FA20+FC20))))</f>
        <v>#REF!</v>
      </c>
      <c r="EX22" s="1158">
        <v>2.5</v>
      </c>
      <c r="EY22" s="1156" t="e">
        <f>IF(EY21&lt;=FA20,EY21/FA20,IF(EY21&lt;=FA20+FC20,1+(EY21-FA20)/FC20,IF(EY21&lt;=FA20+FC20+FE20,2+(EY21-FA20-FC20)/FE20,EY21*3/(FA20+FC20+FE20))))</f>
        <v>#REF!</v>
      </c>
      <c r="EZ22" s="1158">
        <v>2.5</v>
      </c>
      <c r="FA22" s="1156" t="e">
        <f>IF(FA21&lt;=FC20,FA21/FC20,IF(FA21&lt;=FC20+FE20,1+(FA21-FC20)/FE20,IF(FA21&lt;=FC20+FE20+FG20,2+(FA21-FC20-FE20)/FG20,FA21*3/(FC20+FE20+FG20))))</f>
        <v>#REF!</v>
      </c>
      <c r="FB22" s="1158">
        <v>2.5</v>
      </c>
      <c r="FC22" s="1156" t="e">
        <f>IF(FC21&lt;=FE20,FC21/FE20,IF(FC21&lt;=FE20+FG20,1+(FC21-FE20)/FG20,IF(FC21&lt;=FE20+FG20+FI20,2+(FC21-FE20-FG20)/FI20,FC21*3/(FE20+FG20+FI20))))</f>
        <v>#REF!</v>
      </c>
      <c r="FD22" s="1158">
        <v>2</v>
      </c>
      <c r="FE22" s="1156">
        <f>IF(FE21&lt;=FG20,FE21/FG20,IF(FE21&lt;=FG20+FI20,1+(FE21-FG20)/FI20,IF(FE21&lt;=FG20+FI20+FK20,2+(FE21-FG20-FI20)/FK20,FE21*3/(FG20+FI20+FK20))))</f>
        <v>1.5098316260449782</v>
      </c>
      <c r="FF22" s="1158">
        <v>2</v>
      </c>
      <c r="FG22" s="1156">
        <f>IF(FG21&lt;=FI20,FG21/FI20,IF(FG21&lt;=FI20+FK20,1+(FG21-FI20)/FK20,IF(FG21&lt;=FI20+FK20+FM20,2+(FG21-FI20-FK20)/FM20,FG21*3/(FI20+FK20+FM20))))</f>
        <v>1.8004770590711376</v>
      </c>
      <c r="FH22" s="1158">
        <v>2</v>
      </c>
      <c r="FI22" s="1156">
        <f>IF(FI21&lt;=FK20,FI21/FK20,IF(FI21&lt;=FK20+FM20,1+(FI21-FK20)/FM20,IF(FI21&lt;=FK20+FM20+FO20,2+(FI21-FK20-FM20)/FO20,FI21*3/(FK20+FM20+FO20))))</f>
        <v>2.0808736717827627</v>
      </c>
      <c r="FJ22" s="1158">
        <v>2</v>
      </c>
      <c r="FK22" s="1156">
        <f>IF(FK21&lt;=FM20,FK21/FM20,IF(FK21&lt;=FM20+FO20,1+(FK21-FM20)/FO20,IF(FK21&lt;=FM20+FO20+FQ20,2+(FK21-FM20-FO20)/FQ20,FK21*3/(FM20+FO20+FQ20))))</f>
        <v>1.7152449822904372</v>
      </c>
      <c r="FL22" s="1158">
        <v>2</v>
      </c>
      <c r="FM22" s="1156">
        <f>IF(FM21&lt;=FO20,FM21/FO20,IF(FM21&lt;=FO20+FQ20,1+(FM21-FO20)/FQ20,IF(FM21&lt;=FO20+FQ20+FS20,2+(FM21-FO20-FQ20)/FS20,FM21*3/(FO20+FQ20+FS20))))</f>
        <v>1.7257360959651038</v>
      </c>
      <c r="FN22" s="1158">
        <v>2</v>
      </c>
      <c r="FO22" s="1156">
        <f>IF(FO21&lt;=FQ20,FO21/FQ20,IF(FO21&lt;=FQ20+FS20,1+(FO21-FQ20)/FS20,IF(FO21&lt;=FQ20+FS20+FU20,2+(FO21-FQ20-FS20)/FU20,FO21*3/(FQ20+FS20+FU20))))</f>
        <v>2.4610091743119282</v>
      </c>
      <c r="FP22" s="1158">
        <v>2</v>
      </c>
      <c r="FQ22" s="1156">
        <f>IF(FQ21&lt;=FS20,FQ21/FS20,IF(FQ21&lt;=FS20+FU20,1+(FQ21-FS20)/FU20,IF(FQ21&lt;=FS20+FU20+FW20,2+(FQ21-FS20-FU20)/FW20,FQ21*3/(FS20+FU20+FW20))))</f>
        <v>3.3286676788764478</v>
      </c>
      <c r="FR22" s="1159">
        <v>2</v>
      </c>
      <c r="FS22" s="1156">
        <f>IF(FS21&lt;=FU20,FS21/FU20,IF(FS21&lt;=FU20+FW20,1+(FS21-FU20)/FW20,IF(FS21&lt;=FU20+FW20+FY20,2+(FS21-FU20-FW20)/FY20,FS21*3/(FU20+FW20+FY20))))</f>
        <v>2.624601769911505</v>
      </c>
      <c r="FT22" s="1158">
        <f>IF(FT21&lt;=FV20,FT21/FV20,IF(FT21&lt;=FV20+FX20,1+(FT21-FV20)/FX20,IF(FT21&lt;=FV20+FX20+FZ20,2+(FT21-FV20-FX20)/FZ20,FT21*3/(FV20+FX20+FZ20))))</f>
        <v>2.4667847652790078</v>
      </c>
      <c r="FU22" s="1156">
        <f>IF(FU21&lt;=FW20,FU21/FW20,IF(FU21&lt;=FW20+FY20,1+(FU21-FW20)/FY20,IF(FU21&lt;=FW20+FY20+GA20,2+(FU21-FW20-FY20)/GA20,FU21*3/(FW20+FY20+GA20))))</f>
        <v>1.8988495575221243</v>
      </c>
      <c r="FV22" s="1158" t="e">
        <f>IF(FV21&lt;=FX20,FV21/FX20,IF(FV21&lt;=FX20+FZ20,1+(FV21-FX20)/FZ20,IF(FV21&lt;=FX20+FZ20+#REF!,2+(FV21-FX20-FZ20)/#REF!,FV21*3/(FX20+FZ20+#REF!))))</f>
        <v>#REF!</v>
      </c>
      <c r="FW22" s="1156">
        <f>IF(FW21&lt;=FY20,FW21/FY20,IF(FW21&lt;=FY20+GA20,1+(FW21-FY20)/GA20,IF(FW21&lt;=FY20+GA20+GB20,2+(FW21-FY20-GA20)/GB20,FW21*3/(FY20+GA20+GB20))))</f>
        <v>2.1465502482451644</v>
      </c>
      <c r="FX22" s="1158" t="e">
        <f>IF(FX21&lt;=FZ20,FX21/FZ20,IF(FX21&lt;=FZ20+#REF!,1+(FX21-FZ20)/#REF!,IF(FX21&lt;=FZ20+#REF!+#REF!,2+(FX21-FZ20-#REF!)/#REF!,FX21*3/(FZ20+#REF!+#REF!))))</f>
        <v>#REF!</v>
      </c>
      <c r="FY22" s="1156">
        <f>IF(FY21&lt;=GA20,FY21/GA20,IF(FY21&lt;=GA20+GB20,1+(FY21-GA20)/GB20,IF(FY21&lt;=GA20+GB20+GC20,2+(FY21-GA20-GB20)/GC20,FY21*3/(GA20+GB20+GC20))))</f>
        <v>2.155423840436542</v>
      </c>
      <c r="FZ22" s="1158" t="e">
        <f>IF(FZ21&lt;=#REF!,FZ21/#REF!,IF(FZ21&lt;=#REF!+#REF!,1+(FZ21-#REF!)/#REF!,IF(FZ21&lt;=#REF!+#REF!+#REF!,2+(FZ21-#REF!-#REF!)/#REF!,FZ21*3/(#REF!+#REF!+#REF!))))</f>
        <v>#REF!</v>
      </c>
      <c r="GA22" s="1160">
        <f t="shared" ref="GA22:IL22" si="17">IF(GA21&lt;=GB20,GA21/GB20,IF(GA21&lt;=GB20+GC20,1+(GA21-GB20)/GC20,IF(GA21&lt;=GB20+GC20+GD20,2+(GA21-GB20-GC20)/GD20,GA21*3/(GB20+GC20+GD20))))</f>
        <v>1.8857841753692726</v>
      </c>
      <c r="GB22" s="1161">
        <f t="shared" si="17"/>
        <v>1.8342657342657345</v>
      </c>
      <c r="GC22" s="1161">
        <f t="shared" si="17"/>
        <v>2.1766558754046725</v>
      </c>
      <c r="GD22" s="1161">
        <f t="shared" si="17"/>
        <v>2.0394975575715284</v>
      </c>
      <c r="GE22" s="1162">
        <f t="shared" si="17"/>
        <v>1.8684577808792742</v>
      </c>
      <c r="GF22" s="1163">
        <f t="shared" si="17"/>
        <v>2.0304596138156104</v>
      </c>
      <c r="GG22" s="1162">
        <f t="shared" si="17"/>
        <v>1.8644275224367688</v>
      </c>
      <c r="GH22" s="1162">
        <f t="shared" si="17"/>
        <v>2.168141592920354</v>
      </c>
      <c r="GI22" s="1164">
        <f t="shared" si="17"/>
        <v>2.3383560220305517</v>
      </c>
      <c r="GJ22" s="1162">
        <f t="shared" si="17"/>
        <v>2.0022618529795562</v>
      </c>
      <c r="GK22" s="1164">
        <f t="shared" si="17"/>
        <v>1.3910395824271424</v>
      </c>
      <c r="GL22" s="1162">
        <f t="shared" si="17"/>
        <v>1.5884811890385513</v>
      </c>
      <c r="GM22" s="1164">
        <f t="shared" si="17"/>
        <v>1.7152806914491909</v>
      </c>
      <c r="GN22" s="1163">
        <f t="shared" si="17"/>
        <v>2.0619811320754722</v>
      </c>
      <c r="GO22" s="1165">
        <f t="shared" si="17"/>
        <v>2.5611613178680712</v>
      </c>
      <c r="GP22" s="1163">
        <f t="shared" si="17"/>
        <v>2.3988882292622375</v>
      </c>
      <c r="GQ22" s="1163">
        <f t="shared" si="17"/>
        <v>2.1983691510440484</v>
      </c>
      <c r="GR22" s="1163">
        <f t="shared" si="17"/>
        <v>2.0868230039084308</v>
      </c>
      <c r="GS22" s="1166">
        <f t="shared" si="17"/>
        <v>2.5284080914687777</v>
      </c>
      <c r="GT22" s="1163">
        <f t="shared" si="17"/>
        <v>2.6447701773434673</v>
      </c>
      <c r="GU22" s="1163">
        <f t="shared" si="17"/>
        <v>2.6478789676653816</v>
      </c>
      <c r="GV22" s="1167">
        <f t="shared" si="17"/>
        <v>2.067902520308269</v>
      </c>
      <c r="GW22" s="1163">
        <f t="shared" si="17"/>
        <v>1.6246094563632578</v>
      </c>
      <c r="GX22" s="1167">
        <f t="shared" si="17"/>
        <v>1.1919538437548729</v>
      </c>
      <c r="GY22" s="1162">
        <f t="shared" si="17"/>
        <v>2.2416812609457093</v>
      </c>
      <c r="GZ22" s="1167">
        <f t="shared" si="17"/>
        <v>1.9756217162872154</v>
      </c>
      <c r="HA22" s="1163">
        <f t="shared" si="17"/>
        <v>1.4514807601907189</v>
      </c>
      <c r="HB22" s="1163">
        <f t="shared" si="17"/>
        <v>2.3047831474597271</v>
      </c>
      <c r="HC22" s="1163">
        <f t="shared" si="17"/>
        <v>2.1475348935944378</v>
      </c>
      <c r="HD22" s="1163">
        <f t="shared" si="17"/>
        <v>2.4055940946282459</v>
      </c>
      <c r="HE22" s="1163">
        <f t="shared" si="17"/>
        <v>2.7777166941542979</v>
      </c>
      <c r="HF22" s="1163">
        <f t="shared" si="17"/>
        <v>4.1117884272718737</v>
      </c>
      <c r="HG22" s="1163">
        <f t="shared" si="17"/>
        <v>5.8409323246779801</v>
      </c>
      <c r="HH22" s="1163">
        <f t="shared" si="17"/>
        <v>4.2003821134513037</v>
      </c>
      <c r="HI22" s="1167">
        <f t="shared" si="17"/>
        <v>3.2942319958691493</v>
      </c>
      <c r="HJ22" s="1163">
        <f t="shared" si="17"/>
        <v>3.0591030026605859</v>
      </c>
      <c r="HK22" s="1167">
        <f t="shared" si="17"/>
        <v>2.8355087358684483</v>
      </c>
      <c r="HL22" s="1167">
        <f t="shared" si="17"/>
        <v>2.4531121765798458</v>
      </c>
      <c r="HM22" s="1167">
        <f t="shared" si="17"/>
        <v>1.9674744071530392</v>
      </c>
      <c r="HN22" s="1167">
        <f t="shared" si="17"/>
        <v>1.6212629960758935</v>
      </c>
      <c r="HO22" s="1167">
        <f t="shared" si="17"/>
        <v>1.4901687778041908</v>
      </c>
      <c r="HP22" s="1167">
        <f t="shared" si="17"/>
        <v>1.0107886904761907</v>
      </c>
      <c r="HQ22" s="1167">
        <f t="shared" si="17"/>
        <v>1.0122369624885641</v>
      </c>
      <c r="HR22" s="1167">
        <f t="shared" si="17"/>
        <v>1.9111900532859698</v>
      </c>
      <c r="HS22" s="1167">
        <f t="shared" si="17"/>
        <v>2.8065801869700717</v>
      </c>
      <c r="HT22" s="1168">
        <f t="shared" si="17"/>
        <v>2.068220418946972</v>
      </c>
      <c r="HU22" s="1169">
        <f t="shared" si="17"/>
        <v>1.5257595772787327</v>
      </c>
      <c r="HV22" s="1169">
        <f t="shared" si="17"/>
        <v>1.0983173699197513</v>
      </c>
      <c r="HW22" s="1169">
        <f t="shared" si="17"/>
        <v>1.2176438800324232</v>
      </c>
      <c r="HX22" s="1170">
        <f t="shared" si="17"/>
        <v>1.2172627428893263</v>
      </c>
      <c r="HY22" s="1168">
        <f t="shared" si="17"/>
        <v>1.282772693544397</v>
      </c>
      <c r="HZ22" s="1171">
        <f t="shared" si="17"/>
        <v>1.7330943719238172</v>
      </c>
      <c r="IA22" s="1172">
        <f t="shared" si="17"/>
        <v>1.9068726913271936</v>
      </c>
      <c r="IB22" s="1173">
        <f t="shared" si="17"/>
        <v>1.9938508112199043</v>
      </c>
      <c r="IC22" s="1174">
        <f t="shared" si="17"/>
        <v>1.5435541261803747</v>
      </c>
      <c r="ID22" s="1175">
        <f t="shared" si="17"/>
        <v>2.4661712944857253</v>
      </c>
      <c r="IE22" s="1176">
        <f t="shared" si="17"/>
        <v>3.5404901006166836</v>
      </c>
      <c r="IF22" s="1128">
        <f t="shared" si="17"/>
        <v>3.341617746126456</v>
      </c>
      <c r="IG22" s="1177">
        <f t="shared" si="17"/>
        <v>2.4601538787322648</v>
      </c>
      <c r="IH22" s="1178">
        <f t="shared" si="17"/>
        <v>1.9841180207524529</v>
      </c>
      <c r="II22" s="1177">
        <f t="shared" si="17"/>
        <v>1.6490413549995699</v>
      </c>
      <c r="IJ22" s="1179">
        <f t="shared" si="17"/>
        <v>1.3781377519475697</v>
      </c>
      <c r="IK22" s="1179">
        <f t="shared" si="17"/>
        <v>1.9399433093185303</v>
      </c>
      <c r="IL22" s="1180">
        <f t="shared" si="17"/>
        <v>3.2563475394145631</v>
      </c>
      <c r="IM22" s="1177">
        <f t="shared" ref="IM22:JO22" si="18">IF(IM21&lt;=IN20,IM21/IN20,IF(IM21&lt;=IN20+IO20,1+(IM21-IN20)/IO20,IF(IM21&lt;=IN20+IO20+IP20,2+(IM21-IN20-IO20)/IP20,IM21*3/(IN20+IO20+IP20))))</f>
        <v>5.2608515573227299</v>
      </c>
      <c r="IN22" s="1181">
        <f t="shared" si="18"/>
        <v>4.4206939530395628</v>
      </c>
      <c r="IO22" s="1182">
        <f t="shared" si="18"/>
        <v>5.1272433596554201</v>
      </c>
      <c r="IP22" s="1183">
        <f t="shared" si="18"/>
        <v>6.4806015875226279</v>
      </c>
      <c r="IQ22" s="1184">
        <f t="shared" si="18"/>
        <v>7.0228381290883632</v>
      </c>
      <c r="IR22" s="1184">
        <f t="shared" si="18"/>
        <v>6.1747704350444055</v>
      </c>
      <c r="IS22" s="1184">
        <f t="shared" si="18"/>
        <v>4.92097022587269</v>
      </c>
      <c r="IT22" s="1184">
        <f t="shared" si="18"/>
        <v>4.6704822143236955</v>
      </c>
      <c r="IU22" s="1184">
        <f t="shared" si="18"/>
        <v>4.3676691729323309</v>
      </c>
      <c r="IV22" s="1184">
        <f t="shared" si="18"/>
        <v>3.9508042390661142</v>
      </c>
      <c r="IW22" s="1184">
        <f t="shared" si="18"/>
        <v>4.4642159093951639</v>
      </c>
      <c r="IX22" s="1184">
        <f t="shared" si="18"/>
        <v>4.520879949124998</v>
      </c>
      <c r="IY22" s="1184">
        <f t="shared" si="18"/>
        <v>3.7169162779278175</v>
      </c>
      <c r="IZ22" s="1184">
        <f t="shared" si="18"/>
        <v>2.9277053863842237</v>
      </c>
      <c r="JA22" s="1184">
        <f t="shared" si="18"/>
        <v>3.2637176570188897</v>
      </c>
      <c r="JB22" s="1184">
        <f t="shared" si="18"/>
        <v>3.4237334992051967</v>
      </c>
      <c r="JC22" s="1184">
        <f t="shared" si="18"/>
        <v>2.8332602403297953</v>
      </c>
      <c r="JD22" s="1184">
        <f t="shared" si="18"/>
        <v>2.5779220779220773</v>
      </c>
      <c r="JE22" s="1184">
        <f t="shared" si="18"/>
        <v>1.9244702665755291</v>
      </c>
      <c r="JF22" s="1184">
        <f t="shared" si="18"/>
        <v>1.5255264837268663</v>
      </c>
      <c r="JG22" s="1184">
        <f t="shared" si="18"/>
        <v>6.4554084237396285</v>
      </c>
      <c r="JH22" s="1184" t="e">
        <f t="shared" si="18"/>
        <v>#DIV/0!</v>
      </c>
      <c r="JI22" s="1184" t="e">
        <f t="shared" si="18"/>
        <v>#DIV/0!</v>
      </c>
      <c r="JJ22" s="1184" t="e">
        <f t="shared" si="18"/>
        <v>#DIV/0!</v>
      </c>
      <c r="JK22" s="1184" t="e">
        <f t="shared" si="18"/>
        <v>#DIV/0!</v>
      </c>
      <c r="JL22" s="1184" t="e">
        <f t="shared" si="18"/>
        <v>#DIV/0!</v>
      </c>
      <c r="JM22" s="1184" t="e">
        <f t="shared" si="18"/>
        <v>#DIV/0!</v>
      </c>
      <c r="JN22" s="1184" t="e">
        <f t="shared" si="18"/>
        <v>#DIV/0!</v>
      </c>
      <c r="JO22" s="1184" t="e">
        <f t="shared" si="18"/>
        <v>#DIV/0!</v>
      </c>
    </row>
    <row r="23" spans="1:275" ht="13.5" hidden="1" customHeight="1">
      <c r="A23" s="1018"/>
      <c r="B23" s="1972" t="s">
        <v>1147</v>
      </c>
      <c r="C23" s="1973">
        <v>2.5</v>
      </c>
      <c r="D23" s="1185" t="s">
        <v>1142</v>
      </c>
      <c r="E23" s="1186"/>
      <c r="F23" s="1187">
        <v>0.20799999999999999</v>
      </c>
      <c r="G23" s="1188">
        <v>7.6999999999999999E-2</v>
      </c>
      <c r="H23" s="1189">
        <v>0.106</v>
      </c>
      <c r="I23" s="1190">
        <v>0.106</v>
      </c>
      <c r="J23" s="1191">
        <f>H24</f>
        <v>0.12</v>
      </c>
      <c r="K23" s="1192">
        <v>0.22500000000000001</v>
      </c>
      <c r="L23" s="1191">
        <v>0.4</v>
      </c>
      <c r="M23" s="1192">
        <v>0.32900000000000001</v>
      </c>
      <c r="N23" s="1189">
        <v>0.45</v>
      </c>
      <c r="O23" s="1192">
        <v>0.60199999999999998</v>
      </c>
      <c r="P23" s="1189">
        <v>0.4</v>
      </c>
      <c r="Q23" s="1190">
        <v>0.374</v>
      </c>
      <c r="R23" s="1193">
        <v>0.3</v>
      </c>
      <c r="S23" s="1194">
        <v>2.476</v>
      </c>
      <c r="T23" s="1189">
        <v>0.35</v>
      </c>
      <c r="U23" s="1192">
        <v>0.56799999999999995</v>
      </c>
      <c r="V23" s="1189">
        <v>0.4</v>
      </c>
      <c r="W23" s="1192">
        <v>0.63900000000000001</v>
      </c>
      <c r="X23" s="1191">
        <v>0.6</v>
      </c>
      <c r="Y23" s="1192">
        <v>1.3169999999999999</v>
      </c>
      <c r="Z23" s="1191">
        <v>0.5</v>
      </c>
      <c r="AA23" s="1192">
        <v>0.216</v>
      </c>
      <c r="AB23" s="1191">
        <v>0.25</v>
      </c>
      <c r="AC23" s="1192">
        <v>0.24099999999999999</v>
      </c>
      <c r="AD23" s="1191">
        <v>0.4</v>
      </c>
      <c r="AE23" s="1192">
        <v>0.38</v>
      </c>
      <c r="AF23" s="1193">
        <v>0.32</v>
      </c>
      <c r="AG23" s="1195">
        <v>6.9000000000000006E-2</v>
      </c>
      <c r="AH23" s="1196">
        <v>0.30099999999999999</v>
      </c>
      <c r="AI23" s="1030">
        <v>0.41499999999999998</v>
      </c>
      <c r="AJ23" s="1193">
        <v>0.436</v>
      </c>
      <c r="AK23" s="1031">
        <v>0.72699999999999998</v>
      </c>
      <c r="AL23" s="1197">
        <v>0.54900000000000004</v>
      </c>
      <c r="AM23" s="1198">
        <v>0.67900000000000005</v>
      </c>
      <c r="AN23" s="1197">
        <v>0.63900000000000001</v>
      </c>
      <c r="AO23" s="1199">
        <v>0.73899999999999999</v>
      </c>
      <c r="AP23" s="1197">
        <v>0.71399999999999997</v>
      </c>
      <c r="AQ23" s="1198">
        <v>0.45800000000000002</v>
      </c>
      <c r="AR23" s="1197">
        <v>0.36399999999999999</v>
      </c>
      <c r="AS23" s="1198">
        <v>0.17</v>
      </c>
      <c r="AT23" s="1197">
        <v>0.48</v>
      </c>
      <c r="AU23" s="1198">
        <v>0.60299999999999998</v>
      </c>
      <c r="AV23" s="1197">
        <v>0.45400000000000001</v>
      </c>
      <c r="AW23" s="1199">
        <v>0.84</v>
      </c>
      <c r="AX23" s="1197">
        <v>0.64200000000000002</v>
      </c>
      <c r="AY23" s="1198">
        <v>0.90700000000000003</v>
      </c>
      <c r="AZ23" s="1197">
        <v>0.73599999999999999</v>
      </c>
      <c r="BA23" s="1198">
        <v>0.73299999999999998</v>
      </c>
      <c r="BB23" s="1197">
        <v>1.165</v>
      </c>
      <c r="BC23" s="1198">
        <v>0.307</v>
      </c>
      <c r="BD23" s="1193">
        <v>0.39400000000000002</v>
      </c>
      <c r="BE23" s="1198">
        <v>0.13900000000000001</v>
      </c>
      <c r="BF23" s="1193">
        <v>0.372</v>
      </c>
      <c r="BG23" s="1198">
        <v>0.29399999999999998</v>
      </c>
      <c r="BH23" s="1193">
        <v>0.79800000000000004</v>
      </c>
      <c r="BI23" s="1198">
        <v>0.13</v>
      </c>
      <c r="BJ23" s="1197">
        <v>0.59</v>
      </c>
      <c r="BK23" s="1198">
        <v>1.8240000000000001</v>
      </c>
      <c r="BL23" s="1197">
        <v>0.65</v>
      </c>
      <c r="BM23" s="1199">
        <v>0.46800000000000003</v>
      </c>
      <c r="BN23" s="1197">
        <v>0.69599999999999995</v>
      </c>
      <c r="BO23" s="1199">
        <v>0.98799999999999999</v>
      </c>
      <c r="BP23" s="1197">
        <v>0.67</v>
      </c>
      <c r="BQ23" s="1199">
        <v>0.74399999999999999</v>
      </c>
      <c r="BR23" s="1197">
        <v>0.80200000000000005</v>
      </c>
      <c r="BS23" s="1199">
        <v>1.2190000000000001</v>
      </c>
      <c r="BT23" s="1197">
        <v>0.96599999999999997</v>
      </c>
      <c r="BU23" s="1199">
        <v>1.548</v>
      </c>
      <c r="BV23" s="1197">
        <v>1.1000000000000001</v>
      </c>
      <c r="BW23" s="1199">
        <v>1.8879999999999999</v>
      </c>
      <c r="BX23" s="1197">
        <v>1.4</v>
      </c>
      <c r="BY23" s="1199">
        <v>1.37</v>
      </c>
      <c r="BZ23" s="1197">
        <v>1.127</v>
      </c>
      <c r="CA23" s="1199">
        <v>0.77100000000000002</v>
      </c>
      <c r="CB23" s="1197">
        <v>0.68</v>
      </c>
      <c r="CC23" s="1199">
        <v>0.27300000000000002</v>
      </c>
      <c r="CD23" s="1197">
        <f>+CD24</f>
        <v>0.59599999999999997</v>
      </c>
      <c r="CE23" s="1199">
        <v>0.68799999999999994</v>
      </c>
      <c r="CF23" s="1197">
        <v>0.90500000000000003</v>
      </c>
      <c r="CG23" s="1199">
        <v>0.72</v>
      </c>
      <c r="CH23" s="1197">
        <v>0.82499999999999996</v>
      </c>
      <c r="CI23" s="1199">
        <v>0.60199999999999998</v>
      </c>
      <c r="CJ23" s="1197">
        <v>0.98599999999999999</v>
      </c>
      <c r="CK23" s="1199">
        <v>0.93799999999999994</v>
      </c>
      <c r="CL23" s="1197">
        <v>1.105</v>
      </c>
      <c r="CM23" s="1199">
        <v>0.35099999999999998</v>
      </c>
      <c r="CN23" s="1197">
        <v>0.96428388321807434</v>
      </c>
      <c r="CO23" s="1199">
        <v>0.67600000000000005</v>
      </c>
      <c r="CP23" s="1197">
        <v>1.1236446478767492</v>
      </c>
      <c r="CQ23" s="1199">
        <v>1.8979999999999999</v>
      </c>
      <c r="CR23" s="1197">
        <v>1.2780341999852378</v>
      </c>
      <c r="CS23" s="1199">
        <v>1.603</v>
      </c>
      <c r="CT23" s="1197">
        <v>1.9887877792298414</v>
      </c>
      <c r="CU23" s="1199">
        <v>1.304</v>
      </c>
      <c r="CV23" s="1197">
        <v>2.2673418575694466</v>
      </c>
      <c r="CW23" s="1199">
        <v>1.1339999999999999</v>
      </c>
      <c r="CX23" s="1197">
        <v>1.641756262800546</v>
      </c>
      <c r="CY23" s="1199">
        <v>0.87</v>
      </c>
      <c r="CZ23" s="1197">
        <v>0.68400000000000005</v>
      </c>
      <c r="DA23" s="1199">
        <v>1.6639999999999999</v>
      </c>
      <c r="DB23" s="1197">
        <v>0.67800000000000005</v>
      </c>
      <c r="DC23" s="1199">
        <v>1.4970000000000001</v>
      </c>
      <c r="DD23" s="1197">
        <v>0.94499999999999995</v>
      </c>
      <c r="DE23" s="1199">
        <v>1.708</v>
      </c>
      <c r="DF23" s="1197">
        <v>0.89400000000000002</v>
      </c>
      <c r="DG23" s="1199">
        <f>[12]PCR!$J$55</f>
        <v>1.98</v>
      </c>
      <c r="DH23" s="1197">
        <v>0.91900000000000004</v>
      </c>
      <c r="DI23" s="1199">
        <f>[13]PCR!$J$56</f>
        <v>2.2370000000000001</v>
      </c>
      <c r="DJ23" s="1197">
        <v>1.2290000000000001</v>
      </c>
      <c r="DK23" s="1199">
        <v>0.84299999999999997</v>
      </c>
      <c r="DL23" s="1197">
        <f>1.014</f>
        <v>1.014</v>
      </c>
      <c r="DM23" s="1199">
        <v>1.1020000000000001</v>
      </c>
      <c r="DN23" s="1197">
        <v>1.1879999999999999</v>
      </c>
      <c r="DO23" s="1199">
        <v>0.67300000000000004</v>
      </c>
      <c r="DP23" s="1197">
        <v>1.335</v>
      </c>
      <c r="DQ23" s="1199">
        <v>1.3089999999999999</v>
      </c>
      <c r="DR23" s="1197">
        <v>1.454</v>
      </c>
      <c r="DS23" s="1199">
        <v>2.423</v>
      </c>
      <c r="DT23" s="1197">
        <v>1.706</v>
      </c>
      <c r="DU23" s="1199">
        <f>[14]PCR!$J$69</f>
        <v>0.26100000000000001</v>
      </c>
      <c r="DV23" s="1197">
        <v>1.633</v>
      </c>
      <c r="DW23" s="1199">
        <f>[15]PCR!$J$66</f>
        <v>0.80600000000000005</v>
      </c>
      <c r="DX23" s="1197">
        <v>0.76300000000000001</v>
      </c>
      <c r="DY23" s="1199">
        <f>[16]PCR!$J$61</f>
        <v>0.47599999999999998</v>
      </c>
      <c r="DZ23" s="1197">
        <v>0.77900000000000003</v>
      </c>
      <c r="EA23" s="1199">
        <f>[17]PCR!$J$58</f>
        <v>0.49399999999999999</v>
      </c>
      <c r="EB23" s="1197">
        <v>1.1359999999999999</v>
      </c>
      <c r="EC23" s="1199">
        <f>[18]PCR!$J$61</f>
        <v>0.85499999999999998</v>
      </c>
      <c r="ED23" s="1197">
        <v>1.1819999999999999</v>
      </c>
      <c r="EE23" s="1199">
        <f>[19]PCR!$J$59</f>
        <v>0.76800000000000002</v>
      </c>
      <c r="EF23" s="1197">
        <v>1.3540000000000001</v>
      </c>
      <c r="EG23" s="1199">
        <f>[20]PCR!$J$62</f>
        <v>1.619</v>
      </c>
      <c r="EH23" s="1197">
        <v>1.603</v>
      </c>
      <c r="EI23" s="1199">
        <f>[21]PCR!$J$66</f>
        <v>1.3009999999999999</v>
      </c>
      <c r="EJ23" s="1197">
        <v>1.0049999999999999</v>
      </c>
      <c r="EK23" s="1199">
        <f>[22]PCR!$J$65</f>
        <v>1.272</v>
      </c>
      <c r="EL23" s="1197">
        <v>1.1739999999999999</v>
      </c>
      <c r="EM23" s="1199">
        <f>[23]PCR!$J$78</f>
        <v>2.6070000000000002</v>
      </c>
      <c r="EN23" s="1197">
        <v>1.6519999999999999</v>
      </c>
      <c r="EO23" s="1199">
        <f>[24]PCR!$J$94</f>
        <v>2.0190000000000001</v>
      </c>
      <c r="EP23" s="1197">
        <v>2.1909999999999998</v>
      </c>
      <c r="EQ23" s="1199">
        <f>[25]PCR!$J$98</f>
        <v>1.413</v>
      </c>
      <c r="ER23" s="1197">
        <v>2.423</v>
      </c>
      <c r="ES23" s="1199">
        <f>[26]PCR!$J$90</f>
        <v>1.149</v>
      </c>
      <c r="ET23" s="1197">
        <v>2.202</v>
      </c>
      <c r="EU23" s="1199">
        <f>[27]PCR!$J$86</f>
        <v>1.3839999999999999</v>
      </c>
      <c r="EV23" s="1197">
        <v>0.86799999999999999</v>
      </c>
      <c r="EW23" s="1199">
        <f>[28]PCR!$J$78</f>
        <v>0.18099999999999999</v>
      </c>
      <c r="EX23" s="1197">
        <v>1.0529999999999999</v>
      </c>
      <c r="EY23" s="1199" t="e">
        <f>[29]PCR!$J$76</f>
        <v>#REF!</v>
      </c>
      <c r="EZ23" s="1197">
        <v>1.2</v>
      </c>
      <c r="FA23" s="1199">
        <f>[30]PCR!$J$74</f>
        <v>0.39900000000000002</v>
      </c>
      <c r="FB23" s="1197">
        <v>1.2</v>
      </c>
      <c r="FC23" s="1199">
        <v>1.355</v>
      </c>
      <c r="FD23" s="1197">
        <v>1.3420000000000001</v>
      </c>
      <c r="FE23" s="1199">
        <f>[31]PCR!$J$73</f>
        <v>1.2110000000000001</v>
      </c>
      <c r="FF23" s="1197">
        <v>1.5960000000000001</v>
      </c>
      <c r="FG23" s="1199">
        <f>[32]PCR!$J$74</f>
        <v>0.83699999999999997</v>
      </c>
      <c r="FH23" s="1197">
        <v>1.1970000000000001</v>
      </c>
      <c r="FI23" s="1199">
        <f>[33]PCR!$J$78</f>
        <v>2.8420000000000001</v>
      </c>
      <c r="FJ23" s="1197">
        <v>1.232</v>
      </c>
      <c r="FK23" s="1199">
        <f>[34]PCR!$J$78</f>
        <v>1.573</v>
      </c>
      <c r="FL23" s="1197">
        <v>1.4955214905727601</v>
      </c>
      <c r="FM23" s="1199">
        <f>[35]PCR!$J$86</f>
        <v>2.5270000000000001</v>
      </c>
      <c r="FN23" s="1197">
        <v>1.9432195145373929</v>
      </c>
      <c r="FO23" s="1199">
        <f>[36]PCR!$J$85</f>
        <v>3.0920000000000001</v>
      </c>
      <c r="FP23" s="1197">
        <v>1.96</v>
      </c>
      <c r="FQ23" s="1199">
        <f>[37]PCR!$J$86</f>
        <v>2.956</v>
      </c>
      <c r="FR23" s="1200">
        <v>1.756</v>
      </c>
      <c r="FS23" s="1199">
        <f>[38]PCR!$J$79</f>
        <v>0.309</v>
      </c>
      <c r="FT23" s="1197">
        <v>0.51900000000000002</v>
      </c>
      <c r="FU23" s="1199">
        <f>[39]PCR!$J$77</f>
        <v>0.87</v>
      </c>
      <c r="FV23" s="1197">
        <v>1.319</v>
      </c>
      <c r="FW23" s="1199">
        <f>[40]PCR!$J$73</f>
        <v>1.1439999999999999</v>
      </c>
      <c r="FX23" s="1197">
        <v>1.496</v>
      </c>
      <c r="FY23" s="1199">
        <f>[41]PCR!$J$75</f>
        <v>1.504</v>
      </c>
      <c r="FZ23" s="1197">
        <v>1.5580000000000001</v>
      </c>
      <c r="GA23" s="1201">
        <f>[42]PCR!$J$73</f>
        <v>1.431</v>
      </c>
      <c r="GB23" s="1202">
        <v>0.91200000000000003</v>
      </c>
      <c r="GC23" s="1202">
        <v>2.9319999999999999</v>
      </c>
      <c r="GD23" s="1202">
        <v>2.7050000000000001</v>
      </c>
      <c r="GE23" s="1203">
        <v>3.169</v>
      </c>
      <c r="GF23" s="1204">
        <v>1.98</v>
      </c>
      <c r="GG23" s="1203">
        <v>1.901</v>
      </c>
      <c r="GH23" s="1203">
        <v>3.1880000000000002</v>
      </c>
      <c r="GI23" s="1205">
        <v>1.016</v>
      </c>
      <c r="GJ23" s="1203">
        <v>2.74</v>
      </c>
      <c r="GK23" s="1205">
        <v>1.1819999999999999</v>
      </c>
      <c r="GL23" s="1203">
        <v>1.502</v>
      </c>
      <c r="GM23" s="1205">
        <v>4.4509999999999996</v>
      </c>
      <c r="GN23" s="1204">
        <v>3.6520000000000001</v>
      </c>
      <c r="GO23" s="1206">
        <v>2.6890000000000001</v>
      </c>
      <c r="GP23" s="1204">
        <v>7.03</v>
      </c>
      <c r="GQ23" s="1204">
        <v>4.4349999999999996</v>
      </c>
      <c r="GR23" s="1204">
        <v>3.7029999999999998</v>
      </c>
      <c r="GS23" s="1207">
        <v>3.8319999999999999</v>
      </c>
      <c r="GT23" s="1204">
        <v>4.0910000000000002</v>
      </c>
      <c r="GU23" s="1204">
        <v>1.2110000000000001</v>
      </c>
      <c r="GV23" s="1208">
        <v>3.2410000000000001</v>
      </c>
      <c r="GW23" s="1204">
        <v>3.496</v>
      </c>
      <c r="GX23" s="1208">
        <v>3.8479999999999999</v>
      </c>
      <c r="GY23" s="1203">
        <v>4.4509999999999996</v>
      </c>
      <c r="GZ23" s="1208">
        <v>2.0139999999999998</v>
      </c>
      <c r="HA23" s="1204">
        <v>1.7270000000000001</v>
      </c>
      <c r="HB23" s="1204">
        <v>3.1110000000000002</v>
      </c>
      <c r="HC23" s="1204">
        <v>1.605</v>
      </c>
      <c r="HD23" s="1204">
        <v>9.2370000000000001</v>
      </c>
      <c r="HE23" s="1204">
        <v>4.7210000000000001</v>
      </c>
      <c r="HF23" s="1204">
        <v>2.0049999999999999</v>
      </c>
      <c r="HG23" s="1204">
        <v>0.69199999999999995</v>
      </c>
      <c r="HH23" s="1204">
        <f>[43]PCR!$I$169</f>
        <v>1.2829999999999999</v>
      </c>
      <c r="HI23" s="1208">
        <f>[44]PCR!$I$169</f>
        <v>0.88</v>
      </c>
      <c r="HJ23" s="1204">
        <v>3.7429999999999999</v>
      </c>
      <c r="HK23" s="1208">
        <f>[45]PCR!$I$169</f>
        <v>3.9780000000000002</v>
      </c>
      <c r="HL23" s="1208">
        <f>[50]PCR!$I$169</f>
        <v>6.7549999999999999</v>
      </c>
      <c r="HM23" s="1208">
        <v>3.371</v>
      </c>
      <c r="HN23" s="1209">
        <v>2.8370000000000002</v>
      </c>
      <c r="HO23" s="1209">
        <v>2.5630000000000002</v>
      </c>
      <c r="HP23" s="1209">
        <v>4.8360000000000003</v>
      </c>
      <c r="HQ23" s="1209">
        <v>3.4550000000000001</v>
      </c>
      <c r="HR23" s="1209">
        <v>2.4980000000000002</v>
      </c>
      <c r="HS23" s="1209">
        <v>1.7869999999999999</v>
      </c>
      <c r="HT23" s="1210">
        <v>0.80500000000000005</v>
      </c>
      <c r="HU23" s="1211">
        <v>3.052</v>
      </c>
      <c r="HV23" s="1211">
        <v>4.6890000000000001</v>
      </c>
      <c r="HW23" s="1211">
        <v>3.3479999999999999</v>
      </c>
      <c r="HX23" s="1212">
        <v>6.306</v>
      </c>
      <c r="HY23" s="1210">
        <f>[46]Cate!I169</f>
        <v>6.476</v>
      </c>
      <c r="HZ23" s="1213">
        <v>10.118</v>
      </c>
      <c r="IA23" s="1214">
        <f>[47]Cate!I169</f>
        <v>8.9909999999999997</v>
      </c>
      <c r="IB23" s="1215">
        <v>6.6</v>
      </c>
      <c r="IC23" s="1216">
        <v>4.4870000000000001</v>
      </c>
      <c r="ID23" s="1214">
        <f>[49]PCR!$I$169</f>
        <v>0.82099999999999995</v>
      </c>
      <c r="IE23" s="1214">
        <v>1.411</v>
      </c>
      <c r="IF23" s="1009">
        <v>0.77400000000000002</v>
      </c>
      <c r="IG23" s="1217">
        <v>1.4410000000000001</v>
      </c>
      <c r="IH23" s="1218">
        <f>[51]PCR!$I$169</f>
        <v>1.5</v>
      </c>
      <c r="II23" s="1217">
        <v>8.1229999999999993</v>
      </c>
      <c r="IJ23" s="1219">
        <v>5.8360000000000003</v>
      </c>
      <c r="IK23" s="1219">
        <v>8.0250000000000004</v>
      </c>
      <c r="IL23" s="1220">
        <v>4.0750000000000002</v>
      </c>
      <c r="IM23" s="1217">
        <v>20.995999999999999</v>
      </c>
      <c r="IN23" s="1221">
        <v>10.709</v>
      </c>
      <c r="IO23" s="1222">
        <v>3.6429999999999998</v>
      </c>
      <c r="IP23" s="1223">
        <v>3.2189999999999999</v>
      </c>
      <c r="IQ23" s="1224">
        <v>0.36499999999999999</v>
      </c>
      <c r="IR23" s="1224">
        <v>3.9790000000000001</v>
      </c>
      <c r="IS23" s="1224">
        <v>3.806</v>
      </c>
      <c r="IT23" s="1224">
        <v>1.4330000000000001</v>
      </c>
      <c r="IU23" s="1224">
        <v>2.6110000000000002</v>
      </c>
      <c r="IV23" s="1224">
        <v>1.92</v>
      </c>
      <c r="IW23" s="1224">
        <v>11.085000000000001</v>
      </c>
      <c r="IX23" s="1224">
        <v>10.43</v>
      </c>
      <c r="IY23" s="1224">
        <v>11.992000000000001</v>
      </c>
      <c r="IZ23" s="1224">
        <v>8.4489999999999998</v>
      </c>
      <c r="JA23" s="1224">
        <v>11.285</v>
      </c>
      <c r="JB23" s="1224">
        <v>5.8620000000000001</v>
      </c>
      <c r="JC23" s="1224">
        <v>2.3820000000000001</v>
      </c>
      <c r="JD23" s="1224">
        <v>1.7689999999999999</v>
      </c>
      <c r="JE23" s="1224">
        <v>4.4930000000000003</v>
      </c>
      <c r="JF23" s="1224">
        <v>6.0229999999999997</v>
      </c>
      <c r="JG23" s="1224">
        <v>8.5229999999999997</v>
      </c>
      <c r="JH23" s="1224">
        <v>6.6970000000000001</v>
      </c>
      <c r="JI23" s="1224"/>
      <c r="JJ23" s="1224"/>
      <c r="JK23" s="1224"/>
      <c r="JL23" s="1224"/>
      <c r="JM23" s="1224"/>
      <c r="JN23" s="1224"/>
      <c r="JO23" s="1224"/>
    </row>
    <row r="24" spans="1:275" ht="13.5" hidden="1" customHeight="1">
      <c r="A24" s="1018"/>
      <c r="B24" s="1972"/>
      <c r="C24" s="1973"/>
      <c r="D24" s="1019" t="s">
        <v>1143</v>
      </c>
      <c r="E24" s="1020"/>
      <c r="F24" s="1021">
        <v>0.21099999999999999</v>
      </c>
      <c r="G24" s="1022">
        <v>0.314</v>
      </c>
      <c r="H24" s="1023">
        <v>0.12</v>
      </c>
      <c r="I24" s="1024">
        <v>0.123</v>
      </c>
      <c r="J24" s="1025">
        <v>0.1</v>
      </c>
      <c r="K24" s="1026">
        <v>0.27500000000000002</v>
      </c>
      <c r="L24" s="1025">
        <v>0.3</v>
      </c>
      <c r="M24" s="1026">
        <v>0.34200000000000003</v>
      </c>
      <c r="N24" s="1023">
        <v>0.3</v>
      </c>
      <c r="O24" s="1026">
        <v>0.252</v>
      </c>
      <c r="P24" s="1023">
        <v>0.54700000000000004</v>
      </c>
      <c r="Q24" s="1024">
        <v>0.32100000000000001</v>
      </c>
      <c r="R24" s="1027">
        <v>0.4</v>
      </c>
      <c r="S24" s="1140">
        <v>0.61</v>
      </c>
      <c r="T24" s="1023">
        <v>0.35</v>
      </c>
      <c r="U24" s="1026">
        <v>0.55900000000000005</v>
      </c>
      <c r="V24" s="1023">
        <v>0.23899999999999999</v>
      </c>
      <c r="W24" s="1026">
        <v>0.33700000000000002</v>
      </c>
      <c r="X24" s="1025">
        <v>0.4</v>
      </c>
      <c r="Y24" s="1026">
        <v>0.88400000000000001</v>
      </c>
      <c r="Z24" s="1027">
        <v>0.5</v>
      </c>
      <c r="AA24" s="1026">
        <v>0.51900000000000002</v>
      </c>
      <c r="AB24" s="1025">
        <v>0.55000000000000004</v>
      </c>
      <c r="AC24" s="1026">
        <v>0.81</v>
      </c>
      <c r="AD24" s="1027">
        <v>0.4</v>
      </c>
      <c r="AE24" s="1026">
        <v>1.133</v>
      </c>
      <c r="AF24" s="1027">
        <v>0.32</v>
      </c>
      <c r="AG24" s="1028">
        <v>0.40300000000000002</v>
      </c>
      <c r="AH24" s="1029">
        <v>0.30099999999999999</v>
      </c>
      <c r="AI24" s="1030">
        <v>0.253</v>
      </c>
      <c r="AJ24" s="1027">
        <v>0.436</v>
      </c>
      <c r="AK24" s="1031">
        <v>0.52400000000000002</v>
      </c>
      <c r="AL24" s="1032">
        <v>0.54900000000000004</v>
      </c>
      <c r="AM24" s="1033">
        <v>0.43</v>
      </c>
      <c r="AN24" s="1032">
        <v>0.63900000000000001</v>
      </c>
      <c r="AO24" s="1034">
        <v>0.97299999999999998</v>
      </c>
      <c r="AP24" s="1032">
        <v>0.71399999999999997</v>
      </c>
      <c r="AQ24" s="1033">
        <v>0.47199999999999998</v>
      </c>
      <c r="AR24" s="1032">
        <v>0.36399999999999999</v>
      </c>
      <c r="AS24" s="1033">
        <v>0.51300000000000001</v>
      </c>
      <c r="AT24" s="1032">
        <v>0.48</v>
      </c>
      <c r="AU24" s="1033">
        <v>0.57099999999999995</v>
      </c>
      <c r="AV24" s="1032">
        <v>0.45400000000000001</v>
      </c>
      <c r="AW24" s="1034">
        <v>0.48499999999999999</v>
      </c>
      <c r="AX24" s="1032">
        <v>0.64200000000000002</v>
      </c>
      <c r="AY24" s="1033">
        <v>0.60399999999999998</v>
      </c>
      <c r="AZ24" s="1032">
        <v>0.73599999999999999</v>
      </c>
      <c r="BA24" s="1033">
        <v>0.79</v>
      </c>
      <c r="BB24" s="1032">
        <v>1.165</v>
      </c>
      <c r="BC24" s="1033">
        <v>0.70799999999999996</v>
      </c>
      <c r="BD24" s="1027">
        <v>0.39400000000000002</v>
      </c>
      <c r="BE24" s="1033">
        <v>0.497</v>
      </c>
      <c r="BF24" s="1027">
        <v>0.372</v>
      </c>
      <c r="BG24" s="1225">
        <v>0.71299999999999997</v>
      </c>
      <c r="BH24" s="1027">
        <v>0.79800000000000004</v>
      </c>
      <c r="BI24" s="1033">
        <v>0.34699999999999998</v>
      </c>
      <c r="BJ24" s="1032">
        <v>0.59</v>
      </c>
      <c r="BK24" s="1033">
        <v>0.64200000000000002</v>
      </c>
      <c r="BL24" s="1032">
        <v>0.65</v>
      </c>
      <c r="BM24" s="1034">
        <v>1.5269999999999999</v>
      </c>
      <c r="BN24" s="1032">
        <v>0.69599999999999995</v>
      </c>
      <c r="BO24" s="1034">
        <v>0.95299999999999996</v>
      </c>
      <c r="BP24" s="1032">
        <v>0.67</v>
      </c>
      <c r="BQ24" s="1034">
        <v>0.56899999999999995</v>
      </c>
      <c r="BR24" s="1032">
        <v>0.80200000000000005</v>
      </c>
      <c r="BS24" s="1034">
        <v>0.85599999999999998</v>
      </c>
      <c r="BT24" s="1032">
        <v>0.96599999999999997</v>
      </c>
      <c r="BU24" s="1034">
        <v>1.133</v>
      </c>
      <c r="BV24" s="1032">
        <f>+BV23</f>
        <v>1.1000000000000001</v>
      </c>
      <c r="BW24" s="1034">
        <v>1.1439999999999999</v>
      </c>
      <c r="BX24" s="1032">
        <f>+BX23</f>
        <v>1.4</v>
      </c>
      <c r="BY24" s="1034">
        <v>1.8109999999999999</v>
      </c>
      <c r="BZ24" s="1032">
        <f>+BZ23</f>
        <v>1.127</v>
      </c>
      <c r="CA24" s="1034">
        <v>1.2110000000000001</v>
      </c>
      <c r="CB24" s="1032">
        <f>+CB23</f>
        <v>0.68</v>
      </c>
      <c r="CC24" s="1034">
        <v>0.81200000000000006</v>
      </c>
      <c r="CD24" s="1032">
        <v>0.59599999999999997</v>
      </c>
      <c r="CE24" s="1034">
        <v>0.61199999999999999</v>
      </c>
      <c r="CF24" s="1032">
        <v>0.90500000000000003</v>
      </c>
      <c r="CG24" s="1034">
        <v>0.41099999999999998</v>
      </c>
      <c r="CH24" s="1032">
        <v>0.82499999999999996</v>
      </c>
      <c r="CI24" s="1034">
        <v>0.22900000000000001</v>
      </c>
      <c r="CJ24" s="1032">
        <v>0.98599999999999999</v>
      </c>
      <c r="CK24" s="1034">
        <v>0.84299999999999997</v>
      </c>
      <c r="CL24" s="1032">
        <v>1.105</v>
      </c>
      <c r="CM24" s="1034">
        <v>0.999</v>
      </c>
      <c r="CN24" s="1032">
        <f>+CN23</f>
        <v>0.96428388321807434</v>
      </c>
      <c r="CO24" s="1034">
        <v>0.66800000000000004</v>
      </c>
      <c r="CP24" s="1032">
        <v>1.1236446478767492</v>
      </c>
      <c r="CQ24" s="1034">
        <v>0.73599999999999999</v>
      </c>
      <c r="CR24" s="1032">
        <v>1.2780341999852378</v>
      </c>
      <c r="CS24" s="1034">
        <v>1.409</v>
      </c>
      <c r="CT24" s="1032">
        <f>+CT23</f>
        <v>1.9887877792298414</v>
      </c>
      <c r="CU24" s="1034">
        <v>1.0529999999999999</v>
      </c>
      <c r="CV24" s="1032">
        <f>+CV23</f>
        <v>2.2673418575694466</v>
      </c>
      <c r="CW24" s="1034">
        <v>1.4430000000000001</v>
      </c>
      <c r="CX24" s="1032">
        <f>+CX23</f>
        <v>1.641756262800546</v>
      </c>
      <c r="CY24" s="1034">
        <v>1.75</v>
      </c>
      <c r="CZ24" s="1032">
        <v>0.68400000000000005</v>
      </c>
      <c r="DA24" s="1034">
        <v>1.5980000000000001</v>
      </c>
      <c r="DB24" s="1032">
        <v>0.67800000000000005</v>
      </c>
      <c r="DC24" s="1034">
        <v>0.84199999999999997</v>
      </c>
      <c r="DD24" s="1032">
        <v>0.94499999999999995</v>
      </c>
      <c r="DE24" s="1034">
        <v>1.1060000000000001</v>
      </c>
      <c r="DF24" s="1032">
        <v>0.89400000000000002</v>
      </c>
      <c r="DG24" s="1034">
        <f>[12]PCR!$J$56</f>
        <v>1.6419999999999999</v>
      </c>
      <c r="DH24" s="1032">
        <v>0.91900000000000004</v>
      </c>
      <c r="DI24" s="1034">
        <f>[13]PCR!$J$57</f>
        <v>1.254</v>
      </c>
      <c r="DJ24" s="1197">
        <v>1.2290000000000001</v>
      </c>
      <c r="DK24" s="1034">
        <v>2.044</v>
      </c>
      <c r="DL24" s="1032">
        <f>DL23</f>
        <v>1.014</v>
      </c>
      <c r="DM24" s="1034">
        <v>1.008</v>
      </c>
      <c r="DN24" s="1032">
        <f>DN23</f>
        <v>1.1879999999999999</v>
      </c>
      <c r="DO24" s="1034">
        <v>1.038</v>
      </c>
      <c r="DP24" s="1032">
        <f>DP23</f>
        <v>1.335</v>
      </c>
      <c r="DQ24" s="1034">
        <v>0.84299999999999997</v>
      </c>
      <c r="DR24" s="1032">
        <f>DR23</f>
        <v>1.454</v>
      </c>
      <c r="DS24" s="1034">
        <v>0.621</v>
      </c>
      <c r="DT24" s="1032">
        <f>DT23</f>
        <v>1.706</v>
      </c>
      <c r="DU24" s="1034">
        <f>[14]PCR!$J$70</f>
        <v>1.4350000000000001</v>
      </c>
      <c r="DV24" s="1032">
        <f>DV23</f>
        <v>1.633</v>
      </c>
      <c r="DW24" s="1034">
        <f>[15]PCR!$J$67</f>
        <v>1.4259999999999999</v>
      </c>
      <c r="DX24" s="1032">
        <f>DX23</f>
        <v>0.76300000000000001</v>
      </c>
      <c r="DY24" s="1034">
        <f>[16]PCR!$J$62</f>
        <v>0.92800000000000005</v>
      </c>
      <c r="DZ24" s="1032">
        <f>DZ23</f>
        <v>0.77900000000000003</v>
      </c>
      <c r="EA24" s="1034">
        <f>[17]PCR!$J$59</f>
        <v>0.44900000000000001</v>
      </c>
      <c r="EB24" s="1032">
        <f>EB23</f>
        <v>1.1359999999999999</v>
      </c>
      <c r="EC24" s="1034">
        <f>[18]PCR!$J$62</f>
        <v>0.71499999999999997</v>
      </c>
      <c r="ED24" s="1032">
        <f>ED23</f>
        <v>1.1819999999999999</v>
      </c>
      <c r="EE24" s="1034">
        <f>[19]PCR!$J$60</f>
        <v>0.747</v>
      </c>
      <c r="EF24" s="1032">
        <f>EF23</f>
        <v>1.3540000000000001</v>
      </c>
      <c r="EG24" s="1034">
        <f>[20]PCR!$J$63</f>
        <v>1.0209999999999999</v>
      </c>
      <c r="EH24" s="1032">
        <f>EH23</f>
        <v>1.603</v>
      </c>
      <c r="EI24" s="1034">
        <f>[21]PCR!$J$67</f>
        <v>0.74199999999999999</v>
      </c>
      <c r="EJ24" s="1032">
        <f>EJ23</f>
        <v>1.0049999999999999</v>
      </c>
      <c r="EK24" s="1034">
        <f>[22]PCR!$J$66</f>
        <v>1.401</v>
      </c>
      <c r="EL24" s="1032">
        <f>EL23</f>
        <v>1.1739999999999999</v>
      </c>
      <c r="EM24" s="1034">
        <f>[23]PCR!$J$79</f>
        <v>1.675</v>
      </c>
      <c r="EN24" s="1032">
        <f>EN23</f>
        <v>1.6519999999999999</v>
      </c>
      <c r="EO24" s="1034">
        <f>[24]PCR!$J$95</f>
        <v>1.343</v>
      </c>
      <c r="EP24" s="1032">
        <f>EP23</f>
        <v>2.1909999999999998</v>
      </c>
      <c r="EQ24" s="1034">
        <f>[25]PCR!$J$99</f>
        <v>1.4350000000000001</v>
      </c>
      <c r="ER24" s="1032">
        <f>ER23</f>
        <v>2.423</v>
      </c>
      <c r="ES24" s="1034">
        <f>[26]PCR!$J$91</f>
        <v>1.6259999999999999</v>
      </c>
      <c r="ET24" s="1032">
        <f>ET23</f>
        <v>2.202</v>
      </c>
      <c r="EU24" s="1034">
        <f>[27]PCR!$J$87</f>
        <v>1.8819999999999999</v>
      </c>
      <c r="EV24" s="1032">
        <f>EV23</f>
        <v>0.86799999999999999</v>
      </c>
      <c r="EW24" s="1034">
        <f>[28]PCR!$J$79</f>
        <v>0.72399999999999998</v>
      </c>
      <c r="EX24" s="1032">
        <f>EX23</f>
        <v>1.0529999999999999</v>
      </c>
      <c r="EY24" s="1034" t="e">
        <f>[29]PCR!$J$77</f>
        <v>#REF!</v>
      </c>
      <c r="EZ24" s="1032">
        <f>EZ23</f>
        <v>1.2</v>
      </c>
      <c r="FA24" s="1034">
        <f>[30]PCR!$J$75</f>
        <v>0.53500000000000003</v>
      </c>
      <c r="FB24" s="1032">
        <f>FB23</f>
        <v>1.2</v>
      </c>
      <c r="FC24" s="1034">
        <v>0.88800000000000001</v>
      </c>
      <c r="FD24" s="1032">
        <f>FD23</f>
        <v>1.3420000000000001</v>
      </c>
      <c r="FE24" s="1034">
        <f>[31]PCR!$J$74</f>
        <v>0.99199999999999999</v>
      </c>
      <c r="FF24" s="1032">
        <f>FF23</f>
        <v>1.5960000000000001</v>
      </c>
      <c r="FG24" s="1034">
        <f>[32]PCR!$J$75</f>
        <v>1.03</v>
      </c>
      <c r="FH24" s="1032">
        <v>1.1970000000000001</v>
      </c>
      <c r="FI24" s="1034">
        <f>[33]PCR!$J$79</f>
        <v>1.76</v>
      </c>
      <c r="FJ24" s="1032">
        <v>1.232</v>
      </c>
      <c r="FK24" s="1034">
        <f>[34]PCR!$J$79</f>
        <v>1.9970000000000001</v>
      </c>
      <c r="FL24" s="1032">
        <v>1.4955214905727601</v>
      </c>
      <c r="FM24" s="1034">
        <f>[35]PCR!$J$87</f>
        <v>1.59</v>
      </c>
      <c r="FN24" s="1032">
        <v>1.9432195145373929</v>
      </c>
      <c r="FO24" s="1034">
        <f>[36]PCR!$J$86</f>
        <v>2.7189999999999999</v>
      </c>
      <c r="FP24" s="1032">
        <v>1.96</v>
      </c>
      <c r="FQ24" s="1034">
        <f>[37]PCR!$J$87</f>
        <v>3.0179999999999998</v>
      </c>
      <c r="FR24" s="1036">
        <v>1.756</v>
      </c>
      <c r="FS24" s="1034">
        <f>[38]PCR!$J$80</f>
        <v>2.2730000000000001</v>
      </c>
      <c r="FT24" s="1032">
        <v>1.206</v>
      </c>
      <c r="FU24" s="1034">
        <f>[39]PCR!$J$78</f>
        <v>1.022</v>
      </c>
      <c r="FV24" s="1032">
        <v>0.94</v>
      </c>
      <c r="FW24" s="1034">
        <f>[40]PCR!$J$74</f>
        <v>0.83299999999999996</v>
      </c>
      <c r="FX24" s="1032">
        <v>1.1990000000000001</v>
      </c>
      <c r="FY24" s="1034">
        <f>[41]PCR!$J$76</f>
        <v>1.5669999999999999</v>
      </c>
      <c r="FZ24" s="1032">
        <v>1.607</v>
      </c>
      <c r="GA24" s="1037">
        <f>[42]PCR!$J$74</f>
        <v>1.492</v>
      </c>
      <c r="GB24" s="1038">
        <v>1.286</v>
      </c>
      <c r="GC24" s="1038">
        <v>1.4019999999999999</v>
      </c>
      <c r="GD24" s="1038">
        <v>2.14</v>
      </c>
      <c r="GE24" s="1039">
        <v>2.024</v>
      </c>
      <c r="GF24" s="1040">
        <v>3.8090000000000002</v>
      </c>
      <c r="GG24" s="1039">
        <v>3.1640000000000001</v>
      </c>
      <c r="GH24" s="1039">
        <v>3.9</v>
      </c>
      <c r="GI24" s="1041">
        <v>2.113</v>
      </c>
      <c r="GJ24" s="1039">
        <v>2.4609999999999999</v>
      </c>
      <c r="GK24" s="1041">
        <v>1.82</v>
      </c>
      <c r="GL24" s="1039">
        <v>1.139</v>
      </c>
      <c r="GM24" s="1041">
        <v>2.863</v>
      </c>
      <c r="GN24" s="1040">
        <v>2.649</v>
      </c>
      <c r="GO24" s="1042">
        <v>2.1280000000000001</v>
      </c>
      <c r="GP24" s="1040">
        <v>3.3969999999999998</v>
      </c>
      <c r="GQ24" s="1040">
        <v>3.032</v>
      </c>
      <c r="GR24" s="1040">
        <v>4.367</v>
      </c>
      <c r="GS24" s="1226">
        <v>6.0270000000000001</v>
      </c>
      <c r="GT24" s="1040">
        <v>5.34</v>
      </c>
      <c r="GU24" s="1040">
        <v>3.835</v>
      </c>
      <c r="GV24" s="1043">
        <v>2.7210000000000001</v>
      </c>
      <c r="GW24" s="1040">
        <v>2.2629999999999999</v>
      </c>
      <c r="GX24" s="1043">
        <v>2.4900000000000002</v>
      </c>
      <c r="GY24" s="1039">
        <v>2.0539999999999998</v>
      </c>
      <c r="GZ24" s="1043">
        <v>2.411</v>
      </c>
      <c r="HA24" s="1040">
        <v>2.8239999999999998</v>
      </c>
      <c r="HB24" s="1040">
        <v>1.349</v>
      </c>
      <c r="HC24" s="1040">
        <v>1.3220000000000001</v>
      </c>
      <c r="HD24" s="1040">
        <v>4.1059999999999999</v>
      </c>
      <c r="HE24" s="1040">
        <v>5.5119999999999996</v>
      </c>
      <c r="HF24" s="1040">
        <v>7.7060000000000004</v>
      </c>
      <c r="HG24" s="1040">
        <v>3.9079999999999999</v>
      </c>
      <c r="HH24" s="1040">
        <f>[43]PCR!$I$170</f>
        <v>2.0230000000000001</v>
      </c>
      <c r="HI24" s="1043">
        <f>[44]PCR!$I$170</f>
        <v>1.296</v>
      </c>
      <c r="HJ24" s="1040">
        <v>1.3340000000000001</v>
      </c>
      <c r="HK24" s="1043">
        <f>[45]PCR!$J$169</f>
        <v>1.454</v>
      </c>
      <c r="HL24" s="1043">
        <f>[50]PCR!$I$170</f>
        <v>2.7869999999999999</v>
      </c>
      <c r="HM24" s="1043">
        <v>4.1079999999999997</v>
      </c>
      <c r="HN24" s="1044">
        <v>3.12</v>
      </c>
      <c r="HO24" s="1044">
        <v>2.7919999999999998</v>
      </c>
      <c r="HP24" s="1044">
        <v>5.3559999999999999</v>
      </c>
      <c r="HQ24" s="1044">
        <v>10.11</v>
      </c>
      <c r="HR24" s="1044">
        <v>4.8040000000000003</v>
      </c>
      <c r="HS24" s="1044">
        <v>2.4119999999999999</v>
      </c>
      <c r="HT24" s="1045">
        <v>1.706</v>
      </c>
      <c r="HU24" s="1046">
        <v>1.7490000000000001</v>
      </c>
      <c r="HV24" s="1046">
        <v>3.335</v>
      </c>
      <c r="HW24" s="1046">
        <v>3.92</v>
      </c>
      <c r="HX24" s="1047">
        <v>3.7719999999999998</v>
      </c>
      <c r="HY24" s="1045">
        <f>[46]Cate!J169</f>
        <v>3.8050000000000002</v>
      </c>
      <c r="HZ24" s="1048">
        <v>6.1890000000000001</v>
      </c>
      <c r="IA24" s="1049">
        <f>[47]Cate!J169</f>
        <v>6.7320000000000002</v>
      </c>
      <c r="IB24" s="1050">
        <v>6.556</v>
      </c>
      <c r="IC24" s="1051">
        <v>11.619</v>
      </c>
      <c r="ID24" s="1049">
        <f>[49]PCR!$J$169</f>
        <v>2.3490000000000002</v>
      </c>
      <c r="IE24" s="1049">
        <v>5.7110000000000003</v>
      </c>
      <c r="IF24" s="1052">
        <v>1.0669999999999999</v>
      </c>
      <c r="IG24" s="1053">
        <v>1.2250000000000001</v>
      </c>
      <c r="IH24" s="1054">
        <f>[51]PCR!$J$169</f>
        <v>1.1160000000000001</v>
      </c>
      <c r="II24" s="1053">
        <v>3.2690000000000001</v>
      </c>
      <c r="IJ24" s="1055">
        <v>7.8879999999999999</v>
      </c>
      <c r="IK24" s="1055">
        <v>5.3929999999999998</v>
      </c>
      <c r="IL24" s="1056">
        <v>2.6640000000000001</v>
      </c>
      <c r="IM24" s="1053">
        <v>10.901</v>
      </c>
      <c r="IN24" s="1057">
        <v>12.541</v>
      </c>
      <c r="IO24" s="1058">
        <v>7.7140000000000004</v>
      </c>
      <c r="IP24" s="1059">
        <v>3.7530000000000001</v>
      </c>
      <c r="IQ24" s="1060">
        <v>4.9379999999999997</v>
      </c>
      <c r="IR24" s="1060">
        <v>2.206</v>
      </c>
      <c r="IS24" s="1060">
        <v>3.4380000000000002</v>
      </c>
      <c r="IT24" s="1060">
        <v>3.9409999999999998</v>
      </c>
      <c r="IU24" s="1060">
        <v>5.2939999999999996</v>
      </c>
      <c r="IV24" s="1060">
        <v>2.0470000000000002</v>
      </c>
      <c r="IW24" s="1060">
        <v>11.23</v>
      </c>
      <c r="IX24" s="1060">
        <v>5.4219999999999997</v>
      </c>
      <c r="IY24" s="1060">
        <v>7.601</v>
      </c>
      <c r="IZ24" s="1060">
        <v>9.6669999999999998</v>
      </c>
      <c r="JA24" s="1060">
        <v>8.6170000000000009</v>
      </c>
      <c r="JB24" s="1060">
        <v>8.0050000000000008</v>
      </c>
      <c r="JC24" s="1060">
        <v>8.5579999999999998</v>
      </c>
      <c r="JD24" s="1060">
        <v>1.833</v>
      </c>
      <c r="JE24" s="1060">
        <v>3.9710000000000001</v>
      </c>
      <c r="JF24" s="1060">
        <v>7.3529999999999998</v>
      </c>
      <c r="JG24" s="1060">
        <v>6.7050000000000001</v>
      </c>
      <c r="JH24" s="1060">
        <v>5.2050000000000001</v>
      </c>
      <c r="JI24" s="1060"/>
      <c r="JJ24" s="1060"/>
      <c r="JK24" s="1060"/>
      <c r="JL24" s="1060"/>
      <c r="JM24" s="1060"/>
      <c r="JN24" s="1060"/>
      <c r="JO24" s="1060"/>
    </row>
    <row r="25" spans="1:275" ht="13.15" hidden="1" customHeight="1">
      <c r="A25" s="1018"/>
      <c r="B25" s="1972"/>
      <c r="C25" s="1973"/>
      <c r="D25" s="1019" t="s">
        <v>1144</v>
      </c>
      <c r="E25" s="1020"/>
      <c r="F25" s="1061">
        <v>1.7000000000000182E-2</v>
      </c>
      <c r="G25" s="1062">
        <v>0.50800000000000001</v>
      </c>
      <c r="H25" s="1063">
        <f t="shared" ref="H25:AK25" si="19">F25+H23-H24</f>
        <v>3.0000000000001831E-3</v>
      </c>
      <c r="I25" s="1064">
        <f t="shared" si="19"/>
        <v>0.49099999999999999</v>
      </c>
      <c r="J25" s="1065">
        <f t="shared" si="19"/>
        <v>2.3000000000000173E-2</v>
      </c>
      <c r="K25" s="1066">
        <f t="shared" si="19"/>
        <v>0.44099999999999995</v>
      </c>
      <c r="L25" s="1065">
        <f t="shared" si="19"/>
        <v>0.12300000000000022</v>
      </c>
      <c r="M25" s="1066">
        <f t="shared" si="19"/>
        <v>0.42799999999999999</v>
      </c>
      <c r="N25" s="1063">
        <f t="shared" si="19"/>
        <v>0.27300000000000019</v>
      </c>
      <c r="O25" s="1066">
        <f t="shared" si="19"/>
        <v>0.77800000000000002</v>
      </c>
      <c r="P25" s="1063">
        <f t="shared" si="19"/>
        <v>0.12600000000000022</v>
      </c>
      <c r="Q25" s="1064">
        <f t="shared" si="19"/>
        <v>0.83100000000000018</v>
      </c>
      <c r="R25" s="1067">
        <f t="shared" si="19"/>
        <v>2.600000000000019E-2</v>
      </c>
      <c r="S25" s="1068">
        <f t="shared" si="19"/>
        <v>2.6970000000000005</v>
      </c>
      <c r="T25" s="1067">
        <f t="shared" si="19"/>
        <v>2.600000000000019E-2</v>
      </c>
      <c r="U25" s="1066">
        <f t="shared" si="19"/>
        <v>2.7060000000000004</v>
      </c>
      <c r="V25" s="1063">
        <f t="shared" si="19"/>
        <v>0.18700000000000022</v>
      </c>
      <c r="W25" s="1066">
        <f t="shared" si="19"/>
        <v>3.0080000000000005</v>
      </c>
      <c r="X25" s="1065">
        <f t="shared" si="19"/>
        <v>0.38700000000000012</v>
      </c>
      <c r="Y25" s="1066">
        <f t="shared" si="19"/>
        <v>3.4410000000000003</v>
      </c>
      <c r="Z25" s="1067">
        <f t="shared" si="19"/>
        <v>0.38700000000000012</v>
      </c>
      <c r="AA25" s="1066">
        <f t="shared" si="19"/>
        <v>3.1380000000000003</v>
      </c>
      <c r="AB25" s="1065">
        <f t="shared" si="19"/>
        <v>8.7000000000000077E-2</v>
      </c>
      <c r="AC25" s="1066">
        <f t="shared" si="19"/>
        <v>2.5690000000000004</v>
      </c>
      <c r="AD25" s="1067">
        <f t="shared" si="19"/>
        <v>8.7000000000000077E-2</v>
      </c>
      <c r="AE25" s="1066">
        <f t="shared" si="19"/>
        <v>1.8160000000000003</v>
      </c>
      <c r="AF25" s="1067">
        <f t="shared" si="19"/>
        <v>8.7000000000000077E-2</v>
      </c>
      <c r="AG25" s="1069">
        <f t="shared" si="19"/>
        <v>1.4820000000000002</v>
      </c>
      <c r="AH25" s="1070">
        <f t="shared" si="19"/>
        <v>8.7000000000000077E-2</v>
      </c>
      <c r="AI25" s="1066">
        <f t="shared" si="19"/>
        <v>1.6440000000000001</v>
      </c>
      <c r="AJ25" s="1067">
        <f t="shared" si="19"/>
        <v>8.7000000000000133E-2</v>
      </c>
      <c r="AK25" s="1066">
        <f t="shared" si="19"/>
        <v>1.847</v>
      </c>
      <c r="AL25" s="1032">
        <f>N25*1.137</f>
        <v>0.3104010000000002</v>
      </c>
      <c r="AM25" s="1066">
        <f>AK25+AM23-AM24</f>
        <v>2.0959999999999996</v>
      </c>
      <c r="AN25" s="1032">
        <f>P25*1.137</f>
        <v>0.14326200000000025</v>
      </c>
      <c r="AO25" s="1069">
        <f>AM25+AO23-AO24</f>
        <v>1.8619999999999997</v>
      </c>
      <c r="AP25" s="1032">
        <f>R25*1.137</f>
        <v>2.9562000000000217E-2</v>
      </c>
      <c r="AQ25" s="1069">
        <v>1.8660000000000001</v>
      </c>
      <c r="AR25" s="1032">
        <f>T25*1.137</f>
        <v>2.9562000000000217E-2</v>
      </c>
      <c r="AS25" s="1066">
        <f>AQ25+AS23-AS24</f>
        <v>1.5230000000000001</v>
      </c>
      <c r="AT25" s="1032">
        <f>V25*1.137</f>
        <v>0.21261900000000025</v>
      </c>
      <c r="AU25" s="1066">
        <f>AS25+AU23-AU24</f>
        <v>1.5550000000000004</v>
      </c>
      <c r="AV25" s="1032">
        <f>X25*1.137</f>
        <v>0.44001900000000016</v>
      </c>
      <c r="AW25" s="1069">
        <f>AU25+AW23-AW24</f>
        <v>1.9100000000000006</v>
      </c>
      <c r="AX25" s="1032">
        <f>Z25*1.137</f>
        <v>0.44001900000000016</v>
      </c>
      <c r="AY25" s="1066">
        <f>AW25+AY23-AY24</f>
        <v>2.2130000000000005</v>
      </c>
      <c r="AZ25" s="1032">
        <v>9.891900000000009E-2</v>
      </c>
      <c r="BA25" s="1066">
        <v>2.1560000000000006</v>
      </c>
      <c r="BB25" s="1032">
        <v>9.891900000000009E-2</v>
      </c>
      <c r="BC25" s="1066">
        <v>1.7550000000000006</v>
      </c>
      <c r="BD25" s="1067">
        <v>9.891900000000009E-2</v>
      </c>
      <c r="BE25" s="1066">
        <v>1.3970000000000007</v>
      </c>
      <c r="BF25" s="1067">
        <f>BD25+BF23-BF24</f>
        <v>9.891900000000009E-2</v>
      </c>
      <c r="BG25" s="1066">
        <v>1.159</v>
      </c>
      <c r="BH25" s="1067">
        <f>AJ25*1.137</f>
        <v>9.8919000000000146E-2</v>
      </c>
      <c r="BI25" s="1066">
        <f>BG25+BI23-BI24</f>
        <v>0.94200000000000017</v>
      </c>
      <c r="BJ25" s="1032">
        <f>AL25*1.137</f>
        <v>0.35292593700000024</v>
      </c>
      <c r="BK25" s="1066">
        <f>BI25+BK23-BK24</f>
        <v>2.1240000000000001</v>
      </c>
      <c r="BL25" s="1032">
        <f>AN25*1.137</f>
        <v>0.16288889400000028</v>
      </c>
      <c r="BM25" s="1066">
        <f>BK25+BM23-BM24</f>
        <v>1.0650000000000002</v>
      </c>
      <c r="BN25" s="1032">
        <f>AP25*1.137</f>
        <v>3.3611994000000249E-2</v>
      </c>
      <c r="BO25" s="1066">
        <f>BM25+BO23-BO24</f>
        <v>1.1000000000000001</v>
      </c>
      <c r="BP25" s="1032">
        <f>AR25*1.137</f>
        <v>3.3611994000000249E-2</v>
      </c>
      <c r="BQ25" s="1066">
        <f>BO25+BQ23-BQ24</f>
        <v>1.2750000000000001</v>
      </c>
      <c r="BR25" s="1032">
        <f>AT25*1.137</f>
        <v>0.24174780300000029</v>
      </c>
      <c r="BS25" s="1066">
        <f>BQ25+BS23-BS24</f>
        <v>1.6380000000000003</v>
      </c>
      <c r="BT25" s="1032">
        <f>AV25*1.137</f>
        <v>0.50030160300000015</v>
      </c>
      <c r="BU25" s="1066">
        <f>BS25+BU23-BU24</f>
        <v>2.0530000000000004</v>
      </c>
      <c r="BV25" s="1032">
        <f>AX25*1.137</f>
        <v>0.50030160300000015</v>
      </c>
      <c r="BW25" s="1066">
        <f>BU25+BW23-BW24</f>
        <v>2.7970000000000006</v>
      </c>
      <c r="BX25" s="1032">
        <f>AZ25*1.137</f>
        <v>0.11247090300000011</v>
      </c>
      <c r="BY25" s="1069">
        <f>BW25+BY23-BY24</f>
        <v>2.3560000000000008</v>
      </c>
      <c r="BZ25" s="1032">
        <f>BB25*1.137</f>
        <v>0.11247090300000011</v>
      </c>
      <c r="CA25" s="1066">
        <f>BY25+CA23-CA24</f>
        <v>1.9160000000000006</v>
      </c>
      <c r="CB25" s="1032">
        <f>BD25*1.137</f>
        <v>0.11247090300000011</v>
      </c>
      <c r="CC25" s="1066">
        <f>CA25+CC23-CC24</f>
        <v>1.3770000000000004</v>
      </c>
      <c r="CD25" s="1032">
        <f>BF25*1.137</f>
        <v>0.11247090300000011</v>
      </c>
      <c r="CE25" s="1066">
        <f>CC25+CE23-CE24</f>
        <v>1.4530000000000003</v>
      </c>
      <c r="CF25" s="1032">
        <f>BH25*1.137</f>
        <v>0.11247090300000016</v>
      </c>
      <c r="CG25" s="1066">
        <f>CE25+CG23-CG24</f>
        <v>1.762</v>
      </c>
      <c r="CH25" s="1032">
        <f>BJ25*1.137</f>
        <v>0.40127679036900027</v>
      </c>
      <c r="CI25" s="1066">
        <f>CG25+CI23-CI24</f>
        <v>2.1349999999999998</v>
      </c>
      <c r="CJ25" s="1032">
        <v>0.879</v>
      </c>
      <c r="CK25" s="1066">
        <f>CI25+CK23-CK24</f>
        <v>2.2299999999999995</v>
      </c>
      <c r="CL25" s="1032">
        <v>0.879</v>
      </c>
      <c r="CM25" s="1066">
        <f>CK25+CM23-CM24</f>
        <v>1.5819999999999994</v>
      </c>
      <c r="CN25" s="1032">
        <v>0.879</v>
      </c>
      <c r="CO25" s="1066">
        <f>CM25+CO23-CO24</f>
        <v>1.5899999999999994</v>
      </c>
      <c r="CP25" s="1032">
        <v>0.879</v>
      </c>
      <c r="CQ25" s="1066">
        <f>CO25+CQ23-CQ24</f>
        <v>2.7519999999999998</v>
      </c>
      <c r="CR25" s="1032">
        <v>0.879</v>
      </c>
      <c r="CS25" s="1066">
        <f>CQ25+CS23-CS24</f>
        <v>2.9459999999999997</v>
      </c>
      <c r="CT25" s="1032">
        <v>1.3837877792298414</v>
      </c>
      <c r="CU25" s="1066">
        <f>CS25+CU23-CU24</f>
        <v>3.1970000000000001</v>
      </c>
      <c r="CV25" s="1032">
        <v>0.879</v>
      </c>
      <c r="CW25" s="1066">
        <f>CU25+CW23-CW24</f>
        <v>2.8879999999999995</v>
      </c>
      <c r="CX25" s="1032">
        <v>0.879</v>
      </c>
      <c r="CY25" s="1066">
        <v>2.024</v>
      </c>
      <c r="CZ25" s="1032">
        <v>0.879</v>
      </c>
      <c r="DA25" s="1066">
        <f>CY25+DA23-DA24</f>
        <v>2.09</v>
      </c>
      <c r="DB25" s="1032">
        <v>0.879</v>
      </c>
      <c r="DC25" s="1066">
        <f>DA25+DC23-DC24</f>
        <v>2.7449999999999997</v>
      </c>
      <c r="DD25" s="1032">
        <v>0.879</v>
      </c>
      <c r="DE25" s="1066">
        <f>DC25+DE23-DE24</f>
        <v>3.3469999999999995</v>
      </c>
      <c r="DF25" s="1032">
        <v>0.879</v>
      </c>
      <c r="DG25" s="1066">
        <f>DE25+DG23-DG24</f>
        <v>3.6850000000000001</v>
      </c>
      <c r="DH25" s="1032">
        <v>0.879</v>
      </c>
      <c r="DI25" s="1066">
        <f>DG25+DI23-DI24</f>
        <v>4.668000000000001</v>
      </c>
      <c r="DJ25" s="1032">
        <v>0.879</v>
      </c>
      <c r="DK25" s="1066">
        <f>DI25+DK23-DK24</f>
        <v>3.467000000000001</v>
      </c>
      <c r="DL25" s="1032">
        <v>0.879</v>
      </c>
      <c r="DM25" s="1066">
        <f>DK25+DM23-DM24</f>
        <v>3.5610000000000008</v>
      </c>
      <c r="DN25" s="1032">
        <v>0.879</v>
      </c>
      <c r="DO25" s="1066">
        <f>DM25+DO23-DO24</f>
        <v>3.1960000000000006</v>
      </c>
      <c r="DP25" s="1032">
        <v>0.879</v>
      </c>
      <c r="DQ25" s="1066">
        <f>DO25+DQ23-DQ24</f>
        <v>3.6620000000000008</v>
      </c>
      <c r="DR25" s="1032">
        <v>0.879</v>
      </c>
      <c r="DS25" s="1066">
        <f>DQ25+DS23-DS24</f>
        <v>5.4640000000000004</v>
      </c>
      <c r="DT25" s="1032">
        <v>0.879</v>
      </c>
      <c r="DU25" s="1066">
        <f>DS25+DU23-DU24</f>
        <v>4.2900000000000009</v>
      </c>
      <c r="DV25" s="1032">
        <v>0.879</v>
      </c>
      <c r="DW25" s="1066">
        <f>DU25+DW23-DW24</f>
        <v>3.6700000000000008</v>
      </c>
      <c r="DX25" s="1032">
        <v>0.879</v>
      </c>
      <c r="DY25" s="1066">
        <f>DW25+DY23-DY24</f>
        <v>3.2180000000000009</v>
      </c>
      <c r="DZ25" s="1032">
        <v>0.879</v>
      </c>
      <c r="EA25" s="1066">
        <f>DY25+EA23-EA24</f>
        <v>3.2630000000000008</v>
      </c>
      <c r="EB25" s="1032">
        <v>0.879</v>
      </c>
      <c r="EC25" s="1066">
        <f>EA25+EC23-EC24</f>
        <v>3.4030000000000005</v>
      </c>
      <c r="ED25" s="1032">
        <v>0.879</v>
      </c>
      <c r="EE25" s="1066">
        <f>EC25+EE23-EE24</f>
        <v>3.4240000000000004</v>
      </c>
      <c r="EF25" s="1032">
        <v>0.879</v>
      </c>
      <c r="EG25" s="1066">
        <f>EE25+EG23-EG24</f>
        <v>4.0220000000000002</v>
      </c>
      <c r="EH25" s="1032">
        <v>0.879</v>
      </c>
      <c r="EI25" s="1066">
        <f>EG25+EI23-EI24</f>
        <v>4.5810000000000004</v>
      </c>
      <c r="EJ25" s="1032">
        <v>0.879</v>
      </c>
      <c r="EK25" s="1066">
        <f>EI25+EK23-EK24</f>
        <v>4.4520000000000008</v>
      </c>
      <c r="EL25" s="1032">
        <v>0.879</v>
      </c>
      <c r="EM25" s="1066">
        <f>EK25+EM23-EM24</f>
        <v>5.3840000000000012</v>
      </c>
      <c r="EN25" s="1032">
        <v>0.879</v>
      </c>
      <c r="EO25" s="1066">
        <v>6.117</v>
      </c>
      <c r="EP25" s="1032">
        <v>0.879</v>
      </c>
      <c r="EQ25" s="1066">
        <f>EO25+EQ23-EQ24</f>
        <v>6.0950000000000006</v>
      </c>
      <c r="ER25" s="1032">
        <v>0.879</v>
      </c>
      <c r="ES25" s="1066">
        <f>EQ25+ES23-ES24</f>
        <v>5.6180000000000003</v>
      </c>
      <c r="ET25" s="1032">
        <v>0.879</v>
      </c>
      <c r="EU25" s="1066">
        <f>ES25+EU23-EU24</f>
        <v>5.120000000000001</v>
      </c>
      <c r="EV25" s="1032">
        <v>0.879</v>
      </c>
      <c r="EW25" s="1066">
        <f>EU25+EW23-EW24</f>
        <v>4.5770000000000008</v>
      </c>
      <c r="EX25" s="1032">
        <v>0.879</v>
      </c>
      <c r="EY25" s="1066" t="e">
        <f>EW25+EY23-EY24</f>
        <v>#REF!</v>
      </c>
      <c r="EZ25" s="1032">
        <v>0.879</v>
      </c>
      <c r="FA25" s="1066" t="e">
        <f>EY25+FA23-FA24</f>
        <v>#REF!</v>
      </c>
      <c r="FB25" s="1032">
        <v>0.879</v>
      </c>
      <c r="FC25" s="1066" t="e">
        <f>FA25+FC23-FC24</f>
        <v>#REF!</v>
      </c>
      <c r="FD25" s="1032">
        <v>0.879</v>
      </c>
      <c r="FE25" s="1066">
        <v>5.133</v>
      </c>
      <c r="FF25" s="1032">
        <v>0.879</v>
      </c>
      <c r="FG25" s="1066">
        <f>FE25+FG23-FG24</f>
        <v>4.9399999999999995</v>
      </c>
      <c r="FH25" s="1032">
        <v>0.879</v>
      </c>
      <c r="FI25" s="1066">
        <f>FG25+FI23-FI24</f>
        <v>6.0220000000000002</v>
      </c>
      <c r="FJ25" s="1032">
        <v>0.879</v>
      </c>
      <c r="FK25" s="1066">
        <f>FI25+FK23-FK24</f>
        <v>5.5980000000000008</v>
      </c>
      <c r="FL25" s="1032">
        <v>0.879</v>
      </c>
      <c r="FM25" s="1066">
        <f>FK25+FM23-FM24</f>
        <v>6.5350000000000001</v>
      </c>
      <c r="FN25" s="1032">
        <v>0.879</v>
      </c>
      <c r="FO25" s="1066">
        <f>FM25+FO23-FO24</f>
        <v>6.9080000000000013</v>
      </c>
      <c r="FP25" s="1032">
        <v>0.879</v>
      </c>
      <c r="FQ25" s="1066">
        <f>FO25+FQ23-FQ24</f>
        <v>6.846000000000001</v>
      </c>
      <c r="FR25" s="1036">
        <v>4.3460000000000001</v>
      </c>
      <c r="FS25" s="1066">
        <f t="shared" ref="FS25:FY25" si="20">FQ25+FS23-FS24</f>
        <v>4.8820000000000014</v>
      </c>
      <c r="FT25" s="1032">
        <f t="shared" si="20"/>
        <v>3.6590000000000003</v>
      </c>
      <c r="FU25" s="1066">
        <f t="shared" si="20"/>
        <v>4.7300000000000013</v>
      </c>
      <c r="FV25" s="1032">
        <f t="shared" si="20"/>
        <v>4.0380000000000003</v>
      </c>
      <c r="FW25" s="1066">
        <f t="shared" si="20"/>
        <v>5.0410000000000013</v>
      </c>
      <c r="FX25" s="1032">
        <f t="shared" si="20"/>
        <v>4.3350000000000009</v>
      </c>
      <c r="FY25" s="1066">
        <f t="shared" si="20"/>
        <v>4.9780000000000015</v>
      </c>
      <c r="FZ25" s="1032">
        <v>5.048</v>
      </c>
      <c r="GA25" s="1064">
        <v>4.9050000000000002</v>
      </c>
      <c r="GB25" s="1072">
        <f t="shared" ref="GB25:GR25" si="21">GA25+GB23-GB24</f>
        <v>4.5310000000000006</v>
      </c>
      <c r="GC25" s="1072">
        <f t="shared" si="21"/>
        <v>6.0610000000000008</v>
      </c>
      <c r="GD25" s="1072">
        <f t="shared" si="21"/>
        <v>6.6260000000000012</v>
      </c>
      <c r="GE25" s="1073">
        <f t="shared" si="21"/>
        <v>7.7710000000000017</v>
      </c>
      <c r="GF25" s="1074">
        <f t="shared" si="21"/>
        <v>5.9420000000000011</v>
      </c>
      <c r="GG25" s="1073">
        <f t="shared" si="21"/>
        <v>4.6790000000000003</v>
      </c>
      <c r="GH25" s="1073">
        <f t="shared" si="21"/>
        <v>3.967000000000001</v>
      </c>
      <c r="GI25" s="1075">
        <f t="shared" si="21"/>
        <v>2.8700000000000006</v>
      </c>
      <c r="GJ25" s="1073">
        <f t="shared" si="21"/>
        <v>3.1490000000000014</v>
      </c>
      <c r="GK25" s="1075">
        <f t="shared" si="21"/>
        <v>2.511000000000001</v>
      </c>
      <c r="GL25" s="1073">
        <f t="shared" si="21"/>
        <v>2.8740000000000006</v>
      </c>
      <c r="GM25" s="1075">
        <f t="shared" si="21"/>
        <v>4.4619999999999997</v>
      </c>
      <c r="GN25" s="1074">
        <f t="shared" si="21"/>
        <v>5.4650000000000007</v>
      </c>
      <c r="GO25" s="1076">
        <f t="shared" si="21"/>
        <v>6.0259999999999998</v>
      </c>
      <c r="GP25" s="1074">
        <f t="shared" si="21"/>
        <v>9.6590000000000007</v>
      </c>
      <c r="GQ25" s="1074">
        <f t="shared" si="21"/>
        <v>11.062000000000001</v>
      </c>
      <c r="GR25" s="1074">
        <f t="shared" si="21"/>
        <v>10.398</v>
      </c>
      <c r="GS25" s="1141">
        <v>8.3230000000000004</v>
      </c>
      <c r="GT25" s="1074">
        <f t="shared" ref="GT25:HB25" si="22">GS25+GT23-GT24</f>
        <v>7.0740000000000016</v>
      </c>
      <c r="GU25" s="1074">
        <f t="shared" si="22"/>
        <v>4.450000000000002</v>
      </c>
      <c r="GV25" s="1077">
        <f t="shared" si="22"/>
        <v>4.9700000000000024</v>
      </c>
      <c r="GW25" s="1074">
        <f t="shared" si="22"/>
        <v>6.203000000000003</v>
      </c>
      <c r="GX25" s="1077">
        <f t="shared" si="22"/>
        <v>7.5610000000000017</v>
      </c>
      <c r="GY25" s="1073">
        <f t="shared" si="22"/>
        <v>9.9580000000000002</v>
      </c>
      <c r="GZ25" s="1077">
        <f t="shared" si="22"/>
        <v>9.5609999999999999</v>
      </c>
      <c r="HA25" s="1074">
        <f t="shared" si="22"/>
        <v>8.4640000000000004</v>
      </c>
      <c r="HB25" s="1227">
        <f t="shared" si="22"/>
        <v>10.226000000000001</v>
      </c>
      <c r="HC25" s="1074">
        <v>15.087</v>
      </c>
      <c r="HD25" s="1074">
        <f t="shared" ref="HD25:HU25" si="23">HC25+HD23-HD24</f>
        <v>20.217999999999996</v>
      </c>
      <c r="HE25" s="1074">
        <f t="shared" si="23"/>
        <v>19.426999999999996</v>
      </c>
      <c r="HF25" s="1074">
        <f t="shared" si="23"/>
        <v>13.725999999999996</v>
      </c>
      <c r="HG25" s="1074">
        <f t="shared" si="23"/>
        <v>10.509999999999996</v>
      </c>
      <c r="HH25" s="1074">
        <f t="shared" si="23"/>
        <v>9.769999999999996</v>
      </c>
      <c r="HI25" s="1077">
        <f t="shared" si="23"/>
        <v>9.3539999999999974</v>
      </c>
      <c r="HJ25" s="1074">
        <f t="shared" si="23"/>
        <v>11.762999999999998</v>
      </c>
      <c r="HK25" s="1077">
        <f t="shared" si="23"/>
        <v>14.286999999999997</v>
      </c>
      <c r="HL25" s="1142">
        <f t="shared" si="23"/>
        <v>18.254999999999999</v>
      </c>
      <c r="HM25" s="1077">
        <f t="shared" si="23"/>
        <v>17.517999999999997</v>
      </c>
      <c r="HN25" s="1078">
        <f t="shared" si="23"/>
        <v>17.234999999999996</v>
      </c>
      <c r="HO25" s="1078">
        <f t="shared" si="23"/>
        <v>17.005999999999993</v>
      </c>
      <c r="HP25" s="1078">
        <f t="shared" si="23"/>
        <v>16.48599999999999</v>
      </c>
      <c r="HQ25" s="1078">
        <f t="shared" si="23"/>
        <v>9.8309999999999889</v>
      </c>
      <c r="HR25" s="1078">
        <f t="shared" si="23"/>
        <v>7.5249999999999897</v>
      </c>
      <c r="HS25" s="1143">
        <f t="shared" si="23"/>
        <v>6.8999999999999906</v>
      </c>
      <c r="HT25" s="1144">
        <f t="shared" si="23"/>
        <v>5.9989999999999899</v>
      </c>
      <c r="HU25" s="1145">
        <f t="shared" si="23"/>
        <v>7.3019999999999889</v>
      </c>
      <c r="HV25" s="1145">
        <v>8.6929999999999996</v>
      </c>
      <c r="HW25" s="1080">
        <f t="shared" ref="HW25:JO25" si="24">HV25+HW23-HW24</f>
        <v>8.1210000000000004</v>
      </c>
      <c r="HX25" s="1081">
        <f t="shared" si="24"/>
        <v>10.654999999999999</v>
      </c>
      <c r="HY25" s="1079">
        <f t="shared" si="24"/>
        <v>13.326000000000001</v>
      </c>
      <c r="HZ25" s="1082">
        <f t="shared" si="24"/>
        <v>17.255000000000003</v>
      </c>
      <c r="IA25" s="1083">
        <f t="shared" si="24"/>
        <v>19.514000000000003</v>
      </c>
      <c r="IB25" s="1084">
        <f t="shared" si="24"/>
        <v>19.558000000000003</v>
      </c>
      <c r="IC25" s="1085">
        <f t="shared" si="24"/>
        <v>12.426000000000002</v>
      </c>
      <c r="ID25" s="1228">
        <f t="shared" si="24"/>
        <v>10.898000000000001</v>
      </c>
      <c r="IE25" s="1229">
        <f t="shared" si="24"/>
        <v>6.5980000000000008</v>
      </c>
      <c r="IF25" s="1087">
        <f t="shared" si="24"/>
        <v>6.3050000000000006</v>
      </c>
      <c r="IG25" s="1088">
        <f t="shared" si="24"/>
        <v>6.5210000000000008</v>
      </c>
      <c r="IH25" s="1089">
        <f t="shared" si="24"/>
        <v>6.9050000000000011</v>
      </c>
      <c r="II25" s="1088">
        <f t="shared" si="24"/>
        <v>11.759</v>
      </c>
      <c r="IJ25" s="1090">
        <f t="shared" si="24"/>
        <v>9.706999999999999</v>
      </c>
      <c r="IK25" s="1090">
        <f t="shared" si="24"/>
        <v>12.338999999999999</v>
      </c>
      <c r="IL25" s="1091">
        <f t="shared" si="24"/>
        <v>13.749999999999998</v>
      </c>
      <c r="IM25" s="1088">
        <v>23.844999999999999</v>
      </c>
      <c r="IN25" s="1092">
        <f t="shared" si="24"/>
        <v>22.013000000000002</v>
      </c>
      <c r="IO25" s="1093">
        <f t="shared" si="24"/>
        <v>17.942</v>
      </c>
      <c r="IP25" s="1094">
        <f t="shared" si="24"/>
        <v>17.408000000000001</v>
      </c>
      <c r="IQ25" s="1095">
        <f t="shared" si="24"/>
        <v>12.835000000000001</v>
      </c>
      <c r="IR25" s="1095">
        <f t="shared" si="24"/>
        <v>14.608000000000001</v>
      </c>
      <c r="IS25" s="1095">
        <f t="shared" si="24"/>
        <v>14.976000000000001</v>
      </c>
      <c r="IT25" s="1095">
        <f t="shared" si="24"/>
        <v>12.468000000000004</v>
      </c>
      <c r="IU25" s="1095">
        <f t="shared" si="24"/>
        <v>9.7850000000000037</v>
      </c>
      <c r="IV25" s="1095">
        <f t="shared" si="24"/>
        <v>9.658000000000003</v>
      </c>
      <c r="IW25" s="1095">
        <f t="shared" si="24"/>
        <v>9.5130000000000017</v>
      </c>
      <c r="IX25" s="1095">
        <f t="shared" si="24"/>
        <v>14.521000000000001</v>
      </c>
      <c r="IY25" s="1095">
        <f t="shared" si="24"/>
        <v>18.912000000000003</v>
      </c>
      <c r="IZ25" s="1095">
        <f t="shared" si="24"/>
        <v>17.694000000000003</v>
      </c>
      <c r="JA25" s="1095">
        <f t="shared" si="24"/>
        <v>20.362000000000002</v>
      </c>
      <c r="JB25" s="1095">
        <f t="shared" si="24"/>
        <v>18.219000000000001</v>
      </c>
      <c r="JC25" s="1095">
        <f t="shared" si="24"/>
        <v>12.043000000000003</v>
      </c>
      <c r="JD25" s="1095">
        <f t="shared" si="24"/>
        <v>11.979000000000003</v>
      </c>
      <c r="JE25" s="1095">
        <f t="shared" si="24"/>
        <v>12.501000000000001</v>
      </c>
      <c r="JF25" s="1095">
        <f t="shared" si="24"/>
        <v>11.171000000000001</v>
      </c>
      <c r="JG25" s="1095">
        <f t="shared" si="24"/>
        <v>12.989000000000003</v>
      </c>
      <c r="JH25" s="1095">
        <f t="shared" si="24"/>
        <v>14.481000000000003</v>
      </c>
      <c r="JI25" s="1095">
        <f t="shared" si="24"/>
        <v>14.481000000000003</v>
      </c>
      <c r="JJ25" s="1095">
        <f t="shared" si="24"/>
        <v>14.481000000000003</v>
      </c>
      <c r="JK25" s="1095">
        <f t="shared" si="24"/>
        <v>14.481000000000003</v>
      </c>
      <c r="JL25" s="1095">
        <f t="shared" si="24"/>
        <v>14.481000000000003</v>
      </c>
      <c r="JM25" s="1095">
        <f t="shared" si="24"/>
        <v>14.481000000000003</v>
      </c>
      <c r="JN25" s="1095">
        <f t="shared" si="24"/>
        <v>14.481000000000003</v>
      </c>
      <c r="JO25" s="1095">
        <f t="shared" si="24"/>
        <v>14.481000000000003</v>
      </c>
    </row>
    <row r="26" spans="1:275" s="1137" customFormat="1" ht="13.15" hidden="1" customHeight="1" thickBot="1">
      <c r="A26" s="1096"/>
      <c r="B26" s="1972"/>
      <c r="C26" s="1973"/>
      <c r="D26" s="1097" t="s">
        <v>1145</v>
      </c>
      <c r="E26" s="1098">
        <v>1.9</v>
      </c>
      <c r="F26" s="1099">
        <v>5.0049067713445076E-2</v>
      </c>
      <c r="G26" s="1100">
        <v>2.9607407407407411</v>
      </c>
      <c r="H26" s="1101">
        <f t="shared" ref="H26:BS26" si="25">IF(H25&lt;=J24,H25/J24,IF(H25&lt;=J24+L24,1+(H25-J24)/L24,IF(H25&lt;=J24+L24+N24,2+(H25-J24-L24)/N24,H25*3/(J24+L24+N24))))</f>
        <v>3.0000000000001831E-2</v>
      </c>
      <c r="I26" s="1102">
        <f t="shared" si="25"/>
        <v>1.6315789473684208</v>
      </c>
      <c r="J26" s="1103">
        <f t="shared" si="25"/>
        <v>7.6666666666667244E-2</v>
      </c>
      <c r="K26" s="1104">
        <f t="shared" si="25"/>
        <v>1.3928571428571426</v>
      </c>
      <c r="L26" s="1103">
        <f t="shared" si="25"/>
        <v>0.41000000000000075</v>
      </c>
      <c r="M26" s="1104">
        <f t="shared" si="25"/>
        <v>1.5482866043613708</v>
      </c>
      <c r="N26" s="1101">
        <f t="shared" si="25"/>
        <v>0.49908592321755058</v>
      </c>
      <c r="O26" s="1104">
        <f t="shared" si="25"/>
        <v>1.7491803278688525</v>
      </c>
      <c r="P26" s="1101">
        <f t="shared" si="25"/>
        <v>0.31500000000000056</v>
      </c>
      <c r="Q26" s="1104">
        <f t="shared" si="25"/>
        <v>1.3953488372093026</v>
      </c>
      <c r="R26" s="1105">
        <f t="shared" si="25"/>
        <v>7.4285714285714829E-2</v>
      </c>
      <c r="S26" s="1106">
        <f t="shared" si="25"/>
        <v>4.5455056179775282</v>
      </c>
      <c r="T26" s="1101">
        <f t="shared" si="25"/>
        <v>0.10878661087866189</v>
      </c>
      <c r="U26" s="1104">
        <f t="shared" si="25"/>
        <v>4.6655172413793107</v>
      </c>
      <c r="V26" s="1101">
        <f t="shared" si="25"/>
        <v>0.46750000000000053</v>
      </c>
      <c r="W26" s="1104">
        <f t="shared" si="25"/>
        <v>4.0777225485765936</v>
      </c>
      <c r="X26" s="1103">
        <f t="shared" si="25"/>
        <v>0.77400000000000024</v>
      </c>
      <c r="Y26" s="1104">
        <f t="shared" si="25"/>
        <v>4.1929325751421604</v>
      </c>
      <c r="Z26" s="1103">
        <f t="shared" si="25"/>
        <v>0.70363636363636384</v>
      </c>
      <c r="AA26" s="1107">
        <f t="shared" si="25"/>
        <v>4.0127877237851663</v>
      </c>
      <c r="AB26" s="1103">
        <f t="shared" si="25"/>
        <v>0.21750000000000019</v>
      </c>
      <c r="AC26" s="1104">
        <f t="shared" si="25"/>
        <v>4.3079932923420907</v>
      </c>
      <c r="AD26" s="1103">
        <f t="shared" si="25"/>
        <v>0.27187500000000026</v>
      </c>
      <c r="AE26" s="1104">
        <f t="shared" si="25"/>
        <v>4.6169491525423725</v>
      </c>
      <c r="AF26" s="1103">
        <f t="shared" si="25"/>
        <v>0.28903654485049862</v>
      </c>
      <c r="AG26" s="1107">
        <f t="shared" si="25"/>
        <v>3.6835128417564214</v>
      </c>
      <c r="AH26" s="1108">
        <f t="shared" si="25"/>
        <v>0.19954128440366992</v>
      </c>
      <c r="AI26" s="1104">
        <f t="shared" si="25"/>
        <v>2.7091469681397742</v>
      </c>
      <c r="AJ26" s="1105">
        <f t="shared" si="25"/>
        <v>0.15846994535519149</v>
      </c>
      <c r="AK26" s="1104">
        <f t="shared" si="25"/>
        <v>2.9406779661016951</v>
      </c>
      <c r="AL26" s="1109">
        <f t="shared" si="25"/>
        <v>0.48576056338028201</v>
      </c>
      <c r="AM26" s="1104">
        <f t="shared" si="25"/>
        <v>3.2114402451481099</v>
      </c>
      <c r="AN26" s="1109">
        <f t="shared" si="25"/>
        <v>0.20064705882352976</v>
      </c>
      <c r="AO26" s="1107">
        <f t="shared" si="25"/>
        <v>3.5899742930591247</v>
      </c>
      <c r="AP26" s="1109">
        <f t="shared" si="25"/>
        <v>8.1214285714286308E-2</v>
      </c>
      <c r="AQ26" s="1107">
        <f t="shared" si="25"/>
        <v>3.5678776290630982</v>
      </c>
      <c r="AR26" s="1109">
        <f t="shared" si="25"/>
        <v>6.1587500000000454E-2</v>
      </c>
      <c r="AS26" s="1107">
        <f t="shared" si="25"/>
        <v>2.7731788079470201</v>
      </c>
      <c r="AT26" s="1109">
        <f t="shared" si="25"/>
        <v>0.46832378854625606</v>
      </c>
      <c r="AU26" s="1107">
        <f t="shared" si="25"/>
        <v>2.5898734177215195</v>
      </c>
      <c r="AV26" s="1109">
        <f t="shared" si="25"/>
        <v>0.68538785046729001</v>
      </c>
      <c r="AW26" s="1107">
        <f t="shared" si="25"/>
        <v>2.7288135593220346</v>
      </c>
      <c r="AX26" s="1109">
        <f t="shared" si="25"/>
        <v>0.59785190217391326</v>
      </c>
      <c r="AY26" s="1107">
        <f t="shared" si="25"/>
        <v>3.3278195488721809</v>
      </c>
      <c r="AZ26" s="1109">
        <f t="shared" si="25"/>
        <v>8.4909012875536552E-2</v>
      </c>
      <c r="BA26" s="1107">
        <f t="shared" si="25"/>
        <v>3.3722627737226283</v>
      </c>
      <c r="BB26" s="1109">
        <f t="shared" si="25"/>
        <v>0.25106345177664996</v>
      </c>
      <c r="BC26" s="1107">
        <f t="shared" si="25"/>
        <v>3.3815028901734117</v>
      </c>
      <c r="BD26" s="1109">
        <f t="shared" si="25"/>
        <v>0.26591129032258087</v>
      </c>
      <c r="BE26" s="1107">
        <f t="shared" si="25"/>
        <v>2.5249221183800632</v>
      </c>
      <c r="BF26" s="1109">
        <f t="shared" si="25"/>
        <v>0.12395864661654146</v>
      </c>
      <c r="BG26" s="1107">
        <f t="shared" si="25"/>
        <v>2.1113294040602488</v>
      </c>
      <c r="BH26" s="1109">
        <f t="shared" si="25"/>
        <v>0.16765932203389855</v>
      </c>
      <c r="BI26" s="1107">
        <f t="shared" si="25"/>
        <v>1.1964636542239686</v>
      </c>
      <c r="BJ26" s="1109">
        <f t="shared" si="25"/>
        <v>0.54296298000000032</v>
      </c>
      <c r="BK26" s="1107">
        <f t="shared" si="25"/>
        <v>1.6264428121720884</v>
      </c>
      <c r="BL26" s="1109">
        <f t="shared" si="25"/>
        <v>0.23403576724137973</v>
      </c>
      <c r="BM26" s="1107">
        <f t="shared" si="25"/>
        <v>1.1968365553602816</v>
      </c>
      <c r="BN26" s="1109">
        <f t="shared" si="25"/>
        <v>5.0167155223880967E-2</v>
      </c>
      <c r="BO26" s="1107">
        <f t="shared" si="25"/>
        <v>1.6203271028037385</v>
      </c>
      <c r="BP26" s="1109">
        <f t="shared" si="25"/>
        <v>4.1910216957606293E-2</v>
      </c>
      <c r="BQ26" s="1107">
        <f t="shared" si="25"/>
        <v>1.3698146513680496</v>
      </c>
      <c r="BR26" s="1109">
        <f t="shared" si="25"/>
        <v>0.25025652484472083</v>
      </c>
      <c r="BS26" s="1107">
        <f t="shared" si="25"/>
        <v>1.4414335664335667</v>
      </c>
      <c r="BT26" s="1109">
        <f t="shared" ref="BT26:CI26" si="26">IF(BT25&lt;=BV24,BT25/BV24,IF(BT25&lt;=BV24+BX24,1+(BT25-BV24)/BX24,IF(BT25&lt;=BV24+BX24+BZ24,2+(BT25-BV24-BX24)/BZ24,BT25*3/(BV24+BX24+BZ24))))</f>
        <v>0.45481963909090917</v>
      </c>
      <c r="BU26" s="1107">
        <f t="shared" si="26"/>
        <v>1.5019326339039207</v>
      </c>
      <c r="BV26" s="1109">
        <f t="shared" si="26"/>
        <v>0.35735828785714296</v>
      </c>
      <c r="BW26" s="1107">
        <f t="shared" si="26"/>
        <v>1.8142031379025605</v>
      </c>
      <c r="BX26" s="1109">
        <f t="shared" si="26"/>
        <v>9.9796719609583057E-2</v>
      </c>
      <c r="BY26" s="1107">
        <f t="shared" si="26"/>
        <v>2.5441176470588247</v>
      </c>
      <c r="BZ26" s="1109">
        <f t="shared" si="26"/>
        <v>0.16539838676470603</v>
      </c>
      <c r="CA26" s="1107">
        <f t="shared" si="26"/>
        <v>3.132425068119892</v>
      </c>
      <c r="CB26" s="1109">
        <f t="shared" si="26"/>
        <v>0.1887095687919465</v>
      </c>
      <c r="CC26" s="1107">
        <f t="shared" si="26"/>
        <v>3.2995207667731639</v>
      </c>
      <c r="CD26" s="1109">
        <f t="shared" si="26"/>
        <v>0.12427724088397801</v>
      </c>
      <c r="CE26" s="1107">
        <f t="shared" si="26"/>
        <v>2.9644128113879007</v>
      </c>
      <c r="CF26" s="1109">
        <f t="shared" si="26"/>
        <v>0.13632836727272749</v>
      </c>
      <c r="CG26" s="1107">
        <f t="shared" si="26"/>
        <v>2.6906906906906904</v>
      </c>
      <c r="CH26" s="1109">
        <f t="shared" si="26"/>
        <v>0.4069744324229212</v>
      </c>
      <c r="CI26" s="1107">
        <f t="shared" si="26"/>
        <v>2.4386227544910177</v>
      </c>
      <c r="CJ26" s="1109">
        <f>IF(CJ25&lt;=CL24,CJ25/CL24,IF(CJ25&lt;=CL24+CN24,1+(CJ25-CL24)/CN24,IF(CJ25&lt;=CL24+CN24+#REF!,2+(CJ25-CL24-CN24)/#REF!,CJ25*3/(CL24+CN24+#REF!))))</f>
        <v>0.79547511312217201</v>
      </c>
      <c r="CK26" s="1107">
        <f>IF(CK25&lt;=CM24,CK25/CM24,IF(CK25&lt;=CM24+CO24,1+(CK25-CM24)/CO24,IF(CK25&lt;=CM24+CO24+CQ24,2+(CK25-CM24-CO24)/CQ24,CK25*3/(CM24+CO24+CQ24))))</f>
        <v>2.7649456521739122</v>
      </c>
      <c r="CL26" s="1109">
        <f>IF(CL25&lt;=CN24,CL25/CN24,IF(CL25&lt;=CN24+CP24,1+(CL25-CN24)/CP24,IF(CL25&lt;=CN24+CP24+#REF!,2+(CL25-CN24-CP24)/#REF!,CL25*3/(CN24+CP24+#REF!))))</f>
        <v>0.91155728649797696</v>
      </c>
      <c r="CM26" s="1107">
        <f>IF(CM25&lt;=CO24,CM25/CO24,IF(CM25&lt;=CO24+CQ24,1+(CM25-CO24)/CQ24,IF(CM25&lt;=CO24+CQ24+CS24,2+(CM25-CO24-CQ24)/CS24,CM25*3/(CO24+CQ24+CS24))))</f>
        <v>2.1263307310149036</v>
      </c>
      <c r="CN26" s="1109">
        <f>IF(CN25&lt;=CP24,CN25/CP24,IF(CN25&lt;=CP24+CR24,1+(CN25-CP24)/CR24,IF(CN25&lt;=CP24+CR24+#REF!,2+(CN25-CP24-CR24)/#REF!,CN25*3/(CP24+CR24+#REF!))))</f>
        <v>0.7822757859087992</v>
      </c>
      <c r="CO26" s="1107">
        <f>IF(CO25&lt;=CQ24,CO25/CQ24,IF(CO25&lt;=CQ24+CS24,1+(CO25-CQ24)/CS24,IF(CO25&lt;=CQ24+CS24+CU24,2+(CO25-CQ24-CS24)/CU24,CO25*3/(CQ24+CS24+CU24))))</f>
        <v>1.6061036195883602</v>
      </c>
      <c r="CP26" s="1109">
        <f>IF(CP25&lt;=CR24,CP25/CR24,IF(CP25&lt;=CR24+CT24,1+(CP25-CR24)/CT24,IF(CP25&lt;=CR24+CT24+#REF!,2+(CP25-CR24-CT24)/#REF!,CP25*3/(CR24+CT24+#REF!))))</f>
        <v>0.68777502199092411</v>
      </c>
      <c r="CQ26" s="1107">
        <f>IF(CQ25&lt;=CS24,CQ25/CS24,IF(CQ25&lt;=CS24+CU24,1+(CQ25-CS24)/CU24,IF(CQ25&lt;=CS24+CU24+CW24,2+(CQ25-CS24-CU24)/CW24,CQ25*3/(CS24+CU24+CW24))))</f>
        <v>2.2009702009702008</v>
      </c>
      <c r="CR26" s="1109">
        <f>IF(CR25&lt;=CT24,CR25/CT24,IF(CR25&lt;=CT24+CV24,1+(CR25-CT24)/CV24,IF(CR25&lt;=CT24+CV24+#REF!,2+(CR25-CT24-CV24)/#REF!,CR25*3/(CT24+CV24+#REF!))))</f>
        <v>0.44197777620113543</v>
      </c>
      <c r="CS26" s="1107">
        <f>IF(CS25&lt;=CU24,CS25/CU24,IF(CS25&lt;=CU24+CW24,1+(CS25-CU24)/CW24,IF(CS25&lt;=CU24+CW24+CY24,2+(CS25-CU24-CW24)/CY24,CS25*3/(CU24+CW24+CY24))))</f>
        <v>2.2571428571428571</v>
      </c>
      <c r="CT26" s="1109">
        <f>BV26*1.137</f>
        <v>0.40631637329357156</v>
      </c>
      <c r="CU26" s="1107">
        <f>IF(CU25&lt;=CW24,CU25/CW24,IF(CU25&lt;=CW24+CY24,1+(CU25-CW24)/CY24,IF(CU25&lt;=CW24+CY24+DA24,2+(CU25-CW24-CY24)/DA24,CU25*3/(CW24+CY24+DA24))))</f>
        <v>2.002503128911139</v>
      </c>
      <c r="CV26" s="1109">
        <f>BX26*1.137</f>
        <v>0.11346887019609593</v>
      </c>
      <c r="CW26" s="1107">
        <f>IF(CW25&lt;=CY24,CW25/CY24,IF(CW25&lt;=CY24+DA24,1+(CW25-CY24)/DA24,IF(CW25&lt;=CY24+DA24+DC24,2+(CW25-CY24-DA24)/DC24,CW25*3/(CY24+DA24+DC24))))</f>
        <v>1.7121401752190235</v>
      </c>
      <c r="CX26" s="1109">
        <f>BZ26*1.137</f>
        <v>0.18805796575147077</v>
      </c>
      <c r="CY26" s="1107">
        <f>IF(CY25&lt;=DA24,CY25/DA24,IF(CY25&lt;=DA24+DC24,1+(CY25-DA24)/DC24,IF(CY25&lt;=DA24+DC24+DE24,2+(CY25-DA24-DC24)/DE24,CY25*3/(DA24+DC24+DE24))))</f>
        <v>1.5059382422802849</v>
      </c>
      <c r="CZ26" s="1109">
        <f>CB26*1.137</f>
        <v>0.21456277971644316</v>
      </c>
      <c r="DA26" s="1107">
        <f>IF(DA25&lt;=DC24,DA25/DC24,IF(DA25&lt;=DC24+DE24,1+(DA25-DC24)/DE24,IF(DA25&lt;=DC24+DE24+DG24,2+(DA25-DC24-DE24)/DG24,DA25*3/(DC24+DE24+DG24))))</f>
        <v>2.0864799025578562</v>
      </c>
      <c r="DB26" s="1109">
        <f>CD26*1.137</f>
        <v>0.14130322288508301</v>
      </c>
      <c r="DC26" s="1107">
        <f>IF(DC25&lt;=DE24,DC25/DE24,IF(DC25&lt;=DE24+DG24,1+(DC25-DE24)/DG24,IF(DC25&lt;=DE24+DG24+DI24,2+(DC25-DE24-DG24)/DI24,DC25*3/(DE24+DG24+DI24))))</f>
        <v>1.9981729598051157</v>
      </c>
      <c r="DD26" s="1109">
        <f>CF26*1.137</f>
        <v>0.15500535358909115</v>
      </c>
      <c r="DE26" s="1107">
        <f>IF(DE25&lt;=DG24,DE25/DG24,IF(DE25&lt;=DG24+DI24,1+(DE25-DG24)/DI24,IF(DE25&lt;=DG24+DI24+DK24,2+(DE25-DG24-DI24)/DK24,DE25*3/(DG24+DI24+DK24))))</f>
        <v>2.2206457925636007</v>
      </c>
      <c r="DF26" s="1109">
        <f>CH26*1.137</f>
        <v>0.46272992966486143</v>
      </c>
      <c r="DG26" s="1107">
        <f>IF(DG25&lt;=DI24,DG25/DI24,IF(DG25&lt;=DI24+DK24,1+(DG25-DI24)/DK24,IF(DG25&lt;=DI24+DK24+DM24,2+(DG25-DI24-DK24)/DM24,DG25*3/(DI24+DK24+DM24))))</f>
        <v>2.3839285714285716</v>
      </c>
      <c r="DH26" s="1109">
        <f>CJ26*1.137</f>
        <v>0.90445520361990961</v>
      </c>
      <c r="DI26" s="1107">
        <f>IF(DI25&lt;=DK24,DI25/DK24,IF(DI25&lt;=DK24+DM24,1+(DI25-DK24)/DM24,IF(DI25&lt;=DK24+DM24+DO24,2+(DI25-DK24-DM24)/DO24,DI25*3/(DK24+DM24+DO24))))</f>
        <v>3.4239608801956001</v>
      </c>
      <c r="DJ26" s="1109">
        <v>1.5</v>
      </c>
      <c r="DK26" s="1107">
        <f>IF(DK25&lt;=DM24,DK25/DM24,IF(DK25&lt;=DM24+DO24,1+(DK25-DM24)/DO24,IF(DK25&lt;=DM24+DO24+DQ24,2+(DK25-DM24-DO24)/DQ24,DK25*3/(DM24+DO24+DQ24))))</f>
        <v>3.6002076843198347</v>
      </c>
      <c r="DL26" s="1109">
        <v>1.5</v>
      </c>
      <c r="DM26" s="1107">
        <f>IF(DM25&lt;=DO24,DM25/DO24,IF(DM25&lt;=DO24+DQ24,1+(DM25-DO24)/DQ24,IF(DM25&lt;=DO24+DQ24+DS24,2+(DM25-DO24-DQ24)/DS24,DM25*3/(DO24+DQ24+DS24))))</f>
        <v>4.2697841726618719</v>
      </c>
      <c r="DN26" s="1109">
        <v>1.5</v>
      </c>
      <c r="DO26" s="1107">
        <f>IF(DO25&lt;=DQ24,DO25/DQ24,IF(DO25&lt;=DQ24+DS24,1+(DO25-DQ24)/DS24,IF(DO25&lt;=DQ24+DS24+DU24,2+(DO25-DQ24-DS24)/DU24,DO25*3/(DQ24+DS24+DU24))))</f>
        <v>3.3073473611590205</v>
      </c>
      <c r="DP26" s="1109">
        <v>1.5</v>
      </c>
      <c r="DQ26" s="1107">
        <f>IF(DQ25&lt;=DS24,DQ25/DS24,IF(DQ25&lt;=DS24+DU24,1+(DQ25-DS24)/DU24,IF(DQ25&lt;=DS24+DU24+DW24,2+(DQ25-DS24-DU24)/DW24,DQ25*3/(DS24+DU24+DW24))))</f>
        <v>3.1550832854681223</v>
      </c>
      <c r="DR26" s="1109">
        <v>1.5</v>
      </c>
      <c r="DS26" s="1107">
        <f>IF(DS25&lt;=DU24,DS25/DU24,IF(DS25&lt;=DU24+DW24,1+(DS25-DU24)/DW24,IF(DS25&lt;=DU24+DW24+DY24,2+(DS25-DU24-DW24)/DY24,DS25*3/(DU24+DW24+DY24))))</f>
        <v>4.3262074425969921</v>
      </c>
      <c r="DT26" s="1109">
        <v>1.5</v>
      </c>
      <c r="DU26" s="1107">
        <f>IF(DU25&lt;=DW24,DU25/DW24,IF(DU25&lt;=DW24+DY24,1+(DU25-DW24)/DY24,IF(DU25&lt;=DW24+DY24+EA24,2+(DU25-DW24-DY24)/EA24,DU25*3/(DW24+DY24+EA24))))</f>
        <v>4.5915090973956483</v>
      </c>
      <c r="DV26" s="1109">
        <v>1.5</v>
      </c>
      <c r="DW26" s="1107">
        <f>IF(DW25&lt;=DY24,DW25/DY24,IF(DW25&lt;=DY24+EA24,1+(DW25-DY24)/EA24,IF(DW25&lt;=DY24+EA24+EC24,2+(DW25-DY24-EA24)/EC24,DW25*3/(DY24+EA24+EC24))))</f>
        <v>5.2629063097514344</v>
      </c>
      <c r="DX26" s="1109">
        <v>1.5</v>
      </c>
      <c r="DY26" s="1107">
        <f>IF(DY25&lt;=EA24,DY25/EA24,IF(DY25&lt;=EA24+EC24,1+(DY25-EA24)/EC24,IF(DY25&lt;=EA24+EC24+EE24,2+(DY25-EA24-EC24)/EE24,DY25*3/(EA24+EC24+EE24))))</f>
        <v>5.0518053375196246</v>
      </c>
      <c r="DZ26" s="1109">
        <v>1.5</v>
      </c>
      <c r="EA26" s="1107">
        <f>IF(EA25&lt;=EC24,EA25/EC24,IF(EA25&lt;=EC24+EE24,1+(EA25-EC24)/EE24,IF(EA25&lt;=EC24+EE24+EG24,2+(EA25-EC24-EE24)/EG24,EA25*3/(EC24+EE24+EG24))))</f>
        <v>3.942408376963352</v>
      </c>
      <c r="EB26" s="1109">
        <v>1.5</v>
      </c>
      <c r="EC26" s="1107">
        <f>IF(EC25&lt;=EE24,EC25/EE24,IF(EC25&lt;=EE24+EG24,1+(EC25-EE24)/EG24,IF(EC25&lt;=EE24+EG24+EI24,2+(EC25-EE24-EG24)/EI24,EC25*3/(EE24+EG24+EI24))))</f>
        <v>4.0673306772908377</v>
      </c>
      <c r="ED26" s="1109">
        <v>1.5</v>
      </c>
      <c r="EE26" s="1107">
        <f>IF(EE25&lt;=EG24,EE25/EG24,IF(EE25&lt;=EG24+EI24,1+(EE25-EG24)/EI24,IF(EE25&lt;=EG24+EI24+EK24,2+(EE25-EG24-EI24)/EK24,EE25*3/(EG24+EI24+EK24))))</f>
        <v>3.2465233881163096</v>
      </c>
      <c r="EF26" s="1109">
        <v>1.5</v>
      </c>
      <c r="EG26" s="1107">
        <f>IF(EG25&lt;=EI24,EG25/EI24,IF(EG25&lt;=EI24+EK24,1+(EG25-EI24)/EK24,IF(EG25&lt;=EI24+EK24+EM24,2+(EG25-EI24-EK24)/EM24,EG25*3/(EI24+EK24+EM24))))</f>
        <v>3.160293347302253</v>
      </c>
      <c r="EH26" s="1109">
        <v>1.5</v>
      </c>
      <c r="EI26" s="1107">
        <f>IF(EI25&lt;=EK24,EI25/EK24,IF(EI25&lt;=EK24+EM24,1+(EI25-EK24)/EM24,IF(EI25&lt;=EK24+EM24+EO24,2+(EI25-EK24-EM24)/EO24,EI25*3/(EK24+EM24+EO24))))</f>
        <v>3.1099796334012222</v>
      </c>
      <c r="EJ26" s="1109">
        <v>2.5</v>
      </c>
      <c r="EK26" s="1107">
        <f>IF(EK25&lt;=EM24,EK25/EM24,IF(EK25&lt;=EM24+EO24,1+(EK25-EM24)/EO24,IF(EK25&lt;=EM24+EO24+EQ24,2+(EK25-EM24-EO24)/EQ24,EK25*3/(EM24+EO24+EQ24))))</f>
        <v>2.9993031358885025</v>
      </c>
      <c r="EL26" s="1109">
        <v>2.5</v>
      </c>
      <c r="EM26" s="1107">
        <f>IF(EM25&lt;=EO24,EM25/EO24,IF(EM25&lt;=EO24+EQ24,1+(EM25-EO24)/EQ24,IF(EM25&lt;=EO24+EQ24+ES24,2+(EM25-EO24-EQ24)/ES24,EM25*3/(EO24+EQ24+ES24))))</f>
        <v>3.6675749318801101</v>
      </c>
      <c r="EN26" s="1109">
        <v>2.5</v>
      </c>
      <c r="EO26" s="1107">
        <f>IF(EO25&lt;=EQ24,EO25/EQ24,IF(EO25&lt;=EQ24+ES24,1+(EO25-EQ24)/ES24,IF(EO25&lt;=EQ24+ES24+EU24,2+(EO25-EQ24-ES24)/EU24,EO25*3/(EQ24+ES24+EU24))))</f>
        <v>3.7125227594578192</v>
      </c>
      <c r="EP26" s="1109">
        <v>2.5</v>
      </c>
      <c r="EQ26" s="1107">
        <f>IF(EQ25&lt;=ES24,EQ25/ES24,IF(EQ25&lt;=ES24+EU24,1+(EQ25-ES24)/EU24,IF(EQ25&lt;=ES24+EU24+EW24,2+(EQ25-ES24-EU24)/EW24,EQ25*3/(ES24+EU24+EW24))))</f>
        <v>4.3206521739130439</v>
      </c>
      <c r="ER26" s="1109">
        <v>2.5</v>
      </c>
      <c r="ES26" s="1107" t="e">
        <f>IF(ES25&lt;=EU24,ES25/EU24,IF(ES25&lt;=EU24+EW24,1+(ES25-EU24)/EW24,IF(ES25&lt;=EU24+EW24+EY24,2+(ES25-EU24-EW24)/EY24,ES25*3/(EU24+EW24+EY24))))</f>
        <v>#REF!</v>
      </c>
      <c r="ET26" s="1109">
        <v>2.5</v>
      </c>
      <c r="EU26" s="1107" t="e">
        <f>IF(EU25&lt;=EW24,EU25/EW24,IF(EU25&lt;=EW24+EY24,1+(EU25-EW24)/EY24,IF(EU25&lt;=EW24+EY24+FA24,2+(EU25-EW24-EY24)/FA24,EU25*3/(EW24+EY24+FA24))))</f>
        <v>#REF!</v>
      </c>
      <c r="EV26" s="1109">
        <v>2.5</v>
      </c>
      <c r="EW26" s="1107" t="e">
        <f>IF(EW25&lt;=EY24,EW25/EY24,IF(EW25&lt;=EY24+FA24,1+(EW25-EY24)/FA24,IF(EW25&lt;=EY24+FA24+FC24,2+(EW25-EY24-FA24)/FC24,EW25*3/(EY24+FA24+FC24))))</f>
        <v>#REF!</v>
      </c>
      <c r="EX26" s="1109">
        <v>2.5</v>
      </c>
      <c r="EY26" s="1107" t="e">
        <f>IF(EY25&lt;=FA24,EY25/FA24,IF(EY25&lt;=FA24+FC24,1+(EY25-FA24)/FC24,IF(EY25&lt;=FA24+FC24+FE24,2+(EY25-FA24-FC24)/FE24,EY25*3/(FA24+FC24+FE24))))</f>
        <v>#REF!</v>
      </c>
      <c r="EZ26" s="1109">
        <v>2.5</v>
      </c>
      <c r="FA26" s="1107" t="e">
        <f>IF(FA25&lt;=FC24,FA25/FC24,IF(FA25&lt;=FC24+FE24,1+(FA25-FC24)/FE24,IF(FA25&lt;=FC24+FE24+FG24,2+(FA25-FC24-FE24)/FG24,FA25*3/(FC24+FE24+FG24))))</f>
        <v>#REF!</v>
      </c>
      <c r="FB26" s="1109">
        <v>2.5</v>
      </c>
      <c r="FC26" s="1107" t="e">
        <f>IF(FC25&lt;=FE24,FC25/FE24,IF(FC25&lt;=FE24+FG24,1+(FC25-FE24)/FG24,IF(FC25&lt;=FE24+FG24+FI24,2+(FC25-FE24-FG24)/FI24,FC25*3/(FE24+FG24+FI24))))</f>
        <v>#REF!</v>
      </c>
      <c r="FD26" s="1109">
        <v>2</v>
      </c>
      <c r="FE26" s="1107">
        <f>IF(FE25&lt;=FG24,FE25/FG24,IF(FE25&lt;=FG24+FI24,1+(FE25-FG24)/FI24,IF(FE25&lt;=FG24+FI24+FK24,2+(FE25-FG24-FI24)/FK24,FE25*3/(FG24+FI24+FK24))))</f>
        <v>3.2168372675997494</v>
      </c>
      <c r="FF26" s="1109">
        <v>2</v>
      </c>
      <c r="FG26" s="1107">
        <f>IF(FG25&lt;=FI24,FG25/FI24,IF(FG25&lt;=FI24+FK24,1+(FG25-FI24)/FK24,IF(FG25&lt;=FI24+FK24+FM24,2+(FG25-FI24-FK24)/FM24,FG25*3/(FI24+FK24+FM24))))</f>
        <v>2.7440251572327039</v>
      </c>
      <c r="FH26" s="1109">
        <v>2</v>
      </c>
      <c r="FI26" s="1107">
        <f>IF(FI25&lt;=FK24,FI25/FK24,IF(FI25&lt;=FK24+FM24,1+(FI25-FK24)/FM24,IF(FI25&lt;=FK24+FM24+FO24,2+(FI25-FK24-FM24)/FO24,FI25*3/(FK24+FM24+FO24))))</f>
        <v>2.8955498344979773</v>
      </c>
      <c r="FJ26" s="1109">
        <v>2</v>
      </c>
      <c r="FK26" s="1107">
        <f>IF(FK25&lt;=FM24,FK25/FM24,IF(FK25&lt;=FM24+FO24,1+(FK25-FM24)/FO24,IF(FK25&lt;=FM24+FO24+FQ24,2+(FK25-FM24-FO24)/FQ24,FK25*3/(FM24+FO24+FQ24))))</f>
        <v>2.4271040424121937</v>
      </c>
      <c r="FL26" s="1109">
        <v>2</v>
      </c>
      <c r="FM26" s="1107">
        <f>IF(FM25&lt;=FO24,FM25/FO24,IF(FM25&lt;=FO24+FQ24,1+(FM25-FO24)/FQ24,IF(FM25&lt;=FO24+FQ24+FS24,2+(FM25-FO24-FQ24)/FS24,FM25*3/(FO24+FQ24+FS24))))</f>
        <v>2.3510778706555215</v>
      </c>
      <c r="FN26" s="1109">
        <v>2</v>
      </c>
      <c r="FO26" s="1107">
        <f>IF(FO25&lt;=FQ24,FO25/FQ24,IF(FO25&lt;=FQ24+FS24,1+(FO25-FQ24)/FS24,IF(FO25&lt;=FQ24+FS24+FU24,2+(FO25-FQ24-FS24)/FU24,FO25*3/(FQ24+FS24+FU24))))</f>
        <v>3.2827498811975291</v>
      </c>
      <c r="FP26" s="1109">
        <v>2</v>
      </c>
      <c r="FQ26" s="1107">
        <f>IF(FQ25&lt;=FS24,FQ25/FS24,IF(FQ25&lt;=FS24+FU24,1+(FQ25-FS24)/FU24,IF(FQ25&lt;=FS24+FU24+FW24,2+(FQ25-FS24-FU24)/FW24,FQ25*3/(FS24+FU24+FW24))))</f>
        <v>4.9752906976744198</v>
      </c>
      <c r="FR26" s="1110">
        <v>2</v>
      </c>
      <c r="FS26" s="1107">
        <f>IF(FS25&lt;=FU24,FS25/FU24,IF(FS25&lt;=FU24+FW24,1+(FS25-FU24)/FW24,IF(FS25&lt;=FU24+FW24+FY24,2+(FS25-FU24-FW24)/FY24,FS25*3/(FU24+FW24+FY24))))</f>
        <v>4.2799532437171264</v>
      </c>
      <c r="FT26" s="1109">
        <f>IF(FT25&lt;=FV24,FT25/FV24,IF(FT25&lt;=FV24+FX24,1+(FT25-FV24)/FX24,IF(FT25&lt;=FV24+FX24+FZ24,2+(FT25-FV24-FX24)/FZ24,FT25*3/(FV24+FX24+FZ24))))</f>
        <v>2.9458618543870569</v>
      </c>
      <c r="FU26" s="1107">
        <f>IF(FU25&lt;=FW24,FU25/FW24,IF(FU25&lt;=FW24+FY24,1+(FU25-FW24)/FY24,IF(FU25&lt;=FW24+FY24+GA24,2+(FU25-FW24-FY24)/GA24,FU25*3/(FW24+FY24+GA24))))</f>
        <v>3.6459403905447085</v>
      </c>
      <c r="FV26" s="1109" t="e">
        <f>IF(FV25&lt;=FX24,FV25/FX24,IF(FV25&lt;=FX24+FZ24,1+(FV25-FX24)/FZ24,IF(FV25&lt;=FX24+FZ24+#REF!,2+(FV25-FX24-FZ24)/#REF!,FV25*3/(FX24+FZ24+#REF!))))</f>
        <v>#REF!</v>
      </c>
      <c r="FW26" s="1107">
        <f>IF(FW25&lt;=FY24,FW25/FY24,IF(FW25&lt;=FY24+GA24,1+(FW25-FY24)/GA24,IF(FW25&lt;=FY24+GA24+GB24,2+(FW25-FY24-GA24)/GB24,FW25*3/(FY24+GA24+GB24))))</f>
        <v>3.4805523590333722</v>
      </c>
      <c r="FX26" s="1109" t="e">
        <f>IF(FX25&lt;=FZ24,FX25/FZ24,IF(FX25&lt;=FZ24+#REF!,1+(FX25-FZ24)/#REF!,IF(FX25&lt;=FZ24+#REF!+#REF!,2+(FX25-FZ24-#REF!)/#REF!,FX25*3/(FZ24+#REF!+#REF!))))</f>
        <v>#REF!</v>
      </c>
      <c r="FY26" s="1107">
        <f>IF(FY25&lt;=GA24,FY25/GA24,IF(FY25&lt;=GA24+GB24,1+(FY25-GA24)/GB24,IF(FY25&lt;=GA24+GB24+GC24,2+(FY25-GA24-GB24)/GC24,FY25*3/(GA24+GB24+GC24))))</f>
        <v>3.5727272727272741</v>
      </c>
      <c r="FZ26" s="1109" t="e">
        <f>IF(FZ25&lt;=#REF!,FZ25/#REF!,IF(FZ25&lt;=#REF!+#REF!,1+(FZ25-#REF!)/#REF!,IF(FZ25&lt;=#REF!+#REF!+#REF!,2+(FZ25-#REF!-#REF!)/#REF!,FZ25*3/(#REF!+#REF!+#REF!))))</f>
        <v>#REF!</v>
      </c>
      <c r="GA26" s="1111">
        <f t="shared" ref="GA26:IL26" si="27">IF(GA25&lt;=GB24,GA25/GB24,IF(GA25&lt;=GB24+GC24,1+(GA25-GB24)/GC24,IF(GA25&lt;=GB24+GC24+GD24,2+(GA25-GB24-GC24)/GD24,GA25*3/(GB24+GC24+GD24))))</f>
        <v>3.04784589892295</v>
      </c>
      <c r="GB26" s="1112">
        <f t="shared" si="27"/>
        <v>2.4886363636363638</v>
      </c>
      <c r="GC26" s="1112">
        <f t="shared" si="27"/>
        <v>2.4980309792596485</v>
      </c>
      <c r="GD26" s="1112">
        <f t="shared" si="27"/>
        <v>2.2506321112515808</v>
      </c>
      <c r="GE26" s="1113">
        <f t="shared" si="27"/>
        <v>2.2046153846153849</v>
      </c>
      <c r="GF26" s="1114">
        <f t="shared" si="27"/>
        <v>1.7123076923076925</v>
      </c>
      <c r="GG26" s="1113">
        <f t="shared" si="27"/>
        <v>1.3686701372456225</v>
      </c>
      <c r="GH26" s="1113">
        <f t="shared" si="27"/>
        <v>1.7533522958147099</v>
      </c>
      <c r="GI26" s="1115">
        <f t="shared" si="27"/>
        <v>1.224725274725275</v>
      </c>
      <c r="GJ26" s="1113">
        <f t="shared" si="27"/>
        <v>2.0663639538945167</v>
      </c>
      <c r="GK26" s="1115">
        <f t="shared" si="27"/>
        <v>1.4792176039119809</v>
      </c>
      <c r="GL26" s="1113">
        <f t="shared" si="27"/>
        <v>1.0041525103812761</v>
      </c>
      <c r="GM26" s="1115">
        <f t="shared" si="27"/>
        <v>1.8519736842105261</v>
      </c>
      <c r="GN26" s="1114">
        <f t="shared" si="27"/>
        <v>1.9823373564910218</v>
      </c>
      <c r="GO26" s="1116">
        <f t="shared" si="27"/>
        <v>1.8670844327176781</v>
      </c>
      <c r="GP26" s="1114">
        <f t="shared" si="27"/>
        <v>2.3749792599966817</v>
      </c>
      <c r="GQ26" s="1114">
        <f t="shared" si="27"/>
        <v>2.1250936329588015</v>
      </c>
      <c r="GR26" s="1114">
        <f t="shared" si="27"/>
        <v>1.8185393258426967</v>
      </c>
      <c r="GS26" s="1230">
        <f t="shared" si="27"/>
        <v>1.7778357235984354</v>
      </c>
      <c r="GT26" s="1114">
        <f t="shared" si="27"/>
        <v>2.2288996906760943</v>
      </c>
      <c r="GU26" s="1114">
        <f t="shared" si="27"/>
        <v>1.7640300486080434</v>
      </c>
      <c r="GV26" s="1117">
        <f t="shared" si="27"/>
        <v>2.1056475170399231</v>
      </c>
      <c r="GW26" s="1114">
        <f t="shared" si="27"/>
        <v>2.6880962256325187</v>
      </c>
      <c r="GX26" s="1117">
        <f t="shared" si="27"/>
        <v>3.1119495129647423</v>
      </c>
      <c r="GY26" s="1113">
        <f t="shared" si="27"/>
        <v>4.537363304981775</v>
      </c>
      <c r="GZ26" s="1117">
        <f t="shared" si="27"/>
        <v>5.2198362147406732</v>
      </c>
      <c r="HA26" s="1114">
        <f t="shared" si="27"/>
        <v>3.7467906153165123</v>
      </c>
      <c r="HB26" s="1114">
        <f t="shared" si="27"/>
        <v>2.8704644412191582</v>
      </c>
      <c r="HC26" s="1114">
        <f t="shared" si="27"/>
        <v>2.7097067220347784</v>
      </c>
      <c r="HD26" s="1114">
        <f t="shared" si="27"/>
        <v>3.5416326053953044</v>
      </c>
      <c r="HE26" s="1114">
        <f t="shared" si="27"/>
        <v>4.2737405587739232</v>
      </c>
      <c r="HF26" s="1114">
        <f t="shared" si="27"/>
        <v>5.6977999169779965</v>
      </c>
      <c r="HG26" s="1114">
        <f t="shared" si="27"/>
        <v>6.776273372018049</v>
      </c>
      <c r="HH26" s="1114">
        <f t="shared" si="27"/>
        <v>7.1767874632713005</v>
      </c>
      <c r="HI26" s="1117">
        <f t="shared" si="27"/>
        <v>5.0335426008968591</v>
      </c>
      <c r="HJ26" s="1114">
        <f t="shared" si="27"/>
        <v>4.2267337405677319</v>
      </c>
      <c r="HK26" s="1117">
        <f t="shared" si="27"/>
        <v>4.279680479281077</v>
      </c>
      <c r="HL26" s="1117">
        <f t="shared" si="27"/>
        <v>5.4655688622754495</v>
      </c>
      <c r="HM26" s="1117">
        <f t="shared" si="27"/>
        <v>4.6640042598509037</v>
      </c>
      <c r="HN26" s="1117">
        <f t="shared" si="27"/>
        <v>2.8988130563798218</v>
      </c>
      <c r="HO26" s="1117">
        <f t="shared" si="27"/>
        <v>2.3205661948376339</v>
      </c>
      <c r="HP26" s="1117">
        <f t="shared" si="27"/>
        <v>2.6517412935323343</v>
      </c>
      <c r="HQ26" s="1117">
        <f t="shared" si="27"/>
        <v>3.3056489576328136</v>
      </c>
      <c r="HR26" s="1117">
        <f t="shared" si="27"/>
        <v>3.8477927390489115</v>
      </c>
      <c r="HS26" s="1117">
        <f t="shared" si="27"/>
        <v>3.0486008836524259</v>
      </c>
      <c r="HT26" s="1119">
        <f t="shared" si="27"/>
        <v>2.2334183673469359</v>
      </c>
      <c r="HU26" s="1120">
        <f t="shared" si="27"/>
        <v>2.0124602332979822</v>
      </c>
      <c r="HV26" s="1120">
        <f t="shared" si="27"/>
        <v>2.2630749014454663</v>
      </c>
      <c r="HW26" s="1120">
        <f t="shared" si="27"/>
        <v>2.0878978833414124</v>
      </c>
      <c r="HX26" s="1121">
        <f t="shared" si="27"/>
        <v>2.0981877599524656</v>
      </c>
      <c r="HY26" s="1119">
        <f t="shared" si="27"/>
        <v>2.0617754728492983</v>
      </c>
      <c r="HZ26" s="1122">
        <f t="shared" si="27"/>
        <v>2.3414235304243052</v>
      </c>
      <c r="IA26" s="1123">
        <f t="shared" si="27"/>
        <v>2.5700297999148582</v>
      </c>
      <c r="IB26" s="1124">
        <f t="shared" si="27"/>
        <v>2.9788128173699882</v>
      </c>
      <c r="IC26" s="1125">
        <f t="shared" si="27"/>
        <v>4.0843650706694428</v>
      </c>
      <c r="ID26" s="1126">
        <f t="shared" si="27"/>
        <v>4.0852180432337875</v>
      </c>
      <c r="IE26" s="1127">
        <f t="shared" si="27"/>
        <v>5.8080985915492969</v>
      </c>
      <c r="IF26" s="1128">
        <f t="shared" si="27"/>
        <v>3.3716577540106956</v>
      </c>
      <c r="IG26" s="1129">
        <f t="shared" si="27"/>
        <v>2.2707910750507101</v>
      </c>
      <c r="IH26" s="1130">
        <f t="shared" si="27"/>
        <v>1.4609533468559839</v>
      </c>
      <c r="II26" s="1129">
        <f t="shared" si="27"/>
        <v>1.7177823104023735</v>
      </c>
      <c r="IJ26" s="1131">
        <f t="shared" si="27"/>
        <v>2.1513622603430878</v>
      </c>
      <c r="IK26" s="1131">
        <f t="shared" si="27"/>
        <v>1.8875332538299237</v>
      </c>
      <c r="IL26" s="1132">
        <f t="shared" si="27"/>
        <v>1.227174866438083</v>
      </c>
      <c r="IM26" s="1129">
        <f t="shared" ref="IM26:JO26" si="28">IF(IM25&lt;=IN24,IM25/IN24,IF(IM25&lt;=IN24+IO24,1+(IM25-IN24)/IO24,IF(IM25&lt;=IN24+IO24+IP24,2+(IM25-IN24-IO24)/IP24,IM25*3/(IN24+IO24+IP24))))</f>
        <v>2.9565680788702364</v>
      </c>
      <c r="IN26" s="1136">
        <f t="shared" si="28"/>
        <v>4.0255409935995123</v>
      </c>
      <c r="IO26" s="1134">
        <f t="shared" si="28"/>
        <v>4.9395246398091226</v>
      </c>
      <c r="IP26" s="1135">
        <f t="shared" si="28"/>
        <v>4.9351729351729352</v>
      </c>
      <c r="IQ26" s="1136">
        <f t="shared" si="28"/>
        <v>4.0172143974960877</v>
      </c>
      <c r="IR26" s="1136">
        <f t="shared" si="28"/>
        <v>3.4580604434624798</v>
      </c>
      <c r="IS26" s="1136">
        <f t="shared" si="28"/>
        <v>3.9822726466938492</v>
      </c>
      <c r="IT26" s="1136">
        <f t="shared" si="28"/>
        <v>2.4565449688334819</v>
      </c>
      <c r="IU26" s="1136">
        <f t="shared" si="28"/>
        <v>1.6890471950133574</v>
      </c>
      <c r="IV26" s="1136">
        <f t="shared" si="28"/>
        <v>0.86001780943900286</v>
      </c>
      <c r="IW26" s="1136">
        <f t="shared" si="28"/>
        <v>1.5382186554400739</v>
      </c>
      <c r="IX26" s="1136">
        <f t="shared" si="28"/>
        <v>1.7158373849177617</v>
      </c>
      <c r="IY26" s="1136">
        <f t="shared" si="28"/>
        <v>2.0784509681449097</v>
      </c>
      <c r="IZ26" s="1136">
        <f t="shared" si="28"/>
        <v>2.1252629118953026</v>
      </c>
      <c r="JA26" s="1136">
        <f t="shared" si="28"/>
        <v>3.3206131767775604</v>
      </c>
      <c r="JB26" s="1136">
        <f t="shared" si="28"/>
        <v>3.8056677342988445</v>
      </c>
      <c r="JC26" s="1136">
        <f t="shared" si="28"/>
        <v>2.8484972120223042</v>
      </c>
      <c r="JD26" s="1136">
        <f t="shared" si="28"/>
        <v>2.0976882923191651</v>
      </c>
      <c r="JE26" s="1136">
        <f t="shared" si="28"/>
        <v>1.767785234899329</v>
      </c>
      <c r="JF26" s="1136">
        <f t="shared" si="28"/>
        <v>1.8580211335254564</v>
      </c>
      <c r="JG26" s="1136">
        <f t="shared" si="28"/>
        <v>7.4864553314121052</v>
      </c>
      <c r="JH26" s="1136" t="e">
        <f t="shared" si="28"/>
        <v>#DIV/0!</v>
      </c>
      <c r="JI26" s="1136" t="e">
        <f t="shared" si="28"/>
        <v>#DIV/0!</v>
      </c>
      <c r="JJ26" s="1136" t="e">
        <f t="shared" si="28"/>
        <v>#DIV/0!</v>
      </c>
      <c r="JK26" s="1136" t="e">
        <f t="shared" si="28"/>
        <v>#DIV/0!</v>
      </c>
      <c r="JL26" s="1136" t="e">
        <f t="shared" si="28"/>
        <v>#DIV/0!</v>
      </c>
      <c r="JM26" s="1136" t="e">
        <f t="shared" si="28"/>
        <v>#DIV/0!</v>
      </c>
      <c r="JN26" s="1136" t="e">
        <f t="shared" si="28"/>
        <v>#DIV/0!</v>
      </c>
      <c r="JO26" s="1136" t="e">
        <f t="shared" si="28"/>
        <v>#DIV/0!</v>
      </c>
    </row>
    <row r="27" spans="1:275" ht="13.5" hidden="1" customHeight="1">
      <c r="A27" s="1018"/>
      <c r="B27" s="1974" t="s">
        <v>1148</v>
      </c>
      <c r="C27" s="1976">
        <v>2</v>
      </c>
      <c r="D27" s="975" t="s">
        <v>1142</v>
      </c>
      <c r="E27" s="976"/>
      <c r="F27" s="1231">
        <v>0.74399999999999999</v>
      </c>
      <c r="G27" s="978">
        <v>0.54100000000000004</v>
      </c>
      <c r="H27" s="979">
        <v>0.88100000000000001</v>
      </c>
      <c r="I27" s="980">
        <v>0.377</v>
      </c>
      <c r="J27" s="981">
        <f>H28</f>
        <v>0.3</v>
      </c>
      <c r="K27" s="982">
        <v>0.13500000000000001</v>
      </c>
      <c r="L27" s="981">
        <f>J28</f>
        <v>0.2</v>
      </c>
      <c r="M27" s="982">
        <v>1.5389999999999999</v>
      </c>
      <c r="N27" s="979">
        <v>0.8</v>
      </c>
      <c r="O27" s="982">
        <v>1.236</v>
      </c>
      <c r="P27" s="979">
        <v>0.65</v>
      </c>
      <c r="Q27" s="980">
        <v>2.2930000000000001</v>
      </c>
      <c r="R27" s="983">
        <v>0.4</v>
      </c>
      <c r="S27" s="1138">
        <v>1.8640000000000001</v>
      </c>
      <c r="T27" s="979">
        <v>0.5</v>
      </c>
      <c r="U27" s="982">
        <v>0.47799999999999998</v>
      </c>
      <c r="V27" s="979">
        <f>T28</f>
        <v>0.5</v>
      </c>
      <c r="W27" s="982">
        <v>0.75900000000000001</v>
      </c>
      <c r="X27" s="981">
        <v>0.9</v>
      </c>
      <c r="Y27" s="982">
        <v>0.91100000000000003</v>
      </c>
      <c r="Z27" s="981">
        <v>1</v>
      </c>
      <c r="AA27" s="982">
        <v>0.81</v>
      </c>
      <c r="AB27" s="981">
        <v>0.6</v>
      </c>
      <c r="AC27" s="982">
        <v>0.58099999999999996</v>
      </c>
      <c r="AD27" s="981">
        <v>0.3</v>
      </c>
      <c r="AE27" s="982">
        <v>0.49099999999999999</v>
      </c>
      <c r="AF27" s="983">
        <v>0.183</v>
      </c>
      <c r="AG27" s="984">
        <v>0.11799999999999999</v>
      </c>
      <c r="AH27" s="985">
        <v>0.16200000000000001</v>
      </c>
      <c r="AI27" s="986">
        <v>0.57199999999999995</v>
      </c>
      <c r="AJ27" s="983">
        <v>0.217</v>
      </c>
      <c r="AK27" s="987">
        <v>1.1060000000000001</v>
      </c>
      <c r="AL27" s="991">
        <v>0.34599999999999997</v>
      </c>
      <c r="AM27" s="989">
        <v>0.98499999999999999</v>
      </c>
      <c r="AN27" s="991">
        <v>0.45</v>
      </c>
      <c r="AO27" s="990">
        <v>0.82799999999999996</v>
      </c>
      <c r="AP27" s="991">
        <v>0.53700000000000003</v>
      </c>
      <c r="AQ27" s="990">
        <v>0.32400000000000001</v>
      </c>
      <c r="AR27" s="991">
        <v>0.38900000000000001</v>
      </c>
      <c r="AS27" s="989">
        <v>0.124</v>
      </c>
      <c r="AT27" s="991">
        <v>0.41099999999999998</v>
      </c>
      <c r="AU27" s="989">
        <v>2.3E-2</v>
      </c>
      <c r="AV27" s="991">
        <v>0.54500000000000004</v>
      </c>
      <c r="AW27" s="990">
        <v>0.53600000000000003</v>
      </c>
      <c r="AX27" s="991">
        <v>0.81799999999999995</v>
      </c>
      <c r="AY27" s="989">
        <v>0.33500000000000002</v>
      </c>
      <c r="AZ27" s="991">
        <v>0.93799999999999994</v>
      </c>
      <c r="BA27" s="989">
        <v>0.28599999999999998</v>
      </c>
      <c r="BB27" s="991">
        <v>0.80600000000000005</v>
      </c>
      <c r="BC27" s="989">
        <v>8.0000000000000002E-3</v>
      </c>
      <c r="BD27" s="983">
        <v>0.20799999999999999</v>
      </c>
      <c r="BE27" s="989">
        <v>0.10299999999999999</v>
      </c>
      <c r="BF27" s="983">
        <v>0.20799999999999999</v>
      </c>
      <c r="BG27" s="1232">
        <v>0.60799999999999998</v>
      </c>
      <c r="BH27" s="983">
        <v>0.32</v>
      </c>
      <c r="BI27" s="989">
        <v>0.371</v>
      </c>
      <c r="BJ27" s="991">
        <v>0.36799999999999999</v>
      </c>
      <c r="BK27" s="989">
        <v>0.25600000000000001</v>
      </c>
      <c r="BL27" s="991">
        <v>0.36399999999999999</v>
      </c>
      <c r="BM27" s="990">
        <v>0.23799999999999999</v>
      </c>
      <c r="BN27" s="991">
        <v>0.39200000000000002</v>
      </c>
      <c r="BO27" s="990">
        <v>0.72</v>
      </c>
      <c r="BP27" s="991">
        <v>0.33600000000000002</v>
      </c>
      <c r="BQ27" s="990">
        <v>0.51900000000000002</v>
      </c>
      <c r="BR27" s="991">
        <v>0.376</v>
      </c>
      <c r="BS27" s="990">
        <v>0.05</v>
      </c>
      <c r="BT27" s="991">
        <v>0.48199999999999998</v>
      </c>
      <c r="BU27" s="990">
        <v>0.26200000000000001</v>
      </c>
      <c r="BV27" s="991">
        <v>0.50600000000000001</v>
      </c>
      <c r="BW27" s="990">
        <v>0.68600000000000005</v>
      </c>
      <c r="BX27" s="991">
        <v>0.54200000000000004</v>
      </c>
      <c r="BY27" s="990">
        <v>4.5999999999999999E-2</v>
      </c>
      <c r="BZ27" s="991">
        <v>0.45800000000000002</v>
      </c>
      <c r="CA27" s="990">
        <v>0.27600000000000002</v>
      </c>
      <c r="CB27" s="991">
        <v>0.224</v>
      </c>
      <c r="CC27" s="990">
        <v>3.1E-2</v>
      </c>
      <c r="CD27" s="991">
        <f>+CD28</f>
        <v>0.19600000000000001</v>
      </c>
      <c r="CE27" s="990">
        <v>0.112</v>
      </c>
      <c r="CF27" s="991">
        <v>0.29899999999999999</v>
      </c>
      <c r="CG27" s="990">
        <v>0.32700000000000001</v>
      </c>
      <c r="CH27" s="991">
        <v>0.27200000000000002</v>
      </c>
      <c r="CI27" s="990">
        <v>0.67600000000000005</v>
      </c>
      <c r="CJ27" s="991">
        <v>0.32700000000000001</v>
      </c>
      <c r="CK27" s="990">
        <v>0</v>
      </c>
      <c r="CL27" s="991">
        <v>0.36499999999999999</v>
      </c>
      <c r="CM27" s="990">
        <v>3.9E-2</v>
      </c>
      <c r="CN27" s="991">
        <v>0.30105404759962662</v>
      </c>
      <c r="CO27" s="990">
        <v>0.16700000000000001</v>
      </c>
      <c r="CP27" s="991">
        <v>0.35352812497283825</v>
      </c>
      <c r="CQ27" s="990">
        <v>1.5</v>
      </c>
      <c r="CR27" s="991">
        <v>0.38790136261403668</v>
      </c>
      <c r="CS27" s="990">
        <v>0.76500000000000001</v>
      </c>
      <c r="CT27" s="991">
        <v>0.77100000000000002</v>
      </c>
      <c r="CU27" s="990">
        <v>7.2999999999999995E-2</v>
      </c>
      <c r="CV27" s="991">
        <v>0.78400000000000003</v>
      </c>
      <c r="CW27" s="990">
        <v>0.13200000000000001</v>
      </c>
      <c r="CX27" s="991">
        <v>0.46815380372851922</v>
      </c>
      <c r="CY27" s="990">
        <v>0.26400000000000001</v>
      </c>
      <c r="CZ27" s="991">
        <v>0.13800000000000001</v>
      </c>
      <c r="DA27" s="990">
        <v>0.4</v>
      </c>
      <c r="DB27" s="991">
        <v>0.13400000000000001</v>
      </c>
      <c r="DC27" s="990">
        <v>0.439</v>
      </c>
      <c r="DD27" s="991">
        <v>0.191</v>
      </c>
      <c r="DE27" s="990">
        <v>0.85199999999999998</v>
      </c>
      <c r="DF27" s="991">
        <v>0.152</v>
      </c>
      <c r="DG27" s="990">
        <f>[12]PCR!$J$71</f>
        <v>1.4119999999999999</v>
      </c>
      <c r="DH27" s="991">
        <v>0.155</v>
      </c>
      <c r="DI27" s="990">
        <f>[13]PCR!$J$73</f>
        <v>1.786</v>
      </c>
      <c r="DJ27" s="991">
        <v>0.20699999999999999</v>
      </c>
      <c r="DK27" s="990">
        <v>1.423</v>
      </c>
      <c r="DL27" s="991">
        <v>0.21</v>
      </c>
      <c r="DM27" s="990">
        <v>1.0329999999999999</v>
      </c>
      <c r="DN27" s="991">
        <v>0.246</v>
      </c>
      <c r="DO27" s="990">
        <v>0</v>
      </c>
      <c r="DP27" s="991">
        <v>0.27600000000000002</v>
      </c>
      <c r="DQ27" s="990">
        <v>1.6279999999999999</v>
      </c>
      <c r="DR27" s="991">
        <v>0.30099999999999999</v>
      </c>
      <c r="DS27" s="990">
        <v>0.95</v>
      </c>
      <c r="DT27" s="991">
        <v>0.35299999999999998</v>
      </c>
      <c r="DU27" s="990">
        <f>[14]PCR!$J$88</f>
        <v>0.63100000000000001</v>
      </c>
      <c r="DV27" s="991">
        <v>0.33800000000000002</v>
      </c>
      <c r="DW27" s="990">
        <f>[15]PCR!$J$83</f>
        <v>2.4E-2</v>
      </c>
      <c r="DX27" s="991">
        <v>0.17499999999999999</v>
      </c>
      <c r="DY27" s="990">
        <f>[16]PCR!$J$74</f>
        <v>0.38800000000000001</v>
      </c>
      <c r="DZ27" s="991">
        <v>0.18</v>
      </c>
      <c r="EA27" s="990">
        <f>[17]PCR!$J$70</f>
        <v>0</v>
      </c>
      <c r="EB27" s="991">
        <v>0.26200000000000001</v>
      </c>
      <c r="EC27" s="990">
        <f>[18]PCR!$J$73</f>
        <v>0.22700000000000001</v>
      </c>
      <c r="ED27" s="991">
        <v>0.27300000000000002</v>
      </c>
      <c r="EE27" s="990">
        <f>[19]PCR!$J$72</f>
        <v>0.57899999999999996</v>
      </c>
      <c r="EF27" s="991">
        <v>0.311</v>
      </c>
      <c r="EG27" s="990">
        <f>[20]PCR!$J$75</f>
        <v>0.47799999999999998</v>
      </c>
      <c r="EH27" s="991">
        <v>0.372</v>
      </c>
      <c r="EI27" s="990">
        <f>[21]PCR!$J$80</f>
        <v>0.10199999999999999</v>
      </c>
      <c r="EJ27" s="991">
        <v>0.248</v>
      </c>
      <c r="EK27" s="990">
        <f>[22]PCR!$J$79</f>
        <v>0.222</v>
      </c>
      <c r="EL27" s="991">
        <v>0.28999999999999998</v>
      </c>
      <c r="EM27" s="990">
        <f>[23]PCR!$J$93</f>
        <v>0.57699999999999996</v>
      </c>
      <c r="EN27" s="991">
        <v>0.39400000000000002</v>
      </c>
      <c r="EO27" s="990">
        <f>[24]PCR!$J$111</f>
        <v>0.64800000000000002</v>
      </c>
      <c r="EP27" s="991">
        <v>0.51100000000000001</v>
      </c>
      <c r="EQ27" s="990">
        <f>[25]PCR!$J$116</f>
        <v>0.48799999999999999</v>
      </c>
      <c r="ER27" s="991">
        <v>0.59099999999999997</v>
      </c>
      <c r="ES27" s="990">
        <f>[26]PCR!$J$105</f>
        <v>0.36499999999999999</v>
      </c>
      <c r="ET27" s="991">
        <v>0.54400000000000004</v>
      </c>
      <c r="EU27" s="990">
        <f>[27]PCR!$J$101</f>
        <v>0.33200000000000002</v>
      </c>
      <c r="EV27" s="991">
        <v>0.17899999999999999</v>
      </c>
      <c r="EW27" s="990">
        <f>[28]PCR!$J$92</f>
        <v>0.123</v>
      </c>
      <c r="EX27" s="991">
        <v>0.218</v>
      </c>
      <c r="EY27" s="990" t="e">
        <f>[29]PCR!$J$89</f>
        <v>#REF!</v>
      </c>
      <c r="EZ27" s="991">
        <v>0.249</v>
      </c>
      <c r="FA27" s="990">
        <f>[30]PCR!$J$88</f>
        <v>9.9000000000000005E-2</v>
      </c>
      <c r="FB27" s="991">
        <v>0.249</v>
      </c>
      <c r="FC27" s="990">
        <v>0.58799999999999997</v>
      </c>
      <c r="FD27" s="991">
        <v>0.27900000000000003</v>
      </c>
      <c r="FE27" s="990">
        <f>[31]PCR!$J$87</f>
        <v>0.26200000000000001</v>
      </c>
      <c r="FF27" s="991">
        <v>0.33100000000000002</v>
      </c>
      <c r="FG27" s="990">
        <f>[32]PCR!$J$87</f>
        <v>4.9000000000000002E-2</v>
      </c>
      <c r="FH27" s="991">
        <v>0.216</v>
      </c>
      <c r="FI27" s="990">
        <f>[33]PCR!$J$91</f>
        <v>0.156</v>
      </c>
      <c r="FJ27" s="991">
        <v>0.22600000000000001</v>
      </c>
      <c r="FK27" s="990">
        <f>[34]PCR!$J$93</f>
        <v>0.29299999999999998</v>
      </c>
      <c r="FL27" s="991">
        <v>0.25989446425234314</v>
      </c>
      <c r="FM27" s="990">
        <f>[35]PCR!$J$103</f>
        <v>1.0169999999999999</v>
      </c>
      <c r="FN27" s="991">
        <v>0.30986619218752404</v>
      </c>
      <c r="FO27" s="990">
        <f>[36]PCR!$J$102</f>
        <v>0.52700000000000002</v>
      </c>
      <c r="FP27" s="991">
        <v>0.315</v>
      </c>
      <c r="FQ27" s="990">
        <f>[37]PCR!$J$102</f>
        <v>0.26500000000000001</v>
      </c>
      <c r="FR27" s="993">
        <v>0.30499999999999999</v>
      </c>
      <c r="FS27" s="990">
        <f>[38]PCR!$J$93</f>
        <v>0.19900000000000001</v>
      </c>
      <c r="FT27" s="991">
        <v>8.5999999999999993E-2</v>
      </c>
      <c r="FU27" s="990">
        <f>[39]PCR!$J$90</f>
        <v>1.2999999999999999E-2</v>
      </c>
      <c r="FV27" s="991">
        <v>0.161</v>
      </c>
      <c r="FW27" s="990">
        <f>[40]PCR!$J$86</f>
        <v>0.29799999999999999</v>
      </c>
      <c r="FX27" s="991">
        <v>0.34699999999999998</v>
      </c>
      <c r="FY27" s="990">
        <f>[41]PCR!$J$88</f>
        <v>0.55900000000000005</v>
      </c>
      <c r="FZ27" s="991">
        <v>0.23100000000000001</v>
      </c>
      <c r="GA27" s="994">
        <f>[42]PCR!$J$86</f>
        <v>0.29199999999999998</v>
      </c>
      <c r="GB27" s="995">
        <v>0.216</v>
      </c>
      <c r="GC27" s="995">
        <v>4.9000000000000002E-2</v>
      </c>
      <c r="GD27" s="995">
        <v>0.33700000000000002</v>
      </c>
      <c r="GE27" s="996">
        <v>0.497</v>
      </c>
      <c r="GF27" s="997">
        <v>0.52200000000000002</v>
      </c>
      <c r="GG27" s="996">
        <v>0.26</v>
      </c>
      <c r="GH27" s="996">
        <v>0.53400000000000003</v>
      </c>
      <c r="GI27" s="998">
        <v>0.55000000000000004</v>
      </c>
      <c r="GJ27" s="996">
        <v>0.29099999999999998</v>
      </c>
      <c r="GK27" s="998">
        <v>9.8000000000000004E-2</v>
      </c>
      <c r="GL27" s="996">
        <v>0.46600000000000003</v>
      </c>
      <c r="GM27" s="998">
        <v>0.55200000000000005</v>
      </c>
      <c r="GN27" s="997">
        <v>0.29199999999999998</v>
      </c>
      <c r="GO27" s="999">
        <v>0.42399999999999999</v>
      </c>
      <c r="GP27" s="997">
        <v>0.59</v>
      </c>
      <c r="GQ27" s="997">
        <v>0.68600000000000005</v>
      </c>
      <c r="GR27" s="997">
        <v>0.23300000000000001</v>
      </c>
      <c r="GS27" s="1233">
        <v>0.54400000000000004</v>
      </c>
      <c r="GT27" s="997">
        <v>0.875</v>
      </c>
      <c r="GU27" s="997">
        <v>0.15</v>
      </c>
      <c r="GV27" s="1000">
        <v>2.5000000000000001E-2</v>
      </c>
      <c r="GW27" s="997">
        <v>0.89200000000000002</v>
      </c>
      <c r="GX27" s="1000">
        <v>0.77900000000000003</v>
      </c>
      <c r="GY27" s="996">
        <v>0.28599999999999998</v>
      </c>
      <c r="GZ27" s="1000">
        <v>4.8000000000000001E-2</v>
      </c>
      <c r="HA27" s="997">
        <v>0</v>
      </c>
      <c r="HB27" s="997">
        <v>8.2000000000000003E-2</v>
      </c>
      <c r="HC27" s="997">
        <v>1.9E-2</v>
      </c>
      <c r="HD27" s="997">
        <v>0.187</v>
      </c>
      <c r="HE27" s="997">
        <v>6.3E-2</v>
      </c>
      <c r="HF27" s="997">
        <v>5.1999999999999998E-2</v>
      </c>
      <c r="HG27" s="997">
        <v>0.105</v>
      </c>
      <c r="HH27" s="997">
        <f>[43]PCR!$I$224</f>
        <v>0.1</v>
      </c>
      <c r="HI27" s="1000">
        <f>[44]PCR!$I$224</f>
        <v>0</v>
      </c>
      <c r="HJ27" s="997">
        <v>0.69199999999999995</v>
      </c>
      <c r="HK27" s="1000">
        <f>[45]PCR!$I$224</f>
        <v>0.63</v>
      </c>
      <c r="HL27" s="1000">
        <f>[50]PCR!$I$224</f>
        <v>0.39800000000000002</v>
      </c>
      <c r="HM27" s="1000">
        <v>5.2999999999999999E-2</v>
      </c>
      <c r="HN27" s="1001">
        <v>0.24</v>
      </c>
      <c r="HO27" s="1001">
        <v>0.378</v>
      </c>
      <c r="HP27" s="1001">
        <v>3.4000000000000002E-2</v>
      </c>
      <c r="HQ27" s="1001">
        <v>0.14799999999999999</v>
      </c>
      <c r="HR27" s="1001">
        <v>9.8000000000000004E-2</v>
      </c>
      <c r="HS27" s="1001">
        <v>0.35</v>
      </c>
      <c r="HT27" s="1002">
        <v>0</v>
      </c>
      <c r="HU27" s="1003">
        <v>5.0999999999999997E-2</v>
      </c>
      <c r="HV27" s="1003">
        <v>0</v>
      </c>
      <c r="HW27" s="1003">
        <v>1.9E-2</v>
      </c>
      <c r="HX27" s="1004">
        <v>0.15</v>
      </c>
      <c r="HY27" s="1002">
        <f>[46]Cate!I224</f>
        <v>8.1000000000000003E-2</v>
      </c>
      <c r="HZ27" s="1005">
        <v>0.19800000000000001</v>
      </c>
      <c r="IA27" s="1006">
        <f>[47]Cate!I224</f>
        <v>0.14199999999999999</v>
      </c>
      <c r="IB27" s="1007">
        <f>[48]Cate!I224</f>
        <v>0.95499999999999996</v>
      </c>
      <c r="IC27" s="1008">
        <v>0.218</v>
      </c>
      <c r="ID27" s="1006">
        <f>[49]PCR!$I$224</f>
        <v>0.1</v>
      </c>
      <c r="IE27" s="1006">
        <v>0.29499999999999998</v>
      </c>
      <c r="IF27" s="1009">
        <v>1.4E-2</v>
      </c>
      <c r="IG27" s="1010">
        <v>0</v>
      </c>
      <c r="IH27" s="1011">
        <f>[51]PCR!$I$224</f>
        <v>0.03</v>
      </c>
      <c r="II27" s="1010">
        <f>[52]PCR!$I$224</f>
        <v>0.28899999999999998</v>
      </c>
      <c r="IJ27" s="1012">
        <v>0.58199999999999996</v>
      </c>
      <c r="IK27" s="1012">
        <v>0.42399999999999999</v>
      </c>
      <c r="IL27" s="1013">
        <v>0.127</v>
      </c>
      <c r="IM27" s="1010">
        <v>0.94</v>
      </c>
      <c r="IN27" s="1017">
        <v>8.4000000000000005E-2</v>
      </c>
      <c r="IO27" s="1015">
        <v>0</v>
      </c>
      <c r="IP27" s="1016">
        <v>0.13200000000000001</v>
      </c>
      <c r="IQ27" s="1017">
        <v>2.5999999999999999E-2</v>
      </c>
      <c r="IR27" s="1017">
        <v>0</v>
      </c>
      <c r="IS27" s="1017">
        <v>0</v>
      </c>
      <c r="IT27" s="1017">
        <v>8.0000000000000002E-3</v>
      </c>
      <c r="IU27" s="1017">
        <v>0</v>
      </c>
      <c r="IV27" s="1017">
        <v>1.4999999999999999E-2</v>
      </c>
      <c r="IW27" s="1017">
        <v>0.27200000000000002</v>
      </c>
      <c r="IX27" s="1017">
        <v>0.34</v>
      </c>
      <c r="IY27" s="1017">
        <v>7.4999999999999997E-2</v>
      </c>
      <c r="IZ27" s="1017">
        <v>0.34499999999999997</v>
      </c>
      <c r="JA27" s="1017">
        <v>0.14000000000000001</v>
      </c>
      <c r="JB27" s="1017">
        <v>0</v>
      </c>
      <c r="JC27" s="1017">
        <v>0</v>
      </c>
      <c r="JD27" s="1017">
        <v>0</v>
      </c>
      <c r="JE27" s="1017">
        <v>8.0000000000000002E-3</v>
      </c>
      <c r="JF27" s="1017">
        <v>0</v>
      </c>
      <c r="JG27" s="1017">
        <v>7.3999999999999996E-2</v>
      </c>
      <c r="JH27" s="1017">
        <v>4.9000000000000002E-2</v>
      </c>
      <c r="JI27" s="1017"/>
      <c r="JJ27" s="1017"/>
      <c r="JK27" s="1017"/>
      <c r="JL27" s="1017"/>
      <c r="JM27" s="1017"/>
      <c r="JN27" s="1017"/>
      <c r="JO27" s="1017"/>
    </row>
    <row r="28" spans="1:275" ht="13.5" hidden="1" customHeight="1">
      <c r="A28" s="1018"/>
      <c r="B28" s="1972"/>
      <c r="C28" s="1973"/>
      <c r="D28" s="1019" t="s">
        <v>1143</v>
      </c>
      <c r="E28" s="1020"/>
      <c r="F28" s="1021">
        <v>0.75609999999999988</v>
      </c>
      <c r="G28" s="1022">
        <v>0.94699999999999995</v>
      </c>
      <c r="H28" s="1023">
        <v>0.3</v>
      </c>
      <c r="I28" s="1024">
        <v>0.86</v>
      </c>
      <c r="J28" s="1025">
        <v>0.2</v>
      </c>
      <c r="K28" s="1026">
        <v>0.34399999999999997</v>
      </c>
      <c r="L28" s="1025">
        <v>0.4</v>
      </c>
      <c r="M28" s="1026">
        <v>0.746</v>
      </c>
      <c r="N28" s="1023">
        <v>0.54</v>
      </c>
      <c r="O28" s="1026">
        <v>0.65800000000000003</v>
      </c>
      <c r="P28" s="1023">
        <v>0.7</v>
      </c>
      <c r="Q28" s="1024">
        <v>0.64</v>
      </c>
      <c r="R28" s="1027">
        <v>0.8</v>
      </c>
      <c r="S28" s="1140">
        <v>2.2370000000000001</v>
      </c>
      <c r="T28" s="1023">
        <v>0.5</v>
      </c>
      <c r="U28" s="1026">
        <v>0.44700000000000001</v>
      </c>
      <c r="V28" s="1023">
        <v>0.3</v>
      </c>
      <c r="W28" s="1026">
        <v>0.89200000000000002</v>
      </c>
      <c r="X28" s="1025">
        <v>0.6</v>
      </c>
      <c r="Y28" s="1026">
        <v>0.76</v>
      </c>
      <c r="Z28" s="1027">
        <v>0.9</v>
      </c>
      <c r="AA28" s="1026">
        <v>2.4510000000000001</v>
      </c>
      <c r="AB28" s="1025">
        <v>1</v>
      </c>
      <c r="AC28" s="1026">
        <v>1.4279999999999999</v>
      </c>
      <c r="AD28" s="1027">
        <v>0.76</v>
      </c>
      <c r="AE28" s="1026">
        <v>0.92500000000000004</v>
      </c>
      <c r="AF28" s="1027">
        <v>0.183</v>
      </c>
      <c r="AG28" s="1028">
        <v>0.22900000000000001</v>
      </c>
      <c r="AH28" s="1029">
        <v>0.16200000000000001</v>
      </c>
      <c r="AI28" s="1030">
        <v>0.29399999999999998</v>
      </c>
      <c r="AJ28" s="1027">
        <v>0.217</v>
      </c>
      <c r="AK28" s="1031">
        <v>0.67200000000000004</v>
      </c>
      <c r="AL28" s="1032">
        <v>0.34599999999999997</v>
      </c>
      <c r="AM28" s="1033">
        <v>0.59099999999999997</v>
      </c>
      <c r="AN28" s="1032">
        <v>0.45</v>
      </c>
      <c r="AO28" s="1034">
        <v>0.26100000000000001</v>
      </c>
      <c r="AP28" s="1032">
        <v>0.53700000000000003</v>
      </c>
      <c r="AQ28" s="1034">
        <v>0.64400000000000002</v>
      </c>
      <c r="AR28" s="1032">
        <v>0.38900000000000001</v>
      </c>
      <c r="AS28" s="1033">
        <v>0.76100000000000001</v>
      </c>
      <c r="AT28" s="1032">
        <v>0.41099999999999998</v>
      </c>
      <c r="AU28" s="1033">
        <v>0.17399999999999999</v>
      </c>
      <c r="AV28" s="1032">
        <v>0.54500000000000004</v>
      </c>
      <c r="AW28" s="1034">
        <v>0.42399999999999999</v>
      </c>
      <c r="AX28" s="1032">
        <v>0.81799999999999995</v>
      </c>
      <c r="AY28" s="1033">
        <v>0.28100000000000003</v>
      </c>
      <c r="AZ28" s="1032">
        <v>0.93799999999999994</v>
      </c>
      <c r="BA28" s="1033">
        <v>0.47499999999999998</v>
      </c>
      <c r="BB28" s="1032">
        <v>0.80600000000000005</v>
      </c>
      <c r="BC28" s="1033">
        <v>0.78100000000000003</v>
      </c>
      <c r="BD28" s="1027">
        <v>0.20799999999999999</v>
      </c>
      <c r="BE28" s="1033">
        <v>0.153</v>
      </c>
      <c r="BF28" s="1027">
        <v>0.20799999999999999</v>
      </c>
      <c r="BG28" s="1225">
        <v>0.20499999999999999</v>
      </c>
      <c r="BH28" s="1027">
        <v>0.32</v>
      </c>
      <c r="BI28" s="1033">
        <v>0.254</v>
      </c>
      <c r="BJ28" s="1032">
        <v>0.36799999999999999</v>
      </c>
      <c r="BK28" s="1033">
        <v>0.29199999999999998</v>
      </c>
      <c r="BL28" s="1032">
        <v>0.36399999999999999</v>
      </c>
      <c r="BM28" s="1034">
        <v>0.38900000000000001</v>
      </c>
      <c r="BN28" s="1032">
        <v>0.39200000000000002</v>
      </c>
      <c r="BO28" s="1034">
        <v>0.312</v>
      </c>
      <c r="BP28" s="1032">
        <v>0.33600000000000002</v>
      </c>
      <c r="BQ28" s="1034">
        <v>0.28599999999999998</v>
      </c>
      <c r="BR28" s="1032">
        <v>0.376</v>
      </c>
      <c r="BS28" s="1034">
        <v>0.155</v>
      </c>
      <c r="BT28" s="1032">
        <v>0.48199999999999998</v>
      </c>
      <c r="BU28" s="1034">
        <v>0.22500000000000001</v>
      </c>
      <c r="BV28" s="1032">
        <f>+BV27</f>
        <v>0.50600000000000001</v>
      </c>
      <c r="BW28" s="1034">
        <v>0.38200000000000001</v>
      </c>
      <c r="BX28" s="1032">
        <f>+BX27</f>
        <v>0.54200000000000004</v>
      </c>
      <c r="BY28" s="1034">
        <v>0.54400000000000004</v>
      </c>
      <c r="BZ28" s="1032">
        <f>+BZ27</f>
        <v>0.45800000000000002</v>
      </c>
      <c r="CA28" s="1034">
        <v>0.7</v>
      </c>
      <c r="CB28" s="1032">
        <f>+CB27</f>
        <v>0.224</v>
      </c>
      <c r="CC28" s="1034">
        <v>0.247</v>
      </c>
      <c r="CD28" s="1032">
        <v>0.19600000000000001</v>
      </c>
      <c r="CE28" s="1034">
        <v>6.2E-2</v>
      </c>
      <c r="CF28" s="1032">
        <v>0.29899999999999999</v>
      </c>
      <c r="CG28" s="1034">
        <v>7.8E-2</v>
      </c>
      <c r="CH28" s="1032">
        <v>0.27200000000000002</v>
      </c>
      <c r="CI28" s="1034">
        <v>0.32600000000000001</v>
      </c>
      <c r="CJ28" s="1032">
        <v>0.32700000000000001</v>
      </c>
      <c r="CK28" s="1034">
        <v>0.53500000000000003</v>
      </c>
      <c r="CL28" s="1032">
        <v>0.36499999999999999</v>
      </c>
      <c r="CM28" s="1034">
        <v>0.38</v>
      </c>
      <c r="CN28" s="1032">
        <v>0.30105404759962662</v>
      </c>
      <c r="CO28" s="1034">
        <v>0.21099999999999999</v>
      </c>
      <c r="CP28" s="1032">
        <v>0.35352812497283825</v>
      </c>
      <c r="CQ28" s="1034">
        <v>0.23599999999999999</v>
      </c>
      <c r="CR28" s="1032">
        <v>0.38790136261403668</v>
      </c>
      <c r="CS28" s="1034">
        <v>0.64200000000000002</v>
      </c>
      <c r="CT28" s="1032">
        <f>+CT27</f>
        <v>0.77100000000000002</v>
      </c>
      <c r="CU28" s="1034">
        <v>0.51</v>
      </c>
      <c r="CV28" s="1032">
        <f>+CV27</f>
        <v>0.78400000000000003</v>
      </c>
      <c r="CW28" s="1034">
        <v>0.84399999999999997</v>
      </c>
      <c r="CX28" s="1032">
        <v>0.46815380372851922</v>
      </c>
      <c r="CY28" s="1034">
        <v>0.57799999999999996</v>
      </c>
      <c r="CZ28" s="1032">
        <v>0.13800000000000001</v>
      </c>
      <c r="DA28" s="1034">
        <v>0.59499999999999997</v>
      </c>
      <c r="DB28" s="1032">
        <v>0.13400000000000001</v>
      </c>
      <c r="DC28" s="1034">
        <v>0.442</v>
      </c>
      <c r="DD28" s="1032">
        <v>0.191</v>
      </c>
      <c r="DE28" s="1034">
        <v>0.72599999999999998</v>
      </c>
      <c r="DF28" s="1032">
        <v>0.152</v>
      </c>
      <c r="DG28" s="1034">
        <f>[12]PCR!$J$72</f>
        <v>0.93799999999999994</v>
      </c>
      <c r="DH28" s="1032">
        <v>0.155</v>
      </c>
      <c r="DI28" s="1034">
        <f>[13]PCR!$J$74</f>
        <v>0.81399999999999995</v>
      </c>
      <c r="DJ28" s="1035">
        <v>0.20699999999999999</v>
      </c>
      <c r="DK28" s="1034">
        <v>1.3169999999999999</v>
      </c>
      <c r="DL28" s="1032">
        <f>DL27</f>
        <v>0.21</v>
      </c>
      <c r="DM28" s="1034">
        <v>1.202</v>
      </c>
      <c r="DN28" s="1032">
        <f>DN27</f>
        <v>0.246</v>
      </c>
      <c r="DO28" s="1034">
        <v>0.58099999999999996</v>
      </c>
      <c r="DP28" s="1032">
        <f>DP27</f>
        <v>0.27600000000000002</v>
      </c>
      <c r="DQ28" s="1034">
        <v>0.252</v>
      </c>
      <c r="DR28" s="1032">
        <f>DR27</f>
        <v>0.30099999999999999</v>
      </c>
      <c r="DS28" s="1234">
        <v>-0.17</v>
      </c>
      <c r="DT28" s="1032">
        <f>DT27</f>
        <v>0.35299999999999998</v>
      </c>
      <c r="DU28" s="1034">
        <f>[14]PCR!$J$89</f>
        <v>1.3859999999999999</v>
      </c>
      <c r="DV28" s="1032">
        <f>DV27</f>
        <v>0.33800000000000002</v>
      </c>
      <c r="DW28" s="1034">
        <f>[15]PCR!$J$84</f>
        <v>0.32600000000000001</v>
      </c>
      <c r="DX28" s="1032">
        <f>DX27</f>
        <v>0.17499999999999999</v>
      </c>
      <c r="DY28" s="1034">
        <f>[16]PCR!$J$75</f>
        <v>1.871</v>
      </c>
      <c r="DZ28" s="1032">
        <f>DZ27</f>
        <v>0.18</v>
      </c>
      <c r="EA28" s="1034">
        <f>[17]PCR!$J$71</f>
        <v>0.47599999999999998</v>
      </c>
      <c r="EB28" s="1032">
        <f>EB27</f>
        <v>0.26200000000000001</v>
      </c>
      <c r="EC28" s="1034">
        <f>[18]PCR!$J$74</f>
        <v>0.13300000000000001</v>
      </c>
      <c r="ED28" s="1032">
        <f>ED27</f>
        <v>0.27300000000000002</v>
      </c>
      <c r="EE28" s="1034">
        <f>[19]PCR!$J$73</f>
        <v>0.17699999999999999</v>
      </c>
      <c r="EF28" s="1032">
        <f>EF27</f>
        <v>0.311</v>
      </c>
      <c r="EG28" s="1034">
        <f>[20]PCR!$J$76</f>
        <v>0.499</v>
      </c>
      <c r="EH28" s="1032">
        <f>EH27</f>
        <v>0.372</v>
      </c>
      <c r="EI28" s="1034">
        <f>[21]PCR!$J$81</f>
        <v>0.28199999999999997</v>
      </c>
      <c r="EJ28" s="1032">
        <f>EJ27</f>
        <v>0.248</v>
      </c>
      <c r="EK28" s="1034">
        <f>[22]PCR!$J$80</f>
        <v>0.28499999999999998</v>
      </c>
      <c r="EL28" s="1032">
        <f>EL27</f>
        <v>0.28999999999999998</v>
      </c>
      <c r="EM28" s="1034">
        <f>[23]PCR!$J$94</f>
        <v>0.35699999999999998</v>
      </c>
      <c r="EN28" s="1032">
        <f>EN27</f>
        <v>0.39400000000000002</v>
      </c>
      <c r="EO28" s="1034">
        <f>[24]PCR!$J$112</f>
        <v>0.39</v>
      </c>
      <c r="EP28" s="1032">
        <f>EP27</f>
        <v>0.51100000000000001</v>
      </c>
      <c r="EQ28" s="1034">
        <f>[25]PCR!$J$117</f>
        <v>0.40300000000000002</v>
      </c>
      <c r="ER28" s="1032">
        <f>ER27</f>
        <v>0.59099999999999997</v>
      </c>
      <c r="ES28" s="1034">
        <f>[26]PCR!$J$106</f>
        <v>0.51700000000000002</v>
      </c>
      <c r="ET28" s="1032">
        <f>ET27</f>
        <v>0.54400000000000004</v>
      </c>
      <c r="EU28" s="1034">
        <f>[27]PCR!$J$102</f>
        <v>0.54600000000000004</v>
      </c>
      <c r="EV28" s="1032">
        <f>EV27</f>
        <v>0.17899999999999999</v>
      </c>
      <c r="EW28" s="1034">
        <f>[28]PCR!$J$93</f>
        <v>0.41399999999999998</v>
      </c>
      <c r="EX28" s="1032">
        <f>EX27</f>
        <v>0.218</v>
      </c>
      <c r="EY28" s="1034" t="e">
        <f>[29]PCR!$J$90</f>
        <v>#REF!</v>
      </c>
      <c r="EZ28" s="1032">
        <f>EZ27</f>
        <v>0.249</v>
      </c>
      <c r="FA28" s="1034">
        <f>[30]PCR!$J$89</f>
        <v>0.17100000000000001</v>
      </c>
      <c r="FB28" s="1032">
        <f>FB27</f>
        <v>0.249</v>
      </c>
      <c r="FC28" s="1034">
        <v>0.21299999999999999</v>
      </c>
      <c r="FD28" s="1032">
        <f>FD27</f>
        <v>0.27900000000000003</v>
      </c>
      <c r="FE28" s="1034">
        <f>[31]PCR!$J$88</f>
        <v>0.255</v>
      </c>
      <c r="FF28" s="1032">
        <f>FF27</f>
        <v>0.33100000000000002</v>
      </c>
      <c r="FG28" s="1034">
        <f>[32]PCR!$J$88</f>
        <v>0.20699999999999999</v>
      </c>
      <c r="FH28" s="1032">
        <v>0.216</v>
      </c>
      <c r="FI28" s="1034">
        <f>[33]PCR!$J$92</f>
        <v>0.42899999999999999</v>
      </c>
      <c r="FJ28" s="1032">
        <v>0.22600000000000001</v>
      </c>
      <c r="FK28" s="1034">
        <f>[34]PCR!$J$94</f>
        <v>0.42</v>
      </c>
      <c r="FL28" s="1032">
        <f>FL27</f>
        <v>0.25989446425234314</v>
      </c>
      <c r="FM28" s="1034">
        <f>[35]PCR!$J$104</f>
        <v>0.152</v>
      </c>
      <c r="FN28" s="1032">
        <v>0.30986619218752404</v>
      </c>
      <c r="FO28" s="1034">
        <f>[36]PCR!$J$103</f>
        <v>0.51900000000000002</v>
      </c>
      <c r="FP28" s="1032">
        <v>0.315</v>
      </c>
      <c r="FQ28" s="1034">
        <f>[37]PCR!$J$103</f>
        <v>0.501</v>
      </c>
      <c r="FR28" s="1036">
        <v>0.30499999999999999</v>
      </c>
      <c r="FS28" s="1034">
        <f>[38]PCR!$J$94</f>
        <v>0.50700000000000001</v>
      </c>
      <c r="FT28" s="1032">
        <v>0.26400000000000001</v>
      </c>
      <c r="FU28" s="1034">
        <f>[39]PCR!$J$91</f>
        <v>0.17899999999999999</v>
      </c>
      <c r="FV28" s="1032">
        <v>0.20599999999999999</v>
      </c>
      <c r="FW28" s="1034">
        <f>[40]PCR!$J$87</f>
        <v>0.17599999999999999</v>
      </c>
      <c r="FX28" s="1032">
        <v>0.16600000000000001</v>
      </c>
      <c r="FY28" s="1034">
        <f>[41]PCR!$J$89</f>
        <v>0.28799999999999998</v>
      </c>
      <c r="FZ28" s="1032">
        <v>0.29499999999999998</v>
      </c>
      <c r="GA28" s="1037">
        <f>[42]PCR!$J$87</f>
        <v>0.30599999999999999</v>
      </c>
      <c r="GB28" s="1038">
        <v>0.23599999999999999</v>
      </c>
      <c r="GC28" s="1038">
        <v>0.34699999999999998</v>
      </c>
      <c r="GD28" s="1038">
        <v>0.44700000000000001</v>
      </c>
      <c r="GE28" s="1039">
        <v>0.23300000000000001</v>
      </c>
      <c r="GF28" s="1040">
        <v>0.53400000000000003</v>
      </c>
      <c r="GG28" s="1039">
        <v>0.221</v>
      </c>
      <c r="GH28" s="1039">
        <v>0.628</v>
      </c>
      <c r="GI28" s="1041">
        <v>0.51</v>
      </c>
      <c r="GJ28" s="1039">
        <v>0.20799999999999999</v>
      </c>
      <c r="GK28" s="1041">
        <v>8.4000000000000005E-2</v>
      </c>
      <c r="GL28" s="1039">
        <v>0.249</v>
      </c>
      <c r="GM28" s="1041">
        <v>0.34</v>
      </c>
      <c r="GN28" s="1040">
        <v>0.36399999999999999</v>
      </c>
      <c r="GO28" s="1042">
        <v>0.35799999999999998</v>
      </c>
      <c r="GP28" s="1040">
        <v>0.47799999999999998</v>
      </c>
      <c r="GQ28" s="1040">
        <v>0.47199999999999998</v>
      </c>
      <c r="GR28" s="1040">
        <v>0.41299999999999998</v>
      </c>
      <c r="GS28" s="1226">
        <v>0.49099999999999999</v>
      </c>
      <c r="GT28" s="1040">
        <v>0.95</v>
      </c>
      <c r="GU28" s="1040">
        <v>0.26200000000000001</v>
      </c>
      <c r="GV28" s="1043">
        <v>4.9000000000000002E-2</v>
      </c>
      <c r="GW28" s="1040">
        <v>0.35</v>
      </c>
      <c r="GX28" s="1043">
        <v>0.19500000000000001</v>
      </c>
      <c r="GY28" s="1039">
        <v>0.33100000000000002</v>
      </c>
      <c r="GZ28" s="1043">
        <v>0.23499999999999999</v>
      </c>
      <c r="HA28" s="1040">
        <v>9.6000000000000002E-2</v>
      </c>
      <c r="HB28" s="1040">
        <v>8.8999999999999996E-2</v>
      </c>
      <c r="HC28" s="1040">
        <v>5.5E-2</v>
      </c>
      <c r="HD28" s="1040">
        <v>0.38800000000000001</v>
      </c>
      <c r="HE28" s="1040">
        <v>0.372</v>
      </c>
      <c r="HF28" s="1040">
        <v>0.52900000000000003</v>
      </c>
      <c r="HG28" s="1040">
        <v>0.88600000000000001</v>
      </c>
      <c r="HH28" s="1040">
        <f>[43]PCR!$I$225</f>
        <v>9.4E-2</v>
      </c>
      <c r="HI28" s="1043">
        <f>[44]PCR!$I$225</f>
        <v>0.49199999999999999</v>
      </c>
      <c r="HJ28" s="1040">
        <v>0.53</v>
      </c>
      <c r="HK28" s="1043">
        <f>[45]PCR!$J$224</f>
        <v>8.6999999999999994E-2</v>
      </c>
      <c r="HL28" s="1043">
        <f>[50]PCR!$I$225</f>
        <v>0.184</v>
      </c>
      <c r="HM28" s="1043">
        <v>0.36</v>
      </c>
      <c r="HN28" s="1044">
        <v>0.253</v>
      </c>
      <c r="HO28" s="1044">
        <v>0.20499999999999999</v>
      </c>
      <c r="HP28" s="1044">
        <v>0.27400000000000002</v>
      </c>
      <c r="HQ28" s="1044">
        <v>0.35799999999999998</v>
      </c>
      <c r="HR28" s="1044">
        <v>0.20100000000000001</v>
      </c>
      <c r="HS28" s="1044">
        <v>0.16400000000000001</v>
      </c>
      <c r="HT28" s="1045">
        <v>3.6999999999999998E-2</v>
      </c>
      <c r="HU28" s="1046">
        <v>2.1999999999999999E-2</v>
      </c>
      <c r="HV28" s="1046">
        <v>0</v>
      </c>
      <c r="HW28" s="1046">
        <v>0.19400000000000001</v>
      </c>
      <c r="HX28" s="1047">
        <v>8.7999999999999995E-2</v>
      </c>
      <c r="HY28" s="1045">
        <f>[46]Cate!J224</f>
        <v>8.5999999999999993E-2</v>
      </c>
      <c r="HZ28" s="1048">
        <v>0.23</v>
      </c>
      <c r="IA28" s="1049">
        <f>[47]Cate!J224</f>
        <v>0.19600000000000001</v>
      </c>
      <c r="IB28" s="1050">
        <f>[48]Cate!J224</f>
        <v>0.58299999999999996</v>
      </c>
      <c r="IC28" s="1051">
        <v>0.35799999999999998</v>
      </c>
      <c r="ID28" s="1049">
        <f>[49]PCR!$J$224</f>
        <v>0.2</v>
      </c>
      <c r="IE28" s="1049">
        <v>0.33900000000000002</v>
      </c>
      <c r="IF28" s="1052">
        <v>0.29399999999999998</v>
      </c>
      <c r="IG28" s="1053">
        <v>1.6E-2</v>
      </c>
      <c r="IH28" s="1054">
        <f>[51]PCR!$J$224</f>
        <v>2.1000000000000001E-2</v>
      </c>
      <c r="II28" s="1053">
        <f>[52]PCR!$J$224</f>
        <v>0.22500000000000001</v>
      </c>
      <c r="IJ28" s="1055">
        <v>0.38300000000000001</v>
      </c>
      <c r="IK28" s="1055">
        <v>0.27200000000000002</v>
      </c>
      <c r="IL28" s="1056">
        <v>0.06</v>
      </c>
      <c r="IM28" s="1053">
        <v>0.23400000000000001</v>
      </c>
      <c r="IN28" s="1060">
        <v>3.2000000000000001E-2</v>
      </c>
      <c r="IO28" s="1058">
        <v>0.16500000000000001</v>
      </c>
      <c r="IP28" s="1059">
        <v>0.35599999999999998</v>
      </c>
      <c r="IQ28" s="1060">
        <v>0.432</v>
      </c>
      <c r="IR28" s="1060">
        <v>1.9E-2</v>
      </c>
      <c r="IS28" s="1060">
        <v>0.17</v>
      </c>
      <c r="IT28" s="1060">
        <v>4.2000000000000003E-2</v>
      </c>
      <c r="IU28" s="1060">
        <v>0.13</v>
      </c>
      <c r="IV28" s="1060">
        <v>2.5999999999999999E-2</v>
      </c>
      <c r="IW28" s="1060">
        <v>0.14199999999999999</v>
      </c>
      <c r="IX28" s="1060">
        <v>0.09</v>
      </c>
      <c r="IY28" s="1060">
        <v>6.4000000000000001E-2</v>
      </c>
      <c r="IZ28" s="1060">
        <v>0.28999999999999998</v>
      </c>
      <c r="JA28" s="1060">
        <v>8.5000000000000006E-2</v>
      </c>
      <c r="JB28" s="1060">
        <v>3.5999999999999997E-2</v>
      </c>
      <c r="JC28" s="1060">
        <v>8.6999999999999994E-2</v>
      </c>
      <c r="JD28" s="1060">
        <v>0.151</v>
      </c>
      <c r="JE28" s="1060">
        <v>4.3999999999999997E-2</v>
      </c>
      <c r="JF28" s="1060">
        <v>0.59499999999999997</v>
      </c>
      <c r="JG28" s="1060">
        <v>0.28899999999999998</v>
      </c>
      <c r="JH28" s="1060">
        <v>0.11799999999999999</v>
      </c>
      <c r="JI28" s="1060"/>
      <c r="JJ28" s="1060"/>
      <c r="JK28" s="1060"/>
      <c r="JL28" s="1060"/>
      <c r="JM28" s="1060"/>
      <c r="JN28" s="1060"/>
      <c r="JO28" s="1060"/>
    </row>
    <row r="29" spans="1:275" ht="13.5" hidden="1" customHeight="1">
      <c r="A29" s="1018"/>
      <c r="B29" s="1972"/>
      <c r="C29" s="1973"/>
      <c r="D29" s="1019" t="s">
        <v>1144</v>
      </c>
      <c r="E29" s="1020"/>
      <c r="F29" s="1061">
        <v>1.3467000000000002</v>
      </c>
      <c r="G29" s="1062">
        <v>1.1019999999999994</v>
      </c>
      <c r="H29" s="1063">
        <f t="shared" ref="H29:Z29" si="29">F29+H27-H28</f>
        <v>1.9277000000000004</v>
      </c>
      <c r="I29" s="1064">
        <f t="shared" si="29"/>
        <v>0.61899999999999944</v>
      </c>
      <c r="J29" s="1065">
        <f t="shared" si="29"/>
        <v>2.0277000000000003</v>
      </c>
      <c r="K29" s="1066">
        <f t="shared" si="29"/>
        <v>0.40999999999999948</v>
      </c>
      <c r="L29" s="1065">
        <f t="shared" si="29"/>
        <v>1.8277000000000005</v>
      </c>
      <c r="M29" s="1066">
        <f t="shared" si="29"/>
        <v>1.2029999999999994</v>
      </c>
      <c r="N29" s="1063">
        <f t="shared" si="29"/>
        <v>2.0877000000000008</v>
      </c>
      <c r="O29" s="1066">
        <f t="shared" si="29"/>
        <v>1.7809999999999993</v>
      </c>
      <c r="P29" s="1063">
        <f t="shared" si="29"/>
        <v>2.037700000000001</v>
      </c>
      <c r="Q29" s="1064">
        <f t="shared" si="29"/>
        <v>3.4339999999999997</v>
      </c>
      <c r="R29" s="1067">
        <f t="shared" si="29"/>
        <v>1.6377000000000008</v>
      </c>
      <c r="S29" s="1068">
        <f t="shared" si="29"/>
        <v>3.0609999999999999</v>
      </c>
      <c r="T29" s="1063">
        <f t="shared" si="29"/>
        <v>1.6377000000000006</v>
      </c>
      <c r="U29" s="1066">
        <f t="shared" si="29"/>
        <v>3.0919999999999996</v>
      </c>
      <c r="V29" s="1063">
        <f t="shared" si="29"/>
        <v>1.8377000000000006</v>
      </c>
      <c r="W29" s="1066">
        <f t="shared" si="29"/>
        <v>2.9589999999999996</v>
      </c>
      <c r="X29" s="1065">
        <f t="shared" si="29"/>
        <v>2.1377000000000006</v>
      </c>
      <c r="Y29" s="1066">
        <f t="shared" si="29"/>
        <v>3.1099999999999994</v>
      </c>
      <c r="Z29" s="1067">
        <f t="shared" si="29"/>
        <v>2.2377000000000007</v>
      </c>
      <c r="AA29" s="1066">
        <v>1.9370000000000001</v>
      </c>
      <c r="AB29" s="1065">
        <f t="shared" ref="AB29:AK29" si="30">Z29+AB27-AB28</f>
        <v>1.8377000000000008</v>
      </c>
      <c r="AC29" s="1066">
        <f t="shared" si="30"/>
        <v>1.0899999999999999</v>
      </c>
      <c r="AD29" s="1067">
        <f t="shared" si="30"/>
        <v>1.3777000000000006</v>
      </c>
      <c r="AE29" s="1066">
        <f t="shared" si="30"/>
        <v>0.65599999999999992</v>
      </c>
      <c r="AF29" s="1067">
        <f t="shared" si="30"/>
        <v>1.3777000000000006</v>
      </c>
      <c r="AG29" s="1069">
        <f t="shared" si="30"/>
        <v>0.54499999999999993</v>
      </c>
      <c r="AH29" s="1070">
        <f t="shared" si="30"/>
        <v>1.3777000000000006</v>
      </c>
      <c r="AI29" s="1066">
        <f t="shared" si="30"/>
        <v>0.82299999999999995</v>
      </c>
      <c r="AJ29" s="1067">
        <f t="shared" si="30"/>
        <v>1.3777000000000006</v>
      </c>
      <c r="AK29" s="1066">
        <f t="shared" si="30"/>
        <v>1.2570000000000001</v>
      </c>
      <c r="AL29" s="1032">
        <f>N29*1.137</f>
        <v>2.3737149000000008</v>
      </c>
      <c r="AM29" s="1066">
        <f>AK29+AM27-AM28</f>
        <v>1.651</v>
      </c>
      <c r="AN29" s="1032">
        <f>P29*1.137</f>
        <v>2.316864900000001</v>
      </c>
      <c r="AO29" s="1069">
        <f>AM29+AO27-AO28</f>
        <v>2.218</v>
      </c>
      <c r="AP29" s="1032">
        <f>R29*1.137</f>
        <v>1.8620649000000009</v>
      </c>
      <c r="AQ29" s="1069">
        <v>1.9019999999999999</v>
      </c>
      <c r="AR29" s="1032">
        <f>T29*1.137</f>
        <v>1.8620649000000007</v>
      </c>
      <c r="AS29" s="1066">
        <f>AQ29+AS27-AS28</f>
        <v>1.2649999999999997</v>
      </c>
      <c r="AT29" s="1032">
        <f>V29*1.137</f>
        <v>2.0894649000000007</v>
      </c>
      <c r="AU29" s="1066">
        <f>AS29+AU27-AU28</f>
        <v>1.1139999999999997</v>
      </c>
      <c r="AV29" s="1032">
        <f>X29*1.137</f>
        <v>2.4305649000000007</v>
      </c>
      <c r="AW29" s="1069">
        <f>AU29+AW27-AW28</f>
        <v>1.2259999999999998</v>
      </c>
      <c r="AX29" s="1032">
        <f>Z29*1.137</f>
        <v>2.5442649000000008</v>
      </c>
      <c r="AY29" s="1066">
        <f>AW29+AY27-AY28</f>
        <v>1.2799999999999998</v>
      </c>
      <c r="AZ29" s="1032">
        <v>2.0894649000000007</v>
      </c>
      <c r="BA29" s="1066">
        <v>1.0909999999999997</v>
      </c>
      <c r="BB29" s="1032">
        <v>1.5664449000000007</v>
      </c>
      <c r="BC29" s="1066">
        <v>0.31799999999999973</v>
      </c>
      <c r="BD29" s="1067">
        <v>1.5664449000000007</v>
      </c>
      <c r="BE29" s="1066">
        <v>0.26799999999999968</v>
      </c>
      <c r="BF29" s="1067">
        <f>BD29+BF27-BF28</f>
        <v>1.5664449000000007</v>
      </c>
      <c r="BG29" s="1066">
        <v>0.97599999999999998</v>
      </c>
      <c r="BH29" s="1067">
        <f>AJ29*1.137</f>
        <v>1.5664449000000007</v>
      </c>
      <c r="BI29" s="1066">
        <f>BG29+BI27-BI28</f>
        <v>1.093</v>
      </c>
      <c r="BJ29" s="1032">
        <f>AL29*1.137</f>
        <v>2.6989138413000009</v>
      </c>
      <c r="BK29" s="1066">
        <f>BI29+BK27-BK28</f>
        <v>1.0569999999999999</v>
      </c>
      <c r="BL29" s="1032">
        <f>AN29*1.137</f>
        <v>2.634275391300001</v>
      </c>
      <c r="BM29" s="1066">
        <f>BK29+BM27-BM28</f>
        <v>0.90599999999999992</v>
      </c>
      <c r="BN29" s="1032">
        <f>AP29*1.137</f>
        <v>2.1171677913000009</v>
      </c>
      <c r="BO29" s="1066">
        <f>BM29+BO27-BO28</f>
        <v>1.3139999999999998</v>
      </c>
      <c r="BP29" s="1032">
        <f>AR29*1.137</f>
        <v>2.1171677913000009</v>
      </c>
      <c r="BQ29" s="1066">
        <f>BO29+BQ27-BQ28</f>
        <v>1.5469999999999997</v>
      </c>
      <c r="BR29" s="1032">
        <f>AT29*1.137</f>
        <v>2.3757215913000009</v>
      </c>
      <c r="BS29" s="1066">
        <f>BQ29+BS27-BS28</f>
        <v>1.4419999999999997</v>
      </c>
      <c r="BT29" s="1032">
        <f>AV29*1.137</f>
        <v>2.7635522913000008</v>
      </c>
      <c r="BU29" s="1066">
        <f>BS29+BU27-BU28</f>
        <v>1.4789999999999996</v>
      </c>
      <c r="BV29" s="1032">
        <f>AX29*1.137</f>
        <v>2.892829191300001</v>
      </c>
      <c r="BW29" s="1066">
        <f>BU29+BW27-BW28</f>
        <v>1.7829999999999995</v>
      </c>
      <c r="BX29" s="1032">
        <f>AZ29*1.137</f>
        <v>2.3757215913000009</v>
      </c>
      <c r="BY29" s="1069">
        <f>BW29+BY27-BY28</f>
        <v>1.2849999999999995</v>
      </c>
      <c r="BZ29" s="1032">
        <f>BB29*1.137</f>
        <v>1.7810478513000008</v>
      </c>
      <c r="CA29" s="1066">
        <f>BY29+CA27-CA28</f>
        <v>0.86099999999999954</v>
      </c>
      <c r="CB29" s="1032">
        <f>BD29*1.137</f>
        <v>1.7810478513000008</v>
      </c>
      <c r="CC29" s="1066">
        <f>CA29+CC27-CC28</f>
        <v>0.64499999999999957</v>
      </c>
      <c r="CD29" s="1032">
        <f>BF29*1.137</f>
        <v>1.7810478513000008</v>
      </c>
      <c r="CE29" s="1066">
        <f>CC29+CE27-CE28</f>
        <v>0.69499999999999962</v>
      </c>
      <c r="CF29" s="1032">
        <f>BH29*1.137</f>
        <v>1.7810478513000008</v>
      </c>
      <c r="CG29" s="1066">
        <f>CE29+CG27-CG28</f>
        <v>0.94399999999999962</v>
      </c>
      <c r="CH29" s="1032">
        <f>BJ29*1.137</f>
        <v>3.0686650375581008</v>
      </c>
      <c r="CI29" s="1066">
        <f>CG29+CI27-CI28</f>
        <v>1.2939999999999996</v>
      </c>
      <c r="CJ29" s="1032">
        <f>BL29*1.137</f>
        <v>2.9951711199081013</v>
      </c>
      <c r="CK29" s="1066">
        <f>CI29+CK27-CK28</f>
        <v>0.75899999999999956</v>
      </c>
      <c r="CL29" s="1032">
        <f>BN29*1.137</f>
        <v>2.4072197787081011</v>
      </c>
      <c r="CM29" s="1066">
        <f>CK29+CM27-CM28</f>
        <v>0.41799999999999959</v>
      </c>
      <c r="CN29" s="1032">
        <f>BP29*1.137</f>
        <v>2.4072197787081011</v>
      </c>
      <c r="CO29" s="1066">
        <f>CM29+CO27-CO28</f>
        <v>0.37399999999999967</v>
      </c>
      <c r="CP29" s="1032">
        <f>BR29*1.137</f>
        <v>2.7011954493081012</v>
      </c>
      <c r="CQ29" s="1066">
        <f>CO29+CQ27-CQ28</f>
        <v>1.6379999999999997</v>
      </c>
      <c r="CR29" s="1032">
        <f>BT29*1.137</f>
        <v>3.1421589552081008</v>
      </c>
      <c r="CS29" s="1066">
        <f>CQ29+CS27-CS28</f>
        <v>1.7609999999999997</v>
      </c>
      <c r="CT29" s="1032">
        <f>BV29*1.137</f>
        <v>3.2891467905081013</v>
      </c>
      <c r="CU29" s="1066">
        <f>CS29+CU27-CU28</f>
        <v>1.3239999999999996</v>
      </c>
      <c r="CV29" s="1032">
        <f>BX29*1.137</f>
        <v>2.7011954493081012</v>
      </c>
      <c r="CW29" s="1066">
        <f>CU29+CW27-CW28</f>
        <v>0.61199999999999954</v>
      </c>
      <c r="CX29" s="1032">
        <f>BZ29*1.137</f>
        <v>2.0250514069281009</v>
      </c>
      <c r="CY29" s="1066">
        <f>CW29+CY27-CY28</f>
        <v>0.2979999999999996</v>
      </c>
      <c r="CZ29" s="1032">
        <f>CB29*1.137</f>
        <v>2.0250514069281009</v>
      </c>
      <c r="DA29" s="1066">
        <f>CY29+DA27-DA28</f>
        <v>0.10299999999999965</v>
      </c>
      <c r="DB29" s="1032">
        <f>CD29*1.137</f>
        <v>2.0250514069281009</v>
      </c>
      <c r="DC29" s="1066">
        <f>DA29+DC27-DC28</f>
        <v>9.9999999999999589E-2</v>
      </c>
      <c r="DD29" s="1032">
        <f>CF29*1.137</f>
        <v>2.0250514069281009</v>
      </c>
      <c r="DE29" s="1066">
        <f>DC29+DE27-DE28</f>
        <v>0.22599999999999953</v>
      </c>
      <c r="DF29" s="1032">
        <f>CF29*1.137</f>
        <v>2.0250514069281009</v>
      </c>
      <c r="DG29" s="1066">
        <f>DE29+DG27-DG28</f>
        <v>0.69999999999999951</v>
      </c>
      <c r="DH29" s="1032">
        <f>CH29*1.137</f>
        <v>3.4890721477035607</v>
      </c>
      <c r="DI29" s="1066">
        <f>DG29+DI27-DI28</f>
        <v>1.6719999999999997</v>
      </c>
      <c r="DJ29" s="1032">
        <f>CH29*1.137</f>
        <v>3.4890721477035607</v>
      </c>
      <c r="DK29" s="1066">
        <f>DI29+DK27-DK28</f>
        <v>1.7779999999999998</v>
      </c>
      <c r="DL29" s="1032">
        <f>CJ29*1.137</f>
        <v>3.405509563335511</v>
      </c>
      <c r="DM29" s="1066">
        <f>DK29+DM27-DM28</f>
        <v>1.609</v>
      </c>
      <c r="DN29" s="1032">
        <f>CL29*1.137</f>
        <v>2.7370088883911108</v>
      </c>
      <c r="DO29" s="1066">
        <f>DM29+DO27-DO28</f>
        <v>1.028</v>
      </c>
      <c r="DP29" s="1032">
        <f>CN29*1.137</f>
        <v>2.7370088883911108</v>
      </c>
      <c r="DQ29" s="1066">
        <f>DO29+DQ27-DQ28</f>
        <v>2.4039999999999999</v>
      </c>
      <c r="DR29" s="1032">
        <f>CP29*1.137</f>
        <v>3.0712592258633111</v>
      </c>
      <c r="DS29" s="1066">
        <f>DQ29+DS27-DS28</f>
        <v>3.524</v>
      </c>
      <c r="DT29" s="1032">
        <f>CR29*1.137</f>
        <v>3.5726347320716108</v>
      </c>
      <c r="DU29" s="1066">
        <f>DS29+DU27-DU28</f>
        <v>2.7690000000000001</v>
      </c>
      <c r="DV29" s="1032">
        <f>CT29*1.137</f>
        <v>3.7397599008077114</v>
      </c>
      <c r="DW29" s="1066">
        <f>DU29+DW27-DW28</f>
        <v>2.4670000000000001</v>
      </c>
      <c r="DX29" s="1032">
        <f>CV29*1.137</f>
        <v>3.0712592258633111</v>
      </c>
      <c r="DY29" s="1066">
        <f>DW29+DY27-DY28</f>
        <v>0.98399999999999999</v>
      </c>
      <c r="DZ29" s="1032">
        <f>CX29*1.137</f>
        <v>2.3024834496772506</v>
      </c>
      <c r="EA29" s="1066">
        <f>DY29+EA27-EA28</f>
        <v>0.50800000000000001</v>
      </c>
      <c r="EB29" s="1032">
        <f>CZ29*1.137</f>
        <v>2.3024834496772506</v>
      </c>
      <c r="EC29" s="1066">
        <f>EA29+EC27-EC28</f>
        <v>0.60199999999999998</v>
      </c>
      <c r="ED29" s="1032">
        <f>DB29*1.137</f>
        <v>2.3024834496772506</v>
      </c>
      <c r="EE29" s="1066">
        <f>EC29+EE27-EE28</f>
        <v>1.004</v>
      </c>
      <c r="EF29" s="1032">
        <f>DD29*1.137</f>
        <v>2.3024834496772506</v>
      </c>
      <c r="EG29" s="1066">
        <f>EE29+EG27-EG28</f>
        <v>0.98299999999999998</v>
      </c>
      <c r="EH29" s="1032">
        <f>DF29*1.137</f>
        <v>2.3024834496772506</v>
      </c>
      <c r="EI29" s="1066">
        <f>EG29+EI27-EI28</f>
        <v>0.80299999999999994</v>
      </c>
      <c r="EJ29" s="1032">
        <f>DH29*1.137</f>
        <v>3.9670750319389487</v>
      </c>
      <c r="EK29" s="1066">
        <f>EI29+EK27-EK28</f>
        <v>0.74</v>
      </c>
      <c r="EL29" s="1032">
        <f>DJ29*1.137</f>
        <v>3.9670750319389487</v>
      </c>
      <c r="EM29" s="1066">
        <f>EK29+EM27-EM28</f>
        <v>0.96</v>
      </c>
      <c r="EN29" s="1032">
        <f>DL29*1.137</f>
        <v>3.872064373512476</v>
      </c>
      <c r="EO29" s="1066">
        <v>1.218</v>
      </c>
      <c r="EP29" s="1032">
        <f>DN29*1.137</f>
        <v>3.1119791061006929</v>
      </c>
      <c r="EQ29" s="1066">
        <f>EO29+EQ27-EQ28</f>
        <v>1.3029999999999999</v>
      </c>
      <c r="ER29" s="1032">
        <f>DP29*1.137</f>
        <v>3.1119791061006929</v>
      </c>
      <c r="ES29" s="1066">
        <f>EQ29+ES27-ES28</f>
        <v>1.1509999999999998</v>
      </c>
      <c r="ET29" s="1032">
        <f>DR29*1.137</f>
        <v>3.4920217398065847</v>
      </c>
      <c r="EU29" s="1066">
        <f>ES29+EU27-EU28</f>
        <v>0.93699999999999983</v>
      </c>
      <c r="EV29" s="1032">
        <f>DT29*1.137</f>
        <v>4.0620856903654214</v>
      </c>
      <c r="EW29" s="1066">
        <f>EU29+EW27-EW28</f>
        <v>0.64599999999999991</v>
      </c>
      <c r="EX29" s="1032">
        <f>DV29*1.137</f>
        <v>4.2521070072183678</v>
      </c>
      <c r="EY29" s="1066" t="e">
        <f>EW29+EY27-EY28</f>
        <v>#REF!</v>
      </c>
      <c r="EZ29" s="1032">
        <f>DX29*1.137</f>
        <v>3.4920217398065847</v>
      </c>
      <c r="FA29" s="1066" t="e">
        <f>EY29+FA27-FA28</f>
        <v>#REF!</v>
      </c>
      <c r="FB29" s="1032">
        <f>DZ29*1.137</f>
        <v>2.6179236822830338</v>
      </c>
      <c r="FC29" s="1066" t="e">
        <f>FA29+FC27-FC28</f>
        <v>#REF!</v>
      </c>
      <c r="FD29" s="1032">
        <f>EB29*1.137</f>
        <v>2.6179236822830338</v>
      </c>
      <c r="FE29" s="1066">
        <v>0.97399999999999998</v>
      </c>
      <c r="FF29" s="1032">
        <f>ED29*1.137</f>
        <v>2.6179236822830338</v>
      </c>
      <c r="FG29" s="1066">
        <f>FE29+FG27-FG28</f>
        <v>0.81599999999999995</v>
      </c>
      <c r="FH29" s="1032">
        <f>EF29*1.137</f>
        <v>2.6179236822830338</v>
      </c>
      <c r="FI29" s="1066">
        <f>FG29+FI27-FI28</f>
        <v>0.54299999999999993</v>
      </c>
      <c r="FJ29" s="1032">
        <f>EH29*1.137</f>
        <v>2.6179236822830338</v>
      </c>
      <c r="FK29" s="1066">
        <f>FI29+FK27-FK28</f>
        <v>0.41599999999999987</v>
      </c>
      <c r="FL29" s="1032">
        <f>EJ29*1.137</f>
        <v>4.5105643113145844</v>
      </c>
      <c r="FM29" s="1066">
        <f>FK29+FM27-FM28</f>
        <v>1.2809999999999999</v>
      </c>
      <c r="FN29" s="1032">
        <f>EL29*1.137</f>
        <v>4.5105643113145844</v>
      </c>
      <c r="FO29" s="1066">
        <f>FM29+FO27-FO28</f>
        <v>1.2889999999999997</v>
      </c>
      <c r="FP29" s="1032">
        <f>EN29*1.137</f>
        <v>4.4025371926836856</v>
      </c>
      <c r="FQ29" s="1066">
        <f>FO29+FQ27-FQ28</f>
        <v>1.0529999999999999</v>
      </c>
      <c r="FR29" s="1036">
        <v>0.86</v>
      </c>
      <c r="FS29" s="1066">
        <f t="shared" ref="FS29:FY29" si="31">FQ29+FS27-FS28</f>
        <v>0.745</v>
      </c>
      <c r="FT29" s="1032">
        <f t="shared" si="31"/>
        <v>0.68199999999999994</v>
      </c>
      <c r="FU29" s="1066">
        <f t="shared" si="31"/>
        <v>0.57899999999999996</v>
      </c>
      <c r="FV29" s="1032">
        <f t="shared" si="31"/>
        <v>0.63700000000000001</v>
      </c>
      <c r="FW29" s="1066">
        <f t="shared" si="31"/>
        <v>0.70100000000000007</v>
      </c>
      <c r="FX29" s="1032">
        <f t="shared" si="31"/>
        <v>0.81799999999999995</v>
      </c>
      <c r="FY29" s="1066">
        <f t="shared" si="31"/>
        <v>0.9720000000000002</v>
      </c>
      <c r="FZ29" s="1032">
        <v>0.90800000000000003</v>
      </c>
      <c r="GA29" s="1064">
        <f>FY29+GA27-GA28</f>
        <v>0.95800000000000018</v>
      </c>
      <c r="GB29" s="1072">
        <f t="shared" ref="GB29:HB29" si="32">GA29+GB27-GB28</f>
        <v>0.93800000000000017</v>
      </c>
      <c r="GC29" s="1072">
        <f t="shared" si="32"/>
        <v>0.64000000000000024</v>
      </c>
      <c r="GD29" s="1072">
        <f t="shared" si="32"/>
        <v>0.53000000000000025</v>
      </c>
      <c r="GE29" s="1073">
        <f t="shared" si="32"/>
        <v>0.79400000000000015</v>
      </c>
      <c r="GF29" s="1074">
        <f t="shared" si="32"/>
        <v>0.78200000000000025</v>
      </c>
      <c r="GG29" s="1073">
        <f t="shared" si="32"/>
        <v>0.82100000000000029</v>
      </c>
      <c r="GH29" s="1073">
        <f t="shared" si="32"/>
        <v>0.72700000000000042</v>
      </c>
      <c r="GI29" s="1075">
        <f t="shared" si="32"/>
        <v>0.76700000000000057</v>
      </c>
      <c r="GJ29" s="1073">
        <f t="shared" si="32"/>
        <v>0.85000000000000053</v>
      </c>
      <c r="GK29" s="1075">
        <f t="shared" si="32"/>
        <v>0.86400000000000055</v>
      </c>
      <c r="GL29" s="1073">
        <f t="shared" si="32"/>
        <v>1.0810000000000004</v>
      </c>
      <c r="GM29" s="1075">
        <f t="shared" si="32"/>
        <v>1.2930000000000004</v>
      </c>
      <c r="GN29" s="1074">
        <f t="shared" si="32"/>
        <v>1.2210000000000005</v>
      </c>
      <c r="GO29" s="1076">
        <f t="shared" si="32"/>
        <v>1.2870000000000004</v>
      </c>
      <c r="GP29" s="1074">
        <f t="shared" si="32"/>
        <v>1.3990000000000002</v>
      </c>
      <c r="GQ29" s="1074">
        <f t="shared" si="32"/>
        <v>1.6130000000000004</v>
      </c>
      <c r="GR29" s="1074">
        <f t="shared" si="32"/>
        <v>1.4330000000000005</v>
      </c>
      <c r="GS29" s="1141">
        <f t="shared" si="32"/>
        <v>1.4860000000000007</v>
      </c>
      <c r="GT29" s="1074">
        <f t="shared" si="32"/>
        <v>1.4110000000000007</v>
      </c>
      <c r="GU29" s="1074">
        <f t="shared" si="32"/>
        <v>1.2990000000000006</v>
      </c>
      <c r="GV29" s="1077">
        <f t="shared" si="32"/>
        <v>1.2750000000000006</v>
      </c>
      <c r="GW29" s="1074">
        <f t="shared" si="32"/>
        <v>1.8170000000000006</v>
      </c>
      <c r="GX29" s="1077">
        <f t="shared" si="32"/>
        <v>2.4010000000000007</v>
      </c>
      <c r="GY29" s="1073">
        <f t="shared" si="32"/>
        <v>2.3560000000000008</v>
      </c>
      <c r="GZ29" s="1077">
        <f t="shared" si="32"/>
        <v>2.1690000000000009</v>
      </c>
      <c r="HA29" s="1074">
        <f t="shared" si="32"/>
        <v>2.0730000000000008</v>
      </c>
      <c r="HB29" s="1074">
        <f t="shared" si="32"/>
        <v>2.0660000000000007</v>
      </c>
      <c r="HC29" s="1074">
        <v>2.9969999999999999</v>
      </c>
      <c r="HD29" s="1074">
        <f t="shared" ref="HD29:HU29" si="33">HC29+HD27-HD28</f>
        <v>2.7959999999999998</v>
      </c>
      <c r="HE29" s="1074">
        <f t="shared" si="33"/>
        <v>2.4870000000000001</v>
      </c>
      <c r="HF29" s="1074">
        <f t="shared" si="33"/>
        <v>2.0100000000000002</v>
      </c>
      <c r="HG29" s="1074">
        <f t="shared" si="33"/>
        <v>1.2290000000000001</v>
      </c>
      <c r="HH29" s="1074">
        <f t="shared" si="33"/>
        <v>1.2350000000000001</v>
      </c>
      <c r="HI29" s="1077">
        <f t="shared" si="33"/>
        <v>0.7430000000000001</v>
      </c>
      <c r="HJ29" s="1074">
        <f t="shared" si="33"/>
        <v>0.90500000000000003</v>
      </c>
      <c r="HK29" s="1142">
        <f t="shared" si="33"/>
        <v>1.4480000000000002</v>
      </c>
      <c r="HL29" s="1142">
        <f t="shared" si="33"/>
        <v>1.6620000000000001</v>
      </c>
      <c r="HM29" s="1077">
        <f t="shared" si="33"/>
        <v>1.355</v>
      </c>
      <c r="HN29" s="1078">
        <f t="shared" si="33"/>
        <v>1.3420000000000001</v>
      </c>
      <c r="HO29" s="1078">
        <f t="shared" si="33"/>
        <v>1.5150000000000001</v>
      </c>
      <c r="HP29" s="1078">
        <f t="shared" si="33"/>
        <v>1.2750000000000001</v>
      </c>
      <c r="HQ29" s="1078">
        <f t="shared" si="33"/>
        <v>1.0649999999999999</v>
      </c>
      <c r="HR29" s="1078">
        <f t="shared" si="33"/>
        <v>0.96199999999999997</v>
      </c>
      <c r="HS29" s="1143">
        <f t="shared" si="33"/>
        <v>1.1479999999999999</v>
      </c>
      <c r="HT29" s="1144">
        <f t="shared" si="33"/>
        <v>1.111</v>
      </c>
      <c r="HU29" s="1145">
        <f t="shared" si="33"/>
        <v>1.1399999999999999</v>
      </c>
      <c r="HV29" s="1145">
        <v>1.157</v>
      </c>
      <c r="HW29" s="1080">
        <f t="shared" ref="HW29:JO29" si="34">HV29+HW27-HW28</f>
        <v>0.98199999999999998</v>
      </c>
      <c r="HX29" s="1081">
        <f t="shared" si="34"/>
        <v>1.0439999999999998</v>
      </c>
      <c r="HY29" s="1079">
        <f t="shared" si="34"/>
        <v>1.0389999999999997</v>
      </c>
      <c r="HZ29" s="1082">
        <f t="shared" si="34"/>
        <v>1.0069999999999997</v>
      </c>
      <c r="IA29" s="1083">
        <f t="shared" si="34"/>
        <v>0.95299999999999963</v>
      </c>
      <c r="IB29" s="1084">
        <f t="shared" si="34"/>
        <v>1.3249999999999995</v>
      </c>
      <c r="IC29" s="1085">
        <f t="shared" si="34"/>
        <v>1.1849999999999996</v>
      </c>
      <c r="ID29" s="1228">
        <f t="shared" si="34"/>
        <v>1.0849999999999997</v>
      </c>
      <c r="IE29" s="1229">
        <f t="shared" si="34"/>
        <v>1.0409999999999997</v>
      </c>
      <c r="IF29" s="1087">
        <f t="shared" si="34"/>
        <v>0.76099999999999968</v>
      </c>
      <c r="IG29" s="1088">
        <f t="shared" si="34"/>
        <v>0.74499999999999966</v>
      </c>
      <c r="IH29" s="1089">
        <f t="shared" si="34"/>
        <v>0.75399999999999967</v>
      </c>
      <c r="II29" s="1088">
        <f t="shared" si="34"/>
        <v>0.81799999999999973</v>
      </c>
      <c r="IJ29" s="1090">
        <f t="shared" si="34"/>
        <v>1.0169999999999997</v>
      </c>
      <c r="IK29" s="1090">
        <f t="shared" si="34"/>
        <v>1.1689999999999996</v>
      </c>
      <c r="IL29" s="1091">
        <f t="shared" si="34"/>
        <v>1.2359999999999995</v>
      </c>
      <c r="IM29" s="1088">
        <v>1.9419999999999999</v>
      </c>
      <c r="IN29" s="1095">
        <f t="shared" si="34"/>
        <v>1.9939999999999998</v>
      </c>
      <c r="IO29" s="1093">
        <f t="shared" si="34"/>
        <v>1.8289999999999997</v>
      </c>
      <c r="IP29" s="1094">
        <f t="shared" si="34"/>
        <v>1.605</v>
      </c>
      <c r="IQ29" s="1095">
        <f t="shared" si="34"/>
        <v>1.1990000000000001</v>
      </c>
      <c r="IR29" s="1095">
        <f t="shared" si="34"/>
        <v>1.1800000000000002</v>
      </c>
      <c r="IS29" s="1095">
        <f t="shared" si="34"/>
        <v>1.0100000000000002</v>
      </c>
      <c r="IT29" s="1095">
        <f t="shared" si="34"/>
        <v>0.9760000000000002</v>
      </c>
      <c r="IU29" s="1095">
        <f t="shared" si="34"/>
        <v>0.8460000000000002</v>
      </c>
      <c r="IV29" s="1095">
        <f t="shared" si="34"/>
        <v>0.83500000000000019</v>
      </c>
      <c r="IW29" s="1095">
        <f t="shared" si="34"/>
        <v>0.96500000000000019</v>
      </c>
      <c r="IX29" s="1095">
        <f t="shared" si="34"/>
        <v>1.2150000000000001</v>
      </c>
      <c r="IY29" s="1095">
        <f t="shared" si="34"/>
        <v>1.226</v>
      </c>
      <c r="IZ29" s="1095">
        <f t="shared" si="34"/>
        <v>1.2809999999999999</v>
      </c>
      <c r="JA29" s="1095">
        <f t="shared" si="34"/>
        <v>1.3359999999999999</v>
      </c>
      <c r="JB29" s="1095">
        <f t="shared" si="34"/>
        <v>1.2999999999999998</v>
      </c>
      <c r="JC29" s="1095">
        <f t="shared" si="34"/>
        <v>1.2129999999999999</v>
      </c>
      <c r="JD29" s="1095">
        <f t="shared" si="34"/>
        <v>1.0619999999999998</v>
      </c>
      <c r="JE29" s="1095">
        <f t="shared" si="34"/>
        <v>1.0259999999999998</v>
      </c>
      <c r="JF29" s="1095">
        <f t="shared" si="34"/>
        <v>0.43099999999999983</v>
      </c>
      <c r="JG29" s="1095">
        <f t="shared" si="34"/>
        <v>0.2159999999999998</v>
      </c>
      <c r="JH29" s="1095">
        <f t="shared" si="34"/>
        <v>0.1469999999999998</v>
      </c>
      <c r="JI29" s="1095">
        <f t="shared" si="34"/>
        <v>0.1469999999999998</v>
      </c>
      <c r="JJ29" s="1095">
        <f t="shared" si="34"/>
        <v>0.1469999999999998</v>
      </c>
      <c r="JK29" s="1095">
        <f t="shared" si="34"/>
        <v>0.1469999999999998</v>
      </c>
      <c r="JL29" s="1095">
        <f t="shared" si="34"/>
        <v>0.1469999999999998</v>
      </c>
      <c r="JM29" s="1095">
        <f t="shared" si="34"/>
        <v>0.1469999999999998</v>
      </c>
      <c r="JN29" s="1095">
        <f t="shared" si="34"/>
        <v>0.1469999999999998</v>
      </c>
      <c r="JO29" s="1095">
        <f t="shared" si="34"/>
        <v>0.1469999999999998</v>
      </c>
    </row>
    <row r="30" spans="1:275" s="1137" customFormat="1" ht="13.5" hidden="1" customHeight="1" thickBot="1">
      <c r="A30" s="1096"/>
      <c r="B30" s="1975"/>
      <c r="C30" s="1977"/>
      <c r="D30" s="1146" t="s">
        <v>1145</v>
      </c>
      <c r="E30" s="1147">
        <v>1.6</v>
      </c>
      <c r="F30" s="1148">
        <v>1.889088911229047</v>
      </c>
      <c r="G30" s="1149">
        <v>3.6733333333333311</v>
      </c>
      <c r="H30" s="1150">
        <f t="shared" ref="H30:BS30" si="35">IF(H29&lt;=J28,H29/J28,IF(H29&lt;=J28+L28,1+(H29-J28)/L28,IF(H29&lt;=J28+L28+N28,2+(H29-J28-L28)/N28,H29*3/(J28+L28+N28))))</f>
        <v>5.0728947368421053</v>
      </c>
      <c r="I30" s="1151">
        <f t="shared" si="35"/>
        <v>1.3686327077747982</v>
      </c>
      <c r="J30" s="1152">
        <f t="shared" si="35"/>
        <v>3.709207317073171</v>
      </c>
      <c r="K30" s="1153">
        <f t="shared" si="35"/>
        <v>0.54959785522788129</v>
      </c>
      <c r="L30" s="1152">
        <f t="shared" si="35"/>
        <v>2.7346250000000007</v>
      </c>
      <c r="M30" s="1153">
        <f t="shared" si="35"/>
        <v>1.8515624999999991</v>
      </c>
      <c r="N30" s="1150">
        <f t="shared" si="35"/>
        <v>3.1315500000000012</v>
      </c>
      <c r="O30" s="1153">
        <f t="shared" si="35"/>
        <v>1.5100581135449258</v>
      </c>
      <c r="P30" s="1150">
        <f t="shared" si="35"/>
        <v>3.8206875000000018</v>
      </c>
      <c r="Q30" s="1153">
        <f t="shared" si="35"/>
        <v>2.840807174887892</v>
      </c>
      <c r="R30" s="1154">
        <f t="shared" si="35"/>
        <v>3.5093571428571448</v>
      </c>
      <c r="S30" s="1155">
        <f t="shared" si="35"/>
        <v>4.3749404478323006</v>
      </c>
      <c r="T30" s="1150">
        <f t="shared" si="35"/>
        <v>2.8196666666666674</v>
      </c>
      <c r="U30" s="1153">
        <f t="shared" si="35"/>
        <v>2.5875152998776008</v>
      </c>
      <c r="V30" s="1150">
        <f t="shared" si="35"/>
        <v>2.3377000000000008</v>
      </c>
      <c r="W30" s="1153">
        <f t="shared" si="35"/>
        <v>1.8971848225214196</v>
      </c>
      <c r="X30" s="1152">
        <f t="shared" si="35"/>
        <v>2.3127631578947376</v>
      </c>
      <c r="Y30" s="1153">
        <f t="shared" si="35"/>
        <v>1.4614845938375347</v>
      </c>
      <c r="Z30" s="1152">
        <f t="shared" si="35"/>
        <v>3.4550180133813702</v>
      </c>
      <c r="AA30" s="1153">
        <f t="shared" si="35"/>
        <v>1.5502702702702704</v>
      </c>
      <c r="AB30" s="1152">
        <f t="shared" si="35"/>
        <v>4.9892307692307716</v>
      </c>
      <c r="AC30" s="1153">
        <f t="shared" si="35"/>
        <v>1.720524017467248</v>
      </c>
      <c r="AD30" s="1152">
        <f t="shared" si="35"/>
        <v>7.3542704626334556</v>
      </c>
      <c r="AE30" s="1153">
        <f t="shared" si="35"/>
        <v>2.1979166666666665</v>
      </c>
      <c r="AF30" s="1152">
        <f t="shared" si="35"/>
        <v>5.7008275862068984</v>
      </c>
      <c r="AG30" s="1156">
        <f t="shared" si="35"/>
        <v>1.3735119047619047</v>
      </c>
      <c r="AH30" s="1157">
        <f t="shared" si="35"/>
        <v>4.0800592300098737</v>
      </c>
      <c r="AI30" s="1153">
        <f t="shared" si="35"/>
        <v>1.2554991539763112</v>
      </c>
      <c r="AJ30" s="1154">
        <f t="shared" si="35"/>
        <v>3.10060015003751</v>
      </c>
      <c r="AK30" s="1153">
        <f t="shared" si="35"/>
        <v>2.6288819875776399</v>
      </c>
      <c r="AL30" s="1158">
        <f t="shared" si="35"/>
        <v>5.1752505087209313</v>
      </c>
      <c r="AM30" s="1153">
        <f t="shared" si="35"/>
        <v>2.9802890932982917</v>
      </c>
      <c r="AN30" s="1158">
        <f t="shared" si="35"/>
        <v>5.1986497382198982</v>
      </c>
      <c r="AO30" s="1156">
        <f t="shared" si="35"/>
        <v>4.2140595313489548</v>
      </c>
      <c r="AP30" s="1158">
        <f t="shared" si="35"/>
        <v>4.1533046096654287</v>
      </c>
      <c r="AQ30" s="1156">
        <f t="shared" si="35"/>
        <v>4.1986754966887414</v>
      </c>
      <c r="AR30" s="1158">
        <f t="shared" si="35"/>
        <v>3.1489259864712524</v>
      </c>
      <c r="AS30" s="1156">
        <f t="shared" si="35"/>
        <v>4.3174061433447086</v>
      </c>
      <c r="AT30" s="1158">
        <f t="shared" si="35"/>
        <v>2.7744828358208964</v>
      </c>
      <c r="AU30" s="1156">
        <f t="shared" si="35"/>
        <v>2.8610526315789468</v>
      </c>
      <c r="AV30" s="1158">
        <f t="shared" si="35"/>
        <v>2.8369291563275443</v>
      </c>
      <c r="AW30" s="1156">
        <f t="shared" si="35"/>
        <v>2.601792573623559</v>
      </c>
      <c r="AX30" s="1158">
        <f t="shared" si="35"/>
        <v>3.910243186475411</v>
      </c>
      <c r="AY30" s="1156">
        <f t="shared" si="35"/>
        <v>2.1568627450980378</v>
      </c>
      <c r="AZ30" s="1158">
        <f t="shared" si="35"/>
        <v>5.1296192307692321</v>
      </c>
      <c r="BA30" s="1156">
        <f t="shared" si="35"/>
        <v>2.7658536585365843</v>
      </c>
      <c r="BB30" s="1158">
        <f t="shared" si="35"/>
        <v>6.3849656250000031</v>
      </c>
      <c r="BC30" s="1156">
        <f t="shared" si="35"/>
        <v>1.8048780487804865</v>
      </c>
      <c r="BD30" s="1158">
        <f t="shared" si="35"/>
        <v>5.2447931919642885</v>
      </c>
      <c r="BE30" s="1156">
        <f t="shared" si="35"/>
        <v>1.248031496062991</v>
      </c>
      <c r="BF30" s="1158">
        <f t="shared" si="35"/>
        <v>4.4670481939163516</v>
      </c>
      <c r="BG30" s="1156">
        <f t="shared" si="35"/>
        <v>3.1315508021390372</v>
      </c>
      <c r="BH30" s="1158">
        <f t="shared" si="35"/>
        <v>4.180902758007119</v>
      </c>
      <c r="BI30" s="1156">
        <f t="shared" si="35"/>
        <v>3.3021148036253773</v>
      </c>
      <c r="BJ30" s="1158">
        <f t="shared" si="35"/>
        <v>7.4145984651098917</v>
      </c>
      <c r="BK30" s="1156">
        <f t="shared" si="35"/>
        <v>3.2127659574468082</v>
      </c>
      <c r="BL30" s="1158">
        <f t="shared" si="35"/>
        <v>7.1583570415760889</v>
      </c>
      <c r="BM30" s="1156">
        <f t="shared" si="35"/>
        <v>3.6095617529880477</v>
      </c>
      <c r="BN30" s="1158">
        <f t="shared" si="35"/>
        <v>5.3195170635678419</v>
      </c>
      <c r="BO30" s="1156">
        <f t="shared" si="35"/>
        <v>5.9189189189189184</v>
      </c>
      <c r="BP30" s="1158">
        <f t="shared" si="35"/>
        <v>4.6565274002199439</v>
      </c>
      <c r="BQ30" s="1156">
        <f t="shared" si="35"/>
        <v>6.0905511811023612</v>
      </c>
      <c r="BR30" s="1158">
        <f t="shared" si="35"/>
        <v>4.6582776300000015</v>
      </c>
      <c r="BS30" s="1156">
        <f t="shared" si="35"/>
        <v>3.7584708948740215</v>
      </c>
      <c r="BT30" s="1158">
        <f t="shared" ref="BT30:CI30" si="36">IF(BT29&lt;=BV28,BT29/BV28,IF(BT29&lt;=BV28+BX28,1+(BT29-BV28)/BX28,IF(BT29&lt;=BV28+BX28+BZ28,2+(BT29-BV28-BX28)/BZ28,BT29*3/(BV28+BX28+BZ28))))</f>
        <v>5.5050842456175308</v>
      </c>
      <c r="BU30" s="1156">
        <f t="shared" si="36"/>
        <v>2.7899999999999991</v>
      </c>
      <c r="BV30" s="1158">
        <f t="shared" si="36"/>
        <v>7.0902676257352972</v>
      </c>
      <c r="BW30" s="1156">
        <f t="shared" si="36"/>
        <v>3.5875251509054311</v>
      </c>
      <c r="BX30" s="1158">
        <f t="shared" si="36"/>
        <v>8.1174997424829165</v>
      </c>
      <c r="BY30" s="1156">
        <f t="shared" si="36"/>
        <v>3.8206144697720505</v>
      </c>
      <c r="BZ30" s="1158">
        <f t="shared" si="36"/>
        <v>7.4313540388038977</v>
      </c>
      <c r="CA30" s="1156">
        <f t="shared" si="36"/>
        <v>6.6744186046511587</v>
      </c>
      <c r="CB30" s="1158">
        <f t="shared" si="36"/>
        <v>6.9662888577575002</v>
      </c>
      <c r="CC30" s="1156">
        <f t="shared" si="36"/>
        <v>4.1523605150214564</v>
      </c>
      <c r="CD30" s="1158">
        <f t="shared" si="36"/>
        <v>5.9500485010022306</v>
      </c>
      <c r="CE30" s="1156">
        <f t="shared" si="36"/>
        <v>2.5439252336448592</v>
      </c>
      <c r="CF30" s="1158">
        <f t="shared" si="36"/>
        <v>5.5426800351659784</v>
      </c>
      <c r="CG30" s="1156">
        <f t="shared" si="36"/>
        <v>2.218421052631578</v>
      </c>
      <c r="CH30" s="1158">
        <f t="shared" si="36"/>
        <v>9.2703867779671132</v>
      </c>
      <c r="CI30" s="1156">
        <f t="shared" si="36"/>
        <v>3.4476021314387197</v>
      </c>
      <c r="CJ30" s="1158" t="e">
        <f>IF(CJ29&lt;=CL28,CJ29/CL28,IF(CJ29&lt;=CL28+CN28,1+(CJ29-CL28)/CN28,IF(CJ29&lt;=CL28+CN28+#REF!,2+(CJ29-CL28-CN28)/#REF!,CJ29*3/(CL28+CN28+#REF!))))</f>
        <v>#REF!</v>
      </c>
      <c r="CK30" s="1156">
        <f>IF(CK29&lt;=CM28,CK29/CM28,IF(CK29&lt;=CM28+CO28,1+(CK29-CM28)/CO28,IF(CK29&lt;=CM28+CO28+CQ28,2+(CK29-CM28-CO28)/CQ28,CK29*3/(CM28+CO28+CQ28))))</f>
        <v>2.7118644067796591</v>
      </c>
      <c r="CL30" s="1158" t="e">
        <f>IF(CL29&lt;=CN28,CL29/CN28,IF(CL29&lt;=CN28+CP28,1+(CL29-CN28)/CP28,IF(CL29&lt;=CN28+CP28+#REF!,2+(CL29-CN28-CP28)/#REF!,CL29*3/(CN28+CP28+#REF!))))</f>
        <v>#REF!</v>
      </c>
      <c r="CM30" s="1156">
        <f>IF(CM29&lt;=CO28,CM29/CO28,IF(CM29&lt;=CO28+CQ28,1+(CM29-CO28)/CQ28,IF(CM29&lt;=CO28+CQ28+CS28,2+(CM29-CO28-CQ28)/CS28,CM29*3/(CO28+CQ28+CS28))))</f>
        <v>1.8771186440677949</v>
      </c>
      <c r="CN30" s="1158" t="e">
        <f>IF(CN29&lt;=CP28,CN29/CP28,IF(CN29&lt;=CP28+CR28,1+(CN29-CP28)/CR28,IF(CN29&lt;=CP28+CR28+#REF!,2+(CN29-CP28-CR28)/#REF!,CN29*3/(CP28+CR28+#REF!))))</f>
        <v>#REF!</v>
      </c>
      <c r="CO30" s="1156">
        <f>IF(CO29&lt;=CQ28,CO29/CQ28,IF(CO29&lt;=CQ28+CS28,1+(CO29-CQ28)/CS28,IF(CO29&lt;=CQ28+CS28+CU28,2+(CO29-CQ28-CS28)/CU28,CO29*3/(CQ28+CS28+CU28))))</f>
        <v>1.2149532710280369</v>
      </c>
      <c r="CP30" s="1158" t="e">
        <f>IF(CP29&lt;=CR28,CP29/CR28,IF(CP29&lt;=CR28+CT28,1+(CP29-CR28)/CT28,IF(CP29&lt;=CR28+CT28+#REF!,2+(CP29-CR28-CT28)/#REF!,CP29*3/(CR28+CT28+#REF!))))</f>
        <v>#REF!</v>
      </c>
      <c r="CQ30" s="1156">
        <f>IF(CQ29&lt;=CS28,CQ29/CS28,IF(CQ29&lt;=CS28+CU28,1+(CQ29-CS28)/CU28,IF(CQ29&lt;=CS28+CU28+CW28,2+(CQ29-CS28-CU28)/CW28,CQ29*3/(CS28+CU28+CW28))))</f>
        <v>2.5758293838862554</v>
      </c>
      <c r="CR30" s="1158" t="e">
        <f>IF(CR29&lt;=CT28,CR29/CT28,IF(CR29&lt;=CT28+CV28,1+(CR29-CT28)/CV28,IF(CR29&lt;=CT28+CV28+#REF!,2+(CR29-CT28-CV28)/#REF!,CR29*3/(CT28+CV28+#REF!))))</f>
        <v>#REF!</v>
      </c>
      <c r="CS30" s="1156">
        <f>IF(CS29&lt;=CU28,CS29/CU28,IF(CS29&lt;=CU28+CW28,1+(CS29-CU28)/CW28,IF(CS29&lt;=CU28+CW28+CY28,2+(CS29-CU28-CW28)/CY28,CS29*3/(CU28+CW28+CY28))))</f>
        <v>2.7041522491349479</v>
      </c>
      <c r="CT30" s="1158" t="e">
        <f>IF(CT29&lt;=CV28,CT29/CV28,IF(CT29&lt;=CV28+CZ28,1+(CT29-CV28)/CZ28,IF(CT29&lt;=CV28+CZ28+#REF!,2+(CT29-CV28-CZ28)/#REF!,CT29*3/(CV28+CZ28+#REF!))))</f>
        <v>#REF!</v>
      </c>
      <c r="CU30" s="1156">
        <f>IF(CU29&lt;=CW28,CU29/CW28,IF(CU29&lt;=CW28+CY28,1+(CU29-CW28)/CY28,IF(CU29&lt;=CW28+CY28+DA28,2+(CU29-CW28-CY28)/DA28,CU29*3/(CW28+CY28+DA28))))</f>
        <v>1.8304498269896188</v>
      </c>
      <c r="CV30" s="1158" t="e">
        <f>IF(CV29&lt;=CX28,CV29/CX28,IF(CV29&lt;=CX28+#REF!,1+(CV29-CX28)/#REF!,IF(CV29&lt;=CX28+#REF!+#REF!,2+(CV29-CX28-#REF!)/#REF!,CV29*3/(CX28+#REF!+#REF!))))</f>
        <v>#REF!</v>
      </c>
      <c r="CW30" s="1156">
        <f>IF(CW29&lt;=CY28,CW29/CY28,IF(CW29&lt;=CY28+DA28,1+(CW29-CY28)/DA28,IF(CW29&lt;=CY28+DA28+DC28,2+(CW29-CY28-DA28)/DC28,CW29*3/(CY28+DA28+DC28))))</f>
        <v>1.0571428571428565</v>
      </c>
      <c r="CX30" s="1158" t="e">
        <f>IF(CX29&lt;=CZ28,CX29/CZ28,IF(CX29&lt;=CZ28+#REF!,1+(CX29-CZ28)/#REF!,IF(CX29&lt;=CZ28+#REF!+#REF!,2+(CX29-CZ28-#REF!)/#REF!,CX29*3/(CZ28+#REF!+#REF!))))</f>
        <v>#REF!</v>
      </c>
      <c r="CY30" s="1156">
        <f>IF(CY29&lt;=DA28,CY29/DA28,IF(CY29&lt;=DA28+DC28,1+(CY29-DA28)/DC28,IF(CY29&lt;=DA28+DC28+DE28,2+(CY29-DA28-DC28)/DE28,CY29*3/(DA28+DC28+DE28))))</f>
        <v>0.50084033613445311</v>
      </c>
      <c r="CZ30" s="1158">
        <f>CB30*1.137</f>
        <v>7.9206704312702776</v>
      </c>
      <c r="DA30" s="1156">
        <f>IF(DA29&lt;=DC28,DA29/DC28,IF(DA29&lt;=DC28+DE28,1+(DA29-DC28)/DE28,IF(DA29&lt;=DC28+DE28+DG28,2+(DA29-DC28-DE28)/DG28,DA29*3/(DC28+DE28+DG28))))</f>
        <v>0.233031674208144</v>
      </c>
      <c r="DB30" s="1158">
        <f>CD30*1.137</f>
        <v>6.7652051456395359</v>
      </c>
      <c r="DC30" s="1156">
        <f>IF(DC29&lt;=DE28,DC29/DE28,IF(DC29&lt;=DE28+DG28,1+(DC29-DE28)/DG28,IF(DC29&lt;=DE28+DG28+DI28,2+(DC29-DE28-DG28)/DI28,DC29*3/(DE28+DG28+DI28))))</f>
        <v>0.13774104683195537</v>
      </c>
      <c r="DD30" s="1158">
        <f>CF30*1.137</f>
        <v>6.3020271999837174</v>
      </c>
      <c r="DE30" s="1156">
        <f>IF(DE29&lt;=DG28,DE29/DG28,IF(DE29&lt;=DG28+DI28,1+(DE29-DG28)/DI28,IF(DE29&lt;=DG28+DI28+DK28,2+(DE29-DG28-DI28)/DK28,DE29*3/(DG28+DI28+DK28))))</f>
        <v>0.24093816631130016</v>
      </c>
      <c r="DF30" s="1158">
        <f>CH30*1.137</f>
        <v>10.540429766548607</v>
      </c>
      <c r="DG30" s="1156">
        <f>IF(DG29&lt;=DI28,DG29/DI28,IF(DG29&lt;=DI28+DK28,1+(DG29-DI28)/DK28,IF(DG29&lt;=DI28+DK28+DM28,2+(DG29-DI28-DK28)/DM28,DG29*3/(DI28+DK28+DM28))))</f>
        <v>0.8599508599508594</v>
      </c>
      <c r="DH30" s="1158" t="e">
        <f>CJ30*1.137</f>
        <v>#REF!</v>
      </c>
      <c r="DI30" s="1156">
        <f>IF(DI29&lt;=DK28,DI29/DK28,IF(DI29&lt;=DK28+DM28,1+(DI29-DK28)/DM28,IF(DI29&lt;=DK28+DM28+DO28,2+(DI29-DK28-DM28)/DO28,DI29*3/(DK28+DM28+DO28))))</f>
        <v>1.2953410981697169</v>
      </c>
      <c r="DJ30" s="1158">
        <v>1.5</v>
      </c>
      <c r="DK30" s="1156">
        <f>IF(DK29&lt;=DM28,DK29/DM28,IF(DK29&lt;=DM28+DO28,1+(DK29-DM28)/DO28,IF(DK29&lt;=DM28+DO28+DQ28,2+(DK29-DM28-DO28)/DQ28,DK29*3/(DM28+DO28+DQ28))))</f>
        <v>1.9913941480206538</v>
      </c>
      <c r="DL30" s="1158">
        <v>1.5</v>
      </c>
      <c r="DM30" s="1156">
        <f>IF(DM29&lt;=DO28,DM29/DO28,IF(DM29&lt;=DO28+DQ28,1+(DM29-DO28)/DQ28,IF(DM29&lt;=DO28+DQ28+DS28,2+(DM29-DO28-DQ28)/DS28,DM29*3/(DO28+DQ28+DS28))))</f>
        <v>7.2805429864253401</v>
      </c>
      <c r="DN30" s="1158">
        <v>1.5</v>
      </c>
      <c r="DO30" s="1156">
        <f>IF(DO29&lt;=DQ28,DO29/DQ28,IF(DO29&lt;=DQ28+DS28,1+(DO29-DQ28)/DS28,IF(DO29&lt;=DQ28+DS28+DU28,2+(DO29-DQ28-DS28)/DU28,DO29*3/(DQ28+DS28+DU28))))</f>
        <v>2.6825396825396828</v>
      </c>
      <c r="DP30" s="1158">
        <v>1.5</v>
      </c>
      <c r="DQ30" s="1156">
        <f>IF(DQ29&lt;=DS28,DQ29/DS28,IF(DQ29&lt;=DS28+DU28,1+(DQ29-DS28)/DU28,IF(DQ29&lt;=DS28+DU28+DW28,2+(DQ29-DS28-DU28)/DW28,DQ29*3/(DS28+DU28+DW28))))</f>
        <v>4.6770428015564196</v>
      </c>
      <c r="DR30" s="1158">
        <v>1.5</v>
      </c>
      <c r="DS30" s="1156">
        <f>IF(DS29&lt;=DU28,DS29/DU28,IF(DS29&lt;=DU28+DW28,1+(DS29-DU28)/DW28,IF(DS29&lt;=DU28+DW28+DY28,2+(DS29-DU28-DW28)/DY28,DS29*3/(DU28+DW28+DY28))))</f>
        <v>2.968466060929984</v>
      </c>
      <c r="DT30" s="1158">
        <v>1.5</v>
      </c>
      <c r="DU30" s="1156">
        <f>IF(DU29&lt;=DW28,DU29/DW28,IF(DU29&lt;=DW28+DY28,1+(DU29-DW28)/DY28,IF(DU29&lt;=DW28+DY28+EA28,2+(DU29-DW28-DY28)/EA28,DU29*3/(DW28+DY28+EA28))))</f>
        <v>3.1077441077441077</v>
      </c>
      <c r="DV30" s="1158">
        <v>1.5</v>
      </c>
      <c r="DW30" s="1156">
        <f>IF(DW29&lt;=DY28,DW29/DY28,IF(DW29&lt;=DY28+EA28,1+(DW29-DY28)/EA28,IF(DW29&lt;=DY28+EA28+EC28,2+(DW29-DY28-EA28)/EC28,DW29*3/(DY28+EA28+EC28))))</f>
        <v>2.9022556390977452</v>
      </c>
      <c r="DX30" s="1158">
        <v>1.5</v>
      </c>
      <c r="DY30" s="1156">
        <f>IF(DY29&lt;=EA28,DY29/EA28,IF(DY29&lt;=EA28+EC28,1+(DY29-EA28)/EC28,IF(DY29&lt;=EA28+EC28+EE28,2+(DY29-EA28-EC28)/EE28,DY29*3/(EA28+EC28+EE28))))</f>
        <v>3.7557251908396942</v>
      </c>
      <c r="DZ30" s="1158">
        <v>1.5</v>
      </c>
      <c r="EA30" s="1156">
        <f>IF(EA29&lt;=EC28,EA29/EC28,IF(EA29&lt;=EC28+EE28,1+(EA29-EC28)/EE28,IF(EA29&lt;=EC28+EE28+EG28,2+(EA29-EC28-EE28)/EG28,EA29*3/(EC28+EE28+EG28))))</f>
        <v>2.3967935871743489</v>
      </c>
      <c r="EB30" s="1158">
        <v>1.5</v>
      </c>
      <c r="EC30" s="1156">
        <f>IF(EC29&lt;=EE28,EC29/EE28,IF(EC29&lt;=EE28+EG28,1+(EC29-EE28)/EG28,IF(EC29&lt;=EE28+EG28+EI28,2+(EC29-EE28-EG28)/EI28,EC29*3/(EE28+EG28+EI28))))</f>
        <v>1.8517034068136273</v>
      </c>
      <c r="ED30" s="1158">
        <v>1.5</v>
      </c>
      <c r="EE30" s="1156">
        <f>IF(EE29&lt;=EG28,EE29/EG28,IF(EE29&lt;=EG28+EI28,1+(EE29-EG28)/EI28,IF(EE29&lt;=EG28+EI28+EK28,2+(EE29-EG28-EI28)/EK28,EE29*3/(EG28+EI28+EK28))))</f>
        <v>2.7824561403508774</v>
      </c>
      <c r="EF30" s="1158">
        <v>1.5</v>
      </c>
      <c r="EG30" s="1156">
        <f>IF(EG29&lt;=EI28,EG29/EI28,IF(EG29&lt;=EI28+EK28,1+(EG29-EI28)/EK28,IF(EG29&lt;=EI28+EK28+EM28,2+(EG29-EI28-EK28)/EM28,EG29*3/(EI28+EK28+EM28))))</f>
        <v>3.1915584415584415</v>
      </c>
      <c r="EH30" s="1158">
        <v>1.5</v>
      </c>
      <c r="EI30" s="1156">
        <f>IF(EI29&lt;=EK28,EI29/EK28,IF(EI29&lt;=EK28+EM28,1+(EI29-EK28)/EM28,IF(EI29&lt;=EK28+EM28+EO28,2+(EI29-EK28-EM28)/EO28,EI29*3/(EK28+EM28+EO28))))</f>
        <v>2.4128205128205131</v>
      </c>
      <c r="EJ30" s="1158">
        <v>2.5</v>
      </c>
      <c r="EK30" s="1156">
        <f>IF(EK29&lt;=EM28,EK29/EM28,IF(EK29&lt;=EM28+EO28,1+(EK29-EM28)/EO28,IF(EK29&lt;=EM28+EO28+EQ28,2+(EK29-EM28-EO28)/EQ28,EK29*3/(EM28+EO28+EQ28))))</f>
        <v>1.9820512820512821</v>
      </c>
      <c r="EL30" s="1158">
        <v>2.5</v>
      </c>
      <c r="EM30" s="1156">
        <f>IF(EM29&lt;=EO28,EM29/EO28,IF(EM29&lt;=EO28+EQ28,1+(EM29-EO28)/EQ28,IF(EM29&lt;=EO28+EQ28+ES28,2+(EM29-EO28-EQ28)/ES28,EM29*3/(EO28+EQ28+ES28))))</f>
        <v>2.3230174081237909</v>
      </c>
      <c r="EN30" s="1158">
        <v>2.5</v>
      </c>
      <c r="EO30" s="1156">
        <f>IF(EO29&lt;=EQ28,EO29/EQ28,IF(EO29&lt;=EQ28+ES28,1+(EO29-EQ28)/ES28,IF(EO29&lt;=EQ28+ES28+EU28,2+(EO29-EQ28-ES28)/EU28,EO29*3/(EQ28+ES28+EU28))))</f>
        <v>2.5457875457875456</v>
      </c>
      <c r="EP30" s="1158">
        <v>2.5</v>
      </c>
      <c r="EQ30" s="1156">
        <f>IF(EQ29&lt;=ES28,EQ29/ES28,IF(EQ29&lt;=ES28+EU28,1+(EQ29-ES28)/EU28,IF(EQ29&lt;=ES28+EU28+EW28,2+(EQ29-ES28-EU28)/EW28,EQ29*3/(ES28+EU28+EW28))))</f>
        <v>2.5797101449275361</v>
      </c>
      <c r="ER30" s="1158">
        <v>2.5</v>
      </c>
      <c r="ES30" s="1156" t="e">
        <f>IF(ES29&lt;=EU28,ES29/EU28,IF(ES29&lt;=EU28+EW28,1+(ES29-EU28)/EW28,IF(ES29&lt;=EU28+EW28+EY28,2+(ES29-EU28-EW28)/EY28,ES29*3/(EU28+EW28+EY28))))</f>
        <v>#REF!</v>
      </c>
      <c r="ET30" s="1158">
        <v>2.5</v>
      </c>
      <c r="EU30" s="1156" t="e">
        <f>IF(EU29&lt;=EW28,EU29/EW28,IF(EU29&lt;=EW28+EY28,1+(EU29-EW28)/EY28,IF(EU29&lt;=EW28+EY28+FA28,2+(EU29-EW28-EY28)/FA28,EU29*3/(EW28+EY28+FA28))))</f>
        <v>#REF!</v>
      </c>
      <c r="EV30" s="1158">
        <v>2.5</v>
      </c>
      <c r="EW30" s="1156" t="e">
        <f>IF(EW29&lt;=EY28,EW29/EY28,IF(EW29&lt;=EY28+FA28,1+(EW29-EY28)/FA28,IF(EW29&lt;=EY28+FA28+FC28,2+(EW29-EY28-FA28)/FC28,EW29*3/(EY28+FA28+FC28))))</f>
        <v>#REF!</v>
      </c>
      <c r="EX30" s="1158">
        <v>2.5</v>
      </c>
      <c r="EY30" s="1156" t="e">
        <f>IF(EY29&lt;=FA28,EY29/FA28,IF(EY29&lt;=FA28+FC28,1+(EY29-FA28)/FC28,IF(EY29&lt;=FA28+FC28+FE28,2+(EY29-FA28-FC28)/FE28,EY29*3/(FA28+FC28+FE28))))</f>
        <v>#REF!</v>
      </c>
      <c r="EZ30" s="1158">
        <v>2.5</v>
      </c>
      <c r="FA30" s="1156" t="e">
        <f>IF(FA29&lt;=FC28,FA29/FC28,IF(FA29&lt;=FC28+FE28,1+(FA29-FC28)/FE28,IF(FA29&lt;=FC28+FE28+FG28,2+(FA29-FC28-FE28)/FG28,FA29*3/(FC28+FE28+FG28))))</f>
        <v>#REF!</v>
      </c>
      <c r="FB30" s="1158">
        <v>2.5</v>
      </c>
      <c r="FC30" s="1156" t="e">
        <f>IF(FC29&lt;=FE28,FC29/FE28,IF(FC29&lt;=FE28+FG28,1+(FC29-FE28)/FG28,IF(FC29&lt;=FE28+FG28+FI28,2+(FC29-FE28-FG28)/FI28,FC29*3/(FE28+FG28+FI28))))</f>
        <v>#REF!</v>
      </c>
      <c r="FD30" s="1158">
        <v>2</v>
      </c>
      <c r="FE30" s="1156">
        <f>IF(FE29&lt;=FG28,FE29/FG28,IF(FE29&lt;=FG28+FI28,1+(FE29-FG28)/FI28,IF(FE29&lt;=FG28+FI28+FK28,2+(FE29-FG28-FI28)/FK28,FE29*3/(FG28+FI28+FK28))))</f>
        <v>2.804761904761905</v>
      </c>
      <c r="FF30" s="1158">
        <v>2</v>
      </c>
      <c r="FG30" s="1156">
        <f>IF(FG29&lt;=FI28,FG29/FI28,IF(FG29&lt;=FI28+FK28,1+(FG29-FI28)/FK28,IF(FG29&lt;=FI28+FK28+FM28,2+(FG29-FI28-FK28)/FM28,FG29*3/(FI28+FK28+FM28))))</f>
        <v>1.9214285714285713</v>
      </c>
      <c r="FH30" s="1158">
        <v>2</v>
      </c>
      <c r="FI30" s="1156">
        <f>IF(FI29&lt;=FK28,FI29/FK28,IF(FI29&lt;=FK28+FM28,1+(FI29-FK28)/FM28,IF(FI29&lt;=FK28+FM28+FO28,2+(FI29-FK28-FM28)/FO28,FI29*3/(FK28+FM28+FO28))))</f>
        <v>1.8092105263157892</v>
      </c>
      <c r="FJ30" s="1158">
        <v>2</v>
      </c>
      <c r="FK30" s="1156">
        <f>IF(FK29&lt;=FM28,FK29/FM28,IF(FK29&lt;=FM28+FO28,1+(FK29-FM28)/FO28,IF(FK29&lt;=FM28+FO28+FQ28,2+(FK29-FM28-FO28)/FQ28,FK29*3/(FM28+FO28+FQ28))))</f>
        <v>1.5086705202312136</v>
      </c>
      <c r="FL30" s="1158">
        <v>2</v>
      </c>
      <c r="FM30" s="1156">
        <f>IF(FM29&lt;=FO28,FM29/FO28,IF(FM29&lt;=FO28+FQ28,1+(FM29-FO28)/FQ28,IF(FM29&lt;=FO28+FQ28+FS28,2+(FM29-FO28-FQ28)/FS28,FM29*3/(FO28+FQ28+FS28))))</f>
        <v>2.5147928994082838</v>
      </c>
      <c r="FN30" s="1158">
        <v>2</v>
      </c>
      <c r="FO30" s="1156">
        <f>IF(FO29&lt;=FQ28,FO29/FQ28,IF(FO29&lt;=FQ28+FS28,1+(FO29-FQ28)/FS28,IF(FO29&lt;=FQ28+FS28+FU28,2+(FO29-FQ28-FS28)/FU28,FO29*3/(FQ28+FS28+FU28))))</f>
        <v>3.2577927548441439</v>
      </c>
      <c r="FP30" s="1158">
        <v>2</v>
      </c>
      <c r="FQ30" s="1156">
        <f>IF(FQ29&lt;=FS28,FQ29/FS28,IF(FQ29&lt;=FS28+FU28,1+(FQ29-FS28)/FU28,IF(FQ29&lt;=FS28+FU28+FW28,2+(FQ29-FS28-FU28)/FW28,FQ29*3/(FS28+FU28+FW28))))</f>
        <v>3.6647331786542927</v>
      </c>
      <c r="FR30" s="1159">
        <v>2</v>
      </c>
      <c r="FS30" s="1156">
        <f>IF(FS29&lt;=FU28,FS29/FU28,IF(FS29&lt;=FU28+FW28,1+(FS29-FU28)/FW28,IF(FS29&lt;=FU28+FW28+FY28,2+(FS29-FU28-FW28)/FY28,FS29*3/(FU28+FW28+FY28))))</f>
        <v>3.4758942457231723</v>
      </c>
      <c r="FT30" s="1158">
        <f>IF(FT29&lt;=FV28,FT29/FV28,IF(FT29&lt;=FV28+FX28,1+(FT29-FV28)/FX28,IF(FT29&lt;=FV28+FX28+FZ28,2+(FT29-FV28-FX28)/FZ28,FT29*3/(FV28+FX28+FZ28))))</f>
        <v>3.0674662668665662</v>
      </c>
      <c r="FU30" s="1156">
        <f>IF(FU29&lt;=FW28,FU29/FW28,IF(FU29&lt;=FW28+FY28,1+(FU29-FW28)/FY28,IF(FU29&lt;=FW28+FY28+GA28,2+(FU29-FW28-FY28)/GA28,FU29*3/(FW28+FY28+GA28))))</f>
        <v>2.3758169934640523</v>
      </c>
      <c r="FV30" s="1158" t="e">
        <f>IF(FV29&lt;=FX28,FV29/FX28,IF(FV29&lt;=FX28+FZ28,1+(FV29-FX28)/FZ28,IF(FV29&lt;=FX28+FZ28+#REF!,2+(FV29-FX28-FZ28)/#REF!,FV29*3/(FX28+FZ28+#REF!))))</f>
        <v>#REF!</v>
      </c>
      <c r="FW30" s="1156">
        <f>IF(FW29&lt;=FY28,FW29/FY28,IF(FW29&lt;=FY28+GA28,1+(FW29-FY28)/GA28,IF(FW29&lt;=FY28+GA28+GB28,2+(FW29-FY28-GA28)/GB28,FW29*3/(FY28+GA28+GB28))))</f>
        <v>2.4533898305084749</v>
      </c>
      <c r="FX30" s="1158" t="e">
        <f>IF(FX29&lt;=FZ28,FX29/FZ28,IF(FX29&lt;=FZ28+#REF!,1+(FX29-FZ28)/#REF!,IF(FX29&lt;=FZ28+#REF!+#REF!,2+(FX29-FZ28-#REF!)/#REF!,FX29*3/(FZ28+#REF!+#REF!))))</f>
        <v>#REF!</v>
      </c>
      <c r="FY30" s="1156">
        <f>IF(FY29&lt;=GA28,FY29/GA28,IF(FY29&lt;=GA28+GB28,1+(FY29-GA28)/GB28,IF(FY29&lt;=GA28+GB28+GC28,2+(FY29-GA28-GB28)/GC28,FY29*3/(GA28+GB28+GC28))))</f>
        <v>3.2800899887514063</v>
      </c>
      <c r="FZ30" s="1158" t="e">
        <f>IF(FZ29&lt;=#REF!,FZ29/#REF!,IF(FZ29&lt;=#REF!+#REF!,1+(FZ29-#REF!)/#REF!,IF(FZ29&lt;=#REF!+#REF!+#REF!,2+(FZ29-#REF!-#REF!)/#REF!,FZ29*3/(#REF!+#REF!+#REF!))))</f>
        <v>#REF!</v>
      </c>
      <c r="GA30" s="1160">
        <f t="shared" ref="GA30:IL30" si="37">IF(GA29&lt;=GB28,GA29/GB28,IF(GA29&lt;=GB28+GC28,1+(GA29-GB28)/GC28,IF(GA29&lt;=GB28+GC28+GD28,2+(GA29-GB28-GC28)/GD28,GA29*3/(GB28+GC28+GD28))))</f>
        <v>2.8389261744966445</v>
      </c>
      <c r="GB30" s="1161">
        <f t="shared" si="37"/>
        <v>2.6180257510729623</v>
      </c>
      <c r="GC30" s="1161">
        <f t="shared" si="37"/>
        <v>1.8283261802575117</v>
      </c>
      <c r="GD30" s="1161">
        <f t="shared" si="37"/>
        <v>1.5561797752808992</v>
      </c>
      <c r="GE30" s="1162">
        <f t="shared" si="37"/>
        <v>2.0621019108280256</v>
      </c>
      <c r="GF30" s="1163">
        <f t="shared" si="37"/>
        <v>1.8933121019108285</v>
      </c>
      <c r="GG30" s="1162">
        <f t="shared" si="37"/>
        <v>1.37843137254902</v>
      </c>
      <c r="GH30" s="1162">
        <f t="shared" si="37"/>
        <v>2.1071428571428621</v>
      </c>
      <c r="GI30" s="1164">
        <f t="shared" si="37"/>
        <v>4.2532347504621111</v>
      </c>
      <c r="GJ30" s="1162">
        <f t="shared" si="37"/>
        <v>3.7890044576523052</v>
      </c>
      <c r="GK30" s="1164">
        <f t="shared" si="37"/>
        <v>2.7554945054945068</v>
      </c>
      <c r="GL30" s="1162">
        <f t="shared" si="37"/>
        <v>3.0536723163841826</v>
      </c>
      <c r="GM30" s="1164">
        <f t="shared" si="37"/>
        <v>3.2325000000000013</v>
      </c>
      <c r="GN30" s="1163">
        <f t="shared" si="37"/>
        <v>2.8156779661016964</v>
      </c>
      <c r="GO30" s="1165">
        <f t="shared" si="37"/>
        <v>2.8159806295399528</v>
      </c>
      <c r="GP30" s="1163">
        <f t="shared" si="37"/>
        <v>3.0501453488372103</v>
      </c>
      <c r="GQ30" s="1163">
        <f t="shared" si="37"/>
        <v>2.7463157894736847</v>
      </c>
      <c r="GR30" s="1163">
        <f t="shared" si="37"/>
        <v>1.9915789473684216</v>
      </c>
      <c r="GS30" s="1166">
        <f t="shared" si="37"/>
        <v>3.5352894528152277</v>
      </c>
      <c r="GT30" s="1163">
        <f t="shared" si="37"/>
        <v>6.4039334341906233</v>
      </c>
      <c r="GU30" s="1163">
        <f t="shared" si="37"/>
        <v>6.5606060606060641</v>
      </c>
      <c r="GV30" s="1167">
        <f t="shared" si="37"/>
        <v>4.3664383561643865</v>
      </c>
      <c r="GW30" s="1163">
        <f t="shared" si="37"/>
        <v>7.1629434954007918</v>
      </c>
      <c r="GX30" s="1167">
        <f t="shared" si="37"/>
        <v>10.880664652567978</v>
      </c>
      <c r="GY30" s="1162">
        <f t="shared" si="37"/>
        <v>16.828571428571436</v>
      </c>
      <c r="GZ30" s="1167">
        <f t="shared" si="37"/>
        <v>27.112500000000015</v>
      </c>
      <c r="HA30" s="1163">
        <f t="shared" si="37"/>
        <v>11.689849624060155</v>
      </c>
      <c r="HB30" s="1163">
        <f t="shared" si="37"/>
        <v>7.6049079754601259</v>
      </c>
      <c r="HC30" s="1163">
        <f t="shared" si="37"/>
        <v>6.975174553917765</v>
      </c>
      <c r="HD30" s="1163">
        <f t="shared" si="37"/>
        <v>4.6939003917179631</v>
      </c>
      <c r="HE30" s="1163">
        <f t="shared" si="37"/>
        <v>4.9443339960238566</v>
      </c>
      <c r="HF30" s="1163">
        <f t="shared" si="37"/>
        <v>4.0964673913043486</v>
      </c>
      <c r="HG30" s="1163">
        <f t="shared" si="37"/>
        <v>3.303763440860215</v>
      </c>
      <c r="HH30" s="1163">
        <f t="shared" si="37"/>
        <v>3.3408476104598739</v>
      </c>
      <c r="HI30" s="1167">
        <f t="shared" si="37"/>
        <v>2.6847826086956528</v>
      </c>
      <c r="HJ30" s="1163">
        <f t="shared" si="37"/>
        <v>4.3026941362916</v>
      </c>
      <c r="HK30" s="1167">
        <f t="shared" si="37"/>
        <v>5.4504391468005018</v>
      </c>
      <c r="HL30" s="1167">
        <f t="shared" si="37"/>
        <v>6.0953545232273854</v>
      </c>
      <c r="HM30" s="1167">
        <f t="shared" si="37"/>
        <v>5.5532786885245899</v>
      </c>
      <c r="HN30" s="1167">
        <f t="shared" si="37"/>
        <v>4.8100358422939067</v>
      </c>
      <c r="HO30" s="1167">
        <f t="shared" si="37"/>
        <v>5.4561824729891955</v>
      </c>
      <c r="HP30" s="1167">
        <f t="shared" si="37"/>
        <v>5.2904564315352705</v>
      </c>
      <c r="HQ30" s="1167">
        <f t="shared" si="37"/>
        <v>7.9477611940298507</v>
      </c>
      <c r="HR30" s="1167">
        <f t="shared" si="37"/>
        <v>12.941704035874439</v>
      </c>
      <c r="HS30" s="1167">
        <f t="shared" si="37"/>
        <v>58.372881355932208</v>
      </c>
      <c r="HT30" s="1168">
        <f t="shared" si="37"/>
        <v>15.430555555555557</v>
      </c>
      <c r="HU30" s="1169">
        <f t="shared" si="37"/>
        <v>12.127659574468083</v>
      </c>
      <c r="HV30" s="1169">
        <f t="shared" si="37"/>
        <v>9.4320652173913047</v>
      </c>
      <c r="HW30" s="1169">
        <f t="shared" si="37"/>
        <v>7.292079207920791</v>
      </c>
      <c r="HX30" s="1170">
        <f t="shared" si="37"/>
        <v>6.1171874999999991</v>
      </c>
      <c r="HY30" s="1168">
        <f t="shared" si="37"/>
        <v>3.0891972249752224</v>
      </c>
      <c r="HZ30" s="1171">
        <f t="shared" si="37"/>
        <v>2.6368715083798877</v>
      </c>
      <c r="IA30" s="1172">
        <f t="shared" si="37"/>
        <v>2.0599999999999983</v>
      </c>
      <c r="IB30" s="1173">
        <f t="shared" si="37"/>
        <v>4.4314381270902992</v>
      </c>
      <c r="IC30" s="1174">
        <f t="shared" si="37"/>
        <v>4.267707082833132</v>
      </c>
      <c r="ID30" s="1175">
        <f t="shared" si="37"/>
        <v>5.0154083204930648</v>
      </c>
      <c r="IE30" s="1176">
        <f t="shared" si="37"/>
        <v>9.435045317220542</v>
      </c>
      <c r="IF30" s="1128">
        <f t="shared" si="37"/>
        <v>8.7137404580152626</v>
      </c>
      <c r="IG30" s="1177">
        <f t="shared" si="37"/>
        <v>3.5532591414944341</v>
      </c>
      <c r="IH30" s="1178">
        <f t="shared" si="37"/>
        <v>2.5367647058823515</v>
      </c>
      <c r="II30" s="1177">
        <f t="shared" si="37"/>
        <v>3.4321678321678308</v>
      </c>
      <c r="IJ30" s="1179">
        <f t="shared" si="37"/>
        <v>5.3904593639575955</v>
      </c>
      <c r="IK30" s="1179">
        <f t="shared" si="37"/>
        <v>10.757668711656436</v>
      </c>
      <c r="IL30" s="1180">
        <f t="shared" si="37"/>
        <v>8.6032482598607842</v>
      </c>
      <c r="IM30" s="1177">
        <f t="shared" ref="IM30:JO30" si="38">IF(IM29&lt;=IN28,IM29/IN28,IF(IM29&lt;=IN28+IO28,1+(IM29-IN28)/IO28,IF(IM29&lt;=IN28+IO28+IP28,2+(IM29-IN28-IO28)/IP28,IM29*3/(IN28+IO28+IP28))))</f>
        <v>10.535262206148282</v>
      </c>
      <c r="IN30" s="1184">
        <f t="shared" si="38"/>
        <v>6.2770199370409223</v>
      </c>
      <c r="IO30" s="1182">
        <f t="shared" si="38"/>
        <v>6.7992565055762064</v>
      </c>
      <c r="IP30" s="1183">
        <f t="shared" si="38"/>
        <v>7.753623188405796</v>
      </c>
      <c r="IQ30" s="1184">
        <f t="shared" si="38"/>
        <v>15.571428571428573</v>
      </c>
      <c r="IR30" s="1184">
        <f t="shared" si="38"/>
        <v>10.350877192982457</v>
      </c>
      <c r="IS30" s="1184">
        <f t="shared" si="38"/>
        <v>15.303030303030306</v>
      </c>
      <c r="IT30" s="1184">
        <f t="shared" si="38"/>
        <v>9.8255033557047007</v>
      </c>
      <c r="IU30" s="1184">
        <f t="shared" si="38"/>
        <v>9.8372093023255847</v>
      </c>
      <c r="IV30" s="1184">
        <f t="shared" si="38"/>
        <v>8.4628378378378404</v>
      </c>
      <c r="IW30" s="1184">
        <f t="shared" si="38"/>
        <v>6.520270270270272</v>
      </c>
      <c r="IX30" s="1184">
        <f t="shared" si="38"/>
        <v>8.3029612756264246</v>
      </c>
      <c r="IY30" s="1184">
        <f t="shared" si="38"/>
        <v>8.9489051094890506</v>
      </c>
      <c r="IZ30" s="1184">
        <f t="shared" si="38"/>
        <v>18.47596153846154</v>
      </c>
      <c r="JA30" s="1184">
        <f t="shared" si="38"/>
        <v>14.627737226277368</v>
      </c>
      <c r="JB30" s="1184">
        <f t="shared" si="38"/>
        <v>13.829787234042552</v>
      </c>
      <c r="JC30" s="1184">
        <f t="shared" si="38"/>
        <v>4.6063291139240494</v>
      </c>
      <c r="JD30" s="1184">
        <f t="shared" si="38"/>
        <v>3.4331896551724137</v>
      </c>
      <c r="JE30" s="1184">
        <f t="shared" si="38"/>
        <v>3.0718562874251498</v>
      </c>
      <c r="JF30" s="1184">
        <f t="shared" si="38"/>
        <v>3.1769041769041757</v>
      </c>
      <c r="JG30" s="1184">
        <f t="shared" si="38"/>
        <v>5.4915254237288096</v>
      </c>
      <c r="JH30" s="1184" t="e">
        <f t="shared" si="38"/>
        <v>#DIV/0!</v>
      </c>
      <c r="JI30" s="1184" t="e">
        <f t="shared" si="38"/>
        <v>#DIV/0!</v>
      </c>
      <c r="JJ30" s="1184" t="e">
        <f t="shared" si="38"/>
        <v>#DIV/0!</v>
      </c>
      <c r="JK30" s="1184" t="e">
        <f t="shared" si="38"/>
        <v>#DIV/0!</v>
      </c>
      <c r="JL30" s="1184" t="e">
        <f t="shared" si="38"/>
        <v>#DIV/0!</v>
      </c>
      <c r="JM30" s="1184" t="e">
        <f t="shared" si="38"/>
        <v>#DIV/0!</v>
      </c>
      <c r="JN30" s="1184" t="e">
        <f t="shared" si="38"/>
        <v>#DIV/0!</v>
      </c>
      <c r="JO30" s="1184" t="e">
        <f t="shared" si="38"/>
        <v>#DIV/0!</v>
      </c>
    </row>
    <row r="31" spans="1:275" ht="13.5" hidden="1" customHeight="1">
      <c r="A31" s="1018"/>
      <c r="B31" s="1972" t="s">
        <v>1149</v>
      </c>
      <c r="C31" s="1973">
        <v>1.5</v>
      </c>
      <c r="D31" s="1185" t="s">
        <v>1142</v>
      </c>
      <c r="E31" s="1186"/>
      <c r="F31" s="1187">
        <v>1.89</v>
      </c>
      <c r="G31" s="1188">
        <v>0.85799999999999998</v>
      </c>
      <c r="H31" s="1189">
        <v>0.65400000000000003</v>
      </c>
      <c r="I31" s="1190">
        <v>0.224</v>
      </c>
      <c r="J31" s="1191">
        <f>H32</f>
        <v>1</v>
      </c>
      <c r="K31" s="1192">
        <v>0.36499999999999999</v>
      </c>
      <c r="L31" s="1191">
        <v>2</v>
      </c>
      <c r="M31" s="1192">
        <v>1.1870000000000001</v>
      </c>
      <c r="N31" s="1189">
        <v>2.2000000000000002</v>
      </c>
      <c r="O31" s="1192">
        <v>1.236</v>
      </c>
      <c r="P31" s="1189">
        <v>2.2999999999999998</v>
      </c>
      <c r="Q31" s="1190">
        <v>5.1520000000000001</v>
      </c>
      <c r="R31" s="1193">
        <v>1.5</v>
      </c>
      <c r="S31" s="1194">
        <v>1.8149999999999999</v>
      </c>
      <c r="T31" s="1189">
        <v>1.6</v>
      </c>
      <c r="U31" s="1192">
        <v>2.6110000000000002</v>
      </c>
      <c r="V31" s="1189">
        <v>2.4</v>
      </c>
      <c r="W31" s="1192">
        <v>3.806</v>
      </c>
      <c r="X31" s="1191">
        <v>2.8</v>
      </c>
      <c r="Y31" s="1192">
        <v>1.6220000000000001</v>
      </c>
      <c r="Z31" s="1191">
        <v>2.5</v>
      </c>
      <c r="AA31" s="1192">
        <v>1.3129999999999999</v>
      </c>
      <c r="AB31" s="1191">
        <v>1.5</v>
      </c>
      <c r="AC31" s="1192">
        <v>0.93700000000000006</v>
      </c>
      <c r="AD31" s="1191">
        <v>1</v>
      </c>
      <c r="AE31" s="1192">
        <v>0.14199999999999999</v>
      </c>
      <c r="AF31" s="1193">
        <v>0.81200000000000006</v>
      </c>
      <c r="AG31" s="1195">
        <v>0.158</v>
      </c>
      <c r="AH31" s="1196">
        <v>0.73099999999999998</v>
      </c>
      <c r="AI31" s="1030">
        <v>0.97599999999999998</v>
      </c>
      <c r="AJ31" s="1193">
        <v>1.252</v>
      </c>
      <c r="AK31" s="1031">
        <v>1.2649999999999999</v>
      </c>
      <c r="AL31" s="1197">
        <v>1.736</v>
      </c>
      <c r="AM31" s="1198">
        <v>3.7719999999999998</v>
      </c>
      <c r="AN31" s="1197">
        <v>2.1230000000000002</v>
      </c>
      <c r="AO31" s="1199">
        <v>1.3140000000000001</v>
      </c>
      <c r="AP31" s="1197">
        <v>2.4470000000000001</v>
      </c>
      <c r="AQ31" s="1199">
        <v>1.38</v>
      </c>
      <c r="AR31" s="1197">
        <v>1.667</v>
      </c>
      <c r="AS31" s="1198">
        <v>3.8079999999999998</v>
      </c>
      <c r="AT31" s="1197">
        <v>1.603</v>
      </c>
      <c r="AU31" s="1198">
        <v>1.282</v>
      </c>
      <c r="AV31" s="1197">
        <v>2.4689999999999999</v>
      </c>
      <c r="AW31" s="1199">
        <v>4.0540000000000003</v>
      </c>
      <c r="AX31" s="1197">
        <v>2.4390000000000001</v>
      </c>
      <c r="AY31" s="1198">
        <v>2.37</v>
      </c>
      <c r="AZ31" s="1197">
        <v>2.63</v>
      </c>
      <c r="BA31" s="1198">
        <v>3.11</v>
      </c>
      <c r="BB31" s="1197">
        <v>2.6920000000000002</v>
      </c>
      <c r="BC31" s="1198">
        <v>1.1259999999999999</v>
      </c>
      <c r="BD31" s="1193">
        <v>1.212</v>
      </c>
      <c r="BE31" s="1198">
        <v>1.137</v>
      </c>
      <c r="BF31" s="1193">
        <v>1.4419999999999999</v>
      </c>
      <c r="BG31" s="1235">
        <v>0.32400000000000001</v>
      </c>
      <c r="BH31" s="1193">
        <v>1.91</v>
      </c>
      <c r="BI31" s="1198">
        <v>3.8519999999999999</v>
      </c>
      <c r="BJ31" s="1197">
        <v>1.758</v>
      </c>
      <c r="BK31" s="1198">
        <v>2.226</v>
      </c>
      <c r="BL31" s="1197">
        <v>1.804</v>
      </c>
      <c r="BM31" s="1199">
        <v>0.79900000000000004</v>
      </c>
      <c r="BN31" s="1197">
        <v>2.206</v>
      </c>
      <c r="BO31" s="1199">
        <v>1.278</v>
      </c>
      <c r="BP31" s="1197">
        <v>2.2650000000000001</v>
      </c>
      <c r="BQ31" s="1199">
        <v>2.7949999999999999</v>
      </c>
      <c r="BR31" s="1197">
        <v>2.2490000000000001</v>
      </c>
      <c r="BS31" s="1199">
        <v>1.524</v>
      </c>
      <c r="BT31" s="1197">
        <v>2.2959999999999998</v>
      </c>
      <c r="BU31" s="1199">
        <v>2.9279999999999999</v>
      </c>
      <c r="BV31" s="1197">
        <v>3.22</v>
      </c>
      <c r="BW31" s="1199">
        <v>2.4809999999999999</v>
      </c>
      <c r="BX31" s="1197">
        <v>3.21</v>
      </c>
      <c r="BY31" s="1199">
        <v>1.1719999999999999</v>
      </c>
      <c r="BZ31" s="1197">
        <v>3.2490000000000001</v>
      </c>
      <c r="CA31" s="1199">
        <v>1.5</v>
      </c>
      <c r="CB31" s="1197">
        <v>1.9830000000000001</v>
      </c>
      <c r="CC31" s="1199">
        <v>1.3169999999999999</v>
      </c>
      <c r="CD31" s="1197">
        <f>+CD32</f>
        <v>1.7430000000000001</v>
      </c>
      <c r="CE31" s="1199">
        <v>2.4969999999999999</v>
      </c>
      <c r="CF31" s="1197">
        <v>2.64</v>
      </c>
      <c r="CG31" s="1199">
        <v>2.254</v>
      </c>
      <c r="CH31" s="1197">
        <v>2.4049999999999998</v>
      </c>
      <c r="CI31" s="1199">
        <v>0.754</v>
      </c>
      <c r="CJ31" s="1197">
        <v>2.8780000000000001</v>
      </c>
      <c r="CK31" s="1199">
        <v>0.875</v>
      </c>
      <c r="CL31" s="1197">
        <v>3.23</v>
      </c>
      <c r="CM31" s="1199">
        <v>2.3260000000000001</v>
      </c>
      <c r="CN31" s="1197">
        <v>2.8176629319371158</v>
      </c>
      <c r="CO31" s="1199">
        <v>3.218</v>
      </c>
      <c r="CP31" s="1197">
        <v>3.2829999999999999</v>
      </c>
      <c r="CQ31" s="1199">
        <v>6.5389999999999997</v>
      </c>
      <c r="CR31" s="1197">
        <v>3.5872236299228777</v>
      </c>
      <c r="CS31" s="1199">
        <v>1.796</v>
      </c>
      <c r="CT31" s="1197">
        <v>4.4489999999999998</v>
      </c>
      <c r="CU31" s="1199">
        <v>2.9249999999999998</v>
      </c>
      <c r="CV31" s="1197">
        <v>4.8879999999999999</v>
      </c>
      <c r="CW31" s="1199">
        <v>2.5259999999999998</v>
      </c>
      <c r="CX31" s="1197">
        <v>4.348346646090679</v>
      </c>
      <c r="CY31" s="1199">
        <v>0.76200000000000001</v>
      </c>
      <c r="CZ31" s="1197">
        <v>1.306</v>
      </c>
      <c r="DA31" s="1199">
        <v>1.603</v>
      </c>
      <c r="DB31" s="1197">
        <v>1.2889999999999999</v>
      </c>
      <c r="DC31" s="1199">
        <v>0.51600000000000001</v>
      </c>
      <c r="DD31" s="1197">
        <v>1.8232000000000002</v>
      </c>
      <c r="DE31" s="1199">
        <v>1.4119999999999999</v>
      </c>
      <c r="DF31" s="1197">
        <v>2.42</v>
      </c>
      <c r="DG31" s="1199">
        <f>[12]PCR!$J$172</f>
        <v>2.0499999999999998</v>
      </c>
      <c r="DH31" s="1197">
        <v>2.5760000000000001</v>
      </c>
      <c r="DI31" s="1199">
        <f>[13]PCR!$J$171</f>
        <v>2.96</v>
      </c>
      <c r="DJ31" s="1197">
        <v>3.4460000000000002</v>
      </c>
      <c r="DK31" s="1199">
        <v>3.3410000000000002</v>
      </c>
      <c r="DL31" s="1197">
        <v>2.6789999999999998</v>
      </c>
      <c r="DM31" s="1199">
        <v>2.2970000000000002</v>
      </c>
      <c r="DN31" s="1197">
        <v>3.14</v>
      </c>
      <c r="DO31" s="1199">
        <v>0.76800000000000002</v>
      </c>
      <c r="DP31" s="1197">
        <v>3.528</v>
      </c>
      <c r="DQ31" s="1199">
        <v>5.8609999999999998</v>
      </c>
      <c r="DR31" s="1197">
        <v>3.843</v>
      </c>
      <c r="DS31" s="1199">
        <v>17.291</v>
      </c>
      <c r="DT31" s="1197">
        <v>4.51</v>
      </c>
      <c r="DU31" s="1199">
        <f>[14]PCR!$J$226</f>
        <v>1.5109999999999999</v>
      </c>
      <c r="DV31" s="1197">
        <v>4.3159999999999998</v>
      </c>
      <c r="DW31" s="1199">
        <f>[15]PCR!$J$227</f>
        <v>4.1459999999999999</v>
      </c>
      <c r="DX31" s="1197">
        <v>2.391</v>
      </c>
      <c r="DY31" s="1199">
        <f>[16]PCR!$J$195</f>
        <v>3.2240000000000002</v>
      </c>
      <c r="DZ31" s="1197">
        <v>2.4470000000000001</v>
      </c>
      <c r="EA31" s="1199">
        <f>[17]PCR!$J$180</f>
        <v>0.79300000000000004</v>
      </c>
      <c r="EB31" s="1197">
        <v>3.581</v>
      </c>
      <c r="EC31" s="1199">
        <f>[18]PCR!$J$182</f>
        <v>0.47099999999999997</v>
      </c>
      <c r="ED31" s="1197">
        <v>3.7130000000000001</v>
      </c>
      <c r="EE31" s="1199">
        <f>[19]PCR!$J$181</f>
        <v>0.38500000000000001</v>
      </c>
      <c r="EF31" s="1197">
        <v>4.2320000000000002</v>
      </c>
      <c r="EG31" s="1199">
        <f>[20]PCR!$J$183</f>
        <v>1.4239999999999999</v>
      </c>
      <c r="EH31" s="1197">
        <v>4.8520000000000003</v>
      </c>
      <c r="EI31" s="1199">
        <f>[21]PCR!$J$199</f>
        <v>0.99399999999999999</v>
      </c>
      <c r="EJ31" s="1197">
        <v>2.6779999999999999</v>
      </c>
      <c r="EK31" s="1199">
        <f>[22]PCR!$J$206</f>
        <v>1.905</v>
      </c>
      <c r="EL31" s="1197">
        <v>3.0870000000000002</v>
      </c>
      <c r="EM31" s="1199">
        <f>[23]PCR!$J$230</f>
        <v>4.46</v>
      </c>
      <c r="EN31" s="1197">
        <v>5.0869999999999997</v>
      </c>
      <c r="EO31" s="1199">
        <f>[24]PCR!$J$252</f>
        <v>2.726</v>
      </c>
      <c r="EP31" s="1197">
        <v>7.11</v>
      </c>
      <c r="EQ31" s="1199">
        <f>[25]PCR!$J$258</f>
        <v>1.4019999999999999</v>
      </c>
      <c r="ER31" s="1197">
        <v>7.6459999999999999</v>
      </c>
      <c r="ES31" s="1199">
        <f>[26]PCR!$J$231</f>
        <v>1.141</v>
      </c>
      <c r="ET31" s="1197">
        <v>6.4480000000000004</v>
      </c>
      <c r="EU31" s="1199">
        <f>[27]PCR!$J$216</f>
        <v>1.0640000000000001</v>
      </c>
      <c r="EV31" s="1197">
        <v>1.206</v>
      </c>
      <c r="EW31" s="1199">
        <f>[28]PCR!$J$191</f>
        <v>0.12</v>
      </c>
      <c r="EX31" s="1197">
        <v>1.5249999999999999</v>
      </c>
      <c r="EY31" s="1199" t="e">
        <f>[29]PCR!$J$195</f>
        <v>#REF!</v>
      </c>
      <c r="EZ31" s="1197">
        <v>1.7989999999999999</v>
      </c>
      <c r="FA31" s="1199">
        <f>[30]PCR!$J$196</f>
        <v>1.7929999999999999</v>
      </c>
      <c r="FB31" s="1197">
        <v>2.1800000000000002</v>
      </c>
      <c r="FC31" s="1199">
        <v>2.7530000000000001</v>
      </c>
      <c r="FD31" s="1197">
        <v>2.4430000000000001</v>
      </c>
      <c r="FE31" s="1199">
        <f>[31]PCR!$J$184</f>
        <v>0.98699999999999999</v>
      </c>
      <c r="FF31" s="1197">
        <v>2.867</v>
      </c>
      <c r="FG31" s="1199">
        <f>[32]PCR!$J$192</f>
        <v>3.508</v>
      </c>
      <c r="FH31" s="1197">
        <v>2.8499061638356928</v>
      </c>
      <c r="FI31" s="1199">
        <f>[33]PCR!$J$203</f>
        <v>3.5209999999999999</v>
      </c>
      <c r="FJ31" s="1197">
        <v>2.8740414839068951</v>
      </c>
      <c r="FK31" s="1199">
        <f>[34]PCR!$J$202</f>
        <v>2.9940000000000002</v>
      </c>
      <c r="FL31" s="1197">
        <v>5.265047545203009</v>
      </c>
      <c r="FM31" s="1199">
        <f>[35]PCR!$J$212</f>
        <v>3.8849999999999998</v>
      </c>
      <c r="FN31" s="1197">
        <v>7.9609445292734726</v>
      </c>
      <c r="FO31" s="1199">
        <f>[36]PCR!$J$207</f>
        <v>5.1529999999999996</v>
      </c>
      <c r="FP31" s="1197">
        <v>7.4119999999999999</v>
      </c>
      <c r="FQ31" s="1199">
        <f>[37]PCR!$J$206</f>
        <v>1.8580000000000001</v>
      </c>
      <c r="FR31" s="1200">
        <v>5.524</v>
      </c>
      <c r="FS31" s="1199">
        <f>[38]PCR!$J$194</f>
        <v>1.077</v>
      </c>
      <c r="FT31" s="1197">
        <v>0.78300000000000003</v>
      </c>
      <c r="FU31" s="1199">
        <f>[39]PCR!$J$187</f>
        <v>1.028</v>
      </c>
      <c r="FV31" s="1197">
        <v>1.55</v>
      </c>
      <c r="FW31" s="1199">
        <f>[40]PCR!$J$181</f>
        <v>1.7450000000000001</v>
      </c>
      <c r="FX31" s="1197">
        <v>2.4750000000000001</v>
      </c>
      <c r="FY31" s="1199">
        <f>[41]PCR!$J$173</f>
        <v>2.7290000000000001</v>
      </c>
      <c r="FZ31" s="1197">
        <v>0.83299999999999996</v>
      </c>
      <c r="GA31" s="1201">
        <f>[42]PCR!$J$170</f>
        <v>0.58799999999999997</v>
      </c>
      <c r="GB31" s="1202">
        <v>1.391</v>
      </c>
      <c r="GC31" s="1202">
        <v>6.1079999999999997</v>
      </c>
      <c r="GD31" s="1202">
        <v>4.1390000000000002</v>
      </c>
      <c r="GE31" s="1203">
        <v>7.0780000000000003</v>
      </c>
      <c r="GF31" s="1204">
        <v>4.4809999999999999</v>
      </c>
      <c r="GG31" s="1203">
        <v>3.62</v>
      </c>
      <c r="GH31" s="1203">
        <v>1.544</v>
      </c>
      <c r="GI31" s="1205">
        <v>0.90700000000000003</v>
      </c>
      <c r="GJ31" s="1203">
        <v>1.524</v>
      </c>
      <c r="GK31" s="1205">
        <v>1.802</v>
      </c>
      <c r="GL31" s="1203">
        <v>2.6059999999999999</v>
      </c>
      <c r="GM31" s="1205">
        <v>1.952</v>
      </c>
      <c r="GN31" s="1204">
        <v>1.444</v>
      </c>
      <c r="GO31" s="1206">
        <v>2.742</v>
      </c>
      <c r="GP31" s="1204">
        <v>5.7229999999999999</v>
      </c>
      <c r="GQ31" s="1204">
        <v>6.2190000000000003</v>
      </c>
      <c r="GR31" s="1204">
        <v>6.5149999999999997</v>
      </c>
      <c r="GS31" s="1207">
        <v>4.4619999999999997</v>
      </c>
      <c r="GT31" s="1204">
        <v>3.9729999999999999</v>
      </c>
      <c r="GU31" s="1204">
        <v>2.0019999999999998</v>
      </c>
      <c r="GV31" s="1208">
        <v>1.2470000000000001</v>
      </c>
      <c r="GW31" s="1204">
        <v>3.8149999999999999</v>
      </c>
      <c r="GX31" s="1208">
        <v>3.9209999999999998</v>
      </c>
      <c r="GY31" s="1203">
        <v>5.0069999999999997</v>
      </c>
      <c r="GZ31" s="1208">
        <v>0.997</v>
      </c>
      <c r="HA31" s="1204">
        <v>5.2430000000000003</v>
      </c>
      <c r="HB31" s="1204">
        <v>10.581</v>
      </c>
      <c r="HC31" s="1204">
        <v>14.352</v>
      </c>
      <c r="HD31" s="1204">
        <v>9.0739999999999998</v>
      </c>
      <c r="HE31" s="1204">
        <v>1.85</v>
      </c>
      <c r="HF31" s="1204">
        <v>3.9510000000000001</v>
      </c>
      <c r="HG31" s="1204">
        <v>1.7230000000000001</v>
      </c>
      <c r="HH31" s="1204">
        <f>[43]PCR!$I$371</f>
        <v>0.99</v>
      </c>
      <c r="HI31" s="1208">
        <f>[44]PCR!$I$371</f>
        <v>2.6890000000000001</v>
      </c>
      <c r="HJ31" s="1204">
        <v>1.6910000000000001</v>
      </c>
      <c r="HK31" s="1208">
        <f>[45]PCR!$I$371</f>
        <v>2.6989999999999998</v>
      </c>
      <c r="HL31" s="1208">
        <f>[50]PCR!$I$371</f>
        <v>2.911</v>
      </c>
      <c r="HM31" s="1208">
        <v>4.5030000000000001</v>
      </c>
      <c r="HN31" s="1209">
        <v>13.827999999999999</v>
      </c>
      <c r="HO31" s="1209">
        <v>12.411</v>
      </c>
      <c r="HP31" s="1209">
        <v>10.333</v>
      </c>
      <c r="HQ31" s="1209">
        <v>3.508</v>
      </c>
      <c r="HR31" s="1209">
        <v>2.0059999999999998</v>
      </c>
      <c r="HS31" s="1209">
        <v>3.4990000000000001</v>
      </c>
      <c r="HT31" s="1210">
        <v>0.441</v>
      </c>
      <c r="HU31" s="1211">
        <v>2.6219999999999999</v>
      </c>
      <c r="HV31" s="1211">
        <v>2.1589999999999998</v>
      </c>
      <c r="HW31" s="1211">
        <v>2.157</v>
      </c>
      <c r="HX31" s="1212">
        <v>3.2839999999999998</v>
      </c>
      <c r="HY31" s="1210">
        <f>[46]Cate!I371</f>
        <v>1.2190000000000001</v>
      </c>
      <c r="HZ31" s="1213">
        <v>3.9089999999999998</v>
      </c>
      <c r="IA31" s="1214">
        <f>[47]Cate!I371</f>
        <v>3.3380000000000001</v>
      </c>
      <c r="IB31" s="1215">
        <f>[48]Cate!I371</f>
        <v>4.556</v>
      </c>
      <c r="IC31" s="1216">
        <v>1.5740000000000001</v>
      </c>
      <c r="ID31" s="1214">
        <f>[49]PCR!$I$371</f>
        <v>3.012</v>
      </c>
      <c r="IE31" s="1214">
        <v>4.6550000000000002</v>
      </c>
      <c r="IF31" s="1009">
        <v>1.026</v>
      </c>
      <c r="IG31" s="1217">
        <v>6.6000000000000003E-2</v>
      </c>
      <c r="IH31" s="1218">
        <f>[51]PCR!$I$371</f>
        <v>0.86199999999999999</v>
      </c>
      <c r="II31" s="1217">
        <v>0.70699999999999996</v>
      </c>
      <c r="IJ31" s="1219">
        <v>0.54300000000000004</v>
      </c>
      <c r="IK31" s="1219">
        <v>3.0209999999999999</v>
      </c>
      <c r="IL31" s="1220">
        <v>2.1480000000000001</v>
      </c>
      <c r="IM31" s="1217">
        <v>6.399</v>
      </c>
      <c r="IN31" s="1224">
        <v>2.3050000000000002</v>
      </c>
      <c r="IO31" s="1222">
        <v>0.56599999999999995</v>
      </c>
      <c r="IP31" s="1223">
        <v>5.2149999999999999</v>
      </c>
      <c r="IQ31" s="1224">
        <v>5.5E-2</v>
      </c>
      <c r="IR31" s="1224">
        <v>1.593</v>
      </c>
      <c r="IS31" s="1224">
        <v>0</v>
      </c>
      <c r="IT31" s="1224">
        <v>0</v>
      </c>
      <c r="IU31" s="1224">
        <v>0.125</v>
      </c>
      <c r="IV31" s="1224">
        <v>0.68700000000000006</v>
      </c>
      <c r="IW31" s="1224">
        <v>1.1359999999999999</v>
      </c>
      <c r="IX31" s="1224">
        <v>2.9359999999999999</v>
      </c>
      <c r="IY31" s="1224">
        <v>1.0740000000000001</v>
      </c>
      <c r="IZ31" s="1224">
        <v>0.14799999999999999</v>
      </c>
      <c r="JA31" s="1224">
        <v>0.16700000000000001</v>
      </c>
      <c r="JB31" s="1224">
        <v>0.20200000000000001</v>
      </c>
      <c r="JC31" s="1224">
        <v>3.5999999999999997E-2</v>
      </c>
      <c r="JD31" s="1224">
        <v>0.46800000000000003</v>
      </c>
      <c r="JE31" s="1224">
        <v>0</v>
      </c>
      <c r="JF31" s="1224">
        <v>5.1999999999999998E-2</v>
      </c>
      <c r="JG31" s="1224">
        <v>1.496</v>
      </c>
      <c r="JH31" s="1224">
        <v>0.90800000000000003</v>
      </c>
      <c r="JI31" s="1224"/>
      <c r="JJ31" s="1224"/>
      <c r="JK31" s="1224"/>
      <c r="JL31" s="1224"/>
      <c r="JM31" s="1224"/>
      <c r="JN31" s="1224"/>
      <c r="JO31" s="1224"/>
    </row>
    <row r="32" spans="1:275" ht="13.5" hidden="1" customHeight="1">
      <c r="A32" s="1018"/>
      <c r="B32" s="1972"/>
      <c r="C32" s="1973"/>
      <c r="D32" s="1019" t="s">
        <v>1143</v>
      </c>
      <c r="E32" s="1020"/>
      <c r="F32" s="1021">
        <v>2.7746219291338581</v>
      </c>
      <c r="G32" s="1022">
        <v>2.5190000000000001</v>
      </c>
      <c r="H32" s="1023">
        <v>1</v>
      </c>
      <c r="I32" s="1024">
        <v>0.61</v>
      </c>
      <c r="J32" s="1025">
        <v>0.9</v>
      </c>
      <c r="K32" s="1026">
        <v>0.68700000000000006</v>
      </c>
      <c r="L32" s="1025">
        <v>1.5</v>
      </c>
      <c r="M32" s="1026">
        <v>1.147</v>
      </c>
      <c r="N32" s="1023">
        <v>1.5</v>
      </c>
      <c r="O32" s="1026">
        <v>1.456</v>
      </c>
      <c r="P32" s="1023">
        <v>2</v>
      </c>
      <c r="Q32" s="1024">
        <v>3.0609999999999999</v>
      </c>
      <c r="R32" s="1027">
        <v>2.3220000000000001</v>
      </c>
      <c r="S32" s="1140">
        <v>1.8009999999999999</v>
      </c>
      <c r="T32" s="1023">
        <v>2</v>
      </c>
      <c r="U32" s="1026">
        <v>0.85</v>
      </c>
      <c r="V32" s="1023">
        <v>1.236</v>
      </c>
      <c r="W32" s="1026">
        <v>1.718</v>
      </c>
      <c r="X32" s="1025">
        <v>2</v>
      </c>
      <c r="Y32" s="1026">
        <v>2.177</v>
      </c>
      <c r="Z32" s="1027">
        <v>2.5</v>
      </c>
      <c r="AA32" s="1026">
        <v>1.609</v>
      </c>
      <c r="AB32" s="1025">
        <v>3</v>
      </c>
      <c r="AC32" s="1026">
        <v>3.383</v>
      </c>
      <c r="AD32" s="1027">
        <v>2</v>
      </c>
      <c r="AE32" s="1026">
        <v>2.6160000000000001</v>
      </c>
      <c r="AF32" s="1027">
        <v>0.81200000000000006</v>
      </c>
      <c r="AG32" s="1028">
        <v>0.32300000000000001</v>
      </c>
      <c r="AH32" s="1029">
        <v>0.73099999999999998</v>
      </c>
      <c r="AI32" s="1030">
        <v>0.79200000000000004</v>
      </c>
      <c r="AJ32" s="1027">
        <v>1.252</v>
      </c>
      <c r="AK32" s="1031">
        <v>1.133</v>
      </c>
      <c r="AL32" s="1032">
        <v>1.736</v>
      </c>
      <c r="AM32" s="1033">
        <v>1.1870000000000001</v>
      </c>
      <c r="AN32" s="1032">
        <v>2.1230000000000002</v>
      </c>
      <c r="AO32" s="1034">
        <v>2.202</v>
      </c>
      <c r="AP32" s="1032">
        <v>2.4470000000000001</v>
      </c>
      <c r="AQ32" s="1034">
        <v>1.5029999999999999</v>
      </c>
      <c r="AR32" s="1032">
        <v>1.667</v>
      </c>
      <c r="AS32" s="1034">
        <v>2.7429999999999999</v>
      </c>
      <c r="AT32" s="1032">
        <v>1.603</v>
      </c>
      <c r="AU32" s="1034">
        <v>2.7440000000000002</v>
      </c>
      <c r="AV32" s="1032">
        <v>2.4689999999999999</v>
      </c>
      <c r="AW32" s="1034">
        <v>1.3839999999999999</v>
      </c>
      <c r="AX32" s="1032">
        <v>2.4390000000000001</v>
      </c>
      <c r="AY32" s="1033">
        <v>2.14</v>
      </c>
      <c r="AZ32" s="1032">
        <v>2.63</v>
      </c>
      <c r="BA32" s="1033">
        <v>3.2869999999999999</v>
      </c>
      <c r="BB32" s="1032">
        <v>2.6920000000000002</v>
      </c>
      <c r="BC32" s="1033">
        <v>2.9809999999999999</v>
      </c>
      <c r="BD32" s="1027">
        <v>1.212</v>
      </c>
      <c r="BE32" s="1033">
        <v>1.113</v>
      </c>
      <c r="BF32" s="1027">
        <v>1.4419999999999999</v>
      </c>
      <c r="BG32" s="1225">
        <v>0.92900000000000005</v>
      </c>
      <c r="BH32" s="1027">
        <v>1.91</v>
      </c>
      <c r="BI32" s="1033">
        <v>2.5880000000000001</v>
      </c>
      <c r="BJ32" s="1032">
        <v>1.758</v>
      </c>
      <c r="BK32" s="1033">
        <v>1.494</v>
      </c>
      <c r="BL32" s="1032">
        <v>1.804</v>
      </c>
      <c r="BM32" s="1034">
        <v>1.5289999999999999</v>
      </c>
      <c r="BN32" s="1032">
        <v>2.206</v>
      </c>
      <c r="BO32" s="1034">
        <v>1.8360000000000001</v>
      </c>
      <c r="BP32" s="1032">
        <v>2.2650000000000001</v>
      </c>
      <c r="BQ32" s="1034">
        <v>2.407</v>
      </c>
      <c r="BR32" s="1032">
        <v>2.2490000000000001</v>
      </c>
      <c r="BS32" s="1034">
        <v>1.8759999999999999</v>
      </c>
      <c r="BT32" s="1032">
        <v>2.2959999999999998</v>
      </c>
      <c r="BU32" s="1034">
        <v>1.9339999999999999</v>
      </c>
      <c r="BV32" s="1032">
        <f>+BV31</f>
        <v>3.22</v>
      </c>
      <c r="BW32" s="1034">
        <v>2.8130000000000002</v>
      </c>
      <c r="BX32" s="1032">
        <f>+BX31</f>
        <v>3.21</v>
      </c>
      <c r="BY32" s="1034">
        <v>1.869</v>
      </c>
      <c r="BZ32" s="1032">
        <f>+BZ31</f>
        <v>3.2490000000000001</v>
      </c>
      <c r="CA32" s="1034">
        <v>2.8929999999999998</v>
      </c>
      <c r="CB32" s="1032">
        <f>+CB31</f>
        <v>1.9830000000000001</v>
      </c>
      <c r="CC32" s="1034">
        <v>1.234</v>
      </c>
      <c r="CD32" s="1032">
        <v>1.7430000000000001</v>
      </c>
      <c r="CE32" s="1034">
        <v>2.036</v>
      </c>
      <c r="CF32" s="1032">
        <v>2.64</v>
      </c>
      <c r="CG32" s="1034">
        <v>1.0840000000000001</v>
      </c>
      <c r="CH32" s="1032">
        <v>2.4049999999999998</v>
      </c>
      <c r="CI32" s="1034">
        <v>1.748</v>
      </c>
      <c r="CJ32" s="1032">
        <v>2.8780000000000001</v>
      </c>
      <c r="CK32" s="1034">
        <v>1.5680000000000001</v>
      </c>
      <c r="CL32" s="1032">
        <v>3.23</v>
      </c>
      <c r="CM32" s="1034">
        <v>2.8889999999999998</v>
      </c>
      <c r="CN32" s="1032">
        <f>+CN31</f>
        <v>2.8176629319371158</v>
      </c>
      <c r="CO32" s="1034">
        <v>1.3979999999999999</v>
      </c>
      <c r="CP32" s="1032">
        <v>3.2829999999999999</v>
      </c>
      <c r="CQ32" s="1034">
        <v>2.2789999999999999</v>
      </c>
      <c r="CR32" s="1032">
        <v>3.5872236299228777</v>
      </c>
      <c r="CS32" s="1034">
        <v>4.0650000000000004</v>
      </c>
      <c r="CT32" s="1032">
        <f>+CT31</f>
        <v>4.4489999999999998</v>
      </c>
      <c r="CU32" s="1034">
        <v>3.6970000000000001</v>
      </c>
      <c r="CV32" s="1032">
        <f>+CV31</f>
        <v>4.8879999999999999</v>
      </c>
      <c r="CW32" s="1034">
        <v>4.82</v>
      </c>
      <c r="CX32" s="1032">
        <v>4.348346646090679</v>
      </c>
      <c r="CY32" s="1034">
        <v>1.835</v>
      </c>
      <c r="CZ32" s="1032">
        <v>1.306</v>
      </c>
      <c r="DA32" s="1034">
        <v>1.083</v>
      </c>
      <c r="DB32" s="1032">
        <v>1.2889999999999999</v>
      </c>
      <c r="DC32" s="1034">
        <v>0.96599999999999997</v>
      </c>
      <c r="DD32" s="1032">
        <v>1.8232000000000002</v>
      </c>
      <c r="DE32" s="1034">
        <v>1.8180000000000001</v>
      </c>
      <c r="DF32" s="1032">
        <v>2.42</v>
      </c>
      <c r="DG32" s="1034">
        <f>[12]PCR!$J$173</f>
        <v>1.919</v>
      </c>
      <c r="DH32" s="1032">
        <v>2.5760000000000001</v>
      </c>
      <c r="DI32" s="1034">
        <f>[13]PCR!$J$172</f>
        <v>1.9630000000000001</v>
      </c>
      <c r="DJ32" s="1197">
        <v>3.4460000000000002</v>
      </c>
      <c r="DK32" s="1034">
        <v>3.19</v>
      </c>
      <c r="DL32" s="1032">
        <f>DL31</f>
        <v>2.6789999999999998</v>
      </c>
      <c r="DM32" s="1034">
        <v>1.647</v>
      </c>
      <c r="DN32" s="1032">
        <f>DN31</f>
        <v>3.14</v>
      </c>
      <c r="DO32" s="1034">
        <v>1.798</v>
      </c>
      <c r="DP32" s="1032">
        <f>DP31</f>
        <v>3.528</v>
      </c>
      <c r="DQ32" s="1034">
        <v>2.6720000000000002</v>
      </c>
      <c r="DR32" s="1032">
        <f>DR31</f>
        <v>3.843</v>
      </c>
      <c r="DS32" s="1034">
        <v>9.875</v>
      </c>
      <c r="DT32" s="1032">
        <f>DT31</f>
        <v>4.51</v>
      </c>
      <c r="DU32" s="1034">
        <f>[14]PCR!$J$227</f>
        <v>4.8559999999999999</v>
      </c>
      <c r="DV32" s="1032">
        <f>DV31</f>
        <v>4.3159999999999998</v>
      </c>
      <c r="DW32" s="1034">
        <f>[15]PCR!$J$228</f>
        <v>4.3</v>
      </c>
      <c r="DX32" s="1032">
        <f>DX31</f>
        <v>2.391</v>
      </c>
      <c r="DY32" s="1034">
        <f>[16]PCR!$J$196</f>
        <v>1.29</v>
      </c>
      <c r="DZ32" s="1032">
        <f>DZ31</f>
        <v>2.4470000000000001</v>
      </c>
      <c r="EA32" s="1034">
        <f>[17]PCR!$J$181</f>
        <v>2.5219999999999998</v>
      </c>
      <c r="EB32" s="1032">
        <f>EB31</f>
        <v>3.581</v>
      </c>
      <c r="EC32" s="1034">
        <f>[18]PCR!$J$183</f>
        <v>1.3440000000000001</v>
      </c>
      <c r="ED32" s="1032">
        <f>ED31</f>
        <v>3.7130000000000001</v>
      </c>
      <c r="EE32" s="1034">
        <f>[19]PCR!$J$182</f>
        <v>1.101</v>
      </c>
      <c r="EF32" s="1032">
        <f>EF31</f>
        <v>4.2320000000000002</v>
      </c>
      <c r="EG32" s="1034">
        <f>[20]PCR!$J$184</f>
        <v>1.23</v>
      </c>
      <c r="EH32" s="1032">
        <f>EH31</f>
        <v>4.8520000000000003</v>
      </c>
      <c r="EI32" s="1034">
        <f>[21]PCR!$J$200</f>
        <v>1.0580000000000001</v>
      </c>
      <c r="EJ32" s="1032">
        <f>EJ31</f>
        <v>2.6779999999999999</v>
      </c>
      <c r="EK32" s="1034">
        <f>[22]PCR!$J$207</f>
        <v>1.091</v>
      </c>
      <c r="EL32" s="1032">
        <f>EL31</f>
        <v>3.0870000000000002</v>
      </c>
      <c r="EM32" s="1034">
        <f>[23]PCR!$J$231</f>
        <v>2.0950000000000002</v>
      </c>
      <c r="EN32" s="1032">
        <f>EN31</f>
        <v>5.0869999999999997</v>
      </c>
      <c r="EO32" s="1034">
        <f>[24]PCR!$J$253</f>
        <v>1.3759999999999999</v>
      </c>
      <c r="EP32" s="1032">
        <f>EP31</f>
        <v>7.11</v>
      </c>
      <c r="EQ32" s="1034">
        <f>[25]PCR!$J$259</f>
        <v>4.7759999999999998</v>
      </c>
      <c r="ER32" s="1032">
        <f>ER31</f>
        <v>7.6459999999999999</v>
      </c>
      <c r="ES32" s="1034">
        <f>[26]PCR!$J$232</f>
        <v>3.7989999999999999</v>
      </c>
      <c r="ET32" s="1032">
        <f>ET31</f>
        <v>6.4480000000000004</v>
      </c>
      <c r="EU32" s="1034">
        <f>[27]PCR!$J$217</f>
        <v>3.4870000000000001</v>
      </c>
      <c r="EV32" s="1032">
        <f>EV31</f>
        <v>1.206</v>
      </c>
      <c r="EW32" s="1034">
        <f>[28]PCR!$J$192</f>
        <v>0.82399999999999995</v>
      </c>
      <c r="EX32" s="1032">
        <f>EX31</f>
        <v>1.5249999999999999</v>
      </c>
      <c r="EY32" s="1034" t="e">
        <f>[29]PCR!$J$196</f>
        <v>#REF!</v>
      </c>
      <c r="EZ32" s="1032">
        <f>EZ31</f>
        <v>1.7989999999999999</v>
      </c>
      <c r="FA32" s="1034">
        <f>[30]PCR!$J$197</f>
        <v>1.643</v>
      </c>
      <c r="FB32" s="1032">
        <f>FB31</f>
        <v>2.1800000000000002</v>
      </c>
      <c r="FC32" s="1034">
        <v>1.778</v>
      </c>
      <c r="FD32" s="1032">
        <f>FD31</f>
        <v>2.4430000000000001</v>
      </c>
      <c r="FE32" s="1034">
        <f>[31]PCR!$J$185</f>
        <v>1.3779999999999999</v>
      </c>
      <c r="FF32" s="1032">
        <f>FF31</f>
        <v>2.867</v>
      </c>
      <c r="FG32" s="1034">
        <f>[32]PCR!$J$193</f>
        <v>2.508</v>
      </c>
      <c r="FH32" s="1032">
        <f>FH31</f>
        <v>2.8499061638356928</v>
      </c>
      <c r="FI32" s="1034">
        <f>[33]PCR!$J$204</f>
        <v>2.0459999999999998</v>
      </c>
      <c r="FJ32" s="1032">
        <v>2.8740414839068951</v>
      </c>
      <c r="FK32" s="1034">
        <f>[34]PCR!$J$203</f>
        <v>1.7909999999999999</v>
      </c>
      <c r="FL32" s="1032">
        <v>5.265047545203009</v>
      </c>
      <c r="FM32" s="1034">
        <f>[35]PCR!$J$213</f>
        <v>5.0389999999999997</v>
      </c>
      <c r="FN32" s="1032">
        <v>7.9609445292734726</v>
      </c>
      <c r="FO32" s="1034">
        <f>[36]PCR!$J$208</f>
        <v>3.831</v>
      </c>
      <c r="FP32" s="1032">
        <v>7.4119999999999999</v>
      </c>
      <c r="FQ32" s="1034">
        <f>[37]PCR!$J$207</f>
        <v>3.6139999999999999</v>
      </c>
      <c r="FR32" s="1036">
        <v>5.524</v>
      </c>
      <c r="FS32" s="1034">
        <f>[38]PCR!$J$195</f>
        <v>3.5289999999999999</v>
      </c>
      <c r="FT32" s="1032">
        <v>0.745</v>
      </c>
      <c r="FU32" s="1034">
        <f>[39]PCR!$J$188</f>
        <v>0.75600000000000001</v>
      </c>
      <c r="FV32" s="1032">
        <v>0.88700000000000001</v>
      </c>
      <c r="FW32" s="1034">
        <f>[40]PCR!$J$182</f>
        <v>2.3780000000000001</v>
      </c>
      <c r="FX32" s="1032">
        <v>1.903</v>
      </c>
      <c r="FY32" s="1034">
        <f>[41]PCR!$J$174</f>
        <v>2.2759999999999998</v>
      </c>
      <c r="FZ32" s="1032">
        <v>2.1789999999999998</v>
      </c>
      <c r="GA32" s="1037">
        <f>[42]PCR!$J$171</f>
        <v>1.6910000000000001</v>
      </c>
      <c r="GB32" s="1038">
        <v>1.4059999999999999</v>
      </c>
      <c r="GC32" s="1038">
        <v>2.19</v>
      </c>
      <c r="GD32" s="1038">
        <v>2.0659999999999998</v>
      </c>
      <c r="GE32" s="1039">
        <v>2.5569999999999999</v>
      </c>
      <c r="GF32" s="1040">
        <v>6.2380000000000004</v>
      </c>
      <c r="GG32" s="1039">
        <v>4.1749999999999998</v>
      </c>
      <c r="GH32" s="1039">
        <v>4.3730000000000002</v>
      </c>
      <c r="GI32" s="1041">
        <v>2.9420000000000002</v>
      </c>
      <c r="GJ32" s="1039">
        <v>1.514</v>
      </c>
      <c r="GK32" s="1041">
        <v>1.5349999999999999</v>
      </c>
      <c r="GL32" s="1039">
        <v>1.8080000000000001</v>
      </c>
      <c r="GM32" s="1041">
        <v>3.1339999999999999</v>
      </c>
      <c r="GN32" s="1040">
        <v>1.8520000000000001</v>
      </c>
      <c r="GO32" s="1042">
        <v>2.4729999999999999</v>
      </c>
      <c r="GP32" s="1040">
        <v>2.4820000000000002</v>
      </c>
      <c r="GQ32" s="1040">
        <v>3.21</v>
      </c>
      <c r="GR32" s="1040">
        <v>4.3159999999999998</v>
      </c>
      <c r="GS32" s="1226">
        <v>12.731999999999999</v>
      </c>
      <c r="GT32" s="1040">
        <v>2.88</v>
      </c>
      <c r="GU32" s="1040">
        <v>4.9000000000000004</v>
      </c>
      <c r="GV32" s="1043">
        <v>1.1459999999999999</v>
      </c>
      <c r="GW32" s="1040">
        <v>1.659</v>
      </c>
      <c r="GX32" s="1043">
        <v>1.6619999999999999</v>
      </c>
      <c r="GY32" s="1039">
        <v>3.875</v>
      </c>
      <c r="GZ32" s="1043">
        <v>3.1419999999999999</v>
      </c>
      <c r="HA32" s="1040">
        <v>6.3159999999999998</v>
      </c>
      <c r="HB32" s="1040">
        <v>2.6589999999999998</v>
      </c>
      <c r="HC32" s="1040">
        <v>13.053000000000001</v>
      </c>
      <c r="HD32" s="1040">
        <v>11.595000000000001</v>
      </c>
      <c r="HE32" s="1040">
        <v>5.6479999999999997</v>
      </c>
      <c r="HF32" s="1040">
        <v>4.0679999999999996</v>
      </c>
      <c r="HG32" s="1040">
        <v>5.774</v>
      </c>
      <c r="HH32" s="1040">
        <f>[43]PCR!$I$372</f>
        <v>0.95399999999999996</v>
      </c>
      <c r="HI32" s="1043">
        <f>[44]PCR!$I$372</f>
        <v>0.625</v>
      </c>
      <c r="HJ32" s="1040">
        <v>1.0049999999999999</v>
      </c>
      <c r="HK32" s="1043">
        <f>[45]PCR!$J$371</f>
        <v>2.0579999999999998</v>
      </c>
      <c r="HL32" s="1043">
        <f>[50]PCR!$I$372</f>
        <v>2.2850000000000001</v>
      </c>
      <c r="HM32" s="1043">
        <v>4.8250000000000002</v>
      </c>
      <c r="HN32" s="1044">
        <v>7.4119999999999999</v>
      </c>
      <c r="HO32" s="1044">
        <v>10.071</v>
      </c>
      <c r="HP32" s="1044">
        <v>13.872</v>
      </c>
      <c r="HQ32" s="1044">
        <v>11.228</v>
      </c>
      <c r="HR32" s="1044">
        <v>3.7890000000000001</v>
      </c>
      <c r="HS32" s="1044">
        <v>3.3079999999999998</v>
      </c>
      <c r="HT32" s="1045">
        <v>1.093</v>
      </c>
      <c r="HU32" s="1046">
        <v>1.4410000000000001</v>
      </c>
      <c r="HV32" s="1046">
        <v>2.0169999999999999</v>
      </c>
      <c r="HW32" s="1046">
        <v>2.2829999999999999</v>
      </c>
      <c r="HX32" s="1047">
        <v>3.452</v>
      </c>
      <c r="HY32" s="1045">
        <f>[46]Cate!J371</f>
        <v>2.8250000000000002</v>
      </c>
      <c r="HZ32" s="1048">
        <v>1.6990000000000001</v>
      </c>
      <c r="IA32" s="1049">
        <f>[47]Cate!J371</f>
        <v>3.3140000000000001</v>
      </c>
      <c r="IB32" s="1050">
        <f>[48]Cate!J371</f>
        <v>4.2</v>
      </c>
      <c r="IC32" s="1051">
        <v>2.0219999999999998</v>
      </c>
      <c r="ID32" s="1049">
        <f>[49]PCR!$J$371</f>
        <v>2.0680000000000001</v>
      </c>
      <c r="IE32" s="1049">
        <v>4.8120000000000003</v>
      </c>
      <c r="IF32" s="1052">
        <v>1.341</v>
      </c>
      <c r="IG32" s="1053">
        <v>1.6020000000000001</v>
      </c>
      <c r="IH32" s="1054">
        <f>[51]PCR!$J$371</f>
        <v>1.157</v>
      </c>
      <c r="II32" s="1053">
        <v>1.254</v>
      </c>
      <c r="IJ32" s="1055">
        <v>1.4239999999999999</v>
      </c>
      <c r="IK32" s="1055">
        <v>2.391</v>
      </c>
      <c r="IL32" s="1056">
        <v>1.2230000000000001</v>
      </c>
      <c r="IM32" s="1053">
        <v>1.528</v>
      </c>
      <c r="IN32" s="1060">
        <v>0.89600000000000002</v>
      </c>
      <c r="IO32" s="1058">
        <v>0.59899999999999998</v>
      </c>
      <c r="IP32" s="1059">
        <v>1.351</v>
      </c>
      <c r="IQ32" s="1060">
        <v>5.0270000000000001</v>
      </c>
      <c r="IR32" s="1060">
        <v>0.36299999999999999</v>
      </c>
      <c r="IS32" s="1060">
        <v>0.84499999999999997</v>
      </c>
      <c r="IT32" s="1060">
        <v>0.998</v>
      </c>
      <c r="IU32" s="1060">
        <v>1.591</v>
      </c>
      <c r="IV32" s="1060">
        <v>0.90400000000000003</v>
      </c>
      <c r="IW32" s="1060">
        <v>0.63500000000000001</v>
      </c>
      <c r="IX32" s="1060">
        <v>1.1970000000000001</v>
      </c>
      <c r="IY32" s="1060">
        <v>0.82299999999999995</v>
      </c>
      <c r="IZ32" s="1060">
        <v>1.542</v>
      </c>
      <c r="JA32" s="1060">
        <v>2.1579999999999999</v>
      </c>
      <c r="JB32" s="1060">
        <v>1.9159999999999999</v>
      </c>
      <c r="JC32" s="1060">
        <v>3.32</v>
      </c>
      <c r="JD32" s="1060">
        <v>0.379</v>
      </c>
      <c r="JE32" s="1060">
        <v>0.19700000000000001</v>
      </c>
      <c r="JF32" s="1060">
        <v>0.442</v>
      </c>
      <c r="JG32" s="1060">
        <v>0.59499999999999997</v>
      </c>
      <c r="JH32" s="1060">
        <v>0.7</v>
      </c>
      <c r="JI32" s="1060"/>
      <c r="JJ32" s="1060"/>
      <c r="JK32" s="1060"/>
      <c r="JL32" s="1060"/>
      <c r="JM32" s="1060"/>
      <c r="JN32" s="1060"/>
      <c r="JO32" s="1060"/>
    </row>
    <row r="33" spans="1:275" ht="13.5" hidden="1" customHeight="1">
      <c r="A33" s="1018"/>
      <c r="B33" s="1972"/>
      <c r="C33" s="1973"/>
      <c r="D33" s="1019" t="s">
        <v>1144</v>
      </c>
      <c r="E33" s="1020"/>
      <c r="F33" s="1061">
        <v>2.51854893700787</v>
      </c>
      <c r="G33" s="1062">
        <v>2.5889999999999995</v>
      </c>
      <c r="H33" s="1063">
        <f t="shared" ref="H33:AK33" si="39">F33+H31-H32</f>
        <v>2.1725489370078699</v>
      </c>
      <c r="I33" s="1064">
        <f t="shared" si="39"/>
        <v>2.2029999999999998</v>
      </c>
      <c r="J33" s="1065">
        <f t="shared" si="39"/>
        <v>2.27254893700787</v>
      </c>
      <c r="K33" s="1066">
        <f t="shared" si="39"/>
        <v>1.8809999999999996</v>
      </c>
      <c r="L33" s="1065">
        <f t="shared" si="39"/>
        <v>2.77254893700787</v>
      </c>
      <c r="M33" s="1066">
        <f t="shared" si="39"/>
        <v>1.9209999999999996</v>
      </c>
      <c r="N33" s="1063">
        <f t="shared" si="39"/>
        <v>3.4725489370078702</v>
      </c>
      <c r="O33" s="1066">
        <f t="shared" si="39"/>
        <v>1.7009999999999996</v>
      </c>
      <c r="P33" s="1063">
        <f t="shared" si="39"/>
        <v>3.77254893700787</v>
      </c>
      <c r="Q33" s="1064">
        <f t="shared" si="39"/>
        <v>3.7919999999999998</v>
      </c>
      <c r="R33" s="1067">
        <f t="shared" si="39"/>
        <v>2.9505489370078699</v>
      </c>
      <c r="S33" s="1068">
        <f t="shared" si="39"/>
        <v>3.8059999999999992</v>
      </c>
      <c r="T33" s="1063">
        <f t="shared" si="39"/>
        <v>2.5505489370078696</v>
      </c>
      <c r="U33" s="1066">
        <f t="shared" si="39"/>
        <v>5.5670000000000002</v>
      </c>
      <c r="V33" s="1063">
        <f t="shared" si="39"/>
        <v>3.7145489370078701</v>
      </c>
      <c r="W33" s="1066">
        <f t="shared" si="39"/>
        <v>7.6550000000000011</v>
      </c>
      <c r="X33" s="1065">
        <f t="shared" si="39"/>
        <v>4.51454893700787</v>
      </c>
      <c r="Y33" s="1066">
        <f t="shared" si="39"/>
        <v>7.1000000000000014</v>
      </c>
      <c r="Z33" s="1067">
        <f t="shared" si="39"/>
        <v>4.51454893700787</v>
      </c>
      <c r="AA33" s="1066">
        <f t="shared" si="39"/>
        <v>6.804000000000002</v>
      </c>
      <c r="AB33" s="1065">
        <f t="shared" si="39"/>
        <v>3.01454893700787</v>
      </c>
      <c r="AC33" s="1066">
        <f t="shared" si="39"/>
        <v>4.3580000000000023</v>
      </c>
      <c r="AD33" s="1067">
        <f t="shared" si="39"/>
        <v>2.01454893700787</v>
      </c>
      <c r="AE33" s="1066">
        <f t="shared" si="39"/>
        <v>1.8840000000000026</v>
      </c>
      <c r="AF33" s="1067">
        <f t="shared" si="39"/>
        <v>2.01454893700787</v>
      </c>
      <c r="AG33" s="1069">
        <f t="shared" si="39"/>
        <v>1.7190000000000025</v>
      </c>
      <c r="AH33" s="1070">
        <f t="shared" si="39"/>
        <v>2.01454893700787</v>
      </c>
      <c r="AI33" s="1066">
        <f t="shared" si="39"/>
        <v>1.9030000000000025</v>
      </c>
      <c r="AJ33" s="1067">
        <f t="shared" si="39"/>
        <v>2.01454893700787</v>
      </c>
      <c r="AK33" s="1066">
        <f t="shared" si="39"/>
        <v>2.0350000000000024</v>
      </c>
      <c r="AL33" s="1032">
        <f>N33*1.137</f>
        <v>3.9482881413779483</v>
      </c>
      <c r="AM33" s="1066">
        <f>AK33+AM31-AM32</f>
        <v>4.6200000000000019</v>
      </c>
      <c r="AN33" s="1032">
        <f>P33*1.137</f>
        <v>4.2893881413779482</v>
      </c>
      <c r="AO33" s="1069">
        <f>AM33+AO31-AO32</f>
        <v>3.732000000000002</v>
      </c>
      <c r="AP33" s="1032">
        <f>R33*1.137</f>
        <v>3.3547741413779479</v>
      </c>
      <c r="AQ33" s="1069">
        <v>3.1309999999999998</v>
      </c>
      <c r="AR33" s="1032">
        <f>T33*1.137</f>
        <v>2.8999741413779478</v>
      </c>
      <c r="AS33" s="1069">
        <f>AQ33+AS31-AS32</f>
        <v>4.1959999999999997</v>
      </c>
      <c r="AT33" s="1032">
        <f>V33*1.137</f>
        <v>4.2234421413779488</v>
      </c>
      <c r="AU33" s="1069">
        <f>AS33+AU31-AU32</f>
        <v>2.7339999999999995</v>
      </c>
      <c r="AV33" s="1032">
        <f>X33*1.137</f>
        <v>5.1330421413779481</v>
      </c>
      <c r="AW33" s="1069">
        <f>AU33+AW31-AW32</f>
        <v>5.4039999999999999</v>
      </c>
      <c r="AX33" s="1032">
        <f>Z33*1.137</f>
        <v>5.1330421413779481</v>
      </c>
      <c r="AY33" s="1066">
        <f>AW33+AY31-AY32</f>
        <v>5.6340000000000003</v>
      </c>
      <c r="AZ33" s="1032">
        <v>5.7015421413779546</v>
      </c>
      <c r="BA33" s="1066">
        <v>5.4569999999999999</v>
      </c>
      <c r="BB33" s="1032">
        <v>4.5645421413779541</v>
      </c>
      <c r="BC33" s="1066">
        <v>3.6020000000000003</v>
      </c>
      <c r="BD33" s="1067">
        <v>4.5645421413779541</v>
      </c>
      <c r="BE33" s="1066">
        <v>3.6260000000000008</v>
      </c>
      <c r="BF33" s="1067">
        <f>BD33+BF31-BF32</f>
        <v>4.5645421413779541</v>
      </c>
      <c r="BG33" s="1066">
        <f>BE33+BG31-BG32</f>
        <v>3.0210000000000008</v>
      </c>
      <c r="BH33" s="1067">
        <f>AJ33*1.137</f>
        <v>2.2905421413779483</v>
      </c>
      <c r="BI33" s="1066">
        <f>BG33+BI31-BI32</f>
        <v>4.285000000000001</v>
      </c>
      <c r="BJ33" s="1032">
        <f>AL33*1.137</f>
        <v>4.4892036167467273</v>
      </c>
      <c r="BK33" s="1066">
        <f>BI33+BK31-BK32</f>
        <v>5.0170000000000012</v>
      </c>
      <c r="BL33" s="1032">
        <f>AN33*1.137</f>
        <v>4.8770343167467276</v>
      </c>
      <c r="BM33" s="1066">
        <f>BK33+BM31-BM32</f>
        <v>4.2870000000000017</v>
      </c>
      <c r="BN33" s="1032">
        <f>AP33*1.137</f>
        <v>3.8143781987467267</v>
      </c>
      <c r="BO33" s="1066">
        <f>BM33+BO31-BO32</f>
        <v>3.729000000000001</v>
      </c>
      <c r="BP33" s="1032">
        <f>AR33*1.137</f>
        <v>3.2972705987467266</v>
      </c>
      <c r="BQ33" s="1066">
        <f>BO33+BQ31-BQ32</f>
        <v>4.1170000000000009</v>
      </c>
      <c r="BR33" s="1032">
        <f>AT33*1.137</f>
        <v>4.8020537147467275</v>
      </c>
      <c r="BS33" s="1066">
        <f>BQ33+BS31-BS32</f>
        <v>3.765000000000001</v>
      </c>
      <c r="BT33" s="1032">
        <f>AV33*1.137</f>
        <v>5.8362689147467268</v>
      </c>
      <c r="BU33" s="1066">
        <f>BS33+BU31-BU32</f>
        <v>4.7590000000000012</v>
      </c>
      <c r="BV33" s="1032">
        <f>AX33*1.137</f>
        <v>5.8362689147467268</v>
      </c>
      <c r="BW33" s="1066">
        <f>BU33+BW31-BW32</f>
        <v>4.4270000000000014</v>
      </c>
      <c r="BX33" s="1032">
        <f>AZ33*1.137</f>
        <v>6.4826534147467347</v>
      </c>
      <c r="BY33" s="1069">
        <f>BW33+BY31-BY32</f>
        <v>3.7300000000000013</v>
      </c>
      <c r="BZ33" s="1032">
        <f>BB33*1.137</f>
        <v>5.189884414746734</v>
      </c>
      <c r="CA33" s="1066">
        <f>BY33+CA31-CA32</f>
        <v>2.3370000000000015</v>
      </c>
      <c r="CB33" s="1032">
        <f>BD33*1.137</f>
        <v>5.189884414746734</v>
      </c>
      <c r="CC33" s="1066">
        <f>CA33+CC31-CC32</f>
        <v>2.4200000000000017</v>
      </c>
      <c r="CD33" s="1032">
        <f>BF33*1.137</f>
        <v>5.189884414746734</v>
      </c>
      <c r="CE33" s="1066">
        <f>CC33+CE31-CE32</f>
        <v>2.8810000000000016</v>
      </c>
      <c r="CF33" s="1032">
        <f>BH33*1.137</f>
        <v>2.6043464147467272</v>
      </c>
      <c r="CG33" s="1066">
        <f>CE33+CG31-CG32</f>
        <v>4.0510000000000019</v>
      </c>
      <c r="CH33" s="1032">
        <f>BJ33*1.137</f>
        <v>5.1042245122410286</v>
      </c>
      <c r="CI33" s="1066">
        <f>CG33+CI31-CI32</f>
        <v>3.0570000000000013</v>
      </c>
      <c r="CJ33" s="1032">
        <f>BL33*1.137</f>
        <v>5.5451880181410296</v>
      </c>
      <c r="CK33" s="1066">
        <f>CI33+CK31-CK32</f>
        <v>2.3640000000000012</v>
      </c>
      <c r="CL33" s="1032">
        <f>BN33*1.137</f>
        <v>4.3369480119750285</v>
      </c>
      <c r="CM33" s="1066">
        <f>CK33+CM31-CM32</f>
        <v>1.8010000000000015</v>
      </c>
      <c r="CN33" s="1032">
        <v>2.6676629319371159</v>
      </c>
      <c r="CO33" s="1066">
        <f>CM33+CO31-CO32</f>
        <v>3.6210000000000022</v>
      </c>
      <c r="CP33" s="1032">
        <f>BR33*1.137</f>
        <v>5.4599350736670296</v>
      </c>
      <c r="CQ33" s="1066">
        <f>CO33+CQ31-CQ32</f>
        <v>7.881000000000002</v>
      </c>
      <c r="CR33" s="1032">
        <f>BT33*1.137</f>
        <v>6.6358377560670281</v>
      </c>
      <c r="CS33" s="1066">
        <f>CQ33+CS31-CS32</f>
        <v>5.612000000000001</v>
      </c>
      <c r="CT33" s="1032">
        <f>BV33*1.137</f>
        <v>6.6358377560670281</v>
      </c>
      <c r="CU33" s="1066">
        <f>CS33+CU31-CU32</f>
        <v>4.8400000000000007</v>
      </c>
      <c r="CV33" s="1032">
        <f>BX33*1.137</f>
        <v>7.3707769325670371</v>
      </c>
      <c r="CW33" s="1066">
        <f>CU33+CW31-CW32</f>
        <v>2.5460000000000003</v>
      </c>
      <c r="CX33" s="1032">
        <f>BZ33*1.137</f>
        <v>5.9008985795670368</v>
      </c>
      <c r="CY33" s="1066">
        <v>1.2330000000000001</v>
      </c>
      <c r="CZ33" s="1032">
        <f>CB33*1.137</f>
        <v>5.9008985795670368</v>
      </c>
      <c r="DA33" s="1066">
        <f>CY33+DA31-DA32</f>
        <v>1.7530000000000003</v>
      </c>
      <c r="DB33" s="1032">
        <f>CD33*1.137</f>
        <v>5.9008985795670368</v>
      </c>
      <c r="DC33" s="1066">
        <f>DA33+DC31-DC32</f>
        <v>1.3030000000000002</v>
      </c>
      <c r="DD33" s="1032">
        <f>CF33*1.137</f>
        <v>2.961141873567029</v>
      </c>
      <c r="DE33" s="1066">
        <f>DC33+DE31-DE32</f>
        <v>0.8969999999999998</v>
      </c>
      <c r="DF33" s="1032">
        <f>CF33*1.137</f>
        <v>2.961141873567029</v>
      </c>
      <c r="DG33" s="1066">
        <f>DE33+DG31-DG32</f>
        <v>1.0279999999999996</v>
      </c>
      <c r="DH33" s="1032">
        <f>CH33*1.137</f>
        <v>5.8035032704180498</v>
      </c>
      <c r="DI33" s="1066">
        <f>DG33+DI31-DI32</f>
        <v>2.0249999999999995</v>
      </c>
      <c r="DJ33" s="1032">
        <f>CH33*1.137</f>
        <v>5.8035032704180498</v>
      </c>
      <c r="DK33" s="1066">
        <f>DI33+DK31-DK32</f>
        <v>2.1759999999999997</v>
      </c>
      <c r="DL33" s="1032">
        <f>CJ33*1.137</f>
        <v>6.3048787766263503</v>
      </c>
      <c r="DM33" s="1066">
        <f>DK33+DM31-DM32</f>
        <v>2.8259999999999996</v>
      </c>
      <c r="DN33" s="1032">
        <f>CL33*1.137</f>
        <v>4.9311098896156071</v>
      </c>
      <c r="DO33" s="1066">
        <f>DM33+DO31-DO32</f>
        <v>1.7959999999999994</v>
      </c>
      <c r="DP33" s="1032">
        <f>CN33*1.137</f>
        <v>3.033132753612501</v>
      </c>
      <c r="DQ33" s="1066">
        <f>DO33+DQ31-DQ32</f>
        <v>4.9849999999999994</v>
      </c>
      <c r="DR33" s="1032">
        <f>CP33*1.137</f>
        <v>6.2079461787594123</v>
      </c>
      <c r="DS33" s="1066">
        <f>DQ33+DS31-DS32</f>
        <v>12.401</v>
      </c>
      <c r="DT33" s="1032">
        <f>CR33*1.137</f>
        <v>7.5449475286482111</v>
      </c>
      <c r="DU33" s="1066">
        <f>DS33+DU31-DU32</f>
        <v>9.0559999999999992</v>
      </c>
      <c r="DV33" s="1032">
        <f>CT33*1.137</f>
        <v>7.5449475286482111</v>
      </c>
      <c r="DW33" s="1066">
        <f>DU33+DW31-DW32</f>
        <v>8.9019999999999975</v>
      </c>
      <c r="DX33" s="1032">
        <f>CV33*1.137</f>
        <v>8.3805733723287208</v>
      </c>
      <c r="DY33" s="1066">
        <f>DW33+DY31-DY32</f>
        <v>10.835999999999999</v>
      </c>
      <c r="DZ33" s="1032">
        <f>CX33*1.137</f>
        <v>6.7093216849677209</v>
      </c>
      <c r="EA33" s="1066">
        <f>DY33+EA31-EA32</f>
        <v>9.1069999999999975</v>
      </c>
      <c r="EB33" s="1032">
        <f>CZ33*1.137</f>
        <v>6.7093216849677209</v>
      </c>
      <c r="EC33" s="1066">
        <f>EA33+EC31-EC32</f>
        <v>8.2339999999999982</v>
      </c>
      <c r="ED33" s="1032">
        <f>DB33*1.137</f>
        <v>6.7093216849677209</v>
      </c>
      <c r="EE33" s="1066">
        <f>EC33+EE31-EE32</f>
        <v>7.517999999999998</v>
      </c>
      <c r="EF33" s="1032">
        <f>DD33*1.137</f>
        <v>3.3668183102457121</v>
      </c>
      <c r="EG33" s="1066">
        <f>EE33+EG31-EG32</f>
        <v>7.711999999999998</v>
      </c>
      <c r="EH33" s="1032">
        <f>DF33*1.137</f>
        <v>3.3668183102457121</v>
      </c>
      <c r="EI33" s="1066">
        <f>EG33+EI31-EI32</f>
        <v>7.6479999999999979</v>
      </c>
      <c r="EJ33" s="1032">
        <f>DH33*1.137</f>
        <v>6.5985832184653228</v>
      </c>
      <c r="EK33" s="1066">
        <f>EI33+EK31-EK32</f>
        <v>8.461999999999998</v>
      </c>
      <c r="EL33" s="1032">
        <f>DJ33*1.137</f>
        <v>6.5985832184653228</v>
      </c>
      <c r="EM33" s="1066">
        <f>EK33+EM31-EM32</f>
        <v>10.826999999999996</v>
      </c>
      <c r="EN33" s="1032">
        <f>DL33*1.137</f>
        <v>7.16864716902416</v>
      </c>
      <c r="EO33" s="1066">
        <v>12.183999999999999</v>
      </c>
      <c r="EP33" s="1032">
        <f>DN33*1.137</f>
        <v>5.6066719444929456</v>
      </c>
      <c r="EQ33" s="1066">
        <f>EO33+EQ31-EQ32</f>
        <v>8.8099999999999987</v>
      </c>
      <c r="ER33" s="1032">
        <f>DP33*1.137</f>
        <v>3.4486719408574138</v>
      </c>
      <c r="ES33" s="1066">
        <f>EQ33+ES31-ES32</f>
        <v>6.1519999999999992</v>
      </c>
      <c r="ET33" s="1032">
        <f>DR33*1.137</f>
        <v>7.0584348052494521</v>
      </c>
      <c r="EU33" s="1066">
        <f>ES33+EU31-EU32</f>
        <v>3.7289999999999992</v>
      </c>
      <c r="EV33" s="1032">
        <f>DT33*1.137</f>
        <v>8.5786053400730164</v>
      </c>
      <c r="EW33" s="1066">
        <f>EU33+EW31-EW32</f>
        <v>3.0249999999999995</v>
      </c>
      <c r="EX33" s="1032">
        <f>DV33*1.137</f>
        <v>8.5786053400730164</v>
      </c>
      <c r="EY33" s="1066" t="e">
        <f>EW33+EY31-EY32</f>
        <v>#REF!</v>
      </c>
      <c r="EZ33" s="1032">
        <f>DX33*1.137</f>
        <v>9.528711924337756</v>
      </c>
      <c r="FA33" s="1066" t="e">
        <f>EY33+FA31-FA32</f>
        <v>#REF!</v>
      </c>
      <c r="FB33" s="1032">
        <f>DZ33*1.137</f>
        <v>7.6284987558082991</v>
      </c>
      <c r="FC33" s="1066" t="e">
        <f>FA33+FC31-FC32</f>
        <v>#REF!</v>
      </c>
      <c r="FD33" s="1032">
        <f>EB33*1.137</f>
        <v>7.6284987558082991</v>
      </c>
      <c r="FE33" s="1066">
        <v>4.3220000000000001</v>
      </c>
      <c r="FF33" s="1032">
        <f>ED33*1.137</f>
        <v>7.6284987558082991</v>
      </c>
      <c r="FG33" s="1066">
        <f>FE33+FG31-FG32</f>
        <v>5.3220000000000001</v>
      </c>
      <c r="FH33" s="1032">
        <f>EF33*1.137</f>
        <v>3.8280724187493749</v>
      </c>
      <c r="FI33" s="1066">
        <f>FG33+FI31-FI32</f>
        <v>6.7970000000000006</v>
      </c>
      <c r="FJ33" s="1032">
        <f>EH33*1.137</f>
        <v>3.8280724187493749</v>
      </c>
      <c r="FK33" s="1066">
        <f>FI33+FK31-FK32</f>
        <v>8</v>
      </c>
      <c r="FL33" s="1032">
        <f>EJ33*1.137</f>
        <v>7.502589119395072</v>
      </c>
      <c r="FM33" s="1066">
        <f>FK33+FM31-FM32</f>
        <v>6.8460000000000001</v>
      </c>
      <c r="FN33" s="1032">
        <f>EL33*1.137</f>
        <v>7.502589119395072</v>
      </c>
      <c r="FO33" s="1066">
        <f>FM33+FO31-FO32</f>
        <v>8.1679999999999993</v>
      </c>
      <c r="FP33" s="1032">
        <f>EN33*1.137</f>
        <v>8.1507518311804699</v>
      </c>
      <c r="FQ33" s="1066">
        <f>FO33+FQ31-FQ32</f>
        <v>6.4119999999999999</v>
      </c>
      <c r="FR33" s="1036">
        <v>3.6480000000000001</v>
      </c>
      <c r="FS33" s="1066">
        <f t="shared" ref="FS33:FY33" si="40">FQ33+FS31-FS32</f>
        <v>3.96</v>
      </c>
      <c r="FT33" s="1032">
        <f t="shared" si="40"/>
        <v>3.6859999999999999</v>
      </c>
      <c r="FU33" s="1066">
        <f t="shared" si="40"/>
        <v>4.2319999999999993</v>
      </c>
      <c r="FV33" s="1032">
        <f t="shared" si="40"/>
        <v>4.3490000000000002</v>
      </c>
      <c r="FW33" s="1066">
        <f t="shared" si="40"/>
        <v>3.5989999999999993</v>
      </c>
      <c r="FX33" s="1032">
        <f t="shared" si="40"/>
        <v>4.9209999999999994</v>
      </c>
      <c r="FY33" s="1066">
        <f t="shared" si="40"/>
        <v>4.0519999999999996</v>
      </c>
      <c r="FZ33" s="1032">
        <v>2.706</v>
      </c>
      <c r="GA33" s="1064">
        <f>FY33+GA31-GA32</f>
        <v>2.9489999999999998</v>
      </c>
      <c r="GB33" s="1072">
        <f t="shared" ref="GB33:HB33" si="41">GA33+GB31-GB32</f>
        <v>2.9340000000000002</v>
      </c>
      <c r="GC33" s="1072">
        <f t="shared" si="41"/>
        <v>6.8520000000000003</v>
      </c>
      <c r="GD33" s="1072">
        <f t="shared" si="41"/>
        <v>8.9250000000000007</v>
      </c>
      <c r="GE33" s="1073">
        <f t="shared" si="41"/>
        <v>13.446</v>
      </c>
      <c r="GF33" s="1074">
        <f t="shared" si="41"/>
        <v>11.689</v>
      </c>
      <c r="GG33" s="1073">
        <f t="shared" si="41"/>
        <v>11.134</v>
      </c>
      <c r="GH33" s="1073">
        <f t="shared" si="41"/>
        <v>8.3049999999999997</v>
      </c>
      <c r="GI33" s="1075">
        <f t="shared" si="41"/>
        <v>6.27</v>
      </c>
      <c r="GJ33" s="1073">
        <f t="shared" si="41"/>
        <v>6.2799999999999994</v>
      </c>
      <c r="GK33" s="1075">
        <f t="shared" si="41"/>
        <v>6.5469999999999988</v>
      </c>
      <c r="GL33" s="1073">
        <f t="shared" si="41"/>
        <v>7.3449999999999989</v>
      </c>
      <c r="GM33" s="1075">
        <f t="shared" si="41"/>
        <v>6.1629999999999985</v>
      </c>
      <c r="GN33" s="1074">
        <f t="shared" si="41"/>
        <v>5.7549999999999981</v>
      </c>
      <c r="GO33" s="1076">
        <f t="shared" si="41"/>
        <v>6.0239999999999982</v>
      </c>
      <c r="GP33" s="1074">
        <f t="shared" si="41"/>
        <v>9.264999999999997</v>
      </c>
      <c r="GQ33" s="1074">
        <f t="shared" si="41"/>
        <v>12.273999999999997</v>
      </c>
      <c r="GR33" s="1074">
        <f t="shared" si="41"/>
        <v>14.472999999999999</v>
      </c>
      <c r="GS33" s="1141">
        <f t="shared" si="41"/>
        <v>6.2029999999999994</v>
      </c>
      <c r="GT33" s="1074">
        <f t="shared" si="41"/>
        <v>7.2959999999999985</v>
      </c>
      <c r="GU33" s="1074">
        <f t="shared" si="41"/>
        <v>4.3979999999999979</v>
      </c>
      <c r="GV33" s="1077">
        <f t="shared" si="41"/>
        <v>4.4989999999999979</v>
      </c>
      <c r="GW33" s="1074">
        <f t="shared" si="41"/>
        <v>6.6549999999999985</v>
      </c>
      <c r="GX33" s="1077">
        <f t="shared" si="41"/>
        <v>8.9139999999999979</v>
      </c>
      <c r="GY33" s="1073">
        <f t="shared" si="41"/>
        <v>10.045999999999998</v>
      </c>
      <c r="GZ33" s="1077">
        <f t="shared" si="41"/>
        <v>7.900999999999998</v>
      </c>
      <c r="HA33" s="1074">
        <f t="shared" si="41"/>
        <v>6.8279999999999985</v>
      </c>
      <c r="HB33" s="1074">
        <f t="shared" si="41"/>
        <v>14.75</v>
      </c>
      <c r="HC33" s="1074">
        <v>15.2</v>
      </c>
      <c r="HD33" s="1074">
        <f t="shared" ref="HD33:HU33" si="42">HC33+HD31-HD32</f>
        <v>12.679</v>
      </c>
      <c r="HE33" s="1074">
        <f t="shared" si="42"/>
        <v>8.8810000000000002</v>
      </c>
      <c r="HF33" s="1074">
        <f t="shared" si="42"/>
        <v>8.7640000000000011</v>
      </c>
      <c r="HG33" s="1074">
        <f t="shared" si="42"/>
        <v>4.7130000000000019</v>
      </c>
      <c r="HH33" s="1074">
        <f t="shared" si="42"/>
        <v>4.7490000000000023</v>
      </c>
      <c r="HI33" s="1077">
        <f t="shared" si="42"/>
        <v>6.8130000000000024</v>
      </c>
      <c r="HJ33" s="1074">
        <f t="shared" si="42"/>
        <v>7.4990000000000032</v>
      </c>
      <c r="HK33" s="1142">
        <f t="shared" si="42"/>
        <v>8.1400000000000041</v>
      </c>
      <c r="HL33" s="1142">
        <f t="shared" si="42"/>
        <v>8.7660000000000036</v>
      </c>
      <c r="HM33" s="1077">
        <f t="shared" si="42"/>
        <v>8.4440000000000026</v>
      </c>
      <c r="HN33" s="1078">
        <f t="shared" si="42"/>
        <v>14.860000000000003</v>
      </c>
      <c r="HO33" s="1078">
        <f t="shared" si="42"/>
        <v>17.200000000000003</v>
      </c>
      <c r="HP33" s="1078">
        <f t="shared" si="42"/>
        <v>13.661000000000001</v>
      </c>
      <c r="HQ33" s="1078">
        <f t="shared" si="42"/>
        <v>5.9410000000000007</v>
      </c>
      <c r="HR33" s="1078">
        <f t="shared" si="42"/>
        <v>4.1580000000000013</v>
      </c>
      <c r="HS33" s="1143">
        <f t="shared" si="42"/>
        <v>4.349000000000002</v>
      </c>
      <c r="HT33" s="1144">
        <f t="shared" si="42"/>
        <v>3.6970000000000018</v>
      </c>
      <c r="HU33" s="1145">
        <f t="shared" si="42"/>
        <v>4.8780000000000019</v>
      </c>
      <c r="HV33" s="1145">
        <v>5.2869999999999999</v>
      </c>
      <c r="HW33" s="1080">
        <f t="shared" ref="HW33:JO33" si="43">HV33+HW31-HW32</f>
        <v>5.1609999999999996</v>
      </c>
      <c r="HX33" s="1081">
        <f t="shared" si="43"/>
        <v>4.9930000000000003</v>
      </c>
      <c r="HY33" s="1079">
        <f t="shared" si="43"/>
        <v>3.3870000000000005</v>
      </c>
      <c r="HZ33" s="1082">
        <f t="shared" si="43"/>
        <v>5.5970000000000004</v>
      </c>
      <c r="IA33" s="1083">
        <f t="shared" si="43"/>
        <v>5.6210000000000004</v>
      </c>
      <c r="IB33" s="1084">
        <f t="shared" si="43"/>
        <v>5.9769999999999994</v>
      </c>
      <c r="IC33" s="1085">
        <f t="shared" si="43"/>
        <v>5.5289999999999999</v>
      </c>
      <c r="ID33" s="1228">
        <f t="shared" si="43"/>
        <v>6.4730000000000008</v>
      </c>
      <c r="IE33" s="1229">
        <f t="shared" si="43"/>
        <v>6.3159999999999998</v>
      </c>
      <c r="IF33" s="1087">
        <f t="shared" si="43"/>
        <v>6.0009999999999994</v>
      </c>
      <c r="IG33" s="1088">
        <f t="shared" si="43"/>
        <v>4.464999999999999</v>
      </c>
      <c r="IH33" s="1089">
        <f t="shared" si="43"/>
        <v>4.169999999999999</v>
      </c>
      <c r="II33" s="1088">
        <f t="shared" si="43"/>
        <v>3.6229999999999989</v>
      </c>
      <c r="IJ33" s="1090">
        <f t="shared" si="43"/>
        <v>2.7419999999999987</v>
      </c>
      <c r="IK33" s="1090">
        <f t="shared" si="43"/>
        <v>3.3719999999999981</v>
      </c>
      <c r="IL33" s="1091">
        <f t="shared" si="43"/>
        <v>4.2969999999999979</v>
      </c>
      <c r="IM33" s="1088">
        <v>9.1679999999999993</v>
      </c>
      <c r="IN33" s="1095">
        <f t="shared" si="43"/>
        <v>10.576999999999998</v>
      </c>
      <c r="IO33" s="1093">
        <f t="shared" si="43"/>
        <v>10.543999999999999</v>
      </c>
      <c r="IP33" s="1094">
        <f t="shared" si="43"/>
        <v>14.407999999999998</v>
      </c>
      <c r="IQ33" s="1095">
        <f t="shared" si="43"/>
        <v>9.4359999999999964</v>
      </c>
      <c r="IR33" s="1095">
        <f t="shared" si="43"/>
        <v>10.665999999999997</v>
      </c>
      <c r="IS33" s="1095">
        <f t="shared" si="43"/>
        <v>9.8209999999999962</v>
      </c>
      <c r="IT33" s="1095">
        <f t="shared" si="43"/>
        <v>8.8229999999999968</v>
      </c>
      <c r="IU33" s="1095">
        <f t="shared" si="43"/>
        <v>7.3569999999999967</v>
      </c>
      <c r="IV33" s="1095">
        <f t="shared" si="43"/>
        <v>7.139999999999997</v>
      </c>
      <c r="IW33" s="1095">
        <f t="shared" si="43"/>
        <v>7.6409999999999965</v>
      </c>
      <c r="IX33" s="1095">
        <f t="shared" si="43"/>
        <v>9.3799999999999955</v>
      </c>
      <c r="IY33" s="1095">
        <f t="shared" si="43"/>
        <v>9.6309999999999949</v>
      </c>
      <c r="IZ33" s="1095">
        <f t="shared" si="43"/>
        <v>8.2369999999999948</v>
      </c>
      <c r="JA33" s="1095">
        <f t="shared" si="43"/>
        <v>6.2459999999999951</v>
      </c>
      <c r="JB33" s="1095">
        <f t="shared" si="43"/>
        <v>4.5319999999999947</v>
      </c>
      <c r="JC33" s="1095">
        <f t="shared" si="43"/>
        <v>1.2479999999999944</v>
      </c>
      <c r="JD33" s="1095">
        <f t="shared" si="43"/>
        <v>1.3369999999999944</v>
      </c>
      <c r="JE33" s="1095">
        <f t="shared" si="43"/>
        <v>1.1399999999999944</v>
      </c>
      <c r="JF33" s="1095">
        <f t="shared" si="43"/>
        <v>0.74999999999999445</v>
      </c>
      <c r="JG33" s="1095">
        <f t="shared" si="43"/>
        <v>1.6509999999999942</v>
      </c>
      <c r="JH33" s="1095">
        <f t="shared" si="43"/>
        <v>1.8589999999999944</v>
      </c>
      <c r="JI33" s="1095">
        <f t="shared" si="43"/>
        <v>1.8589999999999944</v>
      </c>
      <c r="JJ33" s="1095">
        <f t="shared" si="43"/>
        <v>1.8589999999999944</v>
      </c>
      <c r="JK33" s="1095">
        <f t="shared" si="43"/>
        <v>1.8589999999999944</v>
      </c>
      <c r="JL33" s="1095">
        <f t="shared" si="43"/>
        <v>1.8589999999999944</v>
      </c>
      <c r="JM33" s="1095">
        <f t="shared" si="43"/>
        <v>1.8589999999999944</v>
      </c>
      <c r="JN33" s="1095">
        <f t="shared" si="43"/>
        <v>1.8589999999999944</v>
      </c>
      <c r="JO33" s="1095">
        <f t="shared" si="43"/>
        <v>1.8589999999999944</v>
      </c>
    </row>
    <row r="34" spans="1:275" s="1137" customFormat="1" ht="13.5" hidden="1" customHeight="1" thickBot="1">
      <c r="A34" s="1096"/>
      <c r="B34" s="1972"/>
      <c r="C34" s="1973"/>
      <c r="D34" s="1097" t="s">
        <v>1145</v>
      </c>
      <c r="E34" s="1098">
        <v>1.6</v>
      </c>
      <c r="F34" s="1099">
        <v>1.7685033359714593</v>
      </c>
      <c r="G34" s="1100">
        <v>2.4593333333333329</v>
      </c>
      <c r="H34" s="1101">
        <f t="shared" ref="H34:BS34" si="44">IF(H33&lt;=J32,H33/J32,IF(H33&lt;=J32+L32,1+(H33-J32)/L32,IF(H33&lt;=J32+L32+N32,2+(H33-J32-L32)/N32,H33*3/(J32+L32+N32))))</f>
        <v>1.8483659580052465</v>
      </c>
      <c r="I34" s="1102">
        <f t="shared" si="44"/>
        <v>2.2534340659340657</v>
      </c>
      <c r="J34" s="1103">
        <f t="shared" si="44"/>
        <v>1.5150326246719135</v>
      </c>
      <c r="K34" s="1104">
        <f t="shared" si="44"/>
        <v>1.5041208791208787</v>
      </c>
      <c r="L34" s="1103">
        <f t="shared" si="44"/>
        <v>1.636274468503935</v>
      </c>
      <c r="M34" s="1104">
        <f t="shared" si="44"/>
        <v>1.1519111401502775</v>
      </c>
      <c r="N34" s="1101">
        <f t="shared" si="44"/>
        <v>1.6341726688233722</v>
      </c>
      <c r="O34" s="1104">
        <f t="shared" si="44"/>
        <v>0.555700751388435</v>
      </c>
      <c r="P34" s="1101">
        <f t="shared" si="44"/>
        <v>1.725274468503935</v>
      </c>
      <c r="Q34" s="1104">
        <f t="shared" si="44"/>
        <v>2.6641443538998835</v>
      </c>
      <c r="R34" s="1105">
        <f t="shared" si="44"/>
        <v>1.7690525380322573</v>
      </c>
      <c r="S34" s="1106">
        <f t="shared" si="44"/>
        <v>2.5686724850711986</v>
      </c>
      <c r="T34" s="1101">
        <f t="shared" si="44"/>
        <v>1.6572744685039349</v>
      </c>
      <c r="U34" s="1104">
        <f t="shared" si="44"/>
        <v>3.0343386627906979</v>
      </c>
      <c r="V34" s="1101">
        <f t="shared" si="44"/>
        <v>1.6858195748031481</v>
      </c>
      <c r="W34" s="1104">
        <f t="shared" si="44"/>
        <v>3.2033756451387925</v>
      </c>
      <c r="X34" s="1103">
        <f t="shared" si="44"/>
        <v>1.6715163123359567</v>
      </c>
      <c r="Y34" s="1104">
        <f t="shared" si="44"/>
        <v>2.8058103975535174</v>
      </c>
      <c r="Z34" s="1103">
        <f t="shared" si="44"/>
        <v>1.757274468503935</v>
      </c>
      <c r="AA34" s="1104">
        <f t="shared" si="44"/>
        <v>3.2287250869977862</v>
      </c>
      <c r="AB34" s="1103">
        <f t="shared" si="44"/>
        <v>2.2770847291489327</v>
      </c>
      <c r="AC34" s="1104">
        <f t="shared" si="44"/>
        <v>3.5041543822031649</v>
      </c>
      <c r="AD34" s="1103">
        <f t="shared" si="44"/>
        <v>2.3766365311564455</v>
      </c>
      <c r="AE34" s="1104">
        <f t="shared" si="44"/>
        <v>2.6787290379523414</v>
      </c>
      <c r="AF34" s="1103">
        <f t="shared" si="44"/>
        <v>2.0181733508109851</v>
      </c>
      <c r="AG34" s="1107">
        <f t="shared" si="44"/>
        <v>1.8181818181818203</v>
      </c>
      <c r="AH34" s="1108">
        <f t="shared" si="44"/>
        <v>1.4392563001197407</v>
      </c>
      <c r="AI34" s="1104">
        <f t="shared" si="44"/>
        <v>1.6486941870261183</v>
      </c>
      <c r="AJ34" s="1105">
        <f t="shared" si="44"/>
        <v>1.1312053400884927</v>
      </c>
      <c r="AK34" s="1104">
        <f t="shared" si="44"/>
        <v>1.3851044504995469</v>
      </c>
      <c r="AL34" s="1109">
        <f t="shared" si="44"/>
        <v>1.7459289502974857</v>
      </c>
      <c r="AM34" s="1104">
        <f t="shared" si="44"/>
        <v>2.3335763762304054</v>
      </c>
      <c r="AN34" s="1109">
        <f t="shared" si="44"/>
        <v>2.1094124400361496</v>
      </c>
      <c r="AO34" s="1107">
        <f t="shared" si="44"/>
        <v>1.812613926358003</v>
      </c>
      <c r="AP34" s="1109">
        <f t="shared" si="44"/>
        <v>2.0343354157059328</v>
      </c>
      <c r="AQ34" s="1107">
        <f t="shared" si="44"/>
        <v>1.1413994169096209</v>
      </c>
      <c r="AR34" s="1109">
        <f t="shared" si="44"/>
        <v>1.525303418946111</v>
      </c>
      <c r="AS34" s="1107">
        <f t="shared" si="44"/>
        <v>2.0317757009345794</v>
      </c>
      <c r="AT34" s="1109">
        <f t="shared" si="44"/>
        <v>1.7193284712496717</v>
      </c>
      <c r="AU34" s="1107">
        <f t="shared" si="44"/>
        <v>1.6308411214953269</v>
      </c>
      <c r="AV34" s="1109">
        <f t="shared" si="44"/>
        <v>2.0237897999175143</v>
      </c>
      <c r="AW34" s="1107">
        <f t="shared" si="44"/>
        <v>1.9930027380590203</v>
      </c>
      <c r="AX34" s="1109">
        <f t="shared" si="44"/>
        <v>1.9298076305267267</v>
      </c>
      <c r="AY34" s="1107">
        <f t="shared" si="44"/>
        <v>1.7873196913787321</v>
      </c>
      <c r="AZ34" s="1109">
        <f t="shared" si="44"/>
        <v>3.1995185978551928</v>
      </c>
      <c r="BA34" s="1107">
        <f t="shared" si="44"/>
        <v>3.2592076448337646</v>
      </c>
      <c r="BB34" s="1109">
        <f t="shared" si="44"/>
        <v>3.0003563593632476</v>
      </c>
      <c r="BC34" s="1107">
        <f t="shared" si="44"/>
        <v>2.6027820710973728</v>
      </c>
      <c r="BD34" s="1109">
        <f t="shared" si="44"/>
        <v>2.6897281805335345</v>
      </c>
      <c r="BE34" s="1107">
        <f t="shared" si="44"/>
        <v>2.0729585006693445</v>
      </c>
      <c r="BF34" s="1109">
        <f t="shared" si="44"/>
        <v>2.4969745794778015</v>
      </c>
      <c r="BG34" s="1107">
        <f t="shared" si="44"/>
        <v>1.2898259705488626</v>
      </c>
      <c r="BH34" s="1109">
        <f t="shared" si="44"/>
        <v>1.2952007435576209</v>
      </c>
      <c r="BI34" s="1107">
        <f t="shared" si="44"/>
        <v>2.6873638344226585</v>
      </c>
      <c r="BJ34" s="1109">
        <f t="shared" si="44"/>
        <v>2.2115689257159943</v>
      </c>
      <c r="BK34" s="1107">
        <f t="shared" si="44"/>
        <v>2.686331533028667</v>
      </c>
      <c r="BL34" s="1109">
        <f t="shared" si="44"/>
        <v>2.1805399363035693</v>
      </c>
      <c r="BM34" s="1107">
        <f t="shared" si="44"/>
        <v>2.0234541577825169</v>
      </c>
      <c r="BN34" s="1109">
        <f t="shared" si="44"/>
        <v>1.6889187188735999</v>
      </c>
      <c r="BO34" s="1107">
        <f t="shared" si="44"/>
        <v>1.7046908315565037</v>
      </c>
      <c r="BP34" s="1109">
        <f t="shared" si="44"/>
        <v>1.4565638496283653</v>
      </c>
      <c r="BQ34" s="1107">
        <f t="shared" si="44"/>
        <v>2.1091361535726985</v>
      </c>
      <c r="BR34" s="1109">
        <f t="shared" si="44"/>
        <v>1.77827755116358</v>
      </c>
      <c r="BS34" s="1107">
        <f t="shared" si="44"/>
        <v>1.650906505510132</v>
      </c>
      <c r="BT34" s="1109">
        <f t="shared" ref="BT34:CS34" si="45">IF(BT33&lt;=BV32,BT33/BV32,IF(BT33&lt;=BV32+BX32,1+(BT33-BV32)/BX32,IF(BT33&lt;=BV32+BX32+BZ32,2+(BT33-BV32-BX32)/BZ32,BT33*3/(BV32+BX32+BZ32))))</f>
        <v>1.8150370450924382</v>
      </c>
      <c r="BU34" s="1107">
        <f t="shared" si="45"/>
        <v>2.0266159695817496</v>
      </c>
      <c r="BV34" s="1109">
        <f t="shared" si="45"/>
        <v>1.8083314603714147</v>
      </c>
      <c r="BW34" s="1107">
        <f t="shared" si="45"/>
        <v>1.8842032492222613</v>
      </c>
      <c r="BX34" s="1109">
        <f t="shared" si="45"/>
        <v>2.7175292109849307</v>
      </c>
      <c r="BY34" s="1107">
        <f t="shared" si="45"/>
        <v>1.6782820097244744</v>
      </c>
      <c r="BZ34" s="1109">
        <f t="shared" si="45"/>
        <v>2.5545016722525506</v>
      </c>
      <c r="CA34" s="1107">
        <f t="shared" si="45"/>
        <v>1.5417485265225941</v>
      </c>
      <c r="CB34" s="1109">
        <f t="shared" si="45"/>
        <v>2.335502875154567</v>
      </c>
      <c r="CC34" s="1107">
        <f t="shared" si="45"/>
        <v>1.3542435424354258</v>
      </c>
      <c r="CD34" s="1109">
        <f t="shared" si="45"/>
        <v>2.0503420482094281</v>
      </c>
      <c r="CE34" s="1107">
        <f t="shared" si="45"/>
        <v>2.0312500000000009</v>
      </c>
      <c r="CF34" s="1109">
        <f t="shared" si="45"/>
        <v>1.069265606235833</v>
      </c>
      <c r="CG34" s="1107">
        <f t="shared" si="45"/>
        <v>2.2544132917964701</v>
      </c>
      <c r="CH34" s="1109">
        <f t="shared" si="45"/>
        <v>1.6892335951210615</v>
      </c>
      <c r="CI34" s="1107">
        <f t="shared" si="45"/>
        <v>1.5154032537210111</v>
      </c>
      <c r="CJ34" s="1109">
        <f t="shared" si="45"/>
        <v>1.8216696155878944</v>
      </c>
      <c r="CK34" s="1107">
        <f t="shared" si="45"/>
        <v>0.81827622014537948</v>
      </c>
      <c r="CL34" s="1109">
        <f t="shared" si="45"/>
        <v>1.4627734023874239</v>
      </c>
      <c r="CM34" s="1107">
        <f t="shared" si="45"/>
        <v>1.1768319438350161</v>
      </c>
      <c r="CN34" s="1109">
        <f t="shared" si="45"/>
        <v>0.81256866644444592</v>
      </c>
      <c r="CO34" s="1107">
        <f t="shared" si="45"/>
        <v>1.3301353013530139</v>
      </c>
      <c r="CP34" s="1109">
        <f t="shared" si="45"/>
        <v>1.4209286230038551</v>
      </c>
      <c r="CQ34" s="1107">
        <f t="shared" si="45"/>
        <v>2.0246887966804983</v>
      </c>
      <c r="CR34" s="1109">
        <f t="shared" si="45"/>
        <v>1.4473890662984918</v>
      </c>
      <c r="CS34" s="1107">
        <f t="shared" si="45"/>
        <v>1.3973029045643155</v>
      </c>
      <c r="CT34" s="1109">
        <f>IF(CT33&lt;=CV32,CT33/CV32,IF(CT33&lt;=CV32+CX32,1+(CT33-CV32)/CX32,IF(CT33&lt;=CV32+CX32+#REF!,2+(CT33-CV32-CX32)/#REF!,CT33*3/(CV32+CX32+#REF!))))</f>
        <v>1.4019545584385269</v>
      </c>
      <c r="CU34" s="1107">
        <f>IF(CU33&lt;=CW32,CU33/CW32,IF(CU33&lt;=CW32+CY32,1+(CU33-CW32)/CY32,IF(CU33&lt;=CW32+CY32+DA32,2+(CU33-CW32-CY32)/DA32,CU33*3/(CW32+CY32+DA32))))</f>
        <v>1.0108991825613081</v>
      </c>
      <c r="CV34" s="1109" t="e">
        <f>IF(CV33&lt;=CX32,CV33/CX32,IF(CV33&lt;=CX32+CZ32,1+(CV33-CX32)/CZ32,IF(CV33&lt;=CX32+CZ32+#REF!,2+(CV33-CX32-CZ32)/#REF!,CV33*3/(CX32+CZ32+#REF!))))</f>
        <v>#REF!</v>
      </c>
      <c r="CW34" s="1107">
        <f>IF(CW33&lt;=CY32,CW33/CY32,IF(CW33&lt;=CY32+DA32,1+(CW33-CY32)/DA32,IF(CW33&lt;=CY32+DA32+DC32,2+(CW33-CY32-DA32)/DC32,CW33*3/(CY32+DA32+DC32))))</f>
        <v>1.6565096952908589</v>
      </c>
      <c r="CX34" s="1109" t="e">
        <f>IF(CX33&lt;=CZ32,CX33/CZ32,IF(CX33&lt;=CZ32+DB32,1+(CX33-CZ32)/DB32,IF(CX33&lt;=CZ32+DB32+#REF!,2+(CX33-CZ32-DB32)/#REF!,CX33*3/(CZ32+DB32+#REF!))))</f>
        <v>#REF!</v>
      </c>
      <c r="CY34" s="1107">
        <f>IF(CY33&lt;=DA32,CY33/DA32,IF(CY33&lt;=DA32+DC32,1+(CY33-DA32)/DC32,IF(CY33&lt;=DA32+DC32+DE32,2+(CY33-DA32-DC32)/DE32,CY33*3/(DA32+DC32+DE32))))</f>
        <v>1.1552795031055902</v>
      </c>
      <c r="CZ34" s="1109" t="e">
        <f>IF(CZ33&lt;=DB32,CZ33/DB32,IF(CZ33&lt;=DB32+DD32,1+(CZ33-DB32)/DD32,IF(CZ33&lt;=DB32+DD32+#REF!,2+(CZ33-DB32-DD32)/#REF!,CZ33*3/(DB32+DD32+#REF!))))</f>
        <v>#REF!</v>
      </c>
      <c r="DA34" s="1107">
        <f t="shared" ref="DA34:DI34" si="46">IF(DA33&lt;=DC32,DA33/DC32,IF(DA33&lt;=DC32+DE32,1+(DA33-DC32)/DE32,IF(DA33&lt;=DC32+DE32+DG32,2+(DA33-DC32-DE32)/DG32,DA33*3/(DC32+DE32+DG32))))</f>
        <v>1.432893289328933</v>
      </c>
      <c r="DB34" s="1109">
        <f t="shared" si="46"/>
        <v>2.64351652933503</v>
      </c>
      <c r="DC34" s="1107">
        <f t="shared" si="46"/>
        <v>0.71672167216721683</v>
      </c>
      <c r="DD34" s="1109">
        <f t="shared" si="46"/>
        <v>1.2100706030927908</v>
      </c>
      <c r="DE34" s="1107">
        <f t="shared" si="46"/>
        <v>0.46743095362167786</v>
      </c>
      <c r="DF34" s="1109">
        <f t="shared" si="46"/>
        <v>1.111764908173833</v>
      </c>
      <c r="DG34" s="1107">
        <f t="shared" si="46"/>
        <v>0.52368823229750361</v>
      </c>
      <c r="DH34" s="1109">
        <f t="shared" si="46"/>
        <v>1.8799937552885591</v>
      </c>
      <c r="DI34" s="1107">
        <f t="shared" si="46"/>
        <v>0.63479623824451392</v>
      </c>
      <c r="DJ34" s="1109">
        <v>1.5</v>
      </c>
      <c r="DK34" s="1107">
        <f>IF(DK33&lt;=DM32,DK33/DM32,IF(DK33&lt;=DM32+DO32,1+(DK33-DM32)/DO32,IF(DK33&lt;=DM32+DO32+DQ32,2+(DK33-DM32-DO32)/DQ32,DK33*3/(DM32+DO32+DQ32))))</f>
        <v>1.2942157953281421</v>
      </c>
      <c r="DL34" s="1109">
        <v>1.5</v>
      </c>
      <c r="DM34" s="1107">
        <f>IF(DM33&lt;=DO32,DM33/DO32,IF(DM33&lt;=DO32+DQ32,1+(DM33-DO32)/DQ32,IF(DM33&lt;=DO32+DQ32+DS32,2+(DM33-DO32-DQ32)/DS32,DM33*3/(DO32+DQ32+DS32))))</f>
        <v>1.3847305389221556</v>
      </c>
      <c r="DN34" s="1109">
        <v>1.5</v>
      </c>
      <c r="DO34" s="1107">
        <f>IF(DO33&lt;=DQ32,DO33/DQ32,IF(DO33&lt;=DQ32+DS32,1+(DO33-DQ32)/DS32,IF(DO33&lt;=DQ32+DS32+DU32,2+(DO33-DQ32-DS32)/DU32,DO33*3/(DQ32+DS32+DU32))))</f>
        <v>0.67215568862275421</v>
      </c>
      <c r="DP34" s="1109">
        <v>1.5</v>
      </c>
      <c r="DQ34" s="1107">
        <f>IF(DQ33&lt;=DS32,DQ33/DS32,IF(DQ33&lt;=DS32+DU32,1+(DQ33-DS32)/DU32,IF(DQ33&lt;=DS32+DU32+DW32,2+(DQ33-DS32-DU32)/DW32,DQ33*3/(DS32+DU32+DW32))))</f>
        <v>0.50481012658227842</v>
      </c>
      <c r="DR34" s="1109">
        <v>1.5</v>
      </c>
      <c r="DS34" s="1107">
        <f>IF(DS33&lt;=DU32,DS33/DU32,IF(DS33&lt;=DU32+DW32,1+(DS33-DU32)/DW32,IF(DS33&lt;=DU32+DW32+DY32,2+(DS33-DU32-DW32)/DY32,DS33*3/(DU32+DW32+DY32))))</f>
        <v>3.5614589316484788</v>
      </c>
      <c r="DT34" s="1109">
        <v>1.5</v>
      </c>
      <c r="DU34" s="1107">
        <f>IF(DU33&lt;=DW32,DU33/DW32,IF(DU33&lt;=DW32+DY32,1+(DU33-DW32)/DY32,IF(DU33&lt;=DW32+DY32+EA32,2+(DU33-DW32-DY32)/EA32,DU33*3/(DW32+DY32+EA32))))</f>
        <v>3.3491124260355027</v>
      </c>
      <c r="DV34" s="1109">
        <v>1.5</v>
      </c>
      <c r="DW34" s="1107">
        <f>IF(DW33&lt;=DY32,DW33/DY32,IF(DW33&lt;=DY32+EA32,1+(DW33-DY32)/EA32,IF(DW33&lt;=DY32+EA32+EC32,2+(DW33-DY32-EA32)/EC32,DW33*3/(DY32+EA32+EC32))))</f>
        <v>5.1795965865011624</v>
      </c>
      <c r="DX34" s="1109">
        <v>1.5</v>
      </c>
      <c r="DY34" s="1107">
        <f>IF(DY33&lt;=EA32,DY33/EA32,IF(DY33&lt;=EA32+EC32,1+(DY33-EA32)/EC32,IF(DY33&lt;=EA32+EC32+EE32,2+(DY33-EA32-EC32)/EE32,DY33*3/(EA32+EC32+EE32))))</f>
        <v>6.5447956512985703</v>
      </c>
      <c r="DZ34" s="1109">
        <v>1.5</v>
      </c>
      <c r="EA34" s="1107">
        <f>IF(EA33&lt;=EC32,EA33/EC32,IF(EA33&lt;=EC32+EE32,1+(EA33-EC32)/EE32,IF(EA33&lt;=EC32+EE32+EG32,2+(EA33-EC32-EE32)/EG32,EA33*3/(EC32+EE32+EG32))))</f>
        <v>7.4342857142857115</v>
      </c>
      <c r="EB34" s="1109">
        <v>1.5</v>
      </c>
      <c r="EC34" s="1107">
        <f>IF(EC33&lt;=EE32,EC33/EE32,IF(EC33&lt;=EE32+EG32,1+(EC33-EE32)/EG32,IF(EC33&lt;=EE32+EG32+EI32,2+(EC33-EE32-EG32)/EI32,EC33*3/(EE32+EG32+EI32))))</f>
        <v>7.2888757745647661</v>
      </c>
      <c r="ED34" s="1109">
        <v>1.5</v>
      </c>
      <c r="EE34" s="1107">
        <f>IF(EE33&lt;=EG32,EE33/EG32,IF(EE33&lt;=EG32+EI32,1+(EE33-EG32)/EI32,IF(EE33&lt;=EG32+EI32+EK32,2+(EE33-EG32-EI32)/EK32,EE33*3/(EG32+EI32+EK32))))</f>
        <v>6.6747558449245314</v>
      </c>
      <c r="EF34" s="1109">
        <v>1.5</v>
      </c>
      <c r="EG34" s="1107">
        <f>IF(EG33&lt;=EI32,EG33/EI32,IF(EG33&lt;=EI32+EK32,1+(EG33-EI32)/EK32,IF(EG33&lt;=EI32+EK32+EM32,2+(EG33-EI32-EK32)/EM32,EG33*3/(EI32+EK32+EM32))))</f>
        <v>5.451460885956644</v>
      </c>
      <c r="EH34" s="1109">
        <v>1.5</v>
      </c>
      <c r="EI34" s="1107">
        <f>IF(EI33&lt;=EK32,EI33/EK32,IF(EI33&lt;=EK32+EM32,1+(EI33-EK32)/EM32,IF(EI33&lt;=EK32+EM32+EO32,2+(EI33-EK32-EM32)/EO32,EI33*3/(EK32+EM32+EO32))))</f>
        <v>5.0293730819815865</v>
      </c>
      <c r="EJ34" s="1109">
        <v>2.5</v>
      </c>
      <c r="EK34" s="1107">
        <f>IF(EK33&lt;=EM32,EK33/EM32,IF(EK33&lt;=EM32+EO32,1+(EK33-EM32)/EO32,IF(EK33&lt;=EM32+EO32+EQ32,2+(EK33-EM32-EO32)/EQ32,EK33*3/(EM32+EO32+EQ32))))</f>
        <v>3.0782102582757362</v>
      </c>
      <c r="EL34" s="1109">
        <v>2.5</v>
      </c>
      <c r="EM34" s="1107">
        <f>IF(EM33&lt;=EO32,EM33/EO32,IF(EM33&lt;=EO32+EQ32,1+(EM33-EO32)/EQ32,IF(EM33&lt;=EO32+EQ32+ES32,2+(EM33-EO32-EQ32)/ES32,EM33*3/(EO32+EQ32+ES32))))</f>
        <v>3.2640940608984015</v>
      </c>
      <c r="EN34" s="1109">
        <v>2.5</v>
      </c>
      <c r="EO34" s="1107">
        <f>IF(EO33&lt;=EQ32,EO33/EQ32,IF(EO33&lt;=EQ32+ES32,1+(EO33-EQ32)/ES32,IF(EO33&lt;=EQ32+ES32+EU32,2+(EO33-EQ32-ES32)/EU32,EO33*3/(EQ32+ES32+EU32))))</f>
        <v>3.0303432266622452</v>
      </c>
      <c r="EP34" s="1109">
        <v>2.5</v>
      </c>
      <c r="EQ34" s="1107">
        <f>IF(EQ33&lt;=ES32,EQ33/ES32,IF(EQ33&lt;=ES32+EU32,1+(EQ33-ES32)/EU32,IF(EQ33&lt;=ES32+EU32+EW32,2+(EQ33-ES32-EU32)/EW32,EQ33*3/(ES32+EU32+EW32))))</f>
        <v>3.2589395807644879</v>
      </c>
      <c r="ER34" s="1109">
        <v>2.5</v>
      </c>
      <c r="ES34" s="1107" t="e">
        <f>IF(ES33&lt;=EU32,ES33/EU32,IF(ES33&lt;=EU32+EW32,1+(ES33-EU32)/EW32,IF(ES33&lt;=EU32+EW32+EY32,2+(ES33-EU32-EW32)/EY32,ES33*3/(EU32+EW32+EY32))))</f>
        <v>#REF!</v>
      </c>
      <c r="ET34" s="1109">
        <v>2.5</v>
      </c>
      <c r="EU34" s="1107" t="e">
        <f>IF(EU33&lt;=EW32,EU33/EW32,IF(EU33&lt;=EW32+EY32,1+(EU33-EW32)/EY32,IF(EU33&lt;=EW32+EY32+FA32,2+(EU33-EW32-EY32)/FA32,EU33*3/(EW32+EY32+FA32))))</f>
        <v>#REF!</v>
      </c>
      <c r="EV34" s="1109">
        <v>2.5</v>
      </c>
      <c r="EW34" s="1107" t="e">
        <f>IF(EW33&lt;=EY32,EW33/EY32,IF(EW33&lt;=EY32+FA32,1+(EW33-EY32)/FA32,IF(EW33&lt;=EY32+FA32+FC32,2+(EW33-EY32-FA32)/FC32,EW33*3/(EY32+FA32+FC32))))</f>
        <v>#REF!</v>
      </c>
      <c r="EX34" s="1109">
        <v>2.5</v>
      </c>
      <c r="EY34" s="1107" t="e">
        <f>IF(EY33&lt;=FA32,EY33/FA32,IF(EY33&lt;=FA32+FC32,1+(EY33-FA32)/FC32,IF(EY33&lt;=FA32+FC32+FE32,2+(EY33-FA32-FC32)/FE32,EY33*3/(FA32+FC32+FE32))))</f>
        <v>#REF!</v>
      </c>
      <c r="EZ34" s="1109">
        <v>2.5</v>
      </c>
      <c r="FA34" s="1107" t="e">
        <f>IF(FA33&lt;=FC32,FA33/FC32,IF(FA33&lt;=FC32+FE32,1+(FA33-FC32)/FE32,IF(FA33&lt;=FC32+FE32+FG32,2+(FA33-FC32-FE32)/FG32,FA33*3/(FC32+FE32+FG32))))</f>
        <v>#REF!</v>
      </c>
      <c r="FB34" s="1109">
        <v>2.5</v>
      </c>
      <c r="FC34" s="1107" t="e">
        <f>IF(FC33&lt;=FE32,FC33/FE32,IF(FC33&lt;=FE32+FG32,1+(FC33-FE32)/FG32,IF(FC33&lt;=FE32+FG32+FI32,2+(FC33-FE32-FG32)/FI32,FC33*3/(FE32+FG32+FI32))))</f>
        <v>#REF!</v>
      </c>
      <c r="FD34" s="1109">
        <v>2</v>
      </c>
      <c r="FE34" s="1107">
        <f>IF(FE33&lt;=FG32,FE33/FG32,IF(FE33&lt;=FG32+FI32,1+(FE33-FG32)/FI32,IF(FE33&lt;=FG32+FI32+FK32,2+(FE33-FG32-FI32)/FK32,FE33*3/(FG32+FI32+FK32))))</f>
        <v>1.8866080156402738</v>
      </c>
      <c r="FF34" s="1109">
        <v>2</v>
      </c>
      <c r="FG34" s="1107">
        <f>IF(FG33&lt;=FI32,FG33/FI32,IF(FG33&lt;=FI32+FK32,1+(FG33-FI32)/FK32,IF(FG33&lt;=FI32+FK32+FM32,2+(FG33-FI32-FK32)/FM32,FG33*3/(FI32+FK32+FM32))))</f>
        <v>2.2947013296288947</v>
      </c>
      <c r="FH34" s="1109">
        <v>2</v>
      </c>
      <c r="FI34" s="1107">
        <f>IF(FI33&lt;=FK32,FI33/FK32,IF(FI33&lt;=FK32+FM32,1+(FI33-FK32)/FM32,IF(FI33&lt;=FK32+FM32+FO32,2+(FI33-FK32-FM32)/FO32,FI33*3/(FK32+FM32+FO32))))</f>
        <v>1.9934510815638025</v>
      </c>
      <c r="FJ34" s="1109">
        <v>2</v>
      </c>
      <c r="FK34" s="1107">
        <f>IF(FK33&lt;=FM32,FK33/FM32,IF(FK33&lt;=FM32+FO32,1+(FK33-FM32)/FO32,IF(FK33&lt;=FM32+FO32+FQ32,2+(FK33-FM32-FO32)/FQ32,FK33*3/(FM32+FO32+FQ32))))</f>
        <v>1.7729052466718873</v>
      </c>
      <c r="FL34" s="1109">
        <v>2</v>
      </c>
      <c r="FM34" s="1107">
        <f>IF(FM33&lt;=FO32,FM33/FO32,IF(FM33&lt;=FO32+FQ32,1+(FM33-FO32)/FQ32,IF(FM33&lt;=FO32+FQ32+FS32,2+(FM33-FO32-FQ32)/FS32,FM33*3/(FO32+FQ32+FS32))))</f>
        <v>1.8342556723851688</v>
      </c>
      <c r="FN34" s="1109">
        <v>2</v>
      </c>
      <c r="FO34" s="1107">
        <f>IF(FO33&lt;=FQ32,FO33/FQ32,IF(FO33&lt;=FQ32+FS32,1+(FO33-FQ32)/FS32,IF(FO33&lt;=FQ32+FS32+FU32,2+(FO33-FQ32-FS32)/FU32,FO33*3/(FQ32+FS32+FU32))))</f>
        <v>3.1021648309912644</v>
      </c>
      <c r="FP34" s="1109">
        <v>2</v>
      </c>
      <c r="FQ34" s="1107">
        <f>IF(FQ33&lt;=FS32,FQ33/FS32,IF(FQ33&lt;=FS32+FU32,1+(FQ33-FS32)/FU32,IF(FQ33&lt;=FS32+FU32+FW32,2+(FQ33-FS32-FU32)/FW32,FQ33*3/(FS32+FU32+FW32))))</f>
        <v>2.894449116904962</v>
      </c>
      <c r="FR34" s="1110">
        <v>2</v>
      </c>
      <c r="FS34" s="1107">
        <f>IF(FS33&lt;=FU32,FS33/FU32,IF(FS33&lt;=FU32+FW32,1+(FS33-FU32)/FW32,IF(FS33&lt;=FU32+FW32+FY32,2+(FS33-FU32-FW32)/FY32,FS33*3/(FU32+FW32+FY32))))</f>
        <v>2.3629173989455183</v>
      </c>
      <c r="FT34" s="1109">
        <f>IF(FT33&lt;=FV32,FT33/FV32,IF(FT33&lt;=FV32+FX32,1+(FT33-FV32)/FX32,IF(FT33&lt;=FV32+FX32+FZ32,2+(FT33-FV32-FX32)/FZ32,FT33*3/(FV32+FX32+FZ32))))</f>
        <v>2.4111977971546583</v>
      </c>
      <c r="FU34" s="1107">
        <f>IF(FU33&lt;=FW32,FU33/FW32,IF(FU33&lt;=FW32+FY32,1+(FU33-FW32)/FY32,IF(FU33&lt;=FW32+FY32+GA32,2+(FU33-FW32-FY32)/GA32,FU33*3/(FW32+FY32+GA32))))</f>
        <v>1.8145869947275921</v>
      </c>
      <c r="FV34" s="1109" t="e">
        <f>IF(FV33&lt;=FX32,FV33/FX32,IF(FV33&lt;=FX32+FZ32,1+(FV33-FX32)/FZ32,IF(FV33&lt;=FX32+FZ32+#REF!,2+(FV33-FX32-FZ32)/#REF!,FV33*3/(FX32+FZ32+#REF!))))</f>
        <v>#REF!</v>
      </c>
      <c r="FW34" s="1107">
        <f>IF(FW33&lt;=FY32,FW33/FY32,IF(FW33&lt;=FY32+GA32,1+(FW33-FY32)/GA32,IF(FW33&lt;=FY32+GA32+GB32,2+(FW33-FY32-GA32)/GB32,FW33*3/(FY32+GA32+GB32))))</f>
        <v>1.7823772915434652</v>
      </c>
      <c r="FX34" s="1109" t="e">
        <f>IF(FX33&lt;=FZ32,FX33/FZ32,IF(FX33&lt;=FZ32+#REF!,1+(FX33-FZ32)/#REF!,IF(FX33&lt;=FZ32+#REF!+#REF!,2+(FX33-FZ32-#REF!)/#REF!,FX33*3/(FZ32+#REF!+#REF!))))</f>
        <v>#REF!</v>
      </c>
      <c r="FY34" s="1107">
        <f>IF(FY33&lt;=GA32,FY33/GA32,IF(FY33&lt;=GA32+GB32,1+(FY33-GA32)/GB32,IF(FY33&lt;=GA32+GB32+GC32,2+(FY33-GA32-GB32)/GC32,FY33*3/(GA32+GB32+GC32))))</f>
        <v>2.4360730593607305</v>
      </c>
      <c r="FZ34" s="1109" t="e">
        <f>IF(FZ33&lt;=#REF!,FZ33/#REF!,IF(FZ33&lt;=#REF!+#REF!,1+(FZ33-#REF!)/#REF!,IF(FZ33&lt;=#REF!+#REF!+#REF!,2+(FZ33-#REF!-#REF!)/#REF!,FZ33*3/(#REF!+#REF!+#REF!))))</f>
        <v>#REF!</v>
      </c>
      <c r="GA34" s="1111">
        <f t="shared" ref="GA34:IL34" si="47">IF(GA33&lt;=GB32,GA33/GB32,IF(GA33&lt;=GB32+GC32,1+(GA33-GB32)/GC32,IF(GA33&lt;=GB32+GC32+GD32,2+(GA33-GB32-GC32)/GD32,GA33*3/(GB32+GC32+GD32))))</f>
        <v>1.704566210045662</v>
      </c>
      <c r="GB34" s="1112">
        <f t="shared" si="47"/>
        <v>1.3601161665053243</v>
      </c>
      <c r="GC34" s="1112">
        <f t="shared" si="47"/>
        <v>2.3573260660468098</v>
      </c>
      <c r="GD34" s="1112">
        <f t="shared" si="47"/>
        <v>2.0311377245508981</v>
      </c>
      <c r="GE34" s="1113">
        <f t="shared" si="47"/>
        <v>2.6935742053510174</v>
      </c>
      <c r="GF34" s="1114">
        <f t="shared" si="47"/>
        <v>3.051958224543081</v>
      </c>
      <c r="GG34" s="1113">
        <f t="shared" si="47"/>
        <v>3.7832144070676179</v>
      </c>
      <c r="GH34" s="1113">
        <f t="shared" si="47"/>
        <v>4.1587381071607403</v>
      </c>
      <c r="GI34" s="1115">
        <f t="shared" si="47"/>
        <v>3.8727609635577513</v>
      </c>
      <c r="GJ34" s="1113">
        <f t="shared" si="47"/>
        <v>2.9371410338225905</v>
      </c>
      <c r="GK34" s="1115">
        <f t="shared" si="47"/>
        <v>2.8666306695464359</v>
      </c>
      <c r="GL34" s="1113">
        <f t="shared" si="47"/>
        <v>2.9539021431459758</v>
      </c>
      <c r="GM34" s="1115">
        <f t="shared" si="47"/>
        <v>2.7405318291700236</v>
      </c>
      <c r="GN34" s="1114">
        <f t="shared" si="47"/>
        <v>2.2492211838006226</v>
      </c>
      <c r="GO34" s="1116">
        <f t="shared" si="47"/>
        <v>2.0769230769230766</v>
      </c>
      <c r="GP34" s="1114">
        <f t="shared" si="47"/>
        <v>2.1365849827207035</v>
      </c>
      <c r="GQ34" s="1114">
        <f t="shared" si="47"/>
        <v>1.6250392711278665</v>
      </c>
      <c r="GR34" s="1114">
        <f t="shared" si="47"/>
        <v>1.6045138888888888</v>
      </c>
      <c r="GS34" s="1230">
        <f t="shared" si="47"/>
        <v>1.6781632653061223</v>
      </c>
      <c r="GT34" s="1114">
        <f t="shared" si="47"/>
        <v>2.7534659433393598</v>
      </c>
      <c r="GU34" s="1114">
        <f t="shared" si="47"/>
        <v>2.9584837545126343</v>
      </c>
      <c r="GV34" s="1117">
        <f t="shared" si="47"/>
        <v>2.3039999999999994</v>
      </c>
      <c r="GW34" s="1114">
        <f t="shared" si="47"/>
        <v>2.3558243157224692</v>
      </c>
      <c r="GX34" s="1117">
        <f t="shared" si="47"/>
        <v>2.3003483217226091</v>
      </c>
      <c r="GY34" s="1113">
        <f t="shared" si="47"/>
        <v>2.2211357653253097</v>
      </c>
      <c r="GZ34" s="1117">
        <f t="shared" si="47"/>
        <v>1.5960887551711163</v>
      </c>
      <c r="HA34" s="1114">
        <f t="shared" si="47"/>
        <v>1.319390178503026</v>
      </c>
      <c r="HB34" s="1114">
        <f t="shared" si="47"/>
        <v>1.1463561880120741</v>
      </c>
      <c r="HC34" s="1114">
        <f t="shared" si="47"/>
        <v>1.6382790368271953</v>
      </c>
      <c r="HD34" s="1114">
        <f t="shared" si="47"/>
        <v>2.5131624523727054</v>
      </c>
      <c r="HE34" s="1114">
        <f t="shared" si="47"/>
        <v>1.8335642535503984</v>
      </c>
      <c r="HF34" s="1114">
        <f t="shared" si="47"/>
        <v>3.5756833945328439</v>
      </c>
      <c r="HG34" s="1114">
        <f t="shared" si="47"/>
        <v>5.4717492260061951</v>
      </c>
      <c r="HH34" s="1114">
        <f t="shared" si="47"/>
        <v>3.8630694143167048</v>
      </c>
      <c r="HI34" s="1117">
        <f t="shared" si="47"/>
        <v>3.8218025430067328</v>
      </c>
      <c r="HJ34" s="1114">
        <f t="shared" si="47"/>
        <v>2.6540932642487052</v>
      </c>
      <c r="HK34" s="1117">
        <f t="shared" si="47"/>
        <v>2.1389638424177013</v>
      </c>
      <c r="HL34" s="1117">
        <f t="shared" si="47"/>
        <v>1.5317053426875342</v>
      </c>
      <c r="HM34" s="1117">
        <f t="shared" si="47"/>
        <v>1.1024724456359847</v>
      </c>
      <c r="HN34" s="1117">
        <f t="shared" si="47"/>
        <v>1.3452277970011537</v>
      </c>
      <c r="HO34" s="1117">
        <f t="shared" si="47"/>
        <v>1.2964018525115786</v>
      </c>
      <c r="HP34" s="1117">
        <f t="shared" si="47"/>
        <v>1.6421219319081555</v>
      </c>
      <c r="HQ34" s="1117">
        <f t="shared" si="47"/>
        <v>1.6505441354292625</v>
      </c>
      <c r="HR34" s="1117">
        <f t="shared" si="47"/>
        <v>1.7776761207685283</v>
      </c>
      <c r="HS34" s="1117">
        <f t="shared" si="47"/>
        <v>2.8998512642538432</v>
      </c>
      <c r="HT34" s="1119">
        <f t="shared" si="47"/>
        <v>2.1046868155935181</v>
      </c>
      <c r="HU34" s="1120">
        <f t="shared" si="47"/>
        <v>2.1674391657010434</v>
      </c>
      <c r="HV34" s="1120">
        <f t="shared" si="47"/>
        <v>1.8702201622247974</v>
      </c>
      <c r="HW34" s="1120">
        <f t="shared" si="47"/>
        <v>1.6049557522123892</v>
      </c>
      <c r="HX34" s="1121">
        <f t="shared" si="47"/>
        <v>2.1415208207604106</v>
      </c>
      <c r="HY34" s="1119">
        <f t="shared" si="47"/>
        <v>1.5093542546771275</v>
      </c>
      <c r="HZ34" s="1122">
        <f t="shared" si="47"/>
        <v>1.5435714285714286</v>
      </c>
      <c r="IA34" s="1123">
        <f t="shared" si="47"/>
        <v>1.7027695351137488</v>
      </c>
      <c r="IB34" s="1124">
        <f t="shared" si="47"/>
        <v>2.3921446384039897</v>
      </c>
      <c r="IC34" s="1125">
        <f t="shared" si="47"/>
        <v>1.719243557772236</v>
      </c>
      <c r="ID34" s="1126">
        <f t="shared" si="47"/>
        <v>2.1997503121098632</v>
      </c>
      <c r="IE34" s="1127">
        <f t="shared" si="47"/>
        <v>4.6214634146341469</v>
      </c>
      <c r="IF34" s="1128">
        <f t="shared" si="47"/>
        <v>4.4861699476700725</v>
      </c>
      <c r="IG34" s="1129">
        <f t="shared" si="47"/>
        <v>3.4928292046936105</v>
      </c>
      <c r="IH34" s="1130">
        <f t="shared" si="47"/>
        <v>2.6240066917607692</v>
      </c>
      <c r="II34" s="1129">
        <f t="shared" si="47"/>
        <v>1.9196988707653697</v>
      </c>
      <c r="IJ34" s="1131">
        <f t="shared" si="47"/>
        <v>1.2869991823385107</v>
      </c>
      <c r="IK34" s="1131">
        <f t="shared" si="47"/>
        <v>2.693080357142855</v>
      </c>
      <c r="IL34" s="1132">
        <f t="shared" si="47"/>
        <v>4.2643069798213684</v>
      </c>
      <c r="IM34" s="1129">
        <f t="shared" ref="IM34:JO34" si="48">IF(IM33&lt;=IN32,IM33/IN32,IF(IM33&lt;=IN32+IO32,1+(IM33-IN32)/IO32,IF(IM33&lt;=IN32+IO32+IP32,2+(IM33-IN32-IO32)/IP32,IM33*3/(IN32+IO32+IP32))))</f>
        <v>9.664089950808151</v>
      </c>
      <c r="IN34" s="1136">
        <f t="shared" si="48"/>
        <v>4.5479432420811223</v>
      </c>
      <c r="IO34" s="1134">
        <f t="shared" si="48"/>
        <v>4.6924788607031598</v>
      </c>
      <c r="IP34" s="1135">
        <f t="shared" si="48"/>
        <v>6.9324779470729734</v>
      </c>
      <c r="IQ34" s="1136">
        <f t="shared" si="48"/>
        <v>12.832275611967358</v>
      </c>
      <c r="IR34" s="1136">
        <f t="shared" si="48"/>
        <v>9.3179965055329035</v>
      </c>
      <c r="IS34" s="1136">
        <f t="shared" si="48"/>
        <v>8.4348697394789536</v>
      </c>
      <c r="IT34" s="1136">
        <f t="shared" si="48"/>
        <v>8.4565495207667709</v>
      </c>
      <c r="IU34" s="1136">
        <f t="shared" si="48"/>
        <v>8.0668859649122773</v>
      </c>
      <c r="IV34" s="1136">
        <f t="shared" si="48"/>
        <v>8.0677966101694878</v>
      </c>
      <c r="IW34" s="1136">
        <f t="shared" si="48"/>
        <v>6.4354295339696757</v>
      </c>
      <c r="IX34" s="1136">
        <f t="shared" si="48"/>
        <v>6.2215343798363891</v>
      </c>
      <c r="IY34" s="1136">
        <f t="shared" si="48"/>
        <v>5.1447649572649548</v>
      </c>
      <c r="IZ34" s="1136">
        <f t="shared" si="48"/>
        <v>3.3420340816878529</v>
      </c>
      <c r="JA34" s="1136">
        <f t="shared" si="48"/>
        <v>3.337132680320567</v>
      </c>
      <c r="JB34" s="1136">
        <f t="shared" si="48"/>
        <v>3.4897330595482505</v>
      </c>
      <c r="JC34" s="1136">
        <f t="shared" si="48"/>
        <v>3.6777996070726751</v>
      </c>
      <c r="JD34" s="1136">
        <f t="shared" si="48"/>
        <v>3.250405186385724</v>
      </c>
      <c r="JE34" s="1136">
        <f t="shared" si="48"/>
        <v>2.1471428571428492</v>
      </c>
      <c r="JF34" s="1136">
        <f t="shared" si="48"/>
        <v>1.2214285714285635</v>
      </c>
      <c r="JG34" s="1136">
        <f t="shared" si="48"/>
        <v>7.0757142857142616</v>
      </c>
      <c r="JH34" s="1136" t="e">
        <f t="shared" si="48"/>
        <v>#DIV/0!</v>
      </c>
      <c r="JI34" s="1136" t="e">
        <f t="shared" si="48"/>
        <v>#DIV/0!</v>
      </c>
      <c r="JJ34" s="1136" t="e">
        <f t="shared" si="48"/>
        <v>#DIV/0!</v>
      </c>
      <c r="JK34" s="1136" t="e">
        <f t="shared" si="48"/>
        <v>#DIV/0!</v>
      </c>
      <c r="JL34" s="1136" t="e">
        <f t="shared" si="48"/>
        <v>#DIV/0!</v>
      </c>
      <c r="JM34" s="1136" t="e">
        <f t="shared" si="48"/>
        <v>#DIV/0!</v>
      </c>
      <c r="JN34" s="1136" t="e">
        <f t="shared" si="48"/>
        <v>#DIV/0!</v>
      </c>
      <c r="JO34" s="1136" t="e">
        <f t="shared" si="48"/>
        <v>#DIV/0!</v>
      </c>
    </row>
    <row r="35" spans="1:275" ht="13.5" hidden="1" customHeight="1">
      <c r="A35" s="1018"/>
      <c r="B35" s="1974" t="s">
        <v>1150</v>
      </c>
      <c r="C35" s="1976">
        <v>1.5</v>
      </c>
      <c r="D35" s="975" t="s">
        <v>1142</v>
      </c>
      <c r="E35" s="976"/>
      <c r="F35" s="1231">
        <v>3.85</v>
      </c>
      <c r="G35" s="978">
        <v>6.181</v>
      </c>
      <c r="H35" s="979">
        <v>1.54</v>
      </c>
      <c r="I35" s="980">
        <v>1.6220000000000001</v>
      </c>
      <c r="J35" s="981">
        <f>H36</f>
        <v>1.6</v>
      </c>
      <c r="K35" s="982">
        <v>0.76300000000000001</v>
      </c>
      <c r="L35" s="981">
        <v>3.5</v>
      </c>
      <c r="M35" s="982">
        <v>0.251</v>
      </c>
      <c r="N35" s="979">
        <v>3.5</v>
      </c>
      <c r="O35" s="982">
        <v>1.2509999999999999</v>
      </c>
      <c r="P35" s="979">
        <v>3.3</v>
      </c>
      <c r="Q35" s="980">
        <v>3.5169999999999999</v>
      </c>
      <c r="R35" s="983">
        <v>2.8</v>
      </c>
      <c r="S35" s="1138">
        <v>3.64</v>
      </c>
      <c r="T35" s="979">
        <v>2.8</v>
      </c>
      <c r="U35" s="982">
        <v>0.60499999999999998</v>
      </c>
      <c r="V35" s="979">
        <v>3.2</v>
      </c>
      <c r="W35" s="982">
        <v>4.8040000000000003</v>
      </c>
      <c r="X35" s="981">
        <v>4</v>
      </c>
      <c r="Y35" s="982">
        <v>1.4339999999999999</v>
      </c>
      <c r="Z35" s="981">
        <v>4</v>
      </c>
      <c r="AA35" s="982">
        <v>1.1759999999999999</v>
      </c>
      <c r="AB35" s="981">
        <v>3.2</v>
      </c>
      <c r="AC35" s="982">
        <v>0.19600000000000001</v>
      </c>
      <c r="AD35" s="981">
        <v>1.8</v>
      </c>
      <c r="AE35" s="982">
        <v>2.5209999999999999</v>
      </c>
      <c r="AF35" s="983">
        <v>0.95799999999999996</v>
      </c>
      <c r="AG35" s="984">
        <v>0.217</v>
      </c>
      <c r="AH35" s="985">
        <v>0.86699999999999999</v>
      </c>
      <c r="AI35" s="986">
        <v>0.16500000000000001</v>
      </c>
      <c r="AJ35" s="983">
        <v>1.42</v>
      </c>
      <c r="AK35" s="987">
        <v>1.5269999999999999</v>
      </c>
      <c r="AL35" s="991">
        <v>1.964</v>
      </c>
      <c r="AM35" s="989">
        <v>1.3640000000000001</v>
      </c>
      <c r="AN35" s="991">
        <v>2.399</v>
      </c>
      <c r="AO35" s="990">
        <v>1.544</v>
      </c>
      <c r="AP35" s="991">
        <v>2.7610000000000001</v>
      </c>
      <c r="AQ35" s="990">
        <v>2.09</v>
      </c>
      <c r="AR35" s="991">
        <v>1.845</v>
      </c>
      <c r="AS35" s="990">
        <v>1.5409999999999999</v>
      </c>
      <c r="AT35" s="991">
        <v>2.073</v>
      </c>
      <c r="AU35" s="990">
        <v>1.4630000000000001</v>
      </c>
      <c r="AV35" s="991">
        <v>2.2639999999999998</v>
      </c>
      <c r="AW35" s="990">
        <v>0.53900000000000003</v>
      </c>
      <c r="AX35" s="991">
        <v>2.6920000000000002</v>
      </c>
      <c r="AY35" s="989">
        <v>1.5980000000000001</v>
      </c>
      <c r="AZ35" s="991">
        <v>3.6070000000000002</v>
      </c>
      <c r="BA35" s="989">
        <v>1.296</v>
      </c>
      <c r="BB35" s="991">
        <v>3.1520000000000001</v>
      </c>
      <c r="BC35" s="989">
        <v>2.181</v>
      </c>
      <c r="BD35" s="983">
        <v>0.66400000000000003</v>
      </c>
      <c r="BE35" s="989">
        <v>2.4E-2</v>
      </c>
      <c r="BF35" s="983">
        <v>0.68</v>
      </c>
      <c r="BG35" s="1232">
        <v>0</v>
      </c>
      <c r="BH35" s="983">
        <v>1.1240000000000001</v>
      </c>
      <c r="BI35" s="989">
        <v>3.8239999999999998</v>
      </c>
      <c r="BJ35" s="991">
        <v>1.1399999999999999</v>
      </c>
      <c r="BK35" s="989">
        <v>0.57099999999999995</v>
      </c>
      <c r="BL35" s="991">
        <v>1.278</v>
      </c>
      <c r="BM35" s="990">
        <v>0.96699999999999997</v>
      </c>
      <c r="BN35" s="991">
        <v>1.3740000000000001</v>
      </c>
      <c r="BO35" s="990">
        <v>0.15</v>
      </c>
      <c r="BP35" s="991">
        <v>0.86899999999999999</v>
      </c>
      <c r="BQ35" s="990">
        <v>1.716</v>
      </c>
      <c r="BR35" s="991">
        <v>0.88800000000000001</v>
      </c>
      <c r="BS35" s="990">
        <v>0.32900000000000001</v>
      </c>
      <c r="BT35" s="991">
        <v>1.3</v>
      </c>
      <c r="BU35" s="990">
        <v>1.7130000000000001</v>
      </c>
      <c r="BV35" s="991">
        <v>1.476</v>
      </c>
      <c r="BW35" s="990">
        <v>1.0329999999999999</v>
      </c>
      <c r="BX35" s="991">
        <v>1.6679999999999999</v>
      </c>
      <c r="BY35" s="990">
        <v>2.2530000000000001</v>
      </c>
      <c r="BZ35" s="991">
        <v>1.837</v>
      </c>
      <c r="CA35" s="990">
        <v>0.47099999999999997</v>
      </c>
      <c r="CB35" s="991">
        <v>0.72099999999999997</v>
      </c>
      <c r="CC35" s="990">
        <v>0.223</v>
      </c>
      <c r="CD35" s="991">
        <f>+CD36</f>
        <v>0.63500000000000001</v>
      </c>
      <c r="CE35" s="990">
        <v>0.96399999999999997</v>
      </c>
      <c r="CF35" s="991">
        <v>0.95799999999999996</v>
      </c>
      <c r="CG35" s="990">
        <v>1.1100000000000001</v>
      </c>
      <c r="CH35" s="991">
        <v>0.873</v>
      </c>
      <c r="CI35" s="990">
        <v>0.72099999999999997</v>
      </c>
      <c r="CJ35" s="991">
        <v>1.048</v>
      </c>
      <c r="CK35" s="990">
        <v>1.22</v>
      </c>
      <c r="CL35" s="991">
        <v>1.1739999999999999</v>
      </c>
      <c r="CM35" s="990">
        <v>0.92600000000000005</v>
      </c>
      <c r="CN35" s="991">
        <v>0.97031537878650242</v>
      </c>
      <c r="CO35" s="990">
        <v>2.8889999999999998</v>
      </c>
      <c r="CP35" s="991">
        <v>1.1394424995438159</v>
      </c>
      <c r="CQ35" s="990">
        <v>2.0289999999999999</v>
      </c>
      <c r="CR35" s="991">
        <v>1.2502295205716616</v>
      </c>
      <c r="CS35" s="990">
        <v>5.1100000000000003</v>
      </c>
      <c r="CT35" s="991">
        <v>1.456</v>
      </c>
      <c r="CU35" s="990">
        <v>1.0429999999999999</v>
      </c>
      <c r="CV35" s="991">
        <v>1.591</v>
      </c>
      <c r="CW35" s="990">
        <v>1.4690000000000001</v>
      </c>
      <c r="CX35" s="991">
        <v>1.5088879854533581</v>
      </c>
      <c r="CY35" s="990">
        <v>0.40799999999999997</v>
      </c>
      <c r="CZ35" s="991">
        <v>0.29899999999999999</v>
      </c>
      <c r="DA35" s="990">
        <v>0.65300000000000002</v>
      </c>
      <c r="DB35" s="991">
        <v>0.29499999999999998</v>
      </c>
      <c r="DC35" s="990">
        <v>0.16400000000000001</v>
      </c>
      <c r="DD35" s="991">
        <v>0.40699999999999997</v>
      </c>
      <c r="DE35" s="990">
        <v>0.7</v>
      </c>
      <c r="DF35" s="991">
        <v>0.83699999999999997</v>
      </c>
      <c r="DG35" s="990">
        <f>[12]PCR!$J$113</f>
        <v>0.25600000000000001</v>
      </c>
      <c r="DH35" s="991">
        <v>1.0920000000000001</v>
      </c>
      <c r="DI35" s="990">
        <f>[13]PCR!$J$115</f>
        <v>0.64900000000000002</v>
      </c>
      <c r="DJ35" s="991">
        <v>0.80500000000000005</v>
      </c>
      <c r="DK35" s="990">
        <v>1.347</v>
      </c>
      <c r="DL35" s="991">
        <v>0.81699999999999995</v>
      </c>
      <c r="DM35" s="990">
        <v>0.254</v>
      </c>
      <c r="DN35" s="991">
        <v>0.95699999999999996</v>
      </c>
      <c r="DO35" s="990">
        <v>0.57499999999999996</v>
      </c>
      <c r="DP35" s="991">
        <v>1.075</v>
      </c>
      <c r="DQ35" s="990">
        <v>5.3250000000000002</v>
      </c>
      <c r="DR35" s="991">
        <v>1.1719999999999999</v>
      </c>
      <c r="DS35" s="990">
        <v>11.452999999999999</v>
      </c>
      <c r="DT35" s="991">
        <v>1.375</v>
      </c>
      <c r="DU35" s="990">
        <f>[14]PCR!$J$147</f>
        <v>0.79600000000000004</v>
      </c>
      <c r="DV35" s="991">
        <v>1.3160000000000001</v>
      </c>
      <c r="DW35" s="990">
        <f>[15]PCR!$J$144</f>
        <v>2.2400000000000002</v>
      </c>
      <c r="DX35" s="991">
        <v>0.72899999999999998</v>
      </c>
      <c r="DY35" s="990">
        <f>[16]PCR!$J$127</f>
        <v>2.508</v>
      </c>
      <c r="DZ35" s="991">
        <v>0.745</v>
      </c>
      <c r="EA35" s="990">
        <f>[17]PCR!$J$118</f>
        <v>0.44900000000000001</v>
      </c>
      <c r="EB35" s="991">
        <v>1.089</v>
      </c>
      <c r="EC35" s="990">
        <f>[18]PCR!$J$120</f>
        <v>4.9000000000000002E-2</v>
      </c>
      <c r="ED35" s="991">
        <v>1.1319999999999999</v>
      </c>
      <c r="EE35" s="990">
        <f>[19]PCR!$J$119</f>
        <v>0.04</v>
      </c>
      <c r="EF35" s="991">
        <v>1.29</v>
      </c>
      <c r="EG35" s="990">
        <f>[20]PCR!$J$123</f>
        <v>6.2E-2</v>
      </c>
      <c r="EH35" s="991">
        <v>1.466</v>
      </c>
      <c r="EI35" s="990">
        <f>[21]PCR!$J$132</f>
        <v>6.4000000000000001E-2</v>
      </c>
      <c r="EJ35" s="991">
        <v>1.0309999999999999</v>
      </c>
      <c r="EK35" s="990">
        <f>[22]PCR!$J$135</f>
        <v>0.61599999999999999</v>
      </c>
      <c r="EL35" s="991">
        <v>1.1919999999999999</v>
      </c>
      <c r="EM35" s="990">
        <f>[23]PCR!$J$149</f>
        <v>5.0110000000000001</v>
      </c>
      <c r="EN35" s="991">
        <v>2.097</v>
      </c>
      <c r="EO35" s="990">
        <f>[24]PCR!$J$171</f>
        <v>2.6520000000000001</v>
      </c>
      <c r="EP35" s="991">
        <v>3.06</v>
      </c>
      <c r="EQ35" s="990">
        <f>[25]PCR!$J$178</f>
        <v>1.7509999999999999</v>
      </c>
      <c r="ER35" s="991">
        <v>3.327</v>
      </c>
      <c r="ES35" s="990">
        <f>[26]PCR!$J$158</f>
        <v>0.39900000000000002</v>
      </c>
      <c r="ET35" s="991">
        <v>2.7690000000000001</v>
      </c>
      <c r="EU35" s="990">
        <f>[27]PCR!$J$149</f>
        <v>0.80500000000000005</v>
      </c>
      <c r="EV35" s="991">
        <v>0.41099999999999998</v>
      </c>
      <c r="EW35" s="990">
        <f>[28]PCR!$J$136</f>
        <v>0</v>
      </c>
      <c r="EX35" s="991">
        <v>0.52500000000000002</v>
      </c>
      <c r="EY35" s="990" t="e">
        <f>[29]PCR!$J$136</f>
        <v>#REF!</v>
      </c>
      <c r="EZ35" s="991">
        <v>0.63700000000000001</v>
      </c>
      <c r="FA35" s="990">
        <f>[30]PCR!$J$134</f>
        <v>0.121</v>
      </c>
      <c r="FB35" s="991">
        <v>0.96199999999999997</v>
      </c>
      <c r="FC35" s="990">
        <v>1.0660000000000001</v>
      </c>
      <c r="FD35" s="991">
        <v>1.0760000000000001</v>
      </c>
      <c r="FE35" s="990">
        <f>[31]PCR!$J$130</f>
        <v>1.22</v>
      </c>
      <c r="FF35" s="991">
        <v>1.2669999999999999</v>
      </c>
      <c r="FG35" s="990">
        <f>[32]PCR!$J$133</f>
        <v>1.175</v>
      </c>
      <c r="FH35" s="991">
        <v>1.2457606896986262</v>
      </c>
      <c r="FI35" s="990">
        <f>[33]PCR!$J$140</f>
        <v>3.0750000000000002</v>
      </c>
      <c r="FJ35" s="991">
        <v>1.2569993057661528</v>
      </c>
      <c r="FK35" s="990">
        <f>[34]PCR!$J$140</f>
        <v>1.359</v>
      </c>
      <c r="FL35" s="991">
        <v>2.4036143537499703</v>
      </c>
      <c r="FM35" s="990">
        <f>[35]PCR!$J$150</f>
        <v>2.4860000000000002</v>
      </c>
      <c r="FN35" s="991">
        <v>3.7147525609053353</v>
      </c>
      <c r="FO35" s="990">
        <f>[36]PCR!$J$146</f>
        <v>4.8090000000000002</v>
      </c>
      <c r="FP35" s="991">
        <v>3.927</v>
      </c>
      <c r="FQ35" s="990">
        <f>[37]PCR!$J$145</f>
        <v>1.123</v>
      </c>
      <c r="FR35" s="993">
        <v>3.1509999999999998</v>
      </c>
      <c r="FS35" s="990">
        <f>[38]PCR!$J$137</f>
        <v>0.223</v>
      </c>
      <c r="FT35" s="991">
        <v>0.48399999999999999</v>
      </c>
      <c r="FU35" s="990">
        <f>[39]PCR!$J$132</f>
        <v>0.54500000000000004</v>
      </c>
      <c r="FV35" s="991">
        <v>0.64900000000000002</v>
      </c>
      <c r="FW35" s="990">
        <f>[40]PCR!$J$128</f>
        <v>1.7370000000000001</v>
      </c>
      <c r="FX35" s="991">
        <v>0.88500000000000001</v>
      </c>
      <c r="FY35" s="990">
        <f>[41]PCR!$J$126</f>
        <v>0.29399999999999998</v>
      </c>
      <c r="FZ35" s="991">
        <v>1.2869999999999999</v>
      </c>
      <c r="GA35" s="994">
        <f>[42]PCR!$J$122</f>
        <v>1.1819999999999999</v>
      </c>
      <c r="GB35" s="995">
        <v>0.14399999999999999</v>
      </c>
      <c r="GC35" s="995">
        <v>3.7170000000000001</v>
      </c>
      <c r="GD35" s="995">
        <v>2.9119999999999999</v>
      </c>
      <c r="GE35" s="996">
        <v>7.3849999999999998</v>
      </c>
      <c r="GF35" s="997">
        <v>4.0810000000000004</v>
      </c>
      <c r="GG35" s="996">
        <v>0.70099999999999996</v>
      </c>
      <c r="GH35" s="996">
        <v>1.1879999999999999</v>
      </c>
      <c r="GI35" s="998">
        <v>0.14399999999999999</v>
      </c>
      <c r="GJ35" s="996">
        <v>0.56799999999999995</v>
      </c>
      <c r="GK35" s="998">
        <v>0.373</v>
      </c>
      <c r="GL35" s="996">
        <v>0.45</v>
      </c>
      <c r="GM35" s="998">
        <v>2.15</v>
      </c>
      <c r="GN35" s="997">
        <v>0.4</v>
      </c>
      <c r="GO35" s="999">
        <v>1.61</v>
      </c>
      <c r="GP35" s="997">
        <v>3.32</v>
      </c>
      <c r="GQ35" s="997">
        <v>6.9450000000000003</v>
      </c>
      <c r="GR35" s="997">
        <v>3.5249999999999999</v>
      </c>
      <c r="GS35" s="1233">
        <v>2.242</v>
      </c>
      <c r="GT35" s="997">
        <v>1.462</v>
      </c>
      <c r="GU35" s="997">
        <v>0.67</v>
      </c>
      <c r="GV35" s="1000">
        <v>1.1419999999999999</v>
      </c>
      <c r="GW35" s="997">
        <v>0.93400000000000005</v>
      </c>
      <c r="GX35" s="1000">
        <v>3.05</v>
      </c>
      <c r="GY35" s="996">
        <v>2.6110000000000002</v>
      </c>
      <c r="GZ35" s="1000">
        <v>1.07</v>
      </c>
      <c r="HA35" s="997">
        <v>2.323</v>
      </c>
      <c r="HB35" s="997">
        <v>5.9009999999999998</v>
      </c>
      <c r="HC35" s="997">
        <v>8.6929999999999996</v>
      </c>
      <c r="HD35" s="997">
        <v>8.2129999999999992</v>
      </c>
      <c r="HE35" s="997">
        <v>3.1779999999999999</v>
      </c>
      <c r="HF35" s="997">
        <v>1.034</v>
      </c>
      <c r="HG35" s="997">
        <v>0.61699999999999999</v>
      </c>
      <c r="HH35" s="997">
        <f>[43]PCR!$I$289</f>
        <v>0.77800000000000002</v>
      </c>
      <c r="HI35" s="1000">
        <f>[44]PCR!$I$289</f>
        <v>0.25600000000000001</v>
      </c>
      <c r="HJ35" s="997">
        <v>1.4370000000000001</v>
      </c>
      <c r="HK35" s="1000">
        <f>[45]PCR!$I$289</f>
        <v>0.92600000000000005</v>
      </c>
      <c r="HL35" s="1000">
        <f>[50]PCR!$I$289</f>
        <v>1.0469999999999999</v>
      </c>
      <c r="HM35" s="1000">
        <v>4.968</v>
      </c>
      <c r="HN35" s="1001">
        <v>5.6820000000000004</v>
      </c>
      <c r="HO35" s="1001">
        <v>10.157</v>
      </c>
      <c r="HP35" s="1001">
        <v>14.079000000000001</v>
      </c>
      <c r="HQ35" s="1001">
        <v>2.3610000000000002</v>
      </c>
      <c r="HR35" s="1001">
        <v>0.877</v>
      </c>
      <c r="HS35" s="1001">
        <v>2.085</v>
      </c>
      <c r="HT35" s="1002">
        <v>1.462</v>
      </c>
      <c r="HU35" s="1003">
        <v>2.3370000000000002</v>
      </c>
      <c r="HV35" s="1003">
        <v>1.5960000000000001</v>
      </c>
      <c r="HW35" s="1003">
        <v>0.57999999999999996</v>
      </c>
      <c r="HX35" s="1004">
        <v>2.052</v>
      </c>
      <c r="HY35" s="1002">
        <f>[46]Cate!I289</f>
        <v>1.859</v>
      </c>
      <c r="HZ35" s="1005">
        <v>1.9339999999999999</v>
      </c>
      <c r="IA35" s="1006">
        <f>[47]Cate!I289</f>
        <v>3.548</v>
      </c>
      <c r="IB35" s="1007">
        <f>[48]Cate!I289</f>
        <v>1.7649999999999999</v>
      </c>
      <c r="IC35" s="1008">
        <v>1.633</v>
      </c>
      <c r="ID35" s="1006">
        <f>[49]PCR!$I$289</f>
        <v>1.4019999999999999</v>
      </c>
      <c r="IE35" s="1006">
        <v>4.2309999999999999</v>
      </c>
      <c r="IF35" s="1009">
        <v>0.92200000000000004</v>
      </c>
      <c r="IG35" s="1010">
        <v>0</v>
      </c>
      <c r="IH35" s="1011">
        <f>[51]PCR!$I$289</f>
        <v>0.308</v>
      </c>
      <c r="II35" s="1010">
        <v>0.80500000000000005</v>
      </c>
      <c r="IJ35" s="1012">
        <v>0.123</v>
      </c>
      <c r="IK35" s="1012">
        <v>0.75</v>
      </c>
      <c r="IL35" s="1013">
        <v>1.8440000000000001</v>
      </c>
      <c r="IM35" s="1010">
        <v>6.657</v>
      </c>
      <c r="IN35" s="1017">
        <v>1.101</v>
      </c>
      <c r="IO35" s="1015">
        <v>0.93100000000000005</v>
      </c>
      <c r="IP35" s="1016">
        <v>2.371</v>
      </c>
      <c r="IQ35" s="1017">
        <v>3.7999999999999999E-2</v>
      </c>
      <c r="IR35" s="1017">
        <v>0.70899999999999996</v>
      </c>
      <c r="IS35" s="1017">
        <v>8.2000000000000003E-2</v>
      </c>
      <c r="IT35" s="1017">
        <v>0.27600000000000002</v>
      </c>
      <c r="IU35" s="1017">
        <v>0.06</v>
      </c>
      <c r="IV35" s="1017">
        <v>0.42399999999999999</v>
      </c>
      <c r="IW35" s="1017">
        <v>1.4339999999999999</v>
      </c>
      <c r="IX35" s="1017">
        <v>1.282</v>
      </c>
      <c r="IY35" s="1017">
        <v>0.81699999999999995</v>
      </c>
      <c r="IZ35" s="1017">
        <v>0.39700000000000002</v>
      </c>
      <c r="JA35" s="1017">
        <v>0.45700000000000002</v>
      </c>
      <c r="JB35" s="1017">
        <v>0.38200000000000001</v>
      </c>
      <c r="JC35" s="1017">
        <v>0</v>
      </c>
      <c r="JD35" s="1017">
        <v>0.745</v>
      </c>
      <c r="JE35" s="1017">
        <v>0.24</v>
      </c>
      <c r="JF35" s="1017">
        <v>0.53400000000000003</v>
      </c>
      <c r="JG35" s="1017">
        <v>1.087</v>
      </c>
      <c r="JH35" s="1017">
        <v>0.83899999999999997</v>
      </c>
      <c r="JI35" s="1017"/>
      <c r="JJ35" s="1017"/>
      <c r="JK35" s="1017"/>
      <c r="JL35" s="1017"/>
      <c r="JM35" s="1017"/>
      <c r="JN35" s="1017"/>
      <c r="JO35" s="1017"/>
    </row>
    <row r="36" spans="1:275" ht="13.5" hidden="1" customHeight="1">
      <c r="A36" s="1018"/>
      <c r="B36" s="1972"/>
      <c r="C36" s="1973"/>
      <c r="D36" s="1019" t="s">
        <v>1143</v>
      </c>
      <c r="E36" s="1020"/>
      <c r="F36" s="1021">
        <v>4.1929664133858271</v>
      </c>
      <c r="G36" s="1022">
        <v>4.3730000000000002</v>
      </c>
      <c r="H36" s="1023">
        <v>1.6</v>
      </c>
      <c r="I36" s="1024">
        <v>1.4730000000000001</v>
      </c>
      <c r="J36" s="1025">
        <v>1.4</v>
      </c>
      <c r="K36" s="1026">
        <v>1.62</v>
      </c>
      <c r="L36" s="1025">
        <v>2.0249999999999999</v>
      </c>
      <c r="M36" s="1026">
        <v>2.0830000000000002</v>
      </c>
      <c r="N36" s="1023">
        <v>2.7</v>
      </c>
      <c r="O36" s="1026">
        <v>1.6259999999999999</v>
      </c>
      <c r="P36" s="1023">
        <v>3.5</v>
      </c>
      <c r="Q36" s="1024">
        <v>3.8580000000000001</v>
      </c>
      <c r="R36" s="1027">
        <v>3.5</v>
      </c>
      <c r="S36" s="1140">
        <v>2.7690000000000001</v>
      </c>
      <c r="T36" s="1023">
        <v>3</v>
      </c>
      <c r="U36" s="1026">
        <v>0.71599999999999997</v>
      </c>
      <c r="V36" s="1023">
        <v>2</v>
      </c>
      <c r="W36" s="1026">
        <v>1.1060000000000001</v>
      </c>
      <c r="X36" s="1025">
        <v>3</v>
      </c>
      <c r="Y36" s="1026">
        <v>2.403</v>
      </c>
      <c r="Z36" s="1027">
        <v>4</v>
      </c>
      <c r="AA36" s="1026">
        <v>1.1919999999999999</v>
      </c>
      <c r="AB36" s="1025">
        <v>4</v>
      </c>
      <c r="AC36" s="1026">
        <v>2.9830000000000001</v>
      </c>
      <c r="AD36" s="1027">
        <v>4.335</v>
      </c>
      <c r="AE36" s="1026">
        <v>2.2519999999999998</v>
      </c>
      <c r="AF36" s="1027">
        <v>0.95799999999999996</v>
      </c>
      <c r="AG36" s="1028">
        <v>0.31</v>
      </c>
      <c r="AH36" s="1029">
        <v>0.86699999999999999</v>
      </c>
      <c r="AI36" s="1030">
        <v>0.59399999999999997</v>
      </c>
      <c r="AJ36" s="1027">
        <v>1.42</v>
      </c>
      <c r="AK36" s="1031">
        <v>1.097</v>
      </c>
      <c r="AL36" s="1032">
        <v>1.964</v>
      </c>
      <c r="AM36" s="1033">
        <v>0.78300000000000003</v>
      </c>
      <c r="AN36" s="1032">
        <v>2.399</v>
      </c>
      <c r="AO36" s="1034">
        <v>1.5640000000000001</v>
      </c>
      <c r="AP36" s="1032">
        <v>2.7610000000000001</v>
      </c>
      <c r="AQ36" s="1034">
        <v>1.014</v>
      </c>
      <c r="AR36" s="1032">
        <v>1.845</v>
      </c>
      <c r="AS36" s="1034">
        <v>1.873</v>
      </c>
      <c r="AT36" s="1032">
        <v>2.073</v>
      </c>
      <c r="AU36" s="1034">
        <v>0.72299999999999998</v>
      </c>
      <c r="AV36" s="1032">
        <v>2.2639999999999998</v>
      </c>
      <c r="AW36" s="1034">
        <v>4.09</v>
      </c>
      <c r="AX36" s="1032">
        <v>2.6920000000000002</v>
      </c>
      <c r="AY36" s="1034">
        <v>0.88200000000000001</v>
      </c>
      <c r="AZ36" s="1032">
        <v>3.6070000000000002</v>
      </c>
      <c r="BA36" s="1034">
        <v>1.552</v>
      </c>
      <c r="BB36" s="1032">
        <v>3.1520000000000001</v>
      </c>
      <c r="BC36" s="1033">
        <v>2.4</v>
      </c>
      <c r="BD36" s="1027">
        <v>0.66400000000000003</v>
      </c>
      <c r="BE36" s="1033">
        <v>1.1180000000000001</v>
      </c>
      <c r="BF36" s="1027">
        <v>0.68</v>
      </c>
      <c r="BG36" s="1225">
        <v>0.35499999999999998</v>
      </c>
      <c r="BH36" s="1027">
        <v>1.1240000000000001</v>
      </c>
      <c r="BI36" s="1033">
        <v>1.6879999999999999</v>
      </c>
      <c r="BJ36" s="1032">
        <v>1.1399999999999999</v>
      </c>
      <c r="BK36" s="1033">
        <v>1.0189999999999999</v>
      </c>
      <c r="BL36" s="1032">
        <v>1.278</v>
      </c>
      <c r="BM36" s="1034">
        <v>0.90200000000000002</v>
      </c>
      <c r="BN36" s="1032">
        <v>1.3740000000000001</v>
      </c>
      <c r="BO36" s="1034">
        <v>0.96899999999999997</v>
      </c>
      <c r="BP36" s="1032">
        <v>0.86899999999999999</v>
      </c>
      <c r="BQ36" s="1034">
        <v>1.68</v>
      </c>
      <c r="BR36" s="1032">
        <v>0.88800000000000001</v>
      </c>
      <c r="BS36" s="1034">
        <v>0.99299999999999999</v>
      </c>
      <c r="BT36" s="1032">
        <v>1.3</v>
      </c>
      <c r="BU36" s="1034">
        <v>1.2909999999999999</v>
      </c>
      <c r="BV36" s="1032">
        <f>+BV35</f>
        <v>1.476</v>
      </c>
      <c r="BW36" s="1034">
        <v>1.716</v>
      </c>
      <c r="BX36" s="1032">
        <f>+BX35</f>
        <v>1.6679999999999999</v>
      </c>
      <c r="BY36" s="1034">
        <v>1.984</v>
      </c>
      <c r="BZ36" s="1032">
        <f>+BZ35</f>
        <v>1.837</v>
      </c>
      <c r="CA36" s="1034">
        <v>1.502</v>
      </c>
      <c r="CB36" s="1032">
        <f>+CB35</f>
        <v>0.72099999999999997</v>
      </c>
      <c r="CC36" s="1034">
        <v>0.36699999999999999</v>
      </c>
      <c r="CD36" s="1032">
        <v>0.63500000000000001</v>
      </c>
      <c r="CE36" s="1034">
        <v>0.93400000000000005</v>
      </c>
      <c r="CF36" s="1032">
        <v>0.95799999999999996</v>
      </c>
      <c r="CG36" s="1034">
        <v>0.64500000000000002</v>
      </c>
      <c r="CH36" s="1032">
        <v>0.873</v>
      </c>
      <c r="CI36" s="1034">
        <v>0.82799999999999996</v>
      </c>
      <c r="CJ36" s="1032">
        <v>1.048</v>
      </c>
      <c r="CK36" s="1034">
        <v>0.76200000000000001</v>
      </c>
      <c r="CL36" s="1032">
        <v>1.1739999999999999</v>
      </c>
      <c r="CM36" s="1034">
        <v>1.4790000000000001</v>
      </c>
      <c r="CN36" s="1032">
        <v>0.97031537878650242</v>
      </c>
      <c r="CO36" s="1034">
        <v>0.77500000000000002</v>
      </c>
      <c r="CP36" s="1032">
        <f>+CP35</f>
        <v>1.1394424995438159</v>
      </c>
      <c r="CQ36" s="1034">
        <v>0.82699999999999996</v>
      </c>
      <c r="CR36" s="1032">
        <v>1.2502295205716616</v>
      </c>
      <c r="CS36" s="1034">
        <v>2.5499999999999998</v>
      </c>
      <c r="CT36" s="1032">
        <f>+CT35</f>
        <v>1.456</v>
      </c>
      <c r="CU36" s="1034">
        <v>3.6240000000000001</v>
      </c>
      <c r="CV36" s="1032">
        <f>+CV35</f>
        <v>1.591</v>
      </c>
      <c r="CW36" s="1034">
        <v>3.9609999999999999</v>
      </c>
      <c r="CX36" s="1032">
        <v>1.5088879854533581</v>
      </c>
      <c r="CY36" s="1034">
        <v>1.4159999999999999</v>
      </c>
      <c r="CZ36" s="1032">
        <v>0.29899999999999999</v>
      </c>
      <c r="DA36" s="1034">
        <v>0.64400000000000002</v>
      </c>
      <c r="DB36" s="1032">
        <v>0.29499999999999998</v>
      </c>
      <c r="DC36" s="1034">
        <v>0.54300000000000004</v>
      </c>
      <c r="DD36" s="1032">
        <v>0.40699999999999997</v>
      </c>
      <c r="DE36" s="1034">
        <v>0.42</v>
      </c>
      <c r="DF36" s="1032">
        <v>0.83699999999999997</v>
      </c>
      <c r="DG36" s="1034">
        <f>[12]PCR!$J$114</f>
        <v>0.40699999999999997</v>
      </c>
      <c r="DH36" s="1032">
        <v>1.0920000000000001</v>
      </c>
      <c r="DI36" s="1034">
        <f>[13]PCR!$J$116</f>
        <v>0.55200000000000005</v>
      </c>
      <c r="DJ36" s="1035">
        <v>0.80500000000000005</v>
      </c>
      <c r="DK36" s="1034">
        <v>0.754</v>
      </c>
      <c r="DL36" s="1032">
        <f>DL35</f>
        <v>0.81699999999999995</v>
      </c>
      <c r="DM36" s="1034">
        <v>0.71699999999999997</v>
      </c>
      <c r="DN36" s="1032">
        <f>DN35</f>
        <v>0.95699999999999996</v>
      </c>
      <c r="DO36" s="1034">
        <v>0.79200000000000004</v>
      </c>
      <c r="DP36" s="1032">
        <f>DP35</f>
        <v>1.075</v>
      </c>
      <c r="DQ36" s="1034">
        <v>3.96</v>
      </c>
      <c r="DR36" s="1032">
        <f>DR35</f>
        <v>1.1719999999999999</v>
      </c>
      <c r="DS36" s="1034">
        <v>6.7759999999999998</v>
      </c>
      <c r="DT36" s="1032">
        <f>DT35</f>
        <v>1.375</v>
      </c>
      <c r="DU36" s="1034">
        <f>[14]PCR!$J$148</f>
        <v>1.7629999999999999</v>
      </c>
      <c r="DV36" s="1032">
        <f>DV35</f>
        <v>1.3160000000000001</v>
      </c>
      <c r="DW36" s="1034">
        <f>[15]PCR!$J$145</f>
        <v>3.4689999999999999</v>
      </c>
      <c r="DX36" s="1032">
        <f>DX35</f>
        <v>0.72899999999999998</v>
      </c>
      <c r="DY36" s="1034">
        <f>[16]PCR!$J$128</f>
        <v>0.53800000000000003</v>
      </c>
      <c r="DZ36" s="1032">
        <f>DZ35</f>
        <v>0.745</v>
      </c>
      <c r="EA36" s="1034">
        <f>[17]PCR!$J$119</f>
        <v>0.377</v>
      </c>
      <c r="EB36" s="1032">
        <f>EB35</f>
        <v>1.089</v>
      </c>
      <c r="EC36" s="1034">
        <f>[18]PCR!$J$121</f>
        <v>0.75800000000000001</v>
      </c>
      <c r="ED36" s="1032">
        <f>ED35</f>
        <v>1.1319999999999999</v>
      </c>
      <c r="EE36" s="1034">
        <f>[19]PCR!$J$120</f>
        <v>0.52500000000000002</v>
      </c>
      <c r="EF36" s="1032">
        <f>EF35</f>
        <v>1.29</v>
      </c>
      <c r="EG36" s="1034">
        <f>[20]PCR!$J$124</f>
        <v>0.39800000000000002</v>
      </c>
      <c r="EH36" s="1032">
        <f>EH35</f>
        <v>1.466</v>
      </c>
      <c r="EI36" s="1034">
        <f>[21]PCR!$J$133</f>
        <v>0.40899999999999997</v>
      </c>
      <c r="EJ36" s="1032">
        <f>EJ35</f>
        <v>1.0309999999999999</v>
      </c>
      <c r="EK36" s="1034">
        <f>[22]PCR!$J$136</f>
        <v>0.48799999999999999</v>
      </c>
      <c r="EL36" s="1032">
        <f>EL35</f>
        <v>1.1919999999999999</v>
      </c>
      <c r="EM36" s="1034">
        <f>[23]PCR!$J$150</f>
        <v>0.78100000000000003</v>
      </c>
      <c r="EN36" s="1032">
        <f>EN35</f>
        <v>2.097</v>
      </c>
      <c r="EO36" s="1034">
        <f>[24]PCR!$J$172</f>
        <v>2.2170000000000001</v>
      </c>
      <c r="EP36" s="1032">
        <f>EP35</f>
        <v>3.06</v>
      </c>
      <c r="EQ36" s="1034">
        <f>[25]PCR!$J$179</f>
        <v>6.48</v>
      </c>
      <c r="ER36" s="1032">
        <f>ER35</f>
        <v>3.327</v>
      </c>
      <c r="ES36" s="1034">
        <f>[26]PCR!$J$159</f>
        <v>3.4049999999999998</v>
      </c>
      <c r="ET36" s="1032">
        <f>ET35</f>
        <v>2.7690000000000001</v>
      </c>
      <c r="EU36" s="1034">
        <f>[27]PCR!$J$150</f>
        <v>1.5840000000000001</v>
      </c>
      <c r="EV36" s="1032">
        <f>EV35</f>
        <v>0.41099999999999998</v>
      </c>
      <c r="EW36" s="1034">
        <f>[28]PCR!$J$137</f>
        <v>0.106</v>
      </c>
      <c r="EX36" s="1032">
        <f>EX35</f>
        <v>0.52500000000000002</v>
      </c>
      <c r="EY36" s="1034" t="e">
        <f>[29]PCR!$J$137</f>
        <v>#REF!</v>
      </c>
      <c r="EZ36" s="1032">
        <f>EZ35</f>
        <v>0.63700000000000001</v>
      </c>
      <c r="FA36" s="1034">
        <f>[30]PCR!$J$135</f>
        <v>0.34799999999999998</v>
      </c>
      <c r="FB36" s="1032">
        <f>FB35</f>
        <v>0.96199999999999997</v>
      </c>
      <c r="FC36" s="1034">
        <v>0.57799999999999996</v>
      </c>
      <c r="FD36" s="1032">
        <f>FD35</f>
        <v>1.0760000000000001</v>
      </c>
      <c r="FE36" s="1034">
        <f>[31]PCR!$J$131</f>
        <v>0.94799999999999995</v>
      </c>
      <c r="FF36" s="1032">
        <f>FF35</f>
        <v>1.2669999999999999</v>
      </c>
      <c r="FG36" s="1034">
        <f>[32]PCR!$J$134</f>
        <v>1.1140000000000001</v>
      </c>
      <c r="FH36" s="1032">
        <v>1.2457606896986262</v>
      </c>
      <c r="FI36" s="1034">
        <f>[33]PCR!$J$141</f>
        <v>0.873</v>
      </c>
      <c r="FJ36" s="1032">
        <v>1.2569993057661528</v>
      </c>
      <c r="FK36" s="1034">
        <f>[34]PCR!$J$141</f>
        <v>1.1859999999999999</v>
      </c>
      <c r="FL36" s="1032">
        <v>2.4036143537499703</v>
      </c>
      <c r="FM36" s="1034">
        <f>[35]PCR!$J$151</f>
        <v>3.726</v>
      </c>
      <c r="FN36" s="1032">
        <v>3.7147525609053353</v>
      </c>
      <c r="FO36" s="1034">
        <f>[36]PCR!$J$147</f>
        <v>4.09</v>
      </c>
      <c r="FP36" s="1032">
        <v>3.927</v>
      </c>
      <c r="FQ36" s="1034">
        <f>[37]PCR!$J$146</f>
        <v>1.7809999999999999</v>
      </c>
      <c r="FR36" s="1036">
        <v>3.1509999999999998</v>
      </c>
      <c r="FS36" s="1034">
        <f>[38]PCR!$J$138</f>
        <v>1.018</v>
      </c>
      <c r="FT36" s="1032">
        <v>0.318</v>
      </c>
      <c r="FU36" s="1034">
        <f>[39]PCR!$J$133</f>
        <v>0.42299999999999999</v>
      </c>
      <c r="FV36" s="1032">
        <v>0.39</v>
      </c>
      <c r="FW36" s="1034">
        <f>[40]PCR!$J$129</f>
        <v>2.008</v>
      </c>
      <c r="FX36" s="1032">
        <v>0.76100000000000001</v>
      </c>
      <c r="FY36" s="1034">
        <f>[41]PCR!$J$127</f>
        <v>1.149</v>
      </c>
      <c r="FZ36" s="1032">
        <v>0.95699999999999996</v>
      </c>
      <c r="GA36" s="1037">
        <f>[42]PCR!$J$123</f>
        <v>0.76800000000000002</v>
      </c>
      <c r="GB36" s="1038">
        <v>0.53700000000000003</v>
      </c>
      <c r="GC36" s="1038">
        <v>0.84599999999999997</v>
      </c>
      <c r="GD36" s="1038">
        <v>1.546</v>
      </c>
      <c r="GE36" s="1039">
        <v>1.575</v>
      </c>
      <c r="GF36" s="1040">
        <v>4.37</v>
      </c>
      <c r="GG36" s="1039">
        <v>5.5990000000000002</v>
      </c>
      <c r="GH36" s="1039">
        <v>1.9159999999999999</v>
      </c>
      <c r="GI36" s="1041">
        <v>1.397</v>
      </c>
      <c r="GJ36" s="1039">
        <v>0.71399999999999997</v>
      </c>
      <c r="GK36" s="1041">
        <v>1.17</v>
      </c>
      <c r="GL36" s="1039">
        <v>0.53800000000000003</v>
      </c>
      <c r="GM36" s="1041">
        <v>1.077</v>
      </c>
      <c r="GN36" s="1040">
        <v>1.677</v>
      </c>
      <c r="GO36" s="1042">
        <v>0.63</v>
      </c>
      <c r="GP36" s="1040">
        <v>1.2490000000000001</v>
      </c>
      <c r="GQ36" s="1040">
        <v>3.181</v>
      </c>
      <c r="GR36" s="1040">
        <v>1.7509999999999999</v>
      </c>
      <c r="GS36" s="1226">
        <v>8.8780000000000001</v>
      </c>
      <c r="GT36" s="1040">
        <v>2.0819999999999999</v>
      </c>
      <c r="GU36" s="1040">
        <v>2.2040000000000002</v>
      </c>
      <c r="GV36" s="1043">
        <v>0.85199999999999998</v>
      </c>
      <c r="GW36" s="1040">
        <v>1.042</v>
      </c>
      <c r="GX36" s="1043">
        <v>0.91400000000000003</v>
      </c>
      <c r="GY36" s="1039">
        <v>1.929</v>
      </c>
      <c r="GZ36" s="1043">
        <v>1.4770000000000001</v>
      </c>
      <c r="HA36" s="1040">
        <v>3.4510000000000001</v>
      </c>
      <c r="HB36" s="1040">
        <v>1.764</v>
      </c>
      <c r="HC36" s="1040">
        <v>7.5430000000000001</v>
      </c>
      <c r="HD36" s="1040">
        <v>9.0790000000000006</v>
      </c>
      <c r="HE36" s="1040">
        <v>5.35</v>
      </c>
      <c r="HF36" s="1040">
        <v>2.819</v>
      </c>
      <c r="HG36" s="1040">
        <v>2.032</v>
      </c>
      <c r="HH36" s="1040">
        <f>[43]PCR!$I$290</f>
        <v>1.095</v>
      </c>
      <c r="HI36" s="1043">
        <f>[44]PCR!$I$290</f>
        <v>0.67600000000000005</v>
      </c>
      <c r="HJ36" s="1040">
        <v>1.323</v>
      </c>
      <c r="HK36" s="1043">
        <f>[45]PCR!$J$289</f>
        <v>0.80300000000000005</v>
      </c>
      <c r="HL36" s="1043">
        <f>[50]PCR!$I$290</f>
        <v>0.99099999999999999</v>
      </c>
      <c r="HM36" s="1043">
        <v>3.29</v>
      </c>
      <c r="HN36" s="1044">
        <v>4.5679999999999996</v>
      </c>
      <c r="HO36" s="1044">
        <v>6.5579999999999998</v>
      </c>
      <c r="HP36" s="1044">
        <v>12.301</v>
      </c>
      <c r="HQ36" s="1044">
        <v>10.509</v>
      </c>
      <c r="HR36" s="1044">
        <v>2.04</v>
      </c>
      <c r="HS36" s="1044">
        <v>0.81100000000000005</v>
      </c>
      <c r="HT36" s="1045">
        <v>1.375</v>
      </c>
      <c r="HU36" s="1046">
        <v>0.72799999999999998</v>
      </c>
      <c r="HV36" s="1046">
        <v>1.591</v>
      </c>
      <c r="HW36" s="1046">
        <v>1.179</v>
      </c>
      <c r="HX36" s="1047">
        <v>1.45</v>
      </c>
      <c r="HY36" s="1045">
        <f>[46]Cate!J289</f>
        <v>1.845</v>
      </c>
      <c r="HZ36" s="1048">
        <v>1.879</v>
      </c>
      <c r="IA36" s="1049">
        <f>[47]Cate!J289</f>
        <v>3.0760000000000001</v>
      </c>
      <c r="IB36" s="1050">
        <f>[48]Cate!J289</f>
        <v>1.621</v>
      </c>
      <c r="IC36" s="1051">
        <v>1.0169999999999999</v>
      </c>
      <c r="ID36" s="1049">
        <f>[49]PCR!$J$289</f>
        <v>2.2749999999999999</v>
      </c>
      <c r="IE36" s="1049">
        <v>3.222</v>
      </c>
      <c r="IF36" s="1052">
        <v>0.86</v>
      </c>
      <c r="IG36" s="1053">
        <v>0.86899999999999999</v>
      </c>
      <c r="IH36" s="1054">
        <f>[51]PCR!$J$289</f>
        <v>0.65500000000000003</v>
      </c>
      <c r="II36" s="1053">
        <v>2.4</v>
      </c>
      <c r="IJ36" s="1055">
        <v>1.296</v>
      </c>
      <c r="IK36" s="1055">
        <v>0.59299999999999997</v>
      </c>
      <c r="IL36" s="1056">
        <v>0.876</v>
      </c>
      <c r="IM36" s="1053">
        <v>1.2629999999999999</v>
      </c>
      <c r="IN36" s="1060">
        <v>1.0009999999999999</v>
      </c>
      <c r="IO36" s="1058">
        <v>0.60399999999999998</v>
      </c>
      <c r="IP36" s="1059">
        <v>0.81100000000000005</v>
      </c>
      <c r="IQ36" s="1060">
        <v>4.0170000000000003</v>
      </c>
      <c r="IR36" s="1060">
        <v>0.71399999999999997</v>
      </c>
      <c r="IS36" s="1060">
        <v>0.36799999999999999</v>
      </c>
      <c r="IT36" s="1060">
        <v>0.76900000000000002</v>
      </c>
      <c r="IU36" s="1060">
        <v>0.61399999999999999</v>
      </c>
      <c r="IV36" s="1060">
        <v>0.94799999999999995</v>
      </c>
      <c r="IW36" s="1060">
        <v>0.434</v>
      </c>
      <c r="IX36" s="1060">
        <v>0.68</v>
      </c>
      <c r="IY36" s="1060">
        <v>0.97299999999999998</v>
      </c>
      <c r="IZ36" s="1060">
        <v>1.1779999999999999</v>
      </c>
      <c r="JA36" s="1060">
        <v>0.91300000000000003</v>
      </c>
      <c r="JB36" s="1060">
        <v>0.93</v>
      </c>
      <c r="JC36" s="1060">
        <v>1.49</v>
      </c>
      <c r="JD36" s="1060">
        <v>0.49199999999999999</v>
      </c>
      <c r="JE36" s="1060">
        <v>0.54</v>
      </c>
      <c r="JF36" s="1060">
        <v>0.85</v>
      </c>
      <c r="JG36" s="1060">
        <v>0.80300000000000005</v>
      </c>
      <c r="JH36" s="1060">
        <v>0.60299999999999998</v>
      </c>
      <c r="JI36" s="1060"/>
      <c r="JJ36" s="1060"/>
      <c r="JK36" s="1060"/>
      <c r="JL36" s="1060"/>
      <c r="JM36" s="1060"/>
      <c r="JN36" s="1060"/>
      <c r="JO36" s="1060"/>
    </row>
    <row r="37" spans="1:275" ht="14.25" hidden="1" customHeight="1">
      <c r="A37" s="1018"/>
      <c r="B37" s="1972"/>
      <c r="C37" s="1973"/>
      <c r="D37" s="1019" t="s">
        <v>1144</v>
      </c>
      <c r="E37" s="1020"/>
      <c r="F37" s="1061">
        <v>3.5170524842519701</v>
      </c>
      <c r="G37" s="1062">
        <v>6.5630000000000015</v>
      </c>
      <c r="H37" s="1063">
        <f t="shared" ref="H37:AK37" si="49">F37+H35-H36</f>
        <v>3.4570524842519705</v>
      </c>
      <c r="I37" s="1064">
        <f t="shared" si="49"/>
        <v>6.7120000000000024</v>
      </c>
      <c r="J37" s="1065">
        <f t="shared" si="49"/>
        <v>3.6570524842519707</v>
      </c>
      <c r="K37" s="1066">
        <f t="shared" si="49"/>
        <v>5.8550000000000022</v>
      </c>
      <c r="L37" s="1065">
        <f t="shared" si="49"/>
        <v>5.1320524842519699</v>
      </c>
      <c r="M37" s="1066">
        <f t="shared" si="49"/>
        <v>4.0230000000000024</v>
      </c>
      <c r="N37" s="1063">
        <f t="shared" si="49"/>
        <v>5.9320524842519697</v>
      </c>
      <c r="O37" s="1066">
        <f t="shared" si="49"/>
        <v>3.6480000000000028</v>
      </c>
      <c r="P37" s="1063">
        <f t="shared" si="49"/>
        <v>5.7320524842519696</v>
      </c>
      <c r="Q37" s="1064">
        <f t="shared" si="49"/>
        <v>3.3070000000000026</v>
      </c>
      <c r="R37" s="1067">
        <f t="shared" si="49"/>
        <v>5.0320524842519703</v>
      </c>
      <c r="S37" s="1068">
        <f t="shared" si="49"/>
        <v>4.1780000000000026</v>
      </c>
      <c r="T37" s="1063">
        <f t="shared" si="49"/>
        <v>4.8320524842519701</v>
      </c>
      <c r="U37" s="1066">
        <f t="shared" si="49"/>
        <v>4.0670000000000028</v>
      </c>
      <c r="V37" s="1063">
        <f t="shared" si="49"/>
        <v>6.0320524842519703</v>
      </c>
      <c r="W37" s="1066">
        <f t="shared" si="49"/>
        <v>7.7650000000000023</v>
      </c>
      <c r="X37" s="1065">
        <f t="shared" si="49"/>
        <v>7.0320524842519703</v>
      </c>
      <c r="Y37" s="1066">
        <f t="shared" si="49"/>
        <v>6.7960000000000012</v>
      </c>
      <c r="Z37" s="1067">
        <f t="shared" si="49"/>
        <v>7.0320524842519703</v>
      </c>
      <c r="AA37" s="1066">
        <f t="shared" si="49"/>
        <v>6.7800000000000011</v>
      </c>
      <c r="AB37" s="1065">
        <f t="shared" si="49"/>
        <v>6.2320524842519696</v>
      </c>
      <c r="AC37" s="1066">
        <f t="shared" si="49"/>
        <v>3.9930000000000008</v>
      </c>
      <c r="AD37" s="1067">
        <f t="shared" si="49"/>
        <v>3.6970524842519703</v>
      </c>
      <c r="AE37" s="1066">
        <f t="shared" si="49"/>
        <v>4.2620000000000013</v>
      </c>
      <c r="AF37" s="1067">
        <f t="shared" si="49"/>
        <v>3.6970524842519703</v>
      </c>
      <c r="AG37" s="1069">
        <f t="shared" si="49"/>
        <v>4.1690000000000014</v>
      </c>
      <c r="AH37" s="1070">
        <f t="shared" si="49"/>
        <v>3.6970524842519703</v>
      </c>
      <c r="AI37" s="1066">
        <f t="shared" si="49"/>
        <v>3.7400000000000015</v>
      </c>
      <c r="AJ37" s="1067">
        <f t="shared" si="49"/>
        <v>3.6970524842519703</v>
      </c>
      <c r="AK37" s="1066">
        <f t="shared" si="49"/>
        <v>4.1700000000000017</v>
      </c>
      <c r="AL37" s="1032">
        <f>N37*1.137</f>
        <v>6.7447436745944893</v>
      </c>
      <c r="AM37" s="1066">
        <f>AK37+AM35-AM36</f>
        <v>4.7510000000000012</v>
      </c>
      <c r="AN37" s="1032">
        <f>P37*1.137</f>
        <v>6.517343674594489</v>
      </c>
      <c r="AO37" s="1069">
        <f>AM37+AO35-AO36</f>
        <v>4.7310000000000016</v>
      </c>
      <c r="AP37" s="1032">
        <f>R37*1.137</f>
        <v>5.7214436745944903</v>
      </c>
      <c r="AQ37" s="1069">
        <v>5.718</v>
      </c>
      <c r="AR37" s="1032">
        <f>T37*1.137</f>
        <v>5.4940436745944901</v>
      </c>
      <c r="AS37" s="1069">
        <f>AQ37+AS35-AS36</f>
        <v>5.3860000000000001</v>
      </c>
      <c r="AT37" s="1032">
        <f>V37*1.137</f>
        <v>6.8584436745944899</v>
      </c>
      <c r="AU37" s="1069">
        <f>AS37+AU35-AU36</f>
        <v>6.1260000000000003</v>
      </c>
      <c r="AV37" s="1032">
        <f>X37*1.137</f>
        <v>7.9954436745944903</v>
      </c>
      <c r="AW37" s="1069">
        <f>AU37+AW35-AW36</f>
        <v>2.5750000000000002</v>
      </c>
      <c r="AX37" s="1032">
        <f>Z37*1.137</f>
        <v>7.9954436745944903</v>
      </c>
      <c r="AY37" s="1069">
        <f>AW37+AY35-AY36</f>
        <v>3.2909999999999999</v>
      </c>
      <c r="AZ37" s="1032">
        <v>11.633843674594489</v>
      </c>
      <c r="BA37" s="1069">
        <v>3.0349999999999997</v>
      </c>
      <c r="BB37" s="1032">
        <v>8.7515486745944902</v>
      </c>
      <c r="BC37" s="1069">
        <v>2.8159999999999994</v>
      </c>
      <c r="BD37" s="1067">
        <v>8.7515486745944902</v>
      </c>
      <c r="BE37" s="1069">
        <v>1.7219999999999993</v>
      </c>
      <c r="BF37" s="1067">
        <f>BD37+BF35-BF36</f>
        <v>8.7515486745944902</v>
      </c>
      <c r="BG37" s="1069">
        <f>BE37+BG35-BG36</f>
        <v>1.3669999999999993</v>
      </c>
      <c r="BH37" s="1067">
        <f>AJ37*1.137</f>
        <v>4.2035486745944901</v>
      </c>
      <c r="BI37" s="1069">
        <f>BG37+BI35-BI36</f>
        <v>3.5029999999999992</v>
      </c>
      <c r="BJ37" s="1032">
        <f>AL37*1.137</f>
        <v>7.6687735580139345</v>
      </c>
      <c r="BK37" s="1069">
        <f>BI37+BK35-BK36</f>
        <v>3.0549999999999988</v>
      </c>
      <c r="BL37" s="1032">
        <f>AN37*1.137</f>
        <v>7.410219758013934</v>
      </c>
      <c r="BM37" s="1069">
        <f>BK37+BM35-BM36</f>
        <v>3.1199999999999983</v>
      </c>
      <c r="BN37" s="1032">
        <f>AP37*1.137</f>
        <v>6.5052814580139353</v>
      </c>
      <c r="BO37" s="1069">
        <f>BM37+BO35-BO36</f>
        <v>2.3009999999999984</v>
      </c>
      <c r="BP37" s="1032">
        <f>AR37*1.137</f>
        <v>6.2467276580139348</v>
      </c>
      <c r="BQ37" s="1069">
        <f>BO37+BQ35-BQ36</f>
        <v>2.3369999999999989</v>
      </c>
      <c r="BR37" s="1032">
        <f>AT37*1.137</f>
        <v>7.7980504580139351</v>
      </c>
      <c r="BS37" s="1069">
        <f>BQ37+BS35-BS36</f>
        <v>1.6729999999999992</v>
      </c>
      <c r="BT37" s="1032">
        <f>AV37*1.137</f>
        <v>9.0908194580139359</v>
      </c>
      <c r="BU37" s="1069">
        <f>BS37+BU35-BU36</f>
        <v>2.0949999999999993</v>
      </c>
      <c r="BV37" s="1032">
        <f>AX37*1.137</f>
        <v>9.0908194580139359</v>
      </c>
      <c r="BW37" s="1069">
        <f>BU37+BW35-BW36</f>
        <v>1.4119999999999993</v>
      </c>
      <c r="BX37" s="1032">
        <f>AZ37*1.137</f>
        <v>13.227680258013935</v>
      </c>
      <c r="BY37" s="1069">
        <f>BW37+BY35-BY36</f>
        <v>1.6809999999999992</v>
      </c>
      <c r="BZ37" s="1032">
        <f>BB37*1.137</f>
        <v>9.9505108430139355</v>
      </c>
      <c r="CA37" s="1069">
        <f>BY37+CA35-CA36</f>
        <v>0.64999999999999925</v>
      </c>
      <c r="CB37" s="1032">
        <f>BD37*1.137</f>
        <v>9.9505108430139355</v>
      </c>
      <c r="CC37" s="1069">
        <f>CA37+CC35-CC36</f>
        <v>0.50599999999999923</v>
      </c>
      <c r="CD37" s="1032">
        <f>BF37*1.137</f>
        <v>9.9505108430139355</v>
      </c>
      <c r="CE37" s="1069">
        <f>CC37+CE35-CE36</f>
        <v>0.53599999999999925</v>
      </c>
      <c r="CF37" s="1032">
        <f>BH37*1.137</f>
        <v>4.7794348430139353</v>
      </c>
      <c r="CG37" s="1069">
        <f>CE37+CG35-CG36</f>
        <v>1.0009999999999994</v>
      </c>
      <c r="CH37" s="1032">
        <f>BJ37*1.137</f>
        <v>8.7193955354618442</v>
      </c>
      <c r="CI37" s="1069">
        <f>CG37+CI35-CI36</f>
        <v>0.89399999999999957</v>
      </c>
      <c r="CJ37" s="1032">
        <f>BL37*1.137</f>
        <v>8.4254198648618424</v>
      </c>
      <c r="CK37" s="1069">
        <f>CI37+CK35-CK36</f>
        <v>1.3519999999999994</v>
      </c>
      <c r="CL37" s="1032">
        <f>BN37*1.137</f>
        <v>7.3965050177618448</v>
      </c>
      <c r="CM37" s="1069">
        <f>CK37+CM35-CM36</f>
        <v>0.79899999999999949</v>
      </c>
      <c r="CN37" s="1032">
        <f>BP37*1.137</f>
        <v>7.1025293471618438</v>
      </c>
      <c r="CO37" s="1069">
        <f>CM37+CO35-CO36</f>
        <v>2.9129999999999994</v>
      </c>
      <c r="CP37" s="1032">
        <f>BR37*1.137</f>
        <v>8.8663833707618451</v>
      </c>
      <c r="CQ37" s="1069">
        <f>CO37+CQ35-CQ36</f>
        <v>4.1149999999999993</v>
      </c>
      <c r="CR37" s="1032">
        <f>BT37*1.137</f>
        <v>10.336261723761845</v>
      </c>
      <c r="CS37" s="1066">
        <f>CQ37+CS35-CS36</f>
        <v>6.6749999999999998</v>
      </c>
      <c r="CT37" s="1032">
        <f>BV37*1.137</f>
        <v>10.336261723761845</v>
      </c>
      <c r="CU37" s="1069">
        <f>CS37+CU35-CU36</f>
        <v>4.0939999999999994</v>
      </c>
      <c r="CV37" s="1032">
        <f>BX37*1.137</f>
        <v>15.039872453361845</v>
      </c>
      <c r="CW37" s="1066">
        <f>CU37+CW35-CW36</f>
        <v>1.6019999999999999</v>
      </c>
      <c r="CX37" s="1032">
        <f>BZ37*1.137</f>
        <v>11.313730828506845</v>
      </c>
      <c r="CY37" s="1069">
        <v>0.93100000000000005</v>
      </c>
      <c r="CZ37" s="1032">
        <f>CB37*1.137</f>
        <v>11.313730828506845</v>
      </c>
      <c r="DA37" s="1069">
        <f>CY37+DA35-DA36</f>
        <v>0.94000000000000006</v>
      </c>
      <c r="DB37" s="1032">
        <f>CD37*1.137</f>
        <v>11.313730828506845</v>
      </c>
      <c r="DC37" s="1069">
        <f>DA37+DC35-DC36</f>
        <v>0.56100000000000005</v>
      </c>
      <c r="DD37" s="1032">
        <f>CF37*1.137</f>
        <v>5.4342174165068444</v>
      </c>
      <c r="DE37" s="1069">
        <f>DC37+DE35-DE36</f>
        <v>0.84100000000000019</v>
      </c>
      <c r="DF37" s="1032">
        <f>CF37*1.137</f>
        <v>5.4342174165068444</v>
      </c>
      <c r="DG37" s="1069">
        <f>DE37+DG35-DG36</f>
        <v>0.69000000000000017</v>
      </c>
      <c r="DH37" s="1032">
        <f>CH37*1.137</f>
        <v>9.9139527238201168</v>
      </c>
      <c r="DI37" s="1069">
        <f>DG37+DI35-DI36</f>
        <v>0.78700000000000014</v>
      </c>
      <c r="DJ37" s="1032">
        <f>CH37*1.137</f>
        <v>9.9139527238201168</v>
      </c>
      <c r="DK37" s="1069">
        <f>DI37+DK35-DK36</f>
        <v>1.3800000000000003</v>
      </c>
      <c r="DL37" s="1032">
        <f>CJ37*1.137</f>
        <v>9.5797023863479147</v>
      </c>
      <c r="DM37" s="1069">
        <f>DK37+DM35-DM36</f>
        <v>0.91700000000000037</v>
      </c>
      <c r="DN37" s="1032">
        <f>CL37*1.137</f>
        <v>8.409826205195218</v>
      </c>
      <c r="DO37" s="1069">
        <f>DM37+DO35-DO36</f>
        <v>0.7000000000000004</v>
      </c>
      <c r="DP37" s="1032">
        <f>CN37*1.137</f>
        <v>8.0755758677230158</v>
      </c>
      <c r="DQ37" s="1069">
        <f>DO37+DQ35-DQ36</f>
        <v>2.0650000000000004</v>
      </c>
      <c r="DR37" s="1032">
        <f>CP37*1.137</f>
        <v>10.081077892556218</v>
      </c>
      <c r="DS37" s="1069">
        <f>DQ37+DS35-DS36</f>
        <v>6.7420000000000009</v>
      </c>
      <c r="DT37" s="1032">
        <f>CR37*1.137</f>
        <v>11.752329579917218</v>
      </c>
      <c r="DU37" s="1069">
        <f>DS37+DU35-DU36</f>
        <v>5.7750000000000012</v>
      </c>
      <c r="DV37" s="1032">
        <f>CT37*1.137</f>
        <v>11.752329579917218</v>
      </c>
      <c r="DW37" s="1069">
        <f>DU37+DW35-DW36</f>
        <v>4.5460000000000012</v>
      </c>
      <c r="DX37" s="1032">
        <f>CV37*1.137</f>
        <v>17.100334979472418</v>
      </c>
      <c r="DY37" s="1069">
        <f>DW37+DY35-DY36</f>
        <v>6.5160000000000009</v>
      </c>
      <c r="DZ37" s="1032">
        <f>CX37*1.137</f>
        <v>12.863711952012283</v>
      </c>
      <c r="EA37" s="1069">
        <f>DY37+EA35-EA36</f>
        <v>6.588000000000001</v>
      </c>
      <c r="EB37" s="1032">
        <f>CZ37*1.137</f>
        <v>12.863711952012283</v>
      </c>
      <c r="EC37" s="1069">
        <f>EA37+EC35-EC36</f>
        <v>5.8790000000000013</v>
      </c>
      <c r="ED37" s="1032">
        <f>DB37*1.137</f>
        <v>12.863711952012283</v>
      </c>
      <c r="EE37" s="1069">
        <f>EC37+EE35-EE36</f>
        <v>5.394000000000001</v>
      </c>
      <c r="EF37" s="1032">
        <f>DD37*1.137</f>
        <v>6.178705202568282</v>
      </c>
      <c r="EG37" s="1069">
        <f>EE37+EG35-EG36</f>
        <v>5.0580000000000016</v>
      </c>
      <c r="EH37" s="1032">
        <f>DF37*1.137</f>
        <v>6.178705202568282</v>
      </c>
      <c r="EI37" s="1069">
        <f>EG37+EI35-EI36</f>
        <v>4.7130000000000019</v>
      </c>
      <c r="EJ37" s="1032">
        <f>DH37*1.137</f>
        <v>11.272164246983474</v>
      </c>
      <c r="EK37" s="1069">
        <f>EI37+EK35-EK36</f>
        <v>4.8410000000000011</v>
      </c>
      <c r="EL37" s="1032">
        <f>DJ37*1.137</f>
        <v>11.272164246983474</v>
      </c>
      <c r="EM37" s="1069">
        <f>EK37+EM35-EM36</f>
        <v>9.0709999999999997</v>
      </c>
      <c r="EN37" s="1032">
        <f>DL37*1.137</f>
        <v>10.892121613277579</v>
      </c>
      <c r="EO37" s="1069">
        <f>EM37+EO35-EO36</f>
        <v>9.5059999999999985</v>
      </c>
      <c r="EP37" s="1032">
        <f>DN37*1.137</f>
        <v>9.5619723953069631</v>
      </c>
      <c r="EQ37" s="1069">
        <f>EO37+EQ35-EQ36</f>
        <v>4.7769999999999975</v>
      </c>
      <c r="ER37" s="1032">
        <f>DP37*1.137</f>
        <v>9.1819297616010687</v>
      </c>
      <c r="ES37" s="1069">
        <f>EQ37+ES35-ES36</f>
        <v>1.7709999999999977</v>
      </c>
      <c r="ET37" s="1032">
        <f>DR37*1.137</f>
        <v>11.462185563836419</v>
      </c>
      <c r="EU37" s="1069">
        <f>ES37+EU35-EU36</f>
        <v>0.99199999999999777</v>
      </c>
      <c r="EV37" s="1032">
        <f>DT37*1.137</f>
        <v>13.362398732365877</v>
      </c>
      <c r="EW37" s="1069">
        <f>EU37+EW35-EW36</f>
        <v>0.88599999999999779</v>
      </c>
      <c r="EX37" s="1032">
        <f>DV37*1.137</f>
        <v>13.362398732365877</v>
      </c>
      <c r="EY37" s="1069" t="e">
        <f>EW37+EY35-EY36</f>
        <v>#REF!</v>
      </c>
      <c r="EZ37" s="1032">
        <f>DX37*1.137</f>
        <v>19.44308087166014</v>
      </c>
      <c r="FA37" s="1069" t="e">
        <f>EY37+FA35-FA36</f>
        <v>#REF!</v>
      </c>
      <c r="FB37" s="1032">
        <f>DZ37*1.137</f>
        <v>14.626040489437965</v>
      </c>
      <c r="FC37" s="1069" t="e">
        <f>FA37+FC35-FC36</f>
        <v>#REF!</v>
      </c>
      <c r="FD37" s="1032">
        <f>EB37*1.137</f>
        <v>14.626040489437965</v>
      </c>
      <c r="FE37" s="1069">
        <v>1.6120000000000001</v>
      </c>
      <c r="FF37" s="1032">
        <f>ED37*1.137</f>
        <v>14.626040489437965</v>
      </c>
      <c r="FG37" s="1069">
        <f>FE37+FG35-FG36</f>
        <v>1.6729999999999998</v>
      </c>
      <c r="FH37" s="1032">
        <f>EF37*1.137</f>
        <v>7.0251878153201366</v>
      </c>
      <c r="FI37" s="1069">
        <f>FG37+FI35-FI36</f>
        <v>3.875</v>
      </c>
      <c r="FJ37" s="1032">
        <f>EH37*1.137</f>
        <v>7.0251878153201366</v>
      </c>
      <c r="FK37" s="1069">
        <f>FI37+FK35-FK36</f>
        <v>4.048</v>
      </c>
      <c r="FL37" s="1032">
        <f>EJ37*1.137</f>
        <v>12.816450748820209</v>
      </c>
      <c r="FM37" s="1069">
        <f>FK37+FM35-FM36</f>
        <v>2.8080000000000007</v>
      </c>
      <c r="FN37" s="1032">
        <f>EL37*1.137</f>
        <v>12.816450748820209</v>
      </c>
      <c r="FO37" s="1069">
        <f>FM37+FO35-FO36</f>
        <v>3.527000000000001</v>
      </c>
      <c r="FP37" s="1032">
        <f>EN37*1.137</f>
        <v>12.384342274296607</v>
      </c>
      <c r="FQ37" s="1069">
        <f>FO37+FQ35-FQ36</f>
        <v>2.8690000000000015</v>
      </c>
      <c r="FR37" s="1036">
        <v>1.611</v>
      </c>
      <c r="FS37" s="1069">
        <f t="shared" ref="FS37:FY37" si="50">FQ37+FS35-FS36</f>
        <v>2.0740000000000016</v>
      </c>
      <c r="FT37" s="1032">
        <f t="shared" si="50"/>
        <v>1.7769999999999997</v>
      </c>
      <c r="FU37" s="1069">
        <f t="shared" si="50"/>
        <v>2.1960000000000015</v>
      </c>
      <c r="FV37" s="1032">
        <f t="shared" si="50"/>
        <v>2.0359999999999996</v>
      </c>
      <c r="FW37" s="1069">
        <f t="shared" si="50"/>
        <v>1.9250000000000016</v>
      </c>
      <c r="FX37" s="1032">
        <f t="shared" si="50"/>
        <v>2.1599999999999993</v>
      </c>
      <c r="FY37" s="1069">
        <f t="shared" si="50"/>
        <v>1.0700000000000016</v>
      </c>
      <c r="FZ37" s="1032">
        <v>1.4119999999999999</v>
      </c>
      <c r="GA37" s="1236">
        <f>FY37+GA35-GA36</f>
        <v>1.4840000000000015</v>
      </c>
      <c r="GB37" s="1237">
        <f t="shared" ref="GB37:HB37" si="51">GA37+GB35-GB36</f>
        <v>1.0910000000000015</v>
      </c>
      <c r="GC37" s="1237">
        <f t="shared" si="51"/>
        <v>3.9620000000000015</v>
      </c>
      <c r="GD37" s="1237">
        <f t="shared" si="51"/>
        <v>5.3280000000000012</v>
      </c>
      <c r="GE37" s="1238">
        <f t="shared" si="51"/>
        <v>11.138000000000002</v>
      </c>
      <c r="GF37" s="1239">
        <f t="shared" si="51"/>
        <v>10.849</v>
      </c>
      <c r="GG37" s="1238">
        <f t="shared" si="51"/>
        <v>5.9510000000000005</v>
      </c>
      <c r="GH37" s="1238">
        <f t="shared" si="51"/>
        <v>5.2230000000000008</v>
      </c>
      <c r="GI37" s="1240">
        <f t="shared" si="51"/>
        <v>3.9700000000000006</v>
      </c>
      <c r="GJ37" s="1238">
        <f t="shared" si="51"/>
        <v>3.8240000000000003</v>
      </c>
      <c r="GK37" s="1240">
        <f t="shared" si="51"/>
        <v>3.0270000000000001</v>
      </c>
      <c r="GL37" s="1238">
        <f t="shared" si="51"/>
        <v>2.9390000000000001</v>
      </c>
      <c r="GM37" s="1240">
        <f t="shared" si="51"/>
        <v>4.0120000000000005</v>
      </c>
      <c r="GN37" s="1239">
        <f t="shared" si="51"/>
        <v>2.7350000000000008</v>
      </c>
      <c r="GO37" s="1241">
        <f t="shared" si="51"/>
        <v>3.7150000000000007</v>
      </c>
      <c r="GP37" s="1239">
        <f t="shared" si="51"/>
        <v>5.7859999999999996</v>
      </c>
      <c r="GQ37" s="1239">
        <f t="shared" si="51"/>
        <v>9.5500000000000007</v>
      </c>
      <c r="GR37" s="1239">
        <f t="shared" si="51"/>
        <v>11.324000000000002</v>
      </c>
      <c r="GS37" s="1141">
        <f t="shared" si="51"/>
        <v>4.6880000000000024</v>
      </c>
      <c r="GT37" s="1239">
        <f t="shared" si="51"/>
        <v>4.0680000000000023</v>
      </c>
      <c r="GU37" s="1239">
        <f t="shared" si="51"/>
        <v>2.534000000000002</v>
      </c>
      <c r="GV37" s="1142">
        <f t="shared" si="51"/>
        <v>2.8240000000000021</v>
      </c>
      <c r="GW37" s="1239">
        <f t="shared" si="51"/>
        <v>2.716000000000002</v>
      </c>
      <c r="GX37" s="1142">
        <f t="shared" si="51"/>
        <v>4.8520000000000021</v>
      </c>
      <c r="GY37" s="1238">
        <f t="shared" si="51"/>
        <v>5.5340000000000025</v>
      </c>
      <c r="GZ37" s="1142">
        <f t="shared" si="51"/>
        <v>5.1270000000000024</v>
      </c>
      <c r="HA37" s="1239">
        <f t="shared" si="51"/>
        <v>3.9990000000000028</v>
      </c>
      <c r="HB37" s="1239">
        <f t="shared" si="51"/>
        <v>8.1360000000000028</v>
      </c>
      <c r="HC37" s="1239">
        <v>9.2379999999999995</v>
      </c>
      <c r="HD37" s="1239">
        <f t="shared" ref="HD37:HU37" si="52">HC37+HD35-HD36</f>
        <v>8.3719999999999999</v>
      </c>
      <c r="HE37" s="1239">
        <f t="shared" si="52"/>
        <v>6.2000000000000011</v>
      </c>
      <c r="HF37" s="1239">
        <f t="shared" si="52"/>
        <v>4.4150000000000009</v>
      </c>
      <c r="HG37" s="1239">
        <f t="shared" si="52"/>
        <v>3.0000000000000009</v>
      </c>
      <c r="HH37" s="1239">
        <f t="shared" si="52"/>
        <v>2.6830000000000007</v>
      </c>
      <c r="HI37" s="1142">
        <f t="shared" si="52"/>
        <v>2.2630000000000008</v>
      </c>
      <c r="HJ37" s="1239">
        <f t="shared" si="52"/>
        <v>2.3770000000000011</v>
      </c>
      <c r="HK37" s="1142">
        <f t="shared" si="52"/>
        <v>2.5000000000000013</v>
      </c>
      <c r="HL37" s="1142">
        <f t="shared" si="52"/>
        <v>2.5560000000000014</v>
      </c>
      <c r="HM37" s="1142">
        <f t="shared" si="52"/>
        <v>4.2340000000000009</v>
      </c>
      <c r="HN37" s="1143">
        <f t="shared" si="52"/>
        <v>5.3480000000000008</v>
      </c>
      <c r="HO37" s="1143">
        <f t="shared" si="52"/>
        <v>8.947000000000001</v>
      </c>
      <c r="HP37" s="1143">
        <f t="shared" si="52"/>
        <v>10.725000000000003</v>
      </c>
      <c r="HQ37" s="1143">
        <f t="shared" si="52"/>
        <v>2.5770000000000035</v>
      </c>
      <c r="HR37" s="1143">
        <f t="shared" si="52"/>
        <v>1.4140000000000033</v>
      </c>
      <c r="HS37" s="1143">
        <f t="shared" si="52"/>
        <v>2.6880000000000033</v>
      </c>
      <c r="HT37" s="1144">
        <f t="shared" si="52"/>
        <v>2.775000000000003</v>
      </c>
      <c r="HU37" s="1145">
        <f t="shared" si="52"/>
        <v>4.3840000000000039</v>
      </c>
      <c r="HV37" s="1145">
        <v>3.327</v>
      </c>
      <c r="HW37" s="1145">
        <f t="shared" ref="HW37:JO37" si="53">HV37+HW35-HW36</f>
        <v>2.7279999999999998</v>
      </c>
      <c r="HX37" s="1242">
        <f t="shared" si="53"/>
        <v>3.3299999999999992</v>
      </c>
      <c r="HY37" s="1144">
        <f t="shared" si="53"/>
        <v>3.3439999999999994</v>
      </c>
      <c r="HZ37" s="1243">
        <f t="shared" si="53"/>
        <v>3.3989999999999996</v>
      </c>
      <c r="IA37" s="1228">
        <f t="shared" si="53"/>
        <v>3.8709999999999991</v>
      </c>
      <c r="IB37" s="1244">
        <f t="shared" si="53"/>
        <v>4.0149999999999988</v>
      </c>
      <c r="IC37" s="1245">
        <f t="shared" si="53"/>
        <v>4.6309999999999985</v>
      </c>
      <c r="ID37" s="1228">
        <f t="shared" si="53"/>
        <v>3.7579999999999987</v>
      </c>
      <c r="IE37" s="1086">
        <f t="shared" si="53"/>
        <v>4.7669999999999995</v>
      </c>
      <c r="IF37" s="1087">
        <f t="shared" si="53"/>
        <v>4.8289999999999988</v>
      </c>
      <c r="IG37" s="1088">
        <f t="shared" si="53"/>
        <v>3.9599999999999991</v>
      </c>
      <c r="IH37" s="1089">
        <f t="shared" si="53"/>
        <v>3.6129999999999987</v>
      </c>
      <c r="II37" s="1088">
        <f t="shared" si="53"/>
        <v>2.0179999999999985</v>
      </c>
      <c r="IJ37" s="1090">
        <f t="shared" si="53"/>
        <v>0.8449999999999982</v>
      </c>
      <c r="IK37" s="1090">
        <f t="shared" si="53"/>
        <v>1.0019999999999982</v>
      </c>
      <c r="IL37" s="1091">
        <f t="shared" si="53"/>
        <v>1.9699999999999984</v>
      </c>
      <c r="IM37" s="1088">
        <v>7.3639999999999999</v>
      </c>
      <c r="IN37" s="1095">
        <f t="shared" si="53"/>
        <v>7.4640000000000004</v>
      </c>
      <c r="IO37" s="1093">
        <f t="shared" si="53"/>
        <v>7.7909999999999995</v>
      </c>
      <c r="IP37" s="1094">
        <f t="shared" si="53"/>
        <v>9.3509999999999991</v>
      </c>
      <c r="IQ37" s="1095">
        <f t="shared" si="53"/>
        <v>5.371999999999999</v>
      </c>
      <c r="IR37" s="1095">
        <f t="shared" si="53"/>
        <v>5.3669999999999991</v>
      </c>
      <c r="IS37" s="1095">
        <f t="shared" si="53"/>
        <v>5.0809999999999986</v>
      </c>
      <c r="IT37" s="1095">
        <f t="shared" si="53"/>
        <v>4.5879999999999983</v>
      </c>
      <c r="IU37" s="1095">
        <f t="shared" si="53"/>
        <v>4.033999999999998</v>
      </c>
      <c r="IV37" s="1095">
        <f t="shared" si="53"/>
        <v>3.5099999999999985</v>
      </c>
      <c r="IW37" s="1095">
        <f t="shared" si="53"/>
        <v>4.509999999999998</v>
      </c>
      <c r="IX37" s="1095">
        <f t="shared" si="53"/>
        <v>5.1119999999999983</v>
      </c>
      <c r="IY37" s="1095">
        <f t="shared" si="53"/>
        <v>4.9559999999999986</v>
      </c>
      <c r="IZ37" s="1095">
        <f t="shared" si="53"/>
        <v>4.1749999999999989</v>
      </c>
      <c r="JA37" s="1095">
        <f t="shared" si="53"/>
        <v>3.7189999999999985</v>
      </c>
      <c r="JB37" s="1095">
        <f t="shared" si="53"/>
        <v>3.170999999999998</v>
      </c>
      <c r="JC37" s="1095">
        <f t="shared" si="53"/>
        <v>1.6809999999999981</v>
      </c>
      <c r="JD37" s="1095">
        <f t="shared" si="53"/>
        <v>1.9339999999999979</v>
      </c>
      <c r="JE37" s="1095">
        <f t="shared" si="53"/>
        <v>1.6339999999999977</v>
      </c>
      <c r="JF37" s="1095">
        <f t="shared" si="53"/>
        <v>1.3179999999999974</v>
      </c>
      <c r="JG37" s="1095">
        <f t="shared" si="53"/>
        <v>1.6019999999999976</v>
      </c>
      <c r="JH37" s="1095">
        <f t="shared" si="53"/>
        <v>1.8379999999999976</v>
      </c>
      <c r="JI37" s="1095">
        <f t="shared" si="53"/>
        <v>1.8379999999999976</v>
      </c>
      <c r="JJ37" s="1095">
        <f t="shared" si="53"/>
        <v>1.8379999999999976</v>
      </c>
      <c r="JK37" s="1095">
        <f t="shared" si="53"/>
        <v>1.8379999999999976</v>
      </c>
      <c r="JL37" s="1095">
        <f t="shared" si="53"/>
        <v>1.8379999999999976</v>
      </c>
      <c r="JM37" s="1095">
        <f t="shared" si="53"/>
        <v>1.8379999999999976</v>
      </c>
      <c r="JN37" s="1095">
        <f t="shared" si="53"/>
        <v>1.8379999999999976</v>
      </c>
      <c r="JO37" s="1095">
        <f t="shared" si="53"/>
        <v>1.8379999999999976</v>
      </c>
    </row>
    <row r="38" spans="1:275" ht="13.5" hidden="1" customHeight="1" thickBot="1">
      <c r="A38" s="1018"/>
      <c r="B38" s="1975"/>
      <c r="C38" s="1977"/>
      <c r="D38" s="1246" t="s">
        <v>1145</v>
      </c>
      <c r="E38" s="1247">
        <v>1.6</v>
      </c>
      <c r="F38" s="1248">
        <v>1.659941731782544</v>
      </c>
      <c r="G38" s="1249">
        <v>3.9182089552238812</v>
      </c>
      <c r="H38" s="1250">
        <f t="shared" ref="H38:BS38" si="54">IF(H37&lt;=J36,H37/J36,IF(H37&lt;=J36+L36,1+(H37-J36)/L36,IF(H37&lt;=J36+L36+N36,2+(H37-J36-L36)/N36,H37*3/(J36+L36+N36))))</f>
        <v>2.0118712904636928</v>
      </c>
      <c r="I38" s="1251">
        <f t="shared" si="54"/>
        <v>3.7785700881966604</v>
      </c>
      <c r="J38" s="1252">
        <f t="shared" si="54"/>
        <v>1.6044638830562854</v>
      </c>
      <c r="K38" s="1253">
        <f t="shared" si="54"/>
        <v>2.5562467599792642</v>
      </c>
      <c r="L38" s="1252">
        <f t="shared" si="54"/>
        <v>1.6948721383577057</v>
      </c>
      <c r="M38" s="1253">
        <f t="shared" si="54"/>
        <v>1.6213063763608093</v>
      </c>
      <c r="N38" s="1250">
        <f t="shared" si="54"/>
        <v>1.6948721383577057</v>
      </c>
      <c r="O38" s="1253">
        <f t="shared" si="54"/>
        <v>0.94556765163297118</v>
      </c>
      <c r="P38" s="1250">
        <f t="shared" si="54"/>
        <v>1.7440174947506564</v>
      </c>
      <c r="Q38" s="1253">
        <f t="shared" si="54"/>
        <v>1.7513966480446963</v>
      </c>
      <c r="R38" s="1254">
        <f t="shared" si="54"/>
        <v>2.0106841614173234</v>
      </c>
      <c r="S38" s="1255">
        <f t="shared" si="54"/>
        <v>2.9804411152725772</v>
      </c>
      <c r="T38" s="1250">
        <f t="shared" si="54"/>
        <v>1.9440174947506565</v>
      </c>
      <c r="U38" s="1253">
        <f t="shared" si="54"/>
        <v>2.4681208053691299</v>
      </c>
      <c r="V38" s="1250">
        <f t="shared" si="54"/>
        <v>1.7580131210629926</v>
      </c>
      <c r="W38" s="1253">
        <f t="shared" si="54"/>
        <v>3.5413499543934344</v>
      </c>
      <c r="X38" s="1252">
        <f t="shared" si="54"/>
        <v>1.7580131210629926</v>
      </c>
      <c r="Y38" s="1253">
        <f t="shared" si="54"/>
        <v>3.1722421036253317</v>
      </c>
      <c r="Z38" s="1252">
        <f t="shared" si="54"/>
        <v>1.6994354058251373</v>
      </c>
      <c r="AA38" s="1253">
        <f t="shared" si="54"/>
        <v>3.6681695220919761</v>
      </c>
      <c r="AB38" s="1252">
        <f t="shared" si="54"/>
        <v>3.0350904955772577</v>
      </c>
      <c r="AC38" s="1253">
        <f t="shared" si="54"/>
        <v>3.7956273764258568</v>
      </c>
      <c r="AD38" s="1252">
        <f t="shared" si="54"/>
        <v>3.4179221734224687</v>
      </c>
      <c r="AE38" s="1253">
        <f t="shared" si="54"/>
        <v>6.3898050974512772</v>
      </c>
      <c r="AF38" s="1252">
        <f t="shared" si="54"/>
        <v>2.7179493300671949</v>
      </c>
      <c r="AG38" s="1256">
        <f t="shared" si="54"/>
        <v>5.0553759094583697</v>
      </c>
      <c r="AH38" s="1257">
        <f t="shared" si="54"/>
        <v>2.1304929071496335</v>
      </c>
      <c r="AI38" s="1258">
        <f t="shared" si="54"/>
        <v>3.2578397212543568</v>
      </c>
      <c r="AJ38" s="1254">
        <f t="shared" si="54"/>
        <v>1.7224062043568029</v>
      </c>
      <c r="AK38" s="1258">
        <f t="shared" si="54"/>
        <v>3.7221065159178832</v>
      </c>
      <c r="AL38" s="1259">
        <f t="shared" si="54"/>
        <v>2.8589396610268234</v>
      </c>
      <c r="AM38" s="1258">
        <f t="shared" si="54"/>
        <v>3.202201752415188</v>
      </c>
      <c r="AN38" s="1259">
        <f t="shared" si="54"/>
        <v>2.9220181739481372</v>
      </c>
      <c r="AO38" s="1256">
        <f t="shared" si="54"/>
        <v>3.9315789473684224</v>
      </c>
      <c r="AP38" s="1259">
        <f t="shared" si="54"/>
        <v>2.7965740612166479</v>
      </c>
      <c r="AQ38" s="1256">
        <f t="shared" si="54"/>
        <v>2.7633251833740831</v>
      </c>
      <c r="AR38" s="1259">
        <f t="shared" si="54"/>
        <v>2.4298082000722476</v>
      </c>
      <c r="AS38" s="1256">
        <f t="shared" si="54"/>
        <v>2.6496598639455788</v>
      </c>
      <c r="AT38" s="1259">
        <f t="shared" si="54"/>
        <v>2.5274310159674216</v>
      </c>
      <c r="AU38" s="1256">
        <f t="shared" si="54"/>
        <v>2.7435567010309283</v>
      </c>
      <c r="AV38" s="1259">
        <f t="shared" si="54"/>
        <v>2.5382118256962212</v>
      </c>
      <c r="AW38" s="1256">
        <f t="shared" si="54"/>
        <v>2.0587499999999999</v>
      </c>
      <c r="AX38" s="1259">
        <f t="shared" si="54"/>
        <v>3.2313526907966414</v>
      </c>
      <c r="AY38" s="1256">
        <f t="shared" si="54"/>
        <v>1.7245833333333334</v>
      </c>
      <c r="AZ38" s="1259">
        <f t="shared" si="54"/>
        <v>7.7627960462151835</v>
      </c>
      <c r="BA38" s="1256">
        <f t="shared" si="54"/>
        <v>1.5679785330948119</v>
      </c>
      <c r="BB38" s="1259">
        <f t="shared" si="54"/>
        <v>10.638025131192656</v>
      </c>
      <c r="BC38" s="1256">
        <f t="shared" si="54"/>
        <v>2.7956161137440754</v>
      </c>
      <c r="BD38" s="1259">
        <f t="shared" si="54"/>
        <v>8.9180183504699304</v>
      </c>
      <c r="BE38" s="1256">
        <f t="shared" si="54"/>
        <v>1.8098341232227484</v>
      </c>
      <c r="BF38" s="1259">
        <f t="shared" si="54"/>
        <v>7.4123788887022783</v>
      </c>
      <c r="BG38" s="1256">
        <f t="shared" si="54"/>
        <v>0.80983412322274839</v>
      </c>
      <c r="BH38" s="1259">
        <f t="shared" si="54"/>
        <v>3.3255923058500709</v>
      </c>
      <c r="BI38" s="1256">
        <f t="shared" si="54"/>
        <v>3.636332179930795</v>
      </c>
      <c r="BJ38" s="1259">
        <f t="shared" si="54"/>
        <v>6.5340302965185471</v>
      </c>
      <c r="BK38" s="1256">
        <f t="shared" si="54"/>
        <v>2.704761904761904</v>
      </c>
      <c r="BL38" s="1259">
        <f t="shared" si="54"/>
        <v>7.1001786247338874</v>
      </c>
      <c r="BM38" s="1256">
        <f t="shared" si="54"/>
        <v>2.4743202416918413</v>
      </c>
      <c r="BN38" s="1259">
        <f t="shared" si="54"/>
        <v>6.383985729159896</v>
      </c>
      <c r="BO38" s="1256">
        <f t="shared" si="54"/>
        <v>1.6253776435045302</v>
      </c>
      <c r="BP38" s="1259">
        <f t="shared" si="54"/>
        <v>5.1146787592908849</v>
      </c>
      <c r="BQ38" s="1256">
        <f t="shared" si="54"/>
        <v>2.0308857808857805</v>
      </c>
      <c r="BR38" s="1259">
        <f t="shared" si="54"/>
        <v>5.264210480207427</v>
      </c>
      <c r="BS38" s="1256">
        <f t="shared" si="54"/>
        <v>1.2226107226107221</v>
      </c>
      <c r="BT38" s="1259">
        <f t="shared" ref="BT38:CS38" si="55">IF(BT37&lt;=BV36,BT37/BV36,IF(BT37&lt;=BV36+BX36,1+(BT37-BV36)/BX36,IF(BT37&lt;=BV36+BX36+BZ36,2+(BT37-BV36-BX36)/BZ36,BT37*3/(BV36+BX36+BZ36))))</f>
        <v>5.4752978064729589</v>
      </c>
      <c r="BU38" s="1256">
        <f t="shared" si="55"/>
        <v>1.1910282258064513</v>
      </c>
      <c r="BV38" s="1259">
        <f t="shared" si="55"/>
        <v>6.4534922797070058</v>
      </c>
      <c r="BW38" s="1256">
        <f t="shared" si="55"/>
        <v>0.71169354838709642</v>
      </c>
      <c r="BX38" s="1259">
        <f t="shared" si="55"/>
        <v>12.428136791118638</v>
      </c>
      <c r="BY38" s="1256">
        <f t="shared" si="55"/>
        <v>1.4877384196185264</v>
      </c>
      <c r="BZ38" s="1259">
        <f t="shared" si="55"/>
        <v>12.900402994400087</v>
      </c>
      <c r="CA38" s="1256">
        <f t="shared" si="55"/>
        <v>1.3029978586723761</v>
      </c>
      <c r="CB38" s="1259">
        <f t="shared" si="55"/>
        <v>12.10524433456683</v>
      </c>
      <c r="CC38" s="1256">
        <f t="shared" si="55"/>
        <v>0.54175588865096269</v>
      </c>
      <c r="CD38" s="1259">
        <f t="shared" si="55"/>
        <v>10.36871570998326</v>
      </c>
      <c r="CE38" s="1256">
        <f t="shared" si="55"/>
        <v>0.83100775193798326</v>
      </c>
      <c r="CF38" s="1259">
        <f t="shared" si="55"/>
        <v>4.6327316733576112</v>
      </c>
      <c r="CG38" s="1256">
        <f t="shared" si="55"/>
        <v>1.2270341207349076</v>
      </c>
      <c r="CH38" s="1259">
        <f t="shared" si="55"/>
        <v>8.1941110142848945</v>
      </c>
      <c r="CI38" s="1256">
        <f t="shared" si="55"/>
        <v>1.0892494929006082</v>
      </c>
      <c r="CJ38" s="1259">
        <f t="shared" si="55"/>
        <v>7.6973578842048074</v>
      </c>
      <c r="CK38" s="1256">
        <f t="shared" si="55"/>
        <v>0.91413116970926256</v>
      </c>
      <c r="CL38" s="1259">
        <f t="shared" si="55"/>
        <v>6.6040471046221505</v>
      </c>
      <c r="CM38" s="1256">
        <f t="shared" si="55"/>
        <v>1.0290205562273271</v>
      </c>
      <c r="CN38" s="1259">
        <f t="shared" si="55"/>
        <v>5.5406669965697466</v>
      </c>
      <c r="CO38" s="1256">
        <f t="shared" si="55"/>
        <v>1.8180392156862744</v>
      </c>
      <c r="CP38" s="1259">
        <f t="shared" si="55"/>
        <v>6.1898369600577077</v>
      </c>
      <c r="CQ38" s="1256">
        <f t="shared" si="55"/>
        <v>1.4318432671081676</v>
      </c>
      <c r="CR38" s="1259">
        <f t="shared" si="55"/>
        <v>6.8063098281376737</v>
      </c>
      <c r="CS38" s="1256">
        <f t="shared" si="55"/>
        <v>1.7702600353446099</v>
      </c>
      <c r="CT38" s="1259" t="e">
        <f>IF(CT37&lt;=CV36,CT37/CV36,IF(CT37&lt;=CV36+CZ36,1+(CT37-CV36)/CZ36,IF(CT37&lt;=CV36+CZ36+#REF!,2+(CT37-CV36-CZ36)/#REF!,CT37*3/(CV36+CZ36+#REF!))))</f>
        <v>#REF!</v>
      </c>
      <c r="CU38" s="1256">
        <f>IF(CU37&lt;=CW36,CU37/CW36,IF(CU37&lt;=CW36+CY36,1+(CU37-CW36)/CY36,IF(CU37&lt;=CW36+CY36+DA36,2+(CU37-CW36-CY36)/DA36,CU37*3/(CW36+CY36+DA36))))</f>
        <v>1.0939265536723162</v>
      </c>
      <c r="CV38" s="1259" t="e">
        <f>IF(CV37&lt;=CZ36,CV37/CZ36,IF(CV37&lt;=CZ36+#REF!,1+(CV37-CZ36)/#REF!,IF(CV37&lt;=CZ36+#REF!+#REF!,2+(CV37-CZ36-#REF!)/#REF!,CV37*3/(CZ36+#REF!+#REF!))))</f>
        <v>#REF!</v>
      </c>
      <c r="CW38" s="1256">
        <f>IF(CW37&lt;=CY36,CW37/CY36,IF(CW37&lt;=CY36+DA36,1+(CW37-CY36)/DA36,IF(CW37&lt;=CY36+DA36+DC36,2+(CW37-CY36-DA36)/DC36,CW37*3/(CY36+DA36+DC36))))</f>
        <v>1.2888198757763973</v>
      </c>
      <c r="CX38" s="1259" t="e">
        <f>IF(CX37&lt;=#REF!,CX37/#REF!,IF(CX37&lt;=#REF!+#REF!,1+(CX37-#REF!)/#REF!,IF(CX37&lt;=#REF!+#REF!+#REF!,2+(CX37-#REF!-#REF!)/#REF!,CX37*3/(#REF!+#REF!+#REF!))))</f>
        <v>#REF!</v>
      </c>
      <c r="CY38" s="1256">
        <f>IF(CY37&lt;=DA36,CY37/DA36,IF(CY37&lt;=DA36+DC36,1+(CY37-DA36)/DC36,IF(CY37&lt;=DA36+DC36+DE36,2+(CY37-DA36-DC36)/DE36,CY37*3/(DA36+DC36+DE36))))</f>
        <v>1.5285451197053406</v>
      </c>
      <c r="CZ38" s="1259" t="e">
        <f>IF(CZ37&lt;=#REF!,CZ37/#REF!,IF(CZ37&lt;=#REF!+#REF!,1+(CZ37-#REF!)/#REF!,IF(CZ37&lt;=#REF!+#REF!+#REF!,2+(CZ37-#REF!-#REF!)/#REF!,CZ37*3/(#REF!+#REF!+#REF!))))</f>
        <v>#REF!</v>
      </c>
      <c r="DA38" s="1256">
        <f>IF(DA37&lt;=DC36,DA37/DC36,IF(DA37&lt;=DC36+DE36,1+(DA37-DC36)/DE36,IF(DA37&lt;=DC36+DE36+DG36,2+(DA37-DC36-DE36)/DG36,DA37*3/(DC36+DE36+DG36))))</f>
        <v>1.9452380952380954</v>
      </c>
      <c r="DB38" s="1259">
        <f>IF(DB37&lt;=DD36,DB37/DD36,IF(DB37&lt;=DD36+DF36,1+(DB37-DD36)/DF36,IF(DB37&lt;=DD36+DF36+DH36,2+(DB37-DD36-DF36)/DH36,DB37*3/(DD36+DF36+DH36))))</f>
        <v>14.529620070856391</v>
      </c>
      <c r="DC38" s="1256">
        <f>IF(DC37&lt;=DE36,DC37/DE36,IF(DC37&lt;=DE36+DG36,1+(DC37-DE36)/DG36,IF(DC37&lt;=DE36+DG36+DI36,2+(DC37-DE36-DG36)/DI36,DC37*3/(DE36+DG36+DI36))))</f>
        <v>1.3464373464373467</v>
      </c>
      <c r="DD38" s="1259" t="e">
        <f>IF(DD37&lt;=#REF!,DD37/#REF!,IF(DD37&lt;=#REF!+#REF!,1+(DD37-#REF!)/#REF!,IF(DD37&lt;=#REF!+#REF!+#REF!,2+(DD37-#REF!-#REF!)/#REF!,DD37*3/(#REF!+#REF!+#REF!))))</f>
        <v>#REF!</v>
      </c>
      <c r="DE38" s="1256">
        <f>IF(DE37&lt;=DG36,DE37/DG36,IF(DE37&lt;=DG36+DI36,1+(DE37-DG36)/DI36,IF(DE37&lt;=DG36+DI36+DK36,2+(DE37-DG36-DI36)/DK36,DE37*3/(DG36+DI36+DK36))))</f>
        <v>1.7862318840579714</v>
      </c>
      <c r="DF38" s="1259" t="e">
        <f>IF(DF37&lt;=#REF!,DF37/#REF!,IF(DF37&lt;=#REF!+#REF!,1+(DF37-#REF!)/#REF!,IF(DF37&lt;=#REF!+#REF!+#REF!,2+(DF37-#REF!-#REF!)/#REF!,DF37*3/(#REF!+#REF!+#REF!))))</f>
        <v>#REF!</v>
      </c>
      <c r="DG38" s="1256">
        <f>IF(DG37&lt;=DI36,DG37/DI36,IF(DG37&lt;=DI36+DK36,1+(DG37-DI36)/DK36,IF(DG37&lt;=DI36+DK36+DM36,2+(DG37-DI36-DK36)/DM36,DG37*3/(DI36+DK36+DM36))))</f>
        <v>1.1830238726790452</v>
      </c>
      <c r="DH38" s="1259" t="e">
        <f>IF(DH37&lt;=#REF!,DH37/#REF!,IF(DH37&lt;=#REF!+#REF!,1+(DH37-#REF!)/#REF!,IF(DH37&lt;=#REF!+#REF!+#REF!,2+(DH37-#REF!-#REF!)/#REF!,DH37*3/(#REF!+#REF!+#REF!))))</f>
        <v>#REF!</v>
      </c>
      <c r="DI38" s="1256">
        <f>IF(DI37&lt;=DK36,DI37/DK36,IF(DI37&lt;=DK36+DM36,1+(DI37-DK36)/DM36,IF(DI37&lt;=DK36+DM36+DO36,2+(DI37-DK36-DM36)/DO36,DI37*3/(DK36+DM36+DO36))))</f>
        <v>1.0460251046025106</v>
      </c>
      <c r="DJ38" s="1259">
        <v>1.5</v>
      </c>
      <c r="DK38" s="1256">
        <f>IF(DK37&lt;=DM36,DK37/DM36,IF(DK37&lt;=DM36+DO36,1+(DK37-DM36)/DO36,IF(DK37&lt;=DM36+DO36+DQ36,2+(DK37-DM36-DO36)/DQ36,DK37*3/(DM36+DO36+DQ36))))</f>
        <v>1.8371212121212126</v>
      </c>
      <c r="DL38" s="1259">
        <v>1.5</v>
      </c>
      <c r="DM38" s="1256">
        <f>IF(DM37&lt;=DO36,DM37/DO36,IF(DM37&lt;=DO36+DQ36,1+(DM37-DO36)/DQ36,IF(DM37&lt;=DO36+DQ36+DS36,2+(DM37-DO36-DQ36)/DS36,DM37*3/(DO36+DQ36+DS36))))</f>
        <v>1.0315656565656566</v>
      </c>
      <c r="DN38" s="1259">
        <v>1.5</v>
      </c>
      <c r="DO38" s="1256">
        <f>IF(DO37&lt;=DQ36,DO37/DQ36,IF(DO37&lt;=DQ36+DS36,1+(DO37-DQ36)/DS36,IF(DO37&lt;=DQ36+DS36+DU36,2+(DO37-DQ36-DS36)/DU36,DO37*3/(DQ36+DS36+DU36))))</f>
        <v>0.17676767676767688</v>
      </c>
      <c r="DP38" s="1259">
        <v>1.5</v>
      </c>
      <c r="DQ38" s="1256">
        <f>IF(DQ37&lt;=DS36,DQ37/DS36,IF(DQ37&lt;=DS36+DU36,1+(DQ37-DS36)/DU36,IF(DQ37&lt;=DS36+DU36+DW36,2+(DQ37-DS36-DU36)/DW36,DQ37*3/(DS36+DU36+DW36))))</f>
        <v>0.30475206611570255</v>
      </c>
      <c r="DR38" s="1259">
        <v>1.5</v>
      </c>
      <c r="DS38" s="1256">
        <f>IF(DS37&lt;=DU36,DS37/DU36,IF(DS37&lt;=DU36+DW36,1+(DS37-DU36)/DW36,IF(DS37&lt;=DU36+DW36+DY36,2+(DS37-DU36-DW36)/DY36,DS37*3/(DU36+DW36+DY36))))</f>
        <v>3.5053726169844026</v>
      </c>
      <c r="DT38" s="1259">
        <v>1.5</v>
      </c>
      <c r="DU38" s="1256">
        <f>IF(DU37&lt;=DW36,DU37/DW36,IF(DU37&lt;=DW36+DY36,1+(DU37-DW36)/DY36,IF(DU37&lt;=DW36+DY36+EA36,2+(DU37-DW36-DY36)/EA36,DU37*3/(DW36+DY36+EA36))))</f>
        <v>3.9518704379562055</v>
      </c>
      <c r="DV38" s="1259">
        <v>1.5</v>
      </c>
      <c r="DW38" s="1256">
        <f>IF(DW37&lt;=DY36,DW37/DY36,IF(DW37&lt;=DY36+EA36,1+(DW37-DY36)/EA36,IF(DW37&lt;=DY36+EA36+EC36,2+(DW37-DY36-EA36)/EC36,DW37*3/(DY36+EA36+EC36))))</f>
        <v>8.1518230723251666</v>
      </c>
      <c r="DX38" s="1259">
        <v>1.5</v>
      </c>
      <c r="DY38" s="1256">
        <f>IF(DY37&lt;=EA36,DY37/EA36,IF(DY37&lt;=EA36+EC36,1+(DY37-EA36)/EC36,IF(DY37&lt;=EA36+EC36+EE36,2+(DY37-EA36-EC36)/EE36,DY37*3/(EA36+EC36+EE36))))</f>
        <v>11.775903614457832</v>
      </c>
      <c r="DZ38" s="1259">
        <v>1.5</v>
      </c>
      <c r="EA38" s="1256">
        <f>IF(EA37&lt;=EC36,EA37/EC36,IF(EA37&lt;=EC36+EE36,1+(EA37-EC36)/EE36,IF(EA37&lt;=EC36+EE36+EG36,2+(EA37-EC36-EE36)/EG36,EA37*3/(EC36+EE36+EG36))))</f>
        <v>11.757287328970852</v>
      </c>
      <c r="EB38" s="1259">
        <v>1.5</v>
      </c>
      <c r="EC38" s="1256">
        <f>IF(EC37&lt;=EE36,EC37/EE36,IF(EC37&lt;=EE36+EG36,1+(EC37-EE36)/EG36,IF(EC37&lt;=EE36+EG36+EI36,2+(EC37-EE36-EG36)/EI36,EC37*3/(EE36+EG36+EI36))))</f>
        <v>13.240990990990992</v>
      </c>
      <c r="ED38" s="1259">
        <v>1.5</v>
      </c>
      <c r="EE38" s="1256">
        <f>IF(EE37&lt;=EG36,EE37/EG36,IF(EE37&lt;=EG36+EI36,1+(EE37-EG36)/EI36,IF(EE37&lt;=EG36+EI36+EK36,2+(EE37-EG36-EI36)/EK36,EE37*3/(EG36+EI36+EK36))))</f>
        <v>12.495752895752899</v>
      </c>
      <c r="EF38" s="1259">
        <v>1.5</v>
      </c>
      <c r="EG38" s="1256">
        <f>IF(EG37&lt;=EI36,EG37/EI36,IF(EG37&lt;=EI36+EK36,1+(EG37-EI36)/EK36,IF(EG37&lt;=EI36+EK36+EM36,2+(EG37-EI36-EK36)/EM36,EG37*3/(EI36+EK36+EM36))))</f>
        <v>9.0429082240762853</v>
      </c>
      <c r="EH38" s="1259">
        <v>1.5</v>
      </c>
      <c r="EI38" s="1256">
        <f>IF(EI37&lt;=EK36,EI37/EK36,IF(EI37&lt;=EK36+EM36,1+(EI37-EK36)/EM36,IF(EI37&lt;=EK36+EM36+EO36,2+(EI37-EK36-EM36)/EO36,EI37*3/(EK36+EM36+EO36))))</f>
        <v>4.0559380378657499</v>
      </c>
      <c r="EJ38" s="1259">
        <v>2.5</v>
      </c>
      <c r="EK38" s="1256">
        <f>IF(EK37&lt;=EM36,EK37/EM36,IF(EK37&lt;=EM36+EO36,1+(EK37-EM36)/EO36,IF(EK37&lt;=EM36+EO36+EQ36,2+(EK37-EM36-EO36)/EQ36,EK37*3/(EM36+EO36+EQ36))))</f>
        <v>2.2844135802469139</v>
      </c>
      <c r="EL38" s="1259">
        <v>2.5</v>
      </c>
      <c r="EM38" s="1256">
        <f>IF(EM37&lt;=EO36,EM37/EO36,IF(EM37&lt;=EO36+EQ36,1+(EM37-EO36)/EQ36,IF(EM37&lt;=EO36+EQ36+ES36,2+(EM37-EO36-EQ36)/ES36,EM37*3/(EO36+EQ36+ES36))))</f>
        <v>2.1098384728340673</v>
      </c>
      <c r="EN38" s="1259">
        <v>2.5</v>
      </c>
      <c r="EO38" s="1256">
        <f>IF(EO37&lt;=EQ36,EO37/EQ36,IF(EO37&lt;=EQ36+ES36,1+(EO37-EQ36)/ES36,IF(EO37&lt;=EQ36+ES36+EU36,2+(EO37-EQ36-ES36)/EU36,EO37*3/(EQ36+ES36+EU36))))</f>
        <v>1.8886930983847279</v>
      </c>
      <c r="EP38" s="1259">
        <v>2.5</v>
      </c>
      <c r="EQ38" s="1256">
        <f>IF(EQ37&lt;=ES36,EQ37/ES36,IF(EQ37&lt;=ES36+EU36,1+(EQ37-ES36)/EU36,IF(EQ37&lt;=ES36+EU36+EW36,2+(EQ37-ES36-EU36)/EW36,EQ37*3/(ES36+EU36+EW36))))</f>
        <v>1.8661616161616146</v>
      </c>
      <c r="ER38" s="1259">
        <v>2.5</v>
      </c>
      <c r="ES38" s="1256" t="e">
        <f>IF(ES37&lt;=EU36,ES37/EU36,IF(ES37&lt;=EU36+EW36,1+(ES37-EU36)/EW36,IF(ES37&lt;=EU36+EW36+EY36,2+(ES37-EU36-EW36)/EY36,ES37*3/(EU36+EW36+EY36))))</f>
        <v>#REF!</v>
      </c>
      <c r="ET38" s="1259">
        <v>2.5</v>
      </c>
      <c r="EU38" s="1256" t="e">
        <f>IF(EU37&lt;=EW36,EU37/EW36,IF(EU37&lt;=EW36+EY36,1+(EU37-EW36)/EY36,IF(EU37&lt;=EW36+EY36+FA36,2+(EU37-EW36-EY36)/FA36,EU37*3/(EW36+EY36+FA36))))</f>
        <v>#REF!</v>
      </c>
      <c r="EV38" s="1259">
        <v>2.5</v>
      </c>
      <c r="EW38" s="1256" t="e">
        <f>IF(EW37&lt;=EY36,EW37/EY36,IF(EW37&lt;=EY36+FA36,1+(EW37-EY36)/FA36,IF(EW37&lt;=EY36+FA36+FC36,2+(EW37-EY36-FA36)/FC36,EW37*3/(EY36+FA36+FC36))))</f>
        <v>#REF!</v>
      </c>
      <c r="EX38" s="1259">
        <v>2.5</v>
      </c>
      <c r="EY38" s="1256" t="e">
        <f>IF(EY37&lt;=FA36,EY37/FA36,IF(EY37&lt;=FA36+FC36,1+(EY37-FA36)/FC36,IF(EY37&lt;=FA36+FC36+FE36,2+(EY37-FA36-FC36)/FE36,EY37*3/(FA36+FC36+FE36))))</f>
        <v>#REF!</v>
      </c>
      <c r="EZ38" s="1259">
        <v>2.5</v>
      </c>
      <c r="FA38" s="1256" t="e">
        <f>IF(FA37&lt;=FC36,FA37/FC36,IF(FA37&lt;=FC36+FE36,1+(FA37-FC36)/FE36,IF(FA37&lt;=FC36+FE36+FG36,2+(FA37-FC36-FE36)/FG36,FA37*3/(FC36+FE36+FG36))))</f>
        <v>#REF!</v>
      </c>
      <c r="FB38" s="1259">
        <v>2.5</v>
      </c>
      <c r="FC38" s="1256" t="e">
        <f>IF(FC37&lt;=FE36,FC37/FE36,IF(FC37&lt;=FE36+FG36,1+(FC37-FE36)/FG36,IF(FC37&lt;=FE36+FG36+FI36,2+(FC37-FE36-FG36)/FI36,FC37*3/(FE36+FG36+FI36))))</f>
        <v>#REF!</v>
      </c>
      <c r="FD38" s="1259">
        <v>2</v>
      </c>
      <c r="FE38" s="1256">
        <f>IF(FE37&lt;=FG36,FE37/FG36,IF(FE37&lt;=FG36+FI36,1+(FE37-FG36)/FI36,IF(FE37&lt;=FG36+FI36+FK36,2+(FE37-FG36-FI36)/FK36,FE37*3/(FG36+FI36+FK36))))</f>
        <v>1.570446735395189</v>
      </c>
      <c r="FF38" s="1259">
        <v>2</v>
      </c>
      <c r="FG38" s="1256">
        <f>IF(FG37&lt;=FI36,FG37/FI36,IF(FG37&lt;=FI36+FK36,1+(FG37-FI36)/FK36,IF(FG37&lt;=FI36+FK36+FM36,2+(FG37-FI36-FK36)/FM36,FG37*3/(FI36+FK36+FM36))))</f>
        <v>1.6745362563237773</v>
      </c>
      <c r="FH38" s="1259">
        <v>2</v>
      </c>
      <c r="FI38" s="1256">
        <f>IF(FI37&lt;=FK36,FI37/FK36,IF(FI37&lt;=FK36+FM36,1+(FI37-FK36)/FM36,IF(FI37&lt;=FK36+FM36+FO36,2+(FI37-FK36-FM36)/FO36,FI37*3/(FK36+FM36+FO36))))</f>
        <v>1.7216854535695116</v>
      </c>
      <c r="FJ38" s="1259">
        <v>2</v>
      </c>
      <c r="FK38" s="1256">
        <f>IF(FK37&lt;=FM36,FK37/FM36,IF(FK37&lt;=FM36+FO36,1+(FK37-FM36)/FO36,IF(FK37&lt;=FM36+FO36+FQ36,2+(FK37-FM36-FO36)/FQ36,FK37*3/(FM36+FO36+FQ36))))</f>
        <v>1.0787286063569683</v>
      </c>
      <c r="FL38" s="1259">
        <v>2</v>
      </c>
      <c r="FM38" s="1256">
        <f>IF(FM37&lt;=FO36,FM37/FO36,IF(FM37&lt;=FO36+FQ36,1+(FM37-FO36)/FQ36,IF(FM37&lt;=FO36+FQ36+FS36,2+(FM37-FO36-FQ36)/FS36,FM37*3/(FO36+FQ36+FS36))))</f>
        <v>0.68655256723716407</v>
      </c>
      <c r="FN38" s="1259">
        <v>2</v>
      </c>
      <c r="FO38" s="1256">
        <f>IF(FO37&lt;=FQ36,FO37/FQ36,IF(FO37&lt;=FQ36+FS36,1+(FO37-FQ36)/FS36,IF(FO37&lt;=FQ36+FS36+FU36,2+(FO37-FQ36-FS36)/FU36,FO37*3/(FQ36+FS36+FU36))))</f>
        <v>3.2839851024208575</v>
      </c>
      <c r="FP38" s="1260">
        <v>2</v>
      </c>
      <c r="FQ38" s="1256">
        <f>IF(FQ37&lt;=FS36,FQ37/FS36,IF(FQ37&lt;=FS36+FU36,1+(FQ37-FS36)/FU36,IF(FQ37&lt;=FS36+FU36+FW36,2+(FQ37-FS36-FU36)/FW36,FQ37*3/(FS36+FU36+FW36))))</f>
        <v>2.7111553784860565</v>
      </c>
      <c r="FR38" s="1261">
        <v>2</v>
      </c>
      <c r="FS38" s="1256">
        <f>IF(FS37&lt;=FU36,FS37/FU36,IF(FS37&lt;=FU36+FW36,1+(FS37-FU36)/FW36,IF(FS37&lt;=FU36+FW36+FY36,2+(FS37-FU36-FW36)/FY36,FS37*3/(FU36+FW36+FY36))))</f>
        <v>1.8222111553784868</v>
      </c>
      <c r="FT38" s="1260">
        <f>IF(FT37&lt;=FV36,FT37/FV36,IF(FT37&lt;=FV36+FX36,1+(FT37-FV36)/FX36,IF(FT37&lt;=FV36+FX36+FZ36,2+(FT37-FV36-FX36)/FZ36,FT37*3/(FV36+FX36+FZ36))))</f>
        <v>2.6541274817136884</v>
      </c>
      <c r="FU38" s="1256">
        <f>IF(FU37&lt;=FW36,FU37/FW36,IF(FU37&lt;=FW36+FY36,1+(FU37-FW36)/FY36,IF(FU37&lt;=FW36+FY36+GA36,2+(FU37-FW36-FY36)/GA36,FU37*3/(FW36+FY36+GA36))))</f>
        <v>1.1636205395996533</v>
      </c>
      <c r="FV38" s="1260" t="e">
        <f>IF(FV37&lt;=FX36,FV37/FX36,IF(FV37&lt;=FX36+FZ36,1+(FV37-FX36)/FZ36,IF(FV37&lt;=FX36+FZ36+#REF!,2+(FV37-FX36-FZ36)/#REF!,FV37*3/(FX36+FZ36+#REF!))))</f>
        <v>#REF!</v>
      </c>
      <c r="FW38" s="1256">
        <f>IF(FW37&lt;=FY36,FW37/FY36,IF(FW37&lt;=FY36+GA36,1+(FW37-FY36)/GA36,IF(FW37&lt;=FY36+GA36+GB36,2+(FW37-FY36-GA36)/GB36,FW37*3/(FY36+GA36+GB36))))</f>
        <v>2.0148975791433923</v>
      </c>
      <c r="FX38" s="1260" t="e">
        <f>IF(FX37&lt;=FZ36,FX37/FZ36,IF(FX37&lt;=FZ36+#REF!,1+(FX37-FZ36)/#REF!,IF(FX37&lt;=FZ36+#REF!+#REF!,2+(FX37-FZ36-#REF!)/#REF!,FX37*3/(FZ36+#REF!+#REF!))))</f>
        <v>#REF!</v>
      </c>
      <c r="FY38" s="1256">
        <f>IF(FY37&lt;=GA36,FY37/GA36,IF(FY37&lt;=GA36+GB36,1+(FY37-GA36)/GB36,IF(FY37&lt;=GA36+GB36+GC36,2+(FY37-GA36-GB36)/GC36,FY37*3/(GA36+GB36+GC36))))</f>
        <v>1.5623836126629453</v>
      </c>
      <c r="FZ38" s="1260" t="e">
        <f>IF(FZ37&lt;=#REF!,FZ37/#REF!,IF(FZ37&lt;=#REF!+#REF!,1+(FZ37-#REF!)/#REF!,IF(FZ37&lt;=#REF!+#REF!+#REF!,2+(FZ37-#REF!-#REF!)/#REF!,FZ37*3/(#REF!+#REF!+#REF!))))</f>
        <v>#REF!</v>
      </c>
      <c r="GA38" s="1262">
        <f t="shared" ref="GA38:IL38" si="56">IF(GA37&lt;=GB36,GA37/GB36,IF(GA37&lt;=GB36+GC36,1+(GA37-GB36)/GC36,IF(GA37&lt;=GB36+GC36+GD36,2+(GA37-GB36-GC36)/GD36,GA37*3/(GB36+GC36+GD36))))</f>
        <v>2.0653298835705054</v>
      </c>
      <c r="GB38" s="1263">
        <f t="shared" si="56"/>
        <v>1.1584734799482546</v>
      </c>
      <c r="GC38" s="1263">
        <f t="shared" si="56"/>
        <v>2.1924485125858126</v>
      </c>
      <c r="GD38" s="1263">
        <f t="shared" si="56"/>
        <v>1.8588100686498858</v>
      </c>
      <c r="GE38" s="1264">
        <f t="shared" si="56"/>
        <v>2.6101252609603347</v>
      </c>
      <c r="GF38" s="1265">
        <f t="shared" si="56"/>
        <v>3.6520421903052056</v>
      </c>
      <c r="GG38" s="1264">
        <f t="shared" si="56"/>
        <v>4.4333250558728592</v>
      </c>
      <c r="GH38" s="1264">
        <f t="shared" si="56"/>
        <v>4.775678146906432</v>
      </c>
      <c r="GI38" s="1266">
        <f t="shared" si="56"/>
        <v>4.9174236168455838</v>
      </c>
      <c r="GJ38" s="1264">
        <f t="shared" si="56"/>
        <v>4.1192100538599643</v>
      </c>
      <c r="GK38" s="1266">
        <f t="shared" si="56"/>
        <v>2.8419797257006558</v>
      </c>
      <c r="GL38" s="1264">
        <f t="shared" si="56"/>
        <v>2.2936507936507935</v>
      </c>
      <c r="GM38" s="1266">
        <f t="shared" si="56"/>
        <v>3.3847019122609678</v>
      </c>
      <c r="GN38" s="1265">
        <f t="shared" si="56"/>
        <v>2.2690977679974855</v>
      </c>
      <c r="GO38" s="1267">
        <f t="shared" si="56"/>
        <v>1.7752279157497646</v>
      </c>
      <c r="GP38" s="1265">
        <f t="shared" si="56"/>
        <v>2.0961928362243749</v>
      </c>
      <c r="GQ38" s="1265">
        <f t="shared" si="56"/>
        <v>1.8784636179319669</v>
      </c>
      <c r="GR38" s="1265">
        <f t="shared" si="56"/>
        <v>2.1651542649727773</v>
      </c>
      <c r="GS38" s="1268">
        <f t="shared" si="56"/>
        <v>2.4718309859154957</v>
      </c>
      <c r="GT38" s="1265">
        <f t="shared" si="56"/>
        <v>2.9712092130518255</v>
      </c>
      <c r="GU38" s="1265">
        <f t="shared" si="56"/>
        <v>2.7002188183807463</v>
      </c>
      <c r="GV38" s="1269">
        <f t="shared" si="56"/>
        <v>2.4499740798341119</v>
      </c>
      <c r="GW38" s="1265">
        <f t="shared" si="56"/>
        <v>1.9341627786417841</v>
      </c>
      <c r="GX38" s="1269">
        <f t="shared" si="56"/>
        <v>2.4190089829035069</v>
      </c>
      <c r="GY38" s="1264">
        <f t="shared" si="56"/>
        <v>2.3435374149659873</v>
      </c>
      <c r="GZ38" s="1269">
        <f t="shared" si="56"/>
        <v>1.9501133786848086</v>
      </c>
      <c r="HA38" s="1265">
        <f t="shared" si="56"/>
        <v>1.2963012064165456</v>
      </c>
      <c r="HB38" s="1265">
        <f t="shared" si="56"/>
        <v>1.0653155633880387</v>
      </c>
      <c r="HC38" s="1265">
        <f t="shared" si="56"/>
        <v>1.029719626168224</v>
      </c>
      <c r="HD38" s="1265">
        <f t="shared" si="56"/>
        <v>2.0999015748031495</v>
      </c>
      <c r="HE38" s="1265">
        <f t="shared" si="56"/>
        <v>3.1281533804238149</v>
      </c>
      <c r="HF38" s="1265">
        <f t="shared" si="56"/>
        <v>3.4827767551932691</v>
      </c>
      <c r="HG38" s="1265">
        <f t="shared" si="56"/>
        <v>2.928949357520787</v>
      </c>
      <c r="HH38" s="1265">
        <f t="shared" si="56"/>
        <v>2.851805728518058</v>
      </c>
      <c r="HI38" s="1269">
        <f t="shared" si="56"/>
        <v>2.1382441977800211</v>
      </c>
      <c r="HJ38" s="1265">
        <f t="shared" si="56"/>
        <v>2.1772036474164138</v>
      </c>
      <c r="HK38" s="1269">
        <f t="shared" si="56"/>
        <v>1.4586626139817633</v>
      </c>
      <c r="HL38" s="1269">
        <f t="shared" si="56"/>
        <v>0.77689969604863263</v>
      </c>
      <c r="HM38" s="1269">
        <f t="shared" si="56"/>
        <v>0.9268826619964976</v>
      </c>
      <c r="HN38" s="1269">
        <f t="shared" si="56"/>
        <v>0.81549252820982021</v>
      </c>
      <c r="HO38" s="1269">
        <f t="shared" si="56"/>
        <v>0.72733924071213729</v>
      </c>
      <c r="HP38" s="1269">
        <f t="shared" si="56"/>
        <v>1.1058823529411779</v>
      </c>
      <c r="HQ38" s="1269">
        <f t="shared" si="56"/>
        <v>1.6621454993834814</v>
      </c>
      <c r="HR38" s="1269">
        <f t="shared" si="56"/>
        <v>1.4385454545454568</v>
      </c>
      <c r="HS38" s="1269">
        <f t="shared" si="56"/>
        <v>2.367693274670021</v>
      </c>
      <c r="HT38" s="1270">
        <f t="shared" si="56"/>
        <v>2.3867684478371531</v>
      </c>
      <c r="HU38" s="1271">
        <f t="shared" si="56"/>
        <v>3.1165876777251214</v>
      </c>
      <c r="HV38" s="1271">
        <f t="shared" si="56"/>
        <v>2.3783197831978318</v>
      </c>
      <c r="HW38" s="1271">
        <f t="shared" si="56"/>
        <v>1.6926829268292682</v>
      </c>
      <c r="HX38" s="1272">
        <f t="shared" si="56"/>
        <v>1.7903139968068116</v>
      </c>
      <c r="HY38" s="1270">
        <f t="shared" si="56"/>
        <v>1.4762678803641092</v>
      </c>
      <c r="HZ38" s="1273">
        <f t="shared" si="56"/>
        <v>1.1992597162245524</v>
      </c>
      <c r="IA38" s="1274">
        <f t="shared" si="56"/>
        <v>2.5419780219780215</v>
      </c>
      <c r="IB38" s="1275">
        <f t="shared" si="56"/>
        <v>2.2243947858472994</v>
      </c>
      <c r="IC38" s="1276">
        <f t="shared" si="56"/>
        <v>1.7312228429546861</v>
      </c>
      <c r="ID38" s="1274">
        <f t="shared" si="56"/>
        <v>1.6232558139534867</v>
      </c>
      <c r="IE38" s="1277">
        <f t="shared" si="56"/>
        <v>5.9987416107382536</v>
      </c>
      <c r="IF38" s="1278">
        <f t="shared" si="56"/>
        <v>3.6918960244648309</v>
      </c>
      <c r="IG38" s="1279">
        <f t="shared" si="56"/>
        <v>2.6983024691358017</v>
      </c>
      <c r="IH38" s="1280">
        <f t="shared" si="56"/>
        <v>1.9359567901234558</v>
      </c>
      <c r="II38" s="1279">
        <f t="shared" si="56"/>
        <v>2.1472602739726008</v>
      </c>
      <c r="IJ38" s="1281">
        <f t="shared" si="56"/>
        <v>1.2876712328767104</v>
      </c>
      <c r="IK38" s="1281">
        <f t="shared" si="56"/>
        <v>1.0997624703087872</v>
      </c>
      <c r="IL38" s="1282">
        <f t="shared" si="56"/>
        <v>1.7062937062937049</v>
      </c>
      <c r="IM38" s="1279">
        <f t="shared" ref="IM38:JO38" si="57">IF(IM37&lt;=IN36,IM37/IN36,IF(IM37&lt;=IN36+IO36,1+(IM37-IN36)/IO36,IF(IM37&lt;=IN36+IO36+IP36,2+(IM37-IN36-IO36)/IP36,IM37*3/(IN36+IO36+IP36))))</f>
        <v>9.1440397350993372</v>
      </c>
      <c r="IN38" s="1283">
        <f t="shared" si="57"/>
        <v>4.1222385861561124</v>
      </c>
      <c r="IO38" s="1284">
        <f t="shared" si="57"/>
        <v>4.217430530494406</v>
      </c>
      <c r="IP38" s="1285">
        <f t="shared" si="57"/>
        <v>5.5016669935281417</v>
      </c>
      <c r="IQ38" s="1283">
        <f t="shared" si="57"/>
        <v>8.7066450567260922</v>
      </c>
      <c r="IR38" s="1283">
        <f t="shared" si="57"/>
        <v>9.1953169617361503</v>
      </c>
      <c r="IS38" s="1283">
        <f t="shared" si="57"/>
        <v>6.5392535392535374</v>
      </c>
      <c r="IT38" s="1283">
        <f t="shared" si="57"/>
        <v>6.8957915831663312</v>
      </c>
      <c r="IU38" s="1283">
        <f t="shared" si="57"/>
        <v>5.8690591658583875</v>
      </c>
      <c r="IV38" s="1283">
        <f t="shared" si="57"/>
        <v>5.0455198850023937</v>
      </c>
      <c r="IW38" s="1283">
        <f t="shared" si="57"/>
        <v>4.7792299540798284</v>
      </c>
      <c r="IX38" s="1283">
        <f t="shared" si="57"/>
        <v>5.005221932114881</v>
      </c>
      <c r="IY38" s="1283">
        <f t="shared" si="57"/>
        <v>4.9215491559086377</v>
      </c>
      <c r="IZ38" s="1283">
        <f t="shared" si="57"/>
        <v>3.7578757875787567</v>
      </c>
      <c r="JA38" s="1283">
        <f t="shared" si="57"/>
        <v>3.8313873626373613</v>
      </c>
      <c r="JB38" s="1283">
        <f t="shared" si="57"/>
        <v>3.7720063441712903</v>
      </c>
      <c r="JC38" s="1283">
        <f t="shared" si="57"/>
        <v>2.7635294117647033</v>
      </c>
      <c r="JD38" s="1283">
        <f t="shared" si="57"/>
        <v>2.6774595267745926</v>
      </c>
      <c r="JE38" s="1283">
        <f t="shared" si="57"/>
        <v>1.9763387297633845</v>
      </c>
      <c r="JF38" s="1283">
        <f t="shared" si="57"/>
        <v>1.8540630182421185</v>
      </c>
      <c r="JG38" s="1283">
        <f t="shared" si="57"/>
        <v>7.9701492537313321</v>
      </c>
      <c r="JH38" s="1283" t="e">
        <f t="shared" si="57"/>
        <v>#DIV/0!</v>
      </c>
      <c r="JI38" s="1283" t="e">
        <f t="shared" si="57"/>
        <v>#DIV/0!</v>
      </c>
      <c r="JJ38" s="1283" t="e">
        <f t="shared" si="57"/>
        <v>#DIV/0!</v>
      </c>
      <c r="JK38" s="1283" t="e">
        <f t="shared" si="57"/>
        <v>#DIV/0!</v>
      </c>
      <c r="JL38" s="1283" t="e">
        <f t="shared" si="57"/>
        <v>#DIV/0!</v>
      </c>
      <c r="JM38" s="1283" t="e">
        <f t="shared" si="57"/>
        <v>#DIV/0!</v>
      </c>
      <c r="JN38" s="1283" t="e">
        <f t="shared" si="57"/>
        <v>#DIV/0!</v>
      </c>
      <c r="JO38" s="1283" t="e">
        <f t="shared" si="57"/>
        <v>#DIV/0!</v>
      </c>
    </row>
    <row r="39" spans="1:275" ht="13.5" hidden="1" customHeight="1">
      <c r="A39" s="1018"/>
      <c r="B39" s="1972" t="s">
        <v>1151</v>
      </c>
      <c r="C39" s="1973">
        <v>2.5</v>
      </c>
      <c r="D39" s="1185" t="s">
        <v>1142</v>
      </c>
      <c r="E39" s="1186"/>
      <c r="F39" s="1187">
        <v>2.2999999999999998</v>
      </c>
      <c r="G39" s="1188">
        <v>0.78500000000000003</v>
      </c>
      <c r="H39" s="1189">
        <v>0.74199999999999999</v>
      </c>
      <c r="I39" s="1190">
        <v>0</v>
      </c>
      <c r="J39" s="1191">
        <f>H40</f>
        <v>1</v>
      </c>
      <c r="K39" s="1192">
        <v>4.2999999999999997E-2</v>
      </c>
      <c r="L39" s="1191">
        <v>1.5</v>
      </c>
      <c r="M39" s="1192">
        <v>3.5999999999999997E-2</v>
      </c>
      <c r="N39" s="1189">
        <v>1.6</v>
      </c>
      <c r="O39" s="1192">
        <v>0.182</v>
      </c>
      <c r="P39" s="1189">
        <v>1.5</v>
      </c>
      <c r="Q39" s="1190">
        <v>1.0580000000000001</v>
      </c>
      <c r="R39" s="1193">
        <v>1</v>
      </c>
      <c r="S39" s="1194">
        <v>0.32300000000000001</v>
      </c>
      <c r="T39" s="1189">
        <v>1</v>
      </c>
      <c r="U39" s="1192">
        <v>1.38</v>
      </c>
      <c r="V39" s="1189">
        <v>1.6</v>
      </c>
      <c r="W39" s="1192">
        <v>0.81499999999999995</v>
      </c>
      <c r="X39" s="1191">
        <v>2.2000000000000002</v>
      </c>
      <c r="Y39" s="1192">
        <v>0.432</v>
      </c>
      <c r="Z39" s="1191">
        <v>2.2000000000000002</v>
      </c>
      <c r="AA39" s="1192">
        <v>0.72</v>
      </c>
      <c r="AB39" s="1191">
        <v>1.8</v>
      </c>
      <c r="AC39" s="1192">
        <v>0.313</v>
      </c>
      <c r="AD39" s="1191">
        <v>1</v>
      </c>
      <c r="AE39" s="1192">
        <v>0.17100000000000001</v>
      </c>
      <c r="AF39" s="1193">
        <v>7.0999999999999994E-2</v>
      </c>
      <c r="AG39" s="1195">
        <v>0.19500000000000001</v>
      </c>
      <c r="AH39" s="1196">
        <v>3.5000000000000003E-2</v>
      </c>
      <c r="AI39" s="1030">
        <v>7.5999999999999998E-2</v>
      </c>
      <c r="AJ39" s="1196">
        <v>0.253</v>
      </c>
      <c r="AK39" s="1030">
        <v>0.90100000000000002</v>
      </c>
      <c r="AL39" s="1197">
        <v>0.46899999999999997</v>
      </c>
      <c r="AM39" s="1198">
        <v>0.42699999999999999</v>
      </c>
      <c r="AN39" s="1197">
        <v>0.64100000000000001</v>
      </c>
      <c r="AO39" s="1199">
        <v>1.081</v>
      </c>
      <c r="AP39" s="1197">
        <v>0.78500000000000003</v>
      </c>
      <c r="AQ39" s="1198">
        <v>0.57599999999999996</v>
      </c>
      <c r="AR39" s="1197">
        <v>0.52300000000000002</v>
      </c>
      <c r="AS39" s="1199">
        <v>0.32700000000000001</v>
      </c>
      <c r="AT39" s="1197">
        <v>0.48799999999999999</v>
      </c>
      <c r="AU39" s="1199">
        <v>0</v>
      </c>
      <c r="AV39" s="1197">
        <v>0.61799999999999999</v>
      </c>
      <c r="AW39" s="1199">
        <v>0.80400000000000005</v>
      </c>
      <c r="AX39" s="1197">
        <v>0.83699999999999997</v>
      </c>
      <c r="AY39" s="1199">
        <v>0.31900000000000001</v>
      </c>
      <c r="AZ39" s="1197">
        <v>0.92100000000000004</v>
      </c>
      <c r="BA39" s="1199">
        <v>0.35599999999999998</v>
      </c>
      <c r="BB39" s="1197">
        <v>0.95799999999999996</v>
      </c>
      <c r="BC39" s="1198">
        <v>0.189</v>
      </c>
      <c r="BD39" s="1196">
        <v>0.17399999999999999</v>
      </c>
      <c r="BE39" s="1198">
        <v>0.48499999999999999</v>
      </c>
      <c r="BF39" s="1196">
        <v>0.20200000000000001</v>
      </c>
      <c r="BG39" s="1235">
        <v>0</v>
      </c>
      <c r="BH39" s="1196">
        <v>0.36799999999999999</v>
      </c>
      <c r="BI39" s="1198">
        <v>1.909</v>
      </c>
      <c r="BJ39" s="1197">
        <v>0.28599999999999998</v>
      </c>
      <c r="BK39" s="1198">
        <v>0.188</v>
      </c>
      <c r="BL39" s="1197">
        <v>0.32400000000000001</v>
      </c>
      <c r="BM39" s="1199">
        <v>0.96599999999999997</v>
      </c>
      <c r="BN39" s="1197">
        <v>0.38400000000000001</v>
      </c>
      <c r="BO39" s="1199">
        <v>3.2000000000000001E-2</v>
      </c>
      <c r="BP39" s="1197">
        <v>0.314</v>
      </c>
      <c r="BQ39" s="1199">
        <v>0.73499999999999999</v>
      </c>
      <c r="BR39" s="1197">
        <v>0.33800000000000002</v>
      </c>
      <c r="BS39" s="1199">
        <v>0.25800000000000001</v>
      </c>
      <c r="BT39" s="1197">
        <v>0.34699999999999998</v>
      </c>
      <c r="BU39" s="1199">
        <v>0.54100000000000004</v>
      </c>
      <c r="BV39" s="1197">
        <v>0.67600000000000005</v>
      </c>
      <c r="BW39" s="1199">
        <v>0.69099999999999995</v>
      </c>
      <c r="BX39" s="1197">
        <v>0.81699999999999995</v>
      </c>
      <c r="BY39" s="1199">
        <v>0.115</v>
      </c>
      <c r="BZ39" s="1197">
        <v>0.58499999999999996</v>
      </c>
      <c r="CA39" s="1199">
        <v>5.8999999999999997E-2</v>
      </c>
      <c r="CB39" s="1197">
        <v>0.189</v>
      </c>
      <c r="CC39" s="1199">
        <v>0.25900000000000001</v>
      </c>
      <c r="CD39" s="1197">
        <f>+CD40</f>
        <v>0.16800000000000001</v>
      </c>
      <c r="CE39" s="1199">
        <v>4.0000000000000001E-3</v>
      </c>
      <c r="CF39" s="1197">
        <v>0.25</v>
      </c>
      <c r="CG39" s="1199">
        <v>0.46400000000000002</v>
      </c>
      <c r="CH39" s="1197">
        <v>0.23</v>
      </c>
      <c r="CI39" s="1199">
        <v>8.3000000000000004E-2</v>
      </c>
      <c r="CJ39" s="1197">
        <v>0.27600000000000002</v>
      </c>
      <c r="CK39" s="1199">
        <v>0.32500000000000001</v>
      </c>
      <c r="CL39" s="1197">
        <v>0.311</v>
      </c>
      <c r="CM39" s="1199">
        <v>4.0000000000000001E-3</v>
      </c>
      <c r="CN39" s="1197">
        <v>0.2547934075782024</v>
      </c>
      <c r="CO39" s="1199">
        <v>0.374</v>
      </c>
      <c r="CP39" s="1197">
        <v>0.29899999999999999</v>
      </c>
      <c r="CQ39" s="1199">
        <v>0.50800000000000001</v>
      </c>
      <c r="CR39" s="1197">
        <v>0.32800000000000001</v>
      </c>
      <c r="CS39" s="1199">
        <v>0.28000000000000003</v>
      </c>
      <c r="CT39" s="1197">
        <v>0.33</v>
      </c>
      <c r="CU39" s="1199">
        <v>0.70599999999999996</v>
      </c>
      <c r="CV39" s="1197">
        <v>0.41</v>
      </c>
      <c r="CW39" s="1199">
        <v>0.52400000000000002</v>
      </c>
      <c r="CX39" s="1197">
        <v>0.39600000000000002</v>
      </c>
      <c r="CY39" s="1199">
        <v>0.28799999999999998</v>
      </c>
      <c r="CZ39" s="1197">
        <v>9.0999999999999998E-2</v>
      </c>
      <c r="DA39" s="1199">
        <v>0.16800000000000001</v>
      </c>
      <c r="DB39" s="1197">
        <v>9.0999999999999998E-2</v>
      </c>
      <c r="DC39" s="1199">
        <v>3.4000000000000002E-2</v>
      </c>
      <c r="DD39" s="1197">
        <v>0.125</v>
      </c>
      <c r="DE39" s="1199">
        <v>7.1999999999999995E-2</v>
      </c>
      <c r="DF39" s="1197">
        <v>0.128</v>
      </c>
      <c r="DG39" s="1199">
        <f>[12]PCR!$J$134</f>
        <v>0</v>
      </c>
      <c r="DH39" s="1197">
        <v>0.13100000000000001</v>
      </c>
      <c r="DI39" s="1199">
        <f>[13]PCR!$J$136</f>
        <v>4.5999999999999999E-2</v>
      </c>
      <c r="DJ39" s="1197">
        <v>0.17599999999999999</v>
      </c>
      <c r="DK39" s="1199">
        <v>2.9000000000000001E-2</v>
      </c>
      <c r="DL39" s="1197">
        <v>0.18</v>
      </c>
      <c r="DM39" s="1199">
        <v>0.13</v>
      </c>
      <c r="DN39" s="1197">
        <v>0.21099999999999999</v>
      </c>
      <c r="DO39" s="1199">
        <v>0.04</v>
      </c>
      <c r="DP39" s="1197">
        <v>0.23699999999999999</v>
      </c>
      <c r="DQ39" s="1199">
        <v>0.41799999999999998</v>
      </c>
      <c r="DR39" s="1197">
        <v>0.25800000000000001</v>
      </c>
      <c r="DS39" s="1199">
        <v>0.14000000000000001</v>
      </c>
      <c r="DT39" s="1197">
        <v>0.30299999999999999</v>
      </c>
      <c r="DU39" s="1199">
        <f>[14]PCR!$J$168</f>
        <v>0.4</v>
      </c>
      <c r="DV39" s="1197">
        <v>0.28999999999999998</v>
      </c>
      <c r="DW39" s="1199">
        <f>[15]PCR!$J$166</f>
        <v>0.35499999999999998</v>
      </c>
      <c r="DX39" s="1197">
        <v>0.13200000000000001</v>
      </c>
      <c r="DY39" s="1199">
        <f>[16]PCR!$J$143</f>
        <v>0.3</v>
      </c>
      <c r="DZ39" s="1197">
        <v>0.13400000000000001</v>
      </c>
      <c r="EA39" s="1199">
        <f>[17]PCR!$J$134</f>
        <v>0.09</v>
      </c>
      <c r="EB39" s="1197">
        <v>0.19800000000000001</v>
      </c>
      <c r="EC39" s="1199">
        <f>[18]PCR!$J$136</f>
        <v>0.14000000000000001</v>
      </c>
      <c r="ED39" s="1197">
        <v>0.20399999999999999</v>
      </c>
      <c r="EE39" s="1199">
        <f>[19]PCR!$J$134</f>
        <v>9.6000000000000002E-2</v>
      </c>
      <c r="EF39" s="1197">
        <v>0.23400000000000001</v>
      </c>
      <c r="EG39" s="1199">
        <f>[20]PCR!$J$138</f>
        <v>0.01</v>
      </c>
      <c r="EH39" s="1197">
        <v>0.27900000000000003</v>
      </c>
      <c r="EI39" s="1199">
        <f>[21]PCR!$J$148</f>
        <v>0.02</v>
      </c>
      <c r="EJ39" s="1197">
        <v>0.105</v>
      </c>
      <c r="EK39" s="1199">
        <f>[22]PCR!$J$151</f>
        <v>7.2999999999999995E-2</v>
      </c>
      <c r="EL39" s="1197">
        <v>0.129</v>
      </c>
      <c r="EM39" s="1199">
        <f>[23]PCR!$J$168</f>
        <v>0.48599999999999999</v>
      </c>
      <c r="EN39" s="1197">
        <v>0.28000000000000003</v>
      </c>
      <c r="EO39" s="1199">
        <f>[24]PCR!$J$191</f>
        <v>1.512</v>
      </c>
      <c r="EP39" s="1197">
        <v>0.33</v>
      </c>
      <c r="EQ39" s="1199">
        <f>[25]PCR!$J$197</f>
        <v>0</v>
      </c>
      <c r="ER39" s="1197">
        <v>0.53600000000000003</v>
      </c>
      <c r="ES39" s="1199">
        <f>[26]PCR!$J$173</f>
        <v>0.16500000000000001</v>
      </c>
      <c r="ET39" s="1197">
        <v>0.439</v>
      </c>
      <c r="EU39" s="1199">
        <f>[27]PCR!$J$163</f>
        <v>1.4999999999999999E-2</v>
      </c>
      <c r="EV39" s="1197">
        <v>3.2000000000000001E-2</v>
      </c>
      <c r="EW39" s="1199">
        <f>[28]PCR!$J$148</f>
        <v>0</v>
      </c>
      <c r="EX39" s="1197">
        <v>3.6999999999999998E-2</v>
      </c>
      <c r="EY39" s="1199" t="e">
        <f>[29]PCR!$J$148</f>
        <v>#REF!</v>
      </c>
      <c r="EZ39" s="1197">
        <v>4.2999999999999997E-2</v>
      </c>
      <c r="FA39" s="1199">
        <f>[30]PCR!$J$147</f>
        <v>0.11700000000000001</v>
      </c>
      <c r="FB39" s="1197">
        <v>0.42399999999999999</v>
      </c>
      <c r="FC39" s="1199">
        <v>2.1000000000000001E-2</v>
      </c>
      <c r="FD39" s="1197">
        <v>0.47799999999999998</v>
      </c>
      <c r="FE39" s="1199">
        <f>[31]PCR!$J$140</f>
        <v>0</v>
      </c>
      <c r="FF39" s="1197">
        <v>0.56699999999999995</v>
      </c>
      <c r="FG39" s="1199">
        <f>[32]PCR!$J$145</f>
        <v>0.76100000000000001</v>
      </c>
      <c r="FH39" s="1197">
        <v>0.56610265463971832</v>
      </c>
      <c r="FI39" s="1199">
        <f>[33]PCR!$J$152</f>
        <v>4.1000000000000002E-2</v>
      </c>
      <c r="FJ39" s="1197">
        <v>0.57317402242264903</v>
      </c>
      <c r="FK39" s="1199">
        <f>[34]PCR!$J$154</f>
        <v>2.1030000000000002</v>
      </c>
      <c r="FL39" s="1197">
        <v>0.67983314283178153</v>
      </c>
      <c r="FM39" s="1199">
        <f>[35]PCR!$J$163</f>
        <v>0.66700000000000004</v>
      </c>
      <c r="FN39" s="1197">
        <v>0.86114104710682504</v>
      </c>
      <c r="FO39" s="1199">
        <f>[36]PCR!$J$159</f>
        <v>1.3140000000000001</v>
      </c>
      <c r="FP39" s="1197">
        <v>0.92300000000000004</v>
      </c>
      <c r="FQ39" s="1199">
        <f>[37]PCR!$J$159</f>
        <v>0.32700000000000001</v>
      </c>
      <c r="FR39" s="1200">
        <v>0.91700000000000004</v>
      </c>
      <c r="FS39" s="1199">
        <f>[38]PCR!$J$150</f>
        <v>6.8000000000000005E-2</v>
      </c>
      <c r="FT39" s="1197">
        <v>0.10299999999999999</v>
      </c>
      <c r="FU39" s="1199">
        <f>[39]PCR!$J$144</f>
        <v>0.11</v>
      </c>
      <c r="FV39" s="1197">
        <v>0</v>
      </c>
      <c r="FW39" s="1199">
        <f>[40]PCR!$J$140</f>
        <v>0</v>
      </c>
      <c r="FX39" s="1197">
        <v>3.1E-2</v>
      </c>
      <c r="FY39" s="1199">
        <f>[41]PCR!$J$137</f>
        <v>0.54200000000000004</v>
      </c>
      <c r="FZ39" s="1197">
        <v>0.46200000000000002</v>
      </c>
      <c r="GA39" s="1201">
        <f>[42]PCR!$J$133</f>
        <v>0.46200000000000002</v>
      </c>
      <c r="GB39" s="1202">
        <v>6.4000000000000001E-2</v>
      </c>
      <c r="GC39" s="1202">
        <v>0</v>
      </c>
      <c r="GD39" s="1202">
        <v>0.66100000000000003</v>
      </c>
      <c r="GE39" s="1203">
        <v>2.2730000000000001</v>
      </c>
      <c r="GF39" s="1204">
        <v>1.494</v>
      </c>
      <c r="GG39" s="1203">
        <v>0.73</v>
      </c>
      <c r="GH39" s="1203">
        <v>0.25</v>
      </c>
      <c r="GI39" s="1205">
        <v>3.355</v>
      </c>
      <c r="GJ39" s="1203">
        <v>0.1</v>
      </c>
      <c r="GK39" s="1205">
        <v>0.02</v>
      </c>
      <c r="GL39" s="1203">
        <v>1.157</v>
      </c>
      <c r="GM39" s="1205">
        <v>1.143</v>
      </c>
      <c r="GN39" s="1204">
        <v>0.15</v>
      </c>
      <c r="GO39" s="1206">
        <v>0.32700000000000001</v>
      </c>
      <c r="GP39" s="1204">
        <v>0.63600000000000001</v>
      </c>
      <c r="GQ39" s="1204">
        <v>1.603</v>
      </c>
      <c r="GR39" s="1204">
        <v>1.9259999999999999</v>
      </c>
      <c r="GS39" s="1207">
        <v>1.3740000000000001</v>
      </c>
      <c r="GT39" s="1204">
        <v>1.0780000000000001</v>
      </c>
      <c r="GU39" s="1204">
        <v>0</v>
      </c>
      <c r="GV39" s="1208">
        <v>0.496</v>
      </c>
      <c r="GW39" s="1204">
        <v>0.5</v>
      </c>
      <c r="GX39" s="1208">
        <v>0.124</v>
      </c>
      <c r="GY39" s="1203">
        <v>0.64200000000000002</v>
      </c>
      <c r="GZ39" s="1208">
        <v>0.5</v>
      </c>
      <c r="HA39" s="1204">
        <v>0.1</v>
      </c>
      <c r="HB39" s="1204">
        <v>1.4570000000000001</v>
      </c>
      <c r="HC39" s="1204">
        <v>2.0249999999999999</v>
      </c>
      <c r="HD39" s="1204">
        <v>1.361</v>
      </c>
      <c r="HE39" s="1204">
        <v>0.63500000000000001</v>
      </c>
      <c r="HF39" s="1204">
        <v>0.27400000000000002</v>
      </c>
      <c r="HG39" s="1204">
        <v>0.8</v>
      </c>
      <c r="HH39" s="1204">
        <f>[43]PCR!$I$307</f>
        <v>0.8</v>
      </c>
      <c r="HI39" s="1208">
        <f>[44]PCR!$I$307</f>
        <v>0.61899999999999999</v>
      </c>
      <c r="HJ39" s="1204">
        <v>0</v>
      </c>
      <c r="HK39" s="1208">
        <f>[45]PCR!$I$307</f>
        <v>0.2</v>
      </c>
      <c r="HL39" s="1208">
        <f>[50]PCR!$I$307</f>
        <v>0</v>
      </c>
      <c r="HM39" s="1208">
        <v>0.45300000000000001</v>
      </c>
      <c r="HN39" s="1209">
        <v>2.23</v>
      </c>
      <c r="HO39" s="1209">
        <v>3.0819999999999999</v>
      </c>
      <c r="HP39" s="1209">
        <v>1.569</v>
      </c>
      <c r="HQ39" s="1209">
        <v>0.23599999999999999</v>
      </c>
      <c r="HR39" s="1209">
        <v>1.2250000000000001</v>
      </c>
      <c r="HS39" s="1209">
        <v>1</v>
      </c>
      <c r="HT39" s="1210">
        <v>0</v>
      </c>
      <c r="HU39" s="1211">
        <v>0.05</v>
      </c>
      <c r="HV39" s="1211">
        <v>0.66500000000000004</v>
      </c>
      <c r="HW39" s="1211">
        <v>9.6000000000000002E-2</v>
      </c>
      <c r="HX39" s="1212">
        <v>0.70199999999999996</v>
      </c>
      <c r="HY39" s="1210">
        <f>[46]Cate!I307</f>
        <v>1.1990000000000001</v>
      </c>
      <c r="HZ39" s="1213">
        <v>1.0469999999999999</v>
      </c>
      <c r="IA39" s="1214">
        <f>[47]Cate!I307</f>
        <v>0.57099999999999995</v>
      </c>
      <c r="IB39" s="1215">
        <f>[48]Cate!I307</f>
        <v>0.3</v>
      </c>
      <c r="IC39" s="1216">
        <v>0.439</v>
      </c>
      <c r="ID39" s="1214">
        <f>[49]PCR!$I$307</f>
        <v>1.855</v>
      </c>
      <c r="IE39" s="1214">
        <v>0.72199999999999998</v>
      </c>
      <c r="IF39" s="1009">
        <v>0.51</v>
      </c>
      <c r="IG39" s="1217">
        <v>0</v>
      </c>
      <c r="IH39" s="1218">
        <f>[51]PCR!$I$307</f>
        <v>0</v>
      </c>
      <c r="II39" s="1217">
        <v>0</v>
      </c>
      <c r="IJ39" s="1219">
        <v>0</v>
      </c>
      <c r="IK39" s="1219">
        <v>0</v>
      </c>
      <c r="IL39" s="1220">
        <v>0.47899999999999998</v>
      </c>
      <c r="IM39" s="1217">
        <v>0.32800000000000001</v>
      </c>
      <c r="IN39" s="1224">
        <v>9.5000000000000001E-2</v>
      </c>
      <c r="IO39" s="1222">
        <v>0</v>
      </c>
      <c r="IP39" s="1223">
        <v>0.126</v>
      </c>
      <c r="IQ39" s="1224">
        <v>0</v>
      </c>
      <c r="IR39" s="1224">
        <v>0</v>
      </c>
      <c r="IS39" s="1224">
        <v>0</v>
      </c>
      <c r="IT39" s="1224">
        <v>0</v>
      </c>
      <c r="IU39" s="1224">
        <v>0</v>
      </c>
      <c r="IV39" s="1224">
        <v>6.4000000000000001E-2</v>
      </c>
      <c r="IW39" s="1224">
        <v>0</v>
      </c>
      <c r="IX39" s="1224">
        <v>0.3</v>
      </c>
      <c r="IY39" s="1224">
        <v>0.2</v>
      </c>
      <c r="IZ39" s="1224">
        <v>0</v>
      </c>
      <c r="JA39" s="1224">
        <v>0</v>
      </c>
      <c r="JB39" s="1224">
        <v>0</v>
      </c>
      <c r="JC39" s="1224">
        <v>3.5000000000000003E-2</v>
      </c>
      <c r="JD39" s="1224">
        <v>0</v>
      </c>
      <c r="JE39" s="1224">
        <v>0</v>
      </c>
      <c r="JF39" s="1224">
        <v>0</v>
      </c>
      <c r="JG39" s="1224">
        <v>2.4E-2</v>
      </c>
      <c r="JH39" s="1224">
        <v>5.0000000000000001E-3</v>
      </c>
      <c r="JI39" s="1224"/>
      <c r="JJ39" s="1224"/>
      <c r="JK39" s="1224"/>
      <c r="JL39" s="1224"/>
      <c r="JM39" s="1224"/>
      <c r="JN39" s="1224"/>
      <c r="JO39" s="1224"/>
    </row>
    <row r="40" spans="1:275" ht="13.5" hidden="1" customHeight="1">
      <c r="A40" s="1018"/>
      <c r="B40" s="1972"/>
      <c r="C40" s="1973"/>
      <c r="D40" s="1019" t="s">
        <v>1143</v>
      </c>
      <c r="E40" s="1020"/>
      <c r="F40" s="1021">
        <v>2.6903999999999999</v>
      </c>
      <c r="G40" s="1022">
        <v>2.2130000000000001</v>
      </c>
      <c r="H40" s="1023">
        <v>1</v>
      </c>
      <c r="I40" s="1024">
        <v>1.1040000000000001</v>
      </c>
      <c r="J40" s="1025">
        <v>0.8</v>
      </c>
      <c r="K40" s="1026">
        <v>0.122</v>
      </c>
      <c r="L40" s="1025">
        <v>1.1000000000000001</v>
      </c>
      <c r="M40" s="1026">
        <v>0.65400000000000003</v>
      </c>
      <c r="N40" s="1023">
        <v>1.3</v>
      </c>
      <c r="O40" s="1026">
        <v>0.27800000000000002</v>
      </c>
      <c r="P40" s="1023">
        <v>1.4</v>
      </c>
      <c r="Q40" s="1024">
        <v>0.58299999999999996</v>
      </c>
      <c r="R40" s="1027">
        <v>1.6619999999999999</v>
      </c>
      <c r="S40" s="1140">
        <v>1.0469999999999999</v>
      </c>
      <c r="T40" s="1023">
        <v>1.3</v>
      </c>
      <c r="U40" s="1026">
        <v>0.65400000000000003</v>
      </c>
      <c r="V40" s="1023">
        <v>0.7</v>
      </c>
      <c r="W40" s="1026">
        <v>0.34300000000000003</v>
      </c>
      <c r="X40" s="1025">
        <v>1.528</v>
      </c>
      <c r="Y40" s="1026">
        <v>0.76700000000000002</v>
      </c>
      <c r="Z40" s="1027">
        <v>2</v>
      </c>
      <c r="AA40" s="1026">
        <v>0.85199999999999998</v>
      </c>
      <c r="AB40" s="1025">
        <v>2.5</v>
      </c>
      <c r="AC40" s="1026">
        <v>1.071</v>
      </c>
      <c r="AD40" s="1027">
        <v>2</v>
      </c>
      <c r="AE40" s="1026">
        <v>0.80500000000000005</v>
      </c>
      <c r="AF40" s="1027">
        <v>7.0999999999999994E-2</v>
      </c>
      <c r="AG40" s="1028">
        <v>9.0999999999999998E-2</v>
      </c>
      <c r="AH40" s="1029">
        <v>3.5000000000000003E-2</v>
      </c>
      <c r="AI40" s="1030">
        <v>0.112</v>
      </c>
      <c r="AJ40" s="1029">
        <v>0.253</v>
      </c>
      <c r="AK40" s="1030">
        <v>0.40899999999999997</v>
      </c>
      <c r="AL40" s="1032">
        <v>0.46899999999999997</v>
      </c>
      <c r="AM40" s="1033">
        <v>0.3</v>
      </c>
      <c r="AN40" s="1032">
        <v>0.64100000000000001</v>
      </c>
      <c r="AO40" s="1034">
        <v>0.33300000000000002</v>
      </c>
      <c r="AP40" s="1032">
        <v>0.78500000000000003</v>
      </c>
      <c r="AQ40" s="1033">
        <v>0.77900000000000003</v>
      </c>
      <c r="AR40" s="1032">
        <v>0.52300000000000002</v>
      </c>
      <c r="AS40" s="1034">
        <v>0.67100000000000004</v>
      </c>
      <c r="AT40" s="1032">
        <v>0.44800000000000001</v>
      </c>
      <c r="AU40" s="1034">
        <v>0.156</v>
      </c>
      <c r="AV40" s="1032">
        <v>0.61799999999999999</v>
      </c>
      <c r="AW40" s="1034">
        <v>0.30399999999999999</v>
      </c>
      <c r="AX40" s="1032">
        <v>0.83699999999999997</v>
      </c>
      <c r="AY40" s="1034">
        <v>0.60499999999999998</v>
      </c>
      <c r="AZ40" s="1032">
        <v>0.92100000000000004</v>
      </c>
      <c r="BA40" s="1034">
        <v>0.61599999999999999</v>
      </c>
      <c r="BB40" s="1032">
        <v>0.95799999999999996</v>
      </c>
      <c r="BC40" s="1033">
        <v>0.43</v>
      </c>
      <c r="BD40" s="1029">
        <v>0.17399999999999999</v>
      </c>
      <c r="BE40" s="1033">
        <v>0.29299999999999998</v>
      </c>
      <c r="BF40" s="1029">
        <v>0.20200000000000001</v>
      </c>
      <c r="BG40" s="1225">
        <v>0.28699999999999998</v>
      </c>
      <c r="BH40" s="1029">
        <v>0.36799999999999999</v>
      </c>
      <c r="BI40" s="1033">
        <v>0.77900000000000003</v>
      </c>
      <c r="BJ40" s="1032">
        <v>0.28599999999999998</v>
      </c>
      <c r="BK40" s="1033">
        <v>0.41499999999999998</v>
      </c>
      <c r="BL40" s="1032">
        <v>0.32400000000000001</v>
      </c>
      <c r="BM40" s="1034">
        <v>0.314</v>
      </c>
      <c r="BN40" s="1032">
        <v>0.38400000000000001</v>
      </c>
      <c r="BO40" s="1034">
        <v>0.46400000000000002</v>
      </c>
      <c r="BP40" s="1032">
        <v>0.314</v>
      </c>
      <c r="BQ40" s="1034">
        <v>0.80600000000000005</v>
      </c>
      <c r="BR40" s="1032">
        <v>0.33800000000000002</v>
      </c>
      <c r="BS40" s="1034">
        <v>0.27600000000000002</v>
      </c>
      <c r="BT40" s="1032">
        <v>0.34699999999999998</v>
      </c>
      <c r="BU40" s="1034">
        <v>0.24199999999999999</v>
      </c>
      <c r="BV40" s="1032">
        <f>+BV39</f>
        <v>0.67600000000000005</v>
      </c>
      <c r="BW40" s="1034">
        <v>0.56799999999999995</v>
      </c>
      <c r="BX40" s="1032">
        <f>+BX39</f>
        <v>0.81699999999999995</v>
      </c>
      <c r="BY40" s="1034">
        <v>1.129</v>
      </c>
      <c r="BZ40" s="1032">
        <f>+BZ39</f>
        <v>0.58499999999999996</v>
      </c>
      <c r="CA40" s="1034">
        <v>0.84199999999999997</v>
      </c>
      <c r="CB40" s="1032">
        <f>+CB39</f>
        <v>0.189</v>
      </c>
      <c r="CC40" s="1034">
        <v>7.0000000000000007E-2</v>
      </c>
      <c r="CD40" s="1032">
        <v>0.16800000000000001</v>
      </c>
      <c r="CE40" s="1034">
        <v>0.104</v>
      </c>
      <c r="CF40" s="1032">
        <v>0.25</v>
      </c>
      <c r="CG40" s="1034">
        <v>0.25600000000000001</v>
      </c>
      <c r="CH40" s="1032">
        <v>0.23</v>
      </c>
      <c r="CI40" s="1034">
        <v>-3.2000000000000001E-2</v>
      </c>
      <c r="CJ40" s="1032">
        <v>0.27600000000000002</v>
      </c>
      <c r="CK40" s="1034">
        <v>0.52100000000000002</v>
      </c>
      <c r="CL40" s="1032">
        <v>0.311</v>
      </c>
      <c r="CM40" s="1034">
        <v>0.111</v>
      </c>
      <c r="CN40" s="1032">
        <v>0.2547934075782024</v>
      </c>
      <c r="CO40" s="1034">
        <v>-7.0000000000000007E-2</v>
      </c>
      <c r="CP40" s="1032">
        <v>0.29899999999999999</v>
      </c>
      <c r="CQ40" s="1034">
        <v>0.13</v>
      </c>
      <c r="CR40" s="1032">
        <v>0.32800000000000001</v>
      </c>
      <c r="CS40" s="1034">
        <v>0.20499999999999999</v>
      </c>
      <c r="CT40" s="1032">
        <v>0.33</v>
      </c>
      <c r="CU40" s="1034">
        <v>0.81</v>
      </c>
      <c r="CV40" s="1032">
        <v>0.41</v>
      </c>
      <c r="CW40" s="1034">
        <v>0.79200000000000004</v>
      </c>
      <c r="CX40" s="1032">
        <v>0.39600000000000002</v>
      </c>
      <c r="CY40" s="1034">
        <v>0.38200000000000001</v>
      </c>
      <c r="CZ40" s="1032">
        <v>9.0999999999999998E-2</v>
      </c>
      <c r="DA40" s="1034">
        <v>0.15</v>
      </c>
      <c r="DB40" s="1032">
        <v>9.0999999999999998E-2</v>
      </c>
      <c r="DC40" s="1034">
        <v>0.125</v>
      </c>
      <c r="DD40" s="1032">
        <v>0.125</v>
      </c>
      <c r="DE40" s="1034">
        <v>5.8999999999999997E-2</v>
      </c>
      <c r="DF40" s="1032">
        <v>0.128</v>
      </c>
      <c r="DG40" s="1034">
        <f>[12]PCR!$J$135</f>
        <v>0.106</v>
      </c>
      <c r="DH40" s="1032">
        <v>0.13100000000000001</v>
      </c>
      <c r="DI40" s="1034">
        <f>[13]PCR!$J$137</f>
        <v>0.108</v>
      </c>
      <c r="DJ40" s="1197">
        <v>0.17599999999999999</v>
      </c>
      <c r="DK40" s="1034">
        <v>0.16200000000000001</v>
      </c>
      <c r="DL40" s="1032">
        <f>DL39</f>
        <v>0.18</v>
      </c>
      <c r="DM40" s="1034">
        <v>7.9000000000000001E-2</v>
      </c>
      <c r="DN40" s="1032">
        <f>DN39</f>
        <v>0.21099999999999999</v>
      </c>
      <c r="DO40" s="1034">
        <v>0.38600000000000001</v>
      </c>
      <c r="DP40" s="1032">
        <f>DP39</f>
        <v>0.23699999999999999</v>
      </c>
      <c r="DQ40" s="1034">
        <v>0.41099999999999998</v>
      </c>
      <c r="DR40" s="1032">
        <f>DR39</f>
        <v>0.25800000000000001</v>
      </c>
      <c r="DS40" s="1034">
        <v>7.0000000000000007E-2</v>
      </c>
      <c r="DT40" s="1032">
        <f>DT39</f>
        <v>0.30299999999999999</v>
      </c>
      <c r="DU40" s="1034">
        <f>[14]PCR!$J$169</f>
        <v>0.23400000000000001</v>
      </c>
      <c r="DV40" s="1032">
        <f>DV39</f>
        <v>0.28999999999999998</v>
      </c>
      <c r="DW40" s="1034">
        <f>[15]PCR!$J$167</f>
        <v>0.35799999999999998</v>
      </c>
      <c r="DX40" s="1032">
        <f>DX39</f>
        <v>0.13200000000000001</v>
      </c>
      <c r="DY40" s="1034">
        <f>[16]PCR!$J$144</f>
        <v>4.2999999999999997E-2</v>
      </c>
      <c r="DZ40" s="1032">
        <f>DZ39</f>
        <v>0.13400000000000001</v>
      </c>
      <c r="EA40" s="1034">
        <f>[17]PCR!$J$135</f>
        <v>9.7000000000000003E-2</v>
      </c>
      <c r="EB40" s="1032">
        <f>EB39</f>
        <v>0.19800000000000001</v>
      </c>
      <c r="EC40" s="1034">
        <f>[18]PCR!$J$137</f>
        <v>0.14699999999999999</v>
      </c>
      <c r="ED40" s="1032">
        <f>ED39</f>
        <v>0.20399999999999999</v>
      </c>
      <c r="EE40" s="1034">
        <f>[19]PCR!$J$135</f>
        <v>5.2999999999999999E-2</v>
      </c>
      <c r="EF40" s="1032">
        <f>EF39</f>
        <v>0.23400000000000001</v>
      </c>
      <c r="EG40" s="1034">
        <f>[20]PCR!$J$139</f>
        <v>4.4999999999999998E-2</v>
      </c>
      <c r="EH40" s="1032">
        <f>EH39</f>
        <v>0.27900000000000003</v>
      </c>
      <c r="EI40" s="1034">
        <f>[21]PCR!$J$149</f>
        <v>1.7000000000000001E-2</v>
      </c>
      <c r="EJ40" s="1032">
        <f>EJ39</f>
        <v>0.105</v>
      </c>
      <c r="EK40" s="1034">
        <f>[22]PCR!$J$152</f>
        <v>7.1999999999999995E-2</v>
      </c>
      <c r="EL40" s="1032">
        <f>EL39</f>
        <v>0.129</v>
      </c>
      <c r="EM40" s="1034">
        <f>[23]PCR!$J$169</f>
        <v>4.1000000000000002E-2</v>
      </c>
      <c r="EN40" s="1032">
        <f>EN39</f>
        <v>0.28000000000000003</v>
      </c>
      <c r="EO40" s="1034">
        <f>[24]PCR!$J$192</f>
        <v>0.70899999999999996</v>
      </c>
      <c r="EP40" s="1032">
        <f>EP39</f>
        <v>0.33</v>
      </c>
      <c r="EQ40" s="1034">
        <f>[25]PCR!$J$198</f>
        <v>0.96799999999999997</v>
      </c>
      <c r="ER40" s="1032">
        <f>ER39</f>
        <v>0.53600000000000003</v>
      </c>
      <c r="ES40" s="1034">
        <f>[26]PCR!$J$174</f>
        <v>0.33300000000000002</v>
      </c>
      <c r="ET40" s="1032">
        <f>ET39</f>
        <v>0.439</v>
      </c>
      <c r="EU40" s="1034">
        <f>[27]PCR!$J$164</f>
        <v>0.35</v>
      </c>
      <c r="EV40" s="1032">
        <f>EV39</f>
        <v>3.2000000000000001E-2</v>
      </c>
      <c r="EW40" s="1034">
        <f>[28]PCR!$J$149</f>
        <v>1.7000000000000001E-2</v>
      </c>
      <c r="EX40" s="1032">
        <f>EX39</f>
        <v>3.6999999999999998E-2</v>
      </c>
      <c r="EY40" s="1034" t="e">
        <f>[29]PCR!$J$149</f>
        <v>#REF!</v>
      </c>
      <c r="EZ40" s="1032">
        <f>EZ39</f>
        <v>4.2999999999999997E-2</v>
      </c>
      <c r="FA40" s="1034">
        <f>[30]PCR!$J$148</f>
        <v>7.2999999999999995E-2</v>
      </c>
      <c r="FB40" s="1032">
        <f>FB39</f>
        <v>0.42399999999999999</v>
      </c>
      <c r="FC40" s="1034">
        <v>0.122</v>
      </c>
      <c r="FD40" s="1032">
        <f>FD39</f>
        <v>0.47799999999999998</v>
      </c>
      <c r="FE40" s="1034">
        <f>[31]PCR!$J$141</f>
        <v>0.16300000000000001</v>
      </c>
      <c r="FF40" s="1032">
        <f>FF39</f>
        <v>0.56699999999999995</v>
      </c>
      <c r="FG40" s="1034">
        <f>[32]PCR!$J$146</f>
        <v>0.42199999999999999</v>
      </c>
      <c r="FH40" s="1032">
        <v>0.56610265463971832</v>
      </c>
      <c r="FI40" s="1034">
        <f>[33]PCR!$J$153</f>
        <v>0.25900000000000001</v>
      </c>
      <c r="FJ40" s="1032">
        <v>0.57317402242264903</v>
      </c>
      <c r="FK40" s="1034">
        <f>[34]PCR!$J$155</f>
        <v>0.47099999999999997</v>
      </c>
      <c r="FL40" s="1032">
        <v>0.67983314283178153</v>
      </c>
      <c r="FM40" s="1034">
        <f>[35]PCR!$J$164</f>
        <v>1.7989999999999999</v>
      </c>
      <c r="FN40" s="1032">
        <v>0.86114104710682504</v>
      </c>
      <c r="FO40" s="1034">
        <f>[36]PCR!$J$160</f>
        <v>0.56000000000000005</v>
      </c>
      <c r="FP40" s="1032">
        <v>0.92300000000000004</v>
      </c>
      <c r="FQ40" s="1034">
        <f>[37]PCR!$J$160</f>
        <v>0.36699999999999999</v>
      </c>
      <c r="FR40" s="1036">
        <v>0.91700000000000004</v>
      </c>
      <c r="FS40" s="1034">
        <f>[38]PCR!$J$151</f>
        <v>0.76300000000000001</v>
      </c>
      <c r="FT40" s="1032">
        <v>7.0999999999999994E-2</v>
      </c>
      <c r="FU40" s="1034">
        <f>[39]PCR!$J$145</f>
        <v>0.109</v>
      </c>
      <c r="FV40" s="1032">
        <v>8.2000000000000003E-2</v>
      </c>
      <c r="FW40" s="1034">
        <f>[40]PCR!$J$141</f>
        <v>0.35099999999999998</v>
      </c>
      <c r="FX40" s="1032">
        <v>0.16600000000000001</v>
      </c>
      <c r="FY40" s="1034">
        <f>[41]PCR!$J$138</f>
        <v>0.38600000000000001</v>
      </c>
      <c r="FZ40" s="1032">
        <v>0.46600000000000003</v>
      </c>
      <c r="GA40" s="1037">
        <f>[42]PCR!$J$134</f>
        <v>0.35299999999999998</v>
      </c>
      <c r="GB40" s="1038">
        <v>0.252</v>
      </c>
      <c r="GC40" s="1038">
        <v>8.6999999999999994E-2</v>
      </c>
      <c r="GD40" s="1038">
        <v>0.505</v>
      </c>
      <c r="GE40" s="1039">
        <v>0.91600000000000004</v>
      </c>
      <c r="GF40" s="1040">
        <v>0.89700000000000002</v>
      </c>
      <c r="GG40" s="1039">
        <v>1.7789999999999999</v>
      </c>
      <c r="GH40" s="1039">
        <v>0.54800000000000004</v>
      </c>
      <c r="GI40" s="1041">
        <v>0.48199999999999998</v>
      </c>
      <c r="GJ40" s="1039">
        <v>0.27500000000000002</v>
      </c>
      <c r="GK40" s="1041">
        <v>0.20599999999999999</v>
      </c>
      <c r="GL40" s="1039">
        <v>0.25800000000000001</v>
      </c>
      <c r="GM40" s="1041">
        <v>1.032</v>
      </c>
      <c r="GN40" s="1040">
        <v>0.79200000000000004</v>
      </c>
      <c r="GO40" s="1042">
        <v>0.25600000000000001</v>
      </c>
      <c r="GP40" s="1040">
        <v>0.30499999999999999</v>
      </c>
      <c r="GQ40" s="1040">
        <v>0.57299999999999995</v>
      </c>
      <c r="GR40" s="1040">
        <v>1.234</v>
      </c>
      <c r="GS40" s="1226">
        <v>2.56</v>
      </c>
      <c r="GT40" s="1040">
        <v>0.80900000000000005</v>
      </c>
      <c r="GU40" s="1040">
        <v>1.048</v>
      </c>
      <c r="GV40" s="1043">
        <v>8.1000000000000003E-2</v>
      </c>
      <c r="GW40" s="1040">
        <v>0.38200000000000001</v>
      </c>
      <c r="GX40" s="1043">
        <v>0.2</v>
      </c>
      <c r="GY40" s="1039">
        <v>0.52100000000000002</v>
      </c>
      <c r="GZ40" s="1043">
        <v>0.34399999999999997</v>
      </c>
      <c r="HA40" s="1040">
        <v>0.70199999999999996</v>
      </c>
      <c r="HB40" s="1040">
        <v>1.109</v>
      </c>
      <c r="HC40" s="1040">
        <v>1.7809999999999999</v>
      </c>
      <c r="HD40" s="1040">
        <v>2.1280000000000001</v>
      </c>
      <c r="HE40" s="1040">
        <v>1.32</v>
      </c>
      <c r="HF40" s="1040">
        <v>0.376</v>
      </c>
      <c r="HG40" s="1040">
        <v>0.28799999999999998</v>
      </c>
      <c r="HH40" s="1040">
        <f>[43]PCR!$I$308</f>
        <v>0.14299999999999999</v>
      </c>
      <c r="HI40" s="1043">
        <f>[44]PCR!$I$308</f>
        <v>0.223</v>
      </c>
      <c r="HJ40" s="1040">
        <v>1.0049999999999999</v>
      </c>
      <c r="HK40" s="1043">
        <f>[45]PCR!$J$307</f>
        <v>0.13300000000000001</v>
      </c>
      <c r="HL40" s="1043">
        <f>[50]PCR!$I$308</f>
        <v>0.161</v>
      </c>
      <c r="HM40" s="1043">
        <v>0.56599999999999995</v>
      </c>
      <c r="HN40" s="1044">
        <v>1.8779999999999999</v>
      </c>
      <c r="HO40" s="1044">
        <v>0.86799999999999999</v>
      </c>
      <c r="HP40" s="1044">
        <v>3.9449999999999998</v>
      </c>
      <c r="HQ40" s="1044">
        <v>0.64</v>
      </c>
      <c r="HR40" s="1044">
        <v>1.2090000000000001</v>
      </c>
      <c r="HS40" s="1044">
        <v>0.53200000000000003</v>
      </c>
      <c r="HT40" s="1045">
        <v>0.25600000000000001</v>
      </c>
      <c r="HU40" s="1046">
        <v>0.21</v>
      </c>
      <c r="HV40" s="1046">
        <v>0.32800000000000001</v>
      </c>
      <c r="HW40" s="1046">
        <v>0.189</v>
      </c>
      <c r="HX40" s="1047">
        <v>0.57499999999999996</v>
      </c>
      <c r="HY40" s="1045">
        <f>[46]Cate!J307</f>
        <v>1.0820000000000001</v>
      </c>
      <c r="HZ40" s="1048">
        <v>0.59499999999999997</v>
      </c>
      <c r="IA40" s="1049">
        <f>[47]Cate!J307</f>
        <v>0.82099999999999995</v>
      </c>
      <c r="IB40" s="1050">
        <f>[48]Cate!J307</f>
        <v>0.42399999999999999</v>
      </c>
      <c r="IC40" s="1051">
        <v>0.23899999999999999</v>
      </c>
      <c r="ID40" s="1049">
        <f>[49]PCR!$J$307</f>
        <v>1.2969999999999999</v>
      </c>
      <c r="IE40" s="1049">
        <v>1.6819999999999999</v>
      </c>
      <c r="IF40" s="1052">
        <v>0.14299999999999999</v>
      </c>
      <c r="IG40" s="1053">
        <v>0.745</v>
      </c>
      <c r="IH40" s="1054">
        <f>[51]PCR!$J$307</f>
        <v>2.1999999999999999E-2</v>
      </c>
      <c r="II40" s="1053">
        <v>6.6000000000000003E-2</v>
      </c>
      <c r="IJ40" s="1055">
        <v>0.161</v>
      </c>
      <c r="IK40" s="1055">
        <v>6.0000000000000001E-3</v>
      </c>
      <c r="IL40" s="1056">
        <v>0.184</v>
      </c>
      <c r="IM40" s="1053">
        <v>1.6E-2</v>
      </c>
      <c r="IN40" s="1060">
        <v>2.1999999999999999E-2</v>
      </c>
      <c r="IO40" s="1058">
        <v>2.4E-2</v>
      </c>
      <c r="IP40" s="1059">
        <v>2.8000000000000001E-2</v>
      </c>
      <c r="IQ40" s="1060">
        <v>0.27</v>
      </c>
      <c r="IR40" s="1060">
        <v>0</v>
      </c>
      <c r="IS40" s="1060">
        <v>0</v>
      </c>
      <c r="IT40" s="1060">
        <v>0</v>
      </c>
      <c r="IU40" s="1060">
        <v>1.6E-2</v>
      </c>
      <c r="IV40" s="1060">
        <v>1.9E-2</v>
      </c>
      <c r="IW40" s="1060">
        <v>8.0000000000000002E-3</v>
      </c>
      <c r="IX40" s="1060">
        <v>2E-3</v>
      </c>
      <c r="IY40" s="1060">
        <v>0.35399999999999998</v>
      </c>
      <c r="IZ40" s="1060">
        <v>1.6E-2</v>
      </c>
      <c r="JA40" s="1060">
        <v>9.2999999999999999E-2</v>
      </c>
      <c r="JB40" s="1060">
        <v>0.26600000000000001</v>
      </c>
      <c r="JC40" s="1060">
        <v>3.5999999999999997E-2</v>
      </c>
      <c r="JD40" s="1060">
        <v>0.13800000000000001</v>
      </c>
      <c r="JE40" s="1060">
        <v>1.0999999999999999E-2</v>
      </c>
      <c r="JF40" s="1060">
        <v>8.3000000000000004E-2</v>
      </c>
      <c r="JG40" s="1060">
        <v>5.0999999999999997E-2</v>
      </c>
      <c r="JH40" s="1060">
        <v>4.0000000000000001E-3</v>
      </c>
      <c r="JI40" s="1060"/>
      <c r="JJ40" s="1060"/>
      <c r="JK40" s="1060"/>
      <c r="JL40" s="1060"/>
      <c r="JM40" s="1060"/>
      <c r="JN40" s="1060"/>
      <c r="JO40" s="1060"/>
    </row>
    <row r="41" spans="1:275" ht="13.5" hidden="1" customHeight="1">
      <c r="A41" s="1018"/>
      <c r="B41" s="1972"/>
      <c r="C41" s="1973"/>
      <c r="D41" s="1019" t="s">
        <v>1144</v>
      </c>
      <c r="E41" s="1020"/>
      <c r="F41" s="1061">
        <v>5.2091399999999997</v>
      </c>
      <c r="G41" s="1062">
        <v>2.9630000000000001</v>
      </c>
      <c r="H41" s="1063">
        <f t="shared" ref="H41:AK41" si="58">F41+H39-H40</f>
        <v>4.9511399999999997</v>
      </c>
      <c r="I41" s="1064">
        <f t="shared" si="58"/>
        <v>1.859</v>
      </c>
      <c r="J41" s="1065">
        <f t="shared" si="58"/>
        <v>5.1511399999999998</v>
      </c>
      <c r="K41" s="1066">
        <f t="shared" si="58"/>
        <v>1.7799999999999998</v>
      </c>
      <c r="L41" s="1065">
        <f t="shared" si="58"/>
        <v>5.5511400000000002</v>
      </c>
      <c r="M41" s="1066">
        <f t="shared" si="58"/>
        <v>1.1619999999999999</v>
      </c>
      <c r="N41" s="1063">
        <f t="shared" si="58"/>
        <v>5.85114</v>
      </c>
      <c r="O41" s="1066">
        <f t="shared" si="58"/>
        <v>1.0659999999999998</v>
      </c>
      <c r="P41" s="1063">
        <f t="shared" si="58"/>
        <v>5.9511400000000005</v>
      </c>
      <c r="Q41" s="1064">
        <f t="shared" si="58"/>
        <v>1.5409999999999997</v>
      </c>
      <c r="R41" s="1067">
        <f t="shared" si="58"/>
        <v>5.2891400000000006</v>
      </c>
      <c r="S41" s="1068">
        <f t="shared" si="58"/>
        <v>0.81699999999999973</v>
      </c>
      <c r="T41" s="1063">
        <f t="shared" si="58"/>
        <v>4.9891400000000008</v>
      </c>
      <c r="U41" s="1066">
        <f t="shared" si="58"/>
        <v>1.5429999999999997</v>
      </c>
      <c r="V41" s="1063">
        <f t="shared" si="58"/>
        <v>5.8891400000000003</v>
      </c>
      <c r="W41" s="1066">
        <f t="shared" si="58"/>
        <v>2.0149999999999997</v>
      </c>
      <c r="X41" s="1065">
        <f t="shared" si="58"/>
        <v>6.56114</v>
      </c>
      <c r="Y41" s="1066">
        <f t="shared" si="58"/>
        <v>1.6799999999999997</v>
      </c>
      <c r="Z41" s="1067">
        <f t="shared" si="58"/>
        <v>6.761140000000001</v>
      </c>
      <c r="AA41" s="1066">
        <f t="shared" si="58"/>
        <v>1.5479999999999996</v>
      </c>
      <c r="AB41" s="1065">
        <f t="shared" si="58"/>
        <v>6.0611400000000017</v>
      </c>
      <c r="AC41" s="1066">
        <f t="shared" si="58"/>
        <v>0.78999999999999959</v>
      </c>
      <c r="AD41" s="1067">
        <f t="shared" si="58"/>
        <v>5.0611400000000017</v>
      </c>
      <c r="AE41" s="1066">
        <f t="shared" si="58"/>
        <v>0.15599999999999958</v>
      </c>
      <c r="AF41" s="1067">
        <f t="shared" si="58"/>
        <v>5.0611400000000017</v>
      </c>
      <c r="AG41" s="1069">
        <f t="shared" si="58"/>
        <v>0.25999999999999956</v>
      </c>
      <c r="AH41" s="1070">
        <f t="shared" si="58"/>
        <v>5.0611400000000017</v>
      </c>
      <c r="AI41" s="1066">
        <f t="shared" si="58"/>
        <v>0.22399999999999959</v>
      </c>
      <c r="AJ41" s="1070">
        <f t="shared" si="58"/>
        <v>5.0611400000000017</v>
      </c>
      <c r="AK41" s="1066">
        <f t="shared" si="58"/>
        <v>0.71599999999999953</v>
      </c>
      <c r="AL41" s="1032">
        <f>N41*1.137</f>
        <v>6.6527461800000003</v>
      </c>
      <c r="AM41" s="1066">
        <f>AK41+AM39-AM40</f>
        <v>0.84299999999999953</v>
      </c>
      <c r="AN41" s="1032">
        <f>P41*1.137</f>
        <v>6.7664461800000009</v>
      </c>
      <c r="AO41" s="1069">
        <f>AM41+AO39-AO40</f>
        <v>1.5909999999999995</v>
      </c>
      <c r="AP41" s="1032">
        <f>R41*1.137</f>
        <v>6.0137521800000009</v>
      </c>
      <c r="AQ41" s="1066">
        <v>1.532</v>
      </c>
      <c r="AR41" s="1032">
        <f>T41*1.137</f>
        <v>5.6726521800000009</v>
      </c>
      <c r="AS41" s="1069">
        <f>AQ41+AS39-AS40</f>
        <v>1.1879999999999999</v>
      </c>
      <c r="AT41" s="1032">
        <f>V41*1.137</f>
        <v>6.6959521799999999</v>
      </c>
      <c r="AU41" s="1069">
        <f>AS41+AU39-AU40</f>
        <v>1.032</v>
      </c>
      <c r="AV41" s="1032">
        <f>X41*1.137</f>
        <v>7.4600161800000002</v>
      </c>
      <c r="AW41" s="1069">
        <f>AU41+AW39-AW40</f>
        <v>1.532</v>
      </c>
      <c r="AX41" s="1032">
        <f>Z41*1.137</f>
        <v>7.6874161800000014</v>
      </c>
      <c r="AY41" s="1069">
        <f>AW41+AY39-AY40</f>
        <v>1.246</v>
      </c>
      <c r="AZ41" s="1032">
        <v>6.8915161800000018</v>
      </c>
      <c r="BA41" s="1069">
        <v>0.98599999999999988</v>
      </c>
      <c r="BB41" s="1032">
        <v>5.7545161800000022</v>
      </c>
      <c r="BC41" s="1069">
        <v>0.74499999999999988</v>
      </c>
      <c r="BD41" s="1070">
        <v>5.7545161800000022</v>
      </c>
      <c r="BE41" s="1069">
        <v>0.93700000000000006</v>
      </c>
      <c r="BF41" s="1070">
        <f>BD41+BF39-BF40</f>
        <v>5.7545161800000022</v>
      </c>
      <c r="BG41" s="1069">
        <f>BE41+BG39-BG40</f>
        <v>0.65000000000000013</v>
      </c>
      <c r="BH41" s="1070">
        <f>AJ41*1.137</f>
        <v>5.7545161800000022</v>
      </c>
      <c r="BI41" s="1069">
        <f>BG41+BI39-BI40</f>
        <v>1.7800000000000002</v>
      </c>
      <c r="BJ41" s="1032">
        <f>AL41*1.137</f>
        <v>7.56417240666</v>
      </c>
      <c r="BK41" s="1069">
        <f>BI41+BK39-BK40</f>
        <v>1.5530000000000002</v>
      </c>
      <c r="BL41" s="1032">
        <f>AN41*1.137</f>
        <v>7.6934493066600007</v>
      </c>
      <c r="BM41" s="1069">
        <f>BK41+BM39-BM40</f>
        <v>2.2050000000000001</v>
      </c>
      <c r="BN41" s="1032">
        <f>AP41*1.137</f>
        <v>6.837636228660001</v>
      </c>
      <c r="BO41" s="1069">
        <f>BM41+BO39-BO40</f>
        <v>1.7730000000000001</v>
      </c>
      <c r="BP41" s="1032">
        <f>AR41*1.137</f>
        <v>6.4498055286600016</v>
      </c>
      <c r="BQ41" s="1069">
        <f>BO41+BQ39-BQ40</f>
        <v>1.702</v>
      </c>
      <c r="BR41" s="1032">
        <f>AT41*1.137</f>
        <v>7.6132976286599998</v>
      </c>
      <c r="BS41" s="1069">
        <f>BQ41+BS39-BS40</f>
        <v>1.6839999999999999</v>
      </c>
      <c r="BT41" s="1032">
        <f>AV41*1.137</f>
        <v>8.4820383966600001</v>
      </c>
      <c r="BU41" s="1069">
        <f>BS41+BU39-BU40</f>
        <v>1.9830000000000001</v>
      </c>
      <c r="BV41" s="1032">
        <f>AX41*1.137</f>
        <v>8.7405921966600015</v>
      </c>
      <c r="BW41" s="1069">
        <f>BU41+BW39-BW40</f>
        <v>2.1059999999999999</v>
      </c>
      <c r="BX41" s="1032">
        <f>AZ41*1.137</f>
        <v>7.835653896660002</v>
      </c>
      <c r="BY41" s="1069">
        <f>BW41+BY39-BY40</f>
        <v>1.0920000000000001</v>
      </c>
      <c r="BZ41" s="1032">
        <f>BB41*1.137</f>
        <v>6.5428848966600022</v>
      </c>
      <c r="CA41" s="1069">
        <f>BY41+CA39-CA40</f>
        <v>0.30900000000000005</v>
      </c>
      <c r="CB41" s="1032">
        <f>BD41*1.137</f>
        <v>6.5428848966600022</v>
      </c>
      <c r="CC41" s="1069">
        <f>CA41+CC39-CC40</f>
        <v>0.49800000000000005</v>
      </c>
      <c r="CD41" s="1032">
        <f>CB41+CD39-CD40</f>
        <v>6.5428848966600022</v>
      </c>
      <c r="CE41" s="1069">
        <f>CC41+CE39-CE40</f>
        <v>0.39800000000000002</v>
      </c>
      <c r="CF41" s="1032">
        <f>BH41*1.137</f>
        <v>6.5428848966600022</v>
      </c>
      <c r="CG41" s="1069">
        <f>CE41+CG39-CG40</f>
        <v>0.60600000000000009</v>
      </c>
      <c r="CH41" s="1032">
        <f>BJ41*1.137</f>
        <v>8.6004640263724195</v>
      </c>
      <c r="CI41" s="1069">
        <f>CG41+CI39-CI40</f>
        <v>0.72100000000000009</v>
      </c>
      <c r="CJ41" s="1032">
        <f>BL41*1.137</f>
        <v>8.7474518616724204</v>
      </c>
      <c r="CK41" s="1069">
        <f>CI41+CK39-CK40</f>
        <v>0.52500000000000002</v>
      </c>
      <c r="CL41" s="1032">
        <f>BN41*1.137</f>
        <v>7.7743923919864208</v>
      </c>
      <c r="CM41" s="1069">
        <f>CK41+CM39-CM40</f>
        <v>0.41800000000000004</v>
      </c>
      <c r="CN41" s="1032">
        <f>BP41*1.137</f>
        <v>7.3334288860864216</v>
      </c>
      <c r="CO41" s="1069">
        <f>CM41+CO39-CO40</f>
        <v>0.8620000000000001</v>
      </c>
      <c r="CP41" s="1032">
        <f>BR41*1.137</f>
        <v>8.6563194037864193</v>
      </c>
      <c r="CQ41" s="1069">
        <f>CO41+CQ39-CQ40</f>
        <v>1.2400000000000002</v>
      </c>
      <c r="CR41" s="1032">
        <f>BT41*1.137</f>
        <v>9.6440776570024198</v>
      </c>
      <c r="CS41" s="1066">
        <f>CQ41+CS39-CS40</f>
        <v>1.3150000000000002</v>
      </c>
      <c r="CT41" s="1032">
        <f>BV41*1.137</f>
        <v>9.9380533276024217</v>
      </c>
      <c r="CU41" s="1069">
        <f>CS41+CU39-CU40</f>
        <v>1.2109999999999999</v>
      </c>
      <c r="CV41" s="1032">
        <f>BX41*1.137</f>
        <v>8.9091384805024223</v>
      </c>
      <c r="CW41" s="1066">
        <f>CU41+CW39-CW40</f>
        <v>0.94299999999999984</v>
      </c>
      <c r="CX41" s="1032">
        <f>BZ41*1.137</f>
        <v>7.4392601275024228</v>
      </c>
      <c r="CY41" s="1069">
        <v>0.81699999999999995</v>
      </c>
      <c r="CZ41" s="1032">
        <f>CB41*1.137</f>
        <v>7.4392601275024228</v>
      </c>
      <c r="DA41" s="1069">
        <f>CY41+DA39-DA40</f>
        <v>0.83499999999999996</v>
      </c>
      <c r="DB41" s="1032">
        <f>CD41*1.137</f>
        <v>7.4392601275024228</v>
      </c>
      <c r="DC41" s="1069">
        <f>DA41+DC39-DC40</f>
        <v>0.74399999999999999</v>
      </c>
      <c r="DD41" s="1032">
        <f>CF41*1.137</f>
        <v>7.4392601275024228</v>
      </c>
      <c r="DE41" s="1069">
        <f>DC41+DE39-DE40</f>
        <v>0.7569999999999999</v>
      </c>
      <c r="DF41" s="1032">
        <f>CF41*1.137</f>
        <v>7.4392601275024228</v>
      </c>
      <c r="DG41" s="1069">
        <f>DE41+DG39-DG40</f>
        <v>0.65099999999999991</v>
      </c>
      <c r="DH41" s="1032">
        <f>CH41*1.137</f>
        <v>9.7787275979854407</v>
      </c>
      <c r="DI41" s="1069">
        <f>DG41+DI39-DI40</f>
        <v>0.58899999999999997</v>
      </c>
      <c r="DJ41" s="1032">
        <f>CH41*1.137</f>
        <v>9.7787275979854407</v>
      </c>
      <c r="DK41" s="1069">
        <f>DI41+DK39-DK40</f>
        <v>0.45599999999999996</v>
      </c>
      <c r="DL41" s="1032">
        <f>CJ41*1.137</f>
        <v>9.9458527667215417</v>
      </c>
      <c r="DM41" s="1069">
        <f>DK41+DM39-DM40</f>
        <v>0.50700000000000001</v>
      </c>
      <c r="DN41" s="1032">
        <f>CL41*1.137</f>
        <v>8.8394841496885608</v>
      </c>
      <c r="DO41" s="1069">
        <f>DM41+DO39-DO40</f>
        <v>0.16100000000000003</v>
      </c>
      <c r="DP41" s="1032">
        <f>CN41*1.137</f>
        <v>8.3381086434802612</v>
      </c>
      <c r="DQ41" s="1069">
        <f>DO41+DQ39-DQ40</f>
        <v>0.16799999999999998</v>
      </c>
      <c r="DR41" s="1032">
        <f>CP41*1.137</f>
        <v>9.8422351621051583</v>
      </c>
      <c r="DS41" s="1069">
        <f>DQ41+DS39-DS40</f>
        <v>0.23799999999999999</v>
      </c>
      <c r="DT41" s="1032">
        <f>CR41*1.137</f>
        <v>10.965316296011752</v>
      </c>
      <c r="DU41" s="1069">
        <f>DS41+DU39-DU40</f>
        <v>0.40400000000000003</v>
      </c>
      <c r="DV41" s="1032">
        <f>CT41*1.137</f>
        <v>11.299566633483954</v>
      </c>
      <c r="DW41" s="1069">
        <f>DU41+DW39-DW40</f>
        <v>0.40100000000000002</v>
      </c>
      <c r="DX41" s="1032">
        <f>CV41*1.137</f>
        <v>10.129690452331253</v>
      </c>
      <c r="DY41" s="1069">
        <f>DW41+DY39-DY40</f>
        <v>0.65800000000000003</v>
      </c>
      <c r="DZ41" s="1032">
        <f>CX41*1.137</f>
        <v>8.4584387649702553</v>
      </c>
      <c r="EA41" s="1069">
        <f>DY41+EA39-EA40</f>
        <v>0.65100000000000002</v>
      </c>
      <c r="EB41" s="1032">
        <f>CZ41*1.137</f>
        <v>8.4584387649702553</v>
      </c>
      <c r="EC41" s="1069">
        <f>EA41+EC39-EC40</f>
        <v>0.64400000000000002</v>
      </c>
      <c r="ED41" s="1032">
        <f>DB41*1.137</f>
        <v>8.4584387649702553</v>
      </c>
      <c r="EE41" s="1069">
        <f>EC41+EE39-EE40</f>
        <v>0.68699999999999994</v>
      </c>
      <c r="EF41" s="1032">
        <f>DD41*1.137</f>
        <v>8.4584387649702553</v>
      </c>
      <c r="EG41" s="1069">
        <f>EE41+EG39-EG40</f>
        <v>0.65199999999999991</v>
      </c>
      <c r="EH41" s="1032">
        <f>DF41*1.137</f>
        <v>8.4584387649702553</v>
      </c>
      <c r="EI41" s="1069">
        <f>EG41+EI39-EI40</f>
        <v>0.65499999999999992</v>
      </c>
      <c r="EJ41" s="1032">
        <f>DH41*1.137</f>
        <v>11.118413278909447</v>
      </c>
      <c r="EK41" s="1069">
        <f>EI41+EK39-EK40</f>
        <v>0.65599999999999992</v>
      </c>
      <c r="EL41" s="1032">
        <f>DJ41*1.137</f>
        <v>11.118413278909447</v>
      </c>
      <c r="EM41" s="1069">
        <f>EK41+EM39-EM40</f>
        <v>1.101</v>
      </c>
      <c r="EN41" s="1032">
        <f>DL41*1.137</f>
        <v>11.308434595762392</v>
      </c>
      <c r="EO41" s="1069">
        <f>EM41+EO39-EO40</f>
        <v>1.9039999999999999</v>
      </c>
      <c r="EP41" s="1032">
        <f>DN41*1.137</f>
        <v>10.050493478195893</v>
      </c>
      <c r="EQ41" s="1069">
        <f>EO41+EQ39-EQ40</f>
        <v>0.93599999999999994</v>
      </c>
      <c r="ER41" s="1032">
        <f>DP41*1.137</f>
        <v>9.4804295276370567</v>
      </c>
      <c r="ES41" s="1069">
        <f>EQ41+ES39-ES40</f>
        <v>0.76800000000000002</v>
      </c>
      <c r="ET41" s="1032">
        <f>DR41*1.137</f>
        <v>11.190621379313566</v>
      </c>
      <c r="EU41" s="1069">
        <f>ES41+EU39-EU40</f>
        <v>0.43300000000000005</v>
      </c>
      <c r="EV41" s="1032">
        <f>DT41*1.137</f>
        <v>12.467564628565361</v>
      </c>
      <c r="EW41" s="1069">
        <f>EU41+EW39-EW40</f>
        <v>0.41600000000000004</v>
      </c>
      <c r="EX41" s="1032">
        <f>DV41*1.137</f>
        <v>12.847607262271255</v>
      </c>
      <c r="EY41" s="1069" t="e">
        <f>EW41+EY39-EY40</f>
        <v>#REF!</v>
      </c>
      <c r="EZ41" s="1032">
        <f>DX41*1.137</f>
        <v>11.517458044300636</v>
      </c>
      <c r="FA41" s="1069" t="e">
        <f>EY41+FA39-FA40</f>
        <v>#REF!</v>
      </c>
      <c r="FB41" s="1032">
        <f>DZ41*1.137</f>
        <v>9.6172448757711795</v>
      </c>
      <c r="FC41" s="1069" t="e">
        <f>FA41+FC39-FC40</f>
        <v>#REF!</v>
      </c>
      <c r="FD41" s="1032">
        <f>EB41*1.137</f>
        <v>9.6172448757711795</v>
      </c>
      <c r="FE41" s="1069">
        <v>0.19400000000000001</v>
      </c>
      <c r="FF41" s="1032">
        <f>ED41*1.137</f>
        <v>9.6172448757711795</v>
      </c>
      <c r="FG41" s="1069">
        <f>FE41+FG39-FG40</f>
        <v>0.53300000000000014</v>
      </c>
      <c r="FH41" s="1032">
        <f>EF41*1.137</f>
        <v>9.6172448757711795</v>
      </c>
      <c r="FI41" s="1069">
        <f>FG41+FI39-FI40</f>
        <v>0.31500000000000017</v>
      </c>
      <c r="FJ41" s="1032">
        <f>EH41*1.137</f>
        <v>9.6172448757711795</v>
      </c>
      <c r="FK41" s="1069">
        <f>FI41+FK39-FK40</f>
        <v>1.9470000000000001</v>
      </c>
      <c r="FL41" s="1032">
        <f>EJ41*1.137</f>
        <v>12.641635898120041</v>
      </c>
      <c r="FM41" s="1069">
        <f>FK41+FM39-FM40</f>
        <v>0.81499999999999995</v>
      </c>
      <c r="FN41" s="1032">
        <f>EL41*1.137</f>
        <v>12.641635898120041</v>
      </c>
      <c r="FO41" s="1069">
        <f>FM41+FO39-FO40</f>
        <v>1.569</v>
      </c>
      <c r="FP41" s="1032">
        <f>EN41*1.137</f>
        <v>12.857690135381841</v>
      </c>
      <c r="FQ41" s="1069">
        <f>FO41+FQ39-FQ40</f>
        <v>1.5289999999999999</v>
      </c>
      <c r="FR41" s="1036">
        <v>0.96</v>
      </c>
      <c r="FS41" s="1069">
        <f t="shared" ref="FS41:FY41" si="59">FQ41+FS39-FS40</f>
        <v>0.83399999999999996</v>
      </c>
      <c r="FT41" s="1032">
        <f t="shared" si="59"/>
        <v>0.99199999999999999</v>
      </c>
      <c r="FU41" s="1069">
        <f t="shared" si="59"/>
        <v>0.83499999999999996</v>
      </c>
      <c r="FV41" s="1032">
        <f t="shared" si="59"/>
        <v>0.91</v>
      </c>
      <c r="FW41" s="1069">
        <f t="shared" si="59"/>
        <v>0.48399999999999999</v>
      </c>
      <c r="FX41" s="1032">
        <f t="shared" si="59"/>
        <v>0.77500000000000002</v>
      </c>
      <c r="FY41" s="1069">
        <f t="shared" si="59"/>
        <v>0.64</v>
      </c>
      <c r="FZ41" s="1032">
        <v>0.624</v>
      </c>
      <c r="GA41" s="1236">
        <f>FY41+GA39-GA40</f>
        <v>0.74900000000000011</v>
      </c>
      <c r="GB41" s="1237">
        <f t="shared" ref="GB41:GH41" si="60">GA41+GB39-GB40</f>
        <v>0.56100000000000017</v>
      </c>
      <c r="GC41" s="1237">
        <f t="shared" si="60"/>
        <v>0.4740000000000002</v>
      </c>
      <c r="GD41" s="1237">
        <f t="shared" si="60"/>
        <v>0.63000000000000023</v>
      </c>
      <c r="GE41" s="1238">
        <f t="shared" si="60"/>
        <v>1.9870000000000005</v>
      </c>
      <c r="GF41" s="1239">
        <f t="shared" si="60"/>
        <v>2.5840000000000005</v>
      </c>
      <c r="GG41" s="1238">
        <f t="shared" si="60"/>
        <v>1.5350000000000006</v>
      </c>
      <c r="GH41" s="1238">
        <f t="shared" si="60"/>
        <v>1.2370000000000005</v>
      </c>
      <c r="GI41" s="1286">
        <v>1.0549999999999999</v>
      </c>
      <c r="GJ41" s="1238">
        <f t="shared" ref="GJ41:HU41" si="61">GI41+GJ39-GJ40</f>
        <v>0.88</v>
      </c>
      <c r="GK41" s="1240">
        <f t="shared" si="61"/>
        <v>0.69400000000000006</v>
      </c>
      <c r="GL41" s="1238">
        <f t="shared" si="61"/>
        <v>1.593</v>
      </c>
      <c r="GM41" s="1240">
        <f t="shared" si="61"/>
        <v>1.7039999999999997</v>
      </c>
      <c r="GN41" s="1239">
        <f t="shared" si="61"/>
        <v>1.0619999999999996</v>
      </c>
      <c r="GO41" s="1241">
        <f t="shared" si="61"/>
        <v>1.1329999999999996</v>
      </c>
      <c r="GP41" s="1239">
        <f t="shared" si="61"/>
        <v>1.4639999999999997</v>
      </c>
      <c r="GQ41" s="1239">
        <f t="shared" si="61"/>
        <v>2.4939999999999998</v>
      </c>
      <c r="GR41" s="1239">
        <f t="shared" si="61"/>
        <v>3.1859999999999999</v>
      </c>
      <c r="GS41" s="1141">
        <f t="shared" si="61"/>
        <v>2.0000000000000004</v>
      </c>
      <c r="GT41" s="1239">
        <f t="shared" si="61"/>
        <v>2.2690000000000001</v>
      </c>
      <c r="GU41" s="1239">
        <f t="shared" si="61"/>
        <v>1.2210000000000001</v>
      </c>
      <c r="GV41" s="1142">
        <f t="shared" si="61"/>
        <v>1.6360000000000001</v>
      </c>
      <c r="GW41" s="1239">
        <f t="shared" si="61"/>
        <v>1.754</v>
      </c>
      <c r="GX41" s="1142">
        <f t="shared" si="61"/>
        <v>1.6780000000000002</v>
      </c>
      <c r="GY41" s="1238">
        <f t="shared" si="61"/>
        <v>1.7990000000000004</v>
      </c>
      <c r="GZ41" s="1142">
        <f t="shared" si="61"/>
        <v>1.9550000000000005</v>
      </c>
      <c r="HA41" s="1239">
        <f t="shared" si="61"/>
        <v>1.3530000000000006</v>
      </c>
      <c r="HB41" s="1239">
        <f t="shared" si="61"/>
        <v>1.7010000000000005</v>
      </c>
      <c r="HC41" s="1239">
        <f t="shared" si="61"/>
        <v>1.9450000000000005</v>
      </c>
      <c r="HD41" s="1239">
        <f t="shared" si="61"/>
        <v>1.1780000000000004</v>
      </c>
      <c r="HE41" s="1239">
        <f t="shared" si="61"/>
        <v>0.49300000000000033</v>
      </c>
      <c r="HF41" s="1239">
        <f t="shared" si="61"/>
        <v>0.39100000000000035</v>
      </c>
      <c r="HG41" s="1239">
        <f t="shared" si="61"/>
        <v>0.90300000000000025</v>
      </c>
      <c r="HH41" s="1239">
        <f t="shared" si="61"/>
        <v>1.5600000000000003</v>
      </c>
      <c r="HI41" s="1142">
        <f t="shared" si="61"/>
        <v>1.9560000000000002</v>
      </c>
      <c r="HJ41" s="1239">
        <f t="shared" si="61"/>
        <v>0.95100000000000029</v>
      </c>
      <c r="HK41" s="1142">
        <f t="shared" si="61"/>
        <v>1.0180000000000002</v>
      </c>
      <c r="HL41" s="1142">
        <f t="shared" si="61"/>
        <v>0.85700000000000021</v>
      </c>
      <c r="HM41" s="1142">
        <f t="shared" si="61"/>
        <v>0.74400000000000033</v>
      </c>
      <c r="HN41" s="1143">
        <f t="shared" si="61"/>
        <v>1.0960000000000003</v>
      </c>
      <c r="HO41" s="1143">
        <f t="shared" si="61"/>
        <v>3.31</v>
      </c>
      <c r="HP41" s="1143">
        <f t="shared" si="61"/>
        <v>0.93399999999999972</v>
      </c>
      <c r="HQ41" s="1143">
        <f t="shared" si="61"/>
        <v>0.52999999999999969</v>
      </c>
      <c r="HR41" s="1143">
        <f t="shared" si="61"/>
        <v>0.54599999999999982</v>
      </c>
      <c r="HS41" s="1143">
        <f t="shared" si="61"/>
        <v>1.0139999999999998</v>
      </c>
      <c r="HT41" s="1144">
        <f t="shared" si="61"/>
        <v>0.75799999999999979</v>
      </c>
      <c r="HU41" s="1145">
        <f t="shared" si="61"/>
        <v>0.59799999999999986</v>
      </c>
      <c r="HV41" s="1145">
        <v>0.63</v>
      </c>
      <c r="HW41" s="1145">
        <f t="shared" ref="HW41:JO41" si="62">HV41+HW39-HW40</f>
        <v>0.53699999999999992</v>
      </c>
      <c r="HX41" s="1242">
        <f t="shared" si="62"/>
        <v>0.66399999999999992</v>
      </c>
      <c r="HY41" s="1144">
        <f t="shared" si="62"/>
        <v>0.78099999999999992</v>
      </c>
      <c r="HZ41" s="1243">
        <f t="shared" si="62"/>
        <v>1.2329999999999999</v>
      </c>
      <c r="IA41" s="1228">
        <f t="shared" si="62"/>
        <v>0.98299999999999987</v>
      </c>
      <c r="IB41" s="1244">
        <f t="shared" si="62"/>
        <v>0.85899999999999999</v>
      </c>
      <c r="IC41" s="1245">
        <f t="shared" si="62"/>
        <v>1.0590000000000002</v>
      </c>
      <c r="ID41" s="1228">
        <f t="shared" si="62"/>
        <v>1.6170000000000002</v>
      </c>
      <c r="IE41" s="1086">
        <f t="shared" si="62"/>
        <v>0.65700000000000047</v>
      </c>
      <c r="IF41" s="1087">
        <f t="shared" si="62"/>
        <v>1.0240000000000005</v>
      </c>
      <c r="IG41" s="1088">
        <f t="shared" si="62"/>
        <v>0.27900000000000047</v>
      </c>
      <c r="IH41" s="1089">
        <f t="shared" si="62"/>
        <v>0.25700000000000045</v>
      </c>
      <c r="II41" s="1088">
        <f t="shared" si="62"/>
        <v>0.19100000000000045</v>
      </c>
      <c r="IJ41" s="1090">
        <f t="shared" si="62"/>
        <v>3.0000000000000443E-2</v>
      </c>
      <c r="IK41" s="1090">
        <f t="shared" si="62"/>
        <v>2.4000000000000445E-2</v>
      </c>
      <c r="IL41" s="1091">
        <f t="shared" si="62"/>
        <v>0.31900000000000045</v>
      </c>
      <c r="IM41" s="1088">
        <v>0.63100000000000001</v>
      </c>
      <c r="IN41" s="1095">
        <f t="shared" si="62"/>
        <v>0.70399999999999996</v>
      </c>
      <c r="IO41" s="1093">
        <f t="shared" si="62"/>
        <v>0.67999999999999994</v>
      </c>
      <c r="IP41" s="1094">
        <f t="shared" si="62"/>
        <v>0.77799999999999991</v>
      </c>
      <c r="IQ41" s="1095">
        <f t="shared" si="62"/>
        <v>0.5079999999999999</v>
      </c>
      <c r="IR41" s="1095">
        <f t="shared" si="62"/>
        <v>0.5079999999999999</v>
      </c>
      <c r="IS41" s="1095">
        <f t="shared" si="62"/>
        <v>0.5079999999999999</v>
      </c>
      <c r="IT41" s="1095">
        <f t="shared" si="62"/>
        <v>0.5079999999999999</v>
      </c>
      <c r="IU41" s="1095">
        <f t="shared" si="62"/>
        <v>0.49199999999999988</v>
      </c>
      <c r="IV41" s="1095">
        <f t="shared" si="62"/>
        <v>0.53699999999999981</v>
      </c>
      <c r="IW41" s="1095">
        <f t="shared" si="62"/>
        <v>0.5289999999999998</v>
      </c>
      <c r="IX41" s="1095">
        <f t="shared" si="62"/>
        <v>0.82699999999999974</v>
      </c>
      <c r="IY41" s="1095">
        <f t="shared" si="62"/>
        <v>0.67299999999999971</v>
      </c>
      <c r="IZ41" s="1095">
        <f t="shared" si="62"/>
        <v>0.6569999999999997</v>
      </c>
      <c r="JA41" s="1095">
        <f t="shared" si="62"/>
        <v>0.56399999999999972</v>
      </c>
      <c r="JB41" s="1095">
        <f t="shared" si="62"/>
        <v>0.29799999999999971</v>
      </c>
      <c r="JC41" s="1095">
        <f t="shared" si="62"/>
        <v>0.29699999999999976</v>
      </c>
      <c r="JD41" s="1095">
        <f t="shared" si="62"/>
        <v>0.15899999999999975</v>
      </c>
      <c r="JE41" s="1095">
        <f t="shared" si="62"/>
        <v>0.14799999999999974</v>
      </c>
      <c r="JF41" s="1095">
        <f t="shared" si="62"/>
        <v>6.4999999999999739E-2</v>
      </c>
      <c r="JG41" s="1095">
        <f t="shared" si="62"/>
        <v>3.7999999999999749E-2</v>
      </c>
      <c r="JH41" s="1095">
        <f t="shared" si="62"/>
        <v>3.8999999999999743E-2</v>
      </c>
      <c r="JI41" s="1095">
        <f t="shared" si="62"/>
        <v>3.8999999999999743E-2</v>
      </c>
      <c r="JJ41" s="1095">
        <f t="shared" si="62"/>
        <v>3.8999999999999743E-2</v>
      </c>
      <c r="JK41" s="1095">
        <f t="shared" si="62"/>
        <v>3.8999999999999743E-2</v>
      </c>
      <c r="JL41" s="1095">
        <f t="shared" si="62"/>
        <v>3.8999999999999743E-2</v>
      </c>
      <c r="JM41" s="1095">
        <f t="shared" si="62"/>
        <v>3.8999999999999743E-2</v>
      </c>
      <c r="JN41" s="1095">
        <f t="shared" si="62"/>
        <v>3.8999999999999743E-2</v>
      </c>
      <c r="JO41" s="1095">
        <f t="shared" si="62"/>
        <v>3.8999999999999743E-2</v>
      </c>
    </row>
    <row r="42" spans="1:275" s="1137" customFormat="1" ht="13.5" hidden="1" customHeight="1" thickBot="1">
      <c r="A42" s="1096"/>
      <c r="B42" s="1972"/>
      <c r="C42" s="1973"/>
      <c r="D42" s="1097" t="s">
        <v>1145</v>
      </c>
      <c r="E42" s="1098">
        <v>1.6</v>
      </c>
      <c r="F42" s="1099">
        <v>1.7001866552242009</v>
      </c>
      <c r="G42" s="1100">
        <v>3.0651724137931029</v>
      </c>
      <c r="H42" s="1101">
        <f t="shared" ref="H42:AK42" si="63">IF(H41&lt;=J40,H41/J40,IF(H41&lt;=J40+L40,1+(H41-J40)/L40,IF(H41&lt;=J40+L40+N40,2+(H41-J40-L40)/N40,H41*3/(J40+L40+N40))))</f>
        <v>4.64169375</v>
      </c>
      <c r="I42" s="1102">
        <f t="shared" si="63"/>
        <v>5.2912713472485766</v>
      </c>
      <c r="J42" s="1103">
        <f t="shared" si="63"/>
        <v>4.0666894736842103</v>
      </c>
      <c r="K42" s="1104">
        <f t="shared" si="63"/>
        <v>3.5247524752475243</v>
      </c>
      <c r="L42" s="1103">
        <f t="shared" si="63"/>
        <v>3.8178404401650621</v>
      </c>
      <c r="M42" s="1104">
        <f t="shared" si="63"/>
        <v>2.2874880611270294</v>
      </c>
      <c r="N42" s="1101">
        <f t="shared" si="63"/>
        <v>4.0241678129298482</v>
      </c>
      <c r="O42" s="1104">
        <f t="shared" si="63"/>
        <v>1.4613180515759312</v>
      </c>
      <c r="P42" s="1101">
        <f t="shared" si="63"/>
        <v>4.8753194975423266</v>
      </c>
      <c r="Q42" s="1104">
        <f t="shared" si="63"/>
        <v>1.7553516819571862</v>
      </c>
      <c r="R42" s="1105">
        <f t="shared" si="63"/>
        <v>4.4975680272108853</v>
      </c>
      <c r="S42" s="1106">
        <f t="shared" si="63"/>
        <v>1.4752186588921274</v>
      </c>
      <c r="T42" s="1101">
        <f t="shared" si="63"/>
        <v>3.5400709555345324</v>
      </c>
      <c r="U42" s="1104">
        <f t="shared" si="63"/>
        <v>2.5082159624413141</v>
      </c>
      <c r="V42" s="1101">
        <f t="shared" si="63"/>
        <v>2.9444560000000002</v>
      </c>
      <c r="W42" s="1104">
        <f t="shared" si="63"/>
        <v>2.3697478991596639</v>
      </c>
      <c r="X42" s="1103">
        <f t="shared" si="63"/>
        <v>3.0282184615384611</v>
      </c>
      <c r="Y42" s="1104">
        <f t="shared" si="63"/>
        <v>1.7731092436974789</v>
      </c>
      <c r="Z42" s="1103">
        <f t="shared" si="63"/>
        <v>4.4374141325749301</v>
      </c>
      <c r="AA42" s="1104">
        <f t="shared" si="63"/>
        <v>1.5925465838509312</v>
      </c>
      <c r="AB42" s="1103">
        <f t="shared" si="63"/>
        <v>8.6341025641025659</v>
      </c>
      <c r="AC42" s="1104">
        <f t="shared" si="63"/>
        <v>0.9813664596273286</v>
      </c>
      <c r="AD42" s="1103">
        <f t="shared" si="63"/>
        <v>42.293649025069655</v>
      </c>
      <c r="AE42" s="1104">
        <f t="shared" si="63"/>
        <v>1.5803571428571392</v>
      </c>
      <c r="AF42" s="1103">
        <f t="shared" si="63"/>
        <v>20.057357992073982</v>
      </c>
      <c r="AG42" s="1107">
        <f t="shared" si="63"/>
        <v>1.3618581907090455</v>
      </c>
      <c r="AH42" s="1108">
        <f t="shared" si="63"/>
        <v>11.13970652971387</v>
      </c>
      <c r="AI42" s="1104">
        <f t="shared" si="63"/>
        <v>0.54767726161369101</v>
      </c>
      <c r="AJ42" s="1108">
        <f t="shared" si="63"/>
        <v>8.012358839050135</v>
      </c>
      <c r="AK42" s="1104">
        <f t="shared" si="63"/>
        <v>2.1065468549422328</v>
      </c>
      <c r="AL42" s="1109">
        <f>N42*1.137</f>
        <v>4.5754788033012375</v>
      </c>
      <c r="AM42" s="1104">
        <f>IF(AM41&lt;=AO40,AM41/AO40,IF(AM41&lt;=AO40+AQ40,1+(AM41-AO40)/AQ40,IF(AM41&lt;=AO40+AQ40+AS40,2+(AM41-AO40-AQ40)/AS40,AM41*3/(AO40+AQ40+AS40))))</f>
        <v>1.6546854942233629</v>
      </c>
      <c r="AN42" s="1109">
        <f>P42*1.137</f>
        <v>5.5432382687056254</v>
      </c>
      <c r="AO42" s="1107">
        <f>IF(AO41&lt;=AQ40,AO41/AQ40,IF(AO41&lt;=AQ40+AS40,1+(AO41-AQ40)/AS40,IF(AO41&lt;=AQ40+AS40+AU40,2+(AO41-AQ40-AS40)/AU40,AO41*3/(AQ40+AS40+AU40))))</f>
        <v>2.9038461538461506</v>
      </c>
      <c r="AP42" s="1109">
        <f>R42*1.137</f>
        <v>5.1137348469387769</v>
      </c>
      <c r="AQ42" s="1107">
        <f>IF(AQ41&lt;=AS40,AQ41/AS40,IF(AQ41&lt;=AS40+AU40,1+(AQ41-AS40)/AU40,IF(AQ41&lt;=AS40+AU40+AW40,2+(AQ41-AS40-AU40)/AW40,AQ41*3/(AS40+AU40+AW40))))</f>
        <v>4.0636604774535812</v>
      </c>
      <c r="AR42" s="1109">
        <f>T42*1.137</f>
        <v>4.025060676442763</v>
      </c>
      <c r="AS42" s="1107">
        <f>IF(AS41&lt;=AU40,AS41/AU40,IF(AS41&lt;=AU40+AW40,1+(AS41-AU40)/AW40,IF(AS41&lt;=AU40+AW40+AY40,2+(AS41-AU40-AW40)/AY40,AS41*3/(AU40+AW40+AY40))))</f>
        <v>3.346478873239437</v>
      </c>
      <c r="AT42" s="1109">
        <f>V42*1.137</f>
        <v>3.3478464720000001</v>
      </c>
      <c r="AU42" s="1107">
        <f>IF(AU41&lt;=AW40,AU41/AW40,IF(AU41&lt;=AW40+AY40,1+(AU41-AW40)/AY40,IF(AU41&lt;=AW40+AY40+BA40,2+(AU41-AW40-AY40)/BA40,AU41*3/(AW40+AY40+BA40))))</f>
        <v>2.1996753246753249</v>
      </c>
      <c r="AV42" s="1109">
        <f>X42*1.137</f>
        <v>3.4430843907692301</v>
      </c>
      <c r="AW42" s="1107">
        <f>IF(AW41&lt;=AY40,AW41/AY40,IF(AW41&lt;=AY40+BA40,1+(AW41-AY40)/BA40,IF(AW41&lt;=AY40+BA40+BC40,2+(AW41-AY40-BA40)/BC40,AW41*3/(AY40+BA40+BC40))))</f>
        <v>2.7232558139534886</v>
      </c>
      <c r="AX42" s="1109">
        <f>Z42*1.137</f>
        <v>5.0453398687376954</v>
      </c>
      <c r="AY42" s="1107">
        <f>IF(AY41&lt;=BA40,AY41/BA40,IF(AY41&lt;=BA40+BC40,1+(AY41-BA40)/BC40,IF(AY41&lt;=BA40+BC40+BE40,2+(AY41-BA40-BC40)/BE40,AY41*3/(BA40+BC40+BE40))))</f>
        <v>2.68259385665529</v>
      </c>
      <c r="AZ42" s="1109">
        <v>9.816974615384618</v>
      </c>
      <c r="BA42" s="1107">
        <v>2.9163763066202089</v>
      </c>
      <c r="BB42" s="1109">
        <v>48.087878941504201</v>
      </c>
      <c r="BC42" s="1107">
        <v>2.2118100128369704</v>
      </c>
      <c r="BD42" s="1109">
        <v>22.805216036988117</v>
      </c>
      <c r="BE42" s="1107">
        <v>1.8344030808729141</v>
      </c>
      <c r="BF42" s="1109">
        <f>AH42*1.137</f>
        <v>12.66584632428467</v>
      </c>
      <c r="BG42" s="1107">
        <f>IF(BG41&lt;=BI40,BG41/BI40,IF(BG41&lt;=BI40+BK40,1+(BG41-BI40)/BK40,IF(BG41&lt;=BI40+BK40+BM40,2+(BG41-BI40-BK40)/BM40,BG41*3/(BI40+BK40+BM40))))</f>
        <v>0.83440308087291415</v>
      </c>
      <c r="BH42" s="1109">
        <f>AJ42*1.137</f>
        <v>9.1100520000000031</v>
      </c>
      <c r="BI42" s="1107">
        <f>IF(BI41&lt;=BK40,BI41/BK40,IF(BI41&lt;=BK40+BM40,1+(BI41-BK40)/BM40,IF(BI41&lt;=BK40+BM40+BO40,2+(BI41-BK40-BM40)/BO40,BI41*3/(BK40+BM40+BO40))))</f>
        <v>4.4761106454316852</v>
      </c>
      <c r="BJ42" s="1109">
        <f>AL42*1.137</f>
        <v>5.2023193993535068</v>
      </c>
      <c r="BK42" s="1107">
        <f>IF(BK41&lt;=BM40,BK41/BM40,IF(BK41&lt;=BM40+BO40,1+(BK41-BM40)/BO40,IF(BK41&lt;=BM40+BO40+BQ40,2+(BK41-BM40-BO40)/BQ40,BK41*3/(BM40+BO40+BQ40))))</f>
        <v>2.9615384615384617</v>
      </c>
      <c r="BL42" s="1109">
        <f>AN42*1.137</f>
        <v>6.302661911518296</v>
      </c>
      <c r="BM42" s="1107">
        <f>IF(BM41&lt;=BO40,BM41/BO40,IF(BM41&lt;=BO40+BQ40,1+(BM41-BO40)/BQ40,IF(BM41&lt;=BO40+BQ40+BS40,2+(BM41-BO40-BQ40)/BS40,BM41*3/(BO40+BQ40+BS40))))</f>
        <v>4.2787839586028458</v>
      </c>
      <c r="BN42" s="1109">
        <f>AP42*1.137</f>
        <v>5.8143165209693892</v>
      </c>
      <c r="BO42" s="1107">
        <f>IF(BO41&lt;=BQ40,BO41/BQ40,IF(BO41&lt;=BQ40+BS40,1+(BO41-BQ40)/BS40,IF(BO41&lt;=BQ40+BS40+BU40,2+(BO41-BQ40-BS40)/BU40,BO41*3/(BQ40+BS40+BU40))))</f>
        <v>4.0173716012084597</v>
      </c>
      <c r="BP42" s="1109">
        <f>AR42*1.137</f>
        <v>4.5764939891154217</v>
      </c>
      <c r="BQ42" s="1107">
        <f>IF(BQ41&lt;=BS40,BQ41/BS40,IF(BQ41&lt;=BS40+BU40,1+(BQ41-BS40)/BU40,IF(BQ41&lt;=BS40+BU40+BW40,2+(BQ41-BS40-BU40)/BW40,BQ41*3/(BS40+BU40+BW40))))</f>
        <v>4.7016574585635365</v>
      </c>
      <c r="BR42" s="1109">
        <f>AT42*1.137</f>
        <v>3.8065014386640001</v>
      </c>
      <c r="BS42" s="1107">
        <f>IF(BS41&lt;=BU40,BS41/BU40,IF(BS41&lt;=BU40+BW40,1+(BS41-BU40)/BW40,IF(BS41&lt;=BU40+BW40+BY40,2+(BS41-BU40-BW40)/BY40,BS41*3/(BU40+BW40+BY40))))</f>
        <v>2.7741364038972542</v>
      </c>
      <c r="BT42" s="1109">
        <f>AV42*1.137</f>
        <v>3.9147869523046146</v>
      </c>
      <c r="BU42" s="1107">
        <f>IF(BU41&lt;=BW40,BU41/BW40,IF(BU41&lt;=BW40+BY40,1+(BU41-BW40)/BY40,IF(BU41&lt;=BW40+BY40+CA40,2+(BU41-BW40-BY40)/CA40,BU41*3/(BW40+BY40+CA40))))</f>
        <v>2.3396674584323041</v>
      </c>
      <c r="BV42" s="1109">
        <f>AX42*1.137</f>
        <v>5.7365514307547594</v>
      </c>
      <c r="BW42" s="1107">
        <f>IF(BW41&lt;=BY40,BW41/BY40,IF(BW41&lt;=BY40+CA40,1+(BW41-BY40)/CA40,IF(BW41&lt;=BY40+CA40+CC40,2+(BW41-BY40-CA40)/CC40,BW41*3/(BY40+CA40+CC40))))</f>
        <v>3.0955414012738851</v>
      </c>
      <c r="BX42" s="1109">
        <f>AZ42*1.137</f>
        <v>11.16190013769231</v>
      </c>
      <c r="BY42" s="1107">
        <f>IF(BY41&lt;=CA40,BY41/CA40,IF(BY41&lt;=CA40+CC40,1+(BY41-CA40)/CC40,IF(BY41&lt;=CA40+CC40+CE40,2+(BY41-CA40-CC40)/CE40,BY41*3/(CA40+CC40+CE40))))</f>
        <v>3.2244094488188977</v>
      </c>
      <c r="BZ42" s="1109">
        <f>BB42*1.137</f>
        <v>54.675918356490278</v>
      </c>
      <c r="CA42" s="1107">
        <f>IF(CA41&lt;=CC40,CA41/CC40,IF(CA41&lt;=CC40+CE40,1+(CA41-CC40)/CE40,IF(CA41&lt;=CC40+CE40+CG40,2+(CA41-CC40-CE40)/CG40,CA41*3/(CC40+CE40+CG40))))</f>
        <v>2.52734375</v>
      </c>
      <c r="CB42" s="1109">
        <f>BD42*1.137</f>
        <v>25.929530634055489</v>
      </c>
      <c r="CC42" s="1107">
        <f>IF(CC41&lt;=CE40,CC41/CE40,IF(CC41&lt;=CE40+CG40,1+(CC41-CE40)/CG40,IF(CC41&lt;=CE40+CG40+CI40,2+(CC41-CE40-CG40)/CI40,CC41*3/(CE40+CG40+CI40))))</f>
        <v>4.5548780487804894</v>
      </c>
      <c r="CD42" s="1109">
        <f>BF42*1.137</f>
        <v>14.401067270711671</v>
      </c>
      <c r="CE42" s="1107">
        <f>IF(CE41&lt;=CG40,CE41/CG40,IF(CE41&lt;=CG40+CI40,1+(CE41-CG40)/CI40,IF(CE41&lt;=CG40+CI40+CK40,2+(CE41-CG40-CI40)/CK40,CE41*3/(CG40+CI40+CK40))))</f>
        <v>2.3339731285988483</v>
      </c>
      <c r="CF42" s="1109">
        <f>BH42*1.137</f>
        <v>10.358129124000003</v>
      </c>
      <c r="CG42" s="1107">
        <f>IF(CG41&lt;=CI40,CG41/CI40,IF(CG41&lt;=CI40+CK40,1+(CG41-CI40)/CK40,IF(CG41&lt;=CI40+CK40+CM40,2+(CG41-CI40-CK40)/CM40,CG41*3/(CI40+CK40+CM40))))</f>
        <v>3.0300000000000007</v>
      </c>
      <c r="CH42" s="1109">
        <f>BJ42*1.137</f>
        <v>5.9150371570649369</v>
      </c>
      <c r="CI42" s="1107">
        <f>IF(CI41&lt;=CK40,CI41/CK40,IF(CI41&lt;=CK40+CM40,1+(CI41-CK40)/CM40,IF(CI41&lt;=CK40+CM40+CO40,2+(CI41-CK40-CM40)/CO40,CI41*3/(CK40+CM40+CO40))))</f>
        <v>3.8487544483985765</v>
      </c>
      <c r="CJ42" s="1109">
        <f>BL42*1.137</f>
        <v>7.166126593396303</v>
      </c>
      <c r="CK42" s="1107">
        <f>IF(CK41&lt;=CM40,CK41/CM40,IF(CK41&lt;=CM40+CO40,1+(CK41-CM40)/CO40,IF(CK41&lt;=CM40+CO40+CQ40,2+(CK41-CM40-CO40)/CQ40,CK41*3/(CM40+CO40+CQ40))))</f>
        <v>9.2105263157894761</v>
      </c>
      <c r="CL42" s="1109">
        <f>BN42*1.137</f>
        <v>6.6108778843421954</v>
      </c>
      <c r="CM42" s="1107">
        <f>IF(CM41&lt;=CO40,CM41/CO40,IF(CM41&lt;=CO40+CQ40,1+(CM41-CO40)/CQ40,IF(CM41&lt;=CO40+CQ40+CS40,2+(CM41-CO40-CQ40)/CS40,CM41*3/(CO40+CQ40+CS40))))</f>
        <v>4.7320754716981126</v>
      </c>
      <c r="CN42" s="1109">
        <f>BP42*1.137</f>
        <v>5.2034736656242346</v>
      </c>
      <c r="CO42" s="1107">
        <f>IF(CO41&lt;=CQ40,CO41/CQ40,IF(CO41&lt;=CQ40+CS40,1+(CO41-CQ40)/CS40,IF(CO41&lt;=CQ40+CS40+CU40,2+(CO41-CQ40-CS40)/CU40,CO41*3/(CQ40+CS40+CU40))))</f>
        <v>2.6506172839506172</v>
      </c>
      <c r="CP42" s="1109">
        <f>BR42*1.137</f>
        <v>4.3279921357609679</v>
      </c>
      <c r="CQ42" s="1107">
        <f>IF(CQ41&lt;=CS40,CQ41/CS40,IF(CQ41&lt;=CS40+CU40,1+(CQ41-CS40)/CU40,IF(CQ41&lt;=CS40+CU40+CW40,2+(CQ41-CS40-CU40)/CW40,CQ41*3/(CS40+CU40+CW40))))</f>
        <v>2.2840909090909092</v>
      </c>
      <c r="CR42" s="1109">
        <f>BT42*1.137</f>
        <v>4.4511127647703468</v>
      </c>
      <c r="CS42" s="1107">
        <f>IF(CS41&lt;=CU40,CS41/CU40,IF(CS41&lt;=CU40+CW40,1+(CS41-CU40)/CW40,IF(CS41&lt;=CU40+CW40+CY40,2+(CS41-CU40-CW40)/CY40,CS41*3/(CU40+CW40+CY40))))</f>
        <v>1.6376262626262628</v>
      </c>
      <c r="CT42" s="1109">
        <f>BV42*1.137</f>
        <v>6.5224589767681618</v>
      </c>
      <c r="CU42" s="1107">
        <f>IF(CU41&lt;=CW40,CU41/CW40,IF(CU41&lt;=CW40+CY40,1+(CU41-CW40)/CY40,IF(CU41&lt;=CW40+CY40+DA40,2+(CU41-CW40-CY40)/DA40,CU41*3/(CW40+CY40+DA40))))</f>
        <v>2.2466666666666653</v>
      </c>
      <c r="CV42" s="1109">
        <f>BX42*1.137</f>
        <v>12.691080456556156</v>
      </c>
      <c r="CW42" s="1107">
        <f>IF(CW41&lt;=CY40,CW41/CY40,IF(CW41&lt;=CY40+DA40,1+(CW41-CY40)/DA40,IF(CW41&lt;=CY40+DA40+DC40,2+(CW41-CY40-DA40)/DC40,CW41*3/(CY40+DA40+DC40))))</f>
        <v>4.3059360730593603</v>
      </c>
      <c r="CX42" s="1109">
        <f>BZ42*1.137</f>
        <v>62.166519171329448</v>
      </c>
      <c r="CY42" s="1107">
        <f>IF(CY41&lt;=DA40,CY41/DA40,IF(CY41&lt;=DA40+DC40,1+(CY41-DA40)/DC40,IF(CY41&lt;=DA40+DC40+DE40,2+(CY41-DA40-DC40)/DE40,CY41*3/(DA40+DC40+DE40))))</f>
        <v>7.3383233532934113</v>
      </c>
      <c r="CZ42" s="1109">
        <f>CB42*1.137</f>
        <v>29.481876330921089</v>
      </c>
      <c r="DA42" s="1107">
        <f>IF(DA41&lt;=DC40,DA41/DC40,IF(DA41&lt;=DC40+DE40,1+(DA41-DC40)/DE40,IF(DA41&lt;=DC40+DE40+DG40,2+(DA41-DC40-DE40)/DG40,DA41*3/(DC40+DE40+DG40))))</f>
        <v>8.637931034482758</v>
      </c>
      <c r="DB42" s="1109">
        <f>CD42*1.137</f>
        <v>16.374013486799171</v>
      </c>
      <c r="DC42" s="1107">
        <f>IF(DC41&lt;=DE40,DC41/DE40,IF(DC41&lt;=DE40+DG40,1+(DC41-DE40)/DG40,IF(DC41&lt;=DE40+DG40+DI40,2+(DC41-DE40-DG40)/DI40,DC41*3/(DE40+DG40+DI40))))</f>
        <v>8.175824175824177</v>
      </c>
      <c r="DD42" s="1109">
        <f>CF42*1.137</f>
        <v>11.777192813988004</v>
      </c>
      <c r="DE42" s="1107">
        <f>IF(DE41&lt;=DG40,DE41/DG40,IF(DE41&lt;=DG40+DI40,1+(DE41-DG40)/DI40,IF(DE41&lt;=DG40+DI40+DK40,2+(DE41-DG40-DI40)/DK40,DE41*3/(DG40+DI40+DK40))))</f>
        <v>6.039893617021276</v>
      </c>
      <c r="DF42" s="1109">
        <f>CH42*1.137</f>
        <v>6.7253972475828334</v>
      </c>
      <c r="DG42" s="1107">
        <f>IF(DG41&lt;=DI40,DG41/DI40,IF(DG41&lt;=DI40+DK40,1+(DG41-DI40)/DK40,IF(DG41&lt;=DI40+DK40+DM40,2+(DG41-DI40-DK40)/DM40,DG41*3/(DI40+DK40+DM40))))</f>
        <v>5.5959885386819472</v>
      </c>
      <c r="DH42" s="1109">
        <f>CJ42*1.137</f>
        <v>8.1478859366915959</v>
      </c>
      <c r="DI42" s="1107">
        <f>IF(DI41&lt;=DK40,DI41/DK40,IF(DI41&lt;=DK40+DM40,1+(DI41-DK40)/DM40,IF(DI41&lt;=DK40+DM40+DO40,2+(DI41-DK40-DM40)/DO40,DI41*3/(DK40+DM40+DO40))))</f>
        <v>2.9015544041450774</v>
      </c>
      <c r="DJ42" s="1109">
        <v>1.5</v>
      </c>
      <c r="DK42" s="1107">
        <f>IF(DK41&lt;=DM40,DK41/DM40,IF(DK41&lt;=DM40+DO40,1+(DK41-DM40)/DO40,IF(DK41&lt;=DM40+DO40+DQ40,2+(DK41-DM40-DO40)/DQ40,DK41*3/(DM40+DO40+DQ40))))</f>
        <v>1.9766839378238341</v>
      </c>
      <c r="DL42" s="1109">
        <v>1.5</v>
      </c>
      <c r="DM42" s="1107">
        <f>IF(DM41&lt;=DO40,DM41/DO40,IF(DM41&lt;=DO40+DQ40,1+(DM41-DO40)/DQ40,IF(DM41&lt;=DO40+DQ40+DS40,2+(DM41-DO40-DQ40)/DS40,DM41*3/(DO40+DQ40+DS40))))</f>
        <v>1.2944038929440389</v>
      </c>
      <c r="DN42" s="1109">
        <v>1.5</v>
      </c>
      <c r="DO42" s="1107">
        <f>IF(DO41&lt;=DQ40,DO41/DQ40,IF(DO41&lt;=DQ40+DS40,1+(DO41-DQ40)/DS40,IF(DO41&lt;=DQ40+DS40+DU40,2+(DO41-DQ40-DS40)/DU40,DO41*3/(DQ40+DS40+DU40))))</f>
        <v>0.39172749391727502</v>
      </c>
      <c r="DP42" s="1109">
        <v>1.5</v>
      </c>
      <c r="DQ42" s="1107">
        <f>IF(DQ41&lt;=DS40,DQ41/DS40,IF(DQ41&lt;=DS40+DU40,1+(DQ41-DS40)/DU40,IF(DQ41&lt;=DS40+DU40+DW40,2+(DQ41-DS40-DU40)/DW40,DQ41*3/(DS40+DU40+DW40))))</f>
        <v>1.4188034188034186</v>
      </c>
      <c r="DR42" s="1109">
        <v>1.5</v>
      </c>
      <c r="DS42" s="1107">
        <f>IF(DS41&lt;=DU40,DS41/DU40,IF(DS41&lt;=DU40+DW40,1+(DS41-DU40)/DW40,IF(DS41&lt;=DU40+DW40+DY40,2+(DS41-DU40-DW40)/DY40,DS41*3/(DU40+DW40+DY40))))</f>
        <v>1.0111731843575418</v>
      </c>
      <c r="DT42" s="1109">
        <v>1.5</v>
      </c>
      <c r="DU42" s="1107">
        <f>IF(DU41&lt;=DW40,DU41/DW40,IF(DU41&lt;=DW40+DY40,1+(DU41-DW40)/DY40,IF(DU41&lt;=DW40+DY40+EA40,2+(DU41-DW40-DY40)/EA40,DU41*3/(DW40+DY40+EA40))))</f>
        <v>2.0309278350515467</v>
      </c>
      <c r="DV42" s="1109">
        <v>1.5</v>
      </c>
      <c r="DW42" s="1107">
        <f>IF(DW41&lt;=DY40,DW41/DY40,IF(DW41&lt;=DY40+EA40,1+(DW41-DY40)/EA40,IF(DW41&lt;=DY40+EA40+EC40,2+(DW41-DY40-EA40)/EC40,DW41*3/(DY40+EA40+EC40))))</f>
        <v>4.1916376306620204</v>
      </c>
      <c r="DX42" s="1109">
        <v>1.5</v>
      </c>
      <c r="DY42" s="1107">
        <f>IF(DY41&lt;=EA40,DY41/EA40,IF(DY41&lt;=EA40+EC40,1+(DY41-EA40)/EC40,IF(DY41&lt;=EA40+EC40+EE40,2+(DY41-EA40-EC40)/EE40,DY41*3/(EA40+EC40+EE40))))</f>
        <v>6.6464646464646471</v>
      </c>
      <c r="DZ42" s="1109">
        <v>1.5</v>
      </c>
      <c r="EA42" s="1107">
        <f>IF(EA41&lt;=EC40,EA41/EC40,IF(EA41&lt;=EC40+EE40,1+(EA41-EC40)/EE40,IF(EA41&lt;=EC40+EE40+EG40,2+(EA41-EC40-EE40)/EG40,EA41*3/(EC40+EE40+EG40))))</f>
        <v>7.9714285714285715</v>
      </c>
      <c r="EB42" s="1109">
        <v>1.5</v>
      </c>
      <c r="EC42" s="1107">
        <f>IF(EC41&lt;=EE40,EC41/EE40,IF(EC41&lt;=EE40+EG40,1+(EC41-EE40)/EG40,IF(EC41&lt;=EE40+EG40+EI40,2+(EC41-EE40-EG40)/EI40,EC41*3/(EE40+EG40+EI40))))</f>
        <v>16.799999999999997</v>
      </c>
      <c r="ED42" s="1109">
        <v>1.5</v>
      </c>
      <c r="EE42" s="1107">
        <f>IF(EE41&lt;=EG40,EE41/EG40,IF(EE41&lt;=EG40+EI40,1+(EE41-EG40)/EI40,IF(EE41&lt;=EG40+EI40+EK40,2+(EE41-EG40-EI40)/EK40,EE41*3/(EG40+EI40+EK40))))</f>
        <v>15.380597014925371</v>
      </c>
      <c r="EF42" s="1109">
        <v>1.5</v>
      </c>
      <c r="EG42" s="1107">
        <f>IF(EG41&lt;=EI40,EG41/EI40,IF(EG41&lt;=EI40+EK40,1+(EG41-EI40)/EK40,IF(EG41&lt;=EI40+EK40+EM40,2+(EG41-EI40-EK40)/EM40,EG41*3/(EI40+EK40+EM40))))</f>
        <v>15.046153846153844</v>
      </c>
      <c r="EH42" s="1109">
        <v>1.5</v>
      </c>
      <c r="EI42" s="1107">
        <f>IF(EI41&lt;=EK40,EI41/EK40,IF(EI41&lt;=EK40+EM40,1+(EI41-EK40)/EM40,IF(EI41&lt;=EK40+EM40+EO40,2+(EI41-EK40-EM40)/EO40,EI41*3/(EK40+EM40+EO40))))</f>
        <v>2.7644569816643161</v>
      </c>
      <c r="EJ42" s="1109">
        <v>2.5</v>
      </c>
      <c r="EK42" s="1107">
        <f>IF(EK41&lt;=EM40,EK41/EM40,IF(EK41&lt;=EM40+EO40,1+(EK41-EM40)/EO40,IF(EK41&lt;=EM40+EO40+EQ40,2+(EK41-EM40-EO40)/EQ40,EK41*3/(EM40+EO40+EQ40))))</f>
        <v>1.867418899858956</v>
      </c>
      <c r="EL42" s="1109">
        <v>2.5</v>
      </c>
      <c r="EM42" s="1107">
        <f>IF(EM41&lt;=EO40,EM41/EO40,IF(EM41&lt;=EO40+EQ40,1+(EM41-EO40)/EQ40,IF(EM41&lt;=EO40+EQ40+ES40,2+(EM41-EO40-EQ40)/ES40,EM41*3/(EO40+EQ40+ES40))))</f>
        <v>1.4049586776859504</v>
      </c>
      <c r="EN42" s="1109">
        <v>2.5</v>
      </c>
      <c r="EO42" s="1107">
        <f>IF(EO41&lt;=EQ40,EO41/EQ40,IF(EO41&lt;=EQ40+ES40,1+(EO41-EQ40)/ES40,IF(EO41&lt;=EQ40+ES40+EU40,2+(EO41-EQ40-ES40)/EU40,EO41*3/(EQ40+ES40+EU40))))</f>
        <v>3.4597213809812239</v>
      </c>
      <c r="EP42" s="1109">
        <v>2.5</v>
      </c>
      <c r="EQ42" s="1107">
        <f>IF(EQ41&lt;=ES40,EQ41/ES40,IF(EQ41&lt;=ES40+EU40,1+(EQ41-ES40)/EU40,IF(EQ41&lt;=ES40+EU40+EW40,2+(EQ41-ES40-EU40)/EW40,EQ41*3/(ES40+EU40+EW40))))</f>
        <v>4.0114285714285707</v>
      </c>
      <c r="ER42" s="1109">
        <v>2.5</v>
      </c>
      <c r="ES42" s="1107" t="e">
        <f>IF(ES41&lt;=EU40,ES41/EU40,IF(ES41&lt;=EU40+EW40,1+(ES41-EU40)/EW40,IF(ES41&lt;=EU40+EW40+EY40,2+(ES41-EU40-EW40)/EY40,ES41*3/(EU40+EW40+EY40))))</f>
        <v>#REF!</v>
      </c>
      <c r="ET42" s="1109">
        <v>2.5</v>
      </c>
      <c r="EU42" s="1107" t="e">
        <f>IF(EU41&lt;=EW40,EU41/EW40,IF(EU41&lt;=EW40+EY40,1+(EU41-EW40)/EY40,IF(EU41&lt;=EW40+EY40+FA40,2+(EU41-EW40-EY40)/FA40,EU41*3/(EW40+EY40+FA40))))</f>
        <v>#REF!</v>
      </c>
      <c r="EV42" s="1109">
        <v>2.5</v>
      </c>
      <c r="EW42" s="1107" t="e">
        <f>IF(EW41&lt;=EY40,EW41/EY40,IF(EW41&lt;=EY40+FA40,1+(EW41-EY40)/FA40,IF(EW41&lt;=EY40+FA40+FC40,2+(EW41-EY40-FA40)/FC40,EW41*3/(EY40+FA40+FC40))))</f>
        <v>#REF!</v>
      </c>
      <c r="EX42" s="1109">
        <v>2.5</v>
      </c>
      <c r="EY42" s="1107" t="e">
        <f>IF(EY41&lt;=FA40,EY41/FA40,IF(EY41&lt;=FA40+FC40,1+(EY41-FA40)/FC40,IF(EY41&lt;=FA40+FC40+FE40,2+(EY41-FA40-FC40)/FE40,EY41*3/(FA40+FC40+FE40))))</f>
        <v>#REF!</v>
      </c>
      <c r="EZ42" s="1109">
        <v>2.5</v>
      </c>
      <c r="FA42" s="1107" t="e">
        <f>IF(FA41&lt;=FC40,FA41/FC40,IF(FA41&lt;=FC40+FE40,1+(FA41-FC40)/FE40,IF(FA41&lt;=FC40+FE40+FG40,2+(FA41-FC40-FE40)/FG40,FA41*3/(FC40+FE40+FG40))))</f>
        <v>#REF!</v>
      </c>
      <c r="FB42" s="1109">
        <v>2.5</v>
      </c>
      <c r="FC42" s="1107" t="e">
        <f>IF(FC41&lt;=FE40,FC41/FE40,IF(FC41&lt;=FE40+FG40,1+(FC41-FE40)/FG40,IF(FC41&lt;=FE40+FG40+FI40,2+(FC41-FE40-FG40)/FI40,FC41*3/(FE40+FG40+FI40))))</f>
        <v>#REF!</v>
      </c>
      <c r="FD42" s="1109">
        <v>2</v>
      </c>
      <c r="FE42" s="1107">
        <f>IF(FE41&lt;=FG40,FE41/FG40,IF(FE41&lt;=FG40+FI40,1+(FE41-FG40)/FI40,IF(FE41&lt;=FG40+FI40+FK40,2+(FE41-FG40-FI40)/FK40,FE41*3/(FG40+FI40+FK40))))</f>
        <v>0.45971563981042657</v>
      </c>
      <c r="FF42" s="1109">
        <v>2</v>
      </c>
      <c r="FG42" s="1107">
        <f>IF(FG41&lt;=FI40,FG41/FI40,IF(FG41&lt;=FI40+FK40,1+(FG41-FI40)/FK40,IF(FG41&lt;=FI40+FK40+FM40,2+(FG41-FI40-FK40)/FM40,FG41*3/(FI40+FK40+FM40))))</f>
        <v>1.5817409766454356</v>
      </c>
      <c r="FH42" s="1109">
        <v>2</v>
      </c>
      <c r="FI42" s="1107">
        <f>IF(FI41&lt;=FK40,FI41/FK40,IF(FI41&lt;=FK40+FM40,1+(FI41-FK40)/FM40,IF(FI41&lt;=FK40+FM40+FO40,2+(FI41-FK40-FM40)/FO40,FI41*3/(FK40+FM40+FO40))))</f>
        <v>0.66878980891719786</v>
      </c>
      <c r="FJ42" s="1109">
        <v>2</v>
      </c>
      <c r="FK42" s="1107">
        <f>IF(FK41&lt;=FM40,FK41/FM40,IF(FK41&lt;=FM40+FO40,1+(FK41-FM40)/FO40,IF(FK41&lt;=FM40+FO40+FQ40,2+(FK41-FM40-FO40)/FQ40,FK41*3/(FM40+FO40+FQ40))))</f>
        <v>1.2642857142857145</v>
      </c>
      <c r="FL42" s="1109">
        <v>2</v>
      </c>
      <c r="FM42" s="1107">
        <f>IF(FM41&lt;=FO40,FM41/FO40,IF(FM41&lt;=FO40+FQ40,1+(FM41-FO40)/FQ40,IF(FM41&lt;=FO40+FQ40+FS40,2+(FM41-FO40-FQ40)/FS40,FM41*3/(FO40+FQ40+FS40))))</f>
        <v>1.6948228882833785</v>
      </c>
      <c r="FN42" s="1109">
        <v>2</v>
      </c>
      <c r="FO42" s="1107">
        <f>IF(FO41&lt;=FQ40,FO41/FQ40,IF(FO41&lt;=FQ40+FS40,1+(FO41-FQ40)/FS40,IF(FO41&lt;=FQ40+FS40+FU40,2+(FO41-FQ40-FS40)/FU40,FO41*3/(FQ40+FS40+FU40))))</f>
        <v>3.799031476997579</v>
      </c>
      <c r="FP42" s="1109">
        <v>2</v>
      </c>
      <c r="FQ42" s="1107">
        <f>IF(FQ41&lt;=FS40,FQ41/FS40,IF(FQ41&lt;=FS40+FU40,1+(FQ41-FS40)/FU40,IF(FQ41&lt;=FS40+FU40+FW40,2+(FQ41-FS40-FU40)/FW40,FQ41*3/(FS40+FU40+FW40))))</f>
        <v>3.7506132461161084</v>
      </c>
      <c r="FR42" s="1110">
        <v>2</v>
      </c>
      <c r="FS42" s="1107">
        <f>IF(FS41&lt;=FU40,FS41/FU40,IF(FS41&lt;=FU40+FW40,1+(FS41-FU40)/FW40,IF(FS41&lt;=FU40+FW40+FY40,2+(FS41-FU40-FW40)/FY40,FS41*3/(FU40+FW40+FY40))))</f>
        <v>2.9689119170984455</v>
      </c>
      <c r="FT42" s="1109">
        <f>IF(FT41&lt;=FV40,FT41/FV40,IF(FT41&lt;=FV40+FX40,1+(FT41-FV40)/FX40,IF(FT41&lt;=FV40+FX40+FZ40,2+(FT41-FV40-FX40)/FZ40,FT41*3/(FV40+FX40+FZ40))))</f>
        <v>4.1680672268907566</v>
      </c>
      <c r="FU42" s="1107">
        <f>IF(FU41&lt;=FW40,FU41/FW40,IF(FU41&lt;=FW40+FY40,1+(FU41-FW40)/FY40,IF(FU41&lt;=FW40+FY40+GA40,2+(FU41-FW40-FY40)/GA40,FU41*3/(FW40+FY40+GA40))))</f>
        <v>2.2776203966005664</v>
      </c>
      <c r="FV42" s="1109" t="e">
        <f>IF(FV41&lt;=FX40,FV41/FX40,IF(FV41&lt;=FX40+FZ40,1+(FV41-FX40)/FZ40,IF(FV41&lt;=FX40+FZ40+#REF!,2+(FV41-FX40-FZ40)/#REF!,FV41*3/(FX40+FZ40+#REF!))))</f>
        <v>#REF!</v>
      </c>
      <c r="FW42" s="1107">
        <f>IF(FW41&lt;=FY40,FW41/FY40,IF(FW41&lt;=FY40+GA40,1+(FW41-FY40)/GA40,IF(FW41&lt;=FY40+GA40+GB40,2+(FW41-FY40-GA40)/GB40,FW41*3/(FY40+GA40+GB40))))</f>
        <v>1.2776203966005666</v>
      </c>
      <c r="FX42" s="1109" t="e">
        <f>IF(FX41&lt;=FZ40,FX41/FZ40,IF(FX41&lt;=FZ40+#REF!,1+(FX41-FZ40)/#REF!,IF(FX41&lt;=FZ40+#REF!+#REF!,2+(FX41-FZ40-#REF!)/#REF!,FX41*3/(FZ40+#REF!+#REF!))))</f>
        <v>#REF!</v>
      </c>
      <c r="FY42" s="1107">
        <f>IF(FY41&lt;=GA40,FY41/GA40,IF(FY41&lt;=GA40+GB40,1+(FY41-GA40)/GB40,IF(FY41&lt;=GA40+GB40+GC40,2+(FY41-GA40-GB40)/GC40,FY41*3/(GA40+GB40+GC40))))</f>
        <v>2.4022988505747129</v>
      </c>
      <c r="FZ42" s="1109" t="e">
        <f>IF(FZ41&lt;=#REF!,FZ41/#REF!,IF(FZ41&lt;=#REF!+#REF!,1+(FZ41-#REF!)/#REF!,IF(FZ41&lt;=#REF!+#REF!+#REF!,2+(FZ41-#REF!-#REF!)/#REF!,FZ41*3/(#REF!+#REF!+#REF!))))</f>
        <v>#REF!</v>
      </c>
      <c r="GA42" s="1111">
        <f t="shared" ref="GA42:IL42" si="64">IF(GA41&lt;=GB40,GA41/GB40,IF(GA41&lt;=GB40+GC40,1+(GA41-GB40)/GC40,IF(GA41&lt;=GB40+GC40+GD40,2+(GA41-GB40-GC40)/GD40,GA41*3/(GB40+GC40+GD40))))</f>
        <v>2.8118811881188122</v>
      </c>
      <c r="GB42" s="1112">
        <f t="shared" si="64"/>
        <v>1.938613861386139</v>
      </c>
      <c r="GC42" s="1112">
        <f t="shared" si="64"/>
        <v>0.938613861386139</v>
      </c>
      <c r="GD42" s="1112">
        <f t="shared" si="64"/>
        <v>0.68777292576419236</v>
      </c>
      <c r="GE42" s="1113">
        <f t="shared" si="64"/>
        <v>1.6127037661607648</v>
      </c>
      <c r="GF42" s="1114">
        <f t="shared" si="64"/>
        <v>2.5331950207468892</v>
      </c>
      <c r="GG42" s="1113">
        <f t="shared" si="64"/>
        <v>3.5287356321839094</v>
      </c>
      <c r="GH42" s="1113">
        <f t="shared" si="64"/>
        <v>3.8535825545171356</v>
      </c>
      <c r="GI42" s="1115">
        <f t="shared" si="64"/>
        <v>4.2828146143437076</v>
      </c>
      <c r="GJ42" s="1113">
        <f t="shared" si="64"/>
        <v>2.4031007751937983</v>
      </c>
      <c r="GK42" s="1115">
        <f t="shared" si="64"/>
        <v>1.4224806201550388</v>
      </c>
      <c r="GL42" s="1113">
        <f t="shared" si="64"/>
        <v>1.7083333333333333</v>
      </c>
      <c r="GM42" s="1115">
        <f t="shared" si="64"/>
        <v>3.7782705099778267</v>
      </c>
      <c r="GN42" s="1114">
        <f t="shared" si="64"/>
        <v>2.8743455497382193</v>
      </c>
      <c r="GO42" s="1116">
        <f t="shared" si="64"/>
        <v>2.2066450567260936</v>
      </c>
      <c r="GP42" s="1114">
        <f t="shared" si="64"/>
        <v>1.7220421393841165</v>
      </c>
      <c r="GQ42" s="1114">
        <f t="shared" si="64"/>
        <v>1.4921875</v>
      </c>
      <c r="GR42" s="1114">
        <f t="shared" si="64"/>
        <v>1.7737948084054387</v>
      </c>
      <c r="GS42" s="1230">
        <f t="shared" si="64"/>
        <v>3.0959752321981431</v>
      </c>
      <c r="GT42" s="1114">
        <f t="shared" si="64"/>
        <v>4.5049636002647251</v>
      </c>
      <c r="GU42" s="1114">
        <f t="shared" si="64"/>
        <v>5.5248868778280542</v>
      </c>
      <c r="GV42" s="1117">
        <f t="shared" si="64"/>
        <v>4.4496826835902077</v>
      </c>
      <c r="GW42" s="1114">
        <f t="shared" si="64"/>
        <v>4.9408450704225357</v>
      </c>
      <c r="GX42" s="1117">
        <f t="shared" si="64"/>
        <v>3.2125079770261653</v>
      </c>
      <c r="GY42" s="1113">
        <f t="shared" si="64"/>
        <v>2.6789900811541933</v>
      </c>
      <c r="GZ42" s="1117">
        <f t="shared" si="64"/>
        <v>2.080853453116227</v>
      </c>
      <c r="HA42" s="1114">
        <f t="shared" si="64"/>
        <v>1.1370016844469404</v>
      </c>
      <c r="HB42" s="1114">
        <f t="shared" si="64"/>
        <v>0.95508141493542986</v>
      </c>
      <c r="HC42" s="1114">
        <f t="shared" si="64"/>
        <v>0.91400375939849643</v>
      </c>
      <c r="HD42" s="1114">
        <f t="shared" si="64"/>
        <v>0.89242424242424268</v>
      </c>
      <c r="HE42" s="1114">
        <f t="shared" si="64"/>
        <v>1.4062500000000011</v>
      </c>
      <c r="HF42" s="1114">
        <f t="shared" si="64"/>
        <v>1.7202797202797229</v>
      </c>
      <c r="HG42" s="1114">
        <f t="shared" si="64"/>
        <v>2.5343283582089553</v>
      </c>
      <c r="HH42" s="1114">
        <f t="shared" si="64"/>
        <v>3.4386480529022783</v>
      </c>
      <c r="HI42" s="1117">
        <f t="shared" si="64"/>
        <v>4.5173210161662825</v>
      </c>
      <c r="HJ42" s="1114">
        <f t="shared" si="64"/>
        <v>3.317441860465117</v>
      </c>
      <c r="HK42" s="1117">
        <f t="shared" si="64"/>
        <v>2.1549520766773163</v>
      </c>
      <c r="HL42" s="1117">
        <f t="shared" si="64"/>
        <v>1.1549520766773165</v>
      </c>
      <c r="HM42" s="1117">
        <f t="shared" si="64"/>
        <v>0.39616613418530372</v>
      </c>
      <c r="HN42" s="1117">
        <f t="shared" si="64"/>
        <v>1.0577946768060837</v>
      </c>
      <c r="HO42" s="1117">
        <f t="shared" si="64"/>
        <v>0.8390367553865653</v>
      </c>
      <c r="HP42" s="1117">
        <f t="shared" si="64"/>
        <v>1.2431761786600495</v>
      </c>
      <c r="HQ42" s="1117">
        <f t="shared" si="64"/>
        <v>0.43837882547559937</v>
      </c>
      <c r="HR42" s="1117">
        <f t="shared" si="64"/>
        <v>1.0546874999999991</v>
      </c>
      <c r="HS42" s="1117">
        <f t="shared" si="64"/>
        <v>3.8312342569269511</v>
      </c>
      <c r="HT42" s="1119">
        <f t="shared" si="64"/>
        <v>3.1279229711141663</v>
      </c>
      <c r="HU42" s="1120">
        <f t="shared" si="64"/>
        <v>2.140869565217391</v>
      </c>
      <c r="HV42" s="1120">
        <f t="shared" si="64"/>
        <v>1.7669565217391305</v>
      </c>
      <c r="HW42" s="1120">
        <f t="shared" si="64"/>
        <v>0.93391304347826076</v>
      </c>
      <c r="HX42" s="1121">
        <f t="shared" si="64"/>
        <v>0.61367837338262465</v>
      </c>
      <c r="HY42" s="1119">
        <f t="shared" si="64"/>
        <v>1.2265529841656515</v>
      </c>
      <c r="HZ42" s="1122">
        <f t="shared" si="64"/>
        <v>1.9716981132075471</v>
      </c>
      <c r="IA42" s="1123">
        <f t="shared" si="64"/>
        <v>2.2467232074016961</v>
      </c>
      <c r="IB42" s="1124">
        <f t="shared" si="64"/>
        <v>1.4780262143407865</v>
      </c>
      <c r="IC42" s="1125">
        <f t="shared" si="64"/>
        <v>0.81649961449498865</v>
      </c>
      <c r="ID42" s="1126">
        <f t="shared" si="64"/>
        <v>0.96135552913198585</v>
      </c>
      <c r="IE42" s="1287">
        <f t="shared" si="64"/>
        <v>1.6899328859060407</v>
      </c>
      <c r="IF42" s="1128">
        <f t="shared" si="64"/>
        <v>3.6878751500600258</v>
      </c>
      <c r="IG42" s="1129">
        <f t="shared" si="64"/>
        <v>3.3614457831325359</v>
      </c>
      <c r="IH42" s="1130">
        <f t="shared" si="64"/>
        <v>3.3090128755364865</v>
      </c>
      <c r="II42" s="1129">
        <f t="shared" si="64"/>
        <v>2.130434782608698</v>
      </c>
      <c r="IJ42" s="1131">
        <f t="shared" si="64"/>
        <v>1.130434782608698</v>
      </c>
      <c r="IK42" s="1131">
        <f t="shared" si="64"/>
        <v>0.13043478260869806</v>
      </c>
      <c r="IL42" s="1132">
        <f t="shared" si="64"/>
        <v>15.435483870967765</v>
      </c>
      <c r="IM42" s="1129">
        <f t="shared" ref="IM42:JO42" si="65">IF(IM41&lt;=IN40,IM41/IN40,IF(IM41&lt;=IN40+IO40,1+(IM41-IN40)/IO40,IF(IM41&lt;=IN40+IO40+IP40,2+(IM41-IN40-IO40)/IP40,IM41*3/(IN40+IO40+IP40))))</f>
        <v>25.581081081081084</v>
      </c>
      <c r="IN42" s="1136">
        <f t="shared" si="65"/>
        <v>6.5590062111801242</v>
      </c>
      <c r="IO42" s="1134">
        <f t="shared" si="65"/>
        <v>6.8456375838926169</v>
      </c>
      <c r="IP42" s="1135">
        <f t="shared" si="65"/>
        <v>8.6444444444444422</v>
      </c>
      <c r="IQ42" s="1136" t="e">
        <f t="shared" si="65"/>
        <v>#DIV/0!</v>
      </c>
      <c r="IR42" s="1136">
        <f t="shared" si="65"/>
        <v>95.249999999999972</v>
      </c>
      <c r="IS42" s="1136">
        <f t="shared" si="65"/>
        <v>43.542857142857123</v>
      </c>
      <c r="IT42" s="1136">
        <f t="shared" si="65"/>
        <v>35.441860465116264</v>
      </c>
      <c r="IU42" s="1134">
        <f t="shared" si="65"/>
        <v>50.896551724137922</v>
      </c>
      <c r="IV42" s="1134">
        <f t="shared" si="65"/>
        <v>4.4258241758241743</v>
      </c>
      <c r="IW42" s="1134">
        <f t="shared" si="65"/>
        <v>4.2661290322580623</v>
      </c>
      <c r="IX42" s="1134">
        <f t="shared" si="65"/>
        <v>5.3585313174945988</v>
      </c>
      <c r="IY42" s="1134">
        <f t="shared" si="65"/>
        <v>5.3839999999999977</v>
      </c>
      <c r="IZ42" s="1134">
        <f t="shared" si="65"/>
        <v>4.9898734177215172</v>
      </c>
      <c r="JA42" s="1134">
        <f t="shared" si="65"/>
        <v>3.8454545454545439</v>
      </c>
      <c r="JB42" s="1134">
        <f t="shared" si="65"/>
        <v>4.8324324324324275</v>
      </c>
      <c r="JC42" s="1134">
        <f t="shared" si="65"/>
        <v>3.8405172413793069</v>
      </c>
      <c r="JD42" s="1136">
        <f t="shared" si="65"/>
        <v>3.2896551724137884</v>
      </c>
      <c r="JE42" s="1136">
        <f t="shared" si="65"/>
        <v>3.2173913043478204</v>
      </c>
      <c r="JF42" s="1136">
        <f t="shared" si="65"/>
        <v>3.5454545454545321</v>
      </c>
      <c r="JG42" s="1134">
        <f t="shared" si="65"/>
        <v>28.499999999999808</v>
      </c>
      <c r="JH42" s="1134" t="e">
        <f t="shared" si="65"/>
        <v>#DIV/0!</v>
      </c>
      <c r="JI42" s="1134" t="e">
        <f t="shared" si="65"/>
        <v>#DIV/0!</v>
      </c>
      <c r="JJ42" s="1134" t="e">
        <f t="shared" si="65"/>
        <v>#DIV/0!</v>
      </c>
      <c r="JK42" s="1134" t="e">
        <f t="shared" si="65"/>
        <v>#DIV/0!</v>
      </c>
      <c r="JL42" s="1134" t="e">
        <f t="shared" si="65"/>
        <v>#DIV/0!</v>
      </c>
      <c r="JM42" s="1134" t="e">
        <f t="shared" si="65"/>
        <v>#DIV/0!</v>
      </c>
      <c r="JN42" s="1134" t="e">
        <f t="shared" si="65"/>
        <v>#DIV/0!</v>
      </c>
      <c r="JO42" s="1134" t="e">
        <f t="shared" si="65"/>
        <v>#DIV/0!</v>
      </c>
    </row>
    <row r="43" spans="1:275" ht="13.5" hidden="1" customHeight="1">
      <c r="A43" s="1018"/>
      <c r="B43" s="1998" t="s">
        <v>1152</v>
      </c>
      <c r="C43" s="1999"/>
      <c r="D43" s="1288" t="s">
        <v>1142</v>
      </c>
      <c r="E43" s="1288"/>
      <c r="F43" s="1289">
        <v>11.292000000000002</v>
      </c>
      <c r="G43" s="1290">
        <v>9.1</v>
      </c>
      <c r="H43" s="1291">
        <f t="shared" ref="H43:AY44" si="66">H15+H19+H23+H27+H31+H35+H39</f>
        <v>5.8209999999999997</v>
      </c>
      <c r="I43" s="1292">
        <f t="shared" si="66"/>
        <v>2.7990000000000004</v>
      </c>
      <c r="J43" s="1292">
        <f t="shared" si="66"/>
        <v>5.3529999999999998</v>
      </c>
      <c r="K43" s="1293">
        <f t="shared" si="66"/>
        <v>2.7360000000000002</v>
      </c>
      <c r="L43" s="1292">
        <f t="shared" si="66"/>
        <v>11.350000000000001</v>
      </c>
      <c r="M43" s="1293">
        <f t="shared" si="66"/>
        <v>6.4240000000000004</v>
      </c>
      <c r="N43" s="1291">
        <f t="shared" si="66"/>
        <v>12.4</v>
      </c>
      <c r="O43" s="1293">
        <f t="shared" si="66"/>
        <v>10.465999999999999</v>
      </c>
      <c r="P43" s="1291">
        <f t="shared" si="66"/>
        <v>12.2</v>
      </c>
      <c r="Q43" s="1292">
        <f t="shared" si="66"/>
        <v>15.475999999999999</v>
      </c>
      <c r="R43" s="1294">
        <f t="shared" si="66"/>
        <v>8.7800000000000011</v>
      </c>
      <c r="S43" s="1290">
        <f t="shared" si="66"/>
        <v>18.480999999999998</v>
      </c>
      <c r="T43" s="1291">
        <f t="shared" si="66"/>
        <v>9.5500000000000007</v>
      </c>
      <c r="U43" s="1293">
        <f t="shared" si="66"/>
        <v>8.718</v>
      </c>
      <c r="V43" s="1291">
        <f t="shared" si="66"/>
        <v>12.450000000000001</v>
      </c>
      <c r="W43" s="1293">
        <f t="shared" si="66"/>
        <v>13.81</v>
      </c>
      <c r="X43" s="1292">
        <f t="shared" si="66"/>
        <v>15.7</v>
      </c>
      <c r="Y43" s="1293">
        <f t="shared" si="66"/>
        <v>8.2309999999999999</v>
      </c>
      <c r="Z43" s="1294">
        <f t="shared" si="66"/>
        <v>14.5</v>
      </c>
      <c r="AA43" s="1293">
        <f t="shared" si="66"/>
        <v>7.0179999999999998</v>
      </c>
      <c r="AB43" s="1292">
        <f t="shared" si="66"/>
        <v>9.23</v>
      </c>
      <c r="AC43" s="1293">
        <f t="shared" si="66"/>
        <v>4.0360000000000005</v>
      </c>
      <c r="AD43" s="1294">
        <f t="shared" si="66"/>
        <v>5.85</v>
      </c>
      <c r="AE43" s="1293">
        <f t="shared" si="66"/>
        <v>4.5369999999999999</v>
      </c>
      <c r="AF43" s="1294">
        <f t="shared" si="66"/>
        <v>4.4169999999999998</v>
      </c>
      <c r="AG43" s="1293">
        <f t="shared" si="66"/>
        <v>1.4720000000000002</v>
      </c>
      <c r="AH43" s="1295">
        <f t="shared" si="66"/>
        <v>4.0209999999999999</v>
      </c>
      <c r="AI43" s="1293">
        <f t="shared" si="66"/>
        <v>4.1789999999999994</v>
      </c>
      <c r="AJ43" s="1295">
        <f t="shared" si="66"/>
        <v>6.5650000000000004</v>
      </c>
      <c r="AK43" s="1293">
        <f t="shared" si="66"/>
        <v>8.4870000000000001</v>
      </c>
      <c r="AL43" s="1294">
        <f t="shared" si="66"/>
        <v>8.9349999999999987</v>
      </c>
      <c r="AM43" s="1293">
        <f t="shared" si="66"/>
        <v>12.499000000000001</v>
      </c>
      <c r="AN43" s="1295">
        <f t="shared" si="66"/>
        <v>10.831000000000001</v>
      </c>
      <c r="AO43" s="1293">
        <f t="shared" si="66"/>
        <v>9.0559999999999992</v>
      </c>
      <c r="AP43" s="1295">
        <f t="shared" si="66"/>
        <v>12.411999999999999</v>
      </c>
      <c r="AQ43" s="1293">
        <f t="shared" si="66"/>
        <v>8.5779999999999994</v>
      </c>
      <c r="AR43" s="1295">
        <f t="shared" si="66"/>
        <v>7.4049999999999994</v>
      </c>
      <c r="AS43" s="1293">
        <f t="shared" si="66"/>
        <v>11.08</v>
      </c>
      <c r="AT43" s="1295">
        <f t="shared" si="66"/>
        <v>8.5429999999999993</v>
      </c>
      <c r="AU43" s="1293">
        <f t="shared" si="66"/>
        <v>7.9249999999999998</v>
      </c>
      <c r="AV43" s="1295">
        <f t="shared" si="66"/>
        <v>11.552999999999999</v>
      </c>
      <c r="AW43" s="1293">
        <f t="shared" si="66"/>
        <v>17.391000000000002</v>
      </c>
      <c r="AX43" s="1295">
        <f t="shared" si="66"/>
        <v>12.677</v>
      </c>
      <c r="AY43" s="1293">
        <f t="shared" si="66"/>
        <v>11.883000000000003</v>
      </c>
      <c r="AZ43" s="1295">
        <v>14.446999999999999</v>
      </c>
      <c r="BA43" s="1293">
        <v>11.320999999999998</v>
      </c>
      <c r="BB43" s="1295">
        <v>14.142000000000001</v>
      </c>
      <c r="BC43" s="1293">
        <v>4.4320000000000004</v>
      </c>
      <c r="BD43" s="1295">
        <v>5.63</v>
      </c>
      <c r="BE43" s="1293">
        <v>2.1</v>
      </c>
      <c r="BF43" s="1295">
        <f t="shared" ref="BF43:DQ44" si="67">BF15+BF19+BF23+BF27+BF31+BF35+BF39</f>
        <v>6.02</v>
      </c>
      <c r="BG43" s="1293">
        <f t="shared" si="67"/>
        <v>4.093</v>
      </c>
      <c r="BH43" s="1295">
        <f t="shared" si="67"/>
        <v>8.7040000000000006</v>
      </c>
      <c r="BI43" s="1293">
        <f t="shared" si="67"/>
        <v>13.893000000000001</v>
      </c>
      <c r="BJ43" s="1294">
        <f t="shared" si="67"/>
        <v>9.11</v>
      </c>
      <c r="BK43" s="1293">
        <f t="shared" si="67"/>
        <v>11.359000000000002</v>
      </c>
      <c r="BL43" s="1295">
        <f t="shared" si="67"/>
        <v>9.9060000000000006</v>
      </c>
      <c r="BM43" s="1293">
        <f t="shared" si="67"/>
        <v>8.1859999999999999</v>
      </c>
      <c r="BN43" s="1295">
        <f t="shared" si="67"/>
        <v>10.956000000000001</v>
      </c>
      <c r="BO43" s="1293">
        <f t="shared" si="67"/>
        <v>9.8690000000000015</v>
      </c>
      <c r="BP43" s="1295">
        <f t="shared" si="67"/>
        <v>9.1189999999999998</v>
      </c>
      <c r="BQ43" s="1293">
        <f t="shared" si="67"/>
        <v>14.975999999999999</v>
      </c>
      <c r="BR43" s="1295">
        <f t="shared" si="67"/>
        <v>10.043999999999999</v>
      </c>
      <c r="BS43" s="1293">
        <f t="shared" si="67"/>
        <v>7.7709999999999999</v>
      </c>
      <c r="BT43" s="1295">
        <f t="shared" si="67"/>
        <v>11.284000000000001</v>
      </c>
      <c r="BU43" s="1293">
        <f t="shared" si="67"/>
        <v>12</v>
      </c>
      <c r="BV43" s="1295">
        <f t="shared" si="67"/>
        <v>13.912000000000001</v>
      </c>
      <c r="BW43" s="1293">
        <f t="shared" si="67"/>
        <v>15.242000000000001</v>
      </c>
      <c r="BX43" s="1295">
        <f t="shared" si="67"/>
        <v>15.5974</v>
      </c>
      <c r="BY43" s="1293">
        <f t="shared" si="67"/>
        <v>10.575000000000001</v>
      </c>
      <c r="BZ43" s="1295">
        <f t="shared" si="67"/>
        <v>14.499300000000002</v>
      </c>
      <c r="CA43" s="1293">
        <f t="shared" si="67"/>
        <v>6.45</v>
      </c>
      <c r="CB43" s="1295">
        <f t="shared" si="67"/>
        <v>8.0380000000000003</v>
      </c>
      <c r="CC43" s="1293">
        <f t="shared" si="67"/>
        <v>6.3549999999999995</v>
      </c>
      <c r="CD43" s="1295">
        <f t="shared" si="67"/>
        <v>7.06</v>
      </c>
      <c r="CE43" s="1293">
        <f t="shared" si="67"/>
        <v>7.8840000000000003</v>
      </c>
      <c r="CF43" s="1295">
        <f t="shared" si="67"/>
        <v>10.699000000000002</v>
      </c>
      <c r="CG43" s="1293">
        <f t="shared" si="67"/>
        <v>9.8930000000000007</v>
      </c>
      <c r="CH43" s="1295">
        <f t="shared" si="67"/>
        <v>9.75</v>
      </c>
      <c r="CI43" s="1293">
        <f t="shared" si="67"/>
        <v>8.0090000000000003</v>
      </c>
      <c r="CJ43" s="1295">
        <f t="shared" si="67"/>
        <v>11.665999999999999</v>
      </c>
      <c r="CK43" s="1293">
        <f t="shared" si="67"/>
        <v>6.3369999999999997</v>
      </c>
      <c r="CL43" s="1295">
        <f t="shared" si="67"/>
        <v>13.078000000000001</v>
      </c>
      <c r="CM43" s="1293">
        <f t="shared" si="67"/>
        <v>7.8719999999999999</v>
      </c>
      <c r="CN43" s="1295">
        <f t="shared" si="67"/>
        <v>11.093825024337566</v>
      </c>
      <c r="CO43" s="1293">
        <f t="shared" si="67"/>
        <v>14.384</v>
      </c>
      <c r="CP43" s="1295">
        <f t="shared" si="67"/>
        <v>12.978788135081768</v>
      </c>
      <c r="CQ43" s="1293">
        <f t="shared" si="67"/>
        <v>15.978999999999999</v>
      </c>
      <c r="CR43" s="1295">
        <f t="shared" si="67"/>
        <v>14.286965367952421</v>
      </c>
      <c r="CS43" s="1293">
        <f t="shared" si="67"/>
        <v>16.028000000000002</v>
      </c>
      <c r="CT43" s="1295">
        <f t="shared" si="67"/>
        <v>17.393787779229843</v>
      </c>
      <c r="CU43" s="1293">
        <f t="shared" si="67"/>
        <v>15.776</v>
      </c>
      <c r="CV43" s="1295">
        <f t="shared" si="67"/>
        <v>20.093888825638889</v>
      </c>
      <c r="CW43" s="1293">
        <f t="shared" si="67"/>
        <v>9.9619999999999997</v>
      </c>
      <c r="CX43" s="1295">
        <f t="shared" si="67"/>
        <v>17.306446882572683</v>
      </c>
      <c r="CY43" s="1293">
        <f t="shared" si="67"/>
        <v>9.5910000000000011</v>
      </c>
      <c r="CZ43" s="1295">
        <f t="shared" si="67"/>
        <v>7.1940000000000008</v>
      </c>
      <c r="DA43" s="1293">
        <f t="shared" si="67"/>
        <v>7.62</v>
      </c>
      <c r="DB43" s="1295">
        <f t="shared" si="67"/>
        <v>7.1230000000000002</v>
      </c>
      <c r="DC43" s="1293">
        <f t="shared" si="67"/>
        <v>5.0659999999999998</v>
      </c>
      <c r="DD43" s="1295">
        <f t="shared" si="67"/>
        <v>9.9723999999999986</v>
      </c>
      <c r="DE43" s="1293">
        <f t="shared" si="67"/>
        <v>8.238999999999999</v>
      </c>
      <c r="DF43" s="1295">
        <f t="shared" si="67"/>
        <v>10.953543584720862</v>
      </c>
      <c r="DG43" s="1293">
        <f t="shared" si="67"/>
        <v>9.3629999999999995</v>
      </c>
      <c r="DH43" s="1295">
        <f t="shared" si="67"/>
        <v>11.668409402546523</v>
      </c>
      <c r="DI43" s="1293">
        <f t="shared" si="67"/>
        <v>13.864000000000001</v>
      </c>
      <c r="DJ43" s="1295">
        <f t="shared" si="67"/>
        <v>14.667999999999999</v>
      </c>
      <c r="DK43" s="1293">
        <f t="shared" si="67"/>
        <v>16.161000000000001</v>
      </c>
      <c r="DL43" s="1295">
        <f t="shared" si="67"/>
        <v>11.481</v>
      </c>
      <c r="DM43" s="1293">
        <f t="shared" si="67"/>
        <v>12.354000000000001</v>
      </c>
      <c r="DN43" s="1295">
        <f t="shared" si="67"/>
        <v>13.456000000000003</v>
      </c>
      <c r="DO43" s="1293">
        <f t="shared" si="67"/>
        <v>7.5230000000000006</v>
      </c>
      <c r="DP43" s="1295">
        <f t="shared" si="67"/>
        <v>15.116</v>
      </c>
      <c r="DQ43" s="1293">
        <f t="shared" si="67"/>
        <v>30.874000000000002</v>
      </c>
      <c r="DR43" s="1295">
        <f t="shared" ref="DR43:GC44" si="68">DR15+DR19+DR23+DR27+DR31+DR35+DR39</f>
        <v>16.471999999999998</v>
      </c>
      <c r="DS43" s="1293">
        <f t="shared" si="68"/>
        <v>48.739999999999995</v>
      </c>
      <c r="DT43" s="1295">
        <f t="shared" si="68"/>
        <v>19.326000000000001</v>
      </c>
      <c r="DU43" s="1293">
        <f t="shared" si="68"/>
        <v>6.6460000000000008</v>
      </c>
      <c r="DV43" s="1295">
        <f t="shared" si="68"/>
        <v>18.494999999999997</v>
      </c>
      <c r="DW43" s="1293">
        <f t="shared" si="68"/>
        <v>17.956</v>
      </c>
      <c r="DX43" s="1295">
        <f t="shared" si="68"/>
        <v>9.0909999999999993</v>
      </c>
      <c r="DY43" s="1293">
        <f t="shared" si="68"/>
        <v>10.637</v>
      </c>
      <c r="DZ43" s="1295">
        <f t="shared" si="68"/>
        <v>9.3330000000000002</v>
      </c>
      <c r="EA43" s="1293">
        <f t="shared" si="68"/>
        <v>7.6159999999999997</v>
      </c>
      <c r="EB43" s="1295">
        <f t="shared" si="68"/>
        <v>13.608000000000001</v>
      </c>
      <c r="EC43" s="1293">
        <f t="shared" si="68"/>
        <v>5.5280000000000005</v>
      </c>
      <c r="ED43" s="1295">
        <f t="shared" si="68"/>
        <v>14.135</v>
      </c>
      <c r="EE43" s="1293">
        <f t="shared" si="68"/>
        <v>4.3549999999999995</v>
      </c>
      <c r="EF43" s="1295">
        <f t="shared" si="68"/>
        <v>16.128</v>
      </c>
      <c r="EG43" s="1293">
        <f t="shared" si="68"/>
        <v>11.326999999999998</v>
      </c>
      <c r="EH43" s="1295">
        <f t="shared" si="68"/>
        <v>18.927</v>
      </c>
      <c r="EI43" s="1293">
        <f t="shared" si="68"/>
        <v>9.343</v>
      </c>
      <c r="EJ43" s="1295">
        <f t="shared" si="68"/>
        <v>11.779000000000002</v>
      </c>
      <c r="EK43" s="1293">
        <f t="shared" si="68"/>
        <v>11.484999999999999</v>
      </c>
      <c r="EL43" s="1295">
        <f t="shared" si="68"/>
        <v>13.656999999999998</v>
      </c>
      <c r="EM43" s="1293">
        <f t="shared" si="68"/>
        <v>20.667999999999999</v>
      </c>
      <c r="EN43" s="1295">
        <f t="shared" si="68"/>
        <v>19.555</v>
      </c>
      <c r="EO43" s="1293">
        <f t="shared" si="68"/>
        <v>23.817</v>
      </c>
      <c r="EP43" s="1295">
        <f t="shared" si="68"/>
        <v>26.517999999999997</v>
      </c>
      <c r="EQ43" s="1293">
        <f t="shared" si="68"/>
        <v>12.188999999999998</v>
      </c>
      <c r="ER43" s="1295">
        <f t="shared" si="68"/>
        <v>29.155000000000001</v>
      </c>
      <c r="ES43" s="1293">
        <f t="shared" si="68"/>
        <v>9.3589999999999982</v>
      </c>
      <c r="ET43" s="1295">
        <f t="shared" si="68"/>
        <v>25.477000000000004</v>
      </c>
      <c r="EU43" s="1293">
        <f t="shared" si="68"/>
        <v>7.169999999999999</v>
      </c>
      <c r="EV43" s="1295">
        <f t="shared" si="68"/>
        <v>6.3930000000000007</v>
      </c>
      <c r="EW43" s="1293">
        <f t="shared" si="68"/>
        <v>2.1310000000000002</v>
      </c>
      <c r="EX43" s="1295">
        <f t="shared" si="68"/>
        <v>7.7920000000000007</v>
      </c>
      <c r="EY43" s="1293" t="e">
        <f t="shared" si="68"/>
        <v>#REF!</v>
      </c>
      <c r="EZ43" s="1295">
        <f t="shared" si="68"/>
        <v>9.722999999999999</v>
      </c>
      <c r="FA43" s="1293">
        <f t="shared" si="68"/>
        <v>15.924999999999999</v>
      </c>
      <c r="FB43" s="1295">
        <f t="shared" si="68"/>
        <v>13.426999999999998</v>
      </c>
      <c r="FC43" s="1293">
        <f t="shared" si="68"/>
        <v>19.425999999999998</v>
      </c>
      <c r="FD43" s="1295">
        <f t="shared" si="68"/>
        <v>15.528</v>
      </c>
      <c r="FE43" s="1293">
        <f t="shared" si="68"/>
        <v>11.559000000000001</v>
      </c>
      <c r="FF43" s="1295">
        <f t="shared" si="68"/>
        <v>17.771999999999998</v>
      </c>
      <c r="FG43" s="1293">
        <f t="shared" si="68"/>
        <v>19.311</v>
      </c>
      <c r="FH43" s="1295">
        <f t="shared" si="68"/>
        <v>16.003459248648806</v>
      </c>
      <c r="FI43" s="1293">
        <f t="shared" si="68"/>
        <v>22.175000000000001</v>
      </c>
      <c r="FJ43" s="1295">
        <f t="shared" si="68"/>
        <v>16.14413937907436</v>
      </c>
      <c r="FK43" s="1293">
        <f t="shared" si="68"/>
        <v>18.895000000000003</v>
      </c>
      <c r="FL43" s="1295">
        <f t="shared" si="68"/>
        <v>21.767946447221181</v>
      </c>
      <c r="FM43" s="1293">
        <f t="shared" si="68"/>
        <v>26.814000000000004</v>
      </c>
      <c r="FN43" s="1295">
        <f t="shared" si="68"/>
        <v>29.088984730526207</v>
      </c>
      <c r="FO43" s="1293">
        <f t="shared" si="68"/>
        <v>33.002000000000002</v>
      </c>
      <c r="FP43" s="1295">
        <f t="shared" si="68"/>
        <v>29.762999999999998</v>
      </c>
      <c r="FQ43" s="1293">
        <f t="shared" si="68"/>
        <v>20.038000000000004</v>
      </c>
      <c r="FR43" s="1295">
        <f t="shared" si="68"/>
        <v>26.289000000000001</v>
      </c>
      <c r="FS43" s="1293">
        <f t="shared" si="68"/>
        <v>7.7159999999999993</v>
      </c>
      <c r="FT43" s="1295">
        <f t="shared" si="68"/>
        <v>8.2970000000000006</v>
      </c>
      <c r="FU43" s="1293">
        <f t="shared" si="68"/>
        <v>8.7039999999999988</v>
      </c>
      <c r="FV43" s="1295">
        <f t="shared" si="68"/>
        <v>10.977</v>
      </c>
      <c r="FW43" s="1293">
        <f t="shared" si="68"/>
        <v>14.892000000000001</v>
      </c>
      <c r="FX43" s="1295">
        <f t="shared" si="68"/>
        <v>17.295000000000002</v>
      </c>
      <c r="FY43" s="1293">
        <f t="shared" si="68"/>
        <v>16.29</v>
      </c>
      <c r="FZ43" s="1295">
        <f t="shared" si="68"/>
        <v>17.832999999999998</v>
      </c>
      <c r="GA43" s="1292">
        <f t="shared" si="68"/>
        <v>16.549999999999997</v>
      </c>
      <c r="GB43" s="1296">
        <f t="shared" si="68"/>
        <v>12.231000000000002</v>
      </c>
      <c r="GC43" s="1296">
        <f t="shared" si="68"/>
        <v>27.126999999999999</v>
      </c>
      <c r="GD43" s="1296">
        <f t="shared" ref="GD43:IO44" si="69">GD15+GD19+GD23+GD27+GD31+GD35+GD39</f>
        <v>23.071000000000002</v>
      </c>
      <c r="GE43" s="1294">
        <f t="shared" si="69"/>
        <v>34.9</v>
      </c>
      <c r="GF43" s="1297">
        <f t="shared" si="69"/>
        <v>32.375</v>
      </c>
      <c r="GG43" s="1294">
        <f t="shared" si="69"/>
        <v>22.223000000000003</v>
      </c>
      <c r="GH43" s="1294">
        <f t="shared" si="69"/>
        <v>20.729999999999997</v>
      </c>
      <c r="GI43" s="1298">
        <f t="shared" si="69"/>
        <v>18.395000000000003</v>
      </c>
      <c r="GJ43" s="1294">
        <f t="shared" si="69"/>
        <v>14.742999999999999</v>
      </c>
      <c r="GK43" s="1298">
        <f t="shared" si="69"/>
        <v>13.629</v>
      </c>
      <c r="GL43" s="1294">
        <f t="shared" si="69"/>
        <v>22.872</v>
      </c>
      <c r="GM43" s="1298">
        <f t="shared" si="69"/>
        <v>27.176000000000002</v>
      </c>
      <c r="GN43" s="1297">
        <f t="shared" si="69"/>
        <v>23.386999999999997</v>
      </c>
      <c r="GO43" s="1299">
        <f t="shared" si="69"/>
        <v>27.828000000000003</v>
      </c>
      <c r="GP43" s="1297">
        <f t="shared" si="69"/>
        <v>36.756000000000007</v>
      </c>
      <c r="GQ43" s="1297">
        <f t="shared" si="69"/>
        <v>36.422000000000004</v>
      </c>
      <c r="GR43" s="1297">
        <f t="shared" si="69"/>
        <v>29.757999999999999</v>
      </c>
      <c r="GS43" s="1299">
        <f t="shared" si="69"/>
        <v>31.643000000000001</v>
      </c>
      <c r="GT43" s="1297">
        <f t="shared" si="69"/>
        <v>19.452999999999999</v>
      </c>
      <c r="GU43" s="1297">
        <f t="shared" si="69"/>
        <v>13.371</v>
      </c>
      <c r="GV43" s="1300">
        <f t="shared" si="69"/>
        <v>12.332000000000001</v>
      </c>
      <c r="GW43" s="1297">
        <f t="shared" si="69"/>
        <v>22.953000000000003</v>
      </c>
      <c r="GX43" s="1300">
        <f t="shared" si="69"/>
        <v>25.712999999999997</v>
      </c>
      <c r="GY43" s="1294">
        <f t="shared" si="69"/>
        <v>47.448999999999998</v>
      </c>
      <c r="GZ43" s="1300">
        <f t="shared" si="69"/>
        <v>17.279999999999998</v>
      </c>
      <c r="HA43" s="1297">
        <f t="shared" si="69"/>
        <v>17.994</v>
      </c>
      <c r="HB43" s="1297">
        <f t="shared" si="69"/>
        <v>61.693000000000005</v>
      </c>
      <c r="HC43" s="1297">
        <f t="shared" si="69"/>
        <v>50.285999999999994</v>
      </c>
      <c r="HD43" s="1297">
        <f t="shared" si="69"/>
        <v>57.655999999999999</v>
      </c>
      <c r="HE43" s="1297">
        <f t="shared" si="69"/>
        <v>32.218000000000004</v>
      </c>
      <c r="HF43" s="1297">
        <f t="shared" si="69"/>
        <v>29.719999999999995</v>
      </c>
      <c r="HG43" s="1297">
        <f t="shared" si="69"/>
        <v>13.040000000000003</v>
      </c>
      <c r="HH43" s="1297">
        <f t="shared" si="69"/>
        <v>13.592000000000001</v>
      </c>
      <c r="HI43" s="1300">
        <f t="shared" si="69"/>
        <v>15.901000000000002</v>
      </c>
      <c r="HJ43" s="1297">
        <f t="shared" si="69"/>
        <v>27.712999999999997</v>
      </c>
      <c r="HK43" s="1300">
        <f t="shared" si="69"/>
        <v>24.896999999999998</v>
      </c>
      <c r="HL43" s="1300">
        <f t="shared" si="69"/>
        <v>25.794</v>
      </c>
      <c r="HM43" s="1300">
        <f t="shared" si="69"/>
        <v>26.698999999999998</v>
      </c>
      <c r="HN43" s="1301">
        <f t="shared" si="69"/>
        <v>43.305</v>
      </c>
      <c r="HO43" s="1301">
        <f t="shared" si="69"/>
        <v>52.633000000000003</v>
      </c>
      <c r="HP43" s="1301">
        <f t="shared" si="69"/>
        <v>48.192</v>
      </c>
      <c r="HQ43" s="1301">
        <f t="shared" si="69"/>
        <v>37.179999999999993</v>
      </c>
      <c r="HR43" s="1301">
        <f t="shared" si="69"/>
        <v>34.367000000000004</v>
      </c>
      <c r="HS43" s="1301">
        <f t="shared" si="69"/>
        <v>31.951000000000001</v>
      </c>
      <c r="HT43" s="1302">
        <f t="shared" si="69"/>
        <v>7.6059999999999999</v>
      </c>
      <c r="HU43" s="1303">
        <f t="shared" si="69"/>
        <v>21.385999999999999</v>
      </c>
      <c r="HV43" s="1303">
        <f t="shared" si="69"/>
        <v>24.103999999999999</v>
      </c>
      <c r="HW43" s="1303">
        <f t="shared" si="69"/>
        <v>30.190999999999995</v>
      </c>
      <c r="HX43" s="1304">
        <f t="shared" si="69"/>
        <v>34.920999999999999</v>
      </c>
      <c r="HY43" s="1302">
        <f t="shared" si="69"/>
        <v>33.78</v>
      </c>
      <c r="HZ43" s="1305">
        <f t="shared" si="69"/>
        <v>43.126999999999995</v>
      </c>
      <c r="IA43" s="1306">
        <f t="shared" si="69"/>
        <v>42.740000000000009</v>
      </c>
      <c r="IB43" s="1307">
        <f t="shared" si="69"/>
        <v>38.04399999999999</v>
      </c>
      <c r="IC43" s="1308">
        <f t="shared" si="69"/>
        <v>24.894000000000002</v>
      </c>
      <c r="ID43" s="1306">
        <f t="shared" si="69"/>
        <v>38.646000000000001</v>
      </c>
      <c r="IE43" s="1309">
        <f t="shared" si="69"/>
        <v>45.000000000000007</v>
      </c>
      <c r="IF43" s="1310">
        <f t="shared" si="69"/>
        <v>18.489000000000001</v>
      </c>
      <c r="IG43" s="1311">
        <f t="shared" si="69"/>
        <v>3.8319999999999999</v>
      </c>
      <c r="IH43" s="1312">
        <f t="shared" si="69"/>
        <v>10.722</v>
      </c>
      <c r="II43" s="1311">
        <f t="shared" si="69"/>
        <v>26.837000000000003</v>
      </c>
      <c r="IJ43" s="1313">
        <f t="shared" si="69"/>
        <v>22.922000000000001</v>
      </c>
      <c r="IK43" s="1313">
        <f t="shared" si="69"/>
        <v>38.291000000000004</v>
      </c>
      <c r="IL43" s="1314">
        <f t="shared" si="69"/>
        <v>35.640999999999998</v>
      </c>
      <c r="IM43" s="1311">
        <f t="shared" si="69"/>
        <v>78.138000000000005</v>
      </c>
      <c r="IN43" s="1315">
        <f t="shared" si="69"/>
        <v>36.163000000000004</v>
      </c>
      <c r="IO43" s="1316">
        <f t="shared" si="69"/>
        <v>21.46</v>
      </c>
      <c r="IP43" s="1317">
        <f t="shared" ref="IP43:JO44" si="70">IP15+IP19+IP23+IP27+IP31+IP35+IP39</f>
        <v>30.463000000000001</v>
      </c>
      <c r="IQ43" s="1315">
        <f t="shared" si="70"/>
        <v>10.342000000000001</v>
      </c>
      <c r="IR43" s="1315">
        <f t="shared" si="70"/>
        <v>20.084</v>
      </c>
      <c r="IS43" s="1315">
        <f t="shared" si="70"/>
        <v>6.8489999999999993</v>
      </c>
      <c r="IT43" s="1315">
        <f t="shared" si="70"/>
        <v>9.9439999999999991</v>
      </c>
      <c r="IU43" s="1318">
        <f t="shared" si="70"/>
        <v>13.434000000000001</v>
      </c>
      <c r="IV43" s="1316">
        <f t="shared" si="70"/>
        <v>13.260999999999999</v>
      </c>
      <c r="IW43" s="1316">
        <f t="shared" si="70"/>
        <v>36.236000000000004</v>
      </c>
      <c r="IX43" s="1318">
        <f t="shared" si="70"/>
        <v>39.094999999999999</v>
      </c>
      <c r="IY43" s="1316">
        <f t="shared" si="70"/>
        <v>26.687000000000001</v>
      </c>
      <c r="IZ43" s="1316">
        <f t="shared" si="70"/>
        <v>27.790999999999993</v>
      </c>
      <c r="JA43" s="1316">
        <f t="shared" si="70"/>
        <v>29.631000000000004</v>
      </c>
      <c r="JB43" s="1316">
        <f t="shared" si="70"/>
        <v>16.173000000000002</v>
      </c>
      <c r="JC43" s="1316">
        <f t="shared" si="70"/>
        <v>7.1180000000000003</v>
      </c>
      <c r="JD43" s="1315">
        <f t="shared" si="70"/>
        <v>13.512999999999998</v>
      </c>
      <c r="JE43" s="1315">
        <f t="shared" si="70"/>
        <v>9.5379999999999985</v>
      </c>
      <c r="JF43" s="1315">
        <f t="shared" si="70"/>
        <v>16.963000000000001</v>
      </c>
      <c r="JG43" s="1318">
        <f t="shared" si="70"/>
        <v>33.919000000000004</v>
      </c>
      <c r="JH43" s="1316">
        <f t="shared" si="70"/>
        <v>22.788999999999998</v>
      </c>
      <c r="JI43" s="1316">
        <f t="shared" si="70"/>
        <v>0</v>
      </c>
      <c r="JJ43" s="1318">
        <f t="shared" si="70"/>
        <v>0</v>
      </c>
      <c r="JK43" s="1318">
        <f t="shared" si="70"/>
        <v>0</v>
      </c>
      <c r="JL43" s="1318">
        <f t="shared" si="70"/>
        <v>0</v>
      </c>
      <c r="JM43" s="1318">
        <f t="shared" si="70"/>
        <v>0</v>
      </c>
      <c r="JN43" s="1318">
        <f t="shared" si="70"/>
        <v>0</v>
      </c>
      <c r="JO43" s="1318">
        <f t="shared" si="70"/>
        <v>0</v>
      </c>
    </row>
    <row r="44" spans="1:275" ht="13.5" hidden="1" customHeight="1">
      <c r="A44" s="1018"/>
      <c r="B44" s="2000"/>
      <c r="C44" s="2001"/>
      <c r="D44" s="1319" t="s">
        <v>1143</v>
      </c>
      <c r="E44" s="1319"/>
      <c r="F44" s="1320">
        <v>12.991838421259846</v>
      </c>
      <c r="G44" s="1321">
        <v>13.333000000000002</v>
      </c>
      <c r="H44" s="1322">
        <f t="shared" si="66"/>
        <v>5.3529999999999998</v>
      </c>
      <c r="I44" s="1323">
        <f t="shared" si="66"/>
        <v>5.9290000000000003</v>
      </c>
      <c r="J44" s="1323">
        <f t="shared" si="66"/>
        <v>4.5330000000000004</v>
      </c>
      <c r="K44" s="1324">
        <f t="shared" si="66"/>
        <v>4.9189999999999996</v>
      </c>
      <c r="L44" s="1323">
        <f t="shared" si="66"/>
        <v>8.02</v>
      </c>
      <c r="M44" s="1324">
        <f t="shared" si="66"/>
        <v>8.0890000000000004</v>
      </c>
      <c r="N44" s="1322">
        <f t="shared" si="66"/>
        <v>10.627000000000001</v>
      </c>
      <c r="O44" s="1324">
        <f t="shared" si="66"/>
        <v>7.5449999999999999</v>
      </c>
      <c r="P44" s="1322">
        <f t="shared" si="66"/>
        <v>11.859</v>
      </c>
      <c r="Q44" s="1323">
        <f t="shared" si="66"/>
        <v>11.13</v>
      </c>
      <c r="R44" s="1325">
        <f t="shared" si="66"/>
        <v>12.54</v>
      </c>
      <c r="S44" s="1321">
        <f t="shared" si="66"/>
        <v>12.110000000000001</v>
      </c>
      <c r="T44" s="1322">
        <f t="shared" si="66"/>
        <v>10.93</v>
      </c>
      <c r="U44" s="1324">
        <f t="shared" si="66"/>
        <v>5.4370000000000003</v>
      </c>
      <c r="V44" s="1322">
        <f t="shared" si="66"/>
        <v>7.0789999999999997</v>
      </c>
      <c r="W44" s="1324">
        <f t="shared" si="66"/>
        <v>7.0720000000000001</v>
      </c>
      <c r="X44" s="1323">
        <f t="shared" si="66"/>
        <v>10.868</v>
      </c>
      <c r="Y44" s="1324">
        <f t="shared" si="66"/>
        <v>9.988999999999999</v>
      </c>
      <c r="Z44" s="1325">
        <f t="shared" si="66"/>
        <v>14.8</v>
      </c>
      <c r="AA44" s="1324">
        <f t="shared" si="66"/>
        <v>10.547000000000001</v>
      </c>
      <c r="AB44" s="1323">
        <f t="shared" si="66"/>
        <v>16.28</v>
      </c>
      <c r="AC44" s="1324">
        <f t="shared" si="66"/>
        <v>13.486000000000001</v>
      </c>
      <c r="AD44" s="1325">
        <f t="shared" si="66"/>
        <v>13.35</v>
      </c>
      <c r="AE44" s="1324">
        <f t="shared" si="66"/>
        <v>11.957000000000001</v>
      </c>
      <c r="AF44" s="1325">
        <f t="shared" si="66"/>
        <v>4.4169999999999998</v>
      </c>
      <c r="AG44" s="1324">
        <f t="shared" si="66"/>
        <v>3.0600000000000005</v>
      </c>
      <c r="AH44" s="1326">
        <f t="shared" si="66"/>
        <v>4.0209999999999999</v>
      </c>
      <c r="AI44" s="1324">
        <f t="shared" si="66"/>
        <v>4.1240000000000006</v>
      </c>
      <c r="AJ44" s="1326">
        <f t="shared" si="66"/>
        <v>6.5650000000000004</v>
      </c>
      <c r="AK44" s="1324">
        <f t="shared" si="66"/>
        <v>6.9899999999999993</v>
      </c>
      <c r="AL44" s="1326">
        <f t="shared" si="66"/>
        <v>8.9349999999999987</v>
      </c>
      <c r="AM44" s="1324">
        <f t="shared" si="66"/>
        <v>6.4780000000000006</v>
      </c>
      <c r="AN44" s="1326">
        <f t="shared" si="66"/>
        <v>10.831000000000001</v>
      </c>
      <c r="AO44" s="1324">
        <f t="shared" si="66"/>
        <v>8.4510000000000005</v>
      </c>
      <c r="AP44" s="1326">
        <f t="shared" si="66"/>
        <v>12.411999999999999</v>
      </c>
      <c r="AQ44" s="1324">
        <f t="shared" si="66"/>
        <v>8.6120000000000019</v>
      </c>
      <c r="AR44" s="1326">
        <f t="shared" si="66"/>
        <v>7.4049999999999994</v>
      </c>
      <c r="AS44" s="1324">
        <f t="shared" si="66"/>
        <v>9.6569999999999983</v>
      </c>
      <c r="AT44" s="1327">
        <v>8.5429999999999993</v>
      </c>
      <c r="AU44" s="1324">
        <f>AU16+AU20+AU24+AU28+AU32+AU36+AU40</f>
        <v>8.6340000000000021</v>
      </c>
      <c r="AV44" s="1326">
        <f>AV16+AV20+AV24+AV28+AV32+AV36+AV40</f>
        <v>11.552999999999999</v>
      </c>
      <c r="AW44" s="1324">
        <f>AW16+AW20+AW24+AW28+AW32+AW36+AW40</f>
        <v>10.746</v>
      </c>
      <c r="AX44" s="1326">
        <f>AX16+AX20+AX24+AX28+AX32+AX36+AX40</f>
        <v>12.677</v>
      </c>
      <c r="AY44" s="1324">
        <f>AY16+AY20+AY24+AY28+AY32+AY36+AY40</f>
        <v>10.211</v>
      </c>
      <c r="AZ44" s="1326">
        <v>14.446999999999999</v>
      </c>
      <c r="BA44" s="1324">
        <v>13.256999999999998</v>
      </c>
      <c r="BB44" s="1326">
        <v>14.142000000000001</v>
      </c>
      <c r="BC44" s="1324">
        <v>12.331</v>
      </c>
      <c r="BD44" s="1326">
        <v>5.63</v>
      </c>
      <c r="BE44" s="1324">
        <v>5.9140000000000006</v>
      </c>
      <c r="BF44" s="1326">
        <f t="shared" si="67"/>
        <v>6.02</v>
      </c>
      <c r="BG44" s="1324">
        <f t="shared" si="67"/>
        <v>6.4810000000000008</v>
      </c>
      <c r="BH44" s="1326">
        <f t="shared" si="67"/>
        <v>8.7040000000000006</v>
      </c>
      <c r="BI44" s="1324">
        <f t="shared" si="67"/>
        <v>9.6</v>
      </c>
      <c r="BJ44" s="1326">
        <f t="shared" si="67"/>
        <v>9.11</v>
      </c>
      <c r="BK44" s="1324">
        <f t="shared" si="67"/>
        <v>7.9989999999999997</v>
      </c>
      <c r="BL44" s="1326">
        <f t="shared" si="67"/>
        <v>9.9060000000000006</v>
      </c>
      <c r="BM44" s="1324">
        <f t="shared" si="67"/>
        <v>8.6999999999999993</v>
      </c>
      <c r="BN44" s="1326">
        <f t="shared" si="67"/>
        <v>10.956000000000001</v>
      </c>
      <c r="BO44" s="1324">
        <f t="shared" si="67"/>
        <v>10.968999999999999</v>
      </c>
      <c r="BP44" s="1326">
        <f t="shared" si="67"/>
        <v>9.1189999999999998</v>
      </c>
      <c r="BQ44" s="1324">
        <f t="shared" si="67"/>
        <v>10.844999999999999</v>
      </c>
      <c r="BR44" s="1326">
        <f t="shared" si="67"/>
        <v>10.043999999999999</v>
      </c>
      <c r="BS44" s="1324">
        <f t="shared" si="67"/>
        <v>9.6029999999999998</v>
      </c>
      <c r="BT44" s="1326">
        <f t="shared" si="67"/>
        <v>11.284000000000001</v>
      </c>
      <c r="BU44" s="1324">
        <f t="shared" si="67"/>
        <v>9.3120000000000012</v>
      </c>
      <c r="BV44" s="1326">
        <f t="shared" si="67"/>
        <v>13.912000000000001</v>
      </c>
      <c r="BW44" s="1324">
        <f t="shared" si="67"/>
        <v>13.148</v>
      </c>
      <c r="BX44" s="1326">
        <f t="shared" si="67"/>
        <v>15.5974</v>
      </c>
      <c r="BY44" s="1324">
        <f t="shared" si="67"/>
        <v>15.375999999999999</v>
      </c>
      <c r="BZ44" s="1326">
        <f t="shared" si="67"/>
        <v>14.499300000000002</v>
      </c>
      <c r="CA44" s="1324">
        <f t="shared" si="67"/>
        <v>14.053000000000001</v>
      </c>
      <c r="CB44" s="1326">
        <f t="shared" si="67"/>
        <v>8.0380000000000003</v>
      </c>
      <c r="CC44" s="1324">
        <f t="shared" si="67"/>
        <v>6.8010000000000002</v>
      </c>
      <c r="CD44" s="1326">
        <f t="shared" si="67"/>
        <v>7.06</v>
      </c>
      <c r="CE44" s="1324">
        <f t="shared" si="67"/>
        <v>7.1560000000000006</v>
      </c>
      <c r="CF44" s="1326">
        <f t="shared" si="67"/>
        <v>10.699000000000002</v>
      </c>
      <c r="CG44" s="1324">
        <f t="shared" si="67"/>
        <v>7.3900000000000006</v>
      </c>
      <c r="CH44" s="1326">
        <f t="shared" si="67"/>
        <v>9.75</v>
      </c>
      <c r="CI44" s="1324">
        <f t="shared" si="67"/>
        <v>7.657</v>
      </c>
      <c r="CJ44" s="1326">
        <f t="shared" si="67"/>
        <v>11.665999999999999</v>
      </c>
      <c r="CK44" s="1324">
        <f t="shared" si="67"/>
        <v>9.6180000000000021</v>
      </c>
      <c r="CL44" s="1326">
        <f t="shared" si="67"/>
        <v>13.078000000000001</v>
      </c>
      <c r="CM44" s="1324">
        <f t="shared" si="67"/>
        <v>11.462</v>
      </c>
      <c r="CN44" s="1326">
        <f t="shared" si="67"/>
        <v>11.093825024337566</v>
      </c>
      <c r="CO44" s="1324">
        <f t="shared" si="67"/>
        <v>7.58</v>
      </c>
      <c r="CP44" s="1326">
        <f t="shared" si="67"/>
        <v>12.978788135081768</v>
      </c>
      <c r="CQ44" s="1324">
        <f t="shared" si="67"/>
        <v>8.641</v>
      </c>
      <c r="CR44" s="1326">
        <f t="shared" si="67"/>
        <v>14.286965367952421</v>
      </c>
      <c r="CS44" s="1324">
        <f t="shared" si="67"/>
        <v>14.176</v>
      </c>
      <c r="CT44" s="1326">
        <f t="shared" si="67"/>
        <v>17.393787779229843</v>
      </c>
      <c r="CU44" s="1324">
        <f t="shared" si="67"/>
        <v>16.085000000000001</v>
      </c>
      <c r="CV44" s="1326">
        <f t="shared" si="67"/>
        <v>20.093888825638889</v>
      </c>
      <c r="CW44" s="1324">
        <f t="shared" si="67"/>
        <v>19.231000000000002</v>
      </c>
      <c r="CX44" s="1326">
        <f t="shared" si="67"/>
        <v>17.306446882572683</v>
      </c>
      <c r="CY44" s="1324">
        <f t="shared" si="67"/>
        <v>13.97</v>
      </c>
      <c r="CZ44" s="1326">
        <f t="shared" si="67"/>
        <v>7.1940000000000008</v>
      </c>
      <c r="DA44" s="1324">
        <f t="shared" si="67"/>
        <v>6.9820000000000002</v>
      </c>
      <c r="DB44" s="1326">
        <f t="shared" si="67"/>
        <v>7.1230000000000002</v>
      </c>
      <c r="DC44" s="1324">
        <f t="shared" si="67"/>
        <v>6.6060000000000008</v>
      </c>
      <c r="DD44" s="1326">
        <f t="shared" si="67"/>
        <v>9.9723999999999986</v>
      </c>
      <c r="DE44" s="1324">
        <f t="shared" si="67"/>
        <v>8.0469999999999988</v>
      </c>
      <c r="DF44" s="1326">
        <f t="shared" si="67"/>
        <v>10.953543584720862</v>
      </c>
      <c r="DG44" s="1324">
        <f t="shared" si="67"/>
        <v>10.423999999999999</v>
      </c>
      <c r="DH44" s="1326">
        <f t="shared" si="67"/>
        <v>11.668409402546523</v>
      </c>
      <c r="DI44" s="1324">
        <f t="shared" si="67"/>
        <v>10.265000000000001</v>
      </c>
      <c r="DJ44" s="1326">
        <f t="shared" si="67"/>
        <v>14.667999999999999</v>
      </c>
      <c r="DK44" s="1324">
        <f t="shared" si="67"/>
        <v>15.138</v>
      </c>
      <c r="DL44" s="1326">
        <f t="shared" si="67"/>
        <v>11.481</v>
      </c>
      <c r="DM44" s="1324">
        <f t="shared" si="67"/>
        <v>9.9550000000000001</v>
      </c>
      <c r="DN44" s="1326">
        <f t="shared" si="67"/>
        <v>13.456000000000003</v>
      </c>
      <c r="DO44" s="1324">
        <f t="shared" si="67"/>
        <v>10.129</v>
      </c>
      <c r="DP44" s="1326">
        <f t="shared" si="67"/>
        <v>15.116</v>
      </c>
      <c r="DQ44" s="1324">
        <f t="shared" si="67"/>
        <v>16.470000000000002</v>
      </c>
      <c r="DR44" s="1326">
        <f t="shared" si="68"/>
        <v>16.471999999999998</v>
      </c>
      <c r="DS44" s="1324">
        <f t="shared" si="68"/>
        <v>26.881</v>
      </c>
      <c r="DT44" s="1326">
        <f t="shared" si="68"/>
        <v>19.326000000000001</v>
      </c>
      <c r="DU44" s="1324">
        <f t="shared" si="68"/>
        <v>16.417999999999999</v>
      </c>
      <c r="DV44" s="1326">
        <f t="shared" si="68"/>
        <v>18.494999999999997</v>
      </c>
      <c r="DW44" s="1324">
        <f t="shared" si="68"/>
        <v>18.928000000000001</v>
      </c>
      <c r="DX44" s="1326">
        <f t="shared" si="68"/>
        <v>9.0909999999999993</v>
      </c>
      <c r="DY44" s="1324">
        <f t="shared" si="68"/>
        <v>7.5830000000000002</v>
      </c>
      <c r="DZ44" s="1326">
        <f t="shared" si="68"/>
        <v>9.3330000000000002</v>
      </c>
      <c r="EA44" s="1324">
        <f t="shared" si="68"/>
        <v>11.314000000000002</v>
      </c>
      <c r="EB44" s="1326">
        <f t="shared" si="68"/>
        <v>13.608000000000001</v>
      </c>
      <c r="EC44" s="1324">
        <f t="shared" si="68"/>
        <v>8.520999999999999</v>
      </c>
      <c r="ED44" s="1326">
        <f t="shared" si="68"/>
        <v>14.135</v>
      </c>
      <c r="EE44" s="1324">
        <f t="shared" si="68"/>
        <v>7.9149999999999991</v>
      </c>
      <c r="EF44" s="1326">
        <f t="shared" si="68"/>
        <v>16.128</v>
      </c>
      <c r="EG44" s="1324">
        <f t="shared" si="68"/>
        <v>8.6859999999999982</v>
      </c>
      <c r="EH44" s="1326">
        <f t="shared" si="68"/>
        <v>18.927</v>
      </c>
      <c r="EI44" s="1324">
        <f t="shared" si="68"/>
        <v>9.1310000000000002</v>
      </c>
      <c r="EJ44" s="1326">
        <f t="shared" si="68"/>
        <v>11.779000000000002</v>
      </c>
      <c r="EK44" s="1324">
        <f t="shared" si="68"/>
        <v>9.211999999999998</v>
      </c>
      <c r="EL44" s="1326">
        <f t="shared" si="68"/>
        <v>13.656999999999998</v>
      </c>
      <c r="EM44" s="1324">
        <f t="shared" si="68"/>
        <v>12.407000000000002</v>
      </c>
      <c r="EN44" s="1326">
        <f t="shared" si="68"/>
        <v>19.555</v>
      </c>
      <c r="EO44" s="1324">
        <f t="shared" si="68"/>
        <v>11.530999999999999</v>
      </c>
      <c r="EP44" s="1326">
        <f t="shared" si="68"/>
        <v>26.517999999999997</v>
      </c>
      <c r="EQ44" s="1324">
        <f t="shared" si="68"/>
        <v>27.038</v>
      </c>
      <c r="ER44" s="1326">
        <f t="shared" si="68"/>
        <v>29.155000000000001</v>
      </c>
      <c r="ES44" s="1324">
        <f t="shared" si="68"/>
        <v>20.730999999999998</v>
      </c>
      <c r="ET44" s="1326">
        <f t="shared" si="68"/>
        <v>25.477000000000004</v>
      </c>
      <c r="EU44" s="1324">
        <f t="shared" si="68"/>
        <v>17.675000000000001</v>
      </c>
      <c r="EV44" s="1326">
        <f t="shared" si="68"/>
        <v>6.3930000000000007</v>
      </c>
      <c r="EW44" s="1324">
        <f t="shared" si="68"/>
        <v>4.9859999999999998</v>
      </c>
      <c r="EX44" s="1326">
        <f t="shared" si="68"/>
        <v>7.7920000000000007</v>
      </c>
      <c r="EY44" s="1324" t="e">
        <f t="shared" si="68"/>
        <v>#REF!</v>
      </c>
      <c r="EZ44" s="1326">
        <f t="shared" si="68"/>
        <v>9.722999999999999</v>
      </c>
      <c r="FA44" s="1324">
        <f t="shared" si="68"/>
        <v>11.099000000000002</v>
      </c>
      <c r="FB44" s="1326">
        <f t="shared" si="68"/>
        <v>13.426999999999998</v>
      </c>
      <c r="FC44" s="1324">
        <f t="shared" si="68"/>
        <v>14.263999999999999</v>
      </c>
      <c r="FD44" s="1326">
        <f t="shared" si="68"/>
        <v>15.528</v>
      </c>
      <c r="FE44" s="1324">
        <f t="shared" si="68"/>
        <v>14.366000000000001</v>
      </c>
      <c r="FF44" s="1326">
        <f t="shared" si="68"/>
        <v>17.771999999999998</v>
      </c>
      <c r="FG44" s="1324">
        <f t="shared" si="68"/>
        <v>15.732000000000003</v>
      </c>
      <c r="FH44" s="1326">
        <f t="shared" si="68"/>
        <v>16.003459248648806</v>
      </c>
      <c r="FI44" s="1324">
        <f t="shared" si="68"/>
        <v>16.587</v>
      </c>
      <c r="FJ44" s="1326">
        <f t="shared" si="68"/>
        <v>16.14413937907436</v>
      </c>
      <c r="FK44" s="1324">
        <f t="shared" si="68"/>
        <v>15.137</v>
      </c>
      <c r="FL44" s="1326">
        <f t="shared" si="68"/>
        <v>21.767946447221181</v>
      </c>
      <c r="FM44" s="1324">
        <f t="shared" si="68"/>
        <v>22.775999999999996</v>
      </c>
      <c r="FN44" s="1326">
        <f t="shared" si="68"/>
        <v>29.088984730526207</v>
      </c>
      <c r="FO44" s="1324">
        <f t="shared" si="68"/>
        <v>27.757999999999999</v>
      </c>
      <c r="FP44" s="1326">
        <f t="shared" si="68"/>
        <v>29.762999999999998</v>
      </c>
      <c r="FQ44" s="1324">
        <f t="shared" si="68"/>
        <v>25.969000000000001</v>
      </c>
      <c r="FR44" s="1326">
        <f t="shared" si="68"/>
        <v>26.289000000000001</v>
      </c>
      <c r="FS44" s="1324">
        <f t="shared" si="68"/>
        <v>21.432000000000002</v>
      </c>
      <c r="FT44" s="1326">
        <f t="shared" si="68"/>
        <v>6.6660000000000004</v>
      </c>
      <c r="FU44" s="1324">
        <f t="shared" si="68"/>
        <v>9.6110000000000007</v>
      </c>
      <c r="FV44" s="1326">
        <f t="shared" si="68"/>
        <v>7.5069999999999997</v>
      </c>
      <c r="FW44" s="1324">
        <f t="shared" si="68"/>
        <v>12.811999999999998</v>
      </c>
      <c r="FX44" s="1326">
        <f t="shared" si="68"/>
        <v>12.928000000000001</v>
      </c>
      <c r="FY44" s="1324">
        <f t="shared" si="68"/>
        <v>19.132000000000001</v>
      </c>
      <c r="FZ44" s="1326">
        <f t="shared" si="68"/>
        <v>15.879999999999999</v>
      </c>
      <c r="GA44" s="1323">
        <f t="shared" si="68"/>
        <v>13.975</v>
      </c>
      <c r="GB44" s="1328">
        <f t="shared" si="68"/>
        <v>13.172000000000002</v>
      </c>
      <c r="GC44" s="1328">
        <f t="shared" si="68"/>
        <v>17.95</v>
      </c>
      <c r="GD44" s="1328">
        <f t="shared" si="69"/>
        <v>17.616</v>
      </c>
      <c r="GE44" s="1325">
        <f t="shared" si="69"/>
        <v>17.287000000000003</v>
      </c>
      <c r="GF44" s="1329">
        <f t="shared" si="69"/>
        <v>30.221</v>
      </c>
      <c r="GG44" s="1325">
        <f t="shared" si="69"/>
        <v>33.159000000000006</v>
      </c>
      <c r="GH44" s="1325">
        <f t="shared" si="69"/>
        <v>28.456000000000003</v>
      </c>
      <c r="GI44" s="1330">
        <f t="shared" si="69"/>
        <v>26.959999999999997</v>
      </c>
      <c r="GJ44" s="1325">
        <f t="shared" si="69"/>
        <v>13.527000000000001</v>
      </c>
      <c r="GK44" s="1330">
        <f t="shared" si="69"/>
        <v>14.523</v>
      </c>
      <c r="GL44" s="1325">
        <f t="shared" si="69"/>
        <v>17.273</v>
      </c>
      <c r="GM44" s="1330">
        <f t="shared" si="69"/>
        <v>23.816999999999997</v>
      </c>
      <c r="GN44" s="1329">
        <f t="shared" si="69"/>
        <v>20.926000000000002</v>
      </c>
      <c r="GO44" s="1331">
        <f t="shared" si="69"/>
        <v>20.972999999999999</v>
      </c>
      <c r="GP44" s="1329">
        <f t="shared" si="69"/>
        <v>21.237999999999996</v>
      </c>
      <c r="GQ44" s="1329">
        <f t="shared" si="69"/>
        <v>23.703000000000003</v>
      </c>
      <c r="GR44" s="1329">
        <f t="shared" si="69"/>
        <v>28.202000000000005</v>
      </c>
      <c r="GS44" s="1331">
        <f t="shared" si="69"/>
        <v>51.254000000000005</v>
      </c>
      <c r="GT44" s="1329">
        <f t="shared" si="69"/>
        <v>27.852999999999998</v>
      </c>
      <c r="GU44" s="1329">
        <f t="shared" si="69"/>
        <v>29.496000000000002</v>
      </c>
      <c r="GV44" s="1332">
        <f t="shared" si="69"/>
        <v>12.329999999999998</v>
      </c>
      <c r="GW44" s="1329">
        <f t="shared" si="69"/>
        <v>13.915999999999999</v>
      </c>
      <c r="GX44" s="1332">
        <f t="shared" si="69"/>
        <v>18.066000000000003</v>
      </c>
      <c r="GY44" s="1325">
        <f t="shared" si="69"/>
        <v>31.115999999999996</v>
      </c>
      <c r="GZ44" s="1332">
        <f t="shared" si="69"/>
        <v>24.213000000000001</v>
      </c>
      <c r="HA44" s="1329">
        <f t="shared" si="69"/>
        <v>33.645999999999994</v>
      </c>
      <c r="HB44" s="1329">
        <f t="shared" si="69"/>
        <v>23.738</v>
      </c>
      <c r="HC44" s="1329">
        <f t="shared" si="69"/>
        <v>40.134999999999998</v>
      </c>
      <c r="HD44" s="1329">
        <f t="shared" si="69"/>
        <v>52.208000000000006</v>
      </c>
      <c r="HE44" s="1329">
        <f t="shared" si="69"/>
        <v>43.466999999999999</v>
      </c>
      <c r="HF44" s="1329">
        <f t="shared" si="69"/>
        <v>40.081000000000003</v>
      </c>
      <c r="HG44" s="1329">
        <f t="shared" si="69"/>
        <v>39.06</v>
      </c>
      <c r="HH44" s="1329">
        <f t="shared" si="69"/>
        <v>11.334000000000001</v>
      </c>
      <c r="HI44" s="1332">
        <f t="shared" si="69"/>
        <v>8.5470000000000006</v>
      </c>
      <c r="HJ44" s="1329">
        <f t="shared" si="69"/>
        <v>11.933999999999997</v>
      </c>
      <c r="HK44" s="1332">
        <f t="shared" si="69"/>
        <v>18.690999999999999</v>
      </c>
      <c r="HL44" s="1332">
        <f t="shared" si="69"/>
        <v>23.397000000000002</v>
      </c>
      <c r="HM44" s="1332">
        <f t="shared" si="69"/>
        <v>34.981999999999999</v>
      </c>
      <c r="HN44" s="1333">
        <f t="shared" si="69"/>
        <v>39.686999999999998</v>
      </c>
      <c r="HO44" s="1333">
        <f t="shared" si="69"/>
        <v>45.366</v>
      </c>
      <c r="HP44" s="1333">
        <f t="shared" si="69"/>
        <v>63.547000000000004</v>
      </c>
      <c r="HQ44" s="1333">
        <f t="shared" si="69"/>
        <v>65.745999999999995</v>
      </c>
      <c r="HR44" s="1333">
        <f t="shared" si="69"/>
        <v>39.766000000000005</v>
      </c>
      <c r="HS44" s="1333">
        <f t="shared" si="69"/>
        <v>26.97</v>
      </c>
      <c r="HT44" s="1334">
        <f t="shared" si="69"/>
        <v>14.71</v>
      </c>
      <c r="HU44" s="1335">
        <f t="shared" si="69"/>
        <v>13.539000000000003</v>
      </c>
      <c r="HV44" s="1335">
        <f t="shared" si="69"/>
        <v>24.600999999999999</v>
      </c>
      <c r="HW44" s="1335">
        <f t="shared" si="69"/>
        <v>30.709000000000003</v>
      </c>
      <c r="HX44" s="1336">
        <f t="shared" si="69"/>
        <v>30.634</v>
      </c>
      <c r="HY44" s="1334">
        <f t="shared" si="69"/>
        <v>38.271999999999998</v>
      </c>
      <c r="HZ44" s="1337">
        <f t="shared" si="69"/>
        <v>26.104000000000003</v>
      </c>
      <c r="IA44" s="1338">
        <f t="shared" si="69"/>
        <v>32.252000000000002</v>
      </c>
      <c r="IB44" s="1339">
        <f t="shared" si="69"/>
        <v>33.330999999999996</v>
      </c>
      <c r="IC44" s="1340">
        <f t="shared" si="69"/>
        <v>37.250999999999991</v>
      </c>
      <c r="ID44" s="1338">
        <f t="shared" si="69"/>
        <v>34.027999999999999</v>
      </c>
      <c r="IE44" s="1341">
        <f t="shared" si="69"/>
        <v>48.875</v>
      </c>
      <c r="IF44" s="1342">
        <f t="shared" si="69"/>
        <v>15.557</v>
      </c>
      <c r="IG44" s="1343">
        <f t="shared" si="69"/>
        <v>15.332999999999998</v>
      </c>
      <c r="IH44" s="1344">
        <f t="shared" si="69"/>
        <v>21.637</v>
      </c>
      <c r="II44" s="1343">
        <f t="shared" si="69"/>
        <v>22.704000000000001</v>
      </c>
      <c r="IJ44" s="1345">
        <f t="shared" si="69"/>
        <v>26.806999999999999</v>
      </c>
      <c r="IK44" s="1345">
        <f t="shared" si="69"/>
        <v>33.998000000000005</v>
      </c>
      <c r="IL44" s="1346">
        <f t="shared" si="69"/>
        <v>21.971</v>
      </c>
      <c r="IM44" s="1343">
        <f t="shared" si="69"/>
        <v>32.436</v>
      </c>
      <c r="IN44" s="1347">
        <f t="shared" si="69"/>
        <v>26.981000000000002</v>
      </c>
      <c r="IO44" s="1348">
        <f t="shared" si="69"/>
        <v>22.928000000000001</v>
      </c>
      <c r="IP44" s="1349">
        <f t="shared" si="70"/>
        <v>23.431000000000001</v>
      </c>
      <c r="IQ44" s="1347">
        <f t="shared" si="70"/>
        <v>41.097000000000001</v>
      </c>
      <c r="IR44" s="1347">
        <f t="shared" si="70"/>
        <v>10.875999999999999</v>
      </c>
      <c r="IS44" s="1347">
        <f t="shared" si="70"/>
        <v>13.441000000000001</v>
      </c>
      <c r="IT44" s="1347">
        <f t="shared" si="70"/>
        <v>22.774999999999999</v>
      </c>
      <c r="IU44" s="1350">
        <f t="shared" si="70"/>
        <v>21.058</v>
      </c>
      <c r="IV44" s="1348">
        <f t="shared" si="70"/>
        <v>17.462</v>
      </c>
      <c r="IW44" s="1348">
        <f t="shared" si="70"/>
        <v>26.917000000000002</v>
      </c>
      <c r="IX44" s="1350">
        <f t="shared" si="70"/>
        <v>21.578999999999997</v>
      </c>
      <c r="IY44" s="1348">
        <f t="shared" si="70"/>
        <v>26.884999999999998</v>
      </c>
      <c r="IZ44" s="1348">
        <f t="shared" si="70"/>
        <v>27.042999999999999</v>
      </c>
      <c r="JA44" s="1348">
        <f t="shared" si="70"/>
        <v>31.770000000000003</v>
      </c>
      <c r="JB44" s="1348">
        <f t="shared" si="70"/>
        <v>33.844999999999999</v>
      </c>
      <c r="JC44" s="1348">
        <f t="shared" si="70"/>
        <v>45.412000000000006</v>
      </c>
      <c r="JD44" s="1347">
        <f t="shared" si="70"/>
        <v>12.138</v>
      </c>
      <c r="JE44" s="1347">
        <f t="shared" si="70"/>
        <v>13.268999999999998</v>
      </c>
      <c r="JF44" s="1347">
        <f t="shared" si="70"/>
        <v>22.015000000000001</v>
      </c>
      <c r="JG44" s="1350">
        <f t="shared" si="70"/>
        <v>22.859000000000002</v>
      </c>
      <c r="JH44" s="1348">
        <f t="shared" si="70"/>
        <v>21.885999999999999</v>
      </c>
      <c r="JI44" s="1348">
        <f t="shared" si="70"/>
        <v>0</v>
      </c>
      <c r="JJ44" s="1350">
        <f t="shared" si="70"/>
        <v>0</v>
      </c>
      <c r="JK44" s="1350">
        <f t="shared" si="70"/>
        <v>0</v>
      </c>
      <c r="JL44" s="1350">
        <f t="shared" si="70"/>
        <v>0</v>
      </c>
      <c r="JM44" s="1350">
        <f t="shared" si="70"/>
        <v>0</v>
      </c>
      <c r="JN44" s="1350">
        <f t="shared" si="70"/>
        <v>0</v>
      </c>
      <c r="JO44" s="1350">
        <f t="shared" si="70"/>
        <v>0</v>
      </c>
    </row>
    <row r="45" spans="1:275" ht="13.5" hidden="1" customHeight="1">
      <c r="A45" s="1018"/>
      <c r="B45" s="2000"/>
      <c r="C45" s="2001"/>
      <c r="D45" s="1319" t="s">
        <v>1144</v>
      </c>
      <c r="E45" s="1319"/>
      <c r="F45" s="1351">
        <v>21.803291342519682</v>
      </c>
      <c r="G45" s="1352">
        <v>21.171600000000009</v>
      </c>
      <c r="H45" s="1353">
        <f t="shared" ref="H45:AP45" si="71">F45+H43-H44</f>
        <v>22.271291342519682</v>
      </c>
      <c r="I45" s="1354">
        <f t="shared" si="71"/>
        <v>18.04160000000001</v>
      </c>
      <c r="J45" s="1354">
        <f t="shared" si="71"/>
        <v>23.091291342519682</v>
      </c>
      <c r="K45" s="1355">
        <f t="shared" si="71"/>
        <v>15.85860000000001</v>
      </c>
      <c r="L45" s="1354">
        <f t="shared" si="71"/>
        <v>26.421291342519684</v>
      </c>
      <c r="M45" s="1355">
        <f t="shared" si="71"/>
        <v>14.193600000000009</v>
      </c>
      <c r="N45" s="1353">
        <f t="shared" si="71"/>
        <v>28.194291342519683</v>
      </c>
      <c r="O45" s="1355">
        <f t="shared" si="71"/>
        <v>17.11460000000001</v>
      </c>
      <c r="P45" s="1353">
        <f t="shared" si="71"/>
        <v>28.535291342519677</v>
      </c>
      <c r="Q45" s="1354">
        <f t="shared" si="71"/>
        <v>21.460600000000007</v>
      </c>
      <c r="R45" s="1356">
        <f t="shared" si="71"/>
        <v>24.775291342519679</v>
      </c>
      <c r="S45" s="1357">
        <f t="shared" si="71"/>
        <v>27.831600000000009</v>
      </c>
      <c r="T45" s="1353">
        <f t="shared" si="71"/>
        <v>23.395291342519677</v>
      </c>
      <c r="U45" s="1355">
        <f t="shared" si="71"/>
        <v>31.112600000000011</v>
      </c>
      <c r="V45" s="1353">
        <f t="shared" si="71"/>
        <v>28.766291342519679</v>
      </c>
      <c r="W45" s="1355">
        <f t="shared" si="71"/>
        <v>37.850600000000007</v>
      </c>
      <c r="X45" s="1354">
        <f t="shared" si="71"/>
        <v>33.59829134251968</v>
      </c>
      <c r="Y45" s="1355">
        <f t="shared" si="71"/>
        <v>36.092600000000012</v>
      </c>
      <c r="Z45" s="1356">
        <f t="shared" si="71"/>
        <v>33.298291342519676</v>
      </c>
      <c r="AA45" s="1355">
        <f t="shared" si="71"/>
        <v>32.563600000000008</v>
      </c>
      <c r="AB45" s="1354">
        <f t="shared" si="71"/>
        <v>26.248291342519678</v>
      </c>
      <c r="AC45" s="1355">
        <f t="shared" si="71"/>
        <v>23.113600000000009</v>
      </c>
      <c r="AD45" s="1356">
        <f t="shared" si="71"/>
        <v>18.748291342519678</v>
      </c>
      <c r="AE45" s="1355">
        <f t="shared" si="71"/>
        <v>15.693600000000007</v>
      </c>
      <c r="AF45" s="1356">
        <f t="shared" si="71"/>
        <v>18.748291342519678</v>
      </c>
      <c r="AG45" s="1355">
        <f t="shared" si="71"/>
        <v>14.105600000000008</v>
      </c>
      <c r="AH45" s="1358">
        <f t="shared" si="71"/>
        <v>18.748291342519678</v>
      </c>
      <c r="AI45" s="1355">
        <f t="shared" si="71"/>
        <v>14.160600000000008</v>
      </c>
      <c r="AJ45" s="1358">
        <f t="shared" si="71"/>
        <v>18.748291342519678</v>
      </c>
      <c r="AK45" s="1355">
        <f t="shared" si="71"/>
        <v>15.657600000000009</v>
      </c>
      <c r="AL45" s="1358">
        <f t="shared" si="71"/>
        <v>18.748291342519678</v>
      </c>
      <c r="AM45" s="1355">
        <f t="shared" si="71"/>
        <v>21.67860000000001</v>
      </c>
      <c r="AN45" s="1358">
        <f t="shared" si="71"/>
        <v>18.748291342519678</v>
      </c>
      <c r="AO45" s="1355">
        <f t="shared" si="71"/>
        <v>22.283600000000007</v>
      </c>
      <c r="AP45" s="1358">
        <f t="shared" si="71"/>
        <v>18.748291342519678</v>
      </c>
      <c r="AQ45" s="1355">
        <f>AQ17+AQ21+AQ25+AQ29+AQ33+AQ37+AQ41</f>
        <v>22.633999999999997</v>
      </c>
      <c r="AR45" s="1358">
        <f t="shared" ref="AR45:AY45" si="72">AP45+AR43-AR44</f>
        <v>18.748291342519678</v>
      </c>
      <c r="AS45" s="1355">
        <f t="shared" si="72"/>
        <v>24.057000000000002</v>
      </c>
      <c r="AT45" s="1358">
        <f t="shared" si="72"/>
        <v>18.748291342519678</v>
      </c>
      <c r="AU45" s="1355">
        <f t="shared" si="72"/>
        <v>23.347999999999999</v>
      </c>
      <c r="AV45" s="1358">
        <f t="shared" si="72"/>
        <v>18.748291342519678</v>
      </c>
      <c r="AW45" s="1355">
        <f t="shared" si="72"/>
        <v>29.993000000000002</v>
      </c>
      <c r="AX45" s="1358">
        <f t="shared" si="72"/>
        <v>18.748291342519678</v>
      </c>
      <c r="AY45" s="1355">
        <f t="shared" si="72"/>
        <v>31.665000000000006</v>
      </c>
      <c r="AZ45" s="1358">
        <v>18.748291342519682</v>
      </c>
      <c r="BA45" s="1355">
        <v>29.729000000000006</v>
      </c>
      <c r="BB45" s="1358">
        <v>18.748291342519678</v>
      </c>
      <c r="BC45" s="1355">
        <v>21.830000000000009</v>
      </c>
      <c r="BD45" s="1358">
        <v>18.748291342519678</v>
      </c>
      <c r="BE45" s="1355">
        <v>18.016000000000009</v>
      </c>
      <c r="BF45" s="1358">
        <f t="shared" ref="BF45:DE45" si="73">BD45+BF43-BF44</f>
        <v>18.748291342519678</v>
      </c>
      <c r="BG45" s="1355">
        <f t="shared" si="73"/>
        <v>15.628000000000007</v>
      </c>
      <c r="BH45" s="1358">
        <f t="shared" si="73"/>
        <v>18.748291342519678</v>
      </c>
      <c r="BI45" s="1355">
        <f t="shared" si="73"/>
        <v>19.921000000000006</v>
      </c>
      <c r="BJ45" s="1358">
        <f t="shared" si="73"/>
        <v>18.748291342519678</v>
      </c>
      <c r="BK45" s="1355">
        <f t="shared" si="73"/>
        <v>23.281000000000009</v>
      </c>
      <c r="BL45" s="1358">
        <f t="shared" si="73"/>
        <v>18.748291342519678</v>
      </c>
      <c r="BM45" s="1355">
        <f t="shared" si="73"/>
        <v>22.76700000000001</v>
      </c>
      <c r="BN45" s="1358">
        <f t="shared" si="73"/>
        <v>18.748291342519678</v>
      </c>
      <c r="BO45" s="1355">
        <f t="shared" si="73"/>
        <v>21.667000000000009</v>
      </c>
      <c r="BP45" s="1358">
        <f t="shared" si="73"/>
        <v>18.748291342519678</v>
      </c>
      <c r="BQ45" s="1355">
        <f t="shared" si="73"/>
        <v>25.798000000000009</v>
      </c>
      <c r="BR45" s="1358">
        <f t="shared" si="73"/>
        <v>18.748291342519678</v>
      </c>
      <c r="BS45" s="1355">
        <f t="shared" si="73"/>
        <v>23.966000000000008</v>
      </c>
      <c r="BT45" s="1358">
        <f t="shared" si="73"/>
        <v>18.748291342519678</v>
      </c>
      <c r="BU45" s="1355">
        <f t="shared" si="73"/>
        <v>26.654000000000007</v>
      </c>
      <c r="BV45" s="1358">
        <f t="shared" si="73"/>
        <v>18.748291342519678</v>
      </c>
      <c r="BW45" s="1355">
        <f t="shared" si="73"/>
        <v>28.748000000000008</v>
      </c>
      <c r="BX45" s="1358">
        <f t="shared" si="73"/>
        <v>18.748291342519678</v>
      </c>
      <c r="BY45" s="1355">
        <f t="shared" si="73"/>
        <v>23.94700000000001</v>
      </c>
      <c r="BZ45" s="1358">
        <f t="shared" si="73"/>
        <v>18.748291342519682</v>
      </c>
      <c r="CA45" s="1355">
        <f t="shared" si="73"/>
        <v>16.344000000000008</v>
      </c>
      <c r="CB45" s="1358">
        <f t="shared" si="73"/>
        <v>18.748291342519682</v>
      </c>
      <c r="CC45" s="1355">
        <f t="shared" si="73"/>
        <v>15.898000000000009</v>
      </c>
      <c r="CD45" s="1358">
        <f t="shared" si="73"/>
        <v>18.748291342519682</v>
      </c>
      <c r="CE45" s="1355">
        <f t="shared" si="73"/>
        <v>16.626000000000012</v>
      </c>
      <c r="CF45" s="1358">
        <f t="shared" si="73"/>
        <v>18.748291342519682</v>
      </c>
      <c r="CG45" s="1355">
        <f t="shared" si="73"/>
        <v>19.129000000000012</v>
      </c>
      <c r="CH45" s="1358">
        <f t="shared" si="73"/>
        <v>18.748291342519682</v>
      </c>
      <c r="CI45" s="1355">
        <f t="shared" si="73"/>
        <v>19.481000000000012</v>
      </c>
      <c r="CJ45" s="1358">
        <f t="shared" si="73"/>
        <v>18.748291342519686</v>
      </c>
      <c r="CK45" s="1355">
        <f t="shared" si="73"/>
        <v>16.20000000000001</v>
      </c>
      <c r="CL45" s="1358">
        <f t="shared" si="73"/>
        <v>18.748291342519686</v>
      </c>
      <c r="CM45" s="1355">
        <f t="shared" si="73"/>
        <v>12.61000000000001</v>
      </c>
      <c r="CN45" s="1358">
        <f t="shared" si="73"/>
        <v>18.748291342519686</v>
      </c>
      <c r="CO45" s="1355">
        <f t="shared" si="73"/>
        <v>19.414000000000009</v>
      </c>
      <c r="CP45" s="1358">
        <f t="shared" si="73"/>
        <v>18.748291342519686</v>
      </c>
      <c r="CQ45" s="1355">
        <f t="shared" si="73"/>
        <v>26.75200000000001</v>
      </c>
      <c r="CR45" s="1358">
        <f t="shared" si="73"/>
        <v>18.748291342519686</v>
      </c>
      <c r="CS45" s="1355">
        <f t="shared" si="73"/>
        <v>28.604000000000013</v>
      </c>
      <c r="CT45" s="1358">
        <f t="shared" si="73"/>
        <v>18.748291342519689</v>
      </c>
      <c r="CU45" s="1355">
        <f t="shared" si="73"/>
        <v>28.295000000000009</v>
      </c>
      <c r="CV45" s="1358">
        <f t="shared" si="73"/>
        <v>18.748291342519689</v>
      </c>
      <c r="CW45" s="1355">
        <f t="shared" si="73"/>
        <v>19.026000000000003</v>
      </c>
      <c r="CX45" s="1358">
        <f t="shared" si="73"/>
        <v>18.748291342519689</v>
      </c>
      <c r="CY45" s="1355">
        <f t="shared" si="73"/>
        <v>14.647000000000004</v>
      </c>
      <c r="CZ45" s="1358">
        <f t="shared" si="73"/>
        <v>18.748291342519686</v>
      </c>
      <c r="DA45" s="1355">
        <f t="shared" si="73"/>
        <v>15.285000000000004</v>
      </c>
      <c r="DB45" s="1358">
        <f t="shared" si="73"/>
        <v>18.748291342519686</v>
      </c>
      <c r="DC45" s="1355">
        <f t="shared" si="73"/>
        <v>13.745000000000001</v>
      </c>
      <c r="DD45" s="1358">
        <f t="shared" si="73"/>
        <v>18.748291342519686</v>
      </c>
      <c r="DE45" s="1355">
        <f t="shared" si="73"/>
        <v>13.937000000000003</v>
      </c>
      <c r="DF45" s="1358">
        <f>DB45+DF43-DF44</f>
        <v>18.748291342519686</v>
      </c>
      <c r="DG45" s="1355">
        <f>DE45+DG43-DG44</f>
        <v>12.876000000000005</v>
      </c>
      <c r="DH45" s="1358">
        <f>DD45+DH43-DH44</f>
        <v>18.748291342519686</v>
      </c>
      <c r="DI45" s="1355">
        <f>DG45+DI43-DI44</f>
        <v>16.475000000000005</v>
      </c>
      <c r="DJ45" s="1358">
        <f>DD45+DJ43-DJ44</f>
        <v>18.748291342519686</v>
      </c>
      <c r="DK45" s="1355">
        <f>DI45+DK43-DK44</f>
        <v>17.498000000000012</v>
      </c>
      <c r="DL45" s="1358">
        <f>DF45+DL43-DL44</f>
        <v>18.748291342519686</v>
      </c>
      <c r="DM45" s="1355">
        <f>DK45+DM43-DM44</f>
        <v>19.897000000000013</v>
      </c>
      <c r="DN45" s="1358">
        <f>DH45+DN43-DN44</f>
        <v>18.748291342519686</v>
      </c>
      <c r="DO45" s="1355">
        <f>DM45+DO43-DO44</f>
        <v>17.291000000000011</v>
      </c>
      <c r="DP45" s="1358">
        <f>DJ45+DP43-DP44</f>
        <v>18.748291342519686</v>
      </c>
      <c r="DQ45" s="1355">
        <f>DO45+DQ43-DQ44</f>
        <v>31.695000000000011</v>
      </c>
      <c r="DR45" s="1358">
        <f>DL45+DR43-DR44</f>
        <v>18.748291342519689</v>
      </c>
      <c r="DS45" s="1355">
        <f>DQ45+DS43-DS44</f>
        <v>53.554000000000002</v>
      </c>
      <c r="DT45" s="1358">
        <f>DN45+DT43-DT44</f>
        <v>18.748291342519686</v>
      </c>
      <c r="DU45" s="1355">
        <f>DS45+DU43-DU44</f>
        <v>43.782000000000004</v>
      </c>
      <c r="DV45" s="1358">
        <f>DP45+DV43-DV44</f>
        <v>18.748291342519686</v>
      </c>
      <c r="DW45" s="1355">
        <f>DU45+DW43-DW44</f>
        <v>42.81</v>
      </c>
      <c r="DX45" s="1358">
        <f>DR45+DX43-DX44</f>
        <v>18.748291342519686</v>
      </c>
      <c r="DY45" s="1355">
        <f>DW45+DY43-DY44</f>
        <v>45.864000000000004</v>
      </c>
      <c r="DZ45" s="1358">
        <f>DT45+DZ43-DZ44</f>
        <v>18.748291342519686</v>
      </c>
      <c r="EA45" s="1355">
        <f>DY45+EA43-EA44</f>
        <v>42.166000000000004</v>
      </c>
      <c r="EB45" s="1358">
        <f>DV45+EB43-EB44</f>
        <v>18.748291342519682</v>
      </c>
      <c r="EC45" s="1355">
        <f>EA45+EC43-EC44</f>
        <v>39.173000000000002</v>
      </c>
      <c r="ED45" s="1358">
        <f>DX45+ED43-ED44</f>
        <v>18.748291342519686</v>
      </c>
      <c r="EE45" s="1355">
        <f>EC45+EE43-EE44</f>
        <v>35.613</v>
      </c>
      <c r="EF45" s="1358">
        <f>DZ45+EF43-EF44</f>
        <v>18.748291342519686</v>
      </c>
      <c r="EG45" s="1355">
        <f>EE45+EG43-EG44</f>
        <v>38.253999999999998</v>
      </c>
      <c r="EH45" s="1358">
        <f>EB45+EH43-EH44</f>
        <v>18.748291342519686</v>
      </c>
      <c r="EI45" s="1355">
        <f>EG45+EI43-EI44</f>
        <v>38.465999999999994</v>
      </c>
      <c r="EJ45" s="1358">
        <f>ED45+EJ43-EJ44</f>
        <v>18.748291342519686</v>
      </c>
      <c r="EK45" s="1355">
        <f>EI45+EK43-EK44</f>
        <v>40.738999999999997</v>
      </c>
      <c r="EL45" s="1358">
        <f>EF45+EL43-EL44</f>
        <v>18.748291342519686</v>
      </c>
      <c r="EM45" s="1355">
        <f>EK45+EM43-EM44</f>
        <v>48.999999999999993</v>
      </c>
      <c r="EN45" s="1358">
        <f>EH45+EN43-EN44</f>
        <v>18.748291342519686</v>
      </c>
      <c r="EO45" s="1355">
        <f>EM45+EO43-EO44</f>
        <v>61.285999999999994</v>
      </c>
      <c r="EP45" s="1358">
        <f>EJ45+EP43-EP44</f>
        <v>18.748291342519682</v>
      </c>
      <c r="EQ45" s="1355">
        <f>EO45+EQ43-EQ44</f>
        <v>46.436999999999998</v>
      </c>
      <c r="ER45" s="1358">
        <f>EL45+ER43-ER44</f>
        <v>18.748291342519686</v>
      </c>
      <c r="ES45" s="1355">
        <f>EQ45+ES43-ES44</f>
        <v>35.064999999999998</v>
      </c>
      <c r="ET45" s="1358">
        <f>EN45+ET43-ET44</f>
        <v>18.748291342519686</v>
      </c>
      <c r="EU45" s="1355">
        <f>ES45+EU43-EU44</f>
        <v>24.56</v>
      </c>
      <c r="EV45" s="1358">
        <f>EP45+EV43-EV44</f>
        <v>18.748291342519682</v>
      </c>
      <c r="EW45" s="1355">
        <f>EU45+EW43-EW44</f>
        <v>21.704999999999998</v>
      </c>
      <c r="EX45" s="1358">
        <f>ER45+EX43-EX44</f>
        <v>18.748291342519686</v>
      </c>
      <c r="EY45" s="1355" t="e">
        <f>EW45+EY43-EY44</f>
        <v>#REF!</v>
      </c>
      <c r="EZ45" s="1358">
        <f>ET45+EZ43-EZ44</f>
        <v>18.748291342519686</v>
      </c>
      <c r="FA45" s="1355" t="e">
        <f>EY45+FA43-FA44</f>
        <v>#REF!</v>
      </c>
      <c r="FB45" s="1358">
        <f>EV45+FB43-FB44</f>
        <v>18.748291342519678</v>
      </c>
      <c r="FC45" s="1355" t="e">
        <f>FA45+FC43-FC44</f>
        <v>#REF!</v>
      </c>
      <c r="FD45" s="1358">
        <f>EX45+FD43-FD44</f>
        <v>18.748291342519686</v>
      </c>
      <c r="FE45" s="1355" t="e">
        <f>FC45+FE43-FE44</f>
        <v>#REF!</v>
      </c>
      <c r="FF45" s="1358">
        <f>EZ45+FF43-FF44</f>
        <v>18.748291342519686</v>
      </c>
      <c r="FG45" s="1355" t="e">
        <f>FE45+FG43-FG44</f>
        <v>#REF!</v>
      </c>
      <c r="FH45" s="1358">
        <f>FB45+FH43-FH44</f>
        <v>18.748291342519682</v>
      </c>
      <c r="FI45" s="1355" t="e">
        <f>FG45+FI43-FI44</f>
        <v>#REF!</v>
      </c>
      <c r="FJ45" s="1358">
        <f>FD45+FJ43-FJ44</f>
        <v>18.748291342519686</v>
      </c>
      <c r="FK45" s="1355" t="e">
        <f>FI45+FK43-FK44</f>
        <v>#REF!</v>
      </c>
      <c r="FL45" s="1358">
        <f>FF45+FL43-FL44</f>
        <v>18.748291342519689</v>
      </c>
      <c r="FM45" s="1355" t="e">
        <f>FK45+FM43-FM44</f>
        <v>#REF!</v>
      </c>
      <c r="FN45" s="1358">
        <f>FH45+FN43-FN44</f>
        <v>18.748291342519678</v>
      </c>
      <c r="FO45" s="1355" t="e">
        <f>FM45+FO43-FO44</f>
        <v>#REF!</v>
      </c>
      <c r="FP45" s="1358">
        <f>FJ45+FP43-FP44</f>
        <v>18.748291342519686</v>
      </c>
      <c r="FQ45" s="1355" t="e">
        <f t="shared" ref="FQ45:FZ45" si="74">FO45+FQ43-FQ44</f>
        <v>#REF!</v>
      </c>
      <c r="FR45" s="1358">
        <f t="shared" si="74"/>
        <v>18.748291342519686</v>
      </c>
      <c r="FS45" s="1355" t="e">
        <f t="shared" si="74"/>
        <v>#REF!</v>
      </c>
      <c r="FT45" s="1358">
        <f t="shared" si="74"/>
        <v>20.379291342519686</v>
      </c>
      <c r="FU45" s="1355" t="e">
        <f t="shared" si="74"/>
        <v>#REF!</v>
      </c>
      <c r="FV45" s="1358">
        <f t="shared" si="74"/>
        <v>23.849291342519685</v>
      </c>
      <c r="FW45" s="1355" t="e">
        <f t="shared" si="74"/>
        <v>#REF!</v>
      </c>
      <c r="FX45" s="1358">
        <f t="shared" si="74"/>
        <v>28.216291342519686</v>
      </c>
      <c r="FY45" s="1355" t="e">
        <f t="shared" si="74"/>
        <v>#REF!</v>
      </c>
      <c r="FZ45" s="1358">
        <f t="shared" si="74"/>
        <v>30.169291342519681</v>
      </c>
      <c r="GA45" s="1354">
        <f>+GA17+GA21+GA25+GA29+GA33+GA37+GA41</f>
        <v>34.553000000000004</v>
      </c>
      <c r="GB45" s="1359">
        <f t="shared" ref="GB45:IM45" si="75">GA45+GB43-GB44</f>
        <v>33.612000000000002</v>
      </c>
      <c r="GC45" s="1359">
        <f t="shared" si="75"/>
        <v>42.789000000000001</v>
      </c>
      <c r="GD45" s="1359">
        <f t="shared" si="75"/>
        <v>48.244</v>
      </c>
      <c r="GE45" s="1356">
        <f t="shared" si="75"/>
        <v>65.856999999999999</v>
      </c>
      <c r="GF45" s="1360">
        <f t="shared" si="75"/>
        <v>68.010999999999996</v>
      </c>
      <c r="GG45" s="1356">
        <f t="shared" si="75"/>
        <v>57.074999999999989</v>
      </c>
      <c r="GH45" s="1356">
        <f t="shared" si="75"/>
        <v>49.348999999999975</v>
      </c>
      <c r="GI45" s="1361">
        <f t="shared" si="75"/>
        <v>40.783999999999978</v>
      </c>
      <c r="GJ45" s="1356">
        <f t="shared" si="75"/>
        <v>41.999999999999972</v>
      </c>
      <c r="GK45" s="1361">
        <f t="shared" si="75"/>
        <v>41.105999999999966</v>
      </c>
      <c r="GL45" s="1356">
        <f t="shared" si="75"/>
        <v>46.70499999999997</v>
      </c>
      <c r="GM45" s="1361">
        <f t="shared" si="75"/>
        <v>50.063999999999979</v>
      </c>
      <c r="GN45" s="1360">
        <f t="shared" si="75"/>
        <v>52.524999999999977</v>
      </c>
      <c r="GO45" s="1362">
        <f t="shared" si="75"/>
        <v>59.379999999999981</v>
      </c>
      <c r="GP45" s="1360">
        <f t="shared" si="75"/>
        <v>74.897999999999996</v>
      </c>
      <c r="GQ45" s="1360">
        <f t="shared" si="75"/>
        <v>87.61699999999999</v>
      </c>
      <c r="GR45" s="1360">
        <f t="shared" si="75"/>
        <v>89.172999999999973</v>
      </c>
      <c r="GS45" s="1362">
        <f t="shared" si="75"/>
        <v>69.561999999999969</v>
      </c>
      <c r="GT45" s="1360">
        <f t="shared" si="75"/>
        <v>61.161999999999978</v>
      </c>
      <c r="GU45" s="1360">
        <f t="shared" si="75"/>
        <v>45.036999999999971</v>
      </c>
      <c r="GV45" s="1363">
        <f t="shared" si="75"/>
        <v>45.038999999999973</v>
      </c>
      <c r="GW45" s="1360">
        <f t="shared" si="75"/>
        <v>54.075999999999979</v>
      </c>
      <c r="GX45" s="1363">
        <f t="shared" si="75"/>
        <v>61.722999999999971</v>
      </c>
      <c r="GY45" s="1356">
        <f t="shared" si="75"/>
        <v>78.055999999999969</v>
      </c>
      <c r="GZ45" s="1363">
        <f t="shared" si="75"/>
        <v>71.122999999999962</v>
      </c>
      <c r="HA45" s="1360">
        <f t="shared" si="75"/>
        <v>55.470999999999968</v>
      </c>
      <c r="HB45" s="1360">
        <f t="shared" si="75"/>
        <v>93.425999999999974</v>
      </c>
      <c r="HC45" s="1360">
        <f t="shared" si="75"/>
        <v>103.57699999999997</v>
      </c>
      <c r="HD45" s="1360">
        <f t="shared" si="75"/>
        <v>109.02499999999998</v>
      </c>
      <c r="HE45" s="1360">
        <f t="shared" si="75"/>
        <v>97.775999999999996</v>
      </c>
      <c r="HF45" s="1360">
        <f t="shared" si="75"/>
        <v>87.414999999999992</v>
      </c>
      <c r="HG45" s="1360">
        <f t="shared" si="75"/>
        <v>61.394999999999996</v>
      </c>
      <c r="HH45" s="1360">
        <f t="shared" si="75"/>
        <v>63.652999999999992</v>
      </c>
      <c r="HI45" s="1363">
        <f t="shared" si="75"/>
        <v>71.006999999999991</v>
      </c>
      <c r="HJ45" s="1360">
        <f t="shared" si="75"/>
        <v>86.785999999999987</v>
      </c>
      <c r="HK45" s="1363">
        <f t="shared" si="75"/>
        <v>92.99199999999999</v>
      </c>
      <c r="HL45" s="1363">
        <f t="shared" si="75"/>
        <v>95.388999999999982</v>
      </c>
      <c r="HM45" s="1363">
        <f t="shared" si="75"/>
        <v>87.10599999999998</v>
      </c>
      <c r="HN45" s="1364">
        <f t="shared" si="75"/>
        <v>90.723999999999975</v>
      </c>
      <c r="HO45" s="1364">
        <f t="shared" si="75"/>
        <v>97.990999999999971</v>
      </c>
      <c r="HP45" s="1364">
        <f t="shared" si="75"/>
        <v>82.635999999999967</v>
      </c>
      <c r="HQ45" s="1364">
        <f t="shared" si="75"/>
        <v>54.069999999999965</v>
      </c>
      <c r="HR45" s="1364">
        <f t="shared" si="75"/>
        <v>48.670999999999964</v>
      </c>
      <c r="HS45" s="1364">
        <f t="shared" si="75"/>
        <v>53.651999999999958</v>
      </c>
      <c r="HT45" s="1365">
        <f t="shared" si="75"/>
        <v>46.547999999999959</v>
      </c>
      <c r="HU45" s="1366">
        <f t="shared" si="75"/>
        <v>54.394999999999953</v>
      </c>
      <c r="HV45" s="1366">
        <f t="shared" si="75"/>
        <v>53.897999999999954</v>
      </c>
      <c r="HW45" s="1366">
        <f t="shared" si="75"/>
        <v>53.379999999999939</v>
      </c>
      <c r="HX45" s="1367">
        <f t="shared" si="75"/>
        <v>57.666999999999931</v>
      </c>
      <c r="HY45" s="1365">
        <f t="shared" si="75"/>
        <v>53.174999999999933</v>
      </c>
      <c r="HZ45" s="1368">
        <f t="shared" si="75"/>
        <v>70.197999999999936</v>
      </c>
      <c r="IA45" s="1369">
        <f t="shared" si="75"/>
        <v>80.68599999999995</v>
      </c>
      <c r="IB45" s="1370">
        <f t="shared" si="75"/>
        <v>85.398999999999944</v>
      </c>
      <c r="IC45" s="1371">
        <f t="shared" si="75"/>
        <v>73.041999999999959</v>
      </c>
      <c r="ID45" s="1369">
        <f t="shared" si="75"/>
        <v>77.659999999999968</v>
      </c>
      <c r="IE45" s="1341">
        <f t="shared" si="75"/>
        <v>73.784999999999968</v>
      </c>
      <c r="IF45" s="1342">
        <f t="shared" si="75"/>
        <v>76.71699999999997</v>
      </c>
      <c r="IG45" s="1343">
        <f t="shared" si="75"/>
        <v>65.215999999999966</v>
      </c>
      <c r="IH45" s="1344">
        <f t="shared" si="75"/>
        <v>54.300999999999959</v>
      </c>
      <c r="II45" s="1343">
        <f t="shared" si="75"/>
        <v>58.433999999999962</v>
      </c>
      <c r="IJ45" s="1345">
        <f t="shared" si="75"/>
        <v>54.548999999999964</v>
      </c>
      <c r="IK45" s="1345">
        <f t="shared" si="75"/>
        <v>58.84199999999997</v>
      </c>
      <c r="IL45" s="1346">
        <f t="shared" si="75"/>
        <v>72.511999999999972</v>
      </c>
      <c r="IM45" s="1343">
        <f t="shared" si="75"/>
        <v>118.21399999999997</v>
      </c>
      <c r="IN45" s="1347">
        <f t="shared" ref="IN45:JO45" si="76">IM45+IN43-IN44</f>
        <v>127.39599999999999</v>
      </c>
      <c r="IO45" s="1348">
        <f t="shared" si="76"/>
        <v>125.928</v>
      </c>
      <c r="IP45" s="1349">
        <f t="shared" si="76"/>
        <v>132.95999999999998</v>
      </c>
      <c r="IQ45" s="1347">
        <f t="shared" si="76"/>
        <v>102.20499999999998</v>
      </c>
      <c r="IR45" s="1347">
        <f t="shared" si="76"/>
        <v>111.41299999999998</v>
      </c>
      <c r="IS45" s="1347">
        <f t="shared" si="76"/>
        <v>104.82099999999998</v>
      </c>
      <c r="IT45" s="1347">
        <f t="shared" si="76"/>
        <v>91.989999999999981</v>
      </c>
      <c r="IU45" s="1350">
        <f t="shared" si="76"/>
        <v>84.365999999999985</v>
      </c>
      <c r="IV45" s="1348">
        <f t="shared" si="76"/>
        <v>80.164999999999978</v>
      </c>
      <c r="IW45" s="1348">
        <f t="shared" si="76"/>
        <v>89.48399999999998</v>
      </c>
      <c r="IX45" s="1350">
        <f t="shared" si="76"/>
        <v>106.99999999999999</v>
      </c>
      <c r="IY45" s="1348">
        <f t="shared" si="76"/>
        <v>106.80199999999999</v>
      </c>
      <c r="IZ45" s="1348">
        <f t="shared" si="76"/>
        <v>107.54999999999998</v>
      </c>
      <c r="JA45" s="1348">
        <f t="shared" si="76"/>
        <v>105.41099999999997</v>
      </c>
      <c r="JB45" s="1348">
        <f t="shared" si="76"/>
        <v>87.738999999999976</v>
      </c>
      <c r="JC45" s="1348">
        <f t="shared" si="76"/>
        <v>49.444999999999965</v>
      </c>
      <c r="JD45" s="1347">
        <f t="shared" si="76"/>
        <v>50.819999999999965</v>
      </c>
      <c r="JE45" s="1347">
        <f t="shared" si="76"/>
        <v>47.088999999999963</v>
      </c>
      <c r="JF45" s="1347">
        <f t="shared" si="76"/>
        <v>42.036999999999964</v>
      </c>
      <c r="JG45" s="1350">
        <f t="shared" si="76"/>
        <v>53.096999999999959</v>
      </c>
      <c r="JH45" s="1348">
        <f t="shared" si="76"/>
        <v>53.999999999999957</v>
      </c>
      <c r="JI45" s="1348">
        <f t="shared" si="76"/>
        <v>53.999999999999957</v>
      </c>
      <c r="JJ45" s="1350">
        <f t="shared" si="76"/>
        <v>53.999999999999957</v>
      </c>
      <c r="JK45" s="1350">
        <f t="shared" si="76"/>
        <v>53.999999999999957</v>
      </c>
      <c r="JL45" s="1350">
        <f t="shared" si="76"/>
        <v>53.999999999999957</v>
      </c>
      <c r="JM45" s="1350">
        <f t="shared" si="76"/>
        <v>53.999999999999957</v>
      </c>
      <c r="JN45" s="1350">
        <f t="shared" si="76"/>
        <v>53.999999999999957</v>
      </c>
      <c r="JO45" s="1350">
        <f t="shared" si="76"/>
        <v>53.999999999999957</v>
      </c>
    </row>
    <row r="46" spans="1:275" s="1137" customFormat="1" ht="13.5" hidden="1" customHeight="1" thickBot="1">
      <c r="A46" s="1096"/>
      <c r="B46" s="2002"/>
      <c r="C46" s="2003"/>
      <c r="D46" s="1372" t="s">
        <v>1145</v>
      </c>
      <c r="E46" s="1373">
        <v>1.65</v>
      </c>
      <c r="F46" s="1374">
        <v>1.9154619692026675</v>
      </c>
      <c r="G46" s="1375">
        <v>2.272931577440596</v>
      </c>
      <c r="H46" s="1376">
        <f t="shared" ref="H46:AQ46" si="77">IF(H45&lt;=J44,H45/J44,IF(H45&lt;=J44+L44,1+(H45-J44)/L44,IF(H45&lt;=J44+L44+N44,2+(H45-J44-L44)/N44,H45*3/(J44+L44+N44))))</f>
        <v>2.9144905751876991</v>
      </c>
      <c r="I46" s="1377">
        <f t="shared" si="77"/>
        <v>2.6671438038436062</v>
      </c>
      <c r="J46" s="1377">
        <f t="shared" si="77"/>
        <v>2.374761054264245</v>
      </c>
      <c r="K46" s="1378">
        <f t="shared" si="77"/>
        <v>2.0201796945193182</v>
      </c>
      <c r="L46" s="1377">
        <f t="shared" si="77"/>
        <v>2.3138190863253336</v>
      </c>
      <c r="M46" s="1378">
        <f t="shared" si="77"/>
        <v>1.5973584905660385</v>
      </c>
      <c r="N46" s="1376">
        <f t="shared" si="77"/>
        <v>2.3472361704043627</v>
      </c>
      <c r="O46" s="1378">
        <f t="shared" si="77"/>
        <v>1.4941866226259297</v>
      </c>
      <c r="P46" s="1376">
        <f t="shared" si="77"/>
        <v>2.7155376949455685</v>
      </c>
      <c r="Q46" s="1378">
        <f t="shared" si="77"/>
        <v>2.5533936651583717</v>
      </c>
      <c r="R46" s="1372">
        <f t="shared" si="77"/>
        <v>2.6225884562495105</v>
      </c>
      <c r="S46" s="1379">
        <f t="shared" si="77"/>
        <v>3.7112098853231412</v>
      </c>
      <c r="T46" s="1376">
        <f t="shared" si="77"/>
        <v>2.3681277934134917</v>
      </c>
      <c r="U46" s="1378">
        <f t="shared" si="77"/>
        <v>3.3808243987250082</v>
      </c>
      <c r="V46" s="1376">
        <f t="shared" si="77"/>
        <v>2.1903127360270069</v>
      </c>
      <c r="W46" s="1378">
        <f t="shared" si="77"/>
        <v>3.3375992005173121</v>
      </c>
      <c r="X46" s="1377">
        <f t="shared" si="77"/>
        <v>2.1886360556194515</v>
      </c>
      <c r="Y46" s="1378">
        <f t="shared" si="77"/>
        <v>3.0085523756599066</v>
      </c>
      <c r="Z46" s="1377">
        <f t="shared" si="77"/>
        <v>2.8304938516005604</v>
      </c>
      <c r="AA46" s="1378">
        <f t="shared" si="77"/>
        <v>3.4273865908851708</v>
      </c>
      <c r="AB46" s="1377">
        <f t="shared" si="77"/>
        <v>3.6141396194032969</v>
      </c>
      <c r="AC46" s="1378">
        <f t="shared" si="77"/>
        <v>3.6226320463925616</v>
      </c>
      <c r="AD46" s="1377">
        <f t="shared" si="77"/>
        <v>3.7489084868065743</v>
      </c>
      <c r="AE46" s="1378">
        <f t="shared" si="77"/>
        <v>3.3216311556370837</v>
      </c>
      <c r="AF46" s="1377">
        <f t="shared" si="77"/>
        <v>2.9135188967565391</v>
      </c>
      <c r="AG46" s="1378">
        <f t="shared" si="77"/>
        <v>2.4618092003704861</v>
      </c>
      <c r="AH46" s="1374">
        <f t="shared" si="77"/>
        <v>2.2999068730975605</v>
      </c>
      <c r="AI46" s="1378">
        <f t="shared" si="77"/>
        <v>2.081954798248729</v>
      </c>
      <c r="AJ46" s="1374">
        <f t="shared" si="77"/>
        <v>1.9060374242932028</v>
      </c>
      <c r="AK46" s="1378">
        <f t="shared" si="77"/>
        <v>2.0846028797027412</v>
      </c>
      <c r="AL46" s="1374">
        <f t="shared" si="77"/>
        <v>1.637873939938743</v>
      </c>
      <c r="AM46" s="1378">
        <f t="shared" si="77"/>
        <v>2.4779538158848511</v>
      </c>
      <c r="AN46" s="1374">
        <f t="shared" si="77"/>
        <v>1.8556774264037381</v>
      </c>
      <c r="AO46" s="1377">
        <f t="shared" si="77"/>
        <v>2.4649756775538574</v>
      </c>
      <c r="AP46" s="1374">
        <f t="shared" si="77"/>
        <v>2.2423865093499247</v>
      </c>
      <c r="AQ46" s="1377">
        <f t="shared" si="77"/>
        <v>2.404150381537316</v>
      </c>
      <c r="AR46" s="1374">
        <f>IF(AR45&lt;=AT44,AR45/AT44,IF(AR45&lt;=AT44+AV44,1+(AR45-AT44)/AV44,IF(AR45&lt;=AT44+AV44+#REF!,2+(AR45-AT44-AV44)/#REF!,AR45*3/(AT44+AV44+#REF!))))</f>
        <v>1.8833455676031923</v>
      </c>
      <c r="AS46" s="1377">
        <f>IF(AS45&lt;=AU44,AS45/AU44,IF(AS45&lt;=AU44+AW44,1+(AS45-AU44)/AW44,IF(AS45&lt;=AU44+AW44+AY44,2+(AS45-AU44-AW44)/AY44,AS45*3/(AU44+AW44+AY44))))</f>
        <v>2.4580354519635685</v>
      </c>
      <c r="AT46" s="1374">
        <f>IF(AT45&lt;=AV44,AT45/AV44,IF(AT45&lt;=AV44+AX44,1+(AT45-AV44)/AX44,IF(AT45&lt;=AV44+AX44+#REF!,2+(AT45-AV44-AX44)/#REF!,AT45*3/(AV44+AX44+#REF!))))</f>
        <v>1.5675862855975136</v>
      </c>
      <c r="AU46" s="1377">
        <f>IF(AU45&lt;=AW44,AU45/AW44,IF(AU45&lt;=AW44+AY44,1+(AU45-AW44)/AY44,IF(AU45&lt;=AW44+AY44+BA44,2+(AU45-AW44-AY44)/BA44,AU45*3/(AW44+AY44+BA44))))</f>
        <v>2.180357546956325</v>
      </c>
      <c r="AV46" s="1374">
        <f>IF(AV45&lt;=AX44,AV45/AX44,IF(AV45&lt;=AX44+AZ44,1+(AV45-AX44)/AZ44,IF(AV45&lt;=AX44+AZ44+#REF!,2+(AV45-AX44-AZ44)/#REF!,AV45*3/(AX44+AZ44+#REF!))))</f>
        <v>1.4202458186834415</v>
      </c>
      <c r="AW46" s="1377">
        <f>IF(AW45&lt;=AY44,AW45/AY44,IF(AW45&lt;=AY44+BA44,1+(AW45-AY44)/BA44,IF(AW45&lt;=AY44+BA44+BC44,2+(AW45-AY44-BA44)/BC44,AW45*3/(AY44+BA44+BC44))))</f>
        <v>2.5291541643013549</v>
      </c>
      <c r="AX46" s="1374">
        <f>IF(AX45&lt;=AZ44,AX45/AZ44,IF(AX45&lt;=AZ44+BB44,1+(AX45-AZ44)/BB44,IF(AX45&lt;=AZ44+BB44+#REF!,2+(AX45-AZ44-BB44)/#REF!,AX45*3/(AZ44+BB44+#REF!))))</f>
        <v>1.3041501444293366</v>
      </c>
      <c r="AY46" s="1377">
        <f>IF(AY45&lt;=BA44,AY45/BA44,IF(AY45&lt;=BA44+BC44,1+(AY45-BA44)/BC44,IF(AY45&lt;=BA44+BC44+BE44,2+(AY45-BA44-BC44)/BE44,AY45*3/(BA44+BC44+BE44))))</f>
        <v>3.0155228239476868</v>
      </c>
      <c r="AZ46" s="1374">
        <v>1.8181689773569594</v>
      </c>
      <c r="BA46" s="1377">
        <f>IF(BA45&lt;=BC44,BA45/BC44,IF(BA45&lt;=BC44+BE44,1+(BA45-BC44)/BE44,IF(BA45&lt;=BC44+BE44+BG44,2+(BA45-BC44-BE44)/BG44,BA45*3/(BC44+BE44+BG44))))</f>
        <v>3.6070128609560785</v>
      </c>
      <c r="BB46" s="1374">
        <v>2.815520604609338</v>
      </c>
      <c r="BC46" s="1377">
        <f>IF(BC45&lt;=BE44,BC45/BE44,IF(BC45&lt;=BE44+BG44,1+(BC45-BE44)/BG44,IF(BC45&lt;=BE44+BG44+BI44,2+(BC45-BE44-BG44)/BI44,BC45*3/(BE44+BG44+BI44))))</f>
        <v>2.9828125000000005</v>
      </c>
      <c r="BD46" s="1374">
        <v>2.4417443844697782</v>
      </c>
      <c r="BE46" s="1377">
        <f>IF(BE45&lt;=BG44,BE45/BG44,IF(BE45&lt;=BG44+BI44,1+(BE45-BG44)/BI44,IF(BE45&lt;=BG44+BI44+BK44,2+(BE45-BG44-BI44)/BK44,BE45*3/(BG44+BI44+BK44))))</f>
        <v>2.2419052381547702</v>
      </c>
      <c r="BF46" s="1374">
        <f>IF(BF45&lt;=BH44,BF45/BH44,IF(BF45&lt;=BH44+BJ44,1+(BF45-BH44)/BJ44,IF(BF45&lt;=BH44+BJ44+BL44,2+(BF45-BH44-BJ44)/BL44,BF45*3/(BH44+BJ44+BL44))))</f>
        <v>2.0943157018493519</v>
      </c>
      <c r="BG46" s="1377">
        <f>IF(BG45&lt;=BI44,BG45/BI44,IF(BG45&lt;=BI44+BK44,1+(BG45-BI44)/BK44,IF(BG45&lt;=BI44+BK44+BM44,2+(BG45-BI44-BK44)/BM44,BG45*3/(BI44+BK44+BM44))))</f>
        <v>1.7535941992749104</v>
      </c>
      <c r="BH46" s="1374">
        <f>IF(BH45&lt;=BJ44,BH45/BJ44,IF(BH45&lt;=BJ44+BL44,1+(BH45-BJ44)/BL44,IF(BH45&lt;=BJ44+BL44+BN44,2+(BH45-BJ44-BL44)/BN44,BH45*3/(BJ44+BL44+BN44))))</f>
        <v>1.9729751001937894</v>
      </c>
      <c r="BI46" s="1377">
        <f>IF(BI45&lt;=BK44,BI45/BK44,IF(BI45&lt;=BK44+BM44,1+(BI45-BK44)/BM44,IF(BI45&lt;=BK44+BM44+BO44,2+(BI45-BK44-BM44)/BO44,BI45*3/(BK44+BM44+BO44))))</f>
        <v>2.2937368948855874</v>
      </c>
      <c r="BJ46" s="1374">
        <f>IF(BJ45&lt;=BL44,BJ45/BL44,IF(BJ45&lt;=BL44+BN44,1+(BJ45-BL44)/BN44,IF(BJ45&lt;=BL44+BN44+BZ44,2+(BJ45-BL44-BN44)/BZ44,BJ45*3/(BL44+BN44+BZ44))))</f>
        <v>1.8070729593391452</v>
      </c>
      <c r="BK46" s="1377">
        <f>IF(BK45&lt;=BM44,BK45/BM44,IF(BK45&lt;=BM44+BO44,1+(BK45-BM44)/BO44,IF(BK45&lt;=BM44+BO44+BQ44,2+(BK45-BM44-BO44)/BQ44,BK45*3/(BM44+BO44+BQ44))))</f>
        <v>2.3330567081604436</v>
      </c>
      <c r="BL46" s="1374">
        <f>IF(BL45&lt;=BN44,BL45/BN44,IF(BL45&lt;=BN44+BZ44,1+(BL45-BN44)/BZ44,IF(BL45&lt;=BN44+BZ44+CB44,2+(BL45-BN44-BZ44)/CB44,BL45*3/(BN44+BZ44+CB44))))</f>
        <v>1.5374253476043447</v>
      </c>
      <c r="BM46" s="1377">
        <f>IF(BM45&lt;=BO44,BM45/BO44,IF(BM45&lt;=BO44+BQ44,1+(BM45-BO44)/BQ44,IF(BM45&lt;=BO44+BQ44+BS44,2+(BM45-BO44-BQ44)/BS44,BM45*3/(BO44+BQ44+BS44))))</f>
        <v>2.0992398208893066</v>
      </c>
      <c r="BN46" s="1374">
        <f>IF(BN45&lt;=BP44,BN45/BP44,IF(BN45&lt;=BP44+BR44,1+(BN45-BP44)/BR44,IF(BN45&lt;=BP44+BR44+CD44,2+(BN45-BP44-BR44)/CD44,BN45*3/(BP44+BR44+CD44))))</f>
        <v>1.9587108067024772</v>
      </c>
      <c r="BO46" s="1377">
        <f>IF(BO45&lt;=BQ44,BO45/BQ44,IF(BO45&lt;=BQ44+BS44,1+(BO45-BQ44)/BS44,IF(BO45&lt;=BQ44+BS44+BU44,2+(BO45-BQ44-BS44)/BU44,BO45*3/(BQ44+BS44+BU44))))</f>
        <v>2.1309063573883171</v>
      </c>
      <c r="BP46" s="1374">
        <f>IF(BP45&lt;=BR44,BP45/BR44,IF(BP45&lt;=BR44+BT44,1+(BP45-BR44)/BT44,IF(BP45&lt;=BR44+BT44+CF44,2+(BP45-BR44-BT44)/CF44,BP45*3/(BR44+BT44+CF44))))</f>
        <v>1.7713834936653385</v>
      </c>
      <c r="BQ46" s="1377">
        <f>IF(BQ45&lt;=BS44,BQ45/BS44,IF(BQ45&lt;=BS44+BU44,1+(BQ45-BS44)/BU44,IF(BQ45&lt;=BS44+BU44+BW44,2+(BQ45-BS44-BU44)/BW44,BQ45*3/(BS44+BU44+BW44))))</f>
        <v>2.5235016732582904</v>
      </c>
      <c r="BR46" s="1374">
        <f>IF(BR45&lt;=BT44,BR45/BT44,IF(BR45&lt;=BT44+BV44,1+(BR45-BT44)/BV44,IF(BR45&lt;=BT44+BV44+CH44,2+(BR45-BT44-BV44)/CH44,BR45*3/(BT44+BV44+CH44))))</f>
        <v>1.5365361804571362</v>
      </c>
      <c r="BS46" s="1378" t="e">
        <f>IF(BS45&lt;=BU44,BS45/BU44,IF(BS45&lt;=BU44+BW44,1+(BS45-BU44)/BW44,IF(BS45&lt;=BU44+BW44+#REF!,2+(BS45-BU44-BW44)/#REF!,BS45*3/(BU44+BW44+#REF!))))</f>
        <v>#REF!</v>
      </c>
      <c r="BT46" s="1374">
        <f>IF(BT45&lt;=BV44,BT45/BV44,IF(BT45&lt;=BV44+BX44,1+(BT45-BV44)/BX44,IF(BT45&lt;=BV44+BX44+#REF!,2+(BT45-BV44-BX44)/#REF!,BT45*3/(BV44+BX44+#REF!))))</f>
        <v>1.3100703541949092</v>
      </c>
      <c r="BU46" s="1377">
        <f>IF(BU45&lt;=BW44,BU45/BW44,IF(BU45&lt;=BW44+BY44,1+(BU45-BW44)/BY44,IF(BU45&lt;=BW44+BY44+CA44,2+(BU45-BW44-BY44)/CA44,BU45*3/(BW44+BY44+CA44))))</f>
        <v>1.8783818938605625</v>
      </c>
      <c r="BV46" s="1374">
        <f>IF(BV45&lt;=BX44,BV45/BX44,IF(BV45&lt;=BX44+BZ44,1+(BV45-BX44)/BZ44,IF(BV45&lt;=BX44+BZ44+#REF!,2+(BV45-BX44-BZ44)/#REF!,BV45*3/(BX44+BZ44+#REF!))))</f>
        <v>1.2173133421971873</v>
      </c>
      <c r="BW46" s="1378">
        <f>IF(BW45&lt;=BY44,BW45/BY44,IF(BW45&lt;=BY44+CA44,1+(BW45-BY44)/CA44,IF(BW45&lt;=BY44+CA44+#REF!,2+(BW45-BY44-CA44)/#REF!,BW45*3/(BY44+CA44+#REF!))))</f>
        <v>1.9515405963139549</v>
      </c>
      <c r="BX46" s="1374">
        <f>IF(BX45&lt;=BZ44,BX45/BZ44,IF(BX45&lt;=BZ44+CB44,1+(BX45-BZ44)/CB44,IF(BX45&lt;=BZ44+CB44+#REF!,2+(BX45-BZ44-CB44)/#REF!,BX45*3/(BZ44+CB44+#REF!))))</f>
        <v>1.5286130060362872</v>
      </c>
      <c r="BY46" s="1377">
        <f>IF(BY45&lt;=CA44,BY45/CA44,IF(BY45&lt;=CA44+CC44,1+(BY45-CA44)/CC44,IF(BY45&lt;=CA44+CC44+CE44,2+(BY45-CA44-CC44)/CE44,BY45*3/(CA44+CC44+CE44))))</f>
        <v>2.4322247065399676</v>
      </c>
      <c r="BZ46" s="1374" t="e">
        <f>IF(BZ45&lt;=CB44,BZ45/CB44,IF(BZ45&lt;=CB44+CD44,1+(BZ45-CB44)/CD44,IF(BZ45&lt;=CB44+CD44+#REF!,2+(BZ45-CB44-CD44)/#REF!,BZ45*3/(CB44+CD44+#REF!))))</f>
        <v>#REF!</v>
      </c>
      <c r="CA46" s="1377">
        <f>IF(CA45&lt;=CC44,CA45/CC44,IF(CA45&lt;=CC44+CE44,1+(CA45-CC44)/CE44,IF(CA45&lt;=CC44+CE44+CG44,2+(CA45-CC44-CE44)/CG44,CA45*3/(CC44+CE44+CG44))))</f>
        <v>2.3230040595399197</v>
      </c>
      <c r="CB46" s="1374" t="e">
        <f>IF(CB45&lt;=CD44,CB45/CD44,IF(CB45&lt;=CD44+CF44,1+(CB45-CD44)/CF44,IF(CB45&lt;=CD44+CF44+#REF!,2+(CB45-CD44-CF44)/#REF!,CB45*3/(CD44+CF44+#REF!))))</f>
        <v>#REF!</v>
      </c>
      <c r="CC46" s="1377">
        <f>IF(CC45&lt;=CE44,CC45/CE44,IF(CC45&lt;=CE44+CG44,1+(CC45-CE44)/CG44,IF(CC45&lt;=CE44+CG44+CI44,2+(CC45-CE44-CG44)/CI44,CC45*3/(CE44+CG44+CI44))))</f>
        <v>2.1765704584040755</v>
      </c>
      <c r="CD46" s="1374" t="e">
        <f>IF(CD45&lt;=CF44,CD45/CF44,IF(CD45&lt;=CF44+#REF!,1+(CD45-CF44)/#REF!,IF(CD45&lt;=CF44+#REF!+#REF!,2+(CD45-CF44-#REF!)/#REF!,CD45*3/(CF44+#REF!+#REF!))))</f>
        <v>#REF!</v>
      </c>
      <c r="CE46" s="1377">
        <f>IF(CE45&lt;=CG44,CE45/CG44,IF(CE45&lt;=CG44+CI44,1+(CE45-CG44)/CI44,IF(CE45&lt;=CG44+CI44+CK44,2+(CE45-CG44-CI44)/CK44,CE45*3/(CG44+CI44+CK44))))</f>
        <v>2.1641713453940539</v>
      </c>
      <c r="CF46" s="1374" t="e">
        <f>IF(CF45&lt;=CH44,CF45/CH44,IF(CF45&lt;=CH44+#REF!,1+(CF45-CH44)/#REF!,IF(CF45&lt;=CH44+#REF!+#REF!,2+(CF45-CH44-#REF!)/#REF!,CF45*3/(CH44+#REF!+#REF!))))</f>
        <v>#REF!</v>
      </c>
      <c r="CG46" s="1377">
        <f>IF(CG45&lt;=CI44,CG45/CI44,IF(CG45&lt;=CI44+CK44,1+(CG45-CI44)/CK44,IF(CG45&lt;=CI44+CK44+CM44,2+(CG45-CI44-CK44)/CM44,CG45*3/(CI44+CK44+CM44))))</f>
        <v>2.1617518757633931</v>
      </c>
      <c r="CH46" s="1374" t="e">
        <f>IF(CH45&lt;=CJ44,CH45/CJ44,IF(CH45&lt;=CJ44+#REF!,1+(CH45-CJ44)/#REF!,IF(CH45&lt;=CJ44+#REF!+#REF!,2+(CH45-CJ44-#REF!)/#REF!,CH45*3/(CJ44+#REF!+#REF!))))</f>
        <v>#REF!</v>
      </c>
      <c r="CI46" s="1377">
        <f>IF(CI45&lt;=CK44,CI45/CK44,IF(CI45&lt;=CK44+CM44,1+(CI45-CK44)/CM44,IF(CI45&lt;=CK44+CM44+CO44,2+(CI45-CK44-CM44)/CO44,CI45*3/(CK44+CM44+CO44))))</f>
        <v>1.8604955505147451</v>
      </c>
      <c r="CJ46" s="1374" t="e">
        <f>IF(CJ45&lt;=CL44,CJ45/CL44,IF(CJ45&lt;=CL44+#REF!,1+(CJ45-CL44)/#REF!,IF(CJ45&lt;=CL44+#REF!+#REF!,2+(CJ45-CL44-#REF!)/#REF!,CJ45*3/(CL44+#REF!+#REF!))))</f>
        <v>#REF!</v>
      </c>
      <c r="CK46" s="1377">
        <f>IF(CK45&lt;=CM44,CK45/CM44,IF(CK45&lt;=CM44+CO44,1+(CK45-CM44)/CO44,IF(CK45&lt;=CM44+CO44+CQ44,2+(CK45-CM44-CO44)/CQ44,CK45*3/(CM44+CO44+CQ44))))</f>
        <v>1.6250659630606874</v>
      </c>
      <c r="CL46" s="1374" t="e">
        <f>IF(CL45&lt;=CN44,CL45/CN44,IF(CL45&lt;=CN44+#REF!,1+(CL45-CN44)/#REF!,IF(CL45&lt;=CN44+#REF!+#REF!,2+(CL45-CN44-#REF!)/#REF!,CL45*3/(CN44+#REF!+#REF!))))</f>
        <v>#REF!</v>
      </c>
      <c r="CM46" s="1378">
        <f>IF(CM45&lt;=CO44,CM45/CO44,IF(CM45&lt;=CO44+CQ44,1+(CM45-CO44)/CQ44,IF(CM45&lt;=CO44+CQ44+CS44,2+(CM45-CO44-CQ44)/CS44,CM45*3/(CO44+CQ44+CS44))))</f>
        <v>1.5821085522508982</v>
      </c>
      <c r="CN46" s="1380">
        <f>BP46*1.137</f>
        <v>2.0140630322974897</v>
      </c>
      <c r="CO46" s="1378">
        <f>IF(CO45&lt;=CQ44,CO45/CQ44,IF(CO45&lt;=CQ44+CS44,1+(CO45-CQ44)/CS44,IF(CO45&lt;=CQ44+CS44+CU44,2+(CO45-CQ44-CS44)/CU44,CO45*3/(CQ44+CS44+CU44))))</f>
        <v>1.7599463882618516</v>
      </c>
      <c r="CP46" s="1374" t="e">
        <f>IF(CP45&lt;=CR44,CP45/CR44,IF(CP45&lt;=CR44+#REF!,1+(CP45-CR44)/#REF!,IF(CP45&lt;=CR44+#REF!+#REF!,2+(CP45-CR44-#REF!)/#REF!,CP45*3/(CR44+#REF!+#REF!))))</f>
        <v>#REF!</v>
      </c>
      <c r="CQ46" s="1378">
        <f>IF(CQ45&lt;=CS44,CQ45/CS44,IF(CQ45&lt;=CS44+CU44,1+(CQ45-CS44)/CU44,IF(CQ45&lt;=CS44+CU44+#REF!,2+(CQ45-CS44-CU44)/#REF!,CQ45*3/(CS44+CU44+#REF!))))</f>
        <v>1.781846440783339</v>
      </c>
      <c r="CR46" s="1374" t="e">
        <f>IF(CR45&lt;=CT44,CR45/CT44,IF(CR45&lt;=CT44+#REF!,1+(CR45-CT44)/#REF!,IF(CR45&lt;=CT44+#REF!+#REF!,2+(CR45-CT44-#REF!)/#REF!,CR45*3/(CT44+#REF!+#REF!))))</f>
        <v>#REF!</v>
      </c>
      <c r="CS46" s="1378">
        <f>IF(CS45&lt;=CU44,CS45/CU44,IF(CS45&lt;=CU44+CW44,1+(CS45-CU44)/CW44,IF(CS45&lt;=CU44+CW44+#REF!,2+(CS45-CU44-CW44)/#REF!,CS45*3/(CU44+CW44+#REF!))))</f>
        <v>1.6509801882377417</v>
      </c>
      <c r="CT46" s="1374">
        <f>IF(CT45&lt;=CV44,CT45/CV44,IF(CT45&lt;=CV44+#REF!,1+(CT45-CV44)/#REF!,IF(CT45&lt;=CV44+#REF!+#REF!,2+(CT45-CV44-#REF!)/#REF!,CT45*3/(CV44+#REF!+#REF!))))</f>
        <v>0.93303449149164808</v>
      </c>
      <c r="CU46" s="1378">
        <f>IF(CU45&lt;=CW44,CU45/CW44,IF(CU45&lt;=CW44+CY44,1+(CU45-CW44)/CY44,IF(CU45&lt;=CW44+CY44+#REF!,2+(CU45-CW44-CY44)/#REF!,CU45*3/(CW44+CY44+#REF!))))</f>
        <v>1.6488188976377958</v>
      </c>
      <c r="CV46" s="1374" t="e">
        <f>IF(CV45&lt;=CX44,CV45/CX44,IF(CV45&lt;=CX44+#REF!,1+(CV45-CX44)/#REF!,IF(CV45&lt;=CX44+#REF!+#REF!,2+(CV45-CX44-#REF!)/#REF!,CV45*3/(CX44+#REF!+#REF!))))</f>
        <v>#REF!</v>
      </c>
      <c r="CW46" s="1378">
        <f>IF(CW45&lt;=CY44,CW45/CY44,IF(CW45&lt;=CY44+DA44,1+(CW45-CY44)/DA44,IF(CW45&lt;=CY44+DA44+#REF!,2+(CW45-CY44-DA44)/#REF!,CW45*3/(CY44+DA44+#REF!))))</f>
        <v>1.7241478086508168</v>
      </c>
      <c r="CX46" s="1374" t="e">
        <f>IF(CX45&lt;=CZ44,CX45/CZ44,IF(CX45&lt;=CZ44+#REF!,1+(CX45-CZ44)/#REF!,IF(CX45&lt;=CZ44+#REF!+#REF!,2+(CX45-CZ44-#REF!)/#REF!,CX45*3/(CZ44+#REF!+#REF!))))</f>
        <v>#REF!</v>
      </c>
      <c r="CY46" s="1378" t="e">
        <f>IF(CY45&lt;=DA44,CY45/DA44,IF(CY45&lt;=DA44+DC44,1+(CY45-DA44)/DC44,IF(CY45&lt;=DA44+DC44+#REF!,2+(CY45-DA44-DC44)/#REF!,CY45*3/(DA44+DC44+#REF!))))</f>
        <v>#REF!</v>
      </c>
      <c r="CZ46" s="1374" t="e">
        <f>IF(CZ45&lt;=DB44,CZ45/DB44,IF(CZ45&lt;=DB44+#REF!,1+(CZ45-DB44)/#REF!,IF(CZ45&lt;=DB44+#REF!+#REF!,2+(CZ45-DB44-#REF!)/#REF!,CZ45*3/(DB44+#REF!+#REF!))))</f>
        <v>#REF!</v>
      </c>
      <c r="DA46" s="1378" t="e">
        <f>IF(DA45&lt;=DC44,DA45/DC44,IF(DA45&lt;=DC44+DE44,1+(DA45-DC44)/DE44,IF(DA45&lt;=DC44+DE44+#REF!,2+(DA45-DC44-DE44)/#REF!,DA45*3/(DC44+DE44+#REF!))))</f>
        <v>#REF!</v>
      </c>
      <c r="DB46" s="1380">
        <f t="shared" ref="DB46:DI46" si="78">IF(DB45&lt;=DD44,DB45/DD44,IF(DB45&lt;=DD44+DF44,1+(DB45-DD44)/DF44,IF(DB45&lt;=DD44+DF44+DH44,2+(DB45-DD44-DF44)/DH44,DB45*3/(DD44+DF44+DH44))))</f>
        <v>1.8011919863779253</v>
      </c>
      <c r="DC46" s="1378">
        <f t="shared" si="78"/>
        <v>1.5466231772831929</v>
      </c>
      <c r="DD46" s="1380">
        <f t="shared" si="78"/>
        <v>1.6680214491015111</v>
      </c>
      <c r="DE46" s="1378">
        <f t="shared" si="78"/>
        <v>1.3422308816366297</v>
      </c>
      <c r="DF46" s="1380">
        <f t="shared" si="78"/>
        <v>1.4826753436032971</v>
      </c>
      <c r="DG46" s="1378">
        <f t="shared" si="78"/>
        <v>1.1724798520280093</v>
      </c>
      <c r="DH46" s="1380">
        <f t="shared" si="78"/>
        <v>1.3553951173695398</v>
      </c>
      <c r="DI46" s="1378">
        <f t="shared" si="78"/>
        <v>1.1343043696634862</v>
      </c>
      <c r="DJ46" s="1380">
        <v>1.5</v>
      </c>
      <c r="DK46" s="1378">
        <f>IF(DK45&lt;=DM44,DK45/DM44,IF(DK45&lt;=DM44+DO44,1+(DK45-DM44)/DO44,IF(DK45&lt;=DM44+DO44+DQ44,2+(DK45-DM44-DO44)/DQ44,DK45*3/(DM44+DO44+DQ44))))</f>
        <v>1.7446934544377541</v>
      </c>
      <c r="DL46" s="1380">
        <v>1.5</v>
      </c>
      <c r="DM46" s="1378">
        <f>IF(DM45&lt;=DO44,DM45/DO44,IF(DM45&lt;=DO44+DQ44,1+(DM45-DO44)/DQ44,IF(DM45&lt;=DO44+DQ44+DS44,2+(DM45-DO44-DQ44)/DS44,DM45*3/(DO44+DQ44+DS44))))</f>
        <v>1.5930783242258659</v>
      </c>
      <c r="DN46" s="1380">
        <v>1.5</v>
      </c>
      <c r="DO46" s="1378">
        <f>IF(DO45&lt;=DQ44,DO45/DQ44,IF(DO45&lt;=DQ44+DS44,1+(DO45-DQ44)/DS44,IF(DO45&lt;=DQ44+DS44+DU44,2+(DO45-DQ44-DS44)/DU44,DO45*3/(DQ44+DS44+DU44))))</f>
        <v>1.0305420185260967</v>
      </c>
      <c r="DP46" s="1380">
        <v>1.5</v>
      </c>
      <c r="DQ46" s="1378">
        <f>IF(DQ45&lt;=DS44,DQ45/DS44,IF(DQ45&lt;=DS44+DU44,1+(DQ45-DS44)/DU44,IF(DQ45&lt;=DS44+DU44+DW44,2+(DQ45-DS44-DU44)/DW44,DQ45*3/(DS44+DU44+DW44))))</f>
        <v>1.2932147642831047</v>
      </c>
      <c r="DR46" s="1380">
        <v>1.5</v>
      </c>
      <c r="DS46" s="1378">
        <f>IF(DS45&lt;=DU44,DS45/DU44,IF(DS45&lt;=DU44+DW44,1+(DS45-DU44)/DW44,IF(DS45&lt;=DU44+DW44+DY44,2+(DS45-DU44-DW44)/DY44,DS45*3/(DU44+DW44+DY44))))</f>
        <v>3.7425050665051596</v>
      </c>
      <c r="DT46" s="1380">
        <v>1.5</v>
      </c>
      <c r="DU46" s="1378">
        <f>IF(DU45&lt;=DW44,DU45/DW44,IF(DU45&lt;=DW44+DY44,1+(DU45-DW44)/DY44,IF(DU45&lt;=DW44+DY44+EA44,2+(DU45-DW44-DY44)/EA44,DU45*3/(DW44+DY44+EA44))))</f>
        <v>3.4724653007270323</v>
      </c>
      <c r="DV46" s="1380">
        <v>1.5</v>
      </c>
      <c r="DW46" s="1378">
        <f>IF(DW45&lt;=DY44,DW45/DY44,IF(DW45&lt;=DY44+EA44,1+(DW45-DY44)/EA44,IF(DW45&lt;=DY44+EA44+EC44,2+(DW45-DY44-EA44)/EC44,DW45*3/(DY44+EA44+EC44))))</f>
        <v>4.6841490991319574</v>
      </c>
      <c r="DX46" s="1380">
        <v>1.5</v>
      </c>
      <c r="DY46" s="1378">
        <f>IF(DY45&lt;=EA44,DY45/EA44,IF(DY45&lt;=EA44+EC44,1+(DY45-EA44)/EC44,IF(DY45&lt;=EA44+EC44+EE44,2+(DY45-EA44-EC44)/EE44,DY45*3/(EA44+EC44+EE44))))</f>
        <v>4.9582702702702708</v>
      </c>
      <c r="DZ46" s="1380">
        <v>1.5</v>
      </c>
      <c r="EA46" s="1378">
        <f>IF(EA45&lt;=EC44,EA45/EC44,IF(EA45&lt;=EC44+EE44,1+(EA45-EC44)/EE44,IF(EA45&lt;=EC44+EE44+EG44,2+(EA45-EC44-EE44)/EG44,EA45*3/(EC44+EE44+EG44))))</f>
        <v>5.0353475041796045</v>
      </c>
      <c r="EB46" s="1380">
        <v>1.5</v>
      </c>
      <c r="EC46" s="1378">
        <f>IF(EC45&lt;=EE44,EC45/EE44,IF(EC45&lt;=EE44+EG44,1+(EC45-EE44)/EG44,IF(EC45&lt;=EE44+EG44+EI44,2+(EC45-EE44-EG44)/EI44,EC45*3/(EE44+EG44+EI44))))</f>
        <v>4.5670371521840512</v>
      </c>
      <c r="ED46" s="1380">
        <v>1.5</v>
      </c>
      <c r="EE46" s="1378">
        <f>IF(EE45&lt;=EG44,EE45/EG44,IF(EE45&lt;=EG44+EI44,1+(EE45-EG44)/EI44,IF(EE45&lt;=EG44+EI44+EK44,2+(EE45-EG44-EI44)/EK44,EE45*3/(EG44+EI44+EK44))))</f>
        <v>3.9527544489252291</v>
      </c>
      <c r="EF46" s="1374">
        <v>1.5</v>
      </c>
      <c r="EG46" s="1378">
        <f>IF(EG45&lt;=EI44,EG45/EI44,IF(EG45&lt;=EI44+EK44,1+(EG45-EI44)/EK44,IF(EG45&lt;=EI44+EK44+EM44,2+(EG45-EI44-EK44)/EM44,EG45*3/(EI44+EK44+EM44))))</f>
        <v>3.73209756097561</v>
      </c>
      <c r="EH46" s="1380">
        <v>1.5</v>
      </c>
      <c r="EI46" s="1378">
        <f>IF(EI45&lt;=EK44,EI45/EK44,IF(EI45&lt;=EK44+EM44,1+(EI45-EK44)/EM44,IF(EI45&lt;=EK44+EM44+EO44,2+(EI45-EK44-EM44)/EO44,EI45*3/(EK44+EM44+EO44))))</f>
        <v>3.4810859728506784</v>
      </c>
      <c r="EJ46" s="1374">
        <v>2.5</v>
      </c>
      <c r="EK46" s="1378">
        <f>IF(EK45&lt;=EM44,EK45/EM44,IF(EK45&lt;=EM44+EO44,1+(EK45-EM44)/EO44,IF(EK45&lt;=EM44+EO44+EQ44,2+(EK45-EM44-EO44)/EQ44,EK45*3/(EM44+EO44+EQ44))))</f>
        <v>2.6213847178045713</v>
      </c>
      <c r="EL46" s="1374">
        <v>2.5</v>
      </c>
      <c r="EM46" s="1378">
        <f>IF(EM45&lt;=EO44,EM45/EO44,IF(EM45&lt;=EO44+EQ44,1+(EM45-EO44)/EQ44,IF(EM45&lt;=EO44+EQ44+ES44,2+(EM45-EO44-EQ44)/ES44,EM45*3/(EO44+EQ44+ES44))))</f>
        <v>2.5031595195600786</v>
      </c>
      <c r="EN46" s="1374">
        <v>2.5</v>
      </c>
      <c r="EO46" s="1378">
        <f>IF(EO45&lt;=EQ44,EO45/EQ44,IF(EO45&lt;=EQ44+ES44,1+(EO45-EQ44)/ES44,IF(EO45&lt;=EQ44+ES44+EU44,2+(EO45-EQ44-ES44)/EU44,EO45*3/(EQ44+ES44+EU44))))</f>
        <v>2.7647524752475245</v>
      </c>
      <c r="EP46" s="1374">
        <v>2.5</v>
      </c>
      <c r="EQ46" s="1378">
        <f>IF(EQ45&lt;=ES44,EQ45/ES44,IF(EQ45&lt;=ES44+EU44,1+(EQ45-ES44)/EU44,IF(EQ45&lt;=ES44+EU44+EW44,2+(EQ45-ES44-EU44)/EW44,EQ45*3/(ES44+EU44+EW44))))</f>
        <v>3.2105226769911503</v>
      </c>
      <c r="ER46" s="1374">
        <v>2.5</v>
      </c>
      <c r="ES46" s="1378" t="e">
        <f>IF(ES45&lt;=EU44,ES45/EU44,IF(ES45&lt;=EU44+EW44,1+(ES45-EU44)/EW44,IF(ES45&lt;=EU44+EW44+EY44,2+(ES45-EU44-EW44)/EY44,ES45*3/(EU44+EW44+EY44))))</f>
        <v>#REF!</v>
      </c>
      <c r="ET46" s="1374">
        <v>2.5</v>
      </c>
      <c r="EU46" s="1378" t="e">
        <f>IF(EU45&lt;=EW44,EU45/EW44,IF(EU45&lt;=EW44+EY44,1+(EU45-EW44)/EY44,IF(EU45&lt;=EW44+EY44+FA44,2+(EU45-EW44-EY44)/FA44,EU45*3/(EW44+EY44+FA44))))</f>
        <v>#REF!</v>
      </c>
      <c r="EV46" s="1374">
        <v>2.5</v>
      </c>
      <c r="EW46" s="1378" t="e">
        <f>IF(EW45&lt;=EY44,EW45/EY44,IF(EW45&lt;=EY44+FA44,1+(EW45-EY44)/FA44,IF(EW45&lt;=EY44+FA44+FC44,2+(EW45-EY44-FA44)/FC44,EW45*3/(EY44+FA44+FC44))))</f>
        <v>#REF!</v>
      </c>
      <c r="EX46" s="1374">
        <v>2.5</v>
      </c>
      <c r="EY46" s="1378" t="e">
        <f>IF(EY45&lt;=FA44,EY45/FA44,IF(EY45&lt;=FA44+FC44,1+(EY45-FA44)/FC44,IF(EY45&lt;=FA44+FC44+FE44,2+(EY45-FA44-FC44)/FE44,EY45*3/(FA44+FC44+FE44))))</f>
        <v>#REF!</v>
      </c>
      <c r="EZ46" s="1374">
        <v>2.5</v>
      </c>
      <c r="FA46" s="1378" t="e">
        <f>IF(FA45&lt;=FC44,FA45/FC44,IF(FA45&lt;=FC44+FE44,1+(FA45-FC44)/FE44,IF(FA45&lt;=FC44+FE44+FG44,2+(FA45-FC44-FE44)/FG44,FA45*3/(FC44+FE44+FG44))))</f>
        <v>#REF!</v>
      </c>
      <c r="FB46" s="1374">
        <v>2.5</v>
      </c>
      <c r="FC46" s="1378" t="e">
        <f>IF(FC45&lt;=FE44,FC45/FE44,IF(FC45&lt;=FE44+FG44,1+(FC45-FE44)/FG44,IF(FC45&lt;=FE44+FG44+FI44,2+(FC45-FE44-FG44)/FI44,FC45*3/(FE44+FG44+FI44))))</f>
        <v>#REF!</v>
      </c>
      <c r="FD46" s="1374">
        <v>2</v>
      </c>
      <c r="FE46" s="1378" t="e">
        <f>IF(FE45&lt;=FG44,FE45/FG44,IF(FE45&lt;=FG44+FI44,1+(FE45-FG44)/FI44,IF(FE45&lt;=FG44+FI44+FK44,2+(FE45-FG44-FI44)/FK44,FE45*3/(FG44+FI44+FK44))))</f>
        <v>#REF!</v>
      </c>
      <c r="FF46" s="1374">
        <v>2</v>
      </c>
      <c r="FG46" s="1378" t="e">
        <f>IF(FG45&lt;=FI44,FG45/FI44,IF(FG45&lt;=FI44+FK44,1+(FG45-FI44)/FK44,IF(FG45&lt;=FI44+FK44+FM44,2+(FG45-FI44-FK44)/FM44,FG45*3/(FI44+FK44+FM44))))</f>
        <v>#REF!</v>
      </c>
      <c r="FH46" s="1374">
        <v>2</v>
      </c>
      <c r="FI46" s="1378" t="e">
        <f>IF(FI45&lt;=FK44,FI45/FK44,IF(FI45&lt;=FK44+FM44,1+(FI45-FK44)/FM44,IF(FI45&lt;=FK44+FM44+FO44,2+(FI45-FK44-FM44)/FO44,FI45*3/(FK44+FM44+FO44))))</f>
        <v>#REF!</v>
      </c>
      <c r="FJ46" s="1374">
        <v>2</v>
      </c>
      <c r="FK46" s="1378" t="e">
        <f>IF(FK45&lt;=FM44,FK45/FM44,IF(FK45&lt;=FM44+FO44,1+(FK45-FM44)/FO44,IF(FK45&lt;=FM44+FO44+FQ44,2+(FK45-FM44-FO44)/FQ44,FK45*3/(FM44+FO44+FQ44))))</f>
        <v>#REF!</v>
      </c>
      <c r="FL46" s="1374">
        <v>2</v>
      </c>
      <c r="FM46" s="1378" t="e">
        <f>IF(FM45&lt;=FO44,FM45/FO44,IF(FM45&lt;=FO44+FQ44,1+(FM45-FO44)/FQ44,IF(FM45&lt;=FO44+FQ44+FS44,2+(FM45-FO44-FQ44)/FS44,FM45*3/(FO44+FQ44+FS44))))</f>
        <v>#REF!</v>
      </c>
      <c r="FN46" s="1374">
        <v>2</v>
      </c>
      <c r="FO46" s="1378" t="e">
        <f>IF(FO45&lt;=FQ44,FO45/FQ44,IF(FO45&lt;=FQ44+FS44,1+(FO45-FQ44)/FS44,IF(FO45&lt;=FQ44+FS44+FU44,2+(FO45-FQ44-FS44)/FU44,FO45*3/(FQ44+FS44+FU44))))</f>
        <v>#REF!</v>
      </c>
      <c r="FP46" s="1374">
        <v>2</v>
      </c>
      <c r="FQ46" s="1378" t="e">
        <f>IF(FQ45&lt;=FS44,FQ45/FS44,IF(FQ45&lt;=FS44+FU44,1+(FQ45-FS44)/FU44,IF(FQ45&lt;=FS44+FU44+FW44,2+(FQ45-FS44-FU44)/FW44,FQ45*3/(FS44+FU44+FW44))))</f>
        <v>#REF!</v>
      </c>
      <c r="FR46" s="1374">
        <v>2</v>
      </c>
      <c r="FS46" s="1378" t="e">
        <f>IF(FS45&lt;=FU44,FS45/FU44,IF(FS45&lt;=FU44+FW44,1+(FS45-FU44)/FW44,IF(FS45&lt;=FU44+FW44+FY44,2+(FS45-FU44-FW44)/FY44,FS45*3/(FU44+FW44+FY44))))</f>
        <v>#REF!</v>
      </c>
      <c r="FT46" s="1374">
        <f>IF(FT45&lt;=FV44,FT45/FV44,IF(FT45&lt;=FV44+FX44,1+(FT45-FV44)/FX44,IF(FT45&lt;=FV44+FX44+FZ44,2+(FT45-FV44-FX44)/FZ44,FT45*3/(FV44+FX44+FZ44))))</f>
        <v>1.9956908526082677</v>
      </c>
      <c r="FU46" s="1378" t="e">
        <f>IF(FU45&lt;=FW44,FU45/FW44,IF(FU45&lt;=FW44+FY44,1+(FU45-FW44)/FY44,IF(FU45&lt;=FW44+FY44+GA44,2+(FU45-FW44-FY44)/GA44,FU45*3/(FW44+FY44+GA44))))</f>
        <v>#REF!</v>
      </c>
      <c r="FV46" s="1374">
        <f>IF(FV45&lt;=FX44,FV45/FX44,IF(FV45&lt;=FX44+FZ44,1+(FV45-FX44)/FZ44,IF(FV45&lt;=FX44+FZ44+#REF!,2+(FV45-FX44-FZ44)/#REF!,FV45*3/(FX44+FZ44+#REF!))))</f>
        <v>1.6877387495289473</v>
      </c>
      <c r="FW46" s="1378" t="e">
        <f>IF(FW45&lt;=FY44,FW45/FY44,IF(FW45&lt;=FY44+GA44,1+(FW45-FY44)/GA44,IF(FW45&lt;=FY44+GA44+GB44,2+(FW45-FY44-GA44)/GB44,FW45*3/(FY44+GA44+GB44))))</f>
        <v>#REF!</v>
      </c>
      <c r="FX46" s="1374" t="e">
        <f>IF(FX45&lt;=FZ44,FX45/FZ44,IF(FX45&lt;=FZ44+#REF!,1+(FX45-FZ44)/#REF!,IF(FX45&lt;=FZ44+#REF!+#REF!,2+(FX45-FZ44-#REF!)/#REF!,FX45*3/(FZ44+#REF!+#REF!))))</f>
        <v>#REF!</v>
      </c>
      <c r="FY46" s="1378" t="e">
        <f>IF(FY45&lt;=GA44,FY45/GA44,IF(FY45&lt;=GA44+GB44,1+(FY45-GA44)/GB44,IF(FY45&lt;=GA44+GB44+GC44,2+(FY45-GA44-GB44)/GC44,FY45*3/(GA44+GB44+GC44))))</f>
        <v>#REF!</v>
      </c>
      <c r="FZ46" s="1374" t="e">
        <f>IF(FZ45&lt;=#REF!,FZ45/#REF!,IF(FZ45&lt;=#REF!+#REF!,1+(FZ45-#REF!)/#REF!,IF(FZ45&lt;=#REF!+#REF!+#REF!,2+(FZ45-#REF!-#REF!)/#REF!,FZ45*3/(#REF!+#REF!+#REF!))))</f>
        <v>#REF!</v>
      </c>
      <c r="GA46" s="1377">
        <f t="shared" ref="GA46:IL46" si="79">IF(GA45&lt;=GB44,GA45/GB44,IF(GA45&lt;=GB44+GC44,1+(GA45-GB44)/GC44,IF(GA45&lt;=GB44+GC44+GD44,2+(GA45-GB44-GC44)/GD44,GA45*3/(GB44+GC44+GD44))))</f>
        <v>2.1947661217075387</v>
      </c>
      <c r="GB46" s="1381">
        <f t="shared" si="79"/>
        <v>1.8890781108083563</v>
      </c>
      <c r="GC46" s="1381">
        <f t="shared" si="79"/>
        <v>2.2609443764269876</v>
      </c>
      <c r="GD46" s="1381">
        <f t="shared" si="79"/>
        <v>2.0221960855273076</v>
      </c>
      <c r="GE46" s="1372">
        <f t="shared" si="79"/>
        <v>2.0870466685409048</v>
      </c>
      <c r="GF46" s="1382">
        <f t="shared" si="79"/>
        <v>2.2372403560830856</v>
      </c>
      <c r="GG46" s="1372">
        <f t="shared" si="79"/>
        <v>2.122643601685517</v>
      </c>
      <c r="GH46" s="1372">
        <f t="shared" si="79"/>
        <v>2.6102045032018162</v>
      </c>
      <c r="GI46" s="1383">
        <f t="shared" si="79"/>
        <v>2.7372199386325464</v>
      </c>
      <c r="GJ46" s="1372">
        <f t="shared" si="79"/>
        <v>2.4284334718898255</v>
      </c>
      <c r="GK46" s="1383">
        <f t="shared" si="79"/>
        <v>2.0007645990633649</v>
      </c>
      <c r="GL46" s="1372">
        <f t="shared" si="79"/>
        <v>2.0935488485195237</v>
      </c>
      <c r="GM46" s="1383">
        <f t="shared" si="79"/>
        <v>2.3844523966475175</v>
      </c>
      <c r="GN46" s="1382">
        <f t="shared" si="79"/>
        <v>2.4351347930641682</v>
      </c>
      <c r="GO46" s="1384">
        <f t="shared" si="79"/>
        <v>2.5119849656052753</v>
      </c>
      <c r="GP46" s="1382">
        <f t="shared" si="79"/>
        <v>2.4486088890623168</v>
      </c>
      <c r="GQ46" s="1382">
        <f t="shared" si="79"/>
        <v>2.2930025490970447</v>
      </c>
      <c r="GR46" s="1382">
        <f t="shared" si="79"/>
        <v>2.3412666124220225</v>
      </c>
      <c r="GS46" s="1384">
        <f t="shared" si="79"/>
        <v>2.9905109489051074</v>
      </c>
      <c r="GT46" s="1382">
        <f t="shared" si="79"/>
        <v>3.2917010512719305</v>
      </c>
      <c r="GU46" s="1382">
        <f t="shared" si="79"/>
        <v>3.0490837696335058</v>
      </c>
      <c r="GV46" s="1385">
        <f t="shared" si="79"/>
        <v>2.4196233449029432</v>
      </c>
      <c r="GW46" s="1382">
        <f t="shared" si="79"/>
        <v>2.2021228265807617</v>
      </c>
      <c r="GX46" s="1385">
        <f t="shared" si="79"/>
        <v>2.1900374487309033</v>
      </c>
      <c r="GY46" s="1372">
        <f t="shared" si="79"/>
        <v>2.8508298929985667</v>
      </c>
      <c r="GZ46" s="1385">
        <f t="shared" si="79"/>
        <v>2.3423196711100029</v>
      </c>
      <c r="HA46" s="1382">
        <f t="shared" si="79"/>
        <v>1.7906565341970841</v>
      </c>
      <c r="HB46" s="1382">
        <f t="shared" si="79"/>
        <v>2.024915453102353</v>
      </c>
      <c r="HC46" s="1382">
        <f t="shared" si="79"/>
        <v>2.1971507696913739</v>
      </c>
      <c r="HD46" s="1382">
        <f t="shared" si="79"/>
        <v>2.6522529441884273</v>
      </c>
      <c r="HE46" s="1382">
        <f t="shared" si="79"/>
        <v>3.2420889748549317</v>
      </c>
      <c r="HF46" s="1382">
        <f t="shared" si="79"/>
        <v>4.4492797882628388</v>
      </c>
      <c r="HG46" s="1382">
        <f t="shared" si="79"/>
        <v>5.7892503536067901</v>
      </c>
      <c r="HH46" s="1382">
        <f t="shared" si="79"/>
        <v>4.8748851220259368</v>
      </c>
      <c r="HI46" s="1385">
        <f t="shared" si="79"/>
        <v>3.9432268335122722</v>
      </c>
      <c r="HJ46" s="1382">
        <f t="shared" si="79"/>
        <v>3.3782016348773838</v>
      </c>
      <c r="HK46" s="1385">
        <f t="shared" si="79"/>
        <v>2.872149570388288</v>
      </c>
      <c r="HL46" s="1385">
        <f t="shared" si="79"/>
        <v>2.4567297094740552</v>
      </c>
      <c r="HM46" s="1385">
        <f t="shared" si="79"/>
        <v>2.0323067965442898</v>
      </c>
      <c r="HN46" s="1385">
        <f t="shared" si="79"/>
        <v>1.7137709097203642</v>
      </c>
      <c r="HO46" s="1385">
        <f t="shared" si="79"/>
        <v>1.5238949898092655</v>
      </c>
      <c r="HP46" s="1385">
        <f t="shared" si="79"/>
        <v>1.424734697983201</v>
      </c>
      <c r="HQ46" s="1385">
        <f t="shared" si="79"/>
        <v>1.5303670745272511</v>
      </c>
      <c r="HR46" s="1385">
        <f t="shared" si="79"/>
        <v>2.5163601447669666</v>
      </c>
      <c r="HS46" s="1385">
        <f t="shared" si="79"/>
        <v>3.0455250709555322</v>
      </c>
      <c r="HT46" s="1386">
        <f t="shared" si="79"/>
        <v>2.2737959555830525</v>
      </c>
      <c r="HU46" s="1387">
        <f t="shared" si="79"/>
        <v>1.9702041746719186</v>
      </c>
      <c r="HV46" s="1387">
        <f t="shared" si="79"/>
        <v>1.756969380426975</v>
      </c>
      <c r="HW46" s="1387">
        <f t="shared" si="79"/>
        <v>1.5943248327759183</v>
      </c>
      <c r="HX46" s="1388">
        <f t="shared" si="79"/>
        <v>1.7429895801409718</v>
      </c>
      <c r="HY46" s="1386">
        <f t="shared" si="79"/>
        <v>1.839358799454295</v>
      </c>
      <c r="HZ46" s="1389">
        <f t="shared" si="79"/>
        <v>2.1238892915626408</v>
      </c>
      <c r="IA46" s="1390">
        <f t="shared" si="79"/>
        <v>2.2969319384036666</v>
      </c>
      <c r="IB46" s="1391">
        <f t="shared" si="79"/>
        <v>2.2889002557544749</v>
      </c>
      <c r="IC46" s="1392">
        <f t="shared" si="79"/>
        <v>1.7982404092071604</v>
      </c>
      <c r="ID46" s="1393">
        <f t="shared" si="79"/>
        <v>2.8627144068349293</v>
      </c>
      <c r="IE46" s="1394">
        <f t="shared" si="79"/>
        <v>4.2141184533668383</v>
      </c>
      <c r="IF46" s="1395">
        <f t="shared" si="79"/>
        <v>3.8568053088447214</v>
      </c>
      <c r="IG46" s="1396">
        <f t="shared" si="79"/>
        <v>2.778714514865519</v>
      </c>
      <c r="IH46" s="1397">
        <f t="shared" si="79"/>
        <v>2.1408906406259178</v>
      </c>
      <c r="II46" s="1396">
        <f t="shared" si="79"/>
        <v>1.9302606035649144</v>
      </c>
      <c r="IJ46" s="1398">
        <f t="shared" si="79"/>
        <v>1.9353693505074854</v>
      </c>
      <c r="IK46" s="1398">
        <f t="shared" si="79"/>
        <v>2.1643749305066518</v>
      </c>
      <c r="IL46" s="1399">
        <f t="shared" si="79"/>
        <v>2.5711357292393568</v>
      </c>
      <c r="IM46" s="1396">
        <f t="shared" ref="IM46:JO46" si="80">IF(IM45&lt;=IN44,IM45/IN44,IF(IM45&lt;=IN44+IO44,1+(IM45-IN44)/IO44,IF(IM45&lt;=IN44+IO44+IP44,2+(IM45-IN44-IO44)/IP44,IM45*3/(IN44+IO44+IP44))))</f>
        <v>4.8355876738478312</v>
      </c>
      <c r="IN46" s="1400">
        <f t="shared" si="80"/>
        <v>4.370060373216246</v>
      </c>
      <c r="IO46" s="1401">
        <f t="shared" si="80"/>
        <v>5.0101320884833687</v>
      </c>
      <c r="IP46" s="1402">
        <f t="shared" si="80"/>
        <v>6.0977772342312031</v>
      </c>
      <c r="IQ46" s="1400">
        <f t="shared" si="80"/>
        <v>6.510978510150343</v>
      </c>
      <c r="IR46" s="1400">
        <f t="shared" si="80"/>
        <v>5.8357893634109699</v>
      </c>
      <c r="IS46" s="1400">
        <f t="shared" si="80"/>
        <v>5.1303205807977807</v>
      </c>
      <c r="IT46" s="1400">
        <f t="shared" si="80"/>
        <v>4.2173388144322006</v>
      </c>
      <c r="IU46" s="1401">
        <f t="shared" si="80"/>
        <v>3.8372600745929222</v>
      </c>
      <c r="IV46" s="1401">
        <f t="shared" si="80"/>
        <v>3.1903928045528707</v>
      </c>
      <c r="IW46" s="1401">
        <f t="shared" si="80"/>
        <v>3.5553259962652457</v>
      </c>
      <c r="IX46" s="1401">
        <f t="shared" si="80"/>
        <v>3.7457116852201908</v>
      </c>
      <c r="IY46" s="1401">
        <f t="shared" si="80"/>
        <v>3.457942109693712</v>
      </c>
      <c r="IZ46" s="1401">
        <f t="shared" si="80"/>
        <v>2.9234343345371263</v>
      </c>
      <c r="JA46" s="1401">
        <f t="shared" si="80"/>
        <v>3.4600689315608064</v>
      </c>
      <c r="JB46" s="1401">
        <f t="shared" si="80"/>
        <v>3.716756802552986</v>
      </c>
      <c r="JC46" s="1401">
        <f t="shared" si="80"/>
        <v>3.1279785753447746</v>
      </c>
      <c r="JD46" s="1400">
        <f t="shared" si="80"/>
        <v>2.6796447788617161</v>
      </c>
      <c r="JE46" s="1400">
        <f t="shared" si="80"/>
        <v>2.1012062505711397</v>
      </c>
      <c r="JF46" s="1400">
        <f t="shared" si="80"/>
        <v>1.876267933838982</v>
      </c>
      <c r="JG46" s="1401">
        <f t="shared" si="80"/>
        <v>7.2782143836242295</v>
      </c>
      <c r="JH46" s="1401" t="e">
        <f t="shared" si="80"/>
        <v>#DIV/0!</v>
      </c>
      <c r="JI46" s="1401" t="e">
        <f t="shared" si="80"/>
        <v>#DIV/0!</v>
      </c>
      <c r="JJ46" s="1401" t="e">
        <f t="shared" si="80"/>
        <v>#DIV/0!</v>
      </c>
      <c r="JK46" s="1401" t="e">
        <f t="shared" si="80"/>
        <v>#DIV/0!</v>
      </c>
      <c r="JL46" s="1401" t="e">
        <f t="shared" si="80"/>
        <v>#DIV/0!</v>
      </c>
      <c r="JM46" s="1401" t="e">
        <f t="shared" si="80"/>
        <v>#DIV/0!</v>
      </c>
      <c r="JN46" s="1401" t="e">
        <f t="shared" si="80"/>
        <v>#DIV/0!</v>
      </c>
      <c r="JO46" s="1401" t="e">
        <f t="shared" si="80"/>
        <v>#DIV/0!</v>
      </c>
    </row>
    <row r="47" spans="1:275" ht="13.5" hidden="1" customHeight="1">
      <c r="A47" s="1018"/>
      <c r="B47" s="1972" t="s">
        <v>1153</v>
      </c>
      <c r="C47" s="1973">
        <v>1.5</v>
      </c>
      <c r="D47" s="1185" t="s">
        <v>1142</v>
      </c>
      <c r="E47" s="1186"/>
      <c r="F47" s="1187">
        <v>2.4300000000000002</v>
      </c>
      <c r="G47" s="1188">
        <v>3.0659999999999998</v>
      </c>
      <c r="H47" s="1189">
        <v>1.9410000000000001</v>
      </c>
      <c r="I47" s="1190">
        <v>0.26400000000000001</v>
      </c>
      <c r="J47" s="1191">
        <f>H48</f>
        <v>1.8</v>
      </c>
      <c r="K47" s="1192">
        <v>1.411</v>
      </c>
      <c r="L47" s="1191">
        <v>2.5</v>
      </c>
      <c r="M47" s="1192">
        <v>0.623</v>
      </c>
      <c r="N47" s="1189">
        <v>3</v>
      </c>
      <c r="O47" s="1192">
        <v>5.6749999999999998</v>
      </c>
      <c r="P47" s="1189">
        <v>2.8</v>
      </c>
      <c r="Q47" s="1190">
        <v>1.724</v>
      </c>
      <c r="R47" s="1193">
        <v>2.8</v>
      </c>
      <c r="S47" s="1194">
        <v>1.331</v>
      </c>
      <c r="T47" s="1189">
        <v>2.5</v>
      </c>
      <c r="U47" s="1192">
        <v>3.6259999999999999</v>
      </c>
      <c r="V47" s="1189">
        <f>T48</f>
        <v>3</v>
      </c>
      <c r="W47" s="1192">
        <v>5.3769999999999998</v>
      </c>
      <c r="X47" s="1191">
        <v>3.6</v>
      </c>
      <c r="Y47" s="1192">
        <v>3.1629999999999998</v>
      </c>
      <c r="Z47" s="1191">
        <v>4.0999999999999996</v>
      </c>
      <c r="AA47" s="1192">
        <v>3.0630000000000002</v>
      </c>
      <c r="AB47" s="1191">
        <v>3.3</v>
      </c>
      <c r="AC47" s="1192">
        <v>2.4750000000000001</v>
      </c>
      <c r="AD47" s="1191">
        <v>1.8</v>
      </c>
      <c r="AE47" s="1192">
        <v>3.786</v>
      </c>
      <c r="AF47" s="1193">
        <v>1.335</v>
      </c>
      <c r="AG47" s="1195">
        <v>0.77</v>
      </c>
      <c r="AH47" s="1196">
        <v>1.23</v>
      </c>
      <c r="AI47" s="1403">
        <v>2.0640000000000001</v>
      </c>
      <c r="AJ47" s="1196">
        <v>1.786</v>
      </c>
      <c r="AK47" s="1403">
        <v>3.0680000000000001</v>
      </c>
      <c r="AL47" s="1197">
        <v>2.4159999999999999</v>
      </c>
      <c r="AM47" s="1198">
        <v>1.3380000000000001</v>
      </c>
      <c r="AN47" s="1197">
        <v>2.92</v>
      </c>
      <c r="AO47" s="1199">
        <v>4.274</v>
      </c>
      <c r="AP47" s="1197">
        <v>3.34</v>
      </c>
      <c r="AQ47" s="1198">
        <v>2.0409999999999999</v>
      </c>
      <c r="AR47" s="1197">
        <v>2.3849999999999998</v>
      </c>
      <c r="AS47" s="1198">
        <v>5.008</v>
      </c>
      <c r="AT47" s="1197">
        <v>2.8839999999999999</v>
      </c>
      <c r="AU47" s="1198">
        <v>2.7530000000000001</v>
      </c>
      <c r="AV47" s="1197">
        <v>2.9329999999999998</v>
      </c>
      <c r="AW47" s="1199">
        <v>1.391</v>
      </c>
      <c r="AX47" s="1197">
        <v>3.7109999999999999</v>
      </c>
      <c r="AY47" s="1199">
        <v>2.3620000000000001</v>
      </c>
      <c r="AZ47" s="1197">
        <v>4.1980000000000004</v>
      </c>
      <c r="BA47" s="1198">
        <v>3.5510000000000002</v>
      </c>
      <c r="BB47" s="1197">
        <v>3.8620000000000001</v>
      </c>
      <c r="BC47" s="1198">
        <v>3.431</v>
      </c>
      <c r="BD47" s="1196">
        <v>1.71</v>
      </c>
      <c r="BE47" s="1198">
        <v>1.4359999999999999</v>
      </c>
      <c r="BF47" s="1196">
        <v>1.71</v>
      </c>
      <c r="BG47" s="1198">
        <v>0.216</v>
      </c>
      <c r="BH47" s="1196">
        <v>2.36</v>
      </c>
      <c r="BI47" s="1403">
        <v>2.7949999999999999</v>
      </c>
      <c r="BJ47" s="1197">
        <v>1.976</v>
      </c>
      <c r="BK47" s="1198">
        <v>3.0489999999999999</v>
      </c>
      <c r="BL47" s="1197">
        <v>2.1</v>
      </c>
      <c r="BM47" s="1199">
        <v>2.181</v>
      </c>
      <c r="BN47" s="1197">
        <v>2.2599999999999998</v>
      </c>
      <c r="BO47" s="1199">
        <v>1.7110000000000001</v>
      </c>
      <c r="BP47" s="1197">
        <v>2.68</v>
      </c>
      <c r="BQ47" s="1199">
        <v>0.80400000000000005</v>
      </c>
      <c r="BR47" s="1197">
        <v>2.78</v>
      </c>
      <c r="BS47" s="1199">
        <v>3.2290000000000001</v>
      </c>
      <c r="BT47" s="1197">
        <v>2.2000000000000002</v>
      </c>
      <c r="BU47" s="1199">
        <v>5.609</v>
      </c>
      <c r="BV47" s="1197">
        <v>2.5960000000000001</v>
      </c>
      <c r="BW47" s="1199">
        <v>2.0369999999999999</v>
      </c>
      <c r="BX47" s="1197">
        <v>3.0960000000000001</v>
      </c>
      <c r="BY47" s="1199">
        <v>2.7480000000000002</v>
      </c>
      <c r="BZ47" s="1197">
        <v>3.0505999999999998</v>
      </c>
      <c r="CA47" s="1199">
        <v>3.11</v>
      </c>
      <c r="CB47" s="1197">
        <v>1.3220000000000001</v>
      </c>
      <c r="CC47" s="1199">
        <v>1.5960000000000001</v>
      </c>
      <c r="CD47" s="1197">
        <f>+CD48</f>
        <v>1.1599999999999999</v>
      </c>
      <c r="CE47" s="1199">
        <v>1.2629999999999999</v>
      </c>
      <c r="CF47" s="1197">
        <v>1.7609999999999999</v>
      </c>
      <c r="CG47" s="1199">
        <v>4.194</v>
      </c>
      <c r="CH47" s="1197">
        <v>1.603</v>
      </c>
      <c r="CI47" s="1199">
        <v>5.0529999999999999</v>
      </c>
      <c r="CJ47" s="1197">
        <v>1.919</v>
      </c>
      <c r="CK47" s="1199">
        <v>3.431</v>
      </c>
      <c r="CL47" s="1197">
        <v>2.149</v>
      </c>
      <c r="CM47" s="1199">
        <v>4.9000000000000004</v>
      </c>
      <c r="CN47" s="1197">
        <v>1.4984419546247438</v>
      </c>
      <c r="CO47" s="1199">
        <v>4.6710000000000003</v>
      </c>
      <c r="CP47" s="1197">
        <v>1.808426495523042</v>
      </c>
      <c r="CQ47" s="1199">
        <v>4.4740000000000002</v>
      </c>
      <c r="CR47" s="1197">
        <v>1.9374824199485852</v>
      </c>
      <c r="CS47" s="1199">
        <v>2.4009999999999998</v>
      </c>
      <c r="CT47" s="1197">
        <v>1.8526741372102364</v>
      </c>
      <c r="CU47" s="1199">
        <v>7.7969999999999997</v>
      </c>
      <c r="CV47" s="1197">
        <v>2.2100170792979794</v>
      </c>
      <c r="CW47" s="1199">
        <v>2.8119999999999998</v>
      </c>
      <c r="CX47" s="1197">
        <v>2.2685644307271193</v>
      </c>
      <c r="CY47" s="1199">
        <v>6.34</v>
      </c>
      <c r="CZ47" s="1197">
        <v>1.8779999999999999</v>
      </c>
      <c r="DA47" s="1199">
        <v>5.1470000000000002</v>
      </c>
      <c r="DB47" s="1197">
        <v>1.8109999999999999</v>
      </c>
      <c r="DC47" s="1199">
        <v>3.8620000000000001</v>
      </c>
      <c r="DD47" s="1197">
        <v>2.3660000000000001</v>
      </c>
      <c r="DE47" s="1199">
        <v>2.8340000000000001</v>
      </c>
      <c r="DF47" s="1197">
        <v>2.4279999999999999</v>
      </c>
      <c r="DG47" s="1199">
        <f>[12]PCR!$J$87</f>
        <v>2.0190000000000001</v>
      </c>
      <c r="DH47" s="1197">
        <v>2.4780000000000002</v>
      </c>
      <c r="DI47" s="1199">
        <f>[13]PCR!$J$89</f>
        <v>2.1560000000000001</v>
      </c>
      <c r="DJ47" s="1197">
        <v>3.165</v>
      </c>
      <c r="DK47" s="1199">
        <v>1.5649999999999999</v>
      </c>
      <c r="DL47" s="1197">
        <v>2.4670000000000001</v>
      </c>
      <c r="DM47" s="1199">
        <v>1.835</v>
      </c>
      <c r="DN47" s="1197">
        <v>2.8919999999999999</v>
      </c>
      <c r="DO47" s="1199">
        <v>1.264</v>
      </c>
      <c r="DP47" s="1197">
        <v>3.2490000000000001</v>
      </c>
      <c r="DQ47" s="1199">
        <v>3.2469999999999999</v>
      </c>
      <c r="DR47" s="1197">
        <v>3.54</v>
      </c>
      <c r="DS47" s="1199">
        <v>2.0870000000000002</v>
      </c>
      <c r="DT47" s="1197">
        <v>4.1529999999999996</v>
      </c>
      <c r="DU47" s="1199">
        <f>[14]PCR!$J$109</f>
        <v>6.68</v>
      </c>
      <c r="DV47" s="1197">
        <v>3.9740000000000002</v>
      </c>
      <c r="DW47" s="1199">
        <f>[15]PCR!$J$105</f>
        <v>12.198</v>
      </c>
      <c r="DX47" s="1197">
        <v>1.012</v>
      </c>
      <c r="DY47" s="1199">
        <f>[16]PCR!$J$96</f>
        <v>6.2</v>
      </c>
      <c r="DZ47" s="1197">
        <v>1.036</v>
      </c>
      <c r="EA47" s="1199">
        <f>[17]PCR!$J$92</f>
        <v>5.1289999999999996</v>
      </c>
      <c r="EB47" s="1197">
        <v>1.5109999999999999</v>
      </c>
      <c r="EC47" s="1199">
        <f>[18]PCR!$J$95</f>
        <v>2.3079999999999998</v>
      </c>
      <c r="ED47" s="1197">
        <v>1.5680000000000001</v>
      </c>
      <c r="EE47" s="1199">
        <f>[19]PCR!$J$94</f>
        <v>0</v>
      </c>
      <c r="EF47" s="1197">
        <v>1.7889999999999999</v>
      </c>
      <c r="EG47" s="1199">
        <f>[20]PCR!$J$97</f>
        <v>0</v>
      </c>
      <c r="EH47" s="1197">
        <v>2.1349999999999998</v>
      </c>
      <c r="EI47" s="1199">
        <f>[21]PCR!$J$104</f>
        <v>2.4129999999999998</v>
      </c>
      <c r="EJ47" s="1197">
        <v>1.4419999999999999</v>
      </c>
      <c r="EK47" s="1199">
        <f>[22]PCR!$J$105</f>
        <v>4.4889999999999999</v>
      </c>
      <c r="EL47" s="1197">
        <v>1.694</v>
      </c>
      <c r="EM47" s="1199">
        <f>[23]PCR!$J$116</f>
        <v>1</v>
      </c>
      <c r="EN47" s="1197">
        <v>2.1259999999999999</v>
      </c>
      <c r="EO47" s="1199">
        <f>[24]PCR!$J$134</f>
        <v>5.774</v>
      </c>
      <c r="EP47" s="1197">
        <v>2.6789999999999998</v>
      </c>
      <c r="EQ47" s="1199">
        <f>[25]PCR!$J$141</f>
        <v>5.1210000000000004</v>
      </c>
      <c r="ER47" s="1197">
        <v>2.859</v>
      </c>
      <c r="ES47" s="1199">
        <f>[26]PCR!$J$127</f>
        <v>5.0060000000000002</v>
      </c>
      <c r="ET47" s="1197">
        <v>2.76</v>
      </c>
      <c r="EU47" s="1199">
        <f>[27]PCR!$J$122</f>
        <v>3.5859999999999999</v>
      </c>
      <c r="EV47" s="1197">
        <v>2.2010000000000001</v>
      </c>
      <c r="EW47" s="1199">
        <f>[28]PCR!$J$113</f>
        <v>4.9020000000000001</v>
      </c>
      <c r="EX47" s="1197">
        <v>2.0649999999999999</v>
      </c>
      <c r="EY47" s="1199" t="e">
        <f>[29]PCR!$J$112</f>
        <v>#REF!</v>
      </c>
      <c r="EZ47" s="1197">
        <v>4.0519999999999996</v>
      </c>
      <c r="FA47" s="1199">
        <f>[30]PCR!$J$110</f>
        <v>2.4580000000000002</v>
      </c>
      <c r="FB47" s="1197">
        <v>3.6240000000000001</v>
      </c>
      <c r="FC47" s="1199">
        <v>2.992</v>
      </c>
      <c r="FD47" s="1197">
        <v>4.4290000000000003</v>
      </c>
      <c r="FE47" s="1199">
        <f>[31]PCR!$J$107</f>
        <v>3.4790000000000001</v>
      </c>
      <c r="FF47" s="1197">
        <v>4.1390000000000002</v>
      </c>
      <c r="FG47" s="1199">
        <f>[32]PCR!$J$108</f>
        <v>4.4749999999999996</v>
      </c>
      <c r="FH47" s="1197">
        <v>3.0529999999999999</v>
      </c>
      <c r="FI47" s="1199">
        <f>[33]PCR!$J$111</f>
        <v>0.316</v>
      </c>
      <c r="FJ47" s="1197">
        <v>4.0010000000000003</v>
      </c>
      <c r="FK47" s="1199">
        <f>[34]PCR!$J$111</f>
        <v>2.8140000000000001</v>
      </c>
      <c r="FL47" s="1197">
        <v>4.4050000000000002</v>
      </c>
      <c r="FM47" s="1199">
        <f>[35]PCR!$J$120</f>
        <v>2.9159999999999999</v>
      </c>
      <c r="FN47" s="1197">
        <v>2.9830000000000001</v>
      </c>
      <c r="FO47" s="1199">
        <f>[36]PCR!$J$115</f>
        <v>6.5119999999999996</v>
      </c>
      <c r="FP47" s="1197">
        <v>4.3540000000000001</v>
      </c>
      <c r="FQ47" s="1199">
        <f>[37]PCR!$J$115</f>
        <v>5.2140000000000004</v>
      </c>
      <c r="FR47" s="1200">
        <v>4.899</v>
      </c>
      <c r="FS47" s="1199">
        <f>[38]PCR!$J$107</f>
        <v>3.55</v>
      </c>
      <c r="FT47" s="1197">
        <v>1.119</v>
      </c>
      <c r="FU47" s="1199">
        <f>[39]PCR!$J$105</f>
        <v>4.5019999999999998</v>
      </c>
      <c r="FV47" s="1197">
        <v>5.3920000000000003</v>
      </c>
      <c r="FW47" s="1199">
        <f>[40]PCR!$J$101</f>
        <v>3.077</v>
      </c>
      <c r="FX47" s="1197">
        <v>6.5629999999999997</v>
      </c>
      <c r="FY47" s="1199">
        <f>[41]PCR!$J$103</f>
        <v>9.5909999999999993</v>
      </c>
      <c r="FZ47" s="1197">
        <v>5.2409999999999997</v>
      </c>
      <c r="GA47" s="1201">
        <f>[42]PCR!$J$100</f>
        <v>5.2409999999999997</v>
      </c>
      <c r="GB47" s="1202">
        <v>0.98799999999999999</v>
      </c>
      <c r="GC47" s="1202">
        <v>4.6399999999999997</v>
      </c>
      <c r="GD47" s="1202">
        <v>7.1429999999999998</v>
      </c>
      <c r="GE47" s="1203">
        <v>3.7959999999999998</v>
      </c>
      <c r="GF47" s="1204">
        <v>5.7149999999999999</v>
      </c>
      <c r="GG47" s="1203">
        <v>4.0830000000000002</v>
      </c>
      <c r="GH47" s="1203">
        <v>3.5190000000000001</v>
      </c>
      <c r="GI47" s="1205">
        <v>4.415</v>
      </c>
      <c r="GJ47" s="1203">
        <v>5.16</v>
      </c>
      <c r="GK47" s="1205">
        <v>2.96</v>
      </c>
      <c r="GL47" s="1203">
        <v>6.4480000000000004</v>
      </c>
      <c r="GM47" s="1205">
        <v>3.3180000000000001</v>
      </c>
      <c r="GN47" s="1204">
        <v>2.2770000000000001</v>
      </c>
      <c r="GO47" s="1206">
        <v>1.637</v>
      </c>
      <c r="GP47" s="1204">
        <v>0.85</v>
      </c>
      <c r="GQ47" s="1204">
        <v>1.55</v>
      </c>
      <c r="GR47" s="1204">
        <v>0</v>
      </c>
      <c r="GS47" s="1207">
        <v>2.0049999999999999</v>
      </c>
      <c r="GT47" s="1204">
        <v>1.8149999999999999</v>
      </c>
      <c r="GU47" s="1204">
        <v>2.613</v>
      </c>
      <c r="GV47" s="1208">
        <v>2.6819999999999999</v>
      </c>
      <c r="GW47" s="1204">
        <v>2.39</v>
      </c>
      <c r="GX47" s="1208">
        <v>3.1080000000000001</v>
      </c>
      <c r="GY47" s="1203">
        <v>6.4379999999999997</v>
      </c>
      <c r="GZ47" s="1208">
        <v>3.9830000000000001</v>
      </c>
      <c r="HA47" s="1204">
        <v>2.589</v>
      </c>
      <c r="HB47" s="1204">
        <v>3.5720000000000001</v>
      </c>
      <c r="HC47" s="1204">
        <v>2.625</v>
      </c>
      <c r="HD47" s="1204">
        <v>2.8050000000000002</v>
      </c>
      <c r="HE47" s="1204">
        <v>1.3939999999999999</v>
      </c>
      <c r="HF47" s="1204">
        <v>1.3</v>
      </c>
      <c r="HG47" s="1404">
        <v>0.1</v>
      </c>
      <c r="HH47" s="1204">
        <f>[43]PCR!$I$246</f>
        <v>3.4</v>
      </c>
      <c r="HI47" s="1208">
        <f>[44]PCR!$I$246</f>
        <v>2.3079999999999998</v>
      </c>
      <c r="HJ47" s="1204">
        <v>7.43</v>
      </c>
      <c r="HK47" s="1208">
        <f>[45]PCR!$I$246</f>
        <v>5.641</v>
      </c>
      <c r="HL47" s="1208">
        <f>[50]PCR!$I$246</f>
        <v>3.4319999999999999</v>
      </c>
      <c r="HM47" s="1208">
        <v>2.5249999999999999</v>
      </c>
      <c r="HN47" s="1209">
        <v>0</v>
      </c>
      <c r="HO47" s="1209">
        <v>0</v>
      </c>
      <c r="HP47" s="1209">
        <v>0.437</v>
      </c>
      <c r="HQ47" s="1209">
        <v>2.5539999999999998</v>
      </c>
      <c r="HR47" s="1209">
        <v>3.4</v>
      </c>
      <c r="HS47" s="1209">
        <v>2.0110000000000001</v>
      </c>
      <c r="HT47" s="1210">
        <v>0.23899999999999999</v>
      </c>
      <c r="HU47" s="1211">
        <v>1.298</v>
      </c>
      <c r="HV47" s="1211">
        <v>3.4489999999999998</v>
      </c>
      <c r="HW47" s="1211">
        <v>4.26</v>
      </c>
      <c r="HX47" s="1212">
        <v>4.0789999999999997</v>
      </c>
      <c r="HY47" s="1210">
        <f>[46]Cate!I246</f>
        <v>1.393</v>
      </c>
      <c r="HZ47" s="1213">
        <v>3.9369999999999998</v>
      </c>
      <c r="IA47" s="1214">
        <f>[47]Cate!I246</f>
        <v>0.94299999999999995</v>
      </c>
      <c r="IB47" s="1215">
        <f>[48]Cate!I246</f>
        <v>2.29</v>
      </c>
      <c r="IC47" s="1216">
        <v>0.70499999999999996</v>
      </c>
      <c r="ID47" s="1214">
        <f>[49]PCR!$I$246</f>
        <v>2.8130000000000002</v>
      </c>
      <c r="IE47" s="1214">
        <v>4.6790000000000003</v>
      </c>
      <c r="IF47" s="1009">
        <v>0.24199999999999999</v>
      </c>
      <c r="IG47" s="1217">
        <v>7.0000000000000007E-2</v>
      </c>
      <c r="IH47" s="1218">
        <v>1.9610000000000001</v>
      </c>
      <c r="II47" s="1217">
        <v>3.4420000000000002</v>
      </c>
      <c r="IJ47" s="1219">
        <v>9.1869999999999994</v>
      </c>
      <c r="IK47" s="1219">
        <v>1.31</v>
      </c>
      <c r="IL47" s="1220">
        <v>0.68400000000000005</v>
      </c>
      <c r="IM47" s="1217">
        <v>2.0750000000000002</v>
      </c>
      <c r="IN47" s="1224">
        <v>6.7350000000000003</v>
      </c>
      <c r="IO47" s="1222">
        <v>0.86699999999999999</v>
      </c>
      <c r="IP47" s="1223">
        <v>12.204000000000001</v>
      </c>
      <c r="IQ47" s="1224">
        <v>0</v>
      </c>
      <c r="IR47" s="1224">
        <v>4.7510000000000003</v>
      </c>
      <c r="IS47" s="1224">
        <v>3.903</v>
      </c>
      <c r="IT47" s="1224">
        <v>1.657</v>
      </c>
      <c r="IU47" s="1224">
        <v>2.1619999999999999</v>
      </c>
      <c r="IV47" s="1224">
        <v>8.8999999999999996E-2</v>
      </c>
      <c r="IW47" s="1224">
        <v>8.0000000000000002E-3</v>
      </c>
      <c r="IX47" s="1224">
        <v>1.0029999999999999</v>
      </c>
      <c r="IY47" s="1224">
        <v>4.601</v>
      </c>
      <c r="IZ47" s="1224">
        <v>8.8279999999999994</v>
      </c>
      <c r="JA47" s="1224">
        <v>0.27500000000000002</v>
      </c>
      <c r="JB47" s="1224">
        <v>4.1100000000000003</v>
      </c>
      <c r="JC47" s="1224">
        <v>0.95399999999999996</v>
      </c>
      <c r="JD47" s="1224">
        <v>3.0670000000000002</v>
      </c>
      <c r="JE47" s="1224">
        <v>1.33</v>
      </c>
      <c r="JF47" s="1224">
        <v>1.9950000000000001</v>
      </c>
      <c r="JG47" s="1224">
        <v>1.921</v>
      </c>
      <c r="JH47" s="1224">
        <v>3.2240000000000002</v>
      </c>
      <c r="JI47" s="1224"/>
      <c r="JJ47" s="1224"/>
      <c r="JK47" s="1224"/>
      <c r="JL47" s="1224"/>
      <c r="JM47" s="1224"/>
      <c r="JN47" s="1224"/>
      <c r="JO47" s="1224"/>
    </row>
    <row r="48" spans="1:275" ht="13.5" hidden="1" customHeight="1">
      <c r="A48" s="1018"/>
      <c r="B48" s="1972"/>
      <c r="C48" s="1973"/>
      <c r="D48" s="1019" t="s">
        <v>1143</v>
      </c>
      <c r="E48" s="1020"/>
      <c r="F48" s="1021">
        <v>2.33</v>
      </c>
      <c r="G48" s="1022">
        <v>2.5619999999999998</v>
      </c>
      <c r="H48" s="1023">
        <v>1.8</v>
      </c>
      <c r="I48" s="1024">
        <v>1.2909999999999999</v>
      </c>
      <c r="J48" s="1025">
        <v>1.3</v>
      </c>
      <c r="K48" s="1026">
        <v>1.645</v>
      </c>
      <c r="L48" s="1025">
        <v>2</v>
      </c>
      <c r="M48" s="1026">
        <v>1.5920000000000001</v>
      </c>
      <c r="N48" s="1023">
        <v>2.5</v>
      </c>
      <c r="O48" s="1026">
        <v>4.6349999999999998</v>
      </c>
      <c r="P48" s="1023">
        <v>3</v>
      </c>
      <c r="Q48" s="1024">
        <v>2.1019999999999999</v>
      </c>
      <c r="R48" s="1027">
        <v>3.2810000000000001</v>
      </c>
      <c r="S48" s="1140">
        <v>2.1469999999999998</v>
      </c>
      <c r="T48" s="1023">
        <v>3</v>
      </c>
      <c r="U48" s="1026">
        <v>2.5529999999999999</v>
      </c>
      <c r="V48" s="1023">
        <v>2.1190000000000002</v>
      </c>
      <c r="W48" s="1026">
        <v>4.1130000000000004</v>
      </c>
      <c r="X48" s="1025">
        <v>3</v>
      </c>
      <c r="Y48" s="1026">
        <v>3.919</v>
      </c>
      <c r="Z48" s="1027">
        <v>3.5</v>
      </c>
      <c r="AA48" s="1026">
        <v>2.319</v>
      </c>
      <c r="AB48" s="1025">
        <v>4</v>
      </c>
      <c r="AC48" s="1026">
        <v>4.1150000000000002</v>
      </c>
      <c r="AD48" s="1027">
        <v>3.55</v>
      </c>
      <c r="AE48" s="1026">
        <v>3.2570000000000001</v>
      </c>
      <c r="AF48" s="1027">
        <v>1.335</v>
      </c>
      <c r="AG48" s="1028">
        <v>0.96799999999999997</v>
      </c>
      <c r="AH48" s="1029">
        <v>1.23</v>
      </c>
      <c r="AI48" s="1405">
        <v>1.1830000000000001</v>
      </c>
      <c r="AJ48" s="1029">
        <v>1.786</v>
      </c>
      <c r="AK48" s="1405">
        <v>3.8130000000000002</v>
      </c>
      <c r="AL48" s="1032">
        <v>2.4159999999999999</v>
      </c>
      <c r="AM48" s="1033">
        <v>1.216</v>
      </c>
      <c r="AN48" s="1032">
        <v>2.92</v>
      </c>
      <c r="AO48" s="1034">
        <v>2.6349999999999998</v>
      </c>
      <c r="AP48" s="1032">
        <v>3.34</v>
      </c>
      <c r="AQ48" s="1033">
        <v>3.1</v>
      </c>
      <c r="AR48" s="1032">
        <v>2.3849999999999998</v>
      </c>
      <c r="AS48" s="1033">
        <v>2.2309999999999999</v>
      </c>
      <c r="AT48" s="1032">
        <v>2.8839999999999999</v>
      </c>
      <c r="AU48" s="1033">
        <v>4.6879999999999997</v>
      </c>
      <c r="AV48" s="1032">
        <v>2.9329999999999998</v>
      </c>
      <c r="AW48" s="1034">
        <v>1.871</v>
      </c>
      <c r="AX48" s="1032">
        <v>3.7109999999999999</v>
      </c>
      <c r="AY48" s="1034">
        <v>2.4369999999999998</v>
      </c>
      <c r="AZ48" s="1032">
        <v>4.1980000000000004</v>
      </c>
      <c r="BA48" s="1033">
        <v>3.3279999999999998</v>
      </c>
      <c r="BB48" s="1032">
        <v>3.8620000000000001</v>
      </c>
      <c r="BC48" s="1033">
        <v>2.7669999999999999</v>
      </c>
      <c r="BD48" s="1029">
        <v>1.71</v>
      </c>
      <c r="BE48" s="1033">
        <v>1.264</v>
      </c>
      <c r="BF48" s="1029">
        <v>1.71</v>
      </c>
      <c r="BG48" s="1033">
        <v>1.2509999999999999</v>
      </c>
      <c r="BH48" s="1029">
        <v>2.36</v>
      </c>
      <c r="BI48" s="1405">
        <v>2.1880000000000002</v>
      </c>
      <c r="BJ48" s="1032">
        <v>1.976</v>
      </c>
      <c r="BK48" s="1033">
        <v>2.0659999999999998</v>
      </c>
      <c r="BL48" s="1032">
        <v>2.1</v>
      </c>
      <c r="BM48" s="1034">
        <v>2.4670000000000001</v>
      </c>
      <c r="BN48" s="1032">
        <v>2.2599999999999998</v>
      </c>
      <c r="BO48" s="1034">
        <v>2.8530000000000002</v>
      </c>
      <c r="BP48" s="1032">
        <v>2.68</v>
      </c>
      <c r="BQ48" s="1034">
        <v>1.1439999999999999</v>
      </c>
      <c r="BR48" s="1032">
        <v>2.78</v>
      </c>
      <c r="BS48" s="1034">
        <v>3.2589999999999999</v>
      </c>
      <c r="BT48" s="1032">
        <v>2.2000000000000002</v>
      </c>
      <c r="BU48" s="1034">
        <v>4.3860000000000001</v>
      </c>
      <c r="BV48" s="1032">
        <f>+BV47</f>
        <v>2.5960000000000001</v>
      </c>
      <c r="BW48" s="1034">
        <v>3.39</v>
      </c>
      <c r="BX48" s="1032">
        <f>+BX47</f>
        <v>3.0960000000000001</v>
      </c>
      <c r="BY48" s="1034">
        <v>3.53</v>
      </c>
      <c r="BZ48" s="1032">
        <f>+BZ47</f>
        <v>3.0505999999999998</v>
      </c>
      <c r="CA48" s="1034">
        <v>3.54</v>
      </c>
      <c r="CB48" s="1032">
        <f>+CB47</f>
        <v>1.3220000000000001</v>
      </c>
      <c r="CC48" s="1034">
        <v>1.593</v>
      </c>
      <c r="CD48" s="1032">
        <v>1.1599999999999999</v>
      </c>
      <c r="CE48" s="1034">
        <v>1.0840000000000001</v>
      </c>
      <c r="CF48" s="1032">
        <v>1.7609999999999999</v>
      </c>
      <c r="CG48" s="1034">
        <v>4.1529999999999996</v>
      </c>
      <c r="CH48" s="1032">
        <v>1.603</v>
      </c>
      <c r="CI48" s="1034">
        <v>4.7370000000000001</v>
      </c>
      <c r="CJ48" s="1032">
        <v>1.919</v>
      </c>
      <c r="CK48" s="1034">
        <v>3.2959999999999998</v>
      </c>
      <c r="CL48" s="1032">
        <v>2.149</v>
      </c>
      <c r="CM48" s="1034">
        <v>5.5650000000000004</v>
      </c>
      <c r="CN48" s="1032">
        <f>+CN47</f>
        <v>1.4984419546247438</v>
      </c>
      <c r="CO48" s="1034">
        <v>3.8929999999999998</v>
      </c>
      <c r="CP48" s="1032">
        <v>1.808426495523042</v>
      </c>
      <c r="CQ48" s="1034">
        <v>4.7590000000000003</v>
      </c>
      <c r="CR48" s="1032">
        <v>1.9374824199485852</v>
      </c>
      <c r="CS48" s="1034">
        <v>2.09</v>
      </c>
      <c r="CT48" s="1032">
        <v>1.8526741372102364</v>
      </c>
      <c r="CU48" s="1034">
        <v>6.1180000000000003</v>
      </c>
      <c r="CV48" s="1032">
        <v>2.2100170792979794</v>
      </c>
      <c r="CW48" s="1066">
        <v>3.1709999999999998</v>
      </c>
      <c r="CX48" s="1032">
        <v>2.2685644307271193</v>
      </c>
      <c r="CY48" s="1034">
        <v>6.8079999999999998</v>
      </c>
      <c r="CZ48" s="1032">
        <v>1.8779999999999999</v>
      </c>
      <c r="DA48" s="1034">
        <v>2.17</v>
      </c>
      <c r="DB48" s="1032">
        <v>1.8109999999999999</v>
      </c>
      <c r="DC48" s="1034">
        <v>2.3559999999999999</v>
      </c>
      <c r="DD48" s="1032">
        <v>2.3660000000000001</v>
      </c>
      <c r="DE48" s="1034">
        <v>2.0720000000000001</v>
      </c>
      <c r="DF48" s="1032">
        <v>2.4279999999999999</v>
      </c>
      <c r="DG48" s="1034">
        <f>[12]PCR!$J$88</f>
        <v>3.052</v>
      </c>
      <c r="DH48" s="1032">
        <v>2.4780000000000002</v>
      </c>
      <c r="DI48" s="1034">
        <f>[13]PCR!$J$90</f>
        <v>4.9089999999999998</v>
      </c>
      <c r="DJ48" s="1035">
        <v>3.165</v>
      </c>
      <c r="DK48" s="1034">
        <v>3.964</v>
      </c>
      <c r="DL48" s="1032">
        <f>DL47</f>
        <v>2.4670000000000001</v>
      </c>
      <c r="DM48" s="1034">
        <v>1.7130000000000001</v>
      </c>
      <c r="DN48" s="1032">
        <f>DN47</f>
        <v>2.8919999999999999</v>
      </c>
      <c r="DO48" s="1034">
        <v>1.4550000000000001</v>
      </c>
      <c r="DP48" s="1032">
        <f>DP47</f>
        <v>3.2490000000000001</v>
      </c>
      <c r="DQ48" s="1034">
        <v>2.899</v>
      </c>
      <c r="DR48" s="1032">
        <f>DR47</f>
        <v>3.54</v>
      </c>
      <c r="DS48" s="1034">
        <v>1.4330000000000001</v>
      </c>
      <c r="DT48" s="1032">
        <f>DT47</f>
        <v>4.1529999999999996</v>
      </c>
      <c r="DU48" s="1034">
        <f>[14]PCR!$J$110</f>
        <v>4.9960000000000004</v>
      </c>
      <c r="DV48" s="1032">
        <f>DV47</f>
        <v>3.9740000000000002</v>
      </c>
      <c r="DW48" s="1034">
        <f>[15]PCR!$J$106</f>
        <v>9.4169999999999998</v>
      </c>
      <c r="DX48" s="1032">
        <f>DX47</f>
        <v>1.012</v>
      </c>
      <c r="DY48" s="1034">
        <f>[16]PCR!$J$97</f>
        <v>2.5630000000000002</v>
      </c>
      <c r="DZ48" s="1032">
        <f>DZ47</f>
        <v>1.036</v>
      </c>
      <c r="EA48" s="1034">
        <f>[17]PCR!$J$93</f>
        <v>0.67900000000000005</v>
      </c>
      <c r="EB48" s="1032">
        <f>EB47</f>
        <v>1.5109999999999999</v>
      </c>
      <c r="EC48" s="1034">
        <f>[18]PCR!$J$96</f>
        <v>5.1559999999999997</v>
      </c>
      <c r="ED48" s="1032">
        <f>ED47</f>
        <v>1.5680000000000001</v>
      </c>
      <c r="EE48" s="1034">
        <f>[19]PCR!$J$95</f>
        <v>3.1080000000000001</v>
      </c>
      <c r="EF48" s="1032">
        <f>EF47</f>
        <v>1.7889999999999999</v>
      </c>
      <c r="EG48" s="1034">
        <f>[20]PCR!$J$98</f>
        <v>5.6959999999999997</v>
      </c>
      <c r="EH48" s="1032">
        <f>EH47</f>
        <v>2.1349999999999998</v>
      </c>
      <c r="EI48" s="1034">
        <f>[21]PCR!$J$105</f>
        <v>2.1440000000000001</v>
      </c>
      <c r="EJ48" s="1032">
        <f>EJ47</f>
        <v>1.4419999999999999</v>
      </c>
      <c r="EK48" s="1034">
        <f>[22]PCR!$J$106</f>
        <v>4.0759999999999996</v>
      </c>
      <c r="EL48" s="1032">
        <f>EL47</f>
        <v>1.694</v>
      </c>
      <c r="EM48" s="1034">
        <f>[23]PCR!$J$117</f>
        <v>2.9670000000000001</v>
      </c>
      <c r="EN48" s="1032">
        <f>EN47</f>
        <v>2.1259999999999999</v>
      </c>
      <c r="EO48" s="1034">
        <f>[24]PCR!$J$135</f>
        <v>5.5170000000000003</v>
      </c>
      <c r="EP48" s="1032">
        <f>EP47</f>
        <v>2.6789999999999998</v>
      </c>
      <c r="EQ48" s="1034">
        <f>[25]PCR!$J$142</f>
        <v>1.2649999999999999</v>
      </c>
      <c r="ER48" s="1032">
        <f>ER47</f>
        <v>2.859</v>
      </c>
      <c r="ES48" s="1034">
        <f>[26]PCR!$J$128</f>
        <v>0.91100000000000003</v>
      </c>
      <c r="ET48" s="1032">
        <f>ET47</f>
        <v>2.76</v>
      </c>
      <c r="EU48" s="1034">
        <f>[27]PCR!$J$123</f>
        <v>6.7190000000000003</v>
      </c>
      <c r="EV48" s="1032">
        <f>EV47</f>
        <v>2.2010000000000001</v>
      </c>
      <c r="EW48" s="1034">
        <f>[28]PCR!$J$114</f>
        <v>3.0539999999999998</v>
      </c>
      <c r="EX48" s="1032">
        <f>EX47</f>
        <v>2.0649999999999999</v>
      </c>
      <c r="EY48" s="1034" t="e">
        <f>[29]PCR!$J$113</f>
        <v>#REF!</v>
      </c>
      <c r="EZ48" s="1032">
        <f>EZ47</f>
        <v>4.0519999999999996</v>
      </c>
      <c r="FA48" s="1034">
        <f>[30]PCR!$J$111</f>
        <v>1.7350000000000001</v>
      </c>
      <c r="FB48" s="1032">
        <f>FB47</f>
        <v>3.6240000000000001</v>
      </c>
      <c r="FC48" s="1034">
        <v>4.2380000000000004</v>
      </c>
      <c r="FD48" s="1032">
        <f>FD47</f>
        <v>4.4290000000000003</v>
      </c>
      <c r="FE48" s="1034">
        <f>[31]PCR!$J$108</f>
        <v>5.0739999999999998</v>
      </c>
      <c r="FF48" s="1032">
        <f>FF47</f>
        <v>4.1390000000000002</v>
      </c>
      <c r="FG48" s="1034">
        <f>[32]PCR!$J$109</f>
        <v>6.7089999999999996</v>
      </c>
      <c r="FH48" s="1032">
        <v>3.0529999999999999</v>
      </c>
      <c r="FI48" s="1034">
        <f>[33]PCR!$J$112</f>
        <v>2.9049999999999998</v>
      </c>
      <c r="FJ48" s="1032">
        <v>4.0010000000000003</v>
      </c>
      <c r="FK48" s="1034">
        <f>[34]PCR!$J$112</f>
        <v>4.0129999999999999</v>
      </c>
      <c r="FL48" s="1032">
        <f>FL47</f>
        <v>4.4050000000000002</v>
      </c>
      <c r="FM48" s="1034">
        <f>[35]PCR!$J$121</f>
        <v>3.3610000000000002</v>
      </c>
      <c r="FN48" s="1032">
        <v>2.9830000000000001</v>
      </c>
      <c r="FO48" s="1034">
        <f>[36]PCR!$J$116</f>
        <v>4.9169999999999998</v>
      </c>
      <c r="FP48" s="1032">
        <v>4.3540000000000001</v>
      </c>
      <c r="FQ48" s="1034">
        <f>[37]PCR!$J$116</f>
        <v>4.7149999999999999</v>
      </c>
      <c r="FR48" s="1036">
        <v>4.899</v>
      </c>
      <c r="FS48" s="1034">
        <f>[38]PCR!$J$108</f>
        <v>4.452</v>
      </c>
      <c r="FT48" s="1032">
        <v>2.6920000000000002</v>
      </c>
      <c r="FU48" s="1034">
        <f>[39]PCR!$J$106</f>
        <v>3.8180000000000001</v>
      </c>
      <c r="FV48" s="1032">
        <v>2.5249999999999999</v>
      </c>
      <c r="FW48" s="1034">
        <f>[40]PCR!$J$102</f>
        <v>2.19</v>
      </c>
      <c r="FX48" s="1032">
        <v>2.0289999999999999</v>
      </c>
      <c r="FY48" s="1034">
        <f>[41]PCR!$J$104</f>
        <v>5.4409999999999998</v>
      </c>
      <c r="FZ48" s="1032">
        <v>3.63</v>
      </c>
      <c r="GA48" s="1037">
        <f>[42]PCR!$J$101</f>
        <v>5.94</v>
      </c>
      <c r="GB48" s="1038">
        <v>4.5460000000000003</v>
      </c>
      <c r="GC48" s="1038">
        <v>3.7970000000000002</v>
      </c>
      <c r="GD48" s="1038">
        <v>3.492</v>
      </c>
      <c r="GE48" s="1039">
        <v>3.4420000000000002</v>
      </c>
      <c r="GF48" s="1040">
        <v>2.9849999999999999</v>
      </c>
      <c r="GG48" s="1039">
        <v>1.923</v>
      </c>
      <c r="GH48" s="1039">
        <v>13.534000000000001</v>
      </c>
      <c r="GI48" s="1041">
        <v>3.4430000000000001</v>
      </c>
      <c r="GJ48" s="1039">
        <v>1.181</v>
      </c>
      <c r="GK48" s="1041">
        <v>1.421</v>
      </c>
      <c r="GL48" s="1039">
        <v>1.8169999999999999</v>
      </c>
      <c r="GM48" s="1041">
        <v>1.599</v>
      </c>
      <c r="GN48" s="1040">
        <v>3</v>
      </c>
      <c r="GO48" s="1042">
        <v>3.8769999999999998</v>
      </c>
      <c r="GP48" s="1040">
        <v>2.6160000000000001</v>
      </c>
      <c r="GQ48" s="1040">
        <v>3.57</v>
      </c>
      <c r="GR48" s="1040">
        <v>1.99</v>
      </c>
      <c r="GS48" s="1226">
        <v>3.2519999999999998</v>
      </c>
      <c r="GT48" s="1040">
        <v>4.6609999999999996</v>
      </c>
      <c r="GU48" s="1040">
        <v>6.0750000000000002</v>
      </c>
      <c r="GV48" s="1043">
        <v>2.1970000000000001</v>
      </c>
      <c r="GW48" s="1040">
        <v>1.0289999999999999</v>
      </c>
      <c r="GX48" s="1043">
        <v>2.8839999999999999</v>
      </c>
      <c r="GY48" s="1039">
        <v>1.7230000000000001</v>
      </c>
      <c r="GZ48" s="1043">
        <v>5.6970000000000001</v>
      </c>
      <c r="HA48" s="1040">
        <v>4.0259999999999998</v>
      </c>
      <c r="HB48" s="1040">
        <v>1.0249999999999999</v>
      </c>
      <c r="HC48" s="1040">
        <v>0.93700000000000006</v>
      </c>
      <c r="HD48" s="1040">
        <v>1.7749999999999999</v>
      </c>
      <c r="HE48" s="1040">
        <v>6.6909999999999998</v>
      </c>
      <c r="HF48" s="1040">
        <v>3.794</v>
      </c>
      <c r="HG48" s="1040">
        <v>1.2529999999999999</v>
      </c>
      <c r="HH48" s="1040">
        <f>[43]PCR!$I$247</f>
        <v>1.0580000000000001</v>
      </c>
      <c r="HI48" s="1043">
        <f>[44]PCR!$I$247</f>
        <v>1.754</v>
      </c>
      <c r="HJ48" s="1040">
        <v>1.0129999999999999</v>
      </c>
      <c r="HK48" s="1043">
        <f>[45]PCR!$J$246</f>
        <v>0.89200000000000002</v>
      </c>
      <c r="HL48" s="1043">
        <f>[50]PCR!$I$247</f>
        <v>3.1669999999999998</v>
      </c>
      <c r="HM48" s="1043">
        <v>2.0339999999999998</v>
      </c>
      <c r="HN48" s="1044">
        <v>2.8940000000000001</v>
      </c>
      <c r="HO48" s="1044">
        <v>1.825</v>
      </c>
      <c r="HP48" s="1044">
        <v>2.4329999999999998</v>
      </c>
      <c r="HQ48" s="1044">
        <v>3.9849999999999999</v>
      </c>
      <c r="HR48" s="1044">
        <v>5.4660000000000002</v>
      </c>
      <c r="HS48" s="1044">
        <v>1.409</v>
      </c>
      <c r="HT48" s="1045">
        <v>0.51400000000000001</v>
      </c>
      <c r="HU48" s="1046">
        <v>1.22</v>
      </c>
      <c r="HV48" s="1046">
        <v>3.1440000000000001</v>
      </c>
      <c r="HW48" s="1046">
        <v>1.238</v>
      </c>
      <c r="HX48" s="1047">
        <v>3.2949999999999999</v>
      </c>
      <c r="HY48" s="1045">
        <f>[46]Cate!J246</f>
        <v>4.2110000000000003</v>
      </c>
      <c r="HZ48" s="1048">
        <v>0.96199999999999997</v>
      </c>
      <c r="IA48" s="1049">
        <f>[47]Cate!J246</f>
        <v>2.1139999999999999</v>
      </c>
      <c r="IB48" s="1050">
        <f>[48]Cate!J246</f>
        <v>2.0249999999999999</v>
      </c>
      <c r="IC48" s="1051">
        <v>2.8959999999999999</v>
      </c>
      <c r="ID48" s="1049">
        <f>[49]PCR!$J$246</f>
        <v>3.0649999999999999</v>
      </c>
      <c r="IE48" s="1049">
        <v>6.907</v>
      </c>
      <c r="IF48" s="1052">
        <v>0.49</v>
      </c>
      <c r="IG48" s="1053">
        <v>0.308</v>
      </c>
      <c r="IH48" s="1054">
        <v>0.97899999999999998</v>
      </c>
      <c r="II48" s="1053">
        <v>0.85899999999999999</v>
      </c>
      <c r="IJ48" s="1055">
        <v>5.4610000000000003</v>
      </c>
      <c r="IK48" s="1055">
        <v>2.6909999999999998</v>
      </c>
      <c r="IL48" s="1056">
        <v>3.6579999999999999</v>
      </c>
      <c r="IM48" s="1053">
        <v>3.778</v>
      </c>
      <c r="IN48" s="1060">
        <v>4.5739999999999998</v>
      </c>
      <c r="IO48" s="1058">
        <v>1.702</v>
      </c>
      <c r="IP48" s="1059">
        <v>4.1689999999999996</v>
      </c>
      <c r="IQ48" s="1060">
        <v>4.0910000000000002</v>
      </c>
      <c r="IR48" s="1060">
        <v>1.367</v>
      </c>
      <c r="IS48" s="1060">
        <v>1.579</v>
      </c>
      <c r="IT48" s="1060">
        <v>0.32900000000000001</v>
      </c>
      <c r="IU48" s="1060">
        <v>3.7170000000000001</v>
      </c>
      <c r="IV48" s="1060">
        <v>5.7830000000000004</v>
      </c>
      <c r="IW48" s="1060">
        <v>4.2080000000000002</v>
      </c>
      <c r="IX48" s="1060">
        <v>2.7679999999999998</v>
      </c>
      <c r="IY48" s="1060">
        <v>4.851</v>
      </c>
      <c r="IZ48" s="1060">
        <v>5.83</v>
      </c>
      <c r="JA48" s="1060">
        <v>3.0819999999999999</v>
      </c>
      <c r="JB48" s="1060">
        <v>2.5750000000000002</v>
      </c>
      <c r="JC48" s="1060">
        <v>2.2589999999999999</v>
      </c>
      <c r="JD48" s="1060">
        <v>0.57799999999999996</v>
      </c>
      <c r="JE48" s="1060">
        <v>2.3439999999999999</v>
      </c>
      <c r="JF48" s="1060">
        <v>1.9119999999999999</v>
      </c>
      <c r="JG48" s="1060">
        <v>2.8839999999999999</v>
      </c>
      <c r="JH48" s="1060">
        <v>2.2839999999999998</v>
      </c>
      <c r="JI48" s="1060"/>
      <c r="JJ48" s="1060"/>
      <c r="JK48" s="1060"/>
      <c r="JL48" s="1060"/>
      <c r="JM48" s="1060"/>
      <c r="JN48" s="1060"/>
      <c r="JO48" s="1060"/>
    </row>
    <row r="49" spans="1:302" ht="13.5" hidden="1" customHeight="1">
      <c r="A49" s="1018"/>
      <c r="B49" s="1972"/>
      <c r="C49" s="1973"/>
      <c r="D49" s="1019" t="s">
        <v>1144</v>
      </c>
      <c r="E49" s="1020"/>
      <c r="F49" s="1061">
        <v>3.9460000000000006</v>
      </c>
      <c r="G49" s="1062">
        <v>2.3889999999999998</v>
      </c>
      <c r="H49" s="1063">
        <f t="shared" ref="H49:AP49" si="81">F49+H47-H48</f>
        <v>4.0870000000000006</v>
      </c>
      <c r="I49" s="1064">
        <f t="shared" si="81"/>
        <v>1.3619999999999997</v>
      </c>
      <c r="J49" s="1065">
        <f t="shared" si="81"/>
        <v>4.5870000000000006</v>
      </c>
      <c r="K49" s="1066">
        <f t="shared" si="81"/>
        <v>1.1279999999999997</v>
      </c>
      <c r="L49" s="1065">
        <f t="shared" si="81"/>
        <v>5.0870000000000006</v>
      </c>
      <c r="M49" s="1066">
        <f t="shared" si="81"/>
        <v>0.15899999999999959</v>
      </c>
      <c r="N49" s="1063">
        <f t="shared" si="81"/>
        <v>5.5869999999999997</v>
      </c>
      <c r="O49" s="1066">
        <f t="shared" si="81"/>
        <v>1.1989999999999998</v>
      </c>
      <c r="P49" s="1063">
        <f t="shared" si="81"/>
        <v>5.3870000000000005</v>
      </c>
      <c r="Q49" s="1064">
        <f t="shared" si="81"/>
        <v>0.82100000000000017</v>
      </c>
      <c r="R49" s="1067">
        <f t="shared" si="81"/>
        <v>4.9060000000000006</v>
      </c>
      <c r="S49" s="1068">
        <f t="shared" si="81"/>
        <v>5.0000000000003375E-3</v>
      </c>
      <c r="T49" s="1063">
        <f t="shared" si="81"/>
        <v>4.4060000000000006</v>
      </c>
      <c r="U49" s="1066">
        <f t="shared" si="81"/>
        <v>1.0780000000000003</v>
      </c>
      <c r="V49" s="1063">
        <f t="shared" si="81"/>
        <v>5.2870000000000008</v>
      </c>
      <c r="W49" s="1066">
        <f t="shared" si="81"/>
        <v>2.3419999999999996</v>
      </c>
      <c r="X49" s="1065">
        <f t="shared" si="81"/>
        <v>5.8870000000000005</v>
      </c>
      <c r="Y49" s="1066">
        <f t="shared" si="81"/>
        <v>1.585999999999999</v>
      </c>
      <c r="Z49" s="1067">
        <f t="shared" si="81"/>
        <v>6.4870000000000001</v>
      </c>
      <c r="AA49" s="1066">
        <f t="shared" si="81"/>
        <v>2.3299999999999992</v>
      </c>
      <c r="AB49" s="1065">
        <f t="shared" si="81"/>
        <v>5.786999999999999</v>
      </c>
      <c r="AC49" s="1066">
        <f t="shared" si="81"/>
        <v>0.6899999999999995</v>
      </c>
      <c r="AD49" s="1067">
        <f t="shared" si="81"/>
        <v>4.036999999999999</v>
      </c>
      <c r="AE49" s="1066">
        <f t="shared" si="81"/>
        <v>1.218999999999999</v>
      </c>
      <c r="AF49" s="1067">
        <f t="shared" si="81"/>
        <v>4.036999999999999</v>
      </c>
      <c r="AG49" s="1069">
        <f t="shared" si="81"/>
        <v>1.020999999999999</v>
      </c>
      <c r="AH49" s="1070">
        <f t="shared" si="81"/>
        <v>4.036999999999999</v>
      </c>
      <c r="AI49" s="1066">
        <f t="shared" si="81"/>
        <v>1.901999999999999</v>
      </c>
      <c r="AJ49" s="1070">
        <f t="shared" si="81"/>
        <v>4.036999999999999</v>
      </c>
      <c r="AK49" s="1066">
        <f t="shared" si="81"/>
        <v>1.1569999999999987</v>
      </c>
      <c r="AL49" s="1070">
        <f t="shared" si="81"/>
        <v>4.036999999999999</v>
      </c>
      <c r="AM49" s="1066">
        <f t="shared" si="81"/>
        <v>1.2789999999999988</v>
      </c>
      <c r="AN49" s="1070">
        <f t="shared" si="81"/>
        <v>4.036999999999999</v>
      </c>
      <c r="AO49" s="1066">
        <f t="shared" si="81"/>
        <v>2.9179999999999993</v>
      </c>
      <c r="AP49" s="1070">
        <f t="shared" si="81"/>
        <v>4.036999999999999</v>
      </c>
      <c r="AQ49" s="1066">
        <v>1.252</v>
      </c>
      <c r="AR49" s="1070">
        <f t="shared" ref="AR49:AY49" si="82">AP49+AR47-AR48</f>
        <v>4.036999999999999</v>
      </c>
      <c r="AS49" s="1066">
        <f t="shared" si="82"/>
        <v>4.0289999999999999</v>
      </c>
      <c r="AT49" s="1070">
        <f t="shared" si="82"/>
        <v>4.036999999999999</v>
      </c>
      <c r="AU49" s="1066">
        <f t="shared" si="82"/>
        <v>2.0940000000000003</v>
      </c>
      <c r="AV49" s="1070">
        <f t="shared" si="82"/>
        <v>4.036999999999999</v>
      </c>
      <c r="AW49" s="1069">
        <f t="shared" si="82"/>
        <v>1.6140000000000003</v>
      </c>
      <c r="AX49" s="1070">
        <f t="shared" si="82"/>
        <v>4.036999999999999</v>
      </c>
      <c r="AY49" s="1069">
        <f t="shared" si="82"/>
        <v>1.5390000000000006</v>
      </c>
      <c r="AZ49" s="1070">
        <v>4.036999999999999</v>
      </c>
      <c r="BA49" s="1066">
        <v>1.7620000000000009</v>
      </c>
      <c r="BB49" s="1070">
        <v>4.036999999999999</v>
      </c>
      <c r="BC49" s="1066">
        <v>2.4260000000000015</v>
      </c>
      <c r="BD49" s="1070">
        <v>4.036999999999999</v>
      </c>
      <c r="BE49" s="1066">
        <v>2.5980000000000016</v>
      </c>
      <c r="BF49" s="1070">
        <f>BD49+BF47-BF48</f>
        <v>4.036999999999999</v>
      </c>
      <c r="BG49" s="1066">
        <v>2.7530000000000001</v>
      </c>
      <c r="BH49" s="1070">
        <f t="shared" ref="BH49:CX49" si="83">BF49+BH47-BH48</f>
        <v>4.036999999999999</v>
      </c>
      <c r="BI49" s="1066">
        <f t="shared" si="83"/>
        <v>3.36</v>
      </c>
      <c r="BJ49" s="1070">
        <f t="shared" si="83"/>
        <v>4.036999999999999</v>
      </c>
      <c r="BK49" s="1066">
        <f t="shared" si="83"/>
        <v>4.343</v>
      </c>
      <c r="BL49" s="1070">
        <f t="shared" si="83"/>
        <v>4.036999999999999</v>
      </c>
      <c r="BM49" s="1066">
        <f t="shared" si="83"/>
        <v>4.0570000000000004</v>
      </c>
      <c r="BN49" s="1070">
        <f t="shared" si="83"/>
        <v>4.036999999999999</v>
      </c>
      <c r="BO49" s="1066">
        <f t="shared" si="83"/>
        <v>2.9150000000000005</v>
      </c>
      <c r="BP49" s="1070">
        <f t="shared" si="83"/>
        <v>4.036999999999999</v>
      </c>
      <c r="BQ49" s="1066">
        <f t="shared" si="83"/>
        <v>2.5750000000000002</v>
      </c>
      <c r="BR49" s="1070">
        <f t="shared" si="83"/>
        <v>4.036999999999999</v>
      </c>
      <c r="BS49" s="1066">
        <f t="shared" si="83"/>
        <v>2.5450000000000004</v>
      </c>
      <c r="BT49" s="1070">
        <f t="shared" si="83"/>
        <v>4.036999999999999</v>
      </c>
      <c r="BU49" s="1066">
        <f t="shared" si="83"/>
        <v>3.7679999999999998</v>
      </c>
      <c r="BV49" s="1070">
        <f t="shared" si="83"/>
        <v>4.036999999999999</v>
      </c>
      <c r="BW49" s="1066">
        <f t="shared" si="83"/>
        <v>2.4149999999999996</v>
      </c>
      <c r="BX49" s="1070">
        <f t="shared" si="83"/>
        <v>4.036999999999999</v>
      </c>
      <c r="BY49" s="1066">
        <f t="shared" si="83"/>
        <v>1.6330000000000005</v>
      </c>
      <c r="BZ49" s="1070">
        <f t="shared" si="83"/>
        <v>4.036999999999999</v>
      </c>
      <c r="CA49" s="1066">
        <f t="shared" si="83"/>
        <v>1.2030000000000003</v>
      </c>
      <c r="CB49" s="1070">
        <f t="shared" si="83"/>
        <v>4.036999999999999</v>
      </c>
      <c r="CC49" s="1066">
        <f t="shared" si="83"/>
        <v>1.2060000000000004</v>
      </c>
      <c r="CD49" s="1070">
        <f t="shared" si="83"/>
        <v>4.036999999999999</v>
      </c>
      <c r="CE49" s="1066">
        <f t="shared" si="83"/>
        <v>1.3850000000000002</v>
      </c>
      <c r="CF49" s="1070">
        <f t="shared" si="83"/>
        <v>4.036999999999999</v>
      </c>
      <c r="CG49" s="1066">
        <f t="shared" si="83"/>
        <v>1.426000000000001</v>
      </c>
      <c r="CH49" s="1070">
        <f t="shared" si="83"/>
        <v>4.036999999999999</v>
      </c>
      <c r="CI49" s="1066">
        <f t="shared" si="83"/>
        <v>1.7420000000000009</v>
      </c>
      <c r="CJ49" s="1070">
        <f t="shared" si="83"/>
        <v>4.036999999999999</v>
      </c>
      <c r="CK49" s="1066">
        <f t="shared" si="83"/>
        <v>1.8770000000000011</v>
      </c>
      <c r="CL49" s="1070">
        <f t="shared" si="83"/>
        <v>4.036999999999999</v>
      </c>
      <c r="CM49" s="1066">
        <f t="shared" si="83"/>
        <v>1.2120000000000006</v>
      </c>
      <c r="CN49" s="1070">
        <f t="shared" si="83"/>
        <v>4.036999999999999</v>
      </c>
      <c r="CO49" s="1066">
        <f t="shared" si="83"/>
        <v>1.9900000000000011</v>
      </c>
      <c r="CP49" s="1070">
        <f t="shared" si="83"/>
        <v>4.036999999999999</v>
      </c>
      <c r="CQ49" s="1066">
        <f t="shared" si="83"/>
        <v>1.705000000000001</v>
      </c>
      <c r="CR49" s="1070">
        <f t="shared" si="83"/>
        <v>4.036999999999999</v>
      </c>
      <c r="CS49" s="1066">
        <f t="shared" si="83"/>
        <v>2.0160000000000009</v>
      </c>
      <c r="CT49" s="1070">
        <f t="shared" si="83"/>
        <v>4.036999999999999</v>
      </c>
      <c r="CU49" s="1066">
        <f t="shared" si="83"/>
        <v>3.6950000000000003</v>
      </c>
      <c r="CV49" s="1070">
        <f t="shared" si="83"/>
        <v>4.036999999999999</v>
      </c>
      <c r="CW49" s="1066">
        <f t="shared" si="83"/>
        <v>3.3359999999999999</v>
      </c>
      <c r="CX49" s="1070">
        <f t="shared" si="83"/>
        <v>4.036999999999999</v>
      </c>
      <c r="CY49" s="1066">
        <v>1.6779999999999999</v>
      </c>
      <c r="CZ49" s="1070">
        <f t="shared" ref="CZ49:DE49" si="84">CX49+CZ47-CZ48</f>
        <v>4.036999999999999</v>
      </c>
      <c r="DA49" s="1066">
        <f t="shared" si="84"/>
        <v>4.6550000000000002</v>
      </c>
      <c r="DB49" s="1070">
        <f t="shared" si="84"/>
        <v>4.036999999999999</v>
      </c>
      <c r="DC49" s="1066">
        <f t="shared" si="84"/>
        <v>6.1609999999999996</v>
      </c>
      <c r="DD49" s="1070">
        <f t="shared" si="84"/>
        <v>4.036999999999999</v>
      </c>
      <c r="DE49" s="1066">
        <f t="shared" si="84"/>
        <v>6.9229999999999992</v>
      </c>
      <c r="DF49" s="1070">
        <f>DB49+DF47-DF48</f>
        <v>4.036999999999999</v>
      </c>
      <c r="DG49" s="1066">
        <f>DE49+DG47-DG48</f>
        <v>5.8900000000000006</v>
      </c>
      <c r="DH49" s="1070">
        <f>DD49+DH47-DH48</f>
        <v>4.036999999999999</v>
      </c>
      <c r="DI49" s="1066">
        <f>DG49+DI47-DI48</f>
        <v>3.1370000000000013</v>
      </c>
      <c r="DJ49" s="1070">
        <f>DD49+DJ47-DJ48</f>
        <v>4.036999999999999</v>
      </c>
      <c r="DK49" s="1066">
        <f>DI49+DK47-DK48</f>
        <v>0.73800000000000177</v>
      </c>
      <c r="DL49" s="1070">
        <f>DF49+DL47-DL48</f>
        <v>4.036999999999999</v>
      </c>
      <c r="DM49" s="1066">
        <f>DK49+DM47-DM48</f>
        <v>0.86000000000000165</v>
      </c>
      <c r="DN49" s="1070">
        <f>DH49+DN47-DN48</f>
        <v>4.036999999999999</v>
      </c>
      <c r="DO49" s="1066">
        <f>DM49+DO47-DO48</f>
        <v>0.66900000000000137</v>
      </c>
      <c r="DP49" s="1070">
        <f>DJ49+DP47-DP48</f>
        <v>4.036999999999999</v>
      </c>
      <c r="DQ49" s="1066">
        <f>DO49+DQ47-DQ48</f>
        <v>1.0170000000000012</v>
      </c>
      <c r="DR49" s="1070">
        <f>DL49+DR47-DR48</f>
        <v>4.036999999999999</v>
      </c>
      <c r="DS49" s="1066">
        <f>DQ49+DS47-DS48</f>
        <v>1.6710000000000014</v>
      </c>
      <c r="DT49" s="1070">
        <f>DN49+DT47-DT48</f>
        <v>4.0369999999999981</v>
      </c>
      <c r="DU49" s="1066">
        <f>DS49+DU47-DU48</f>
        <v>3.3550000000000004</v>
      </c>
      <c r="DV49" s="1070">
        <f>DP49+DV47-DV48</f>
        <v>4.036999999999999</v>
      </c>
      <c r="DW49" s="1066">
        <f>DU49+DW47-DW48</f>
        <v>6.136000000000001</v>
      </c>
      <c r="DX49" s="1070">
        <f>DR49+DX47-DX48</f>
        <v>4.036999999999999</v>
      </c>
      <c r="DY49" s="1066">
        <f>DW49+DY47-DY48</f>
        <v>9.7730000000000015</v>
      </c>
      <c r="DZ49" s="1070">
        <f>DT49+DZ47-DZ48</f>
        <v>4.036999999999999</v>
      </c>
      <c r="EA49" s="1066">
        <f>DY49+EA47-EA48</f>
        <v>14.223000000000001</v>
      </c>
      <c r="EB49" s="1070">
        <f>DV49+EB47-EB48</f>
        <v>4.036999999999999</v>
      </c>
      <c r="EC49" s="1066">
        <f>EA49+EC47-EC48</f>
        <v>11.375</v>
      </c>
      <c r="ED49" s="1070">
        <f>DX49+ED47-ED48</f>
        <v>4.036999999999999</v>
      </c>
      <c r="EE49" s="1066">
        <f>EC49+EE47-EE48</f>
        <v>8.2669999999999995</v>
      </c>
      <c r="EF49" s="1070">
        <f>DZ49+EF47-EF48</f>
        <v>4.036999999999999</v>
      </c>
      <c r="EG49" s="1066">
        <f>EE49+EG47-EG48</f>
        <v>2.5709999999999997</v>
      </c>
      <c r="EH49" s="1070">
        <f>EB49+EH47-EH48</f>
        <v>4.036999999999999</v>
      </c>
      <c r="EI49" s="1066">
        <f>EG49+EI47-EI48</f>
        <v>2.84</v>
      </c>
      <c r="EJ49" s="1070">
        <f>ED49+EJ47-EJ48</f>
        <v>4.036999999999999</v>
      </c>
      <c r="EK49" s="1066">
        <f>EI49+EK47-EK48</f>
        <v>3.2530000000000001</v>
      </c>
      <c r="EL49" s="1070">
        <f>EF49+EL47-EL48</f>
        <v>4.036999999999999</v>
      </c>
      <c r="EM49" s="1066">
        <f>EK49+EM47-EM48</f>
        <v>1.286</v>
      </c>
      <c r="EN49" s="1070">
        <f>EH49+EN47-EN48</f>
        <v>4.036999999999999</v>
      </c>
      <c r="EO49" s="1066">
        <v>1.5409999999999999</v>
      </c>
      <c r="EP49" s="1070">
        <f>EJ49+EP47-EP48</f>
        <v>4.036999999999999</v>
      </c>
      <c r="EQ49" s="1066">
        <f>EO49+EQ47-EQ48</f>
        <v>5.3970000000000011</v>
      </c>
      <c r="ER49" s="1070">
        <f>EL49+ER47-ER48</f>
        <v>4.036999999999999</v>
      </c>
      <c r="ES49" s="1066">
        <f>EQ49+ES47-ES48</f>
        <v>9.4920000000000027</v>
      </c>
      <c r="ET49" s="1070">
        <f>EN49+ET47-ET48</f>
        <v>4.036999999999999</v>
      </c>
      <c r="EU49" s="1066">
        <f>ES49+EU47-EU48</f>
        <v>6.3590000000000027</v>
      </c>
      <c r="EV49" s="1070">
        <f>EP49+EV47-EV48</f>
        <v>4.036999999999999</v>
      </c>
      <c r="EW49" s="1066">
        <f>EU49+EW47-EW48</f>
        <v>8.2070000000000025</v>
      </c>
      <c r="EX49" s="1070">
        <f>ER49+EX47-EX48</f>
        <v>4.036999999999999</v>
      </c>
      <c r="EY49" s="1066" t="e">
        <f>EW49+EY47-EY48</f>
        <v>#REF!</v>
      </c>
      <c r="EZ49" s="1070">
        <f>ET49+EZ47-EZ48</f>
        <v>4.036999999999999</v>
      </c>
      <c r="FA49" s="1066" t="e">
        <f>EY49+FA47-FA48</f>
        <v>#REF!</v>
      </c>
      <c r="FB49" s="1070">
        <f>EV49+FB47-FB48</f>
        <v>4.036999999999999</v>
      </c>
      <c r="FC49" s="1066" t="e">
        <f>FA49+FC47-FC48</f>
        <v>#REF!</v>
      </c>
      <c r="FD49" s="1070">
        <f>EX49+FD47-FD48</f>
        <v>4.036999999999999</v>
      </c>
      <c r="FE49" s="1066">
        <v>6.6520000000000001</v>
      </c>
      <c r="FF49" s="1070">
        <f>EZ49+FF47-FF48</f>
        <v>4.0369999999999981</v>
      </c>
      <c r="FG49" s="1066">
        <f>FE49+FG47-FG48</f>
        <v>4.4179999999999993</v>
      </c>
      <c r="FH49" s="1070">
        <f>FB49+FH47-FH48</f>
        <v>4.036999999999999</v>
      </c>
      <c r="FI49" s="1066">
        <f>FG49+FI47-FI48</f>
        <v>1.8289999999999993</v>
      </c>
      <c r="FJ49" s="1070">
        <f>FD49+FJ47-FJ48</f>
        <v>4.0369999999999999</v>
      </c>
      <c r="FK49" s="1066">
        <f>FI49+FK47-FK48</f>
        <v>0.62999999999999901</v>
      </c>
      <c r="FL49" s="1070">
        <f>FF49+FL47-FL48</f>
        <v>4.0369999999999981</v>
      </c>
      <c r="FM49" s="1066">
        <f>FK49+FM47-FM48</f>
        <v>0.18499999999999872</v>
      </c>
      <c r="FN49" s="1070">
        <f>FH49+FN47-FN48</f>
        <v>4.036999999999999</v>
      </c>
      <c r="FO49" s="1066">
        <f>FM49+FO47-FO48</f>
        <v>1.7799999999999985</v>
      </c>
      <c r="FP49" s="1070">
        <f>FJ49+FP47-FP48</f>
        <v>4.0369999999999999</v>
      </c>
      <c r="FQ49" s="1066">
        <f>FO49+FQ47-FQ48</f>
        <v>2.278999999999999</v>
      </c>
      <c r="FR49" s="1406">
        <v>1.4379999999999999</v>
      </c>
      <c r="FS49" s="1066">
        <f t="shared" ref="FS49:FY49" si="85">FQ49+FS47-FS48</f>
        <v>1.3769999999999989</v>
      </c>
      <c r="FT49" s="1070">
        <f t="shared" si="85"/>
        <v>-0.13500000000000023</v>
      </c>
      <c r="FU49" s="1066">
        <f t="shared" si="85"/>
        <v>2.0609999999999986</v>
      </c>
      <c r="FV49" s="1070">
        <f t="shared" si="85"/>
        <v>2.7319999999999998</v>
      </c>
      <c r="FW49" s="1066">
        <f t="shared" si="85"/>
        <v>2.9479999999999982</v>
      </c>
      <c r="FX49" s="1070">
        <f t="shared" si="85"/>
        <v>7.266</v>
      </c>
      <c r="FY49" s="1066">
        <f t="shared" si="85"/>
        <v>7.0979999999999981</v>
      </c>
      <c r="FZ49" s="1070">
        <v>8.7089999999999996</v>
      </c>
      <c r="GA49" s="1064">
        <f>FY49+GA47-GA48</f>
        <v>6.3989999999999982</v>
      </c>
      <c r="GB49" s="1072">
        <f t="shared" ref="GB49:GR49" si="86">GA49+GB47-GB48</f>
        <v>2.8409999999999984</v>
      </c>
      <c r="GC49" s="1072">
        <f t="shared" si="86"/>
        <v>3.6839999999999979</v>
      </c>
      <c r="GD49" s="1072">
        <f t="shared" si="86"/>
        <v>7.3349999999999982</v>
      </c>
      <c r="GE49" s="1073">
        <f t="shared" si="86"/>
        <v>7.6889999999999983</v>
      </c>
      <c r="GF49" s="1074">
        <f t="shared" si="86"/>
        <v>10.418999999999999</v>
      </c>
      <c r="GG49" s="1073">
        <f t="shared" si="86"/>
        <v>12.578999999999999</v>
      </c>
      <c r="GH49" s="1073">
        <f t="shared" si="86"/>
        <v>2.5639999999999983</v>
      </c>
      <c r="GI49" s="1075">
        <f t="shared" si="86"/>
        <v>3.5359999999999983</v>
      </c>
      <c r="GJ49" s="1073">
        <f t="shared" si="86"/>
        <v>7.5149999999999979</v>
      </c>
      <c r="GK49" s="1075">
        <f t="shared" si="86"/>
        <v>9.0539999999999985</v>
      </c>
      <c r="GL49" s="1073">
        <f t="shared" si="86"/>
        <v>13.684999999999999</v>
      </c>
      <c r="GM49" s="1075">
        <f t="shared" si="86"/>
        <v>15.404</v>
      </c>
      <c r="GN49" s="1074">
        <f t="shared" si="86"/>
        <v>14.681000000000001</v>
      </c>
      <c r="GO49" s="1076">
        <f t="shared" si="86"/>
        <v>12.441000000000003</v>
      </c>
      <c r="GP49" s="1074">
        <f t="shared" si="86"/>
        <v>10.675000000000002</v>
      </c>
      <c r="GQ49" s="1074">
        <f t="shared" si="86"/>
        <v>8.6550000000000029</v>
      </c>
      <c r="GR49" s="1074">
        <f t="shared" si="86"/>
        <v>6.6650000000000027</v>
      </c>
      <c r="GS49" s="1141">
        <v>7.0179999999999998</v>
      </c>
      <c r="GT49" s="1074">
        <f t="shared" ref="GT49:HU49" si="87">GS49+GT47-GT48</f>
        <v>4.1720000000000006</v>
      </c>
      <c r="GU49" s="1074">
        <f t="shared" si="87"/>
        <v>0.71</v>
      </c>
      <c r="GV49" s="1077">
        <f t="shared" si="87"/>
        <v>1.1949999999999998</v>
      </c>
      <c r="GW49" s="1074">
        <f t="shared" si="87"/>
        <v>2.556</v>
      </c>
      <c r="GX49" s="1077">
        <f t="shared" si="87"/>
        <v>2.78</v>
      </c>
      <c r="GY49" s="1073">
        <f t="shared" si="87"/>
        <v>7.4950000000000001</v>
      </c>
      <c r="GZ49" s="1077">
        <f t="shared" si="87"/>
        <v>5.7809999999999997</v>
      </c>
      <c r="HA49" s="1074">
        <f t="shared" si="87"/>
        <v>4.3439999999999994</v>
      </c>
      <c r="HB49" s="1074">
        <f t="shared" si="87"/>
        <v>6.891</v>
      </c>
      <c r="HC49" s="1074">
        <f t="shared" si="87"/>
        <v>8.5790000000000006</v>
      </c>
      <c r="HD49" s="1074">
        <f t="shared" si="87"/>
        <v>9.609</v>
      </c>
      <c r="HE49" s="1074">
        <f t="shared" si="87"/>
        <v>4.3120000000000003</v>
      </c>
      <c r="HF49" s="1074">
        <f t="shared" si="87"/>
        <v>1.8180000000000001</v>
      </c>
      <c r="HG49" s="1074">
        <f t="shared" si="87"/>
        <v>0.66500000000000026</v>
      </c>
      <c r="HH49" s="1074">
        <f t="shared" si="87"/>
        <v>3.0070000000000006</v>
      </c>
      <c r="HI49" s="1077">
        <f t="shared" si="87"/>
        <v>3.5610000000000004</v>
      </c>
      <c r="HJ49" s="1074">
        <f t="shared" si="87"/>
        <v>9.9779999999999998</v>
      </c>
      <c r="HK49" s="1142">
        <f t="shared" si="87"/>
        <v>14.727</v>
      </c>
      <c r="HL49" s="1142">
        <f t="shared" si="87"/>
        <v>14.991999999999999</v>
      </c>
      <c r="HM49" s="1077">
        <f t="shared" si="87"/>
        <v>15.483000000000001</v>
      </c>
      <c r="HN49" s="1078">
        <f t="shared" si="87"/>
        <v>12.589</v>
      </c>
      <c r="HO49" s="1078">
        <f t="shared" si="87"/>
        <v>10.764000000000001</v>
      </c>
      <c r="HP49" s="1078">
        <f t="shared" si="87"/>
        <v>8.7680000000000007</v>
      </c>
      <c r="HQ49" s="1078">
        <f t="shared" si="87"/>
        <v>7.3370000000000015</v>
      </c>
      <c r="HR49" s="1078">
        <f t="shared" si="87"/>
        <v>5.2710000000000017</v>
      </c>
      <c r="HS49" s="1143">
        <f t="shared" si="87"/>
        <v>5.873000000000002</v>
      </c>
      <c r="HT49" s="1144">
        <f t="shared" si="87"/>
        <v>5.5980000000000016</v>
      </c>
      <c r="HU49" s="1145">
        <f t="shared" si="87"/>
        <v>5.6760000000000019</v>
      </c>
      <c r="HV49" s="1145">
        <v>4.0810000000000004</v>
      </c>
      <c r="HW49" s="1080">
        <f t="shared" ref="HW49:JO49" si="88">HV49+HW47-HW48</f>
        <v>7.1030000000000015</v>
      </c>
      <c r="HX49" s="1081">
        <f t="shared" si="88"/>
        <v>7.8870000000000022</v>
      </c>
      <c r="HY49" s="1079">
        <f t="shared" si="88"/>
        <v>5.0690000000000026</v>
      </c>
      <c r="HZ49" s="1082">
        <f t="shared" si="88"/>
        <v>8.0440000000000023</v>
      </c>
      <c r="IA49" s="1083">
        <f t="shared" si="88"/>
        <v>6.873000000000002</v>
      </c>
      <c r="IB49" s="1084">
        <f t="shared" si="88"/>
        <v>7.1380000000000017</v>
      </c>
      <c r="IC49" s="1085">
        <f t="shared" si="88"/>
        <v>4.9470000000000018</v>
      </c>
      <c r="ID49" s="1083">
        <f t="shared" si="88"/>
        <v>4.6950000000000021</v>
      </c>
      <c r="IE49" s="1086">
        <f t="shared" si="88"/>
        <v>2.4670000000000023</v>
      </c>
      <c r="IF49" s="1087">
        <f t="shared" si="88"/>
        <v>2.2190000000000021</v>
      </c>
      <c r="IG49" s="1088">
        <f t="shared" si="88"/>
        <v>1.9810000000000019</v>
      </c>
      <c r="IH49" s="1089">
        <f t="shared" si="88"/>
        <v>2.9630000000000019</v>
      </c>
      <c r="II49" s="1088">
        <f t="shared" si="88"/>
        <v>5.546000000000002</v>
      </c>
      <c r="IJ49" s="1090">
        <f t="shared" si="88"/>
        <v>9.2720000000000002</v>
      </c>
      <c r="IK49" s="1090">
        <f t="shared" si="88"/>
        <v>7.8910000000000009</v>
      </c>
      <c r="IL49" s="1091">
        <f t="shared" si="88"/>
        <v>4.9170000000000016</v>
      </c>
      <c r="IM49" s="1088">
        <v>3.214</v>
      </c>
      <c r="IN49" s="1095">
        <f t="shared" si="88"/>
        <v>5.375</v>
      </c>
      <c r="IO49" s="1093">
        <f t="shared" si="88"/>
        <v>4.54</v>
      </c>
      <c r="IP49" s="1094">
        <f t="shared" si="88"/>
        <v>12.574999999999999</v>
      </c>
      <c r="IQ49" s="1095">
        <f t="shared" si="88"/>
        <v>8.4839999999999982</v>
      </c>
      <c r="IR49" s="1095">
        <f t="shared" si="88"/>
        <v>11.867999999999999</v>
      </c>
      <c r="IS49" s="1095">
        <f t="shared" si="88"/>
        <v>14.191999999999998</v>
      </c>
      <c r="IT49" s="1095">
        <f t="shared" si="88"/>
        <v>15.519999999999998</v>
      </c>
      <c r="IU49" s="1095">
        <f t="shared" si="88"/>
        <v>13.964999999999998</v>
      </c>
      <c r="IV49" s="1095">
        <f t="shared" si="88"/>
        <v>8.2709999999999972</v>
      </c>
      <c r="IW49" s="1095">
        <f t="shared" si="88"/>
        <v>4.0709999999999962</v>
      </c>
      <c r="IX49" s="1407">
        <f t="shared" si="88"/>
        <v>2.3059999999999965</v>
      </c>
      <c r="IY49" s="1095">
        <f t="shared" si="88"/>
        <v>2.0559999999999965</v>
      </c>
      <c r="IZ49" s="1095">
        <f t="shared" si="88"/>
        <v>5.0539999999999967</v>
      </c>
      <c r="JA49" s="1095">
        <f t="shared" si="88"/>
        <v>2.2469999999999972</v>
      </c>
      <c r="JB49" s="1095">
        <f t="shared" si="88"/>
        <v>3.7819999999999974</v>
      </c>
      <c r="JC49" s="1095">
        <f t="shared" si="88"/>
        <v>2.4769999999999972</v>
      </c>
      <c r="JD49" s="1095">
        <f t="shared" si="88"/>
        <v>4.9659999999999966</v>
      </c>
      <c r="JE49" s="1095">
        <f t="shared" si="88"/>
        <v>3.9519999999999968</v>
      </c>
      <c r="JF49" s="1095">
        <f t="shared" si="88"/>
        <v>4.0349999999999975</v>
      </c>
      <c r="JG49" s="1095">
        <f t="shared" si="88"/>
        <v>3.0719999999999978</v>
      </c>
      <c r="JH49" s="1095">
        <f t="shared" si="88"/>
        <v>4.0119999999999978</v>
      </c>
      <c r="JI49" s="1095">
        <f t="shared" si="88"/>
        <v>4.0119999999999978</v>
      </c>
      <c r="JJ49" s="1407">
        <f t="shared" si="88"/>
        <v>4.0119999999999978</v>
      </c>
      <c r="JK49" s="1407">
        <f t="shared" si="88"/>
        <v>4.0119999999999978</v>
      </c>
      <c r="JL49" s="1407">
        <f t="shared" si="88"/>
        <v>4.0119999999999978</v>
      </c>
      <c r="JM49" s="1407">
        <f t="shared" si="88"/>
        <v>4.0119999999999978</v>
      </c>
      <c r="JN49" s="1407">
        <f t="shared" si="88"/>
        <v>4.0119999999999978</v>
      </c>
      <c r="JO49" s="1407">
        <f t="shared" si="88"/>
        <v>4.0119999999999978</v>
      </c>
    </row>
    <row r="50" spans="1:302" s="1137" customFormat="1" ht="13.5" hidden="1" customHeight="1" thickBot="1">
      <c r="A50" s="1408"/>
      <c r="B50" s="1975"/>
      <c r="C50" s="1977"/>
      <c r="D50" s="1146" t="s">
        <v>1145</v>
      </c>
      <c r="E50" s="1147">
        <v>1.3</v>
      </c>
      <c r="F50" s="1148">
        <v>1.6641596963520069</v>
      </c>
      <c r="G50" s="1149">
        <v>1.4530769230769229</v>
      </c>
      <c r="H50" s="1150">
        <f t="shared" ref="H50:AM50" si="89">IF(H49&lt;=J48,H49/J48,IF(H49&lt;=J48+L48,1+(H49-J48)/L48,IF(H49&lt;=J48+L48+N48,2+(H49-J48-L48)/N48,H49*3/(J48+L48+N48))))</f>
        <v>2.3148000000000004</v>
      </c>
      <c r="I50" s="1151">
        <f t="shared" si="89"/>
        <v>0.82796352583586608</v>
      </c>
      <c r="J50" s="1152">
        <f t="shared" si="89"/>
        <v>2.0290000000000004</v>
      </c>
      <c r="K50" s="1153">
        <f t="shared" si="89"/>
        <v>0.70854271356783893</v>
      </c>
      <c r="L50" s="1152">
        <f t="shared" si="89"/>
        <v>1.8623333333333334</v>
      </c>
      <c r="M50" s="1153">
        <f t="shared" si="89"/>
        <v>3.4304207119741012E-2</v>
      </c>
      <c r="N50" s="1150">
        <f t="shared" si="89"/>
        <v>1.7884791222188356</v>
      </c>
      <c r="O50" s="1153">
        <f t="shared" si="89"/>
        <v>0.57040913415794481</v>
      </c>
      <c r="P50" s="1150">
        <f t="shared" si="89"/>
        <v>1.702</v>
      </c>
      <c r="Q50" s="1153">
        <f t="shared" si="89"/>
        <v>0.3823940381928273</v>
      </c>
      <c r="R50" s="1154">
        <f t="shared" si="89"/>
        <v>1.8994808872109488</v>
      </c>
      <c r="S50" s="1155">
        <f t="shared" si="89"/>
        <v>1.958480219349917E-3</v>
      </c>
      <c r="T50" s="1150">
        <f t="shared" si="89"/>
        <v>1.7623333333333333</v>
      </c>
      <c r="U50" s="1153">
        <f t="shared" si="89"/>
        <v>0.26209579382445908</v>
      </c>
      <c r="V50" s="1150">
        <f t="shared" si="89"/>
        <v>1.6534285714285717</v>
      </c>
      <c r="W50" s="1153">
        <f t="shared" si="89"/>
        <v>0.59760142893595292</v>
      </c>
      <c r="X50" s="1152">
        <f t="shared" si="89"/>
        <v>1.5967500000000001</v>
      </c>
      <c r="Y50" s="1153">
        <f t="shared" si="89"/>
        <v>0.68391548081069387</v>
      </c>
      <c r="Z50" s="1152">
        <f t="shared" si="89"/>
        <v>1.7005633802816902</v>
      </c>
      <c r="AA50" s="1153">
        <f t="shared" si="89"/>
        <v>0.56622114216281871</v>
      </c>
      <c r="AB50" s="1152">
        <f t="shared" si="89"/>
        <v>2.7333333333333325</v>
      </c>
      <c r="AC50" s="1153">
        <f t="shared" si="89"/>
        <v>0.21185139699109595</v>
      </c>
      <c r="AD50" s="1152">
        <f t="shared" si="89"/>
        <v>2.8241881298992157</v>
      </c>
      <c r="AE50" s="1153">
        <f t="shared" si="89"/>
        <v>1.2121724429416729</v>
      </c>
      <c r="AF50" s="1152">
        <f t="shared" si="89"/>
        <v>2.4225993377483439</v>
      </c>
      <c r="AG50" s="1153">
        <f t="shared" si="89"/>
        <v>0.86306001690616985</v>
      </c>
      <c r="AH50" s="1157">
        <f t="shared" si="89"/>
        <v>1.9317052980132448</v>
      </c>
      <c r="AI50" s="1153">
        <f t="shared" si="89"/>
        <v>0.49881982690794624</v>
      </c>
      <c r="AJ50" s="1157">
        <f t="shared" si="89"/>
        <v>1.5551369863013695</v>
      </c>
      <c r="AK50" s="1153">
        <f t="shared" si="89"/>
        <v>0.95148026315789369</v>
      </c>
      <c r="AL50" s="1157">
        <f t="shared" si="89"/>
        <v>1.3344311377245506</v>
      </c>
      <c r="AM50" s="1153">
        <f t="shared" si="89"/>
        <v>0.48538899430739996</v>
      </c>
      <c r="AN50" s="1157">
        <f>IF(AN49&lt;=AP48,AN49/AP48,IF(AN49&lt;=AP48+AR48,1+(AN49-AP48)/AR48,IF(AN49&lt;=AP48+AR48+#REF!,2+(AN49-AP48-AR48)/#REF!,AN49*3/(AP48+AR48+#REF!))))</f>
        <v>1.2922431865828088</v>
      </c>
      <c r="AO50" s="1153">
        <f>IF(AO49&lt;=AQ48,AO49/AQ48,IF(AO49&lt;=AQ48+AS48,1+(AO49-AQ48)/AS48,IF(AO49&lt;=AQ48+AS48+AU48,2+(AO49-AQ48-AS48)/AU48,AO49*3/(AQ48+AS48+AU48))))</f>
        <v>0.94129032258064493</v>
      </c>
      <c r="AP50" s="1157">
        <f>IF(AP49&lt;=AR48,AP49/AR48,IF(AP49&lt;=AR48+AT48,1+(AP49-AR48)/AT48,IF(AP49&lt;=AR48+AT48+#REF!,2+(AP49-AR48-AT48)/#REF!,AP49*3/(AR48+AT48+#REF!))))</f>
        <v>1.5728155339805823</v>
      </c>
      <c r="AQ50" s="1153">
        <f>IF(AQ49&lt;=AS48,AQ49/AS48,IF(AQ49&lt;=AS48+AU48,1+(AQ49-AS48)/AU48,IF(AQ49&lt;=AS48+AU48+AW48,2+(AQ49-AS48-AU48)/AW48,AQ49*3/(AS48+AU48+AW48))))</f>
        <v>0.56118332586284181</v>
      </c>
      <c r="AR50" s="1157">
        <f>IF(AR49&lt;=AT48,AR49/AT48,IF(AR49&lt;=AT48+AV48,1+(AR49-AT48)/AV48,IF(AR49&lt;=AT48+AV48+BH48,2+(AR49-AT48-AV48)/BH48,AR49*3/(AT48+AV48+BH48))))</f>
        <v>1.3931128537333786</v>
      </c>
      <c r="AS50" s="1153">
        <f>IF(AS49&lt;=AU48,AS49/AU48,IF(AS49&lt;=AU48+AW48,1+(AS49-AU48)/AW48,IF(AS49&lt;=AU48+AW48+AY48,2+(AS49-AU48-AW48)/AY48,AS49*3/(AU48+AW48+AY48))))</f>
        <v>0.85942832764505128</v>
      </c>
      <c r="AT50" s="1157">
        <f>IF(AT49&lt;=AV48,AT49/AV48,IF(AT49&lt;=AV48+BH48,1+(AT49-AV48)/BH48,IF(AT49&lt;=AV48+BH48+BZ48,2+(AT49-AV48-BH48)/BZ48,AT49*3/(AV48+BH48+BZ48))))</f>
        <v>1.4677966101694913</v>
      </c>
      <c r="AU50" s="1153">
        <f>IF(AU49&lt;=AW48,AU49/AW48,IF(AU49&lt;=AW48+AY48,1+(AU49-AW48)/AY48,IF(AU49&lt;=AW48+AY48+BA48,2+(AU49-AW48-AY48)/BA48,AU49*3/(AW48+AY48+BA48))))</f>
        <v>1.091505949938449</v>
      </c>
      <c r="AV50" s="1157">
        <f>IF(AV49&lt;=AX48,AV49/AX48,IF(AV49&lt;=AX48+AZ48,1+(AV49-AX48)/AZ48,IF(AV49&lt;=AX48+AZ48+#REF!,2+(AV49-AX48-AZ48)/#REF!,AV49*3/(AX48+AZ48+#REF!))))</f>
        <v>1.0776560266793709</v>
      </c>
      <c r="AW50" s="1153">
        <f>IF(AW49&lt;=AY48,AW49/AY48,IF(AW49&lt;=AY48+BA48,1+(AW49-AY48)/BA48,IF(AW49&lt;=AY48+BA48+BC48,2+(AW49-AY48-BA48)/BC48,AW49*3/(AY48+BA48+BC48))))</f>
        <v>0.66228970045137481</v>
      </c>
      <c r="AX50" s="1157">
        <f>IF(AX49&lt;=AZ48,AX49/AZ48,IF(AX49&lt;=AZ48+BB48,1+(AX49-AZ48)/BB48,IF(AX49&lt;=AZ48+BB48+#REF!,2+(AX49-AZ48-BB48)/#REF!,AX49*3/(AZ48+BB48+#REF!))))</f>
        <v>0.96164840400190532</v>
      </c>
      <c r="AY50" s="1153">
        <f>IF(AY49&lt;=BA48,AY49/BA48,IF(AY49&lt;=BA48+BC48,1+(AY49-BA48)/BC48,IF(AY49&lt;=BA48+BC48+BE48,2+(AY49-BA48-BC48)/BE48,AY49*3/(BA48+BC48+BE48))))</f>
        <v>0.46243990384615402</v>
      </c>
      <c r="AZ50" s="1158">
        <v>3.1077999999999992</v>
      </c>
      <c r="BA50" s="1153">
        <v>0.63679074810263858</v>
      </c>
      <c r="BB50" s="1158">
        <v>3.2111019036954085</v>
      </c>
      <c r="BC50" s="1153">
        <v>1.9288569144684264</v>
      </c>
      <c r="BD50" s="1158">
        <v>2.7544954470198673</v>
      </c>
      <c r="BE50" s="1153">
        <v>1.615630712979891</v>
      </c>
      <c r="BF50" s="1158">
        <f>AH50*1.137</f>
        <v>2.1963489238410592</v>
      </c>
      <c r="BG50" s="1153">
        <f>IF(BG49&lt;=BI48,BG49/BI48,IF(BG49&lt;=BI48+BK48,1+(BG49-BI48)/BK48,IF(BG49&lt;=BI48+BK48+BM48,2+(BG49-BI48-BK48)/BM48,BG49*3/(BI48+BK48+BM48))))</f>
        <v>1.2734753146176185</v>
      </c>
      <c r="BH50" s="1158">
        <f>AJ50*1.137</f>
        <v>1.7681907534246573</v>
      </c>
      <c r="BI50" s="1153">
        <f>IF(BI49&lt;=BK48,BI49/BK48,IF(BI49&lt;=BK48+BM48,1+(BI49-BK48)/BM48,IF(BI49&lt;=BK48+BM48+BO48,2+(BI49-BK48-BM48)/BO48,BI49*3/(BK48+BM48+BO48))))</f>
        <v>1.5245237130117553</v>
      </c>
      <c r="BJ50" s="1158">
        <f>AL50*1.137</f>
        <v>1.5172482035928141</v>
      </c>
      <c r="BK50" s="1153">
        <f>IF(BK49&lt;=BM48,BK49/BM48,IF(BK49&lt;=BM48+BO48,1+(BK49-BM48)/BO48,IF(BK49&lt;=BM48+BO48+BQ48,2+(BK49-BM48-BO48)/BQ48,BK49*3/(BM48+BO48+BQ48))))</f>
        <v>1.657553452506134</v>
      </c>
      <c r="BL50" s="1158">
        <f>AN50*1.137</f>
        <v>1.4692805031446536</v>
      </c>
      <c r="BM50" s="1153">
        <f>IF(BM49&lt;=BO48,BM49/BO48,IF(BM49&lt;=BO48+BQ48,1+(BM49-BO48)/BQ48,IF(BM49&lt;=BO48+BQ48+BS48,2+(BM49-BO48-BQ48)/BS48,BM49*3/(BO48+BQ48+BS48))))</f>
        <v>2.0184105553850875</v>
      </c>
      <c r="BN50" s="1158">
        <f>AP50*1.137</f>
        <v>1.7882912621359222</v>
      </c>
      <c r="BO50" s="1153">
        <f>IF(BO49&lt;=BQ48,BO49/BQ48,IF(BO49&lt;=BQ48+BS48,1+(BO49-BQ48)/BS48,IF(BO49&lt;=BQ48+BS48+BU48,2+(BO49-BQ48-BS48)/BU48,BO49*3/(BQ48+BS48+BU48))))</f>
        <v>1.5434182264498313</v>
      </c>
      <c r="BP50" s="1158">
        <f>AR50*1.137</f>
        <v>1.5839693146948515</v>
      </c>
      <c r="BQ50" s="1153">
        <f>IF(BQ49&lt;=BS48,BQ49/BS48,IF(BQ49&lt;=BS48+BU48,1+(BQ49-BS48)/BU48,IF(BQ49&lt;=BS48+BU48+BW48,2+(BQ49-BS48-BU48)/BW48,BQ49*3/(BS48+BU48+BW48))))</f>
        <v>0.79011966861000316</v>
      </c>
      <c r="BR50" s="1158">
        <f>AT50*1.137</f>
        <v>1.6688847457627116</v>
      </c>
      <c r="BS50" s="1156">
        <f>IF(BS49&lt;=BU48,BS49/BU48,IF(BS49&lt;=BU48+BW48,1+(BS49-BU48)/BW48,IF(BS49&lt;=BU48+BW48+#REF!,2+(BS49-BU48-BW48)/#REF!,BS49*3/(BU48+BW48+#REF!))))</f>
        <v>0.58025535795713645</v>
      </c>
      <c r="BT50" s="1158">
        <f>AV50*1.137</f>
        <v>1.2252949023344446</v>
      </c>
      <c r="BU50" s="1153">
        <f>IF(BU49&lt;=BW48,BU49/BW48,IF(BU49&lt;=BW48+BY48,1+(BU49-BW48)/BY48,IF(BU49&lt;=BW48+BY48+CA48,2+(BU49-BW48-BY48)/CA48,BU49*3/(BW48+BY48+CA48))))</f>
        <v>1.1070821529745041</v>
      </c>
      <c r="BV50" s="1158">
        <f>AX50*1.137</f>
        <v>1.0933942353501664</v>
      </c>
      <c r="BW50" s="1153">
        <f>IF(BW49&lt;=BY48,BW49/BY48,IF(BW49&lt;=BY48+CA48,1+(BW49-BY48)/CA48,IF(BW49&lt;=BY48+CA48+CC48,2+(BW49-BY48-CA48)/CC48,BW49*3/(BY48+CA48+CC48))))</f>
        <v>0.6841359773371104</v>
      </c>
      <c r="BX50" s="1158">
        <f>AZ50*1.137</f>
        <v>3.5335685999999993</v>
      </c>
      <c r="BY50" s="1153">
        <f>IF(BY49&lt;=CA48,BY49/CA48,IF(BY49&lt;=CA48+CC48,1+(BY49-CA48)/CC48,IF(BY49&lt;=CA48+CC48+CE48,2+(BY49-CA48-CC48)/CE48,BY49*3/(CA48+CC48+CE48))))</f>
        <v>0.46129943502824872</v>
      </c>
      <c r="BZ50" s="1158">
        <f>BB50*1.137</f>
        <v>3.6510228645016793</v>
      </c>
      <c r="CA50" s="1153">
        <f>IF(CA49&lt;=CC48,CA49/CC48,IF(CA49&lt;=CC48+CE48,1+(CA49-CC48)/CE48,IF(CA49&lt;=CC48+CE48+CG48,2+(CA49-CC48-CE48)/CG48,CA49*3/(CC48+CE48+CG48))))</f>
        <v>0.75517890772128082</v>
      </c>
      <c r="CB50" s="1158">
        <f>BD50*1.137</f>
        <v>3.1318613232615893</v>
      </c>
      <c r="CC50" s="1153">
        <f>IF(CC49&lt;=CE48,CC49/CE48,IF(CC49&lt;=CE48+CG48,1+(CC49-CE48)/CG48,IF(CC49&lt;=CE48+CG48+CI48,2+(CC49-CE48-CG48)/CI48,CC49*3/(CE48+CG48+CI48))))</f>
        <v>1.0293763544425718</v>
      </c>
      <c r="CD50" s="1158">
        <f>BF50*1.137</f>
        <v>2.4972487264072845</v>
      </c>
      <c r="CE50" s="1153">
        <f>IF(CE49&lt;=CG48,CE49/CG48,IF(CE49&lt;=CG48+CI48,1+(CE49-CG48)/CI48,IF(CE49&lt;=CG48+CI48+CK48,2+(CE49-CG48-CI48)/CK48,CE49*3/(CG48+CI48+CK48))))</f>
        <v>0.33349385986034202</v>
      </c>
      <c r="CF50" s="1158">
        <f>BH50*1.137</f>
        <v>2.0104328866438355</v>
      </c>
      <c r="CG50" s="1153">
        <f>IF(CG49&lt;=CI48,CG49/CI48,IF(CG49&lt;=CI48+CK48,1+(CG49-CI48)/CK48,IF(CG49&lt;=CI48+CK48+CM48,2+(CG49-CI48-CK48)/CM48,CG49*3/(CI48+CK48+CM48))))</f>
        <v>0.30103440996411251</v>
      </c>
      <c r="CH50" s="1158">
        <f>BJ50*1.137</f>
        <v>1.7251112074850297</v>
      </c>
      <c r="CI50" s="1153">
        <f>IF(CI49&lt;=CK48,CI49/CK48,IF(CI49&lt;=CK48+CM48,1+(CI49-CK48)/CM48,IF(CI49&lt;=CK48+CM48+CO48,2+(CI49-CK48-CM48)/CO48,CI49*3/(CK48+CM48+CO48))))</f>
        <v>0.5285194174757285</v>
      </c>
      <c r="CJ50" s="1158">
        <f>BL50*1.137</f>
        <v>1.6705719320754713</v>
      </c>
      <c r="CK50" s="1153">
        <f>IF(CK49&lt;=CM48,CK49/CM48,IF(CK49&lt;=CM48+CO48,1+(CK49-CM48)/CO48,IF(CK49&lt;=CM48+CO48+CQ48,2+(CK49-CM48-CO48)/CQ48,CK49*3/(CM48+CO48+CQ48))))</f>
        <v>0.33728661275831107</v>
      </c>
      <c r="CL50" s="1158">
        <f>BN50*1.137</f>
        <v>2.0332871650485433</v>
      </c>
      <c r="CM50" s="1153">
        <f>IF(CM49&lt;=CO48,CM49/CO48,IF(CM49&lt;=CO48+CQ48,1+(CM49-CO48)/CQ48,IF(CM49&lt;=CO48+CQ48+CS48,2+(CM49-CO48-CQ48)/CS48,CM49*3/(CO48+CQ48+CS48))))</f>
        <v>0.31132802465964571</v>
      </c>
      <c r="CN50" s="1158">
        <f>BP50*1.137</f>
        <v>1.8009731108080462</v>
      </c>
      <c r="CO50" s="1156">
        <f>IF(CO49&lt;=CQ48,CO49/CQ48,IF(CO49&lt;=CQ48+CS48,1+(CO49-CQ48)/CS48,IF(CO49&lt;=CQ48+CS48+CU48,2+(CO49-CQ48-CS48)/CU48,CO49*3/(CQ48+CS48+CU48))))</f>
        <v>0.41815507459550344</v>
      </c>
      <c r="CP50" s="1158">
        <f>BR50*1.137</f>
        <v>1.8975219559322032</v>
      </c>
      <c r="CQ50" s="1156">
        <f>IF(CQ49&lt;=CS48,CQ49/CS48,IF(CQ49&lt;=CS48+CU48,1+(CQ49-CS48)/CU48,IF(CQ49&lt;=CS48+CU48+CW48,2+(CQ49-CS48-CU48)/CW48,CQ49*3/(CS48+CU48+CW48))))</f>
        <v>0.81578947368421106</v>
      </c>
      <c r="CR50" s="1158">
        <f>BT50*1.137</f>
        <v>1.3931603039542635</v>
      </c>
      <c r="CS50" s="1156">
        <f>IF(CS49&lt;=CU48,CS49/CU48,IF(CS49&lt;=CU48+CW48,1+(CS49-CU48)/CW48,IF(CS49&lt;=CU48+CW48+CY48,2+(CS49-CU48-CW48)/CY48,CS49*3/(CU48+CW48+CY48))))</f>
        <v>0.32951945080091544</v>
      </c>
      <c r="CT50" s="1158">
        <f>BV50*1.137</f>
        <v>1.2431892455931393</v>
      </c>
      <c r="CU50" s="1156">
        <f>IF(CU49&lt;=CW48,CU49/CW48,IF(CU49&lt;=CW48+CY48,1+(CU49-CW48)/CY48,IF(CU49&lt;=CW48+CY48+DA48,2+(CU49-CW48-CY48)/DA48,CU49*3/(CW48+CY48+DA48))))</f>
        <v>1.0769682726204466</v>
      </c>
      <c r="CV50" s="1158">
        <f>BX50*1.137</f>
        <v>4.0176674981999989</v>
      </c>
      <c r="CW50" s="1156">
        <f>IF(CW49&lt;=CY48,CW49/CY48,IF(CW49&lt;=CY48+DA48,1+(CW49-CY48)/DA48,IF(CW49&lt;=CY48+DA48+DC48,2+(CW49-CY48-DA48)/DC48,CW49*3/(CY48+DA48+DC48))))</f>
        <v>0.4900117508813161</v>
      </c>
      <c r="CX50" s="1158">
        <f>BZ50*1.137</f>
        <v>4.1512129969384093</v>
      </c>
      <c r="CY50" s="1156">
        <f>IF(CY49&lt;=DA48,CY49/DA48,IF(CY49&lt;=DA48+DC48,1+(CY49-DA48)/DC48,IF(CY49&lt;=DA48+DC48+DE48,2+(CY49-DA48-DC48)/DE48,CY49*3/(DA48+DC48+DE48))))</f>
        <v>0.77327188940092162</v>
      </c>
      <c r="CZ50" s="1158">
        <f>CB50*1.137</f>
        <v>3.5609263245484271</v>
      </c>
      <c r="DA50" s="1156">
        <f>IF(DA49&lt;=DC48,DA49/DC48,IF(DA49&lt;=DC48+DE48,1+(DA49-DC48)/DE48,IF(DA49&lt;=DC48+DE48+DG48,2+(DA49-DC48-DE48)/DG48,DA49*3/(DC48+DE48+DG48))))</f>
        <v>2.0743774574049803</v>
      </c>
      <c r="DB50" s="1158">
        <f>CD50*1.137</f>
        <v>2.8393718019250827</v>
      </c>
      <c r="DC50" s="1156">
        <f>IF(DC49&lt;=DE48,DC49/DE48,IF(DC49&lt;=DE48+DG48,1+(DC49-DE48)/DG48,IF(DC49&lt;=DE48+DG48+DI48,2+(DC49-DE48-DG48)/DI48,DC49*3/(DE48+DG48+DI48))))</f>
        <v>2.211244652678753</v>
      </c>
      <c r="DD50" s="1158">
        <f>CF50*1.137</f>
        <v>2.285862192114041</v>
      </c>
      <c r="DE50" s="1156">
        <f>IF(DE49&lt;=DG48,DE49/DG48,IF(DE49&lt;=DG48+DI48,1+(DE49-DG48)/DI48,IF(DE49&lt;=DG48+DI48+DK48,2+(DE49-DG48-DI48)/DK48,DE49*3/(DG48+DI48+DK48))))</f>
        <v>1.7885516398451822</v>
      </c>
      <c r="DF50" s="1158">
        <f>CH50*1.137</f>
        <v>1.9614514429104788</v>
      </c>
      <c r="DG50" s="1156">
        <f>IF(DG49&lt;=DI48,DG49/DI48,IF(DG49&lt;=DI48+DK48,1+(DG49-DI48)/DK48,IF(DG49&lt;=DI48+DK48+DM48,2+(DG49-DI48-DK48)/DM48,DG49*3/(DI48+DK48+DM48))))</f>
        <v>1.2474772956609488</v>
      </c>
      <c r="DH50" s="1158">
        <f>CJ50*1.137</f>
        <v>1.8994402867698108</v>
      </c>
      <c r="DI50" s="1156">
        <f>IF(DI49&lt;=DK48,DI49/DK48,IF(DI49&lt;=DK48+DM48,1+(DI49-DK48)/DM48,IF(DI49&lt;=DK48+DM48+DO48,2+(DI49-DK48-DM48)/DO48,DI49*3/(DK48+DM48+DO48))))</f>
        <v>0.79137235116044435</v>
      </c>
      <c r="DJ50" s="1158">
        <v>1.5</v>
      </c>
      <c r="DK50" s="1156">
        <f>IF(DK49&lt;=DM48,DK49/DM48,IF(DK49&lt;=DM48+DO48,1+(DK49-DM48)/DO48,IF(DK49&lt;=DM48+DO48+DQ48,2+(DK49-DM48-DO48)/DQ48,DK49*3/(DM48+DO48+DQ48))))</f>
        <v>0.43082311733800449</v>
      </c>
      <c r="DL50" s="1158">
        <v>1.5</v>
      </c>
      <c r="DM50" s="1156">
        <f>IF(DM49&lt;=DO48,DM49/DO48,IF(DM49&lt;=DO48+DQ48,1+(DM49-DO48)/DQ48,IF(DM49&lt;=DO48+DQ48+DS48,2+(DM49-DO48-DQ48)/DS48,DM49*3/(DO48+DQ48+DS48))))</f>
        <v>0.59106529209622105</v>
      </c>
      <c r="DN50" s="1158">
        <v>1.5</v>
      </c>
      <c r="DO50" s="1156">
        <f>IF(DO49&lt;=DQ48,DO49/DQ48,IF(DO49&lt;=DQ48+DS48,1+(DO49-DQ48)/DS48,IF(DO49&lt;=DQ48+DS48+DU48,2+(DO49-DQ48-DS48)/DU48,DO49*3/(DQ48+DS48+DU48))))</f>
        <v>0.23076923076923125</v>
      </c>
      <c r="DP50" s="1158">
        <v>1.5</v>
      </c>
      <c r="DQ50" s="1156">
        <f>IF(DQ49&lt;=DS48,DQ49/DS48,IF(DQ49&lt;=DS48+DU48,1+(DQ49-DS48)/DU48,IF(DQ49&lt;=DS48+DU48+DW48,2+(DQ49-DS48-DU48)/DW48,DQ49*3/(DS48+DU48+DW48))))</f>
        <v>0.70969993021633027</v>
      </c>
      <c r="DR50" s="1158">
        <v>1.5</v>
      </c>
      <c r="DS50" s="1156">
        <f>IF(DS49&lt;=DU48,DS49/DU48,IF(DS49&lt;=DU48+DW48,1+(DS49-DU48)/DW48,IF(DS49&lt;=DU48+DW48+DY48,2+(DS49-DU48-DW48)/DY48,DS49*3/(DU48+DW48+DY48))))</f>
        <v>0.33446757405924765</v>
      </c>
      <c r="DT50" s="1158">
        <v>1.5</v>
      </c>
      <c r="DU50" s="1156">
        <f>IF(DU49&lt;=DW48,DU49/DW48,IF(DU49&lt;=DW48+DY48,1+(DU49-DW48)/DY48,IF(DU49&lt;=DW48+DY48+EA48,2+(DU49-DW48-DY48)/EA48,DU49*3/(DW48+DY48+EA48))))</f>
        <v>0.35627057449293836</v>
      </c>
      <c r="DV50" s="1158">
        <v>1.5</v>
      </c>
      <c r="DW50" s="1156">
        <f>IF(DW49&lt;=DY48,DW49/DY48,IF(DW49&lt;=DY48+EA48,1+(DW49-DY48)/EA48,IF(DW49&lt;=DY48+EA48+EC48,2+(DW49-DY48-EA48)/EC48,DW49*3/(DY48+EA48+EC48))))</f>
        <v>2.561287820015516</v>
      </c>
      <c r="DX50" s="1158">
        <v>1.5</v>
      </c>
      <c r="DY50" s="1156">
        <f>IF(DY49&lt;=EA48,DY49/EA48,IF(DY49&lt;=EA48+EC48,1+(DY49-EA48)/EC48,IF(DY49&lt;=EA48+EC48+EE48,2+(DY49-EA48-EC48)/EE48,DY49*3/(EA48+EC48+EE48))))</f>
        <v>3.2784300570278435</v>
      </c>
      <c r="DZ50" s="1158">
        <v>1.5</v>
      </c>
      <c r="EA50" s="1156">
        <f>IF(EA49&lt;=EC48,EA49/EC48,IF(EA49&lt;=EC48+EE48,1+(EA49-EC48)/EE48,IF(EA49&lt;=EC48+EE48+EG48,2+(EA49-EC48-EE48)/EG48,EA49*3/(EC48+EE48+EG48))))</f>
        <v>3.0565186246418343</v>
      </c>
      <c r="EB50" s="1158">
        <v>1.5</v>
      </c>
      <c r="EC50" s="1156">
        <f>IF(EC49&lt;=EE48,EC49/EE48,IF(EC49&lt;=EE48+EG48,1+(EC49-EE48)/EG48,IF(EC49&lt;=EE48+EG48+EI48,2+(EC49-EE48-EG48)/EI48,EC49*3/(EE48+EG48+EI48))))</f>
        <v>3.117007672634271</v>
      </c>
      <c r="ED50" s="1158">
        <v>1.5</v>
      </c>
      <c r="EE50" s="1156">
        <f>IF(EE49&lt;=EG48,EE49/EG48,IF(EE49&lt;=EG48+EI48,1+(EE49-EG48)/EI48,IF(EE49&lt;=EG48+EI48+EK48,2+(EE49-EG48-EI48)/EK48,EE49*3/(EG48+EI48+EK48))))</f>
        <v>2.1047595682041216</v>
      </c>
      <c r="EF50" s="1158">
        <v>1.5</v>
      </c>
      <c r="EG50" s="1156">
        <f>IF(EG49&lt;=EI48,EG49/EI48,IF(EG49&lt;=EI48+EK48,1+(EG49-EI48)/EK48,IF(EG49&lt;=EI48+EK48+EM48,2+(EG49-EI48-EK48)/EM48,EG49*3/(EI48+EK48+EM48))))</f>
        <v>1.1047595682041216</v>
      </c>
      <c r="EH50" s="1158">
        <v>1.5</v>
      </c>
      <c r="EI50" s="1156">
        <f>IF(EI49&lt;=EK48,EI49/EK48,IF(EI49&lt;=EK48+EM48,1+(EI49-EK48)/EM48,IF(EI49&lt;=EK48+EM48+EO48,2+(EI49-EK48-EM48)/EO48,EI49*3/(EK48+EM48+EO48))))</f>
        <v>0.69676153091265947</v>
      </c>
      <c r="EJ50" s="1158">
        <v>2.5</v>
      </c>
      <c r="EK50" s="1156">
        <f>IF(EK49&lt;=EM48,EK49/EM48,IF(EK49&lt;=EM48+EO48,1+(EK49-EM48)/EO48,IF(EK49&lt;=EM48+EO48+EQ48,2+(EK49-EM48-EO48)/EQ48,EK49*3/(EM48+EO48+EQ48))))</f>
        <v>1.0518397679898495</v>
      </c>
      <c r="EL50" s="1158">
        <v>2.5</v>
      </c>
      <c r="EM50" s="1156">
        <f>IF(EM49&lt;=EO48,EM49/EO48,IF(EM49&lt;=EO48+EQ48,1+(EM49-EO48)/EQ48,IF(EM49&lt;=EO48+EQ48+ES48,2+(EM49-EO48-EQ48)/ES48,EM49*3/(EO48+EQ48+ES48))))</f>
        <v>0.23309769802428856</v>
      </c>
      <c r="EN50" s="1158">
        <v>2.5</v>
      </c>
      <c r="EO50" s="1156">
        <f>IF(EO49&lt;=EQ48,EO49/EQ48,IF(EO49&lt;=EQ48+ES48,1+(EO49-EQ48)/ES48,IF(EO49&lt;=EQ48+ES48+EU48,2+(EO49-EQ48-ES48)/EU48,EO49*3/(EQ48+ES48+EU48))))</f>
        <v>1.3029637760702526</v>
      </c>
      <c r="EP50" s="1158">
        <v>2.5</v>
      </c>
      <c r="EQ50" s="1156">
        <f>IF(EQ49&lt;=ES48,EQ49/ES48,IF(EQ49&lt;=ES48+EU48,1+(EQ49-ES48)/EU48,IF(EQ49&lt;=ES48+EU48+EW48,2+(EQ49-ES48-EU48)/EW48,EQ49*3/(ES48+EU48+EW48))))</f>
        <v>1.6676588778091979</v>
      </c>
      <c r="ER50" s="1158">
        <v>2.5</v>
      </c>
      <c r="ES50" s="1156">
        <f>IF(ES49&lt;=EU48,ES49/EU48,IF(ES49&lt;=EU48+EW48,1+(ES49-EU48)/EW48,IF(ES49&lt;=EU48+EW48+EY48,2+(ES49-EU48-EW48)/EY48,ES49*3/(EU48+EW48+EY48))))</f>
        <v>1.9079895219384422</v>
      </c>
      <c r="ET50" s="1158">
        <v>2.5</v>
      </c>
      <c r="EU50" s="1156" t="e">
        <f>IF(EU49&lt;=EW48,EU49/EW48,IF(EU49&lt;=EW48+EY48,1+(EU49-EW48)/EY48,IF(EU49&lt;=EW48+EY48+FA48,2+(EU49-EW48-EY48)/FA48,EU49*3/(EW48+EY48+FA48))))</f>
        <v>#REF!</v>
      </c>
      <c r="EV50" s="1158">
        <v>2.5</v>
      </c>
      <c r="EW50" s="1156" t="e">
        <f>IF(EW49&lt;=EY48,EW49/EY48,IF(EW49&lt;=EY48+FA48,1+(EW49-EY48)/FA48,IF(EW49&lt;=EY48+FA48+FC48,2+(EW49-EY48-FA48)/FC48,EW49*3/(EY48+FA48+FC48))))</f>
        <v>#REF!</v>
      </c>
      <c r="EX50" s="1158">
        <v>2.5</v>
      </c>
      <c r="EY50" s="1156" t="e">
        <f>IF(EY49&lt;=FA48,EY49/FA48,IF(EY49&lt;=FA48+FC48,1+(EY49-FA48)/FC48,IF(EY49&lt;=FA48+FC48+FE48,2+(EY49-FA48-FC48)/FE48,EY49*3/(FA48+FC48+FE48))))</f>
        <v>#REF!</v>
      </c>
      <c r="EZ50" s="1158">
        <v>2.5</v>
      </c>
      <c r="FA50" s="1156" t="e">
        <f>IF(FA49&lt;=FC48,FA49/FC48,IF(FA49&lt;=FC48+FE48,1+(FA49-FC48)/FE48,IF(FA49&lt;=FC48+FE48+FG48,2+(FA49-FC48-FE48)/FG48,FA49*3/(FC48+FE48+FG48))))</f>
        <v>#REF!</v>
      </c>
      <c r="FB50" s="1158">
        <v>2.5</v>
      </c>
      <c r="FC50" s="1156" t="e">
        <f>IF(FC49&lt;=FE48,FC49/FE48,IF(FC49&lt;=FE48+FG48,1+(FC49-FE48)/FG48,IF(FC49&lt;=FE48+FG48+FI48,2+(FC49-FE48-FG48)/FI48,FC49*3/(FE48+FG48+FI48))))</f>
        <v>#REF!</v>
      </c>
      <c r="FD50" s="1158">
        <v>2</v>
      </c>
      <c r="FE50" s="1156">
        <f>IF(FE49&lt;=FG48,FE49/FG48,IF(FE49&lt;=FG48+FI48,1+(FE49-FG48)/FI48,IF(FE49&lt;=FG48+FI48+FK48,2+(FE49-FG48-FI48)/FK48,FE49*3/(FG48+FI48+FK48))))</f>
        <v>0.9915039499180206</v>
      </c>
      <c r="FF50" s="1158">
        <v>2</v>
      </c>
      <c r="FG50" s="1156">
        <f>IF(FG49&lt;=FI48,FG49/FI48,IF(FG49&lt;=FI48+FK48,1+(FG49-FI48)/FK48,IF(FG49&lt;=FI48+FK48+FM48,2+(FG49-FI48-FK48)/FM48,FG49*3/(FI48+FK48+FM48))))</f>
        <v>1.3770246698230748</v>
      </c>
      <c r="FH50" s="1158">
        <v>2</v>
      </c>
      <c r="FI50" s="1156">
        <f>IF(FI49&lt;=FK48,FI49/FK48,IF(FI49&lt;=FK48+FM48,1+(FI49-FK48)/FM48,IF(FI49&lt;=FK48+FM48+FO48,2+(FI49-FK48-FM48)/FO48,FI49*3/(FK48+FM48+FO48))))</f>
        <v>0.45576875155743818</v>
      </c>
      <c r="FJ50" s="1158">
        <v>2</v>
      </c>
      <c r="FK50" s="1156">
        <f>IF(FK49&lt;=FM48,FK49/FM48,IF(FK49&lt;=FM48+FO48,1+(FK49-FM48)/FO48,IF(FK49&lt;=FM48+FO48+FQ48,2+(FK49-FM48-FO48)/FQ48,FK49*3/(FM48+FO48+FQ48))))</f>
        <v>0.18744421303183545</v>
      </c>
      <c r="FL50" s="1158">
        <v>2</v>
      </c>
      <c r="FM50" s="1156">
        <f>IF(FM49&lt;=FO48,FM49/FO48,IF(FM49&lt;=FO48+FQ48,1+(FM49-FO48)/FQ48,IF(FM49&lt;=FO48+FQ48+FS48,2+(FM49-FO48-FQ48)/FS48,FM49*3/(FO48+FQ48+FS48))))</f>
        <v>3.7624567825909852E-2</v>
      </c>
      <c r="FN50" s="1158">
        <v>2</v>
      </c>
      <c r="FO50" s="1156">
        <f>IF(FO49&lt;=FQ48,FO49/FQ48,IF(FO49&lt;=FQ48+FS48,1+(FO49-FQ48)/FS48,IF(FO49&lt;=FQ48+FS48+FU48,2+(FO49-FQ48-FS48)/FU48,FO49*3/(FQ48+FS48+FU48))))</f>
        <v>0.37751855779427329</v>
      </c>
      <c r="FP50" s="1158">
        <v>2</v>
      </c>
      <c r="FQ50" s="1156">
        <f>IF(FQ49&lt;=FS48,FQ49/FS48,IF(FQ49&lt;=FS48+FU48,1+(FQ49-FS48)/FU48,IF(FQ49&lt;=FS48+FU48+FW48,2+(FQ49-FS48-FU48)/FW48,FQ49*3/(FS48+FU48+FW48))))</f>
        <v>0.51190476190476164</v>
      </c>
      <c r="FR50" s="1159">
        <v>2</v>
      </c>
      <c r="FS50" s="1156">
        <f>IF(FS49&lt;=FU48,FS49/FU48,IF(FS49&lt;=FU48+FW48,1+(FS49-FU48)/FW48,IF(FS49&lt;=FU48+FW48+FY48,2+(FS49-FU48-FW48)/FY48,FS49*3/(FU48+FW48+FY48))))</f>
        <v>0.36066003143006781</v>
      </c>
      <c r="FT50" s="1158">
        <f>IF(FT49&lt;=FV48,FT49/FV48,IF(FT49&lt;=FV48+FX48,1+(FT49-FV48)/FX48,IF(FT49&lt;=FV48+FX48+FZ48,2+(FT49-FV48-FX48)/FZ48,FT49*3/(FV48+FX48+FZ48))))</f>
        <v>-5.3465346534653561E-2</v>
      </c>
      <c r="FU50" s="1156">
        <f>IF(FU49&lt;=FW48,FU49/FW48,IF(FU49&lt;=FW48+FY48,1+(FU49-FW48)/FY48,IF(FU49&lt;=FW48+FY48+GA48,2+(FU49-FW48-FY48)/GA48,FU49*3/(FW48+FY48+GA48))))</f>
        <v>0.94109589041095831</v>
      </c>
      <c r="FV50" s="1158">
        <f>IF(FV49&lt;=FX48,FV49/FX48,IF(FV49&lt;=FX48+FZ48,1+(FV49-FX48)/FZ48,IF(FV49&lt;=FX48+FZ48+#REF!,2+(FV49-FX48-FZ48)/#REF!,FV49*3/(FX48+FZ48+#REF!))))</f>
        <v>1.19366391184573</v>
      </c>
      <c r="FW50" s="1156">
        <f>IF(FW49&lt;=FY48,FW49/FY48,IF(FW49&lt;=FY48+GA48,1+(FW49-FY48)/GA48,IF(FW49&lt;=FY48+GA48+GB48,2+(FW49-FY48-GA48)/GB48,FW49*3/(FY48+GA48+GB48))))</f>
        <v>0.54181216688108769</v>
      </c>
      <c r="FX50" s="1158" t="e">
        <f>IF(FX49&lt;=FZ48,FX49/FZ48,IF(FX49&lt;=FZ48+#REF!,1+(FX49-FZ48)/#REF!,IF(FX49&lt;=FZ48+#REF!+#REF!,2+(FX49-FZ48-#REF!)/#REF!,FX49*3/(FZ48+#REF!+#REF!))))</f>
        <v>#REF!</v>
      </c>
      <c r="FY50" s="1156">
        <f>IF(FY49&lt;=GA48,FY49/GA48,IF(FY49&lt;=GA48+GB48,1+(FY49-GA48)/GB48,IF(FY49&lt;=GA48+GB48+GC48,2+(FY49-GA48-GB48)/GC48,FY49*3/(GA48+GB48+GC48))))</f>
        <v>1.2547294324681033</v>
      </c>
      <c r="FZ50" s="1158" t="e">
        <f>IF(FZ49&lt;=#REF!,FZ49/#REF!,IF(FZ49&lt;=#REF!+#REF!,1+(FZ49-#REF!)/#REF!,IF(FZ49&lt;=#REF!+#REF!+#REF!,2+(FZ49-#REF!-#REF!)/#REF!,FZ49*3/(#REF!+#REF!+#REF!))))</f>
        <v>#REF!</v>
      </c>
      <c r="GA50" s="1160">
        <f t="shared" ref="GA50:IL50" si="90">IF(GA49&lt;=GB48,GA49/GB48,IF(GA49&lt;=GB48+GC48,1+(GA49-GB48)/GC48,IF(GA49&lt;=GB48+GC48+GD48,2+(GA49-GB48-GC48)/GD48,GA49*3/(GB48+GC48+GD48))))</f>
        <v>1.4880168554121669</v>
      </c>
      <c r="GB50" s="1161">
        <f t="shared" si="90"/>
        <v>0.74822228074795849</v>
      </c>
      <c r="GC50" s="1161">
        <f t="shared" si="90"/>
        <v>1.0557815223707141</v>
      </c>
      <c r="GD50" s="1161">
        <f t="shared" si="90"/>
        <v>2.4721788871554851</v>
      </c>
      <c r="GE50" s="1162">
        <f t="shared" si="90"/>
        <v>2.2054824885473621</v>
      </c>
      <c r="GF50" s="1163">
        <f t="shared" si="90"/>
        <v>1.6277523274715531</v>
      </c>
      <c r="GG50" s="1162">
        <f t="shared" si="90"/>
        <v>0.92943697354810095</v>
      </c>
      <c r="GH50" s="1162">
        <f t="shared" si="90"/>
        <v>0.74469939006680175</v>
      </c>
      <c r="GI50" s="1164">
        <f t="shared" si="90"/>
        <v>2.5140341221794156</v>
      </c>
      <c r="GJ50" s="1162">
        <f t="shared" si="90"/>
        <v>4.6609468678933217</v>
      </c>
      <c r="GK50" s="1164">
        <f t="shared" si="90"/>
        <v>4.2334788029925177</v>
      </c>
      <c r="GL50" s="1162">
        <f t="shared" si="90"/>
        <v>4.8436762623879188</v>
      </c>
      <c r="GM50" s="1164">
        <f t="shared" si="90"/>
        <v>4.8680080058990836</v>
      </c>
      <c r="GN50" s="1163">
        <f t="shared" si="90"/>
        <v>4.376726622279639</v>
      </c>
      <c r="GO50" s="1165">
        <f t="shared" si="90"/>
        <v>4.5649461839530341</v>
      </c>
      <c r="GP50" s="1163">
        <f t="shared" si="90"/>
        <v>3.6342487517022253</v>
      </c>
      <c r="GQ50" s="1163">
        <f t="shared" si="90"/>
        <v>2.7322462990774516</v>
      </c>
      <c r="GR50" s="1163">
        <f t="shared" si="90"/>
        <v>1.7322462990774519</v>
      </c>
      <c r="GS50" s="1165">
        <f t="shared" si="90"/>
        <v>1.3879835390946502</v>
      </c>
      <c r="GT50" s="1163">
        <f t="shared" si="90"/>
        <v>0.68674897119341571</v>
      </c>
      <c r="GU50" s="1163">
        <f t="shared" si="90"/>
        <v>0.32316795630405093</v>
      </c>
      <c r="GV50" s="1167">
        <f t="shared" si="90"/>
        <v>1.0575589459084604</v>
      </c>
      <c r="GW50" s="1163">
        <f t="shared" si="90"/>
        <v>0.8862690707350902</v>
      </c>
      <c r="GX50" s="1167">
        <f t="shared" si="90"/>
        <v>1.1855362471476214</v>
      </c>
      <c r="GY50" s="1162">
        <f t="shared" si="90"/>
        <v>1.4465971187282662</v>
      </c>
      <c r="GZ50" s="1167">
        <f t="shared" si="90"/>
        <v>2.7790821771611527</v>
      </c>
      <c r="HA50" s="1163">
        <f t="shared" si="90"/>
        <v>3.4872892694674866</v>
      </c>
      <c r="HB50" s="1163">
        <f t="shared" si="90"/>
        <v>2.624570318338066</v>
      </c>
      <c r="HC50" s="1163">
        <f t="shared" si="90"/>
        <v>2.0297838692672641</v>
      </c>
      <c r="HD50" s="1163">
        <f t="shared" si="90"/>
        <v>1.7691091196626252</v>
      </c>
      <c r="HE50" s="1163">
        <f t="shared" si="90"/>
        <v>1.4134078212290504</v>
      </c>
      <c r="HF50" s="1163">
        <f t="shared" si="90"/>
        <v>1.5340264650283555</v>
      </c>
      <c r="HG50" s="1163">
        <f t="shared" si="90"/>
        <v>0.62854442344045391</v>
      </c>
      <c r="HH50" s="1163">
        <f t="shared" si="90"/>
        <v>2.2690582959641263</v>
      </c>
      <c r="HI50" s="1167">
        <f t="shared" si="90"/>
        <v>2.5228923271234609</v>
      </c>
      <c r="HJ50" s="1163">
        <f t="shared" si="90"/>
        <v>4.9128508124076804</v>
      </c>
      <c r="HK50" s="1167">
        <f t="shared" si="90"/>
        <v>5.457813465101915</v>
      </c>
      <c r="HL50" s="1167">
        <f t="shared" si="90"/>
        <v>6.660151043980453</v>
      </c>
      <c r="HM50" s="1167">
        <f t="shared" si="90"/>
        <v>6.4945469798657713</v>
      </c>
      <c r="HN50" s="1167">
        <f t="shared" si="90"/>
        <v>4.581705689676089</v>
      </c>
      <c r="HO50" s="1167">
        <f t="shared" si="90"/>
        <v>2.7950969630442741</v>
      </c>
      <c r="HP50" s="1167">
        <f t="shared" si="90"/>
        <v>1.8750457372850349</v>
      </c>
      <c r="HQ50" s="1167">
        <f t="shared" si="90"/>
        <v>2.8988326848249053</v>
      </c>
      <c r="HR50" s="1167">
        <f t="shared" si="90"/>
        <v>5.0311804008908707</v>
      </c>
      <c r="HS50" s="1167">
        <f t="shared" si="90"/>
        <v>3.6119311193111945</v>
      </c>
      <c r="HT50" s="1168">
        <f t="shared" si="90"/>
        <v>2.9967689822294039</v>
      </c>
      <c r="HU50" s="1169">
        <f t="shared" si="90"/>
        <v>2.3927162367223072</v>
      </c>
      <c r="HV50" s="1169">
        <f t="shared" si="90"/>
        <v>1.8628224582701063</v>
      </c>
      <c r="HW50" s="1169">
        <f t="shared" si="90"/>
        <v>1.9042982664450252</v>
      </c>
      <c r="HX50" s="1170">
        <f t="shared" si="90"/>
        <v>3.247015232606012</v>
      </c>
      <c r="HY50" s="1168">
        <f t="shared" si="90"/>
        <v>2.9841975308641988</v>
      </c>
      <c r="HZ50" s="1171">
        <f t="shared" si="90"/>
        <v>3.4302771855010672</v>
      </c>
      <c r="IA50" s="1172">
        <f t="shared" si="90"/>
        <v>2.6368678629690057</v>
      </c>
      <c r="IB50" s="1173">
        <f t="shared" si="90"/>
        <v>2.170406833647025</v>
      </c>
      <c r="IC50" s="1174">
        <f t="shared" si="90"/>
        <v>1.272477197046475</v>
      </c>
      <c r="ID50" s="1175">
        <f t="shared" si="90"/>
        <v>0.67974518604314493</v>
      </c>
      <c r="IE50" s="1176">
        <f t="shared" si="90"/>
        <v>4.1648846370287034</v>
      </c>
      <c r="IF50" s="1409">
        <f t="shared" si="90"/>
        <v>3.1020503261882602</v>
      </c>
      <c r="IG50" s="1177">
        <f t="shared" si="90"/>
        <v>2.0261856802783376</v>
      </c>
      <c r="IH50" s="1178">
        <f t="shared" si="90"/>
        <v>1.3852774217176345</v>
      </c>
      <c r="II50" s="1177">
        <f t="shared" si="90"/>
        <v>1.0315867707172062</v>
      </c>
      <c r="IJ50" s="1179">
        <f t="shared" si="90"/>
        <v>2.773689782953944</v>
      </c>
      <c r="IK50" s="1179">
        <f t="shared" si="90"/>
        <v>2.0994752951464801</v>
      </c>
      <c r="IL50" s="1180">
        <f t="shared" si="90"/>
        <v>1.2490161783996505</v>
      </c>
      <c r="IM50" s="1177">
        <f t="shared" ref="IM50:JO50" si="91">IF(IM49&lt;=IN48,IM49/IN48,IF(IM49&lt;=IN48+IO48,1+(IM49-IN48)/IO48,IF(IM49&lt;=IN48+IO48+IP48,2+(IM49-IN48-IO48)/IP48,IM49*3/(IN48+IO48+IP48))))</f>
        <v>0.70266724967205951</v>
      </c>
      <c r="IN50" s="1184">
        <f t="shared" si="91"/>
        <v>1.8810266250899499</v>
      </c>
      <c r="IO50" s="1182">
        <f t="shared" si="91"/>
        <v>1.0906868736250306</v>
      </c>
      <c r="IP50" s="1183">
        <f t="shared" si="91"/>
        <v>5.3609492681540418</v>
      </c>
      <c r="IQ50" s="1184">
        <f t="shared" si="91"/>
        <v>7.771603053435113</v>
      </c>
      <c r="IR50" s="1184">
        <f t="shared" si="91"/>
        <v>6.3296000000000001</v>
      </c>
      <c r="IS50" s="1184">
        <f t="shared" si="91"/>
        <v>4.3316715840879025</v>
      </c>
      <c r="IT50" s="1184">
        <f t="shared" si="91"/>
        <v>3.3965567551794567</v>
      </c>
      <c r="IU50" s="1184">
        <f t="shared" si="91"/>
        <v>3.2835645426757578</v>
      </c>
      <c r="IV50" s="1184">
        <f t="shared" si="91"/>
        <v>2.2669552669552662</v>
      </c>
      <c r="IW50" s="1184">
        <f t="shared" si="91"/>
        <v>1.2686044114615536</v>
      </c>
      <c r="IX50" s="1184">
        <f t="shared" si="91"/>
        <v>0.4753659039373318</v>
      </c>
      <c r="IY50" s="1184">
        <f t="shared" si="91"/>
        <v>0.35265866209262375</v>
      </c>
      <c r="IZ50" s="1184">
        <f t="shared" si="91"/>
        <v>1.7658252427184453</v>
      </c>
      <c r="JA50" s="1184">
        <f t="shared" si="91"/>
        <v>0.87262135922329986</v>
      </c>
      <c r="JB50" s="1184">
        <f t="shared" si="91"/>
        <v>2.4031569965870299</v>
      </c>
      <c r="JC50" s="1184">
        <f t="shared" si="91"/>
        <v>1.8101535836177463</v>
      </c>
      <c r="JD50" s="1184">
        <f t="shared" si="91"/>
        <v>2.2461858529819683</v>
      </c>
      <c r="JE50" s="1184">
        <f t="shared" si="91"/>
        <v>1.7073509015256576</v>
      </c>
      <c r="JF50" s="1184">
        <f t="shared" si="91"/>
        <v>1.503940455341505</v>
      </c>
      <c r="JG50" s="1184">
        <f t="shared" si="91"/>
        <v>4.0350262697022741</v>
      </c>
      <c r="JH50" s="1184" t="e">
        <f t="shared" si="91"/>
        <v>#DIV/0!</v>
      </c>
      <c r="JI50" s="1184" t="e">
        <f t="shared" si="91"/>
        <v>#DIV/0!</v>
      </c>
      <c r="JJ50" s="1184" t="e">
        <f t="shared" si="91"/>
        <v>#DIV/0!</v>
      </c>
      <c r="JK50" s="1184" t="e">
        <f t="shared" si="91"/>
        <v>#DIV/0!</v>
      </c>
      <c r="JL50" s="1184" t="e">
        <f t="shared" si="91"/>
        <v>#DIV/0!</v>
      </c>
      <c r="JM50" s="1184" t="e">
        <f t="shared" si="91"/>
        <v>#DIV/0!</v>
      </c>
      <c r="JN50" s="1184" t="e">
        <f t="shared" si="91"/>
        <v>#DIV/0!</v>
      </c>
      <c r="JO50" s="1184" t="e">
        <f t="shared" si="91"/>
        <v>#DIV/0!</v>
      </c>
    </row>
    <row r="51" spans="1:302" ht="22.15" hidden="1" customHeight="1" thickBot="1">
      <c r="A51" s="1410"/>
      <c r="B51" s="1981" t="s">
        <v>1154</v>
      </c>
      <c r="C51" s="1982"/>
      <c r="D51" s="1185" t="s">
        <v>1142</v>
      </c>
      <c r="E51" s="1186"/>
      <c r="F51" s="1187"/>
      <c r="G51" s="1188"/>
      <c r="H51" s="1189"/>
      <c r="I51" s="1190"/>
      <c r="J51" s="1191"/>
      <c r="K51" s="1192"/>
      <c r="L51" s="1191"/>
      <c r="M51" s="1192"/>
      <c r="N51" s="1189"/>
      <c r="O51" s="1192"/>
      <c r="P51" s="1189"/>
      <c r="Q51" s="1190"/>
      <c r="R51" s="1193"/>
      <c r="S51" s="1194"/>
      <c r="T51" s="1189"/>
      <c r="U51" s="1192"/>
      <c r="V51" s="1189"/>
      <c r="W51" s="1192"/>
      <c r="X51" s="1191"/>
      <c r="Y51" s="1192"/>
      <c r="Z51" s="1191"/>
      <c r="AA51" s="1192"/>
      <c r="AB51" s="1191"/>
      <c r="AC51" s="1192"/>
      <c r="AD51" s="1191"/>
      <c r="AE51" s="1192"/>
      <c r="AF51" s="1193"/>
      <c r="AG51" s="1195"/>
      <c r="AH51" s="1196"/>
      <c r="AI51" s="1403"/>
      <c r="AJ51" s="1196"/>
      <c r="AK51" s="1403"/>
      <c r="AL51" s="1197"/>
      <c r="AM51" s="1198"/>
      <c r="AN51" s="1197"/>
      <c r="AO51" s="1199"/>
      <c r="AP51" s="1197"/>
      <c r="AQ51" s="1198"/>
      <c r="AR51" s="1197"/>
      <c r="AS51" s="1198"/>
      <c r="AT51" s="1197"/>
      <c r="AU51" s="1198"/>
      <c r="AV51" s="1197"/>
      <c r="AW51" s="1199"/>
      <c r="AX51" s="1197"/>
      <c r="AY51" s="1199"/>
      <c r="AZ51" s="1197"/>
      <c r="BA51" s="1198"/>
      <c r="BB51" s="1197"/>
      <c r="BC51" s="1198"/>
      <c r="BD51" s="1196"/>
      <c r="BE51" s="1198"/>
      <c r="BF51" s="1196"/>
      <c r="BG51" s="1198"/>
      <c r="BH51" s="1196"/>
      <c r="BI51" s="1403"/>
      <c r="BJ51" s="1197"/>
      <c r="BK51" s="1198"/>
      <c r="BL51" s="1197"/>
      <c r="BM51" s="1199"/>
      <c r="BN51" s="1197"/>
      <c r="BO51" s="1199"/>
      <c r="BP51" s="1197"/>
      <c r="BQ51" s="1199"/>
      <c r="BR51" s="1197"/>
      <c r="BS51" s="1199"/>
      <c r="BT51" s="1197"/>
      <c r="BU51" s="1199"/>
      <c r="BV51" s="1197"/>
      <c r="BW51" s="1199"/>
      <c r="BX51" s="1197"/>
      <c r="BY51" s="1199"/>
      <c r="BZ51" s="1197"/>
      <c r="CA51" s="1199"/>
      <c r="CB51" s="1197"/>
      <c r="CC51" s="1199"/>
      <c r="CD51" s="1197"/>
      <c r="CE51" s="1199"/>
      <c r="CF51" s="1197"/>
      <c r="CG51" s="1199"/>
      <c r="CH51" s="1197"/>
      <c r="CI51" s="1199"/>
      <c r="CJ51" s="1197"/>
      <c r="CK51" s="1199"/>
      <c r="CL51" s="1197"/>
      <c r="CM51" s="1199"/>
      <c r="CN51" s="1197"/>
      <c r="CO51" s="1199"/>
      <c r="CP51" s="1197"/>
      <c r="CQ51" s="1199"/>
      <c r="CR51" s="1197"/>
      <c r="CS51" s="1199"/>
      <c r="CT51" s="1197"/>
      <c r="CU51" s="1199"/>
      <c r="CV51" s="1197"/>
      <c r="CW51" s="1199"/>
      <c r="CX51" s="1197"/>
      <c r="CY51" s="1199"/>
      <c r="CZ51" s="1197">
        <v>3.0000000000000001E-3</v>
      </c>
      <c r="DA51" s="1199">
        <v>0.01</v>
      </c>
      <c r="DB51" s="1197">
        <v>4.0000000000000001E-3</v>
      </c>
      <c r="DC51" s="1199">
        <v>0</v>
      </c>
      <c r="DD51" s="1197">
        <v>6.0000000000000001E-3</v>
      </c>
      <c r="DE51" s="1199">
        <v>0</v>
      </c>
      <c r="DF51" s="1197">
        <v>7.0000000000000001E-3</v>
      </c>
      <c r="DG51" s="1199">
        <f>[12]PCR!$J$76</f>
        <v>0</v>
      </c>
      <c r="DH51" s="1197">
        <v>8.0000000000000002E-3</v>
      </c>
      <c r="DI51" s="1199">
        <f>[13]PCR!$J$78</f>
        <v>0</v>
      </c>
      <c r="DJ51" s="1197">
        <v>8.0000000000000002E-3</v>
      </c>
      <c r="DK51" s="1199">
        <v>0</v>
      </c>
      <c r="DL51" s="1197">
        <v>0</v>
      </c>
      <c r="DM51" s="1199" t="e">
        <f>+#REF!</f>
        <v>#REF!</v>
      </c>
      <c r="DN51" s="1197">
        <v>0</v>
      </c>
      <c r="DO51" s="1199" t="e">
        <f>#REF!</f>
        <v>#REF!</v>
      </c>
      <c r="DP51" s="1197">
        <v>0</v>
      </c>
      <c r="DQ51" s="1199" t="e">
        <f>#REF!</f>
        <v>#REF!</v>
      </c>
      <c r="DR51" s="1197">
        <v>0</v>
      </c>
      <c r="DS51" s="1199" t="e">
        <f>#REF!</f>
        <v>#REF!</v>
      </c>
      <c r="DT51" s="1197">
        <v>0</v>
      </c>
      <c r="DU51" s="1199" t="e">
        <f>#REF!</f>
        <v>#REF!</v>
      </c>
      <c r="DV51" s="1197">
        <v>0</v>
      </c>
      <c r="DW51" s="1199" t="e">
        <f>#REF!</f>
        <v>#REF!</v>
      </c>
      <c r="DX51" s="1197">
        <v>0</v>
      </c>
      <c r="DY51" s="1199" t="e">
        <f>#REF!</f>
        <v>#REF!</v>
      </c>
      <c r="DZ51" s="1197">
        <v>0</v>
      </c>
      <c r="EA51" s="1199" t="e">
        <f>#REF!</f>
        <v>#REF!</v>
      </c>
      <c r="EB51" s="1197">
        <v>0</v>
      </c>
      <c r="EC51" s="1199" t="e">
        <f>#REF!</f>
        <v>#REF!</v>
      </c>
      <c r="ED51" s="1197">
        <v>0</v>
      </c>
      <c r="EE51" s="1199" t="e">
        <f>#REF!</f>
        <v>#REF!</v>
      </c>
      <c r="EF51" s="1197">
        <v>0</v>
      </c>
      <c r="EG51" s="1199" t="e">
        <f>#REF!</f>
        <v>#REF!</v>
      </c>
      <c r="EH51" s="1197">
        <v>0</v>
      </c>
      <c r="EI51" s="1199" t="e">
        <f>#REF!</f>
        <v>#REF!</v>
      </c>
      <c r="EJ51" s="1197">
        <v>0</v>
      </c>
      <c r="EK51" s="1199">
        <v>0</v>
      </c>
      <c r="EL51" s="1197">
        <v>0</v>
      </c>
      <c r="EM51" s="1199">
        <v>0</v>
      </c>
      <c r="EN51" s="1197">
        <v>0</v>
      </c>
      <c r="EO51" s="1199">
        <v>0</v>
      </c>
      <c r="EP51" s="1197">
        <v>0</v>
      </c>
      <c r="EQ51" s="1199">
        <v>0</v>
      </c>
      <c r="ER51" s="1197">
        <v>0</v>
      </c>
      <c r="ES51" s="1199">
        <v>0</v>
      </c>
      <c r="ET51" s="1197">
        <v>0</v>
      </c>
      <c r="EU51" s="1199">
        <v>0</v>
      </c>
      <c r="EV51" s="1197">
        <v>0</v>
      </c>
      <c r="EW51" s="1199">
        <v>0</v>
      </c>
      <c r="EX51" s="1197">
        <v>0</v>
      </c>
      <c r="EY51" s="1199">
        <v>0</v>
      </c>
      <c r="EZ51" s="1197">
        <v>0</v>
      </c>
      <c r="FA51" s="1199">
        <v>0</v>
      </c>
      <c r="FB51" s="1197">
        <v>0</v>
      </c>
      <c r="FC51" s="1199">
        <v>0</v>
      </c>
      <c r="FD51" s="1197">
        <v>0</v>
      </c>
      <c r="FE51" s="1199">
        <v>0</v>
      </c>
      <c r="FF51" s="1197">
        <v>0</v>
      </c>
      <c r="FG51" s="1199">
        <v>0</v>
      </c>
      <c r="FH51" s="1197">
        <v>0</v>
      </c>
      <c r="FI51" s="1199">
        <v>0</v>
      </c>
      <c r="FJ51" s="1197">
        <v>0</v>
      </c>
      <c r="FK51" s="1199">
        <v>0</v>
      </c>
      <c r="FL51" s="1197">
        <v>0</v>
      </c>
      <c r="FM51" s="1199">
        <v>0</v>
      </c>
      <c r="FN51" s="1197">
        <v>0</v>
      </c>
      <c r="FO51" s="1199">
        <v>0</v>
      </c>
      <c r="FP51" s="1197">
        <v>0</v>
      </c>
      <c r="FQ51" s="1199">
        <v>0</v>
      </c>
      <c r="FR51" s="1197">
        <v>0</v>
      </c>
      <c r="FS51" s="1199">
        <v>0</v>
      </c>
      <c r="FT51" s="1197">
        <v>0</v>
      </c>
      <c r="FU51" s="1199">
        <v>0</v>
      </c>
      <c r="FV51" s="1197">
        <v>0</v>
      </c>
      <c r="FW51" s="1199">
        <v>0</v>
      </c>
      <c r="FX51" s="1197">
        <v>0</v>
      </c>
      <c r="FY51" s="1199">
        <v>0</v>
      </c>
      <c r="FZ51" s="1197">
        <v>0</v>
      </c>
      <c r="GA51" s="1201">
        <v>0</v>
      </c>
      <c r="GB51" s="1202">
        <v>0</v>
      </c>
      <c r="GC51" s="1202">
        <v>0</v>
      </c>
      <c r="GD51" s="1202">
        <v>0</v>
      </c>
      <c r="GE51" s="1203">
        <v>0</v>
      </c>
      <c r="GF51" s="1204">
        <v>0</v>
      </c>
      <c r="GG51" s="1203">
        <v>0</v>
      </c>
      <c r="GH51" s="1203">
        <v>0</v>
      </c>
      <c r="GI51" s="1205">
        <v>0</v>
      </c>
      <c r="GJ51" s="1203">
        <v>0</v>
      </c>
      <c r="GK51" s="1205">
        <v>0</v>
      </c>
      <c r="GL51" s="1203">
        <v>0</v>
      </c>
      <c r="GM51" s="1205">
        <v>0</v>
      </c>
      <c r="GN51" s="1204">
        <v>0</v>
      </c>
      <c r="GO51" s="1206">
        <v>0</v>
      </c>
      <c r="GP51" s="1204">
        <v>0</v>
      </c>
      <c r="GQ51" s="1204">
        <v>0</v>
      </c>
      <c r="GR51" s="1204">
        <v>0</v>
      </c>
      <c r="GS51" s="1206">
        <v>0</v>
      </c>
      <c r="GT51" s="1204">
        <v>0</v>
      </c>
      <c r="GU51" s="1204">
        <v>0</v>
      </c>
      <c r="GV51" s="1208">
        <v>0</v>
      </c>
      <c r="GW51" s="1204">
        <v>0</v>
      </c>
      <c r="GX51" s="1208">
        <v>0</v>
      </c>
      <c r="GY51" s="1203">
        <v>0</v>
      </c>
      <c r="GZ51" s="1208">
        <v>0</v>
      </c>
      <c r="HA51" s="1204">
        <v>0</v>
      </c>
      <c r="HB51" s="1204">
        <v>0</v>
      </c>
      <c r="HC51" s="1204">
        <v>0</v>
      </c>
      <c r="HD51" s="1204">
        <v>0</v>
      </c>
      <c r="HE51" s="1204">
        <v>0</v>
      </c>
      <c r="HF51" s="1204">
        <v>0</v>
      </c>
      <c r="HG51" s="1204">
        <v>0</v>
      </c>
      <c r="HH51" s="1204">
        <v>0</v>
      </c>
      <c r="HI51" s="1208">
        <v>0</v>
      </c>
      <c r="HJ51" s="1204">
        <v>0</v>
      </c>
      <c r="HK51" s="1208">
        <v>0</v>
      </c>
      <c r="HL51" s="1208">
        <v>0</v>
      </c>
      <c r="HM51" s="1208">
        <v>0</v>
      </c>
      <c r="HN51" s="1411">
        <v>0</v>
      </c>
      <c r="HO51" s="1411">
        <v>0</v>
      </c>
      <c r="HP51" s="1411">
        <v>0</v>
      </c>
      <c r="HQ51" s="1411">
        <v>0</v>
      </c>
      <c r="HR51" s="1411">
        <v>0</v>
      </c>
      <c r="HS51" s="1411">
        <v>0</v>
      </c>
      <c r="HT51" s="1210">
        <v>0</v>
      </c>
      <c r="HU51" s="1211">
        <v>0</v>
      </c>
      <c r="HV51" s="1211">
        <v>0</v>
      </c>
      <c r="HW51" s="1211">
        <v>0</v>
      </c>
      <c r="HX51" s="1212">
        <v>0</v>
      </c>
      <c r="HY51" s="1210">
        <v>0</v>
      </c>
      <c r="HZ51" s="1213">
        <v>0</v>
      </c>
      <c r="IA51" s="1214">
        <v>0</v>
      </c>
      <c r="IB51" s="1215"/>
      <c r="IC51" s="1216"/>
      <c r="ID51" s="1214"/>
      <c r="IE51" s="1412"/>
      <c r="IF51" s="1413"/>
      <c r="IG51" s="1414"/>
      <c r="IH51" s="1415"/>
      <c r="II51" s="1414"/>
      <c r="IJ51" s="1416"/>
      <c r="IK51" s="1416"/>
      <c r="IL51" s="1417"/>
      <c r="IM51" s="1414"/>
      <c r="IN51" s="1418"/>
      <c r="IO51" s="1419"/>
      <c r="IP51" s="1420"/>
      <c r="IQ51" s="1418"/>
      <c r="IR51" s="1418"/>
      <c r="IS51" s="1421"/>
      <c r="IT51" s="1422"/>
      <c r="IU51" s="1419"/>
      <c r="IV51" s="1419"/>
      <c r="IW51" s="1419"/>
      <c r="IX51" s="1419"/>
      <c r="IY51" s="1419"/>
      <c r="IZ51" s="1423"/>
      <c r="JA51" s="1423"/>
      <c r="JB51" s="1419"/>
      <c r="JC51" s="1419"/>
      <c r="JD51" s="1418"/>
      <c r="JE51" s="1421"/>
      <c r="JF51" s="1422"/>
      <c r="JG51" s="1419"/>
      <c r="JH51" s="1419"/>
      <c r="JI51" s="1419"/>
      <c r="JJ51" s="1419"/>
      <c r="JK51" s="1419"/>
      <c r="JL51" s="1419"/>
      <c r="JM51" s="1419"/>
      <c r="JN51" s="1419"/>
      <c r="JO51" s="1419"/>
    </row>
    <row r="52" spans="1:302" ht="15.75" hidden="1" thickBot="1">
      <c r="A52" s="1410"/>
      <c r="B52" s="1981"/>
      <c r="C52" s="1982"/>
      <c r="D52" s="1019" t="s">
        <v>1143</v>
      </c>
      <c r="E52" s="1020"/>
      <c r="F52" s="1021"/>
      <c r="G52" s="1022"/>
      <c r="H52" s="1023"/>
      <c r="I52" s="1024"/>
      <c r="J52" s="1025"/>
      <c r="K52" s="1026"/>
      <c r="L52" s="1025"/>
      <c r="M52" s="1026"/>
      <c r="N52" s="1023"/>
      <c r="O52" s="1026"/>
      <c r="P52" s="1023"/>
      <c r="Q52" s="1024"/>
      <c r="R52" s="1027"/>
      <c r="S52" s="1140"/>
      <c r="T52" s="1023"/>
      <c r="U52" s="1026"/>
      <c r="V52" s="1023"/>
      <c r="W52" s="1026"/>
      <c r="X52" s="1025"/>
      <c r="Y52" s="1026"/>
      <c r="Z52" s="1027"/>
      <c r="AA52" s="1026"/>
      <c r="AB52" s="1025"/>
      <c r="AC52" s="1026"/>
      <c r="AD52" s="1027"/>
      <c r="AE52" s="1026"/>
      <c r="AF52" s="1027"/>
      <c r="AG52" s="1028"/>
      <c r="AH52" s="1029"/>
      <c r="AI52" s="1405"/>
      <c r="AJ52" s="1029"/>
      <c r="AK52" s="1405"/>
      <c r="AL52" s="1032"/>
      <c r="AM52" s="1033"/>
      <c r="AN52" s="1032"/>
      <c r="AO52" s="1034"/>
      <c r="AP52" s="1032"/>
      <c r="AQ52" s="1033"/>
      <c r="AR52" s="1032"/>
      <c r="AS52" s="1033"/>
      <c r="AT52" s="1032"/>
      <c r="AU52" s="1033"/>
      <c r="AV52" s="1032"/>
      <c r="AW52" s="1034"/>
      <c r="AX52" s="1032"/>
      <c r="AY52" s="1034"/>
      <c r="AZ52" s="1032"/>
      <c r="BA52" s="1033"/>
      <c r="BB52" s="1032"/>
      <c r="BC52" s="1033"/>
      <c r="BD52" s="1029"/>
      <c r="BE52" s="1033"/>
      <c r="BF52" s="1029"/>
      <c r="BG52" s="1033"/>
      <c r="BH52" s="1029"/>
      <c r="BI52" s="1405"/>
      <c r="BJ52" s="1032"/>
      <c r="BK52" s="1033"/>
      <c r="BL52" s="1032"/>
      <c r="BM52" s="1034"/>
      <c r="BN52" s="1032"/>
      <c r="BO52" s="1034"/>
      <c r="BP52" s="1032"/>
      <c r="BQ52" s="1034"/>
      <c r="BR52" s="1032"/>
      <c r="BS52" s="1034"/>
      <c r="BT52" s="1032"/>
      <c r="BU52" s="1034"/>
      <c r="BV52" s="1032"/>
      <c r="BW52" s="1034"/>
      <c r="BX52" s="1032"/>
      <c r="BY52" s="1034"/>
      <c r="BZ52" s="1032"/>
      <c r="CA52" s="1034"/>
      <c r="CB52" s="1032"/>
      <c r="CC52" s="1034"/>
      <c r="CD52" s="1032"/>
      <c r="CE52" s="1034"/>
      <c r="CF52" s="1032"/>
      <c r="CG52" s="1034"/>
      <c r="CH52" s="1032"/>
      <c r="CI52" s="1034"/>
      <c r="CJ52" s="1032"/>
      <c r="CK52" s="1034"/>
      <c r="CL52" s="1032"/>
      <c r="CM52" s="1034"/>
      <c r="CN52" s="1032"/>
      <c r="CO52" s="1034"/>
      <c r="CP52" s="1032"/>
      <c r="CQ52" s="1034"/>
      <c r="CR52" s="1032"/>
      <c r="CS52" s="1034"/>
      <c r="CT52" s="1032"/>
      <c r="CU52" s="1034"/>
      <c r="CV52" s="1032"/>
      <c r="CW52" s="1066"/>
      <c r="CX52" s="1032"/>
      <c r="CY52" s="1034"/>
      <c r="CZ52" s="1032">
        <v>3.0000000000000001E-3</v>
      </c>
      <c r="DA52" s="1034">
        <v>-2.3E-2</v>
      </c>
      <c r="DB52" s="1032">
        <v>4.0000000000000001E-3</v>
      </c>
      <c r="DC52" s="1034">
        <v>1E-3</v>
      </c>
      <c r="DD52" s="1032">
        <v>6.0000000000000001E-3</v>
      </c>
      <c r="DE52" s="1034">
        <v>7.0000000000000001E-3</v>
      </c>
      <c r="DF52" s="1032">
        <v>7.0000000000000001E-3</v>
      </c>
      <c r="DG52" s="1034">
        <f>[12]PCR!$J$77</f>
        <v>8.9999999999999993E-3</v>
      </c>
      <c r="DH52" s="1032">
        <v>8.0000000000000002E-3</v>
      </c>
      <c r="DI52" s="1034">
        <f>[13]PCR!$J$79</f>
        <v>4.0000000000000001E-3</v>
      </c>
      <c r="DJ52" s="1032">
        <v>8.0000000000000002E-3</v>
      </c>
      <c r="DK52" s="1034">
        <v>6.0000000000000001E-3</v>
      </c>
      <c r="DL52" s="1032">
        <v>0</v>
      </c>
      <c r="DM52" s="1034">
        <v>8.0000000000000002E-3</v>
      </c>
      <c r="DN52" s="1032">
        <v>0</v>
      </c>
      <c r="DO52" s="1034">
        <v>0.68600000000000005</v>
      </c>
      <c r="DP52" s="1032">
        <v>0</v>
      </c>
      <c r="DQ52" s="1034">
        <v>0</v>
      </c>
      <c r="DR52" s="1032">
        <v>0</v>
      </c>
      <c r="DS52" s="1034">
        <v>-0.05</v>
      </c>
      <c r="DT52" s="1032">
        <v>0</v>
      </c>
      <c r="DU52" s="1034">
        <v>4.0000000000000001E-3</v>
      </c>
      <c r="DV52" s="1032">
        <v>0</v>
      </c>
      <c r="DW52" s="1034">
        <v>0</v>
      </c>
      <c r="DX52" s="1032">
        <v>0</v>
      </c>
      <c r="DY52" s="1034">
        <v>0</v>
      </c>
      <c r="DZ52" s="1032">
        <v>0</v>
      </c>
      <c r="EA52" s="1034">
        <v>4.0000000000000001E-3</v>
      </c>
      <c r="EB52" s="1032">
        <v>0</v>
      </c>
      <c r="EC52" s="1034">
        <v>0</v>
      </c>
      <c r="ED52" s="1032">
        <v>0</v>
      </c>
      <c r="EE52" s="1034">
        <v>0</v>
      </c>
      <c r="EF52" s="1032">
        <v>0</v>
      </c>
      <c r="EG52" s="1034">
        <v>0</v>
      </c>
      <c r="EH52" s="1032">
        <v>0</v>
      </c>
      <c r="EI52" s="1034">
        <f>[21]PCR!$J$85</f>
        <v>-0.68200000000000005</v>
      </c>
      <c r="EJ52" s="1032">
        <v>0</v>
      </c>
      <c r="EK52" s="1034">
        <f>[22]PCR!$J$84</f>
        <v>1E-3</v>
      </c>
      <c r="EL52" s="1032">
        <v>0</v>
      </c>
      <c r="EM52" s="1034">
        <f>[23]PCR!$J$98</f>
        <v>2E-3</v>
      </c>
      <c r="EN52" s="1032">
        <v>0</v>
      </c>
      <c r="EO52" s="1034">
        <f>[24]PCR!$J$116</f>
        <v>8.0000000000000002E-3</v>
      </c>
      <c r="EP52" s="1032">
        <v>0</v>
      </c>
      <c r="EQ52" s="1034">
        <f>[25]PCR!$J$121</f>
        <v>0.71</v>
      </c>
      <c r="ER52" s="1032">
        <v>0</v>
      </c>
      <c r="ES52" s="1034">
        <v>0</v>
      </c>
      <c r="ET52" s="1032">
        <v>0</v>
      </c>
      <c r="EU52" s="1034">
        <v>0</v>
      </c>
      <c r="EV52" s="1032">
        <v>0</v>
      </c>
      <c r="EW52" s="1034">
        <v>0</v>
      </c>
      <c r="EX52" s="1032">
        <v>0</v>
      </c>
      <c r="EY52" s="1034">
        <v>0</v>
      </c>
      <c r="EZ52" s="1032">
        <v>0</v>
      </c>
      <c r="FA52" s="1034">
        <v>0</v>
      </c>
      <c r="FB52" s="1032">
        <v>0</v>
      </c>
      <c r="FC52" s="1034">
        <v>0</v>
      </c>
      <c r="FD52" s="1032">
        <v>0</v>
      </c>
      <c r="FE52" s="1034">
        <v>0</v>
      </c>
      <c r="FF52" s="1032">
        <v>0</v>
      </c>
      <c r="FG52" s="1034">
        <v>0</v>
      </c>
      <c r="FH52" s="1032">
        <v>0</v>
      </c>
      <c r="FI52" s="1034">
        <v>0</v>
      </c>
      <c r="FJ52" s="1032">
        <v>0</v>
      </c>
      <c r="FK52" s="1034">
        <v>0</v>
      </c>
      <c r="FL52" s="1032">
        <v>0</v>
      </c>
      <c r="FM52" s="1034">
        <v>0</v>
      </c>
      <c r="FN52" s="1032">
        <v>0</v>
      </c>
      <c r="FO52" s="1034">
        <v>0</v>
      </c>
      <c r="FP52" s="1032">
        <v>0</v>
      </c>
      <c r="FQ52" s="1034">
        <v>0</v>
      </c>
      <c r="FR52" s="1032">
        <v>0</v>
      </c>
      <c r="FS52" s="1034">
        <v>0</v>
      </c>
      <c r="FT52" s="1032">
        <v>0</v>
      </c>
      <c r="FU52" s="1034">
        <v>0</v>
      </c>
      <c r="FV52" s="1032">
        <v>0</v>
      </c>
      <c r="FW52" s="1034">
        <v>0</v>
      </c>
      <c r="FX52" s="1032">
        <v>0</v>
      </c>
      <c r="FY52" s="1034">
        <v>0</v>
      </c>
      <c r="FZ52" s="1032">
        <v>0</v>
      </c>
      <c r="GA52" s="1037">
        <v>0</v>
      </c>
      <c r="GB52" s="1038">
        <v>0</v>
      </c>
      <c r="GC52" s="1038">
        <v>0</v>
      </c>
      <c r="GD52" s="1038">
        <v>0</v>
      </c>
      <c r="GE52" s="1039">
        <v>0</v>
      </c>
      <c r="GF52" s="1040">
        <v>0</v>
      </c>
      <c r="GG52" s="1039">
        <v>0</v>
      </c>
      <c r="GH52" s="1039">
        <v>0</v>
      </c>
      <c r="GI52" s="1041">
        <v>0</v>
      </c>
      <c r="GJ52" s="1039">
        <v>0</v>
      </c>
      <c r="GK52" s="1041">
        <v>0</v>
      </c>
      <c r="GL52" s="1039">
        <v>0</v>
      </c>
      <c r="GM52" s="1041">
        <v>0</v>
      </c>
      <c r="GN52" s="1040">
        <v>0</v>
      </c>
      <c r="GO52" s="1042">
        <v>0</v>
      </c>
      <c r="GP52" s="1040">
        <v>0</v>
      </c>
      <c r="GQ52" s="1040">
        <v>0</v>
      </c>
      <c r="GR52" s="1040">
        <v>0</v>
      </c>
      <c r="GS52" s="1042">
        <v>0</v>
      </c>
      <c r="GT52" s="1040">
        <v>0</v>
      </c>
      <c r="GU52" s="1040">
        <v>0</v>
      </c>
      <c r="GV52" s="1043">
        <v>0</v>
      </c>
      <c r="GW52" s="1040">
        <v>0</v>
      </c>
      <c r="GX52" s="1043">
        <v>0</v>
      </c>
      <c r="GY52" s="1039">
        <v>0</v>
      </c>
      <c r="GZ52" s="1043">
        <v>0</v>
      </c>
      <c r="HA52" s="1040">
        <v>0</v>
      </c>
      <c r="HB52" s="1040">
        <v>0</v>
      </c>
      <c r="HC52" s="1040">
        <v>0</v>
      </c>
      <c r="HD52" s="1040">
        <v>0</v>
      </c>
      <c r="HE52" s="1040">
        <v>0</v>
      </c>
      <c r="HF52" s="1040">
        <v>0</v>
      </c>
      <c r="HG52" s="1040">
        <v>0</v>
      </c>
      <c r="HH52" s="1040">
        <v>0</v>
      </c>
      <c r="HI52" s="1043">
        <v>0</v>
      </c>
      <c r="HJ52" s="1040">
        <v>0</v>
      </c>
      <c r="HK52" s="1043">
        <v>0</v>
      </c>
      <c r="HL52" s="1043">
        <v>0</v>
      </c>
      <c r="HM52" s="1043">
        <v>0</v>
      </c>
      <c r="HN52" s="1424">
        <v>0</v>
      </c>
      <c r="HO52" s="1424">
        <v>0</v>
      </c>
      <c r="HP52" s="1424">
        <v>0</v>
      </c>
      <c r="HQ52" s="1424">
        <v>0</v>
      </c>
      <c r="HR52" s="1424">
        <v>0</v>
      </c>
      <c r="HS52" s="1424">
        <v>0</v>
      </c>
      <c r="HT52" s="1045">
        <v>0</v>
      </c>
      <c r="HU52" s="1046">
        <v>0</v>
      </c>
      <c r="HV52" s="1046">
        <v>0</v>
      </c>
      <c r="HW52" s="1046">
        <v>0</v>
      </c>
      <c r="HX52" s="1047">
        <v>0</v>
      </c>
      <c r="HY52" s="1045">
        <v>0</v>
      </c>
      <c r="HZ52" s="1048">
        <v>0</v>
      </c>
      <c r="IA52" s="1049">
        <v>0</v>
      </c>
      <c r="IB52" s="1050"/>
      <c r="IC52" s="1051"/>
      <c r="ID52" s="1049"/>
      <c r="IE52" s="1086"/>
      <c r="IF52" s="1425"/>
      <c r="IG52" s="1088"/>
      <c r="IH52" s="1089"/>
      <c r="II52" s="1088"/>
      <c r="IJ52" s="1090"/>
      <c r="IK52" s="1090"/>
      <c r="IL52" s="1091"/>
      <c r="IM52" s="1088"/>
      <c r="IN52" s="1407"/>
      <c r="IO52" s="1426"/>
      <c r="IP52" s="1427"/>
      <c r="IQ52" s="1407"/>
      <c r="IR52" s="1407"/>
      <c r="IS52" s="1428"/>
      <c r="IT52" s="1429"/>
      <c r="IU52" s="1426"/>
      <c r="IV52" s="1426"/>
      <c r="IW52" s="1426"/>
      <c r="IX52" s="1426"/>
      <c r="IY52" s="1426"/>
      <c r="IZ52" s="1430"/>
      <c r="JA52" s="1430"/>
      <c r="JB52" s="1426"/>
      <c r="JC52" s="1426"/>
      <c r="JD52" s="1407"/>
      <c r="JE52" s="1428"/>
      <c r="JF52" s="1429"/>
      <c r="JG52" s="1426"/>
      <c r="JH52" s="1426"/>
      <c r="JI52" s="1426"/>
      <c r="JJ52" s="1426"/>
      <c r="JK52" s="1426"/>
      <c r="JL52" s="1426"/>
      <c r="JM52" s="1426"/>
      <c r="JN52" s="1426"/>
      <c r="JO52" s="1426"/>
    </row>
    <row r="53" spans="1:302" ht="15.75" hidden="1" thickBot="1">
      <c r="A53" s="1410"/>
      <c r="B53" s="1981"/>
      <c r="C53" s="1982"/>
      <c r="D53" s="1019" t="s">
        <v>1144</v>
      </c>
      <c r="E53" s="1020"/>
      <c r="F53" s="1061"/>
      <c r="G53" s="1062"/>
      <c r="H53" s="1063"/>
      <c r="I53" s="1064"/>
      <c r="J53" s="1065"/>
      <c r="K53" s="1066"/>
      <c r="L53" s="1065"/>
      <c r="M53" s="1066"/>
      <c r="N53" s="1063"/>
      <c r="O53" s="1066"/>
      <c r="P53" s="1063"/>
      <c r="Q53" s="1064"/>
      <c r="R53" s="1067"/>
      <c r="S53" s="1068"/>
      <c r="T53" s="1063"/>
      <c r="U53" s="1066"/>
      <c r="V53" s="1063"/>
      <c r="W53" s="1066"/>
      <c r="X53" s="1065"/>
      <c r="Y53" s="1066"/>
      <c r="Z53" s="1067"/>
      <c r="AA53" s="1066"/>
      <c r="AB53" s="1065"/>
      <c r="AC53" s="1066"/>
      <c r="AD53" s="1067"/>
      <c r="AE53" s="1066"/>
      <c r="AF53" s="1067"/>
      <c r="AG53" s="1069"/>
      <c r="AH53" s="1070"/>
      <c r="AI53" s="1066"/>
      <c r="AJ53" s="1070"/>
      <c r="AK53" s="1066"/>
      <c r="AL53" s="1070"/>
      <c r="AM53" s="1066"/>
      <c r="AN53" s="1070"/>
      <c r="AO53" s="1066"/>
      <c r="AP53" s="1070"/>
      <c r="AQ53" s="1066"/>
      <c r="AR53" s="1070"/>
      <c r="AS53" s="1066"/>
      <c r="AT53" s="1070"/>
      <c r="AU53" s="1066"/>
      <c r="AV53" s="1070"/>
      <c r="AW53" s="1069"/>
      <c r="AX53" s="1070"/>
      <c r="AY53" s="1069"/>
      <c r="AZ53" s="1070"/>
      <c r="BA53" s="1066"/>
      <c r="BB53" s="1070"/>
      <c r="BC53" s="1066"/>
      <c r="BD53" s="1070"/>
      <c r="BE53" s="1066"/>
      <c r="BF53" s="1070"/>
      <c r="BG53" s="1066"/>
      <c r="BH53" s="1070"/>
      <c r="BI53" s="1066"/>
      <c r="BJ53" s="1070"/>
      <c r="BK53" s="1066"/>
      <c r="BL53" s="1070"/>
      <c r="BM53" s="1066"/>
      <c r="BN53" s="1070"/>
      <c r="BO53" s="1066"/>
      <c r="BP53" s="1070"/>
      <c r="BQ53" s="1066"/>
      <c r="BR53" s="1070"/>
      <c r="BS53" s="1066"/>
      <c r="BT53" s="1070"/>
      <c r="BU53" s="1066"/>
      <c r="BV53" s="1070"/>
      <c r="BW53" s="1066"/>
      <c r="BX53" s="1070"/>
      <c r="BY53" s="1066"/>
      <c r="BZ53" s="1070"/>
      <c r="CA53" s="1066"/>
      <c r="CB53" s="1070"/>
      <c r="CC53" s="1066"/>
      <c r="CD53" s="1070"/>
      <c r="CE53" s="1066"/>
      <c r="CF53" s="1070"/>
      <c r="CG53" s="1066"/>
      <c r="CH53" s="1070"/>
      <c r="CI53" s="1066"/>
      <c r="CJ53" s="1070"/>
      <c r="CK53" s="1066"/>
      <c r="CL53" s="1070"/>
      <c r="CM53" s="1066"/>
      <c r="CN53" s="1070"/>
      <c r="CO53" s="1066"/>
      <c r="CP53" s="1070"/>
      <c r="CQ53" s="1066"/>
      <c r="CR53" s="1070"/>
      <c r="CS53" s="1066"/>
      <c r="CT53" s="1070"/>
      <c r="CU53" s="1066"/>
      <c r="CV53" s="1070"/>
      <c r="CW53" s="1066"/>
      <c r="CX53" s="1070"/>
      <c r="CY53" s="1066">
        <v>0.68799999999999994</v>
      </c>
      <c r="CZ53" s="1070">
        <f>CX53+CZ51-CZ52</f>
        <v>0</v>
      </c>
      <c r="DA53" s="1066">
        <f>CY53+DA51-DA52-0.045</f>
        <v>0.67599999999999993</v>
      </c>
      <c r="DB53" s="1070">
        <f>CZ53+DB51-DB52</f>
        <v>0</v>
      </c>
      <c r="DC53" s="1066">
        <f>DA53+DC51-DC52</f>
        <v>0.67499999999999993</v>
      </c>
      <c r="DD53" s="1070">
        <f>DB53+DD51-DD52</f>
        <v>0</v>
      </c>
      <c r="DE53" s="1066">
        <v>0.71299999999999997</v>
      </c>
      <c r="DF53" s="1070">
        <f>DB53+DF51-DF52</f>
        <v>0</v>
      </c>
      <c r="DG53" s="1066">
        <f>DE53+DG51-DG52</f>
        <v>0.70399999999999996</v>
      </c>
      <c r="DH53" s="1070">
        <f>DD53+DH51-DH52</f>
        <v>0</v>
      </c>
      <c r="DI53" s="1066">
        <f>DG53+DI51-DI52</f>
        <v>0.7</v>
      </c>
      <c r="DJ53" s="1070">
        <f>DD53+DJ51-DJ52</f>
        <v>0</v>
      </c>
      <c r="DK53" s="1066">
        <f>DI53+DK51-DK52</f>
        <v>0.69399999999999995</v>
      </c>
      <c r="DL53" s="1070">
        <f>DF53+DL51-DL52</f>
        <v>0</v>
      </c>
      <c r="DM53" s="1066" t="e">
        <f>DK53+DM51-DM52</f>
        <v>#REF!</v>
      </c>
      <c r="DN53" s="1070">
        <f>DH53+DN51-DN52</f>
        <v>0</v>
      </c>
      <c r="DO53" s="1066" t="e">
        <f>DM53+DO51-DO52</f>
        <v>#REF!</v>
      </c>
      <c r="DP53" s="1070">
        <f>DJ53+DP51-DP52</f>
        <v>0</v>
      </c>
      <c r="DQ53" s="1066" t="e">
        <f>DO53+DQ51-DQ52</f>
        <v>#REF!</v>
      </c>
      <c r="DR53" s="1070">
        <f>DL53+DR51-DR52</f>
        <v>0</v>
      </c>
      <c r="DS53" s="1066" t="e">
        <f>DQ53+DS51-DS52</f>
        <v>#REF!</v>
      </c>
      <c r="DT53" s="1070">
        <f>DN53+DT51-DT52</f>
        <v>0</v>
      </c>
      <c r="DU53" s="1066" t="e">
        <f>DS53+DU51-DU52</f>
        <v>#REF!</v>
      </c>
      <c r="DV53" s="1070">
        <f>DP53+DV51-DV52</f>
        <v>0</v>
      </c>
      <c r="DW53" s="1066" t="e">
        <f>DU53+DW51-DW52</f>
        <v>#REF!</v>
      </c>
      <c r="DX53" s="1070">
        <f>DR53+DX51-DX52</f>
        <v>0</v>
      </c>
      <c r="DY53" s="1066" t="e">
        <f>DW53+DY51-DY52</f>
        <v>#REF!</v>
      </c>
      <c r="DZ53" s="1070">
        <f>DT53+DZ51-DZ52</f>
        <v>0</v>
      </c>
      <c r="EA53" s="1066" t="e">
        <f>DY53+EA51-EA52</f>
        <v>#REF!</v>
      </c>
      <c r="EB53" s="1070">
        <f>DV53+EB51-EB52</f>
        <v>0</v>
      </c>
      <c r="EC53" s="1066" t="e">
        <f>EA53+EC51-EC52</f>
        <v>#REF!</v>
      </c>
      <c r="ED53" s="1070">
        <f>DX53+ED51-ED52</f>
        <v>0</v>
      </c>
      <c r="EE53" s="1066" t="e">
        <f>EC53+EE51-EE52</f>
        <v>#REF!</v>
      </c>
      <c r="EF53" s="1070">
        <f>DZ53+EF51-EF52</f>
        <v>0</v>
      </c>
      <c r="EG53" s="1066" t="e">
        <f>EE53+EG51-EG52</f>
        <v>#REF!</v>
      </c>
      <c r="EH53" s="1070">
        <f>EB53+EH51-EH52</f>
        <v>0</v>
      </c>
      <c r="EI53" s="1066" t="e">
        <f>EG53+EI51-EI52</f>
        <v>#REF!</v>
      </c>
      <c r="EJ53" s="1070">
        <f>ED53+EJ51-EJ52</f>
        <v>0</v>
      </c>
      <c r="EK53" s="1066" t="e">
        <f>EI53+EK51-EK52</f>
        <v>#REF!</v>
      </c>
      <c r="EL53" s="1070">
        <f>EF53+EL51-EL52</f>
        <v>0</v>
      </c>
      <c r="EM53" s="1066" t="e">
        <f>EK53+EM51-EM52</f>
        <v>#REF!</v>
      </c>
      <c r="EN53" s="1070">
        <f>EH53+EN51-EN52</f>
        <v>0</v>
      </c>
      <c r="EO53" s="1066" t="e">
        <f>EM53+EO51-EO52</f>
        <v>#REF!</v>
      </c>
      <c r="EP53" s="1070">
        <f>EJ53+EP51-EP52</f>
        <v>0</v>
      </c>
      <c r="EQ53" s="1066">
        <v>0</v>
      </c>
      <c r="ER53" s="1070">
        <f>EL53+ER51-ER52</f>
        <v>0</v>
      </c>
      <c r="ES53" s="1066">
        <f>EQ53+ES51-ES52</f>
        <v>0</v>
      </c>
      <c r="ET53" s="1070">
        <f>EN53+ET51-ET52</f>
        <v>0</v>
      </c>
      <c r="EU53" s="1066">
        <f>ES53+EU51-EU52</f>
        <v>0</v>
      </c>
      <c r="EV53" s="1070">
        <f>EP53+EV51-EV52</f>
        <v>0</v>
      </c>
      <c r="EW53" s="1066">
        <f>EU53+EW51-EW52</f>
        <v>0</v>
      </c>
      <c r="EX53" s="1070">
        <f>ER53+EX51-EX52</f>
        <v>0</v>
      </c>
      <c r="EY53" s="1066">
        <f>EW53+EY51-EY52</f>
        <v>0</v>
      </c>
      <c r="EZ53" s="1070">
        <f>ET53+EZ51-EZ52</f>
        <v>0</v>
      </c>
      <c r="FA53" s="1066">
        <f>EY53+FA51-FA52</f>
        <v>0</v>
      </c>
      <c r="FB53" s="1070">
        <f>EV53+FB51-FB52</f>
        <v>0</v>
      </c>
      <c r="FC53" s="1066">
        <f>FA53+FC51-FC52</f>
        <v>0</v>
      </c>
      <c r="FD53" s="1070">
        <f>EX53+FD51-FD52</f>
        <v>0</v>
      </c>
      <c r="FE53" s="1066">
        <f>FC53+FE51-FE52</f>
        <v>0</v>
      </c>
      <c r="FF53" s="1070">
        <f>EZ53+FF51-FF52</f>
        <v>0</v>
      </c>
      <c r="FG53" s="1066">
        <f>FE53+FG51-FG52</f>
        <v>0</v>
      </c>
      <c r="FH53" s="1070">
        <f>FB53+FH51-FH52</f>
        <v>0</v>
      </c>
      <c r="FI53" s="1066">
        <f>FG53+FI51-FI52</f>
        <v>0</v>
      </c>
      <c r="FJ53" s="1070">
        <f>FD53+FJ51-FJ52</f>
        <v>0</v>
      </c>
      <c r="FK53" s="1066">
        <f>FI53+FK51-FK52</f>
        <v>0</v>
      </c>
      <c r="FL53" s="1070">
        <f>FF53+FL51-FL52</f>
        <v>0</v>
      </c>
      <c r="FM53" s="1066">
        <f>FK53+FM51-FM52</f>
        <v>0</v>
      </c>
      <c r="FN53" s="1070">
        <f>FH53+FN51-FN52</f>
        <v>0</v>
      </c>
      <c r="FO53" s="1066">
        <f>FM53+FO51-FO52</f>
        <v>0</v>
      </c>
      <c r="FP53" s="1070">
        <f>FJ53+FP51-FP52</f>
        <v>0</v>
      </c>
      <c r="FQ53" s="1066">
        <f>FO53+FQ51-FQ52</f>
        <v>0</v>
      </c>
      <c r="FR53" s="1070">
        <f>FL53+FR51-FR52</f>
        <v>0</v>
      </c>
      <c r="FS53" s="1066">
        <f>FQ53+FS51-FS52</f>
        <v>0</v>
      </c>
      <c r="FT53" s="1070">
        <v>0</v>
      </c>
      <c r="FU53" s="1066">
        <f>FS53+FU51-FU52</f>
        <v>0</v>
      </c>
      <c r="FV53" s="1070">
        <v>0</v>
      </c>
      <c r="FW53" s="1066">
        <f>FU53+FW51-FW52</f>
        <v>0</v>
      </c>
      <c r="FX53" s="1070">
        <v>0</v>
      </c>
      <c r="FY53" s="1066">
        <f>FW53+FY51-FY52</f>
        <v>0</v>
      </c>
      <c r="FZ53" s="1070">
        <v>0</v>
      </c>
      <c r="GA53" s="1064">
        <f>FY53+GA51-GA52</f>
        <v>0</v>
      </c>
      <c r="GB53" s="1072">
        <f t="shared" ref="GB53:HR53" si="92">GA53+GB51-GB52</f>
        <v>0</v>
      </c>
      <c r="GC53" s="1072">
        <f t="shared" si="92"/>
        <v>0</v>
      </c>
      <c r="GD53" s="1072">
        <f t="shared" si="92"/>
        <v>0</v>
      </c>
      <c r="GE53" s="1073">
        <f t="shared" si="92"/>
        <v>0</v>
      </c>
      <c r="GF53" s="1074">
        <f t="shared" si="92"/>
        <v>0</v>
      </c>
      <c r="GG53" s="1073">
        <f t="shared" si="92"/>
        <v>0</v>
      </c>
      <c r="GH53" s="1073">
        <f t="shared" si="92"/>
        <v>0</v>
      </c>
      <c r="GI53" s="1075">
        <f t="shared" si="92"/>
        <v>0</v>
      </c>
      <c r="GJ53" s="1073">
        <f t="shared" si="92"/>
        <v>0</v>
      </c>
      <c r="GK53" s="1075">
        <f t="shared" si="92"/>
        <v>0</v>
      </c>
      <c r="GL53" s="1073">
        <f t="shared" si="92"/>
        <v>0</v>
      </c>
      <c r="GM53" s="1075">
        <f t="shared" si="92"/>
        <v>0</v>
      </c>
      <c r="GN53" s="1074">
        <f t="shared" si="92"/>
        <v>0</v>
      </c>
      <c r="GO53" s="1076">
        <f t="shared" si="92"/>
        <v>0</v>
      </c>
      <c r="GP53" s="1074">
        <f t="shared" si="92"/>
        <v>0</v>
      </c>
      <c r="GQ53" s="1074">
        <f t="shared" si="92"/>
        <v>0</v>
      </c>
      <c r="GR53" s="1074">
        <f t="shared" si="92"/>
        <v>0</v>
      </c>
      <c r="GS53" s="1076">
        <f t="shared" si="92"/>
        <v>0</v>
      </c>
      <c r="GT53" s="1074">
        <f t="shared" si="92"/>
        <v>0</v>
      </c>
      <c r="GU53" s="1074">
        <f t="shared" si="92"/>
        <v>0</v>
      </c>
      <c r="GV53" s="1077">
        <f t="shared" si="92"/>
        <v>0</v>
      </c>
      <c r="GW53" s="1074">
        <f t="shared" si="92"/>
        <v>0</v>
      </c>
      <c r="GX53" s="1077">
        <f t="shared" si="92"/>
        <v>0</v>
      </c>
      <c r="GY53" s="1073">
        <f t="shared" si="92"/>
        <v>0</v>
      </c>
      <c r="GZ53" s="1077">
        <f t="shared" si="92"/>
        <v>0</v>
      </c>
      <c r="HA53" s="1074">
        <f t="shared" si="92"/>
        <v>0</v>
      </c>
      <c r="HB53" s="1074">
        <f t="shared" si="92"/>
        <v>0</v>
      </c>
      <c r="HC53" s="1074">
        <f t="shared" si="92"/>
        <v>0</v>
      </c>
      <c r="HD53" s="1074">
        <f t="shared" si="92"/>
        <v>0</v>
      </c>
      <c r="HE53" s="1074">
        <f t="shared" si="92"/>
        <v>0</v>
      </c>
      <c r="HF53" s="1074">
        <f t="shared" si="92"/>
        <v>0</v>
      </c>
      <c r="HG53" s="1074">
        <f t="shared" si="92"/>
        <v>0</v>
      </c>
      <c r="HH53" s="1074">
        <f t="shared" si="92"/>
        <v>0</v>
      </c>
      <c r="HI53" s="1077">
        <f t="shared" si="92"/>
        <v>0</v>
      </c>
      <c r="HJ53" s="1074">
        <f t="shared" si="92"/>
        <v>0</v>
      </c>
      <c r="HK53" s="1077">
        <f t="shared" si="92"/>
        <v>0</v>
      </c>
      <c r="HL53" s="1077">
        <f t="shared" si="92"/>
        <v>0</v>
      </c>
      <c r="HM53" s="1077">
        <f t="shared" si="92"/>
        <v>0</v>
      </c>
      <c r="HN53" s="1431">
        <f t="shared" si="92"/>
        <v>0</v>
      </c>
      <c r="HO53" s="1431">
        <f t="shared" si="92"/>
        <v>0</v>
      </c>
      <c r="HP53" s="1431">
        <f t="shared" si="92"/>
        <v>0</v>
      </c>
      <c r="HQ53" s="1431">
        <f t="shared" si="92"/>
        <v>0</v>
      </c>
      <c r="HR53" s="1431">
        <f t="shared" si="92"/>
        <v>0</v>
      </c>
      <c r="HS53" s="1431">
        <f>HQ53+HS51-HS52</f>
        <v>0</v>
      </c>
      <c r="HT53" s="1079">
        <f>HR53+HT51-HT52</f>
        <v>0</v>
      </c>
      <c r="HU53" s="1080">
        <f>HS53+HU51-HU52</f>
        <v>0</v>
      </c>
      <c r="HV53" s="1080">
        <f>HT53+HV51-HV52</f>
        <v>0</v>
      </c>
      <c r="HW53" s="1080">
        <f>HT53+HW51-HW52</f>
        <v>0</v>
      </c>
      <c r="HX53" s="1081">
        <f>HU53+HX51-HX52</f>
        <v>0</v>
      </c>
      <c r="HY53" s="1079">
        <f>HV53+HY51-HY52</f>
        <v>0</v>
      </c>
      <c r="HZ53" s="1082">
        <f>HV53+HZ51-HZ52</f>
        <v>0</v>
      </c>
      <c r="IA53" s="1083">
        <f>HW53+IA51-IA52</f>
        <v>0</v>
      </c>
      <c r="IB53" s="1084"/>
      <c r="IC53" s="1085"/>
      <c r="ID53" s="1083"/>
      <c r="IE53" s="1086"/>
      <c r="IF53" s="1425"/>
      <c r="IG53" s="1088"/>
      <c r="IH53" s="1089"/>
      <c r="II53" s="1088"/>
      <c r="IJ53" s="1090"/>
      <c r="IK53" s="1090"/>
      <c r="IL53" s="1091"/>
      <c r="IM53" s="1088"/>
      <c r="IN53" s="1407"/>
      <c r="IO53" s="1426"/>
      <c r="IP53" s="1427"/>
      <c r="IQ53" s="1407"/>
      <c r="IR53" s="1407"/>
      <c r="IS53" s="1428"/>
      <c r="IT53" s="1429"/>
      <c r="IU53" s="1426"/>
      <c r="IV53" s="1426"/>
      <c r="IW53" s="1426"/>
      <c r="IX53" s="1426"/>
      <c r="IY53" s="1426"/>
      <c r="IZ53" s="1430"/>
      <c r="JA53" s="1430"/>
      <c r="JB53" s="1426"/>
      <c r="JC53" s="1426"/>
      <c r="JD53" s="1407"/>
      <c r="JE53" s="1428"/>
      <c r="JF53" s="1429"/>
      <c r="JG53" s="1426"/>
      <c r="JH53" s="1426"/>
      <c r="JI53" s="1426"/>
      <c r="JJ53" s="1426"/>
      <c r="JK53" s="1426"/>
      <c r="JL53" s="1426"/>
      <c r="JM53" s="1426"/>
      <c r="JN53" s="1426"/>
      <c r="JO53" s="1426"/>
    </row>
    <row r="54" spans="1:302" hidden="1">
      <c r="A54" s="1410"/>
      <c r="B54" s="1983"/>
      <c r="C54" s="1984"/>
      <c r="D54" s="1432" t="s">
        <v>1145</v>
      </c>
      <c r="E54" s="1433"/>
      <c r="F54" s="1434"/>
      <c r="G54" s="1435"/>
      <c r="H54" s="1436"/>
      <c r="I54" s="1437"/>
      <c r="J54" s="1438"/>
      <c r="K54" s="1439"/>
      <c r="L54" s="1438"/>
      <c r="M54" s="1439"/>
      <c r="N54" s="1436"/>
      <c r="O54" s="1439"/>
      <c r="P54" s="1436"/>
      <c r="Q54" s="1439"/>
      <c r="R54" s="1440"/>
      <c r="S54" s="1441"/>
      <c r="T54" s="1436"/>
      <c r="U54" s="1439"/>
      <c r="V54" s="1436"/>
      <c r="W54" s="1439"/>
      <c r="X54" s="1438"/>
      <c r="Y54" s="1439"/>
      <c r="Z54" s="1438"/>
      <c r="AA54" s="1439"/>
      <c r="AB54" s="1438"/>
      <c r="AC54" s="1439"/>
      <c r="AD54" s="1438"/>
      <c r="AE54" s="1439"/>
      <c r="AF54" s="1438"/>
      <c r="AG54" s="1439"/>
      <c r="AH54" s="1442"/>
      <c r="AI54" s="1439"/>
      <c r="AJ54" s="1442"/>
      <c r="AK54" s="1439"/>
      <c r="AL54" s="1442"/>
      <c r="AM54" s="1439"/>
      <c r="AN54" s="1442"/>
      <c r="AO54" s="1439"/>
      <c r="AP54" s="1442"/>
      <c r="AQ54" s="1439"/>
      <c r="AR54" s="1442"/>
      <c r="AS54" s="1439"/>
      <c r="AT54" s="1442"/>
      <c r="AU54" s="1439"/>
      <c r="AV54" s="1443"/>
      <c r="AW54" s="1439"/>
      <c r="AX54" s="1443"/>
      <c r="AY54" s="1439"/>
      <c r="AZ54" s="1444"/>
      <c r="BA54" s="1439"/>
      <c r="BB54" s="1444"/>
      <c r="BC54" s="1439"/>
      <c r="BD54" s="1444"/>
      <c r="BE54" s="1439"/>
      <c r="BF54" s="1444"/>
      <c r="BG54" s="1439"/>
      <c r="BH54" s="1444"/>
      <c r="BI54" s="1439"/>
      <c r="BJ54" s="1444"/>
      <c r="BK54" s="1439"/>
      <c r="BL54" s="1444"/>
      <c r="BM54" s="1439"/>
      <c r="BN54" s="1444"/>
      <c r="BO54" s="1439"/>
      <c r="BP54" s="1444"/>
      <c r="BQ54" s="1439"/>
      <c r="BR54" s="1444"/>
      <c r="BS54" s="1445"/>
      <c r="BT54" s="1444"/>
      <c r="BU54" s="1439"/>
      <c r="BV54" s="1444"/>
      <c r="BW54" s="1439"/>
      <c r="BX54" s="1444"/>
      <c r="BY54" s="1439"/>
      <c r="BZ54" s="1444"/>
      <c r="CA54" s="1439"/>
      <c r="CB54" s="1444"/>
      <c r="CC54" s="1439"/>
      <c r="CD54" s="1444"/>
      <c r="CE54" s="1439"/>
      <c r="CF54" s="1444"/>
      <c r="CG54" s="1439"/>
      <c r="CH54" s="1444"/>
      <c r="CI54" s="1439"/>
      <c r="CJ54" s="1444"/>
      <c r="CK54" s="1439"/>
      <c r="CL54" s="1444"/>
      <c r="CM54" s="1439"/>
      <c r="CN54" s="1444"/>
      <c r="CO54" s="1446"/>
      <c r="CP54" s="1444"/>
      <c r="CQ54" s="1446"/>
      <c r="CR54" s="1444"/>
      <c r="CS54" s="1446"/>
      <c r="CT54" s="1444"/>
      <c r="CU54" s="1446"/>
      <c r="CV54" s="1444"/>
      <c r="CW54" s="1446"/>
      <c r="CX54" s="1444"/>
      <c r="CY54" s="1446">
        <f>IF(CY53&lt;=DA52,CY53/DA52,IF(CY53&lt;=DA52+DC52,1+(CY53-DA52)/DC52,IF(CY53&lt;=DA52+DC52+DE52,2+(CY53-DA52-DC52)/DE52,CY53*3/(DA52+DC52+DE52))))</f>
        <v>-137.60000000000002</v>
      </c>
      <c r="CZ54" s="1444">
        <f>CB54*1.137</f>
        <v>0</v>
      </c>
      <c r="DA54" s="1446">
        <f>IF(DA53&lt;=DC52,DA53/DC52,IF(DA53&lt;=DC52+DE52,1+(DA53-DC52)/DE52,IF(DA53&lt;=DC52+DE52+DG52,2+(DA53-DC52-DE52)/DG52,DA53*3/(DC52+DE52+DG52))))</f>
        <v>119.29411764705878</v>
      </c>
      <c r="DB54" s="1444">
        <f>CD54*1.137</f>
        <v>0</v>
      </c>
      <c r="DC54" s="1446">
        <f>IF(DC53&lt;=DE52,DC53/DE52,IF(DC53&lt;=DE52+DG52,1+(DC53-DE52)/DG52,IF(DC53&lt;=DE52+DG52+DI52,2+(DC53-DE52-DG52)/DI52,DC53*3/(DE52+DG52+DI52))))</f>
        <v>101.25</v>
      </c>
      <c r="DD54" s="1444">
        <f>CF54*1.137</f>
        <v>0</v>
      </c>
      <c r="DE54" s="1446">
        <f>IF(DE53&lt;=DG52,DE53/DG52,IF(DE53&lt;=DG52+DI52,1+(DE53-DG52)/DI52,IF(DE53&lt;=DG52+DI52+DK52,2+(DE53-DG52-DI52)/DK52,DE53*3/(DG52+DI52+DK52))))</f>
        <v>112.57894736842104</v>
      </c>
      <c r="DF54" s="1444">
        <f>CH54*1.137</f>
        <v>0</v>
      </c>
      <c r="DG54" s="1446">
        <f>IF(DG53&lt;=DI52,DG53/DI52,IF(DG53&lt;=DI52+DK52,1+(DG53-DI52)/DK52,IF(DG53&lt;=DI52+DK52+DM52,2+(DG53-DI52-DK52)/DM52,DG53*3/(DI52+DK52+DM52))))</f>
        <v>117.33333333333333</v>
      </c>
      <c r="DH54" s="1444">
        <f>CJ54*1.137</f>
        <v>0</v>
      </c>
      <c r="DI54" s="1446">
        <f>IF(DI53&lt;=DK52,DI53/DK52,IF(DI53&lt;=DK52+DM52,1+(DI53-DK52)/DM52,IF(DI53&lt;=DK52+DM52+DO52,2+(DI53-DK52-DM52)/DO52,DI53*3/(DK52+DM52+DO52))))</f>
        <v>3</v>
      </c>
      <c r="DJ54" s="1444">
        <f>CJ54*1.137</f>
        <v>0</v>
      </c>
      <c r="DK54" s="1446">
        <f>IF(DK53&lt;=DM52,DK53/DM52,IF(DK53&lt;=DM52+DO52,1+(DK53-DM52)/DO52,IF(DK53&lt;=DM52+DO52+DQ52,2+(DK53-DM52-DO52)/DQ52,DK53*3/(DM52+DO52+DQ52))))</f>
        <v>2</v>
      </c>
      <c r="DL54" s="1444">
        <f>CL54*1.137</f>
        <v>0</v>
      </c>
      <c r="DM54" s="1446" t="e">
        <f>IF(DM53&lt;=DO52,DM53/DO52,IF(DM53&lt;=DO52+DQ52,1+(DM53-DO52)/DQ52,IF(DM53&lt;=DO52+DQ52+DS52,2+(DM53-DO52-DQ52)/DS52,DM53*3/(DO52+DQ52+DS52))))</f>
        <v>#REF!</v>
      </c>
      <c r="DN54" s="1444">
        <f>CN54*1.137</f>
        <v>0</v>
      </c>
      <c r="DO54" s="1446" t="e">
        <f>IF(DO53&lt;=DQ52,DO53/DQ52,IF(DO53&lt;=DQ52+DS52,1+(DO53-DQ52)/DS52,IF(DO53&lt;=DQ52+DS52+DU52,2+(DO53-DQ52-DS52)/DU52,DO53*3/(DQ52+DS52+DU52))))</f>
        <v>#REF!</v>
      </c>
      <c r="DP54" s="1444">
        <f>CP54*1.137</f>
        <v>0</v>
      </c>
      <c r="DQ54" s="1446" t="e">
        <f>IF(DQ53&lt;=DS52,DQ53/DS52,IF(DQ53&lt;=DS52+DU52,1+(DQ53-DS52)/DU52,IF(DQ53&lt;=DS52+DU52+DW52,2+(DQ53-DS52-DU52)/DW52,DQ53*3/(DS52+DU52+DW52))))</f>
        <v>#REF!</v>
      </c>
      <c r="DR54" s="1444">
        <f>CR54*1.137</f>
        <v>0</v>
      </c>
      <c r="DS54" s="1446" t="e">
        <f>IF(DS53&lt;=DU52,DS53/DU52,IF(DS53&lt;=DU52+DW52,1+(DS53-DU52)/DW52,IF(DS53&lt;=DU52+DW52+DY52,2+(DS53-DU52-DW52)/DY52,DS53*3/(DU52+DW52+DY52))))</f>
        <v>#REF!</v>
      </c>
      <c r="DT54" s="1444">
        <f>CT54*1.137</f>
        <v>0</v>
      </c>
      <c r="DU54" s="1446" t="e">
        <f>IF(DU53&lt;=DW52,DU53/DW52,IF(DU53&lt;=DW52+#REF!,1+(DU53-DW52)/#REF!,IF(DU53&lt;=DW52+#REF!+#REF!,2+(DU53-DW52-#REF!)/#REF!,DU53*3/(DW52+#REF!+#REF!))))</f>
        <v>#REF!</v>
      </c>
      <c r="DV54" s="1444">
        <f>CV54*1.137</f>
        <v>0</v>
      </c>
      <c r="DW54" s="1446" t="e">
        <f>IF(DW53&lt;=#REF!,DW53/#REF!,IF(DW53&lt;=#REF!+#REF!,1+(DW53-#REF!)/#REF!,IF(DW53&lt;=#REF!+#REF!+#REF!,2+(DW53-#REF!-#REF!)/#REF!,DW53*3/(#REF!+#REF!+#REF!))))</f>
        <v>#REF!</v>
      </c>
      <c r="DX54" s="1444">
        <f>CX54*1.137</f>
        <v>0</v>
      </c>
      <c r="DY54" s="1446" t="e">
        <f>IF(DY53&lt;=#REF!,DY53/#REF!,IF(DY53&lt;=#REF!+#REF!,1+(DY53-#REF!)/#REF!,IF(DY53&lt;=#REF!+#REF!+#REF!,2+(DY53-#REF!-#REF!)/#REF!,DY53*3/(#REF!+#REF!+#REF!))))</f>
        <v>#REF!</v>
      </c>
      <c r="DZ54" s="1444">
        <f>CZ54*1.137</f>
        <v>0</v>
      </c>
      <c r="EA54" s="1446" t="e">
        <f>IF(EA53&lt;=#REF!,EA53/#REF!,IF(EA53&lt;=#REF!+#REF!,1+(EA53-#REF!)/#REF!,IF(EA53&lt;=#REF!+#REF!+#REF!,2+(EA53-#REF!-#REF!)/#REF!,EA53*3/(#REF!+#REF!+#REF!))))</f>
        <v>#REF!</v>
      </c>
      <c r="EB54" s="1444">
        <f>DB54*1.137</f>
        <v>0</v>
      </c>
      <c r="EC54" s="1446" t="e">
        <f>IF(EC53&lt;=#REF!,EC53/#REF!,IF(EC53&lt;=#REF!+#REF!,1+(EC53-#REF!)/#REF!,IF(EC53&lt;=#REF!+#REF!+#REF!,2+(EC53-#REF!-#REF!)/#REF!,EC53*3/(#REF!+#REF!+#REF!))))</f>
        <v>#REF!</v>
      </c>
      <c r="ED54" s="1444">
        <f>DD54*1.137</f>
        <v>0</v>
      </c>
      <c r="EE54" s="1446" t="e">
        <f>IF(EE53&lt;=#REF!,EE53/#REF!,IF(EE53&lt;=#REF!+#REF!,1+(EE53-#REF!)/#REF!,IF(EE53&lt;=#REF!+#REF!+#REF!,2+(EE53-#REF!-#REF!)/#REF!,EE53*3/(#REF!+#REF!+#REF!))))</f>
        <v>#REF!</v>
      </c>
      <c r="EF54" s="1444">
        <f>DF54*1.137</f>
        <v>0</v>
      </c>
      <c r="EG54" s="1446" t="e">
        <f>IF(EG53&lt;=#REF!,EG53/#REF!,IF(EG53&lt;=#REF!+#REF!,1+(EG53-#REF!)/#REF!,IF(EG53&lt;=#REF!+#REF!+#REF!,2+(EG53-#REF!-#REF!)/#REF!,EG53*3/(#REF!+#REF!+#REF!))))</f>
        <v>#REF!</v>
      </c>
      <c r="EH54" s="1444">
        <f>DH54*1.137</f>
        <v>0</v>
      </c>
      <c r="EI54" s="1446" t="e">
        <f>IF(EI53&lt;=#REF!,EI53/#REF!,IF(EI53&lt;=#REF!+#REF!,1+(EI53-#REF!)/#REF!,IF(EI53&lt;=#REF!+#REF!+#REF!,2+(EI53-#REF!-#REF!)/#REF!,EI53*3/(#REF!+#REF!+#REF!))))</f>
        <v>#REF!</v>
      </c>
      <c r="EJ54" s="1444">
        <f>DJ54*1.137</f>
        <v>0</v>
      </c>
      <c r="EK54" s="1446" t="e">
        <f>IF(EK53&lt;=#REF!,EK53/#REF!,IF(EK53&lt;=#REF!+#REF!,1+(EK53-#REF!)/#REF!,IF(EK53&lt;=#REF!+#REF!+#REF!,2+(EK53-#REF!-#REF!)/#REF!,EK53*3/(#REF!+#REF!+#REF!))))</f>
        <v>#REF!</v>
      </c>
      <c r="EL54" s="1444">
        <f>DL54*1.137</f>
        <v>0</v>
      </c>
      <c r="EM54" s="1446" t="e">
        <f>IF(EM53&lt;=#REF!,EM53/#REF!,IF(EM53&lt;=#REF!+#REF!,1+(EM53-#REF!)/#REF!,IF(EM53&lt;=#REF!+#REF!+#REF!,2+(EM53-#REF!-#REF!)/#REF!,EM53*3/(#REF!+#REF!+#REF!))))</f>
        <v>#REF!</v>
      </c>
      <c r="EN54" s="1444">
        <f>DN54*1.137</f>
        <v>0</v>
      </c>
      <c r="EO54" s="1446" t="e">
        <f>IF(EO53&lt;=#REF!,EO53/#REF!,IF(EO53&lt;=#REF!+#REF!,1+(EO53-#REF!)/#REF!,IF(EO53&lt;=#REF!+#REF!+#REF!,2+(EO53-#REF!-#REF!)/#REF!,EO53*3/(#REF!+#REF!+#REF!))))</f>
        <v>#REF!</v>
      </c>
      <c r="EP54" s="1444">
        <f>DP54*1.137</f>
        <v>0</v>
      </c>
      <c r="EQ54" s="1446" t="e">
        <f>IF(EQ53&lt;=#REF!,EQ53/#REF!,IF(EQ53&lt;=#REF!+#REF!,1+(EQ53-#REF!)/#REF!,IF(EQ53&lt;=#REF!+#REF!+#REF!,2+(EQ53-#REF!-#REF!)/#REF!,EQ53*3/(#REF!+#REF!+#REF!))))</f>
        <v>#REF!</v>
      </c>
      <c r="ER54" s="1444">
        <f>DR54*1.137</f>
        <v>0</v>
      </c>
      <c r="ES54" s="1446" t="e">
        <f>IF(ES53&lt;=#REF!,ES53/#REF!,IF(ES53&lt;=#REF!+#REF!,1+(ES53-#REF!)/#REF!,IF(ES53&lt;=#REF!+#REF!+#REF!,2+(ES53-#REF!-#REF!)/#REF!,ES53*3/(#REF!+#REF!+#REF!))))</f>
        <v>#REF!</v>
      </c>
      <c r="ET54" s="1444">
        <f>DT54*1.137</f>
        <v>0</v>
      </c>
      <c r="EU54" s="1446" t="e">
        <f>IF(EU53&lt;=#REF!,EU53/#REF!,IF(EU53&lt;=#REF!+#REF!,1+(EU53-#REF!)/#REF!,IF(EU53&lt;=#REF!+#REF!+#REF!,2+(EU53-#REF!-#REF!)/#REF!,EU53*3/(#REF!+#REF!+#REF!))))</f>
        <v>#REF!</v>
      </c>
      <c r="EV54" s="1444">
        <f>DV54*1.137</f>
        <v>0</v>
      </c>
      <c r="EW54" s="1446" t="e">
        <f>IF(EW53&lt;=#REF!,EW53/#REF!,IF(EW53&lt;=#REF!+#REF!,1+(EW53-#REF!)/#REF!,IF(EW53&lt;=#REF!+#REF!+#REF!,2+(EW53-#REF!-#REF!)/#REF!,EW53*3/(#REF!+#REF!+#REF!))))</f>
        <v>#REF!</v>
      </c>
      <c r="EX54" s="1444">
        <f>DX54*1.137</f>
        <v>0</v>
      </c>
      <c r="EY54" s="1446" t="e">
        <f>IF(EY53&lt;=#REF!,EY53/#REF!,IF(EY53&lt;=#REF!+#REF!,1+(EY53-#REF!)/#REF!,IF(EY53&lt;=#REF!+#REF!+#REF!,2+(EY53-#REF!-#REF!)/#REF!,EY53*3/(#REF!+#REF!+#REF!))))</f>
        <v>#REF!</v>
      </c>
      <c r="EZ54" s="1444">
        <f>DZ54*1.137</f>
        <v>0</v>
      </c>
      <c r="FA54" s="1446" t="e">
        <f>IF(FA53&lt;=#REF!,FA53/#REF!,IF(FA53&lt;=#REF!+#REF!,1+(FA53-#REF!)/#REF!,IF(FA53&lt;=#REF!+#REF!+#REF!,2+(FA53-#REF!-#REF!)/#REF!,FA53*3/(#REF!+#REF!+#REF!))))</f>
        <v>#REF!</v>
      </c>
      <c r="FB54" s="1444">
        <f>EB54*1.137</f>
        <v>0</v>
      </c>
      <c r="FC54" s="1446" t="e">
        <f>IF(FC53&lt;=#REF!,FC53/#REF!,IF(FC53&lt;=#REF!+#REF!,1+(FC53-#REF!)/#REF!,IF(FC53&lt;=#REF!+#REF!+#REF!,2+(FC53-#REF!-#REF!)/#REF!,FC53*3/(#REF!+#REF!+#REF!))))</f>
        <v>#REF!</v>
      </c>
      <c r="FD54" s="1444">
        <f>ED54*1.137</f>
        <v>0</v>
      </c>
      <c r="FE54" s="1446" t="e">
        <f>IF(FE53&lt;=#REF!,FE53/#REF!,IF(FE53&lt;=#REF!+#REF!,1+(FE53-#REF!)/#REF!,IF(FE53&lt;=#REF!+#REF!+#REF!,2+(FE53-#REF!-#REF!)/#REF!,FE53*3/(#REF!+#REF!+#REF!))))</f>
        <v>#REF!</v>
      </c>
      <c r="FF54" s="1444">
        <f>EF54*1.137</f>
        <v>0</v>
      </c>
      <c r="FG54" s="1446" t="e">
        <f>IF(FG53&lt;=#REF!,FG53/#REF!,IF(FG53&lt;=#REF!+#REF!,1+(FG53-#REF!)/#REF!,IF(FG53&lt;=#REF!+#REF!+#REF!,2+(FG53-#REF!-#REF!)/#REF!,FG53*3/(#REF!+#REF!+#REF!))))</f>
        <v>#REF!</v>
      </c>
      <c r="FH54" s="1444">
        <f>EH54*1.137</f>
        <v>0</v>
      </c>
      <c r="FI54" s="1446" t="e">
        <f>IF(FI53&lt;=#REF!,FI53/#REF!,IF(FI53&lt;=#REF!+#REF!,1+(FI53-#REF!)/#REF!,IF(FI53&lt;=#REF!+#REF!+#REF!,2+(FI53-#REF!-#REF!)/#REF!,FI53*3/(#REF!+#REF!+#REF!))))</f>
        <v>#REF!</v>
      </c>
      <c r="FJ54" s="1444">
        <f>EJ54*1.137</f>
        <v>0</v>
      </c>
      <c r="FK54" s="1446" t="e">
        <f>IF(FK53&lt;=#REF!,FK53/#REF!,IF(FK53&lt;=#REF!+#REF!,1+(FK53-#REF!)/#REF!,IF(FK53&lt;=#REF!+#REF!+#REF!,2+(FK53-#REF!-#REF!)/#REF!,FK53*3/(#REF!+#REF!+#REF!))))</f>
        <v>#REF!</v>
      </c>
      <c r="FL54" s="1444">
        <f>EL54*1.137</f>
        <v>0</v>
      </c>
      <c r="FM54" s="1446" t="e">
        <f>IF(FM53&lt;=#REF!,FM53/#REF!,IF(FM53&lt;=#REF!+#REF!,1+(FM53-#REF!)/#REF!,IF(FM53&lt;=#REF!+#REF!+#REF!,2+(FM53-#REF!-#REF!)/#REF!,FM53*3/(#REF!+#REF!+#REF!))))</f>
        <v>#REF!</v>
      </c>
      <c r="FN54" s="1444">
        <f>EN54*1.137</f>
        <v>0</v>
      </c>
      <c r="FO54" s="1446" t="e">
        <f>IF(FO53&lt;=#REF!,FO53/#REF!,IF(FO53&lt;=#REF!+#REF!,1+(FO53-#REF!)/#REF!,IF(FO53&lt;=#REF!+#REF!+#REF!,2+(FO53-#REF!-#REF!)/#REF!,FO53*3/(#REF!+#REF!+#REF!))))</f>
        <v>#REF!</v>
      </c>
      <c r="FP54" s="1444">
        <f>EP54*1.137</f>
        <v>0</v>
      </c>
      <c r="FQ54" s="1446" t="e">
        <f>IF(FQ53&lt;=#REF!,FQ53/#REF!,IF(FQ53&lt;=#REF!+#REF!,1+(FQ53-#REF!)/#REF!,IF(FQ53&lt;=#REF!+#REF!+#REF!,2+(FQ53-#REF!-#REF!)/#REF!,FQ53*3/(#REF!+#REF!+#REF!))))</f>
        <v>#REF!</v>
      </c>
      <c r="FR54" s="1444">
        <f>ER54*1.137</f>
        <v>0</v>
      </c>
      <c r="FS54" s="1446" t="e">
        <f>IF(FS53&lt;=#REF!,FS53/#REF!,IF(FS53&lt;=#REF!+#REF!,1+(FS53-#REF!)/#REF!,IF(FS53&lt;=#REF!+#REF!+#REF!,2+(FS53-#REF!-#REF!)/#REF!,FS53*3/(#REF!+#REF!+#REF!))))</f>
        <v>#REF!</v>
      </c>
      <c r="FT54" s="1444">
        <v>0</v>
      </c>
      <c r="FU54" s="1446" t="e">
        <f>IF(FU53&lt;=#REF!,FU53/#REF!,IF(FU53&lt;=#REF!+#REF!,1+(FU53-#REF!)/#REF!,IF(FU53&lt;=#REF!+#REF!+#REF!,2+(FU53-#REF!-#REF!)/#REF!,FU53*3/(#REF!+#REF!+#REF!))))</f>
        <v>#REF!</v>
      </c>
      <c r="FV54" s="1444">
        <v>0</v>
      </c>
      <c r="FW54" s="1446" t="e">
        <f>IF(FW53&lt;=#REF!,FW53/#REF!,IF(FW53&lt;=#REF!+#REF!,1+(FW53-#REF!)/#REF!,IF(FW53&lt;=#REF!+#REF!+#REF!,2+(FW53-#REF!-#REF!)/#REF!,FW53*3/(#REF!+#REF!+#REF!))))</f>
        <v>#REF!</v>
      </c>
      <c r="FX54" s="1444">
        <v>0</v>
      </c>
      <c r="FY54" s="1446" t="e">
        <f>IF(FY53&lt;=#REF!,FY53/#REF!,IF(FY53&lt;=#REF!+#REF!,1+(FY53-#REF!)/#REF!,IF(FY53&lt;=#REF!+#REF!+#REF!,2+(FY53-#REF!-#REF!)/#REF!,FY53*3/(#REF!+#REF!+#REF!))))</f>
        <v>#REF!</v>
      </c>
      <c r="FZ54" s="1444">
        <v>0</v>
      </c>
      <c r="GA54" s="1447" t="e">
        <f>IF(GA53&lt;=#REF!,GA53/#REF!,IF(GA53&lt;=#REF!+#REF!,1+(GA53-#REF!)/#REF!,IF(GA53&lt;=#REF!+#REF!+#REF!,2+(GA53-#REF!-#REF!)/#REF!,GA53*3/(#REF!+#REF!+#REF!))))</f>
        <v>#REF!</v>
      </c>
      <c r="GB54" s="1448" t="e">
        <f>IF(GB53&lt;=#REF!,GB53/#REF!,IF(GB53&lt;=#REF!+#REF!,1+(GB53-#REF!)/#REF!,IF(GB53&lt;=#REF!+#REF!+IF52,2+(GB53-#REF!-#REF!)/IF52,GB53*3/(#REF!+#REF!+IF52))))</f>
        <v>#REF!</v>
      </c>
      <c r="GC54" s="1448" t="e">
        <f>IF(GC53&lt;=#REF!,GC53/#REF!,IF(GC53&lt;=#REF!+#REF!,1+(GC53-#REF!)/#REF!,IF(GC53&lt;=#REF!+#REF!+IK52,2+(GC53-#REF!-#REF!)/IK52,GC53*3/(#REF!+#REF!+IK52))))</f>
        <v>#REF!</v>
      </c>
      <c r="GD54" s="1448" t="e">
        <f>IF(GD53&lt;=#REF!,GD53/#REF!,IF(GD53&lt;=#REF!+#REF!,1+(GD53-#REF!)/#REF!,IF(GD53&lt;=#REF!+#REF!+#REF!,2+(GD53-#REF!-#REF!)/#REF!,GD53*3/(#REF!+#REF!+#REF!))))</f>
        <v>#REF!</v>
      </c>
      <c r="GE54" s="1449" t="e">
        <f>IF(GE53&lt;=#REF!,GE53/#REF!,IF(GE53&lt;=#REF!+#REF!,1+(GE53-#REF!)/#REF!,IF(GE53&lt;=#REF!+#REF!+#REF!,2+(GE53-#REF!-#REF!)/#REF!,GE53*3/(#REF!+#REF!+#REF!))))</f>
        <v>#REF!</v>
      </c>
      <c r="GF54" s="1450" t="e">
        <f>IF(GF53&lt;=#REF!,GF53/#REF!,IF(GF53&lt;=#REF!+IF52,1+(GF53-#REF!)/IF52,IF(GF53&lt;=#REF!+IF52+IL52,2+(GF53-#REF!-IF52)/IL52,GF53*3/(#REF!+IF52+IL52))))</f>
        <v>#REF!</v>
      </c>
      <c r="GG54" s="1449" t="e">
        <f>IF(GG53&lt;=IF52,GG53/IF52,IF(GG53&lt;=IF52+IK52,1+(GG53-IF52)/IK52,IF(GG53&lt;=IF52+IK52+IN52,2+(GG53-IF52-IK52)/IN52,GG53*3/(IF52+IK52+IN52))))</f>
        <v>#DIV/0!</v>
      </c>
      <c r="GH54" s="1449" t="e">
        <f>IF(GH53&lt;=IK52,GH53/IK52,IF(GH53&lt;=IK52+#REF!,1+(GH53-IK52)/#REF!,IF(GH53&lt;=IK52+#REF!+IP52,2+(GH53-IK52-#REF!)/IP52,GH53*3/(IK52+#REF!+IP52))))</f>
        <v>#DIV/0!</v>
      </c>
      <c r="GI54" s="1451" t="e">
        <f>IF(GI53&lt;=#REF!,GI53/#REF!,IF(GI53&lt;=#REF!+#REF!,1+(GI53-#REF!)/#REF!,IF(GI53&lt;=#REF!+#REF!+IR52,2+(GI53-#REF!-#REF!)/IR52,GI53*3/(#REF!+#REF!+IR52))))</f>
        <v>#REF!</v>
      </c>
      <c r="GJ54" s="1449" t="e">
        <f>IF(GJ53&lt;=#REF!,GJ53/#REF!,IF(GJ53&lt;=#REF!+IL52,1+(GJ53-#REF!)/IL52,IF(GJ53&lt;=#REF!+IL52+#REF!,2+(GJ53-#REF!-IL52)/#REF!,GJ53*3/(#REF!+IL52+#REF!))))</f>
        <v>#REF!</v>
      </c>
      <c r="GK54" s="1451" t="e">
        <f>IF(GK53&lt;=IL52,GK53/IL52,IF(GK53&lt;=IL52+IN52,1+(GK53-IL52)/IN52,IF(GK53&lt;=IL52+IN52+IT52,2+(GK53-IL52-IN52)/IT52,GK53*3/(IL52+IN52+IT52))))</f>
        <v>#DIV/0!</v>
      </c>
      <c r="GL54" s="1449" t="e">
        <f>IF(GL53&lt;=IM52,GL53/IM52,IF(GL53&lt;=IM52+IO52,1+(GL53-IM52)/IO52,IF(GL53&lt;=IM52+IO52+IU52,2+(GL53-IM52-IO52)/IU52,GL53*3/(IM52+IO52+IU52))))</f>
        <v>#DIV/0!</v>
      </c>
      <c r="GM54" s="1451" t="e">
        <f>IF(GM53&lt;=IN52,GM53/IN52,IF(GM53&lt;=IN52+IP52,1+(GM53-IN52)/IP52,IF(GM53&lt;=IN52+IP52+IV52,2+(GM53-IN52-IP52)/IV52,GM53*3/(IN52+IP52+IV52))))</f>
        <v>#DIV/0!</v>
      </c>
      <c r="GN54" s="1450" t="e">
        <f>IF(GN53&lt;=IO52,GN53/IO52,IF(GN53&lt;=IO52+IQ52,1+(GN53-IO52)/IQ52,IF(GN53&lt;=IO52+IQ52+IW52,2+(GN53-IO52-IQ52)/IW52,GN53*3/(IO52+IQ52+IW52))))</f>
        <v>#DIV/0!</v>
      </c>
      <c r="GO54" s="1452" t="e">
        <f>IF(GO53&lt;=IP52,GO53/IP52,IF(GO53&lt;=IP52+IR52,1+(GO53-IP52)/IR52,IF(GO53&lt;=IP52+IR52+IX52,2+(GO53-IP52-IR52)/IX52,GO53*3/(IP52+IR52+IX52))))</f>
        <v>#DIV/0!</v>
      </c>
      <c r="GP54" s="1450" t="e">
        <f>IF(GP53&lt;=IQ52,GP53/IQ52,IF(GP53&lt;=IQ52+#REF!,1+(GP53-IQ52)/#REF!,IF(GP53&lt;=IQ52+#REF!+IY52,2+(GP53-IQ52-#REF!)/IY52,GP53*3/(IQ52+#REF!+IY52))))</f>
        <v>#DIV/0!</v>
      </c>
      <c r="GQ54" s="1450" t="e">
        <f>IF(GQ53&lt;=IR52,GQ53/IR52,IF(GQ53&lt;=IR52+#REF!,1+(GQ53-IR52)/#REF!,IF(GQ53&lt;=IR52+#REF!+IZ52,2+(GQ53-IR52-#REF!)/IZ52,GQ53*3/(IR52+#REF!+IZ52))))</f>
        <v>#DIV/0!</v>
      </c>
      <c r="GR54" s="1450" t="e">
        <f>IF(GR53&lt;=#REF!,GR53/#REF!,IF(GR53&lt;=#REF!+IS52,1+(GR53-#REF!)/IS52,IF(GR53&lt;=#REF!+IS52+JA52,2+(GR53-#REF!-IS52)/JA52,GR53*3/(#REF!+IS52+JA52))))</f>
        <v>#REF!</v>
      </c>
      <c r="GS54" s="1452" t="e">
        <f>IF(GS53&lt;=#REF!,GS53/#REF!,IF(GS53&lt;=#REF!+IT52,1+(GS53-#REF!)/IT52,IF(GS53&lt;=#REF!+IT52+JB52,2+(GS53-#REF!-IT52)/JB52,GS53*3/(#REF!+IT52+JB52))))</f>
        <v>#REF!</v>
      </c>
      <c r="GT54" s="1450" t="e">
        <f t="shared" ref="GT54:HR54" si="93">IF(GT53&lt;=IS52,GT53/IS52,IF(GT53&lt;=IS52+IU52,1+(GT53-IS52)/IU52,IF(GT53&lt;=IS52+IU52+JC52,2+(GT53-IS52-IU52)/JC52,GT53*3/(IS52+IU52+JC52))))</f>
        <v>#DIV/0!</v>
      </c>
      <c r="GU54" s="1450" t="e">
        <f t="shared" si="93"/>
        <v>#DIV/0!</v>
      </c>
      <c r="GV54" s="1453" t="e">
        <f t="shared" si="93"/>
        <v>#DIV/0!</v>
      </c>
      <c r="GW54" s="1450" t="e">
        <f t="shared" si="93"/>
        <v>#DIV/0!</v>
      </c>
      <c r="GX54" s="1453" t="e">
        <f t="shared" si="93"/>
        <v>#DIV/0!</v>
      </c>
      <c r="GY54" s="1449" t="e">
        <f t="shared" si="93"/>
        <v>#DIV/0!</v>
      </c>
      <c r="GZ54" s="1453" t="e">
        <f t="shared" si="93"/>
        <v>#DIV/0!</v>
      </c>
      <c r="HA54" s="1450" t="e">
        <f t="shared" si="93"/>
        <v>#DIV/0!</v>
      </c>
      <c r="HB54" s="1450" t="e">
        <f t="shared" si="93"/>
        <v>#DIV/0!</v>
      </c>
      <c r="HC54" s="1450" t="e">
        <f t="shared" si="93"/>
        <v>#DIV/0!</v>
      </c>
      <c r="HD54" s="1450" t="e">
        <f t="shared" si="93"/>
        <v>#DIV/0!</v>
      </c>
      <c r="HE54" s="1450" t="e">
        <f t="shared" si="93"/>
        <v>#DIV/0!</v>
      </c>
      <c r="HF54" s="1450" t="e">
        <f t="shared" si="93"/>
        <v>#DIV/0!</v>
      </c>
      <c r="HG54" s="1450" t="e">
        <f t="shared" si="93"/>
        <v>#DIV/0!</v>
      </c>
      <c r="HH54" s="1450" t="e">
        <f t="shared" si="93"/>
        <v>#DIV/0!</v>
      </c>
      <c r="HI54" s="1453" t="e">
        <f t="shared" si="93"/>
        <v>#DIV/0!</v>
      </c>
      <c r="HJ54" s="1450" t="e">
        <f t="shared" si="93"/>
        <v>#DIV/0!</v>
      </c>
      <c r="HK54" s="1453" t="e">
        <f t="shared" si="93"/>
        <v>#DIV/0!</v>
      </c>
      <c r="HL54" s="1453" t="e">
        <f t="shared" si="93"/>
        <v>#DIV/0!</v>
      </c>
      <c r="HM54" s="1453" t="e">
        <f t="shared" si="93"/>
        <v>#DIV/0!</v>
      </c>
      <c r="HN54" s="1454" t="e">
        <f t="shared" si="93"/>
        <v>#DIV/0!</v>
      </c>
      <c r="HO54" s="1454" t="e">
        <f t="shared" si="93"/>
        <v>#DIV/0!</v>
      </c>
      <c r="HP54" s="1454" t="e">
        <f t="shared" si="93"/>
        <v>#DIV/0!</v>
      </c>
      <c r="HQ54" s="1454" t="e">
        <f t="shared" si="93"/>
        <v>#DIV/0!</v>
      </c>
      <c r="HR54" s="1454" t="e">
        <f t="shared" si="93"/>
        <v>#DIV/0!</v>
      </c>
      <c r="HS54" s="1454" t="e">
        <f>IF(HS53&lt;=JQ52,HS53/JQ52,IF(HS53&lt;=JQ52+JS52,1+(HS53-JQ52)/JS52,IF(HS53&lt;=JQ52+JS52+KA52,2+(HS53-JQ52-JS52)/KA52,HS53*3/(JQ52+JS52+KA52))))</f>
        <v>#DIV/0!</v>
      </c>
      <c r="HT54" s="1455" t="e">
        <f>IF(HT53&lt;=JR52,HT53/JR52,IF(HT53&lt;=JR52+JT52,1+(HT53-JR52)/JT52,IF(HT53&lt;=JR52+JT52+KB52,2+(HT53-JR52-JT52)/KB52,HT53*3/(JR52+JT52+KB52))))</f>
        <v>#DIV/0!</v>
      </c>
      <c r="HU54" s="1456" t="e">
        <f>IF(HU53&lt;=JS52,HU53/JS52,IF(HU53&lt;=JS52+JU52,1+(HU53-JS52)/JU52,IF(HU53&lt;=JS52+JU52+KC52,2+(HU53-JS52-JU52)/KC52,HU53*3/(JS52+JU52+KC52))))</f>
        <v>#DIV/0!</v>
      </c>
      <c r="HV54" s="1456" t="e">
        <f>IF(HV53&lt;=JT52,HV53/JT52,IF(HV53&lt;=JT52+JV52,1+(HV53-JT52)/JV52,IF(HV53&lt;=JT52+JV52+KD52,2+(HV53-JT52-JV52)/KD52,HV53*3/(JT52+JV52+KD52))))</f>
        <v>#DIV/0!</v>
      </c>
      <c r="HW54" s="1456" t="e">
        <f>IF(HW53&lt;=JT52,HW53/JT52,IF(HW53&lt;=JT52+JV52,1+(HW53-JT52)/JV52,IF(HW53&lt;=JT52+JV52+KD52,2+(HW53-JT52-JV52)/KD52,HW53*3/(JT52+JV52+KD52))))</f>
        <v>#DIV/0!</v>
      </c>
      <c r="HX54" s="1457" t="e">
        <f>IF(HX53&lt;=JU52,HX53/JU52,IF(HX53&lt;=JU52+JW52,1+(HX53-JU52)/JW52,IF(HX53&lt;=JU52+JW52+KE52,2+(HX53-JU52-JW52)/KE52,HX53*3/(JU52+JW52+KE52))))</f>
        <v>#DIV/0!</v>
      </c>
      <c r="HY54" s="1455" t="e">
        <f>IF(HY53&lt;=JV52,HY53/JV52,IF(HY53&lt;=JV52+JX52,1+(HY53-JV52)/JX52,IF(HY53&lt;=JV52+JX52+KF52,2+(HY53-JV52-JX52)/KF52,HY53*3/(JV52+JX52+KF52))))</f>
        <v>#DIV/0!</v>
      </c>
      <c r="HZ54" s="1458" t="e">
        <f>IF(HZ53&lt;=JV52,HZ53/JV52,IF(HZ53&lt;=JV52+JX52,1+(HZ53-JV52)/JX52,IF(HZ53&lt;=JV52+JX52+KF52,2+(HZ53-JV52-JX52)/KF52,HZ53*3/(JV52+JX52+KF52))))</f>
        <v>#DIV/0!</v>
      </c>
      <c r="IA54" s="1459" t="e">
        <f>IF(IA53&lt;=JW52,IA53/JW52,IF(IA53&lt;=JW52+JY52,1+(IA53-JW52)/JY52,IF(IA53&lt;=JW52+JY52+KG52,2+(IA53-JW52-JY52)/KG52,IA53*3/(JW52+JY52+KG52))))</f>
        <v>#DIV/0!</v>
      </c>
      <c r="IB54" s="1460"/>
      <c r="IC54" s="1461"/>
      <c r="ID54" s="1459"/>
      <c r="IE54" s="1462"/>
      <c r="IF54" s="1463"/>
      <c r="IG54" s="1464"/>
      <c r="IH54" s="1465"/>
      <c r="II54" s="1464"/>
      <c r="IJ54" s="1466"/>
      <c r="IK54" s="1466"/>
      <c r="IL54" s="1467"/>
      <c r="IM54" s="1464"/>
      <c r="IN54" s="1468"/>
      <c r="IO54" s="1469"/>
      <c r="IP54" s="1470"/>
      <c r="IQ54" s="1468"/>
      <c r="IR54" s="1468"/>
      <c r="IS54" s="1471"/>
      <c r="IT54" s="1472"/>
      <c r="IU54" s="1469"/>
      <c r="IV54" s="1469"/>
      <c r="IW54" s="1469"/>
      <c r="IX54" s="1469"/>
      <c r="IY54" s="1469"/>
      <c r="IZ54" s="1473"/>
      <c r="JA54" s="1473"/>
      <c r="JB54" s="1469"/>
      <c r="JC54" s="1469"/>
      <c r="JD54" s="1468"/>
      <c r="JE54" s="1471"/>
      <c r="JF54" s="1472"/>
      <c r="JG54" s="1469"/>
      <c r="JH54" s="1469"/>
      <c r="JI54" s="1469"/>
      <c r="JJ54" s="1469"/>
      <c r="JK54" s="1469"/>
      <c r="JL54" s="1469"/>
      <c r="JM54" s="1469"/>
      <c r="JN54" s="1469"/>
      <c r="JO54" s="1469"/>
    </row>
    <row r="55" spans="1:302" ht="15.75" thickBot="1">
      <c r="A55" s="1018"/>
      <c r="B55" s="1474"/>
      <c r="C55" s="1474"/>
      <c r="D55" s="906"/>
      <c r="E55" s="1475"/>
      <c r="F55" s="1476"/>
      <c r="G55" s="1477"/>
      <c r="H55" s="1478"/>
      <c r="I55" s="1479"/>
      <c r="J55" s="1478"/>
      <c r="K55" s="1480"/>
      <c r="L55" s="1478"/>
      <c r="M55" s="1480"/>
      <c r="N55" s="1478"/>
      <c r="O55" s="1480"/>
      <c r="P55" s="1478"/>
      <c r="Q55" s="1480"/>
      <c r="R55" s="1481"/>
      <c r="S55" s="1482"/>
      <c r="T55" s="1478"/>
      <c r="U55" s="1480"/>
      <c r="V55" s="1478"/>
      <c r="W55" s="1480"/>
      <c r="X55" s="1478"/>
      <c r="Y55" s="1480"/>
      <c r="Z55" s="1478"/>
      <c r="AA55" s="1480"/>
      <c r="AB55" s="1478"/>
      <c r="AC55" s="1480"/>
      <c r="AD55" s="1478"/>
      <c r="AE55" s="1480"/>
      <c r="AF55" s="1478"/>
      <c r="AG55" s="1480"/>
      <c r="AH55" s="1481"/>
      <c r="AI55" s="1480"/>
      <c r="AJ55" s="1481"/>
      <c r="AK55" s="1480"/>
      <c r="AL55" s="1481"/>
      <c r="AM55" s="1480"/>
      <c r="AN55" s="1481"/>
      <c r="AO55" s="1480"/>
      <c r="AP55" s="1481"/>
      <c r="AQ55" s="1480"/>
      <c r="AR55" s="1481"/>
      <c r="AS55" s="1480"/>
      <c r="AT55" s="1481"/>
      <c r="AU55" s="1480"/>
      <c r="AV55" s="1483"/>
      <c r="AW55" s="1480"/>
      <c r="AX55" s="1483"/>
      <c r="AY55" s="1480"/>
      <c r="AZ55" s="1484"/>
      <c r="BA55" s="1480"/>
      <c r="BB55" s="1484"/>
      <c r="BC55" s="1480"/>
      <c r="BD55" s="1484"/>
      <c r="BE55" s="1480"/>
      <c r="BF55" s="1484"/>
      <c r="BG55" s="1480"/>
      <c r="BH55" s="1484"/>
      <c r="BI55" s="1480"/>
      <c r="BJ55" s="1484"/>
      <c r="BK55" s="1480"/>
      <c r="BL55" s="1484"/>
      <c r="BM55" s="1480"/>
      <c r="BN55" s="1484"/>
      <c r="BO55" s="1480"/>
      <c r="BP55" s="1484"/>
      <c r="BQ55" s="1480"/>
      <c r="BR55" s="1484"/>
      <c r="BS55" s="1485"/>
      <c r="BT55" s="1484"/>
      <c r="BU55" s="1480"/>
      <c r="BV55" s="1484"/>
      <c r="BW55" s="1480"/>
      <c r="BX55" s="1484"/>
      <c r="BY55" s="1480"/>
      <c r="BZ55" s="1484"/>
      <c r="CA55" s="1480"/>
      <c r="CB55" s="1484"/>
      <c r="CC55" s="1480"/>
      <c r="CD55" s="1484"/>
      <c r="CE55" s="1480"/>
      <c r="CF55" s="1484"/>
      <c r="CG55" s="1480"/>
      <c r="CH55" s="1484"/>
      <c r="CI55" s="1480"/>
      <c r="CJ55" s="1484"/>
      <c r="CK55" s="1480"/>
      <c r="CL55" s="1484"/>
      <c r="CM55" s="1480"/>
      <c r="CN55" s="1484"/>
      <c r="CO55" s="1486"/>
      <c r="CP55" s="1484"/>
      <c r="CQ55" s="1486"/>
      <c r="CR55" s="1484"/>
      <c r="CS55" s="1486"/>
      <c r="CT55" s="1484"/>
      <c r="CU55" s="1486"/>
      <c r="CV55" s="1484"/>
      <c r="CW55" s="1486"/>
      <c r="CX55" s="1484"/>
      <c r="CY55" s="1486"/>
      <c r="CZ55" s="1484"/>
      <c r="DA55" s="1486"/>
      <c r="DB55" s="1484"/>
      <c r="DC55" s="1486"/>
      <c r="DD55" s="1484"/>
      <c r="DE55" s="1486"/>
      <c r="DF55" s="1484"/>
      <c r="DG55" s="1486"/>
      <c r="DH55" s="1484"/>
      <c r="DI55" s="1486"/>
      <c r="DJ55" s="1484"/>
      <c r="DK55" s="1486"/>
      <c r="DL55" s="1484"/>
      <c r="DM55" s="1486"/>
      <c r="DN55" s="1484"/>
      <c r="DO55" s="1486"/>
      <c r="DP55" s="1484"/>
      <c r="DQ55" s="1486"/>
      <c r="DR55" s="1484"/>
      <c r="DS55" s="1486"/>
      <c r="DT55" s="1484"/>
      <c r="DU55" s="1486"/>
      <c r="DV55" s="1484"/>
      <c r="DW55" s="1486"/>
      <c r="DX55" s="1484"/>
      <c r="DY55" s="1486"/>
      <c r="DZ55" s="1484"/>
      <c r="EA55" s="1486"/>
      <c r="EB55" s="1484"/>
      <c r="EC55" s="1486"/>
      <c r="ED55" s="1484"/>
      <c r="EE55" s="1486"/>
      <c r="EF55" s="1484"/>
      <c r="EG55" s="1486"/>
      <c r="EH55" s="1484"/>
      <c r="EI55" s="1486"/>
      <c r="EJ55" s="1484"/>
      <c r="EK55" s="1486"/>
      <c r="EL55" s="1484"/>
      <c r="EM55" s="1486"/>
      <c r="EN55" s="1484"/>
      <c r="EO55" s="1486"/>
      <c r="EP55" s="1484"/>
      <c r="EQ55" s="1486"/>
      <c r="ER55" s="1484"/>
      <c r="ES55" s="1486"/>
      <c r="ET55" s="1484"/>
      <c r="EU55" s="1486"/>
      <c r="EV55" s="1484"/>
      <c r="EW55" s="1486"/>
      <c r="EX55" s="1484"/>
      <c r="EY55" s="1486"/>
      <c r="EZ55" s="1484"/>
      <c r="FA55" s="1486"/>
      <c r="FB55" s="1484"/>
      <c r="FC55" s="1486"/>
      <c r="FD55" s="1484"/>
      <c r="FE55" s="1486"/>
      <c r="FF55" s="1484"/>
      <c r="FG55" s="1486"/>
      <c r="FH55" s="1484"/>
      <c r="FI55" s="1486"/>
      <c r="FJ55" s="1484"/>
      <c r="FK55" s="1486"/>
      <c r="FL55" s="1484"/>
      <c r="FM55" s="1486"/>
      <c r="FN55" s="1484"/>
      <c r="FO55" s="1486"/>
      <c r="FP55" s="1484"/>
      <c r="FQ55" s="1486"/>
      <c r="FR55" s="1484"/>
      <c r="FS55" s="1486"/>
      <c r="FT55" s="1484"/>
      <c r="FU55" s="1486"/>
      <c r="FV55" s="1484"/>
      <c r="FW55" s="1486"/>
      <c r="FX55" s="1484"/>
      <c r="FY55" s="1486"/>
      <c r="FZ55" s="1484"/>
      <c r="GA55" s="1482"/>
      <c r="GB55" s="1487"/>
      <c r="GC55" s="1487"/>
      <c r="GD55" s="1487"/>
      <c r="GE55" s="1488"/>
      <c r="GF55" s="1482"/>
      <c r="GG55" s="1488"/>
      <c r="GH55" s="1488"/>
      <c r="GI55" s="1482"/>
      <c r="GJ55" s="1488"/>
      <c r="GK55" s="1482"/>
      <c r="GL55" s="1488"/>
      <c r="GM55" s="1482"/>
      <c r="GN55" s="1482"/>
      <c r="GO55" s="1482"/>
      <c r="GP55" s="1482"/>
      <c r="GQ55" s="1482"/>
      <c r="GR55" s="1482"/>
      <c r="GS55" s="1482"/>
      <c r="GT55" s="1482"/>
      <c r="GU55" s="1482"/>
      <c r="GV55" s="1482"/>
      <c r="GW55" s="1482"/>
      <c r="GX55" s="1482"/>
      <c r="GY55" s="1488"/>
      <c r="GZ55" s="1482"/>
      <c r="HA55" s="1482"/>
      <c r="HB55" s="1482"/>
      <c r="HC55" s="1482"/>
      <c r="HD55" s="1482"/>
      <c r="HE55" s="1482"/>
      <c r="HF55" s="1482"/>
      <c r="HG55" s="1482"/>
      <c r="HH55" s="1482"/>
      <c r="HI55" s="1482"/>
      <c r="HJ55" s="1482"/>
      <c r="HK55" s="1482"/>
      <c r="HL55" s="1482"/>
      <c r="HM55" s="1482"/>
      <c r="HN55" s="1482"/>
      <c r="HO55" s="1482"/>
      <c r="HP55" s="1482"/>
      <c r="HQ55" s="1482"/>
      <c r="HR55" s="1482"/>
      <c r="HS55" s="1482"/>
      <c r="HT55" s="1489"/>
      <c r="HU55" s="1456"/>
      <c r="HV55" s="1456"/>
      <c r="HW55" s="1456"/>
      <c r="HX55" s="1457"/>
      <c r="HY55" s="1489"/>
      <c r="HZ55" s="1457"/>
      <c r="IA55" s="1461"/>
      <c r="IB55" s="1461"/>
      <c r="IC55" s="1461"/>
      <c r="ID55" s="1461"/>
      <c r="IE55" s="1470"/>
      <c r="IF55" s="1490"/>
      <c r="IG55" s="1467"/>
      <c r="IH55" s="1467"/>
      <c r="II55" s="1467"/>
      <c r="IJ55" s="1467"/>
      <c r="IK55" s="1467"/>
      <c r="IL55" s="1467"/>
      <c r="IM55" s="1467"/>
      <c r="IN55" s="1470"/>
      <c r="IO55" s="1470"/>
      <c r="IP55" s="1470"/>
      <c r="IQ55" s="1470"/>
      <c r="IR55" s="903"/>
      <c r="IS55" s="903"/>
      <c r="IT55" s="903"/>
      <c r="IU55" s="903"/>
      <c r="IV55" s="903"/>
      <c r="IW55" s="903"/>
      <c r="IX55" s="903"/>
      <c r="IY55" s="903"/>
      <c r="IZ55" s="1491"/>
      <c r="JA55" s="1491"/>
      <c r="JB55" s="1492"/>
      <c r="JC55" s="1493"/>
      <c r="JD55" s="903"/>
      <c r="JE55" s="903"/>
      <c r="JF55" s="903"/>
      <c r="JG55" s="903"/>
      <c r="JH55" s="903"/>
      <c r="JI55" s="903"/>
      <c r="JJ55" s="903"/>
      <c r="JK55" s="903"/>
      <c r="JL55" s="903"/>
      <c r="JM55" s="903"/>
      <c r="JN55" s="903"/>
      <c r="JO55" s="1492"/>
    </row>
    <row r="56" spans="1:302" ht="12.95" customHeight="1" thickBot="1">
      <c r="A56" s="1018"/>
      <c r="B56" s="1474"/>
      <c r="C56" s="1474"/>
      <c r="D56" s="1494" t="s">
        <v>2861</v>
      </c>
      <c r="E56" s="1495"/>
      <c r="F56" s="1496"/>
      <c r="G56" s="1496"/>
      <c r="H56" s="1497"/>
      <c r="I56" s="1498"/>
      <c r="J56" s="1497"/>
      <c r="K56" s="1498"/>
      <c r="L56" s="1497"/>
      <c r="M56" s="1498"/>
      <c r="N56" s="1497"/>
      <c r="O56" s="1498"/>
      <c r="P56" s="1497"/>
      <c r="Q56" s="1498"/>
      <c r="R56" s="1497"/>
      <c r="S56" s="1499"/>
      <c r="T56" s="1497"/>
      <c r="U56" s="1498"/>
      <c r="V56" s="1497"/>
      <c r="W56" s="1498"/>
      <c r="X56" s="1497"/>
      <c r="Y56" s="1498"/>
      <c r="Z56" s="1497"/>
      <c r="AA56" s="1498"/>
      <c r="AB56" s="1497"/>
      <c r="AC56" s="1498"/>
      <c r="AD56" s="1497"/>
      <c r="AE56" s="1498"/>
      <c r="AF56" s="1497"/>
      <c r="AG56" s="1498"/>
      <c r="AH56" s="1497"/>
      <c r="AI56" s="1498"/>
      <c r="AJ56" s="1497"/>
      <c r="AK56" s="1498"/>
      <c r="AL56" s="1497"/>
      <c r="AM56" s="1498"/>
      <c r="AN56" s="1497"/>
      <c r="AO56" s="1498"/>
      <c r="AP56" s="1497"/>
      <c r="AQ56" s="1498"/>
      <c r="AR56" s="1497"/>
      <c r="AS56" s="1498"/>
      <c r="AT56" s="1497"/>
      <c r="AU56" s="1498"/>
      <c r="AV56" s="1500"/>
      <c r="AW56" s="1498"/>
      <c r="AX56" s="1500"/>
      <c r="AY56" s="1498"/>
      <c r="AZ56" s="1501"/>
      <c r="BA56" s="1498"/>
      <c r="BB56" s="1501"/>
      <c r="BC56" s="1498"/>
      <c r="BD56" s="1501"/>
      <c r="BE56" s="1498"/>
      <c r="BF56" s="1501"/>
      <c r="BG56" s="1498"/>
      <c r="BH56" s="1501"/>
      <c r="BI56" s="1498"/>
      <c r="BJ56" s="1501"/>
      <c r="BK56" s="1498"/>
      <c r="BL56" s="1501"/>
      <c r="BM56" s="1498"/>
      <c r="BN56" s="1501"/>
      <c r="BO56" s="1498"/>
      <c r="BP56" s="1501"/>
      <c r="BQ56" s="1498"/>
      <c r="BR56" s="1501"/>
      <c r="BS56" s="1502"/>
      <c r="BT56" s="1501"/>
      <c r="BU56" s="1498"/>
      <c r="BV56" s="1501"/>
      <c r="BW56" s="1498"/>
      <c r="BX56" s="1501"/>
      <c r="BY56" s="1498"/>
      <c r="BZ56" s="1501"/>
      <c r="CA56" s="1498"/>
      <c r="CB56" s="1501"/>
      <c r="CC56" s="1498"/>
      <c r="CD56" s="1501"/>
      <c r="CE56" s="1498"/>
      <c r="CF56" s="1501"/>
      <c r="CG56" s="1498"/>
      <c r="CH56" s="1501"/>
      <c r="CI56" s="1498"/>
      <c r="CJ56" s="1501"/>
      <c r="CK56" s="1498"/>
      <c r="CL56" s="1501"/>
      <c r="CM56" s="1498"/>
      <c r="CN56" s="1501"/>
      <c r="CO56" s="1499"/>
      <c r="CP56" s="1501"/>
      <c r="CQ56" s="1499"/>
      <c r="CR56" s="1501"/>
      <c r="CS56" s="1499"/>
      <c r="CT56" s="1501"/>
      <c r="CU56" s="1499"/>
      <c r="CV56" s="1501"/>
      <c r="CW56" s="1499"/>
      <c r="CX56" s="1501"/>
      <c r="CY56" s="1499"/>
      <c r="CZ56" s="1501"/>
      <c r="DA56" s="1499"/>
      <c r="DB56" s="1501"/>
      <c r="DC56" s="1499"/>
      <c r="DD56" s="1501"/>
      <c r="DE56" s="1499"/>
      <c r="DF56" s="1501"/>
      <c r="DG56" s="1499"/>
      <c r="DH56" s="1501"/>
      <c r="DI56" s="1499"/>
      <c r="DJ56" s="1501"/>
      <c r="DK56" s="1499"/>
      <c r="DL56" s="1501"/>
      <c r="DM56" s="1499"/>
      <c r="DN56" s="1501"/>
      <c r="DO56" s="1499"/>
      <c r="DP56" s="1501"/>
      <c r="DQ56" s="1499"/>
      <c r="DR56" s="1501"/>
      <c r="DS56" s="1499"/>
      <c r="DT56" s="1501"/>
      <c r="DU56" s="1499"/>
      <c r="DV56" s="1501"/>
      <c r="DW56" s="1499"/>
      <c r="DX56" s="1501"/>
      <c r="DY56" s="1499"/>
      <c r="DZ56" s="1501"/>
      <c r="EA56" s="1499"/>
      <c r="EB56" s="1501"/>
      <c r="EC56" s="1499"/>
      <c r="ED56" s="1501"/>
      <c r="EE56" s="1499"/>
      <c r="EF56" s="1501"/>
      <c r="EG56" s="1499"/>
      <c r="EH56" s="1501"/>
      <c r="EI56" s="1499"/>
      <c r="EJ56" s="1501"/>
      <c r="EK56" s="1499"/>
      <c r="EL56" s="1501"/>
      <c r="EM56" s="1499"/>
      <c r="EN56" s="1501"/>
      <c r="EO56" s="1499"/>
      <c r="EP56" s="1501"/>
      <c r="EQ56" s="1499"/>
      <c r="ER56" s="1501"/>
      <c r="ES56" s="1499"/>
      <c r="ET56" s="1501"/>
      <c r="EU56" s="1499"/>
      <c r="EV56" s="1501"/>
      <c r="EW56" s="1499"/>
      <c r="EX56" s="1501"/>
      <c r="EY56" s="1499"/>
      <c r="EZ56" s="1501"/>
      <c r="FA56" s="1499"/>
      <c r="FB56" s="1501"/>
      <c r="FC56" s="1499"/>
      <c r="FD56" s="1501"/>
      <c r="FE56" s="1499"/>
      <c r="FF56" s="1501"/>
      <c r="FG56" s="1499"/>
      <c r="FH56" s="1501"/>
      <c r="FI56" s="1499"/>
      <c r="FJ56" s="1501"/>
      <c r="FK56" s="1499"/>
      <c r="FL56" s="1501"/>
      <c r="FM56" s="1499"/>
      <c r="FN56" s="1501"/>
      <c r="FO56" s="1499"/>
      <c r="FP56" s="1501"/>
      <c r="FQ56" s="1499"/>
      <c r="FR56" s="1501"/>
      <c r="FS56" s="1499"/>
      <c r="FT56" s="1501"/>
      <c r="FU56" s="1499"/>
      <c r="FV56" s="1501"/>
      <c r="FW56" s="1499"/>
      <c r="FX56" s="1501"/>
      <c r="FY56" s="1499"/>
      <c r="FZ56" s="1501"/>
      <c r="GA56" s="1499"/>
      <c r="GB56" s="1499"/>
      <c r="GC56" s="1499"/>
      <c r="GD56" s="1499"/>
      <c r="GE56" s="1499"/>
      <c r="GF56" s="1499"/>
      <c r="GG56" s="1499"/>
      <c r="GH56" s="1499"/>
      <c r="GI56" s="1499"/>
      <c r="GJ56" s="1499"/>
      <c r="GK56" s="1499"/>
      <c r="GL56" s="1499"/>
      <c r="GM56" s="1499"/>
      <c r="GN56" s="1499"/>
      <c r="GO56" s="1499"/>
      <c r="GP56" s="1499"/>
      <c r="GQ56" s="1499"/>
      <c r="GR56" s="1499"/>
      <c r="GS56" s="1499"/>
      <c r="GT56" s="1499"/>
      <c r="GU56" s="1499"/>
      <c r="GV56" s="1499"/>
      <c r="GW56" s="1499"/>
      <c r="GX56" s="1499"/>
      <c r="GY56" s="1499"/>
      <c r="GZ56" s="1499"/>
      <c r="HA56" s="1499"/>
      <c r="HB56" s="1499"/>
      <c r="HC56" s="1499"/>
      <c r="HD56" s="1499"/>
      <c r="HE56" s="1499"/>
      <c r="HF56" s="1499"/>
      <c r="HG56" s="1499"/>
      <c r="HH56" s="1499"/>
      <c r="HI56" s="1499"/>
      <c r="HJ56" s="1499"/>
      <c r="HK56" s="1499"/>
      <c r="HL56" s="1499"/>
      <c r="HM56" s="1499"/>
      <c r="HN56" s="1499"/>
      <c r="HO56" s="1499"/>
      <c r="HP56" s="1499"/>
      <c r="HQ56" s="1499"/>
      <c r="HR56" s="1499"/>
      <c r="HS56" s="1499"/>
      <c r="HT56" s="1499"/>
      <c r="HU56" s="1499"/>
      <c r="HV56" s="1499"/>
      <c r="HW56" s="1499"/>
      <c r="HX56" s="1499"/>
      <c r="HY56" s="1499"/>
      <c r="HZ56" s="1499"/>
      <c r="IA56" s="1499"/>
      <c r="IB56" s="1499"/>
      <c r="IC56" s="1499"/>
      <c r="ID56" s="1499"/>
      <c r="IE56" s="1503"/>
      <c r="IF56" s="1504"/>
      <c r="IG56" s="1504"/>
      <c r="IH56" s="1504"/>
      <c r="II56" s="1504"/>
      <c r="IJ56" s="1504"/>
      <c r="IK56" s="1504"/>
      <c r="IL56" s="1504"/>
      <c r="IM56" s="1504"/>
      <c r="IN56" s="1503"/>
      <c r="IO56" s="1503"/>
      <c r="IP56" s="1503"/>
      <c r="IQ56" s="1505"/>
      <c r="IR56" s="1506" t="s">
        <v>2032</v>
      </c>
      <c r="IS56" s="1507"/>
      <c r="IT56" s="1507"/>
      <c r="IU56" s="1507"/>
      <c r="IV56" s="1507"/>
      <c r="IW56" s="1507"/>
      <c r="IX56" s="1507"/>
      <c r="IY56" s="1507"/>
      <c r="IZ56" s="1507"/>
      <c r="JA56" s="1507"/>
      <c r="JB56" s="1508"/>
      <c r="JC56" s="1509" t="s">
        <v>2032</v>
      </c>
      <c r="JD56" s="1510" t="s">
        <v>2862</v>
      </c>
      <c r="JE56" s="1511"/>
      <c r="JF56" s="1511"/>
      <c r="JG56" s="1511"/>
      <c r="JH56" s="1511"/>
      <c r="JI56" s="1511"/>
      <c r="JJ56" s="1511"/>
      <c r="JK56" s="1511"/>
      <c r="JL56" s="1511"/>
      <c r="JM56" s="1511"/>
      <c r="JN56" s="1511"/>
      <c r="JO56" s="1512" t="s">
        <v>2111</v>
      </c>
      <c r="JP56" s="1513" t="s">
        <v>2863</v>
      </c>
      <c r="JQ56" s="1514"/>
      <c r="JR56" s="1514"/>
      <c r="JS56" s="1514"/>
      <c r="JT56" s="1514"/>
      <c r="JU56" s="1514"/>
      <c r="JV56" s="1514"/>
      <c r="JW56" s="1514"/>
      <c r="JX56" s="1514"/>
      <c r="JY56" s="1514"/>
      <c r="JZ56" s="1514"/>
      <c r="KA56" s="1515" t="s">
        <v>2509</v>
      </c>
      <c r="KB56" s="1985" t="s">
        <v>2864</v>
      </c>
      <c r="KC56" s="1986"/>
      <c r="KD56" s="1986"/>
      <c r="KE56" s="1986"/>
      <c r="KF56" s="1986"/>
      <c r="KG56" s="1986"/>
      <c r="KH56" s="1986"/>
      <c r="KI56" s="1986"/>
      <c r="KJ56" s="1986"/>
      <c r="KK56" s="1986"/>
      <c r="KL56" s="1986"/>
      <c r="KM56" s="1987"/>
    </row>
    <row r="57" spans="1:302" ht="12.95" customHeight="1" thickBot="1">
      <c r="A57" s="1018"/>
      <c r="B57" s="1474"/>
      <c r="C57" s="1474"/>
      <c r="D57" s="1494" t="s">
        <v>1145</v>
      </c>
      <c r="E57" s="1516"/>
      <c r="F57" s="1517"/>
      <c r="G57" s="1517"/>
      <c r="H57" s="1518"/>
      <c r="I57" s="1519"/>
      <c r="J57" s="1518"/>
      <c r="K57" s="1519"/>
      <c r="L57" s="1518"/>
      <c r="M57" s="1519"/>
      <c r="N57" s="1518"/>
      <c r="O57" s="1519"/>
      <c r="P57" s="1518"/>
      <c r="Q57" s="1519"/>
      <c r="R57" s="1518"/>
      <c r="S57" s="1520"/>
      <c r="T57" s="1518"/>
      <c r="U57" s="1519"/>
      <c r="V57" s="1518"/>
      <c r="W57" s="1519"/>
      <c r="X57" s="1518"/>
      <c r="Y57" s="1519"/>
      <c r="Z57" s="1518"/>
      <c r="AA57" s="1519"/>
      <c r="AB57" s="1518"/>
      <c r="AC57" s="1519"/>
      <c r="AD57" s="1518"/>
      <c r="AE57" s="1519"/>
      <c r="AF57" s="1518"/>
      <c r="AG57" s="1519"/>
      <c r="AH57" s="1518"/>
      <c r="AI57" s="1519"/>
      <c r="AJ57" s="1518"/>
      <c r="AK57" s="1519"/>
      <c r="AL57" s="1518"/>
      <c r="AM57" s="1519"/>
      <c r="AN57" s="1518"/>
      <c r="AO57" s="1519"/>
      <c r="AP57" s="1518"/>
      <c r="AQ57" s="1519"/>
      <c r="AR57" s="1518"/>
      <c r="AS57" s="1519"/>
      <c r="AT57" s="1518"/>
      <c r="AU57" s="1519"/>
      <c r="AV57" s="1521"/>
      <c r="AW57" s="1519"/>
      <c r="AX57" s="1521"/>
      <c r="AY57" s="1519"/>
      <c r="AZ57" s="1522"/>
      <c r="BA57" s="1519"/>
      <c r="BB57" s="1522"/>
      <c r="BC57" s="1519"/>
      <c r="BD57" s="1522"/>
      <c r="BE57" s="1519"/>
      <c r="BF57" s="1522"/>
      <c r="BG57" s="1519"/>
      <c r="BH57" s="1522"/>
      <c r="BI57" s="1519"/>
      <c r="BJ57" s="1522"/>
      <c r="BK57" s="1519"/>
      <c r="BL57" s="1522"/>
      <c r="BM57" s="1519"/>
      <c r="BN57" s="1522"/>
      <c r="BO57" s="1519"/>
      <c r="BP57" s="1522"/>
      <c r="BQ57" s="1519"/>
      <c r="BR57" s="1522"/>
      <c r="BS57" s="1523"/>
      <c r="BT57" s="1522"/>
      <c r="BU57" s="1519"/>
      <c r="BV57" s="1522"/>
      <c r="BW57" s="1519"/>
      <c r="BX57" s="1522"/>
      <c r="BY57" s="1519"/>
      <c r="BZ57" s="1522"/>
      <c r="CA57" s="1519"/>
      <c r="CB57" s="1522"/>
      <c r="CC57" s="1519"/>
      <c r="CD57" s="1522"/>
      <c r="CE57" s="1519"/>
      <c r="CF57" s="1522"/>
      <c r="CG57" s="1519"/>
      <c r="CH57" s="1522"/>
      <c r="CI57" s="1519"/>
      <c r="CJ57" s="1522"/>
      <c r="CK57" s="1519"/>
      <c r="CL57" s="1522"/>
      <c r="CM57" s="1519"/>
      <c r="CN57" s="1522"/>
      <c r="CO57" s="1520"/>
      <c r="CP57" s="1522"/>
      <c r="CQ57" s="1520"/>
      <c r="CR57" s="1522"/>
      <c r="CS57" s="1520"/>
      <c r="CT57" s="1522"/>
      <c r="CU57" s="1520"/>
      <c r="CV57" s="1522"/>
      <c r="CW57" s="1520"/>
      <c r="CX57" s="1522"/>
      <c r="CY57" s="1520"/>
      <c r="CZ57" s="1522"/>
      <c r="DA57" s="1520"/>
      <c r="DB57" s="1522"/>
      <c r="DC57" s="1520"/>
      <c r="DD57" s="1522"/>
      <c r="DE57" s="1520"/>
      <c r="DF57" s="1522"/>
      <c r="DG57" s="1520"/>
      <c r="DH57" s="1522"/>
      <c r="DI57" s="1520"/>
      <c r="DJ57" s="1522"/>
      <c r="DK57" s="1520"/>
      <c r="DL57" s="1522"/>
      <c r="DM57" s="1520"/>
      <c r="DN57" s="1522"/>
      <c r="DO57" s="1520"/>
      <c r="DP57" s="1522"/>
      <c r="DQ57" s="1520"/>
      <c r="DR57" s="1522"/>
      <c r="DS57" s="1520"/>
      <c r="DT57" s="1522"/>
      <c r="DU57" s="1520"/>
      <c r="DV57" s="1522"/>
      <c r="DW57" s="1520"/>
      <c r="DX57" s="1522"/>
      <c r="DY57" s="1520"/>
      <c r="DZ57" s="1522"/>
      <c r="EA57" s="1520"/>
      <c r="EB57" s="1522"/>
      <c r="EC57" s="1520"/>
      <c r="ED57" s="1522"/>
      <c r="EE57" s="1520"/>
      <c r="EF57" s="1522"/>
      <c r="EG57" s="1520"/>
      <c r="EH57" s="1522"/>
      <c r="EI57" s="1520"/>
      <c r="EJ57" s="1522"/>
      <c r="EK57" s="1520"/>
      <c r="EL57" s="1522"/>
      <c r="EM57" s="1520"/>
      <c r="EN57" s="1522"/>
      <c r="EO57" s="1520"/>
      <c r="EP57" s="1522"/>
      <c r="EQ57" s="1520"/>
      <c r="ER57" s="1522"/>
      <c r="ES57" s="1520"/>
      <c r="ET57" s="1522"/>
      <c r="EU57" s="1520"/>
      <c r="EV57" s="1522"/>
      <c r="EW57" s="1520"/>
      <c r="EX57" s="1522"/>
      <c r="EY57" s="1520"/>
      <c r="EZ57" s="1522"/>
      <c r="FA57" s="1520"/>
      <c r="FB57" s="1522"/>
      <c r="FC57" s="1520"/>
      <c r="FD57" s="1522"/>
      <c r="FE57" s="1520"/>
      <c r="FF57" s="1522"/>
      <c r="FG57" s="1520"/>
      <c r="FH57" s="1522"/>
      <c r="FI57" s="1520"/>
      <c r="FJ57" s="1522"/>
      <c r="FK57" s="1520"/>
      <c r="FL57" s="1522"/>
      <c r="FM57" s="1520"/>
      <c r="FN57" s="1522"/>
      <c r="FO57" s="1520"/>
      <c r="FP57" s="1522"/>
      <c r="FQ57" s="1520"/>
      <c r="FR57" s="1522"/>
      <c r="FS57" s="1520"/>
      <c r="FT57" s="1522"/>
      <c r="FU57" s="1520"/>
      <c r="FV57" s="1522"/>
      <c r="FW57" s="1520"/>
      <c r="FX57" s="1522"/>
      <c r="FY57" s="1520"/>
      <c r="FZ57" s="1522"/>
      <c r="GA57" s="1520"/>
      <c r="GB57" s="1520"/>
      <c r="GC57" s="1520"/>
      <c r="GD57" s="1520"/>
      <c r="GE57" s="1520"/>
      <c r="GF57" s="1520"/>
      <c r="GG57" s="1520"/>
      <c r="GH57" s="1520"/>
      <c r="GI57" s="1520"/>
      <c r="GJ57" s="1520"/>
      <c r="GK57" s="1520"/>
      <c r="GL57" s="1520"/>
      <c r="GM57" s="1520"/>
      <c r="GN57" s="1520"/>
      <c r="GO57" s="1520"/>
      <c r="GP57" s="1520"/>
      <c r="GQ57" s="1520"/>
      <c r="GR57" s="1520"/>
      <c r="GS57" s="1520"/>
      <c r="GT57" s="1520"/>
      <c r="GU57" s="1520"/>
      <c r="GV57" s="1520"/>
      <c r="GW57" s="1520"/>
      <c r="GX57" s="1520"/>
      <c r="GY57" s="1520"/>
      <c r="GZ57" s="1520"/>
      <c r="HA57" s="1520"/>
      <c r="HB57" s="1520"/>
      <c r="HC57" s="1520"/>
      <c r="HD57" s="1520"/>
      <c r="HE57" s="1520"/>
      <c r="HF57" s="1520"/>
      <c r="HG57" s="1520"/>
      <c r="HH57" s="1520"/>
      <c r="HI57" s="1520"/>
      <c r="HJ57" s="1520"/>
      <c r="HK57" s="1520"/>
      <c r="HL57" s="1520"/>
      <c r="HM57" s="1520"/>
      <c r="HN57" s="1520"/>
      <c r="HO57" s="1520"/>
      <c r="HP57" s="1520"/>
      <c r="HQ57" s="1520"/>
      <c r="HR57" s="1520"/>
      <c r="HS57" s="1520"/>
      <c r="HT57" s="1520"/>
      <c r="HU57" s="1520"/>
      <c r="HV57" s="1520"/>
      <c r="HW57" s="1520"/>
      <c r="HX57" s="1520"/>
      <c r="HY57" s="1520"/>
      <c r="HZ57" s="1520"/>
      <c r="IA57" s="1520"/>
      <c r="IB57" s="1520"/>
      <c r="IC57" s="1520"/>
      <c r="ID57" s="1520"/>
      <c r="IE57" s="1524"/>
      <c r="IF57" s="1525"/>
      <c r="IG57" s="1525"/>
      <c r="IH57" s="1525"/>
      <c r="II57" s="1525"/>
      <c r="IJ57" s="1525"/>
      <c r="IK57" s="1525"/>
      <c r="IL57" s="1525"/>
      <c r="IM57" s="1525"/>
      <c r="IN57" s="1524"/>
      <c r="IO57" s="1524"/>
      <c r="IP57" s="1524"/>
      <c r="IQ57" s="1526"/>
      <c r="IR57" s="1527"/>
      <c r="IS57" s="1528"/>
      <c r="IT57" s="1528"/>
      <c r="IU57" s="1528"/>
      <c r="IV57" s="1528"/>
      <c r="IW57" s="1528"/>
      <c r="IX57" s="1528"/>
      <c r="IY57" s="1528"/>
      <c r="IZ57" s="1528"/>
      <c r="JA57" s="1529"/>
      <c r="JB57" s="1530" t="s">
        <v>1126</v>
      </c>
      <c r="JC57" s="1531" t="s">
        <v>1127</v>
      </c>
      <c r="JD57" s="1532" t="s">
        <v>1128</v>
      </c>
      <c r="JE57" s="1532" t="s">
        <v>1129</v>
      </c>
      <c r="JF57" s="1532" t="s">
        <v>1130</v>
      </c>
      <c r="JG57" s="1532" t="s">
        <v>1131</v>
      </c>
      <c r="JH57" s="1532" t="s">
        <v>1132</v>
      </c>
      <c r="JI57" s="1532" t="s">
        <v>1133</v>
      </c>
      <c r="JJ57" s="1532" t="s">
        <v>1134</v>
      </c>
      <c r="JK57" s="1532" t="s">
        <v>1135</v>
      </c>
      <c r="JL57" s="1532" t="s">
        <v>1136</v>
      </c>
      <c r="JM57" s="1532" t="s">
        <v>1125</v>
      </c>
      <c r="JN57" s="1532" t="s">
        <v>1126</v>
      </c>
      <c r="JO57" s="1533" t="s">
        <v>1127</v>
      </c>
      <c r="JP57" s="1534" t="s">
        <v>1128</v>
      </c>
      <c r="JQ57" s="1535" t="s">
        <v>1129</v>
      </c>
      <c r="JR57" s="1535" t="s">
        <v>1130</v>
      </c>
      <c r="JS57" s="1535" t="s">
        <v>1131</v>
      </c>
      <c r="JT57" s="1535" t="s">
        <v>1132</v>
      </c>
      <c r="JU57" s="1535" t="s">
        <v>1133</v>
      </c>
      <c r="JV57" s="1535" t="s">
        <v>1134</v>
      </c>
      <c r="JW57" s="1535" t="s">
        <v>1135</v>
      </c>
      <c r="JX57" s="1535" t="s">
        <v>1136</v>
      </c>
      <c r="JY57" s="1535" t="s">
        <v>1125</v>
      </c>
      <c r="JZ57" s="1535" t="s">
        <v>1126</v>
      </c>
      <c r="KA57" s="1535" t="s">
        <v>1127</v>
      </c>
      <c r="KB57" s="1534" t="s">
        <v>1128</v>
      </c>
      <c r="KC57" s="1535" t="s">
        <v>1129</v>
      </c>
      <c r="KD57" s="1535" t="s">
        <v>2855</v>
      </c>
      <c r="KE57" s="1535" t="s">
        <v>2513</v>
      </c>
      <c r="KF57" s="1535" t="s">
        <v>2514</v>
      </c>
      <c r="KG57" s="1535" t="s">
        <v>2515</v>
      </c>
      <c r="KH57" s="1535" t="s">
        <v>2516</v>
      </c>
      <c r="KI57" s="1535" t="s">
        <v>2517</v>
      </c>
      <c r="KJ57" s="1535" t="s">
        <v>40</v>
      </c>
      <c r="KK57" s="1535" t="s">
        <v>41</v>
      </c>
      <c r="KL57" s="1535" t="s">
        <v>42</v>
      </c>
      <c r="KM57" s="1536" t="s">
        <v>43</v>
      </c>
    </row>
    <row r="58" spans="1:302" ht="12.95" customHeight="1" thickBot="1">
      <c r="A58" s="1988" t="s">
        <v>1155</v>
      </c>
      <c r="B58" s="1989"/>
      <c r="C58" s="1989"/>
      <c r="D58" s="1494" t="s">
        <v>1142</v>
      </c>
      <c r="E58" s="1537"/>
      <c r="F58" s="1538">
        <v>13.722000000000001</v>
      </c>
      <c r="G58" s="1539">
        <v>12.166</v>
      </c>
      <c r="H58" s="1539">
        <f t="shared" ref="H58:AY59" si="94">H43+H47</f>
        <v>7.7619999999999996</v>
      </c>
      <c r="I58" s="1539">
        <f t="shared" si="94"/>
        <v>3.0630000000000006</v>
      </c>
      <c r="J58" s="1539">
        <f t="shared" si="94"/>
        <v>7.1529999999999996</v>
      </c>
      <c r="K58" s="1539">
        <f t="shared" si="94"/>
        <v>4.1470000000000002</v>
      </c>
      <c r="L58" s="1539">
        <f t="shared" si="94"/>
        <v>13.850000000000001</v>
      </c>
      <c r="M58" s="1539">
        <f t="shared" si="94"/>
        <v>7.0470000000000006</v>
      </c>
      <c r="N58" s="1539">
        <f t="shared" si="94"/>
        <v>15.4</v>
      </c>
      <c r="O58" s="1539">
        <f t="shared" si="94"/>
        <v>16.140999999999998</v>
      </c>
      <c r="P58" s="1539">
        <f t="shared" si="94"/>
        <v>15</v>
      </c>
      <c r="Q58" s="1539">
        <f t="shared" si="94"/>
        <v>17.2</v>
      </c>
      <c r="R58" s="1539">
        <f t="shared" si="94"/>
        <v>11.580000000000002</v>
      </c>
      <c r="S58" s="1539">
        <f t="shared" si="94"/>
        <v>19.811999999999998</v>
      </c>
      <c r="T58" s="1539">
        <f t="shared" si="94"/>
        <v>12.05</v>
      </c>
      <c r="U58" s="1539">
        <f t="shared" si="94"/>
        <v>12.343999999999999</v>
      </c>
      <c r="V58" s="1539">
        <f t="shared" si="94"/>
        <v>15.450000000000001</v>
      </c>
      <c r="W58" s="1539">
        <f t="shared" si="94"/>
        <v>19.187000000000001</v>
      </c>
      <c r="X58" s="1539">
        <f t="shared" si="94"/>
        <v>19.3</v>
      </c>
      <c r="Y58" s="1539">
        <f t="shared" si="94"/>
        <v>11.394</v>
      </c>
      <c r="Z58" s="1539">
        <f t="shared" si="94"/>
        <v>18.600000000000001</v>
      </c>
      <c r="AA58" s="1539">
        <f t="shared" si="94"/>
        <v>10.081</v>
      </c>
      <c r="AB58" s="1539">
        <f t="shared" si="94"/>
        <v>12.530000000000001</v>
      </c>
      <c r="AC58" s="1539">
        <f t="shared" si="94"/>
        <v>6.511000000000001</v>
      </c>
      <c r="AD58" s="1539">
        <f t="shared" si="94"/>
        <v>7.6499999999999995</v>
      </c>
      <c r="AE58" s="1539">
        <f t="shared" si="94"/>
        <v>8.3230000000000004</v>
      </c>
      <c r="AF58" s="1539">
        <f t="shared" si="94"/>
        <v>5.7519999999999998</v>
      </c>
      <c r="AG58" s="1539">
        <f t="shared" si="94"/>
        <v>2.242</v>
      </c>
      <c r="AH58" s="1539">
        <f t="shared" si="94"/>
        <v>5.2509999999999994</v>
      </c>
      <c r="AI58" s="1539">
        <f t="shared" si="94"/>
        <v>6.2429999999999994</v>
      </c>
      <c r="AJ58" s="1539">
        <f t="shared" si="94"/>
        <v>8.3510000000000009</v>
      </c>
      <c r="AK58" s="1539">
        <f t="shared" si="94"/>
        <v>11.555</v>
      </c>
      <c r="AL58" s="1539">
        <f t="shared" si="94"/>
        <v>11.350999999999999</v>
      </c>
      <c r="AM58" s="1539">
        <f t="shared" si="94"/>
        <v>13.837</v>
      </c>
      <c r="AN58" s="1539">
        <f t="shared" si="94"/>
        <v>13.751000000000001</v>
      </c>
      <c r="AO58" s="1539">
        <f t="shared" si="94"/>
        <v>13.329999999999998</v>
      </c>
      <c r="AP58" s="1539">
        <f t="shared" si="94"/>
        <v>15.751999999999999</v>
      </c>
      <c r="AQ58" s="1539">
        <f t="shared" si="94"/>
        <v>10.619</v>
      </c>
      <c r="AR58" s="1539">
        <f t="shared" si="94"/>
        <v>9.7899999999999991</v>
      </c>
      <c r="AS58" s="1539">
        <f t="shared" si="94"/>
        <v>16.088000000000001</v>
      </c>
      <c r="AT58" s="1539">
        <f t="shared" si="94"/>
        <v>11.427</v>
      </c>
      <c r="AU58" s="1539">
        <f t="shared" si="94"/>
        <v>10.678000000000001</v>
      </c>
      <c r="AV58" s="1539">
        <f t="shared" si="94"/>
        <v>14.485999999999999</v>
      </c>
      <c r="AW58" s="1539">
        <f t="shared" si="94"/>
        <v>18.782000000000004</v>
      </c>
      <c r="AX58" s="1539">
        <f t="shared" si="94"/>
        <v>16.387999999999998</v>
      </c>
      <c r="AY58" s="1539">
        <f t="shared" si="94"/>
        <v>14.245000000000003</v>
      </c>
      <c r="AZ58" s="1539">
        <v>18.645</v>
      </c>
      <c r="BA58" s="1539">
        <v>14.871999999999998</v>
      </c>
      <c r="BB58" s="1539">
        <v>18.004000000000001</v>
      </c>
      <c r="BC58" s="1539">
        <v>7.8630000000000004</v>
      </c>
      <c r="BD58" s="1539">
        <v>7.34</v>
      </c>
      <c r="BE58" s="1539">
        <v>3.536</v>
      </c>
      <c r="BF58" s="1539">
        <f t="shared" ref="BF58:CY59" si="95">BF43+BF47</f>
        <v>7.7299999999999995</v>
      </c>
      <c r="BG58" s="1539">
        <f t="shared" si="95"/>
        <v>4.3090000000000002</v>
      </c>
      <c r="BH58" s="1539">
        <f t="shared" si="95"/>
        <v>11.064</v>
      </c>
      <c r="BI58" s="1539">
        <f t="shared" si="95"/>
        <v>16.688000000000002</v>
      </c>
      <c r="BJ58" s="1539">
        <f t="shared" si="95"/>
        <v>11.085999999999999</v>
      </c>
      <c r="BK58" s="1539">
        <f t="shared" si="95"/>
        <v>14.408000000000001</v>
      </c>
      <c r="BL58" s="1539">
        <f t="shared" si="95"/>
        <v>12.006</v>
      </c>
      <c r="BM58" s="1539">
        <f t="shared" si="95"/>
        <v>10.367000000000001</v>
      </c>
      <c r="BN58" s="1539">
        <f t="shared" si="95"/>
        <v>13.216000000000001</v>
      </c>
      <c r="BO58" s="1539">
        <f t="shared" si="95"/>
        <v>11.580000000000002</v>
      </c>
      <c r="BP58" s="1539">
        <f t="shared" si="95"/>
        <v>11.798999999999999</v>
      </c>
      <c r="BQ58" s="1539">
        <f t="shared" si="95"/>
        <v>15.78</v>
      </c>
      <c r="BR58" s="1539">
        <f t="shared" si="95"/>
        <v>12.823999999999998</v>
      </c>
      <c r="BS58" s="1539">
        <f t="shared" si="95"/>
        <v>11</v>
      </c>
      <c r="BT58" s="1539">
        <f t="shared" si="95"/>
        <v>13.484000000000002</v>
      </c>
      <c r="BU58" s="1539">
        <f t="shared" si="95"/>
        <v>17.609000000000002</v>
      </c>
      <c r="BV58" s="1539">
        <f t="shared" si="95"/>
        <v>16.508000000000003</v>
      </c>
      <c r="BW58" s="1539">
        <f t="shared" si="95"/>
        <v>17.279</v>
      </c>
      <c r="BX58" s="1539">
        <f t="shared" si="95"/>
        <v>18.6934</v>
      </c>
      <c r="BY58" s="1539">
        <f t="shared" si="95"/>
        <v>13.323</v>
      </c>
      <c r="BZ58" s="1539">
        <f t="shared" si="95"/>
        <v>17.549900000000001</v>
      </c>
      <c r="CA58" s="1539">
        <f t="shared" si="95"/>
        <v>9.56</v>
      </c>
      <c r="CB58" s="1539">
        <f t="shared" si="95"/>
        <v>9.36</v>
      </c>
      <c r="CC58" s="1539">
        <f t="shared" si="95"/>
        <v>7.9509999999999996</v>
      </c>
      <c r="CD58" s="1539">
        <f t="shared" si="95"/>
        <v>8.2199999999999989</v>
      </c>
      <c r="CE58" s="1539">
        <f t="shared" si="95"/>
        <v>9.1470000000000002</v>
      </c>
      <c r="CF58" s="1539">
        <f t="shared" si="95"/>
        <v>12.46</v>
      </c>
      <c r="CG58" s="1539">
        <f t="shared" si="95"/>
        <v>14.087</v>
      </c>
      <c r="CH58" s="1539">
        <f t="shared" si="95"/>
        <v>11.353</v>
      </c>
      <c r="CI58" s="1539">
        <f t="shared" si="95"/>
        <v>13.062000000000001</v>
      </c>
      <c r="CJ58" s="1539">
        <f t="shared" si="95"/>
        <v>13.584999999999999</v>
      </c>
      <c r="CK58" s="1539">
        <f t="shared" si="95"/>
        <v>9.7680000000000007</v>
      </c>
      <c r="CL58" s="1539">
        <f t="shared" si="95"/>
        <v>15.227</v>
      </c>
      <c r="CM58" s="1539">
        <f t="shared" si="95"/>
        <v>12.772</v>
      </c>
      <c r="CN58" s="1539">
        <f t="shared" si="95"/>
        <v>12.592266978962309</v>
      </c>
      <c r="CO58" s="1539">
        <f t="shared" si="95"/>
        <v>19.055</v>
      </c>
      <c r="CP58" s="1539">
        <f t="shared" si="95"/>
        <v>14.78721463060481</v>
      </c>
      <c r="CQ58" s="1539">
        <f t="shared" si="95"/>
        <v>20.452999999999999</v>
      </c>
      <c r="CR58" s="1539">
        <f t="shared" si="95"/>
        <v>16.224447787901006</v>
      </c>
      <c r="CS58" s="1539">
        <f t="shared" si="95"/>
        <v>18.429000000000002</v>
      </c>
      <c r="CT58" s="1539">
        <f t="shared" si="95"/>
        <v>19.246461916440079</v>
      </c>
      <c r="CU58" s="1539">
        <f t="shared" si="95"/>
        <v>23.573</v>
      </c>
      <c r="CV58" s="1539">
        <f t="shared" si="95"/>
        <v>22.303905904936869</v>
      </c>
      <c r="CW58" s="1539">
        <f t="shared" si="95"/>
        <v>12.773999999999999</v>
      </c>
      <c r="CX58" s="1539">
        <f t="shared" si="95"/>
        <v>19.575011313299804</v>
      </c>
      <c r="CY58" s="1539">
        <f t="shared" si="95"/>
        <v>15.931000000000001</v>
      </c>
      <c r="CZ58" s="1539">
        <f t="shared" ref="CZ58:FK59" si="96">CZ43+CZ47+CZ51</f>
        <v>9.0750000000000011</v>
      </c>
      <c r="DA58" s="1539">
        <f t="shared" si="96"/>
        <v>12.776999999999999</v>
      </c>
      <c r="DB58" s="1539">
        <f t="shared" si="96"/>
        <v>8.9380000000000006</v>
      </c>
      <c r="DC58" s="1539">
        <f t="shared" si="96"/>
        <v>8.9280000000000008</v>
      </c>
      <c r="DD58" s="1539">
        <f t="shared" si="96"/>
        <v>12.344399999999998</v>
      </c>
      <c r="DE58" s="1539">
        <f t="shared" si="96"/>
        <v>11.072999999999999</v>
      </c>
      <c r="DF58" s="1539">
        <f t="shared" si="96"/>
        <v>13.388543584720862</v>
      </c>
      <c r="DG58" s="1539">
        <f t="shared" si="96"/>
        <v>11.382</v>
      </c>
      <c r="DH58" s="1539">
        <f t="shared" si="96"/>
        <v>14.154409402546522</v>
      </c>
      <c r="DI58" s="1539">
        <f t="shared" si="96"/>
        <v>16.02</v>
      </c>
      <c r="DJ58" s="1539">
        <f t="shared" si="96"/>
        <v>17.840999999999998</v>
      </c>
      <c r="DK58" s="1539">
        <f t="shared" si="96"/>
        <v>17.726000000000003</v>
      </c>
      <c r="DL58" s="1539">
        <f t="shared" si="96"/>
        <v>13.948</v>
      </c>
      <c r="DM58" s="1539" t="e">
        <f t="shared" si="96"/>
        <v>#REF!</v>
      </c>
      <c r="DN58" s="1539">
        <f t="shared" si="96"/>
        <v>16.348000000000003</v>
      </c>
      <c r="DO58" s="1539" t="e">
        <f t="shared" si="96"/>
        <v>#REF!</v>
      </c>
      <c r="DP58" s="1539">
        <f t="shared" si="96"/>
        <v>18.364999999999998</v>
      </c>
      <c r="DQ58" s="1539" t="e">
        <f t="shared" si="96"/>
        <v>#REF!</v>
      </c>
      <c r="DR58" s="1539">
        <f t="shared" si="96"/>
        <v>20.011999999999997</v>
      </c>
      <c r="DS58" s="1539" t="e">
        <f t="shared" si="96"/>
        <v>#REF!</v>
      </c>
      <c r="DT58" s="1539">
        <f t="shared" si="96"/>
        <v>23.478999999999999</v>
      </c>
      <c r="DU58" s="1539" t="e">
        <f t="shared" si="96"/>
        <v>#REF!</v>
      </c>
      <c r="DV58" s="1539">
        <f t="shared" si="96"/>
        <v>22.468999999999998</v>
      </c>
      <c r="DW58" s="1539" t="e">
        <f t="shared" si="96"/>
        <v>#REF!</v>
      </c>
      <c r="DX58" s="1539">
        <f t="shared" si="96"/>
        <v>10.103</v>
      </c>
      <c r="DY58" s="1539" t="e">
        <f t="shared" si="96"/>
        <v>#REF!</v>
      </c>
      <c r="DZ58" s="1539">
        <f t="shared" si="96"/>
        <v>10.369</v>
      </c>
      <c r="EA58" s="1539" t="e">
        <f t="shared" si="96"/>
        <v>#REF!</v>
      </c>
      <c r="EB58" s="1539">
        <f t="shared" si="96"/>
        <v>15.119</v>
      </c>
      <c r="EC58" s="1539" t="e">
        <f t="shared" si="96"/>
        <v>#REF!</v>
      </c>
      <c r="ED58" s="1539">
        <f t="shared" si="96"/>
        <v>15.702999999999999</v>
      </c>
      <c r="EE58" s="1539" t="e">
        <f t="shared" si="96"/>
        <v>#REF!</v>
      </c>
      <c r="EF58" s="1539">
        <f t="shared" si="96"/>
        <v>17.917000000000002</v>
      </c>
      <c r="EG58" s="1539" t="e">
        <f t="shared" si="96"/>
        <v>#REF!</v>
      </c>
      <c r="EH58" s="1539">
        <f t="shared" si="96"/>
        <v>21.061999999999998</v>
      </c>
      <c r="EI58" s="1539" t="e">
        <f t="shared" si="96"/>
        <v>#REF!</v>
      </c>
      <c r="EJ58" s="1539">
        <f t="shared" si="96"/>
        <v>13.221000000000002</v>
      </c>
      <c r="EK58" s="1539">
        <f t="shared" si="96"/>
        <v>15.974</v>
      </c>
      <c r="EL58" s="1539">
        <f t="shared" si="96"/>
        <v>15.350999999999999</v>
      </c>
      <c r="EM58" s="1539">
        <f t="shared" si="96"/>
        <v>21.667999999999999</v>
      </c>
      <c r="EN58" s="1539">
        <f t="shared" si="96"/>
        <v>21.681000000000001</v>
      </c>
      <c r="EO58" s="1539">
        <f t="shared" si="96"/>
        <v>29.591000000000001</v>
      </c>
      <c r="EP58" s="1539">
        <f t="shared" si="96"/>
        <v>29.196999999999996</v>
      </c>
      <c r="EQ58" s="1539">
        <f t="shared" si="96"/>
        <v>17.309999999999999</v>
      </c>
      <c r="ER58" s="1539">
        <f t="shared" si="96"/>
        <v>32.014000000000003</v>
      </c>
      <c r="ES58" s="1539">
        <f t="shared" si="96"/>
        <v>14.364999999999998</v>
      </c>
      <c r="ET58" s="1539">
        <f t="shared" si="96"/>
        <v>28.237000000000002</v>
      </c>
      <c r="EU58" s="1539">
        <f t="shared" si="96"/>
        <v>10.755999999999998</v>
      </c>
      <c r="EV58" s="1539">
        <f t="shared" si="96"/>
        <v>8.5940000000000012</v>
      </c>
      <c r="EW58" s="1539">
        <f t="shared" si="96"/>
        <v>7.0330000000000004</v>
      </c>
      <c r="EX58" s="1539">
        <f t="shared" si="96"/>
        <v>9.8570000000000011</v>
      </c>
      <c r="EY58" s="1539" t="e">
        <f t="shared" si="96"/>
        <v>#REF!</v>
      </c>
      <c r="EZ58" s="1539">
        <f t="shared" si="96"/>
        <v>13.774999999999999</v>
      </c>
      <c r="FA58" s="1539">
        <f t="shared" si="96"/>
        <v>18.382999999999999</v>
      </c>
      <c r="FB58" s="1539">
        <f t="shared" si="96"/>
        <v>17.050999999999998</v>
      </c>
      <c r="FC58" s="1539">
        <f t="shared" si="96"/>
        <v>22.417999999999999</v>
      </c>
      <c r="FD58" s="1539">
        <f t="shared" si="96"/>
        <v>19.957000000000001</v>
      </c>
      <c r="FE58" s="1539">
        <f t="shared" si="96"/>
        <v>15.038</v>
      </c>
      <c r="FF58" s="1539">
        <f t="shared" si="96"/>
        <v>21.910999999999998</v>
      </c>
      <c r="FG58" s="1539">
        <f t="shared" si="96"/>
        <v>23.786000000000001</v>
      </c>
      <c r="FH58" s="1539">
        <f t="shared" si="96"/>
        <v>19.056459248648807</v>
      </c>
      <c r="FI58" s="1539">
        <f t="shared" si="96"/>
        <v>22.491</v>
      </c>
      <c r="FJ58" s="1539">
        <f t="shared" si="96"/>
        <v>20.145139379074362</v>
      </c>
      <c r="FK58" s="1539">
        <f t="shared" si="96"/>
        <v>21.709000000000003</v>
      </c>
      <c r="FL58" s="1539">
        <f t="shared" ref="FL58:HS59" si="97">FL43+FL47+FL51</f>
        <v>26.172946447221182</v>
      </c>
      <c r="FM58" s="1539">
        <f t="shared" si="97"/>
        <v>29.730000000000004</v>
      </c>
      <c r="FN58" s="1539">
        <f t="shared" si="97"/>
        <v>32.071984730526204</v>
      </c>
      <c r="FO58" s="1539">
        <f t="shared" si="97"/>
        <v>39.514000000000003</v>
      </c>
      <c r="FP58" s="1539">
        <f t="shared" si="97"/>
        <v>34.116999999999997</v>
      </c>
      <c r="FQ58" s="1539">
        <f t="shared" si="97"/>
        <v>25.252000000000002</v>
      </c>
      <c r="FR58" s="1539">
        <f t="shared" si="97"/>
        <v>31.188000000000002</v>
      </c>
      <c r="FS58" s="1539">
        <f t="shared" si="97"/>
        <v>11.265999999999998</v>
      </c>
      <c r="FT58" s="1539">
        <f t="shared" si="97"/>
        <v>9.4160000000000004</v>
      </c>
      <c r="FU58" s="1539">
        <f t="shared" si="97"/>
        <v>13.206</v>
      </c>
      <c r="FV58" s="1539">
        <f t="shared" si="97"/>
        <v>16.369</v>
      </c>
      <c r="FW58" s="1539">
        <f t="shared" si="97"/>
        <v>17.969000000000001</v>
      </c>
      <c r="FX58" s="1539">
        <f t="shared" si="97"/>
        <v>23.858000000000001</v>
      </c>
      <c r="FY58" s="1539">
        <f t="shared" si="97"/>
        <v>25.881</v>
      </c>
      <c r="FZ58" s="1539">
        <f t="shared" si="97"/>
        <v>23.073999999999998</v>
      </c>
      <c r="GA58" s="1539">
        <f t="shared" si="97"/>
        <v>21.790999999999997</v>
      </c>
      <c r="GB58" s="1539">
        <f t="shared" si="97"/>
        <v>13.219000000000001</v>
      </c>
      <c r="GC58" s="1539">
        <f t="shared" si="97"/>
        <v>31.766999999999999</v>
      </c>
      <c r="GD58" s="1539">
        <f t="shared" si="97"/>
        <v>30.214000000000002</v>
      </c>
      <c r="GE58" s="1539">
        <f t="shared" si="97"/>
        <v>38.695999999999998</v>
      </c>
      <c r="GF58" s="1539">
        <f t="shared" si="97"/>
        <v>38.090000000000003</v>
      </c>
      <c r="GG58" s="1539">
        <f t="shared" si="97"/>
        <v>26.306000000000004</v>
      </c>
      <c r="GH58" s="1539">
        <f t="shared" si="97"/>
        <v>24.248999999999995</v>
      </c>
      <c r="GI58" s="1539">
        <f t="shared" si="97"/>
        <v>22.810000000000002</v>
      </c>
      <c r="GJ58" s="1539">
        <f t="shared" si="97"/>
        <v>19.902999999999999</v>
      </c>
      <c r="GK58" s="1539">
        <f t="shared" si="97"/>
        <v>16.588999999999999</v>
      </c>
      <c r="GL58" s="1539">
        <f t="shared" si="97"/>
        <v>29.32</v>
      </c>
      <c r="GM58" s="1539">
        <f t="shared" si="97"/>
        <v>30.494000000000003</v>
      </c>
      <c r="GN58" s="1539">
        <f t="shared" si="97"/>
        <v>25.663999999999998</v>
      </c>
      <c r="GO58" s="1539">
        <f t="shared" si="97"/>
        <v>29.465000000000003</v>
      </c>
      <c r="GP58" s="1539">
        <f t="shared" si="97"/>
        <v>37.606000000000009</v>
      </c>
      <c r="GQ58" s="1539">
        <f t="shared" si="97"/>
        <v>37.972000000000001</v>
      </c>
      <c r="GR58" s="1539">
        <f t="shared" si="97"/>
        <v>29.757999999999999</v>
      </c>
      <c r="GS58" s="1539">
        <f t="shared" si="97"/>
        <v>33.648000000000003</v>
      </c>
      <c r="GT58" s="1539">
        <f t="shared" si="97"/>
        <v>21.268000000000001</v>
      </c>
      <c r="GU58" s="1539">
        <f t="shared" si="97"/>
        <v>15.984</v>
      </c>
      <c r="GV58" s="1539">
        <f t="shared" si="97"/>
        <v>15.014000000000001</v>
      </c>
      <c r="GW58" s="1539">
        <f t="shared" si="97"/>
        <v>25.343000000000004</v>
      </c>
      <c r="GX58" s="1539">
        <f t="shared" si="97"/>
        <v>28.820999999999998</v>
      </c>
      <c r="GY58" s="1539">
        <f t="shared" si="97"/>
        <v>53.887</v>
      </c>
      <c r="GZ58" s="1539">
        <f t="shared" si="97"/>
        <v>21.262999999999998</v>
      </c>
      <c r="HA58" s="1539">
        <f t="shared" si="97"/>
        <v>20.582999999999998</v>
      </c>
      <c r="HB58" s="1539">
        <f t="shared" si="97"/>
        <v>65.265000000000001</v>
      </c>
      <c r="HC58" s="1539">
        <f t="shared" si="97"/>
        <v>52.910999999999994</v>
      </c>
      <c r="HD58" s="1539">
        <f t="shared" si="97"/>
        <v>60.460999999999999</v>
      </c>
      <c r="HE58" s="1539">
        <f t="shared" si="97"/>
        <v>33.612000000000002</v>
      </c>
      <c r="HF58" s="1539">
        <f t="shared" si="97"/>
        <v>31.019999999999996</v>
      </c>
      <c r="HG58" s="1539">
        <f t="shared" si="97"/>
        <v>13.140000000000002</v>
      </c>
      <c r="HH58" s="1539">
        <f t="shared" si="97"/>
        <v>16.992000000000001</v>
      </c>
      <c r="HI58" s="1539">
        <f t="shared" si="97"/>
        <v>18.209000000000003</v>
      </c>
      <c r="HJ58" s="1539">
        <f t="shared" si="97"/>
        <v>35.143000000000001</v>
      </c>
      <c r="HK58" s="1539">
        <f t="shared" si="97"/>
        <v>30.537999999999997</v>
      </c>
      <c r="HL58" s="1539">
        <f t="shared" si="97"/>
        <v>29.225999999999999</v>
      </c>
      <c r="HM58" s="1539">
        <f t="shared" si="97"/>
        <v>29.223999999999997</v>
      </c>
      <c r="HN58" s="1539">
        <f t="shared" si="97"/>
        <v>43.305</v>
      </c>
      <c r="HO58" s="1539">
        <f t="shared" si="97"/>
        <v>52.633000000000003</v>
      </c>
      <c r="HP58" s="1539">
        <f t="shared" si="97"/>
        <v>48.628999999999998</v>
      </c>
      <c r="HQ58" s="1539">
        <f t="shared" si="97"/>
        <v>39.733999999999995</v>
      </c>
      <c r="HR58" s="1539">
        <f t="shared" si="97"/>
        <v>37.767000000000003</v>
      </c>
      <c r="HS58" s="1539">
        <f t="shared" si="97"/>
        <v>33.962000000000003</v>
      </c>
      <c r="HT58" s="1540">
        <f t="shared" ref="HT58:IZ60" si="98">SUM(HT15,HT19,HT23,HT27,HT31,HT35,HT39,HT47)</f>
        <v>7.8449999999999998</v>
      </c>
      <c r="HU58" s="1540">
        <f t="shared" si="98"/>
        <v>22.683999999999997</v>
      </c>
      <c r="HV58" s="1540">
        <f t="shared" si="98"/>
        <v>27.552999999999997</v>
      </c>
      <c r="HW58" s="1540">
        <f t="shared" si="98"/>
        <v>34.450999999999993</v>
      </c>
      <c r="HX58" s="1540">
        <f t="shared" si="98"/>
        <v>39</v>
      </c>
      <c r="HY58" s="1540">
        <f t="shared" si="98"/>
        <v>35.173000000000002</v>
      </c>
      <c r="HZ58" s="1540">
        <f t="shared" si="98"/>
        <v>47.063999999999993</v>
      </c>
      <c r="IA58" s="1540">
        <f t="shared" si="98"/>
        <v>43.683000000000007</v>
      </c>
      <c r="IB58" s="1541">
        <f t="shared" si="98"/>
        <v>40.333999999999989</v>
      </c>
      <c r="IC58" s="1541">
        <f t="shared" si="98"/>
        <v>25.599</v>
      </c>
      <c r="ID58" s="1541">
        <f t="shared" si="98"/>
        <v>41.459000000000003</v>
      </c>
      <c r="IE58" s="1542">
        <f t="shared" si="98"/>
        <v>49.679000000000009</v>
      </c>
      <c r="IF58" s="1543">
        <f t="shared" si="98"/>
        <v>18.731000000000002</v>
      </c>
      <c r="IG58" s="1543">
        <f t="shared" si="98"/>
        <v>3.9019999999999997</v>
      </c>
      <c r="IH58" s="1542">
        <f t="shared" si="98"/>
        <v>12.683</v>
      </c>
      <c r="II58" s="1542">
        <f t="shared" si="98"/>
        <v>30.279000000000003</v>
      </c>
      <c r="IJ58" s="1542">
        <f t="shared" si="98"/>
        <v>32.109000000000002</v>
      </c>
      <c r="IK58" s="1542">
        <f t="shared" si="98"/>
        <v>39.601000000000006</v>
      </c>
      <c r="IL58" s="1542">
        <f t="shared" si="98"/>
        <v>36.324999999999996</v>
      </c>
      <c r="IM58" s="1542">
        <f t="shared" si="98"/>
        <v>80.213000000000008</v>
      </c>
      <c r="IN58" s="1542">
        <f t="shared" si="98"/>
        <v>42.898000000000003</v>
      </c>
      <c r="IO58" s="1542">
        <f t="shared" si="98"/>
        <v>22.327000000000002</v>
      </c>
      <c r="IP58" s="1542">
        <f t="shared" si="98"/>
        <v>42.667000000000002</v>
      </c>
      <c r="IQ58" s="1544">
        <f t="shared" si="98"/>
        <v>10.342000000000001</v>
      </c>
      <c r="IR58" s="1545">
        <f t="shared" si="98"/>
        <v>24.835000000000001</v>
      </c>
      <c r="IS58" s="1546">
        <f t="shared" si="98"/>
        <v>10.751999999999999</v>
      </c>
      <c r="IT58" s="1546">
        <f t="shared" si="98"/>
        <v>11.600999999999999</v>
      </c>
      <c r="IU58" s="1546">
        <f t="shared" si="98"/>
        <v>15.596</v>
      </c>
      <c r="IV58" s="1546">
        <f t="shared" si="98"/>
        <v>13.35</v>
      </c>
      <c r="IW58" s="1546">
        <f t="shared" si="98"/>
        <v>36.244000000000007</v>
      </c>
      <c r="IX58" s="1546">
        <f t="shared" si="98"/>
        <v>40.097999999999999</v>
      </c>
      <c r="IY58" s="1546">
        <f t="shared" si="98"/>
        <v>31.288</v>
      </c>
      <c r="IZ58" s="1547">
        <f t="shared" si="98"/>
        <v>36.618999999999993</v>
      </c>
      <c r="JA58" s="1548">
        <v>29906.000000000004</v>
      </c>
      <c r="JB58" s="1549">
        <v>20283</v>
      </c>
      <c r="JC58" s="1550">
        <v>8072.0000000000009</v>
      </c>
      <c r="JD58" s="1551">
        <v>15846</v>
      </c>
      <c r="JE58" s="1551">
        <v>17616</v>
      </c>
      <c r="JF58" s="1551">
        <v>32952</v>
      </c>
      <c r="JG58" s="1551">
        <v>30731</v>
      </c>
      <c r="JH58" s="1551">
        <v>20605</v>
      </c>
      <c r="JI58" s="1551">
        <v>34412</v>
      </c>
      <c r="JJ58" s="1551">
        <v>44653</v>
      </c>
      <c r="JK58" s="1551">
        <v>36438</v>
      </c>
      <c r="JL58" s="1551">
        <v>46860</v>
      </c>
      <c r="JM58" s="1551">
        <v>41429</v>
      </c>
      <c r="JN58" s="1551">
        <v>25559</v>
      </c>
      <c r="JO58" s="1552">
        <v>10861</v>
      </c>
      <c r="JP58" s="1553">
        <v>9557</v>
      </c>
      <c r="JQ58" s="1554">
        <v>31303</v>
      </c>
      <c r="JR58" s="1554">
        <v>38626</v>
      </c>
      <c r="JS58" s="1554">
        <v>29309</v>
      </c>
      <c r="JT58" s="1554">
        <v>28660</v>
      </c>
      <c r="JU58" s="1554">
        <v>34839</v>
      </c>
      <c r="JV58" s="1554">
        <v>44859</v>
      </c>
      <c r="JW58" s="1554">
        <v>44408</v>
      </c>
      <c r="JX58" s="1554">
        <v>49827</v>
      </c>
      <c r="JY58" s="1554">
        <v>53798</v>
      </c>
      <c r="JZ58" s="1554">
        <v>38558</v>
      </c>
      <c r="KA58" s="1554">
        <v>21943</v>
      </c>
      <c r="KB58" s="1553">
        <v>31618</v>
      </c>
      <c r="KC58" s="1554">
        <v>36377</v>
      </c>
      <c r="KD58" s="1554">
        <v>46596</v>
      </c>
      <c r="KE58" s="1554">
        <v>42303</v>
      </c>
      <c r="KF58" s="1554">
        <v>21699</v>
      </c>
      <c r="KG58" s="1554">
        <v>55294</v>
      </c>
      <c r="KH58" s="1554">
        <v>52338</v>
      </c>
      <c r="KI58" s="1554">
        <v>69834</v>
      </c>
      <c r="KJ58" s="1554">
        <v>49700</v>
      </c>
      <c r="KK58" s="1554">
        <v>49889</v>
      </c>
      <c r="KL58" s="1554">
        <v>22145</v>
      </c>
      <c r="KM58" s="1555">
        <v>24071</v>
      </c>
      <c r="KN58" s="612">
        <v>0</v>
      </c>
    </row>
    <row r="59" spans="1:302" ht="12.95" customHeight="1" thickBot="1">
      <c r="A59" s="1988"/>
      <c r="B59" s="1989"/>
      <c r="C59" s="1989"/>
      <c r="D59" s="1494" t="s">
        <v>1143</v>
      </c>
      <c r="E59" s="1537"/>
      <c r="F59" s="1556">
        <v>15.321838421259846</v>
      </c>
      <c r="G59" s="1539">
        <v>15.895</v>
      </c>
      <c r="H59" s="1539">
        <f t="shared" si="94"/>
        <v>7.1529999999999996</v>
      </c>
      <c r="I59" s="1539">
        <f t="shared" si="94"/>
        <v>7.2200000000000006</v>
      </c>
      <c r="J59" s="1539">
        <f t="shared" si="94"/>
        <v>5.8330000000000002</v>
      </c>
      <c r="K59" s="1539">
        <f t="shared" si="94"/>
        <v>6.5640000000000001</v>
      </c>
      <c r="L59" s="1539">
        <f t="shared" si="94"/>
        <v>10.02</v>
      </c>
      <c r="M59" s="1539">
        <f t="shared" si="94"/>
        <v>9.6810000000000009</v>
      </c>
      <c r="N59" s="1539">
        <f t="shared" si="94"/>
        <v>13.127000000000001</v>
      </c>
      <c r="O59" s="1539">
        <f t="shared" si="94"/>
        <v>12.18</v>
      </c>
      <c r="P59" s="1539">
        <f t="shared" si="94"/>
        <v>14.859</v>
      </c>
      <c r="Q59" s="1539">
        <f t="shared" si="94"/>
        <v>13.232000000000001</v>
      </c>
      <c r="R59" s="1539">
        <f t="shared" si="94"/>
        <v>15.821</v>
      </c>
      <c r="S59" s="1539">
        <f t="shared" si="94"/>
        <v>14.257000000000001</v>
      </c>
      <c r="T59" s="1539">
        <f t="shared" si="94"/>
        <v>13.93</v>
      </c>
      <c r="U59" s="1539">
        <f t="shared" si="94"/>
        <v>7.99</v>
      </c>
      <c r="V59" s="1539">
        <f t="shared" si="94"/>
        <v>9.1980000000000004</v>
      </c>
      <c r="W59" s="1539">
        <f t="shared" si="94"/>
        <v>11.185</v>
      </c>
      <c r="X59" s="1539">
        <f t="shared" si="94"/>
        <v>13.868</v>
      </c>
      <c r="Y59" s="1539">
        <f t="shared" si="94"/>
        <v>13.907999999999999</v>
      </c>
      <c r="Z59" s="1539">
        <f t="shared" si="94"/>
        <v>18.3</v>
      </c>
      <c r="AA59" s="1539">
        <f t="shared" si="94"/>
        <v>12.866</v>
      </c>
      <c r="AB59" s="1539">
        <f t="shared" si="94"/>
        <v>20.28</v>
      </c>
      <c r="AC59" s="1539">
        <f t="shared" si="94"/>
        <v>17.600999999999999</v>
      </c>
      <c r="AD59" s="1539">
        <f t="shared" si="94"/>
        <v>16.899999999999999</v>
      </c>
      <c r="AE59" s="1539">
        <f t="shared" si="94"/>
        <v>15.214</v>
      </c>
      <c r="AF59" s="1539">
        <f t="shared" si="94"/>
        <v>5.7519999999999998</v>
      </c>
      <c r="AG59" s="1539">
        <f t="shared" si="94"/>
        <v>4.0280000000000005</v>
      </c>
      <c r="AH59" s="1539">
        <f t="shared" si="94"/>
        <v>5.2509999999999994</v>
      </c>
      <c r="AI59" s="1539">
        <f t="shared" si="94"/>
        <v>5.3070000000000004</v>
      </c>
      <c r="AJ59" s="1539">
        <f t="shared" si="94"/>
        <v>8.3510000000000009</v>
      </c>
      <c r="AK59" s="1539">
        <f t="shared" si="94"/>
        <v>10.802999999999999</v>
      </c>
      <c r="AL59" s="1539">
        <f t="shared" si="94"/>
        <v>11.350999999999999</v>
      </c>
      <c r="AM59" s="1539">
        <f t="shared" si="94"/>
        <v>7.6940000000000008</v>
      </c>
      <c r="AN59" s="1539">
        <f t="shared" si="94"/>
        <v>13.751000000000001</v>
      </c>
      <c r="AO59" s="1539">
        <f t="shared" si="94"/>
        <v>11.086</v>
      </c>
      <c r="AP59" s="1539">
        <f t="shared" si="94"/>
        <v>15.751999999999999</v>
      </c>
      <c r="AQ59" s="1539">
        <f t="shared" si="94"/>
        <v>11.712000000000002</v>
      </c>
      <c r="AR59" s="1539">
        <f t="shared" si="94"/>
        <v>9.7899999999999991</v>
      </c>
      <c r="AS59" s="1539">
        <f t="shared" si="94"/>
        <v>11.887999999999998</v>
      </c>
      <c r="AT59" s="1539">
        <f t="shared" si="94"/>
        <v>11.427</v>
      </c>
      <c r="AU59" s="1539">
        <f t="shared" si="94"/>
        <v>13.322000000000003</v>
      </c>
      <c r="AV59" s="1539">
        <f t="shared" si="94"/>
        <v>14.485999999999999</v>
      </c>
      <c r="AW59" s="1539">
        <f t="shared" si="94"/>
        <v>12.617000000000001</v>
      </c>
      <c r="AX59" s="1539">
        <f t="shared" si="94"/>
        <v>16.387999999999998</v>
      </c>
      <c r="AY59" s="1539">
        <f t="shared" si="94"/>
        <v>12.648</v>
      </c>
      <c r="AZ59" s="1539">
        <v>18.645</v>
      </c>
      <c r="BA59" s="1539">
        <v>16.584999999999997</v>
      </c>
      <c r="BB59" s="1539">
        <v>18.004000000000001</v>
      </c>
      <c r="BC59" s="1539">
        <v>15.097999999999999</v>
      </c>
      <c r="BD59" s="1539">
        <v>7.34</v>
      </c>
      <c r="BE59" s="1539">
        <v>7.1780000000000008</v>
      </c>
      <c r="BF59" s="1539">
        <f t="shared" si="95"/>
        <v>7.7299999999999995</v>
      </c>
      <c r="BG59" s="1539">
        <f t="shared" si="95"/>
        <v>7.7320000000000011</v>
      </c>
      <c r="BH59" s="1539">
        <f t="shared" si="95"/>
        <v>11.064</v>
      </c>
      <c r="BI59" s="1539">
        <f t="shared" si="95"/>
        <v>11.788</v>
      </c>
      <c r="BJ59" s="1539">
        <f t="shared" si="95"/>
        <v>11.085999999999999</v>
      </c>
      <c r="BK59" s="1539">
        <f t="shared" si="95"/>
        <v>10.065</v>
      </c>
      <c r="BL59" s="1539">
        <f t="shared" si="95"/>
        <v>12.006</v>
      </c>
      <c r="BM59" s="1539">
        <f t="shared" si="95"/>
        <v>11.167</v>
      </c>
      <c r="BN59" s="1539">
        <f t="shared" si="95"/>
        <v>13.216000000000001</v>
      </c>
      <c r="BO59" s="1539">
        <f t="shared" si="95"/>
        <v>13.821999999999999</v>
      </c>
      <c r="BP59" s="1539">
        <f t="shared" si="95"/>
        <v>11.798999999999999</v>
      </c>
      <c r="BQ59" s="1539">
        <f t="shared" si="95"/>
        <v>11.988999999999999</v>
      </c>
      <c r="BR59" s="1539">
        <f t="shared" si="95"/>
        <v>12.823999999999998</v>
      </c>
      <c r="BS59" s="1539">
        <f t="shared" si="95"/>
        <v>12.862</v>
      </c>
      <c r="BT59" s="1539">
        <f t="shared" si="95"/>
        <v>13.484000000000002</v>
      </c>
      <c r="BU59" s="1539">
        <f t="shared" si="95"/>
        <v>13.698</v>
      </c>
      <c r="BV59" s="1539">
        <f t="shared" si="95"/>
        <v>16.508000000000003</v>
      </c>
      <c r="BW59" s="1539">
        <f t="shared" si="95"/>
        <v>16.538</v>
      </c>
      <c r="BX59" s="1539">
        <f t="shared" si="95"/>
        <v>18.6934</v>
      </c>
      <c r="BY59" s="1539">
        <f t="shared" si="95"/>
        <v>18.905999999999999</v>
      </c>
      <c r="BZ59" s="1539">
        <f t="shared" si="95"/>
        <v>17.549900000000001</v>
      </c>
      <c r="CA59" s="1539">
        <f t="shared" si="95"/>
        <v>17.593</v>
      </c>
      <c r="CB59" s="1539">
        <f t="shared" si="95"/>
        <v>9.36</v>
      </c>
      <c r="CC59" s="1539">
        <f t="shared" si="95"/>
        <v>8.3940000000000001</v>
      </c>
      <c r="CD59" s="1539">
        <f t="shared" si="95"/>
        <v>8.2199999999999989</v>
      </c>
      <c r="CE59" s="1539">
        <f t="shared" si="95"/>
        <v>8.24</v>
      </c>
      <c r="CF59" s="1539">
        <f t="shared" si="95"/>
        <v>12.46</v>
      </c>
      <c r="CG59" s="1539">
        <f t="shared" si="95"/>
        <v>11.542999999999999</v>
      </c>
      <c r="CH59" s="1539">
        <f t="shared" si="95"/>
        <v>11.353</v>
      </c>
      <c r="CI59" s="1539">
        <f t="shared" si="95"/>
        <v>12.394</v>
      </c>
      <c r="CJ59" s="1539">
        <f t="shared" si="95"/>
        <v>13.584999999999999</v>
      </c>
      <c r="CK59" s="1539">
        <f t="shared" si="95"/>
        <v>12.914000000000001</v>
      </c>
      <c r="CL59" s="1539">
        <f t="shared" si="95"/>
        <v>15.227</v>
      </c>
      <c r="CM59" s="1539">
        <f t="shared" si="95"/>
        <v>17.027000000000001</v>
      </c>
      <c r="CN59" s="1539">
        <f t="shared" si="95"/>
        <v>12.592266978962309</v>
      </c>
      <c r="CO59" s="1539">
        <f t="shared" si="95"/>
        <v>11.472999999999999</v>
      </c>
      <c r="CP59" s="1539">
        <f t="shared" si="95"/>
        <v>14.78721463060481</v>
      </c>
      <c r="CQ59" s="1539">
        <f t="shared" si="95"/>
        <v>13.4</v>
      </c>
      <c r="CR59" s="1539">
        <f t="shared" si="95"/>
        <v>16.224447787901006</v>
      </c>
      <c r="CS59" s="1539">
        <f t="shared" si="95"/>
        <v>16.265999999999998</v>
      </c>
      <c r="CT59" s="1539">
        <f t="shared" si="95"/>
        <v>19.246461916440079</v>
      </c>
      <c r="CU59" s="1539">
        <f t="shared" si="95"/>
        <v>22.203000000000003</v>
      </c>
      <c r="CV59" s="1539">
        <f t="shared" si="95"/>
        <v>22.303905904936869</v>
      </c>
      <c r="CW59" s="1539">
        <f t="shared" si="95"/>
        <v>22.402000000000001</v>
      </c>
      <c r="CX59" s="1539">
        <f t="shared" si="95"/>
        <v>19.575011313299804</v>
      </c>
      <c r="CY59" s="1539">
        <f t="shared" si="95"/>
        <v>20.777999999999999</v>
      </c>
      <c r="CZ59" s="1539">
        <f t="shared" si="96"/>
        <v>9.0750000000000011</v>
      </c>
      <c r="DA59" s="1539">
        <f t="shared" si="96"/>
        <v>9.1290000000000013</v>
      </c>
      <c r="DB59" s="1539">
        <f t="shared" si="96"/>
        <v>8.9380000000000006</v>
      </c>
      <c r="DC59" s="1539">
        <f t="shared" si="96"/>
        <v>8.9629999999999992</v>
      </c>
      <c r="DD59" s="1539">
        <f t="shared" si="96"/>
        <v>12.344399999999998</v>
      </c>
      <c r="DE59" s="1539">
        <f t="shared" si="96"/>
        <v>10.125999999999999</v>
      </c>
      <c r="DF59" s="1539">
        <f t="shared" si="96"/>
        <v>13.388543584720862</v>
      </c>
      <c r="DG59" s="1539">
        <f t="shared" si="96"/>
        <v>13.484999999999999</v>
      </c>
      <c r="DH59" s="1539">
        <f t="shared" si="96"/>
        <v>14.154409402546522</v>
      </c>
      <c r="DI59" s="1539">
        <f t="shared" si="96"/>
        <v>15.177999999999999</v>
      </c>
      <c r="DJ59" s="1539">
        <f t="shared" si="96"/>
        <v>17.840999999999998</v>
      </c>
      <c r="DK59" s="1539">
        <f t="shared" si="96"/>
        <v>19.108000000000001</v>
      </c>
      <c r="DL59" s="1539">
        <f t="shared" si="96"/>
        <v>13.948</v>
      </c>
      <c r="DM59" s="1539">
        <f t="shared" si="96"/>
        <v>11.675999999999998</v>
      </c>
      <c r="DN59" s="1539">
        <f t="shared" si="96"/>
        <v>16.348000000000003</v>
      </c>
      <c r="DO59" s="1539">
        <f t="shared" si="96"/>
        <v>12.27</v>
      </c>
      <c r="DP59" s="1539">
        <f t="shared" si="96"/>
        <v>18.364999999999998</v>
      </c>
      <c r="DQ59" s="1539">
        <f t="shared" si="96"/>
        <v>19.369000000000003</v>
      </c>
      <c r="DR59" s="1539">
        <f t="shared" si="96"/>
        <v>20.011999999999997</v>
      </c>
      <c r="DS59" s="1539">
        <f t="shared" si="96"/>
        <v>28.263999999999999</v>
      </c>
      <c r="DT59" s="1539">
        <f t="shared" si="96"/>
        <v>23.478999999999999</v>
      </c>
      <c r="DU59" s="1539">
        <f t="shared" si="96"/>
        <v>21.418000000000003</v>
      </c>
      <c r="DV59" s="1539">
        <f t="shared" si="96"/>
        <v>22.468999999999998</v>
      </c>
      <c r="DW59" s="1539">
        <f t="shared" si="96"/>
        <v>28.344999999999999</v>
      </c>
      <c r="DX59" s="1539">
        <f t="shared" si="96"/>
        <v>10.103</v>
      </c>
      <c r="DY59" s="1539">
        <f t="shared" si="96"/>
        <v>10.146000000000001</v>
      </c>
      <c r="DZ59" s="1539">
        <f t="shared" si="96"/>
        <v>10.369</v>
      </c>
      <c r="EA59" s="1539">
        <f t="shared" si="96"/>
        <v>11.997000000000002</v>
      </c>
      <c r="EB59" s="1539">
        <f t="shared" si="96"/>
        <v>15.119</v>
      </c>
      <c r="EC59" s="1539">
        <f t="shared" si="96"/>
        <v>13.677</v>
      </c>
      <c r="ED59" s="1539">
        <f t="shared" si="96"/>
        <v>15.702999999999999</v>
      </c>
      <c r="EE59" s="1539">
        <f t="shared" si="96"/>
        <v>11.023</v>
      </c>
      <c r="EF59" s="1539">
        <f t="shared" si="96"/>
        <v>17.917000000000002</v>
      </c>
      <c r="EG59" s="1539">
        <f t="shared" si="96"/>
        <v>14.381999999999998</v>
      </c>
      <c r="EH59" s="1539">
        <f t="shared" si="96"/>
        <v>21.061999999999998</v>
      </c>
      <c r="EI59" s="1539">
        <f t="shared" si="96"/>
        <v>10.593</v>
      </c>
      <c r="EJ59" s="1539">
        <f t="shared" si="96"/>
        <v>13.221000000000002</v>
      </c>
      <c r="EK59" s="1539">
        <f t="shared" si="96"/>
        <v>13.288999999999996</v>
      </c>
      <c r="EL59" s="1539">
        <f t="shared" si="96"/>
        <v>15.350999999999999</v>
      </c>
      <c r="EM59" s="1539">
        <f t="shared" si="96"/>
        <v>15.376000000000003</v>
      </c>
      <c r="EN59" s="1539">
        <f t="shared" si="96"/>
        <v>21.681000000000001</v>
      </c>
      <c r="EO59" s="1539">
        <f t="shared" si="96"/>
        <v>17.055999999999997</v>
      </c>
      <c r="EP59" s="1539">
        <f t="shared" si="96"/>
        <v>29.196999999999996</v>
      </c>
      <c r="EQ59" s="1539">
        <f t="shared" si="96"/>
        <v>29.013000000000002</v>
      </c>
      <c r="ER59" s="1539">
        <f t="shared" si="96"/>
        <v>32.014000000000003</v>
      </c>
      <c r="ES59" s="1539">
        <f t="shared" si="96"/>
        <v>21.641999999999999</v>
      </c>
      <c r="ET59" s="1539">
        <f t="shared" si="96"/>
        <v>28.237000000000002</v>
      </c>
      <c r="EU59" s="1539">
        <f t="shared" si="96"/>
        <v>24.394000000000002</v>
      </c>
      <c r="EV59" s="1539">
        <f t="shared" si="96"/>
        <v>8.5940000000000012</v>
      </c>
      <c r="EW59" s="1539">
        <f t="shared" si="96"/>
        <v>8.0399999999999991</v>
      </c>
      <c r="EX59" s="1539">
        <f t="shared" si="96"/>
        <v>9.8570000000000011</v>
      </c>
      <c r="EY59" s="1539" t="e">
        <f t="shared" si="96"/>
        <v>#REF!</v>
      </c>
      <c r="EZ59" s="1539">
        <f t="shared" si="96"/>
        <v>13.774999999999999</v>
      </c>
      <c r="FA59" s="1539">
        <f t="shared" si="96"/>
        <v>12.834000000000001</v>
      </c>
      <c r="FB59" s="1539">
        <f t="shared" si="96"/>
        <v>17.050999999999998</v>
      </c>
      <c r="FC59" s="1539">
        <f t="shared" si="96"/>
        <v>18.501999999999999</v>
      </c>
      <c r="FD59" s="1539">
        <f t="shared" si="96"/>
        <v>19.957000000000001</v>
      </c>
      <c r="FE59" s="1539">
        <f t="shared" si="96"/>
        <v>19.440000000000001</v>
      </c>
      <c r="FF59" s="1539">
        <f t="shared" si="96"/>
        <v>21.910999999999998</v>
      </c>
      <c r="FG59" s="1539">
        <f t="shared" si="96"/>
        <v>22.441000000000003</v>
      </c>
      <c r="FH59" s="1539">
        <f t="shared" si="96"/>
        <v>19.056459248648807</v>
      </c>
      <c r="FI59" s="1539">
        <f t="shared" si="96"/>
        <v>19.492000000000001</v>
      </c>
      <c r="FJ59" s="1539">
        <f t="shared" si="96"/>
        <v>20.145139379074362</v>
      </c>
      <c r="FK59" s="1539">
        <f t="shared" si="96"/>
        <v>19.149999999999999</v>
      </c>
      <c r="FL59" s="1539">
        <f t="shared" si="97"/>
        <v>26.172946447221182</v>
      </c>
      <c r="FM59" s="1539">
        <f t="shared" si="97"/>
        <v>26.136999999999997</v>
      </c>
      <c r="FN59" s="1539">
        <f t="shared" si="97"/>
        <v>32.071984730526204</v>
      </c>
      <c r="FO59" s="1539">
        <f t="shared" si="97"/>
        <v>32.674999999999997</v>
      </c>
      <c r="FP59" s="1539">
        <f t="shared" si="97"/>
        <v>34.116999999999997</v>
      </c>
      <c r="FQ59" s="1539">
        <f t="shared" si="97"/>
        <v>30.684000000000001</v>
      </c>
      <c r="FR59" s="1539">
        <f t="shared" si="97"/>
        <v>31.188000000000002</v>
      </c>
      <c r="FS59" s="1539">
        <f t="shared" si="97"/>
        <v>25.884</v>
      </c>
      <c r="FT59" s="1539">
        <f t="shared" si="97"/>
        <v>9.3580000000000005</v>
      </c>
      <c r="FU59" s="1539">
        <f t="shared" si="97"/>
        <v>13.429</v>
      </c>
      <c r="FV59" s="1539">
        <f t="shared" si="97"/>
        <v>10.032</v>
      </c>
      <c r="FW59" s="1539">
        <f t="shared" si="97"/>
        <v>15.001999999999997</v>
      </c>
      <c r="FX59" s="1539">
        <f t="shared" si="97"/>
        <v>14.957000000000001</v>
      </c>
      <c r="FY59" s="1539">
        <f t="shared" si="97"/>
        <v>24.573</v>
      </c>
      <c r="FZ59" s="1539">
        <f t="shared" si="97"/>
        <v>19.509999999999998</v>
      </c>
      <c r="GA59" s="1539">
        <f t="shared" si="97"/>
        <v>19.914999999999999</v>
      </c>
      <c r="GB59" s="1539">
        <f t="shared" si="97"/>
        <v>17.718000000000004</v>
      </c>
      <c r="GC59" s="1539">
        <f t="shared" si="97"/>
        <v>21.747</v>
      </c>
      <c r="GD59" s="1539">
        <f t="shared" si="97"/>
        <v>21.108000000000001</v>
      </c>
      <c r="GE59" s="1539">
        <f t="shared" si="97"/>
        <v>20.729000000000003</v>
      </c>
      <c r="GF59" s="1539">
        <f t="shared" si="97"/>
        <v>33.206000000000003</v>
      </c>
      <c r="GG59" s="1539">
        <f t="shared" si="97"/>
        <v>35.082000000000008</v>
      </c>
      <c r="GH59" s="1539">
        <f t="shared" si="97"/>
        <v>41.99</v>
      </c>
      <c r="GI59" s="1539">
        <f t="shared" si="97"/>
        <v>30.402999999999999</v>
      </c>
      <c r="GJ59" s="1539">
        <f t="shared" si="97"/>
        <v>14.708000000000002</v>
      </c>
      <c r="GK59" s="1539">
        <f t="shared" si="97"/>
        <v>15.943999999999999</v>
      </c>
      <c r="GL59" s="1539">
        <f t="shared" si="97"/>
        <v>19.09</v>
      </c>
      <c r="GM59" s="1539">
        <f t="shared" si="97"/>
        <v>25.415999999999997</v>
      </c>
      <c r="GN59" s="1539">
        <f t="shared" si="97"/>
        <v>23.926000000000002</v>
      </c>
      <c r="GO59" s="1539">
        <f t="shared" si="97"/>
        <v>24.849999999999998</v>
      </c>
      <c r="GP59" s="1539">
        <f t="shared" si="97"/>
        <v>23.853999999999996</v>
      </c>
      <c r="GQ59" s="1539">
        <f t="shared" si="97"/>
        <v>27.273000000000003</v>
      </c>
      <c r="GR59" s="1539">
        <f t="shared" si="97"/>
        <v>30.192000000000004</v>
      </c>
      <c r="GS59" s="1539">
        <f t="shared" si="97"/>
        <v>54.506000000000007</v>
      </c>
      <c r="GT59" s="1539">
        <f t="shared" si="97"/>
        <v>32.513999999999996</v>
      </c>
      <c r="GU59" s="1539">
        <f t="shared" si="97"/>
        <v>35.571000000000005</v>
      </c>
      <c r="GV59" s="1539">
        <f t="shared" si="97"/>
        <v>14.526999999999997</v>
      </c>
      <c r="GW59" s="1539">
        <f t="shared" si="97"/>
        <v>14.944999999999999</v>
      </c>
      <c r="GX59" s="1539">
        <f t="shared" si="97"/>
        <v>20.950000000000003</v>
      </c>
      <c r="GY59" s="1539">
        <f t="shared" si="97"/>
        <v>32.838999999999999</v>
      </c>
      <c r="GZ59" s="1539">
        <f t="shared" si="97"/>
        <v>29.91</v>
      </c>
      <c r="HA59" s="1539">
        <f t="shared" si="97"/>
        <v>37.671999999999997</v>
      </c>
      <c r="HB59" s="1539">
        <f t="shared" si="97"/>
        <v>24.762999999999998</v>
      </c>
      <c r="HC59" s="1539">
        <f t="shared" si="97"/>
        <v>41.071999999999996</v>
      </c>
      <c r="HD59" s="1539">
        <f t="shared" si="97"/>
        <v>53.983000000000004</v>
      </c>
      <c r="HE59" s="1539">
        <f t="shared" si="97"/>
        <v>50.158000000000001</v>
      </c>
      <c r="HF59" s="1539">
        <f t="shared" si="97"/>
        <v>43.875</v>
      </c>
      <c r="HG59" s="1539">
        <f t="shared" si="97"/>
        <v>40.313000000000002</v>
      </c>
      <c r="HH59" s="1539">
        <f t="shared" si="97"/>
        <v>12.392000000000001</v>
      </c>
      <c r="HI59" s="1539">
        <f t="shared" si="97"/>
        <v>10.301</v>
      </c>
      <c r="HJ59" s="1539">
        <f t="shared" si="97"/>
        <v>12.946999999999997</v>
      </c>
      <c r="HK59" s="1539">
        <f t="shared" si="97"/>
        <v>19.582999999999998</v>
      </c>
      <c r="HL59" s="1539">
        <f t="shared" si="97"/>
        <v>26.564</v>
      </c>
      <c r="HM59" s="1539">
        <f t="shared" si="97"/>
        <v>37.015999999999998</v>
      </c>
      <c r="HN59" s="1539">
        <f t="shared" si="97"/>
        <v>42.580999999999996</v>
      </c>
      <c r="HO59" s="1539">
        <f t="shared" si="97"/>
        <v>47.191000000000003</v>
      </c>
      <c r="HP59" s="1539">
        <f t="shared" si="97"/>
        <v>65.98</v>
      </c>
      <c r="HQ59" s="1539">
        <f t="shared" si="97"/>
        <v>69.730999999999995</v>
      </c>
      <c r="HR59" s="1539">
        <f t="shared" si="97"/>
        <v>45.232000000000006</v>
      </c>
      <c r="HS59" s="1539">
        <f t="shared" si="97"/>
        <v>28.378999999999998</v>
      </c>
      <c r="HT59" s="1540">
        <f t="shared" si="98"/>
        <v>15.224</v>
      </c>
      <c r="HU59" s="1540">
        <f t="shared" si="98"/>
        <v>14.759000000000004</v>
      </c>
      <c r="HV59" s="1540">
        <f t="shared" si="98"/>
        <v>27.744999999999997</v>
      </c>
      <c r="HW59" s="1540">
        <f t="shared" si="98"/>
        <v>31.947000000000003</v>
      </c>
      <c r="HX59" s="1540">
        <f t="shared" si="98"/>
        <v>33.929000000000002</v>
      </c>
      <c r="HY59" s="1540">
        <f t="shared" si="98"/>
        <v>42.482999999999997</v>
      </c>
      <c r="HZ59" s="1540">
        <f t="shared" si="98"/>
        <v>27.066000000000003</v>
      </c>
      <c r="IA59" s="1540">
        <f t="shared" si="98"/>
        <v>34.366</v>
      </c>
      <c r="IB59" s="1541">
        <f t="shared" si="98"/>
        <v>35.355999999999995</v>
      </c>
      <c r="IC59" s="1541">
        <f t="shared" si="98"/>
        <v>40.146999999999991</v>
      </c>
      <c r="ID59" s="1541">
        <f t="shared" si="98"/>
        <v>37.092999999999996</v>
      </c>
      <c r="IE59" s="1542">
        <f t="shared" si="98"/>
        <v>55.781999999999996</v>
      </c>
      <c r="IF59" s="1543">
        <f t="shared" si="98"/>
        <v>16.047000000000001</v>
      </c>
      <c r="IG59" s="1543">
        <f t="shared" si="98"/>
        <v>15.640999999999998</v>
      </c>
      <c r="IH59" s="1542">
        <f t="shared" si="98"/>
        <v>22.616</v>
      </c>
      <c r="II59" s="1542">
        <f t="shared" si="98"/>
        <v>23.563000000000002</v>
      </c>
      <c r="IJ59" s="1542">
        <f t="shared" si="98"/>
        <v>32.268000000000001</v>
      </c>
      <c r="IK59" s="1542">
        <f t="shared" si="98"/>
        <v>36.689000000000007</v>
      </c>
      <c r="IL59" s="1542">
        <f t="shared" si="98"/>
        <v>25.629000000000001</v>
      </c>
      <c r="IM59" s="1542">
        <f t="shared" si="98"/>
        <v>36.213999999999999</v>
      </c>
      <c r="IN59" s="1542">
        <f t="shared" si="98"/>
        <v>31.555</v>
      </c>
      <c r="IO59" s="1542">
        <f t="shared" si="98"/>
        <v>24.630000000000003</v>
      </c>
      <c r="IP59" s="1542">
        <f t="shared" si="98"/>
        <v>27.6</v>
      </c>
      <c r="IQ59" s="1544">
        <f t="shared" si="98"/>
        <v>45.188000000000002</v>
      </c>
      <c r="IR59" s="1557">
        <f t="shared" si="98"/>
        <v>12.242999999999999</v>
      </c>
      <c r="IS59" s="1542">
        <f t="shared" si="98"/>
        <v>15.020000000000001</v>
      </c>
      <c r="IT59" s="1542">
        <f t="shared" si="98"/>
        <v>23.103999999999999</v>
      </c>
      <c r="IU59" s="1542">
        <f t="shared" si="98"/>
        <v>24.774999999999999</v>
      </c>
      <c r="IV59" s="1542">
        <f t="shared" si="98"/>
        <v>23.245000000000001</v>
      </c>
      <c r="IW59" s="1542">
        <f t="shared" si="98"/>
        <v>31.125</v>
      </c>
      <c r="IX59" s="1542">
        <f t="shared" si="98"/>
        <v>24.346999999999998</v>
      </c>
      <c r="IY59" s="1542">
        <f t="shared" si="98"/>
        <v>31.735999999999997</v>
      </c>
      <c r="IZ59" s="1544">
        <f t="shared" si="98"/>
        <v>32.872999999999998</v>
      </c>
      <c r="JA59" s="1549">
        <v>34852.000000000007</v>
      </c>
      <c r="JB59" s="1549">
        <v>36420</v>
      </c>
      <c r="JC59" s="1550">
        <v>47671.000000000007</v>
      </c>
      <c r="JD59" s="1551">
        <v>13329</v>
      </c>
      <c r="JE59" s="1551">
        <v>15755</v>
      </c>
      <c r="JF59" s="1551">
        <v>24102</v>
      </c>
      <c r="JG59" s="1551">
        <v>26403</v>
      </c>
      <c r="JH59" s="1551">
        <v>25220</v>
      </c>
      <c r="JI59" s="1551">
        <v>35661</v>
      </c>
      <c r="JJ59" s="1551">
        <v>25087</v>
      </c>
      <c r="JK59" s="1551">
        <v>31757</v>
      </c>
      <c r="JL59" s="1551">
        <v>34999</v>
      </c>
      <c r="JM59" s="1551">
        <v>39661</v>
      </c>
      <c r="JN59" s="1551">
        <v>46621</v>
      </c>
      <c r="JO59" s="1552">
        <v>43669</v>
      </c>
      <c r="JP59" s="1553">
        <v>13596</v>
      </c>
      <c r="JQ59" s="1554">
        <v>22879</v>
      </c>
      <c r="JR59" s="1554">
        <v>26464</v>
      </c>
      <c r="JS59" s="1554">
        <v>24846</v>
      </c>
      <c r="JT59" s="1554">
        <v>26604</v>
      </c>
      <c r="JU59" s="1554">
        <v>37003</v>
      </c>
      <c r="JV59" s="1554">
        <v>31443</v>
      </c>
      <c r="JW59" s="1554">
        <v>46012</v>
      </c>
      <c r="JX59" s="1554">
        <v>47030</v>
      </c>
      <c r="JY59" s="1554">
        <v>51396</v>
      </c>
      <c r="JZ59" s="1554">
        <v>57886</v>
      </c>
      <c r="KA59" s="1554">
        <v>52377</v>
      </c>
      <c r="KB59" s="1553">
        <v>18261</v>
      </c>
      <c r="KC59" s="1554">
        <v>25372</v>
      </c>
      <c r="KD59" s="1554">
        <v>30678</v>
      </c>
      <c r="KE59" s="1554">
        <v>31741</v>
      </c>
      <c r="KF59" s="1554">
        <v>35505</v>
      </c>
      <c r="KG59" s="1554">
        <v>42119</v>
      </c>
      <c r="KH59" s="1554">
        <v>45168</v>
      </c>
      <c r="KI59" s="1554">
        <v>53959</v>
      </c>
      <c r="KJ59" s="1554">
        <v>52194</v>
      </c>
      <c r="KK59" s="1554">
        <v>53302</v>
      </c>
      <c r="KL59" s="1554">
        <v>51014</v>
      </c>
      <c r="KM59" s="1555">
        <v>53012</v>
      </c>
      <c r="KN59" s="1558">
        <v>18029</v>
      </c>
      <c r="KO59" s="1558">
        <v>25234</v>
      </c>
      <c r="KP59" s="612">
        <v>29829</v>
      </c>
    </row>
    <row r="60" spans="1:302" ht="12.95" customHeight="1" thickBot="1">
      <c r="A60" s="1988"/>
      <c r="B60" s="1989"/>
      <c r="C60" s="1989"/>
      <c r="D60" s="1494" t="s">
        <v>1144</v>
      </c>
      <c r="E60" s="1537"/>
      <c r="F60" s="1559">
        <v>25.749291342519676</v>
      </c>
      <c r="G60" s="1559">
        <v>23.5596</v>
      </c>
      <c r="H60" s="1539">
        <f t="shared" ref="H60:AY60" si="99">F60+H58-H59</f>
        <v>26.358291342519678</v>
      </c>
      <c r="I60" s="1539">
        <f t="shared" si="99"/>
        <v>19.4026</v>
      </c>
      <c r="J60" s="1539">
        <f t="shared" si="99"/>
        <v>27.678291342519678</v>
      </c>
      <c r="K60" s="1539">
        <f t="shared" si="99"/>
        <v>16.985599999999998</v>
      </c>
      <c r="L60" s="1539">
        <f t="shared" si="99"/>
        <v>31.50829134251968</v>
      </c>
      <c r="M60" s="1539">
        <f t="shared" si="99"/>
        <v>14.351599999999998</v>
      </c>
      <c r="N60" s="1539">
        <f t="shared" si="99"/>
        <v>33.78129134251968</v>
      </c>
      <c r="O60" s="1539">
        <f t="shared" si="99"/>
        <v>18.312599999999996</v>
      </c>
      <c r="P60" s="1539">
        <f t="shared" si="99"/>
        <v>33.922291342519678</v>
      </c>
      <c r="Q60" s="1539">
        <f t="shared" si="99"/>
        <v>22.280599999999993</v>
      </c>
      <c r="R60" s="1539">
        <f t="shared" si="99"/>
        <v>29.681291342519685</v>
      </c>
      <c r="S60" s="1539">
        <f t="shared" si="99"/>
        <v>27.835599999999989</v>
      </c>
      <c r="T60" s="1539">
        <f t="shared" si="99"/>
        <v>27.801291342519683</v>
      </c>
      <c r="U60" s="1539">
        <f t="shared" si="99"/>
        <v>32.189599999999984</v>
      </c>
      <c r="V60" s="1539">
        <f t="shared" si="99"/>
        <v>34.053291342519685</v>
      </c>
      <c r="W60" s="1539">
        <f t="shared" si="99"/>
        <v>40.19159999999998</v>
      </c>
      <c r="X60" s="1539">
        <f t="shared" si="99"/>
        <v>39.48529134251968</v>
      </c>
      <c r="Y60" s="1539">
        <f t="shared" si="99"/>
        <v>37.677599999999977</v>
      </c>
      <c r="Z60" s="1539">
        <f t="shared" si="99"/>
        <v>39.785291342519685</v>
      </c>
      <c r="AA60" s="1539">
        <f t="shared" si="99"/>
        <v>34.892599999999973</v>
      </c>
      <c r="AB60" s="1539">
        <f t="shared" si="99"/>
        <v>32.035291342519685</v>
      </c>
      <c r="AC60" s="1539">
        <f t="shared" si="99"/>
        <v>23.802599999999977</v>
      </c>
      <c r="AD60" s="1539">
        <f t="shared" si="99"/>
        <v>22.785291342519685</v>
      </c>
      <c r="AE60" s="1539">
        <f t="shared" si="99"/>
        <v>16.911599999999979</v>
      </c>
      <c r="AF60" s="1539">
        <f t="shared" si="99"/>
        <v>22.785291342519685</v>
      </c>
      <c r="AG60" s="1539">
        <f t="shared" si="99"/>
        <v>15.125599999999979</v>
      </c>
      <c r="AH60" s="1539">
        <f t="shared" si="99"/>
        <v>22.785291342519685</v>
      </c>
      <c r="AI60" s="1539">
        <f t="shared" si="99"/>
        <v>16.061599999999977</v>
      </c>
      <c r="AJ60" s="1539">
        <f t="shared" si="99"/>
        <v>22.785291342519685</v>
      </c>
      <c r="AK60" s="1539">
        <f t="shared" si="99"/>
        <v>16.81359999999998</v>
      </c>
      <c r="AL60" s="1539">
        <f t="shared" si="99"/>
        <v>22.785291342519685</v>
      </c>
      <c r="AM60" s="1539">
        <f t="shared" si="99"/>
        <v>22.95659999999998</v>
      </c>
      <c r="AN60" s="1539">
        <f t="shared" si="99"/>
        <v>22.785291342519688</v>
      </c>
      <c r="AO60" s="1539">
        <f t="shared" si="99"/>
        <v>25.20059999999998</v>
      </c>
      <c r="AP60" s="1539">
        <f t="shared" si="99"/>
        <v>22.785291342519688</v>
      </c>
      <c r="AQ60" s="1539">
        <f t="shared" si="99"/>
        <v>24.107599999999977</v>
      </c>
      <c r="AR60" s="1539">
        <f t="shared" si="99"/>
        <v>22.785291342519692</v>
      </c>
      <c r="AS60" s="1539">
        <f t="shared" si="99"/>
        <v>28.307599999999979</v>
      </c>
      <c r="AT60" s="1539">
        <f t="shared" si="99"/>
        <v>22.785291342519692</v>
      </c>
      <c r="AU60" s="1539">
        <f t="shared" si="99"/>
        <v>25.663599999999974</v>
      </c>
      <c r="AV60" s="1539">
        <f t="shared" si="99"/>
        <v>22.785291342519692</v>
      </c>
      <c r="AW60" s="1539">
        <f t="shared" si="99"/>
        <v>31.828599999999977</v>
      </c>
      <c r="AX60" s="1539">
        <f t="shared" si="99"/>
        <v>22.785291342519692</v>
      </c>
      <c r="AY60" s="1539">
        <f t="shared" si="99"/>
        <v>33.425599999999974</v>
      </c>
      <c r="AZ60" s="1539">
        <v>22.785291342519695</v>
      </c>
      <c r="BA60" s="1539">
        <v>31.712599999999977</v>
      </c>
      <c r="BB60" s="1539">
        <v>22.785291342519695</v>
      </c>
      <c r="BC60" s="1539">
        <v>24.477599999999981</v>
      </c>
      <c r="BD60" s="1539">
        <v>22.785291342519695</v>
      </c>
      <c r="BE60" s="1539">
        <v>20.835599999999982</v>
      </c>
      <c r="BF60" s="1539">
        <f>BD60+BF58-BF59</f>
        <v>22.785291342519695</v>
      </c>
      <c r="BG60" s="1539">
        <v>17.190999999999999</v>
      </c>
      <c r="BH60" s="1539">
        <f t="shared" ref="BH60:DB60" si="100">BF60+BH58-BH59</f>
        <v>22.785291342519692</v>
      </c>
      <c r="BI60" s="1539">
        <f t="shared" si="100"/>
        <v>22.091000000000005</v>
      </c>
      <c r="BJ60" s="1539">
        <f t="shared" si="100"/>
        <v>22.785291342519692</v>
      </c>
      <c r="BK60" s="1539">
        <f t="shared" si="100"/>
        <v>26.434000000000012</v>
      </c>
      <c r="BL60" s="1539">
        <f t="shared" si="100"/>
        <v>22.785291342519692</v>
      </c>
      <c r="BM60" s="1539">
        <f t="shared" si="100"/>
        <v>25.634000000000015</v>
      </c>
      <c r="BN60" s="1539">
        <f t="shared" si="100"/>
        <v>22.785291342519692</v>
      </c>
      <c r="BO60" s="1539">
        <f t="shared" si="100"/>
        <v>23.392000000000014</v>
      </c>
      <c r="BP60" s="1539">
        <f t="shared" si="100"/>
        <v>22.785291342519692</v>
      </c>
      <c r="BQ60" s="1539">
        <f t="shared" si="100"/>
        <v>27.183000000000014</v>
      </c>
      <c r="BR60" s="1539">
        <f t="shared" si="100"/>
        <v>22.785291342519692</v>
      </c>
      <c r="BS60" s="1539">
        <f t="shared" si="100"/>
        <v>25.321000000000012</v>
      </c>
      <c r="BT60" s="1539">
        <f t="shared" si="100"/>
        <v>22.785291342519692</v>
      </c>
      <c r="BU60" s="1539">
        <f t="shared" si="100"/>
        <v>29.232000000000014</v>
      </c>
      <c r="BV60" s="1539">
        <f t="shared" si="100"/>
        <v>22.785291342519692</v>
      </c>
      <c r="BW60" s="1539">
        <f t="shared" si="100"/>
        <v>29.97300000000001</v>
      </c>
      <c r="BX60" s="1539">
        <f t="shared" si="100"/>
        <v>22.785291342519695</v>
      </c>
      <c r="BY60" s="1539">
        <f t="shared" si="100"/>
        <v>24.390000000000008</v>
      </c>
      <c r="BZ60" s="1539">
        <f t="shared" si="100"/>
        <v>22.785291342519692</v>
      </c>
      <c r="CA60" s="1539">
        <f t="shared" si="100"/>
        <v>16.35700000000001</v>
      </c>
      <c r="CB60" s="1539">
        <f t="shared" si="100"/>
        <v>22.785291342519692</v>
      </c>
      <c r="CC60" s="1539">
        <f t="shared" si="100"/>
        <v>15.91400000000001</v>
      </c>
      <c r="CD60" s="1539">
        <f t="shared" si="100"/>
        <v>22.785291342519692</v>
      </c>
      <c r="CE60" s="1539">
        <f t="shared" si="100"/>
        <v>16.821000000000012</v>
      </c>
      <c r="CF60" s="1539">
        <f t="shared" si="100"/>
        <v>22.785291342519692</v>
      </c>
      <c r="CG60" s="1539">
        <f t="shared" si="100"/>
        <v>19.365000000000013</v>
      </c>
      <c r="CH60" s="1539">
        <f t="shared" si="100"/>
        <v>22.785291342519692</v>
      </c>
      <c r="CI60" s="1539">
        <f t="shared" si="100"/>
        <v>20.033000000000015</v>
      </c>
      <c r="CJ60" s="1539">
        <f t="shared" si="100"/>
        <v>22.785291342519692</v>
      </c>
      <c r="CK60" s="1539">
        <f t="shared" si="100"/>
        <v>16.887000000000015</v>
      </c>
      <c r="CL60" s="1539">
        <f t="shared" si="100"/>
        <v>22.785291342519688</v>
      </c>
      <c r="CM60" s="1539">
        <f t="shared" si="100"/>
        <v>12.632000000000012</v>
      </c>
      <c r="CN60" s="1539">
        <f t="shared" si="100"/>
        <v>22.785291342519692</v>
      </c>
      <c r="CO60" s="1539">
        <f t="shared" si="100"/>
        <v>20.214000000000013</v>
      </c>
      <c r="CP60" s="1539">
        <f t="shared" si="100"/>
        <v>22.785291342519692</v>
      </c>
      <c r="CQ60" s="1539">
        <f t="shared" si="100"/>
        <v>27.267000000000017</v>
      </c>
      <c r="CR60" s="1539">
        <f t="shared" si="100"/>
        <v>22.785291342519692</v>
      </c>
      <c r="CS60" s="1539">
        <f t="shared" si="100"/>
        <v>29.430000000000021</v>
      </c>
      <c r="CT60" s="1539">
        <f t="shared" si="100"/>
        <v>22.785291342519688</v>
      </c>
      <c r="CU60" s="1539">
        <f t="shared" si="100"/>
        <v>30.800000000000018</v>
      </c>
      <c r="CV60" s="1539">
        <f t="shared" si="100"/>
        <v>22.785291342519685</v>
      </c>
      <c r="CW60" s="1539">
        <f t="shared" si="100"/>
        <v>21.172000000000018</v>
      </c>
      <c r="CX60" s="1539">
        <f t="shared" si="100"/>
        <v>22.785291342519685</v>
      </c>
      <c r="CY60" s="1539">
        <f t="shared" si="100"/>
        <v>16.325000000000024</v>
      </c>
      <c r="CZ60" s="1539">
        <f t="shared" si="100"/>
        <v>22.785291342519685</v>
      </c>
      <c r="DA60" s="1539">
        <f t="shared" si="100"/>
        <v>19.973000000000024</v>
      </c>
      <c r="DB60" s="1539">
        <f t="shared" si="100"/>
        <v>22.785291342519685</v>
      </c>
      <c r="DC60" s="1539">
        <v>20.614000000000001</v>
      </c>
      <c r="DD60" s="1539">
        <f t="shared" ref="DD60:DS60" si="101">DB60+DD58-DD59</f>
        <v>22.785291342519685</v>
      </c>
      <c r="DE60" s="1539">
        <f t="shared" si="101"/>
        <v>21.561</v>
      </c>
      <c r="DF60" s="1539">
        <f t="shared" si="101"/>
        <v>22.785291342519685</v>
      </c>
      <c r="DG60" s="1539">
        <f t="shared" si="101"/>
        <v>19.457999999999998</v>
      </c>
      <c r="DH60" s="1539">
        <f t="shared" si="101"/>
        <v>22.785291342519685</v>
      </c>
      <c r="DI60" s="1539">
        <f t="shared" si="101"/>
        <v>20.299999999999997</v>
      </c>
      <c r="DJ60" s="1539">
        <f t="shared" si="101"/>
        <v>22.785291342519681</v>
      </c>
      <c r="DK60" s="1539">
        <f t="shared" si="101"/>
        <v>18.917999999999996</v>
      </c>
      <c r="DL60" s="1539">
        <f t="shared" si="101"/>
        <v>22.785291342519677</v>
      </c>
      <c r="DM60" s="1539" t="e">
        <f t="shared" si="101"/>
        <v>#REF!</v>
      </c>
      <c r="DN60" s="1539">
        <f t="shared" si="101"/>
        <v>22.785291342519681</v>
      </c>
      <c r="DO60" s="1539" t="e">
        <f t="shared" si="101"/>
        <v>#REF!</v>
      </c>
      <c r="DP60" s="1539">
        <f t="shared" si="101"/>
        <v>22.785291342519681</v>
      </c>
      <c r="DQ60" s="1539" t="e">
        <f t="shared" si="101"/>
        <v>#REF!</v>
      </c>
      <c r="DR60" s="1539">
        <f t="shared" si="101"/>
        <v>22.785291342519681</v>
      </c>
      <c r="DS60" s="1539" t="e">
        <f t="shared" si="101"/>
        <v>#REF!</v>
      </c>
      <c r="DT60" s="1539">
        <f>DN60+DT58-DT59</f>
        <v>22.785291342519685</v>
      </c>
      <c r="DU60" s="1539" t="e">
        <f>DS60+DU58-DU59</f>
        <v>#REF!</v>
      </c>
      <c r="DV60" s="1539">
        <f>DP60+DV58-DV59</f>
        <v>22.785291342519681</v>
      </c>
      <c r="DW60" s="1539" t="e">
        <f>DU60+DW58-DW59</f>
        <v>#REF!</v>
      </c>
      <c r="DX60" s="1539">
        <f>DR60+DX58-DX59</f>
        <v>22.785291342519677</v>
      </c>
      <c r="DY60" s="1539" t="e">
        <f>DW60+DY58-DY59</f>
        <v>#REF!</v>
      </c>
      <c r="DZ60" s="1539">
        <f>DT60+DZ58-DZ59</f>
        <v>22.785291342519685</v>
      </c>
      <c r="EA60" s="1539" t="e">
        <f>DY60+EA58-EA59</f>
        <v>#REF!</v>
      </c>
      <c r="EB60" s="1539">
        <f>DV60+EB58-EB59</f>
        <v>22.785291342519685</v>
      </c>
      <c r="EC60" s="1539" t="e">
        <f>EA60+EC58-EC59</f>
        <v>#REF!</v>
      </c>
      <c r="ED60" s="1539">
        <f>DX60+ED58-ED59</f>
        <v>22.785291342519674</v>
      </c>
      <c r="EE60" s="1539" t="e">
        <f>EC60+EE58-EE59</f>
        <v>#REF!</v>
      </c>
      <c r="EF60" s="1539">
        <f>DZ60+EF58-EF59</f>
        <v>22.785291342519685</v>
      </c>
      <c r="EG60" s="1539" t="e">
        <f>EE60+EG58-EG59</f>
        <v>#REF!</v>
      </c>
      <c r="EH60" s="1539">
        <f>EB60+EH58-EH59</f>
        <v>22.785291342519685</v>
      </c>
      <c r="EI60" s="1539" t="e">
        <f>EG60+EI58-EI59-1.067</f>
        <v>#REF!</v>
      </c>
      <c r="EJ60" s="1539">
        <f>ED60+EJ58-EJ59</f>
        <v>22.78529134251967</v>
      </c>
      <c r="EK60" s="1539" t="e">
        <f>EI60+EK58-EK59</f>
        <v>#REF!</v>
      </c>
      <c r="EL60" s="1539">
        <f>EF60+EL58-EL59</f>
        <v>22.785291342519685</v>
      </c>
      <c r="EM60" s="1539" t="e">
        <f>EK60+EM58-EM59</f>
        <v>#REF!</v>
      </c>
      <c r="EN60" s="1539">
        <f>EH60+EN58-EN59</f>
        <v>22.785291342519681</v>
      </c>
      <c r="EO60" s="1539">
        <v>63.521999999999998</v>
      </c>
      <c r="EP60" s="1539">
        <f>EJ60+EP58-EP59</f>
        <v>22.78529134251967</v>
      </c>
      <c r="EQ60" s="1539">
        <f>EO60+EQ58-EQ59</f>
        <v>51.818999999999988</v>
      </c>
      <c r="ER60" s="1539">
        <f>EL60+ER58-ER59</f>
        <v>22.785291342519685</v>
      </c>
      <c r="ES60" s="1539">
        <f>EQ60+ES58-ES59</f>
        <v>44.541999999999987</v>
      </c>
      <c r="ET60" s="1539">
        <f>EN60+ET58-ET59</f>
        <v>22.785291342519677</v>
      </c>
      <c r="EU60" s="1539">
        <f>ES60+EU58-EU59</f>
        <v>30.903999999999986</v>
      </c>
      <c r="EV60" s="1539">
        <f>EP60+EV58-EV59</f>
        <v>22.78529134251967</v>
      </c>
      <c r="EW60" s="1539">
        <f>EU60+EW58-EW59</f>
        <v>29.896999999999984</v>
      </c>
      <c r="EX60" s="1539">
        <f>ER60+EX58-EX59</f>
        <v>22.785291342519685</v>
      </c>
      <c r="EY60" s="1539" t="e">
        <f>EW60+EY58-EY59</f>
        <v>#REF!</v>
      </c>
      <c r="EZ60" s="1539">
        <f>ET60+EZ58-EZ59</f>
        <v>22.785291342519677</v>
      </c>
      <c r="FA60" s="1539" t="e">
        <f>EY60+FA58-FA59</f>
        <v>#REF!</v>
      </c>
      <c r="FB60" s="1539">
        <f>EV60+FB58-FB59</f>
        <v>22.785291342519674</v>
      </c>
      <c r="FC60" s="1539" t="e">
        <f>FA60+FC58-FC59</f>
        <v>#REF!</v>
      </c>
      <c r="FD60" s="1539">
        <f>EX60+FD58-FD59</f>
        <v>22.785291342519685</v>
      </c>
      <c r="FE60" s="1539">
        <v>37.74</v>
      </c>
      <c r="FF60" s="1539">
        <f>EZ60+FF58-FF59</f>
        <v>22.785291342519674</v>
      </c>
      <c r="FG60" s="1539">
        <f>FE60+FG58-FG59</f>
        <v>39.085000000000001</v>
      </c>
      <c r="FH60" s="1539">
        <f>FB60+FH58-FH59</f>
        <v>22.78529134251967</v>
      </c>
      <c r="FI60" s="1539">
        <f>FG60+FI58-FI59</f>
        <v>42.084000000000003</v>
      </c>
      <c r="FJ60" s="1539">
        <f>FD60+FJ58-FJ59</f>
        <v>22.785291342519688</v>
      </c>
      <c r="FK60" s="1539">
        <f>FI60+FK58-FK59</f>
        <v>44.643000000000008</v>
      </c>
      <c r="FL60" s="1539">
        <f>FF60+FL58-FL59</f>
        <v>22.785291342519674</v>
      </c>
      <c r="FM60" s="1539">
        <f>FK60+FM58-FM59</f>
        <v>48.236000000000018</v>
      </c>
      <c r="FN60" s="1539">
        <f>FH60+FN58-FN59</f>
        <v>22.78529134251967</v>
      </c>
      <c r="FO60" s="1539">
        <f>FM60+FO58-FO59</f>
        <v>55.075000000000031</v>
      </c>
      <c r="FP60" s="1539">
        <f>FJ60+FP58-FP59</f>
        <v>22.785291342519692</v>
      </c>
      <c r="FQ60" s="1539">
        <f>FO60+FQ58-FQ59</f>
        <v>49.643000000000029</v>
      </c>
      <c r="FR60" s="1560">
        <v>29.504000000000001</v>
      </c>
      <c r="FS60" s="1539">
        <f t="shared" ref="FS60:FY60" si="102">FQ60+FS58-FS59</f>
        <v>35.025000000000027</v>
      </c>
      <c r="FT60" s="1539">
        <f t="shared" si="102"/>
        <v>29.562000000000001</v>
      </c>
      <c r="FU60" s="1539">
        <f t="shared" si="102"/>
        <v>34.802000000000021</v>
      </c>
      <c r="FV60" s="1539">
        <f t="shared" si="102"/>
        <v>35.899000000000001</v>
      </c>
      <c r="FW60" s="1539">
        <f t="shared" si="102"/>
        <v>37.769000000000027</v>
      </c>
      <c r="FX60" s="1539">
        <f t="shared" si="102"/>
        <v>44.800000000000004</v>
      </c>
      <c r="FY60" s="1539">
        <f t="shared" si="102"/>
        <v>39.077000000000027</v>
      </c>
      <c r="FZ60" s="1539">
        <v>42.64</v>
      </c>
      <c r="GA60" s="1539">
        <f>FY60+GA58-GA59</f>
        <v>40.953000000000024</v>
      </c>
      <c r="GB60" s="1539">
        <f t="shared" ref="GB60:GH60" si="103">GA60+GB58-GB59</f>
        <v>36.454000000000022</v>
      </c>
      <c r="GC60" s="1539">
        <f t="shared" si="103"/>
        <v>46.474000000000018</v>
      </c>
      <c r="GD60" s="1539">
        <f t="shared" si="103"/>
        <v>55.580000000000013</v>
      </c>
      <c r="GE60" s="1539">
        <f t="shared" si="103"/>
        <v>73.547000000000011</v>
      </c>
      <c r="GF60" s="1539">
        <f t="shared" si="103"/>
        <v>78.431000000000012</v>
      </c>
      <c r="GG60" s="1539">
        <f t="shared" si="103"/>
        <v>69.655000000000015</v>
      </c>
      <c r="GH60" s="1539">
        <f t="shared" si="103"/>
        <v>51.914000000000009</v>
      </c>
      <c r="GI60" s="1539">
        <v>41.265000000000001</v>
      </c>
      <c r="GJ60" s="1539">
        <f t="shared" ref="GJ60:GR60" si="104">GI60+GJ58-GJ59</f>
        <v>46.459999999999994</v>
      </c>
      <c r="GK60" s="1539">
        <f t="shared" si="104"/>
        <v>47.10499999999999</v>
      </c>
      <c r="GL60" s="1539">
        <f t="shared" si="104"/>
        <v>57.33499999999998</v>
      </c>
      <c r="GM60" s="1539">
        <f t="shared" si="104"/>
        <v>62.412999999999982</v>
      </c>
      <c r="GN60" s="1539">
        <f t="shared" si="104"/>
        <v>64.150999999999982</v>
      </c>
      <c r="GO60" s="1539">
        <f t="shared" si="104"/>
        <v>68.765999999999991</v>
      </c>
      <c r="GP60" s="1539">
        <f t="shared" si="104"/>
        <v>82.518000000000001</v>
      </c>
      <c r="GQ60" s="1539">
        <f t="shared" si="104"/>
        <v>93.217000000000013</v>
      </c>
      <c r="GR60" s="1539">
        <f t="shared" si="104"/>
        <v>92.783000000000001</v>
      </c>
      <c r="GS60" s="1539">
        <v>73.525000000000006</v>
      </c>
      <c r="GT60" s="1539">
        <f t="shared" ref="GT60:HB60" si="105">GS60+GT58-GT59</f>
        <v>62.279000000000011</v>
      </c>
      <c r="GU60" s="1539">
        <f t="shared" si="105"/>
        <v>42.692</v>
      </c>
      <c r="GV60" s="1539">
        <f t="shared" si="105"/>
        <v>43.179000000000002</v>
      </c>
      <c r="GW60" s="1539">
        <f t="shared" si="105"/>
        <v>53.577000000000005</v>
      </c>
      <c r="GX60" s="1539">
        <f t="shared" si="105"/>
        <v>61.447999999999993</v>
      </c>
      <c r="GY60" s="1539">
        <f t="shared" si="105"/>
        <v>82.495999999999995</v>
      </c>
      <c r="GZ60" s="1539">
        <f t="shared" si="105"/>
        <v>73.84899999999999</v>
      </c>
      <c r="HA60" s="1539">
        <f t="shared" si="105"/>
        <v>56.759999999999991</v>
      </c>
      <c r="HB60" s="1539">
        <f t="shared" si="105"/>
        <v>97.262</v>
      </c>
      <c r="HC60" s="1539">
        <v>108.889</v>
      </c>
      <c r="HD60" s="1539">
        <f t="shared" ref="HD60:HS60" si="106">HC60+HD58-HD59</f>
        <v>115.36699999999999</v>
      </c>
      <c r="HE60" s="1539">
        <f t="shared" si="106"/>
        <v>98.820999999999984</v>
      </c>
      <c r="HF60" s="1539">
        <f t="shared" si="106"/>
        <v>85.96599999999998</v>
      </c>
      <c r="HG60" s="1539">
        <f t="shared" si="106"/>
        <v>58.792999999999978</v>
      </c>
      <c r="HH60" s="1539">
        <f t="shared" si="106"/>
        <v>63.392999999999979</v>
      </c>
      <c r="HI60" s="1539">
        <f t="shared" si="106"/>
        <v>71.300999999999974</v>
      </c>
      <c r="HJ60" s="1539">
        <f t="shared" si="106"/>
        <v>93.496999999999971</v>
      </c>
      <c r="HK60" s="1539">
        <f t="shared" si="106"/>
        <v>104.45199999999997</v>
      </c>
      <c r="HL60" s="1539">
        <f t="shared" si="106"/>
        <v>107.11399999999998</v>
      </c>
      <c r="HM60" s="1539">
        <f t="shared" si="106"/>
        <v>99.321999999999974</v>
      </c>
      <c r="HN60" s="1539">
        <f t="shared" si="106"/>
        <v>100.04599999999999</v>
      </c>
      <c r="HO60" s="1539">
        <f t="shared" si="106"/>
        <v>105.488</v>
      </c>
      <c r="HP60" s="1539">
        <f t="shared" si="106"/>
        <v>88.136999999999986</v>
      </c>
      <c r="HQ60" s="1539">
        <f t="shared" si="106"/>
        <v>58.139999999999986</v>
      </c>
      <c r="HR60" s="1539">
        <f t="shared" si="106"/>
        <v>50.674999999999976</v>
      </c>
      <c r="HS60" s="1539">
        <f t="shared" si="106"/>
        <v>56.257999999999974</v>
      </c>
      <c r="HT60" s="1540">
        <f t="shared" si="98"/>
        <v>48.879000000000012</v>
      </c>
      <c r="HU60" s="1540">
        <f t="shared" si="98"/>
        <v>56.804000000000016</v>
      </c>
      <c r="HV60" s="1540">
        <f t="shared" si="98"/>
        <v>53.629000000000005</v>
      </c>
      <c r="HW60" s="1540">
        <f t="shared" si="98"/>
        <v>56.132999999999996</v>
      </c>
      <c r="HX60" s="1540">
        <f t="shared" si="98"/>
        <v>61.203999999999986</v>
      </c>
      <c r="HY60" s="1540">
        <f t="shared" si="98"/>
        <v>53.893999999999991</v>
      </c>
      <c r="HZ60" s="1540">
        <f t="shared" si="98"/>
        <v>73.891999999999996</v>
      </c>
      <c r="IA60" s="1540">
        <f t="shared" si="98"/>
        <v>83.208999999999989</v>
      </c>
      <c r="IB60" s="1541">
        <f t="shared" si="98"/>
        <v>88.186999999999998</v>
      </c>
      <c r="IC60" s="1541">
        <f t="shared" si="98"/>
        <v>73.638999999999996</v>
      </c>
      <c r="ID60" s="1541">
        <f t="shared" si="98"/>
        <v>78.00500000000001</v>
      </c>
      <c r="IE60" s="1542">
        <f t="shared" si="98"/>
        <v>71.901999999999987</v>
      </c>
      <c r="IF60" s="1543">
        <f t="shared" si="98"/>
        <v>74.585999999999999</v>
      </c>
      <c r="IG60" s="1543">
        <f t="shared" si="98"/>
        <v>62.846999999999994</v>
      </c>
      <c r="IH60" s="1542">
        <f t="shared" si="98"/>
        <v>52.913999999999994</v>
      </c>
      <c r="II60" s="1542">
        <f t="shared" si="98"/>
        <v>59.629999999999995</v>
      </c>
      <c r="IJ60" s="1542">
        <f t="shared" si="98"/>
        <v>59.470999999999989</v>
      </c>
      <c r="IK60" s="1542">
        <f t="shared" si="98"/>
        <v>62.382999999999981</v>
      </c>
      <c r="IL60" s="1542">
        <f t="shared" si="98"/>
        <v>73.078999999999994</v>
      </c>
      <c r="IM60" s="1542">
        <f t="shared" si="98"/>
        <v>117.078</v>
      </c>
      <c r="IN60" s="1542">
        <f t="shared" si="98"/>
        <v>128.42099999999999</v>
      </c>
      <c r="IO60" s="1542">
        <f t="shared" si="98"/>
        <v>126.11800000000001</v>
      </c>
      <c r="IP60" s="1542">
        <f t="shared" si="98"/>
        <v>141.18499999999997</v>
      </c>
      <c r="IQ60" s="1544">
        <f t="shared" si="98"/>
        <v>106.33899999999996</v>
      </c>
      <c r="IR60" s="1557">
        <f t="shared" si="98"/>
        <v>118.93099999999998</v>
      </c>
      <c r="IS60" s="1542">
        <f t="shared" si="98"/>
        <v>114.663</v>
      </c>
      <c r="IT60" s="1542">
        <f t="shared" si="98"/>
        <v>103.15999999999998</v>
      </c>
      <c r="IU60" s="1542">
        <f t="shared" si="98"/>
        <v>93.981000000000009</v>
      </c>
      <c r="IV60" s="1542">
        <f t="shared" si="98"/>
        <v>84.086000000000013</v>
      </c>
      <c r="IW60" s="1542">
        <f t="shared" si="98"/>
        <v>89.204999999999984</v>
      </c>
      <c r="IX60" s="1542">
        <f t="shared" si="98"/>
        <v>104.956</v>
      </c>
      <c r="IY60" s="1542">
        <f t="shared" si="98"/>
        <v>104.50800000000001</v>
      </c>
      <c r="IZ60" s="1544">
        <f t="shared" si="98"/>
        <v>108.25399999999999</v>
      </c>
      <c r="JA60" s="1549">
        <v>103307.99999999999</v>
      </c>
      <c r="JB60" s="1549">
        <v>87170.999999999971</v>
      </c>
      <c r="JC60" s="1550">
        <v>47571.999999999985</v>
      </c>
      <c r="JD60" s="1551">
        <f>JC60+JD58-JD59</f>
        <v>50088.999999999985</v>
      </c>
      <c r="JE60" s="1551">
        <f>JD60+JE58-JE59</f>
        <v>51949.999999999985</v>
      </c>
      <c r="JF60" s="1551">
        <v>60800</v>
      </c>
      <c r="JG60" s="1551">
        <v>65128</v>
      </c>
      <c r="JH60" s="1551">
        <v>60513</v>
      </c>
      <c r="JI60" s="1551">
        <f t="shared" ref="JI60:KF60" si="107">JH60+JI58-JI59</f>
        <v>59264</v>
      </c>
      <c r="JJ60" s="1551">
        <f t="shared" si="107"/>
        <v>78830</v>
      </c>
      <c r="JK60" s="1551">
        <f t="shared" si="107"/>
        <v>83511</v>
      </c>
      <c r="JL60" s="1551">
        <f t="shared" si="107"/>
        <v>95372</v>
      </c>
      <c r="JM60" s="1551">
        <f t="shared" si="107"/>
        <v>97140</v>
      </c>
      <c r="JN60" s="1551">
        <f t="shared" si="107"/>
        <v>76078</v>
      </c>
      <c r="JO60" s="1552">
        <f t="shared" si="107"/>
        <v>43270</v>
      </c>
      <c r="JP60" s="1553">
        <f t="shared" si="107"/>
        <v>39231</v>
      </c>
      <c r="JQ60" s="1554">
        <f t="shared" si="107"/>
        <v>47655</v>
      </c>
      <c r="JR60" s="1554">
        <f t="shared" si="107"/>
        <v>59817</v>
      </c>
      <c r="JS60" s="1554">
        <f t="shared" si="107"/>
        <v>64280</v>
      </c>
      <c r="JT60" s="1554">
        <f t="shared" si="107"/>
        <v>66336</v>
      </c>
      <c r="JU60" s="1554">
        <f t="shared" si="107"/>
        <v>64172</v>
      </c>
      <c r="JV60" s="1554">
        <f t="shared" si="107"/>
        <v>77588</v>
      </c>
      <c r="JW60" s="1554">
        <f t="shared" si="107"/>
        <v>75984</v>
      </c>
      <c r="JX60" s="1554">
        <f t="shared" si="107"/>
        <v>78781</v>
      </c>
      <c r="JY60" s="1554">
        <f t="shared" si="107"/>
        <v>81183</v>
      </c>
      <c r="JZ60" s="1554">
        <f t="shared" si="107"/>
        <v>61855</v>
      </c>
      <c r="KA60" s="1554">
        <f t="shared" si="107"/>
        <v>31421</v>
      </c>
      <c r="KB60" s="1553">
        <f t="shared" si="107"/>
        <v>44778</v>
      </c>
      <c r="KC60" s="1554">
        <f t="shared" si="107"/>
        <v>55783</v>
      </c>
      <c r="KD60" s="1554">
        <f t="shared" si="107"/>
        <v>71701</v>
      </c>
      <c r="KE60" s="1554">
        <f t="shared" si="107"/>
        <v>82263</v>
      </c>
      <c r="KF60" s="1554">
        <f t="shared" si="107"/>
        <v>68457</v>
      </c>
      <c r="KG60" s="1554">
        <f t="shared" ref="KG60" si="108">KF60+KG58-KG59</f>
        <v>81632</v>
      </c>
      <c r="KH60" s="1554">
        <f t="shared" ref="KH60" si="109">KG60+KH58-KH59</f>
        <v>88802</v>
      </c>
      <c r="KI60" s="1554">
        <f t="shared" ref="KI60" si="110">KH60+KI58-KI59</f>
        <v>104677</v>
      </c>
      <c r="KJ60" s="1554">
        <f t="shared" ref="KJ60" si="111">KI60+KJ58-KJ59</f>
        <v>102183</v>
      </c>
      <c r="KK60" s="1554">
        <f t="shared" ref="KK60" si="112">KJ60+KK58-KK59</f>
        <v>98770</v>
      </c>
      <c r="KL60" s="1554">
        <f t="shared" ref="KL60" si="113">KK60+KL58-KL59</f>
        <v>69901</v>
      </c>
      <c r="KM60" s="1555">
        <f t="shared" ref="KM60" si="114">KL60+KM58-KM59</f>
        <v>40960</v>
      </c>
      <c r="KN60" s="1558"/>
      <c r="KO60" s="1558"/>
    </row>
    <row r="61" spans="1:302" ht="12.95" customHeight="1" thickBot="1">
      <c r="A61" s="1990"/>
      <c r="B61" s="1991"/>
      <c r="C61" s="1991"/>
      <c r="D61" s="1494" t="s">
        <v>2865</v>
      </c>
      <c r="E61" s="1561">
        <v>1.5</v>
      </c>
      <c r="F61" s="1562">
        <v>1.8721377234312395</v>
      </c>
      <c r="G61" s="1562">
        <v>3.0750264667920311</v>
      </c>
      <c r="H61" s="1563">
        <f t="shared" ref="H61:AQ61" si="115">IF(H60&lt;=J59,H60/J59,IF(H60&lt;=J59+L59,1+(H60-J59)/L59,IF(H60&lt;=J59+L59+N59,2+(H60-J59-L59)/N59,H60*3/(J59+L59+N59))))</f>
        <v>2.800281202294483</v>
      </c>
      <c r="I61" s="1563">
        <f t="shared" si="115"/>
        <v>2.2592446633825944</v>
      </c>
      <c r="J61" s="1563">
        <f t="shared" si="115"/>
        <v>2.3049526443582797</v>
      </c>
      <c r="K61" s="1563">
        <f t="shared" si="115"/>
        <v>1.5997208538587846</v>
      </c>
      <c r="L61" s="1563">
        <f t="shared" si="115"/>
        <v>2.2226339259540913</v>
      </c>
      <c r="M61" s="1563">
        <f t="shared" si="115"/>
        <v>1.164117291414752</v>
      </c>
      <c r="N61" s="1563">
        <f t="shared" si="115"/>
        <v>2.2226339800803787</v>
      </c>
      <c r="O61" s="1563">
        <f t="shared" si="115"/>
        <v>1.3563582801430871</v>
      </c>
      <c r="P61" s="1563">
        <f t="shared" si="115"/>
        <v>2.4534998197999216</v>
      </c>
      <c r="Q61" s="1563">
        <f t="shared" si="115"/>
        <v>2.0030040232454174</v>
      </c>
      <c r="R61" s="1563">
        <f t="shared" si="115"/>
        <v>2.4725476883847479</v>
      </c>
      <c r="S61" s="1563">
        <f t="shared" si="115"/>
        <v>2.6227063560540689</v>
      </c>
      <c r="T61" s="1563">
        <f t="shared" si="115"/>
        <v>2.2587590897551739</v>
      </c>
      <c r="U61" s="1563">
        <f t="shared" si="115"/>
        <v>2.5515778019586492</v>
      </c>
      <c r="V61" s="1563">
        <f t="shared" si="115"/>
        <v>2.0929630839506745</v>
      </c>
      <c r="W61" s="1563">
        <f t="shared" si="115"/>
        <v>2.7623203227089359</v>
      </c>
      <c r="X61" s="1563">
        <f t="shared" si="115"/>
        <v>2.0535675350603362</v>
      </c>
      <c r="Y61" s="1563">
        <f t="shared" si="115"/>
        <v>2.4739450506112775</v>
      </c>
      <c r="Z61" s="1563">
        <f t="shared" si="115"/>
        <v>2.4529366033587769</v>
      </c>
      <c r="AA61" s="1563">
        <f t="shared" si="115"/>
        <v>2.5157894736842037</v>
      </c>
      <c r="AB61" s="1563">
        <f t="shared" si="115"/>
        <v>3.4442846298806242</v>
      </c>
      <c r="AC61" s="1563">
        <f t="shared" si="115"/>
        <v>2.859355568117576</v>
      </c>
      <c r="AD61" s="1563">
        <f t="shared" si="115"/>
        <v>3.5318732059294748</v>
      </c>
      <c r="AE61" s="1563">
        <f t="shared" si="115"/>
        <v>2.7013422197537702</v>
      </c>
      <c r="AF61" s="1563">
        <f t="shared" si="115"/>
        <v>2.8090292786996462</v>
      </c>
      <c r="AG61" s="1563">
        <f t="shared" si="115"/>
        <v>1.908877163750808</v>
      </c>
      <c r="AH61" s="1563">
        <f t="shared" si="115"/>
        <v>2.2242230632331963</v>
      </c>
      <c r="AI61" s="1563">
        <f t="shared" si="115"/>
        <v>1.6834676371198307</v>
      </c>
      <c r="AJ61" s="1563">
        <f t="shared" si="115"/>
        <v>1.8315243504123107</v>
      </c>
      <c r="AK61" s="1563">
        <f t="shared" si="115"/>
        <v>1.8226231282698881</v>
      </c>
      <c r="AL61" s="1563">
        <f t="shared" si="115"/>
        <v>1.5735329699415748</v>
      </c>
      <c r="AM61" s="1563">
        <f t="shared" si="115"/>
        <v>2.0133411843876159</v>
      </c>
      <c r="AN61" s="1563">
        <f t="shared" si="115"/>
        <v>1.7184158674688139</v>
      </c>
      <c r="AO61" s="1563">
        <f t="shared" si="115"/>
        <v>2.1201471250562962</v>
      </c>
      <c r="AP61" s="1563">
        <f t="shared" si="115"/>
        <v>2.108262552983549</v>
      </c>
      <c r="AQ61" s="1563">
        <f t="shared" si="115"/>
        <v>1.9172496622128792</v>
      </c>
      <c r="AR61" s="1563">
        <f>IF(AR60&lt;=AT59,AR60/AT59,IF(AR60&lt;=AT59+AV59,1+(AR60-AT59)/AV59,IF(AR60&lt;=AT59+AV59+#REF!,2+(AR60-AT59-AV59)/#REF!,AR60*3/(AT59+AV59+#REF!))))</f>
        <v>1.7840874874029886</v>
      </c>
      <c r="AS61" s="1563">
        <f>IF(AS60&lt;=AU59,AS60/AU59,IF(AS60&lt;=AU59+AW59,1+(AS60-AU59)/AW59,IF(AS60&lt;=AU59+AW59+AY59,2+(AS60-AU59-AW59)/AY59,AS60*3/(AU59+AW59+AY59))))</f>
        <v>2.1872707147375059</v>
      </c>
      <c r="AT61" s="1563">
        <f>IF(AT60&lt;=AV59,AT60/AV59,IF(AT60&lt;=AV59+AX59,1+(AT60-AV59)/AX59,IF(AT60&lt;=AV59+AX59+#REF!,2+(AT60-AV59-AX59)/#REF!,AT60*3/(AV59+AX59+#REF!))))</f>
        <v>1.5064249049621488</v>
      </c>
      <c r="AU61" s="1563">
        <f>IF(AU60&lt;=AW59,AU60/AW59,IF(AU60&lt;=AW59+AY59,1+(AU60-AW59)/AY59,IF(AU60&lt;=AW59+AY59+BA59,2+(AU60-AW59-AY59)/BA59,AU60*3/(AW59+AY59+BA59))))</f>
        <v>2.024033765450707</v>
      </c>
      <c r="AV61" s="1563">
        <f>IF(AV60&lt;=AX59,AV60/AX59,IF(AV60&lt;=AX59+AZ59,1+(AV60-AX59)/AZ59,IF(AV60&lt;=AX59+AZ59+#REF!,2+(AV60-AX59-AZ59)/#REF!,AV60*3/(AX59+AZ59+#REF!))))</f>
        <v>1.3431102892206861</v>
      </c>
      <c r="AW61" s="1563">
        <f>IF(AW60&lt;=AY59,AW60/AY59,IF(AW60&lt;=AY59+BA59,1+(AW60-AY59)/BA59,IF(AW60&lt;=AY59+BA59+BC59,2+(AW60-AY59-BA59)/BC59,AW60*3/(AY59+BA59+BC59))))</f>
        <v>2.1719168101735318</v>
      </c>
      <c r="AX61" s="1563">
        <f>IF(AX60&lt;=AZ59,AX60/AZ59,IF(AX60&lt;=AZ59+BB59,1+(AX60-AZ59)/BB59,IF(AX60&lt;=AZ59+BB59+#REF!,2+(AX60-AZ59-BB59)/#REF!,AX60*3/(AZ59+BB59+#REF!))))</f>
        <v>1.2299650823439063</v>
      </c>
      <c r="AY61" s="1563">
        <f>IF(AY60&lt;=BA59,AY60/BA59,IF(AY60&lt;=BA59+BC59,1+(AY60-BA59)/BC59,IF(AY60&lt;=BA59+BC59+BE59,2+(AY60-BA59-BC59)/BE59,AY60*3/(BA59+BC59+BE59))))</f>
        <v>2.2427695736974056</v>
      </c>
      <c r="AZ61" s="1563">
        <v>1.6514020902615387</v>
      </c>
      <c r="BA61" s="1563">
        <v>3.1704145561183656</v>
      </c>
      <c r="BB61" s="1563">
        <v>2.6973329123752436</v>
      </c>
      <c r="BC61" s="1563">
        <v>2.8116389548693568</v>
      </c>
      <c r="BD61" s="1563">
        <v>2.3600298883744988</v>
      </c>
      <c r="BE61" s="1563">
        <v>2.1307103825136591</v>
      </c>
      <c r="BF61" s="1563">
        <f t="shared" ref="BF61:BR61" si="116">IF(BF60&lt;=BH59,BF60/BH59,IF(BF60&lt;=BH59+BJ59,1+(BF60-BH59)/BJ59,IF(BF60&lt;=BH59+BJ59+BL59,2+(BF60-BH59-BJ59)/BL59,BF60*3/(BH59+BJ59+BL59))))</f>
        <v>2.0529144879659915</v>
      </c>
      <c r="BG61" s="1563">
        <f t="shared" si="116"/>
        <v>1.5368107302533531</v>
      </c>
      <c r="BH61" s="1563">
        <f t="shared" si="116"/>
        <v>1.9744537183507989</v>
      </c>
      <c r="BI61" s="1563">
        <f t="shared" si="116"/>
        <v>2.0621473014035598</v>
      </c>
      <c r="BJ61" s="1563">
        <f t="shared" si="116"/>
        <v>1.8156243449243106</v>
      </c>
      <c r="BK61" s="1563">
        <f t="shared" si="116"/>
        <v>2.1205271498873977</v>
      </c>
      <c r="BL61" s="1563">
        <f t="shared" si="116"/>
        <v>1.8110256244189924</v>
      </c>
      <c r="BM61" s="1563">
        <f t="shared" si="116"/>
        <v>1.985236466761199</v>
      </c>
      <c r="BN61" s="1563">
        <f t="shared" si="116"/>
        <v>1.8566977029413361</v>
      </c>
      <c r="BO61" s="1563">
        <f t="shared" si="116"/>
        <v>1.8865650754159551</v>
      </c>
      <c r="BP61" s="1563">
        <f t="shared" si="116"/>
        <v>1.7387489871343587</v>
      </c>
      <c r="BQ61" s="1563">
        <f t="shared" si="116"/>
        <v>2.0376708187205232</v>
      </c>
      <c r="BR61" s="1563">
        <f t="shared" si="116"/>
        <v>1.5634414430893924</v>
      </c>
      <c r="BS61" s="1563">
        <f>IF(BS60&lt;=BU59,BS60/BU59,IF(BS60&lt;=BU59+BW59,1+(BS60-BU59)/BW59,IF(BS60&lt;=BU59+BW59+#REF!,2+(BS60-BU59-BW59)/#REF!,BS60*3/(BU59+BW59+#REF!))))</f>
        <v>1.7028056596928294</v>
      </c>
      <c r="BT61" s="1563">
        <f>IF(BT60&lt;=BV59,BT60/BV59,IF(BT60&lt;=BV59+BX59,1+(BT60-BV59)/BX59,IF(BT60&lt;=BV59+BX59+BZ59,2+(BT60-BV59-BX59)/BZ59,BT60*3/(BV59+BX59+BZ59))))</f>
        <v>1.3358025475579449</v>
      </c>
      <c r="BU61" s="1564">
        <f>IF(BU60&lt;=BW59,BU60/BW59,IF(BU60&lt;=BW59+BY59,1+(BU60-BW59)/BY59,IF(BU60&lt;=BW59+BY59+CA59,2+(BU60-BW59-BY59)/CA59,BU60*3/(BW59+BY59+CA59))))</f>
        <v>1.6714270601925323</v>
      </c>
      <c r="BV61" s="1563">
        <f>IF(BV60&lt;=BX59,BV60/BX59,IF(BV60&lt;=BX59+BZ59,1+(BV60-BX59)/BZ59,IF(BV60&lt;=BX59+BZ59+CB59,2+(BV60-BX59-BZ59)/CB59,BV60*3/(BX59+BZ59+CB59))))</f>
        <v>1.2331575303859106</v>
      </c>
      <c r="BW61" s="1565">
        <f>IF(BW60&lt;=BY59,BW60/BY59,IF(BW60&lt;=BY59+CA59,1+(BW60-BY59)/CA59,IF(BW60&lt;=BY59+CA59+CC59,2+(BW60-BY59-CA59)/CC59,BW60*3/(BY59+CA59+CC59))))</f>
        <v>1.6290570113113176</v>
      </c>
      <c r="BX61" s="1563">
        <v>1.5</v>
      </c>
      <c r="BY61" s="1565">
        <f>IF(BY60&lt;=CA59,BY60/CA59,IF(BY60&lt;=CA59+CC59,1+(BY60-CA59)/CC59,IF(BY60&lt;=CA59+CC59+CE59,2+(BY60-CA59-CC59)/CE59,BY60*3/(CA59+CC59+CE59))))</f>
        <v>1.8097450559923765</v>
      </c>
      <c r="BZ61" s="1563">
        <v>1.5</v>
      </c>
      <c r="CA61" s="1565">
        <f>IF(CA60&lt;=CC59,CA60/CC59,IF(CA60&lt;=CC59+CE59,1+(CA60-CC59)/CE59,IF(CA60&lt;=CC59+CE59+CG59,2+(CA60-CC59-CE59)/CG59,CA60*3/(CC59+CE59+CG59))))</f>
        <v>1.9663834951456323</v>
      </c>
      <c r="CB61" s="1563">
        <v>1.5</v>
      </c>
      <c r="CC61" s="1565">
        <f>IF(CC60&lt;=CE59,CC60/CE59,IF(CC60&lt;=CE59+CG59,1+(CC60-CE59)/CG59,IF(CC60&lt;=CE59+CG59+CI59,2+(CC60-CE59-CG59)/CI59,CC60*3/(CE59+CG59+CI59))))</f>
        <v>1.6648185047214772</v>
      </c>
      <c r="CD61" s="1563">
        <v>1.5</v>
      </c>
      <c r="CE61" s="1565">
        <f>IF(CE60&lt;=CG59,CE60/CG59,IF(CE60&lt;=CG59+CI59,1+(CE60-CG59)/CI59,IF(CE60&lt;=CG59+CI59+CK59,2+(CE60-CG59-CI59)/CK59,CE60*3/(CG59+CI59+CK59))))</f>
        <v>1.4258512183314518</v>
      </c>
      <c r="CF61" s="1563">
        <v>1.5</v>
      </c>
      <c r="CG61" s="1565">
        <f>IF(CG60&lt;=CI59,CG60/CI59,IF(CG60&lt;=CI59+CK59,1+(CG60-CI59)/CK59,IF(CG60&lt;=CI59+CK59+CM59,2+(CG60-CI59-CK59)/CM59,CG60*3/(CI59+CK59+CM59))))</f>
        <v>1.539801765525787</v>
      </c>
      <c r="CH61" s="1563">
        <v>1.5</v>
      </c>
      <c r="CI61" s="1565">
        <f>IF(CI60&lt;=CK59,CI60/CK59,IF(CI60&lt;=CK59+CM59,1+(CI60-CK59)/CM59,IF(CI60&lt;=CK59+CM59+CO59,2+(CI60-CK59-CM59)/CO59,CI60*3/(CK59+CM59+CO59))))</f>
        <v>1.4181006636518478</v>
      </c>
      <c r="CJ61" s="1563">
        <v>1.5</v>
      </c>
      <c r="CK61" s="1565">
        <f>IF(CK60&lt;=CM59,CK60/CM59,IF(CK60&lt;=CM59+CO59,1+(CK60-CM59)/CO59,IF(CK60&lt;=CM59+CO59+CQ59,2+(CK60-CM59-CO59)/CQ59,CK60*3/(CM59+CO59+CQ59))))</f>
        <v>0.9917777647266115</v>
      </c>
      <c r="CL61" s="1563">
        <v>1.5</v>
      </c>
      <c r="CM61" s="1565">
        <f>IF(CM60&lt;=CO59,CM60/CO59,IF(CM60&lt;=CO59+CQ59,1+(CM60-CO59)/CQ59,IF(CM60&lt;=CO59+CQ59+CS59,2+(CM60-CO59-CQ59)/CS59,CM60*3/(CO59+CQ59+CS59))))</f>
        <v>1.0864925373134338</v>
      </c>
      <c r="CN61" s="1563">
        <v>1.5</v>
      </c>
      <c r="CO61" s="1565">
        <f>IF(CO60&lt;=CQ59,CO60/CQ59,IF(CO60&lt;=CQ59+CS59,1+(CO60-CQ59)/CS59,IF(CO60&lt;=CQ59+CS59+CU59,2+(CO60-CQ59-CS59)/CU59,CO60*3/(CQ59+CS59+CU59))))</f>
        <v>1.4189106110906193</v>
      </c>
      <c r="CP61" s="1563">
        <v>1.5</v>
      </c>
      <c r="CQ61" s="1565">
        <f>IF(CQ60&lt;=CS59,CQ60/CS59,IF(CQ60&lt;=CS59+CU59,1+(CQ60-CS59)/CU59,IF(CQ60&lt;=CS59+CU59+CW59,2+(CQ60-CS59-CU59)/CW59,CQ60*3/(CS59+CU59+CW59))))</f>
        <v>1.4954735846507237</v>
      </c>
      <c r="CR61" s="1563">
        <v>1.5</v>
      </c>
      <c r="CS61" s="1565">
        <f>IF(CS60&lt;=CU59,CS60/CU59,IF(CS60&lt;=CU59+CW59,1+(CS60-CU59)/CW59,IF(CS60&lt;=CU59+CW59+CY59,2+(CS60-CU59-CW59)/CY59,CS60*3/(CU59+CW59+CY59))))</f>
        <v>1.3226051245424524</v>
      </c>
      <c r="CT61" s="1563">
        <v>1.5</v>
      </c>
      <c r="CU61" s="1565">
        <f>IF(CU60&lt;=CW59,CU60/CW59,IF(CU60&lt;=CW59+CY59,1+(CU60-CW59)/CY59,IF(CU60&lt;=CW59+CY59+DA59,2+(CU60-CW59-CY59)/DA59,CU60*3/(CW59+CY59+DA59))))</f>
        <v>1.4041774954278572</v>
      </c>
      <c r="CV61" s="1563">
        <v>1.5</v>
      </c>
      <c r="CW61" s="1565">
        <f>IF(CW60&lt;=CY59,CW60/CY59,IF(CW60&lt;=CY59+DA59,1+(CW60-CY59)/DA59,IF(CW60&lt;=CY59+DA59+DC59,2+(CW60-CY59-DA59)/DC59,CW60*3/(CY59+DA59+DC59))))</f>
        <v>1.0431591631065855</v>
      </c>
      <c r="CX61" s="1563">
        <v>1.5</v>
      </c>
      <c r="CY61" s="1565">
        <f>IF(CY60&lt;=DA59,CY60/DA59,IF(CY60&lt;=DA59+DC59,1+(CY60-DA59)/DC59,IF(CY60&lt;=DA59+DC59+DE59,2+(CY60-DA59-DC59)/DE59,CY60*3/(DA59+DC59+DE59))))</f>
        <v>1.8028561865446862</v>
      </c>
      <c r="CZ61" s="1563">
        <v>1.5</v>
      </c>
      <c r="DA61" s="1565">
        <f>IF(DA60&lt;=DC59,DA60/DC59,IF(DA60&lt;=DC59+DE59,1+(DA60-DC59)/DE59,IF(DA60&lt;=DC59+DE59+DG59,2+(DA60-DC59-DE59)/DG59,DA60*3/(DC59+DE59+DG59))))</f>
        <v>2.0655543196143884</v>
      </c>
      <c r="DB61" s="1563">
        <v>1.5</v>
      </c>
      <c r="DC61" s="1565">
        <f>IF(DC60&lt;=DE59,DC60/DE59,IF(DC60&lt;=DE59+DG59,1+(DC60-DE59)/DG59,IF(DC60&lt;=DE59+DG59+DI59,2+(DC60-DE59-DG59)/DI59,DC60*3/(DE59+DG59+DI59))))</f>
        <v>1.7777530589543939</v>
      </c>
      <c r="DD61" s="1563">
        <v>1.5</v>
      </c>
      <c r="DE61" s="1565">
        <f>IF(DE60&lt;=DG59,DE60/DG59,IF(DE60&lt;=DG59+DI59,1+(DE60-DG59)/DI59,IF(DE60&lt;=DG59+DI59+DK59,2+(DE60-DG59-DI59)/DK59,DE60*3/(DG59+DI59+DK59))))</f>
        <v>1.5320859138226381</v>
      </c>
      <c r="DF61" s="1563">
        <v>1.5</v>
      </c>
      <c r="DG61" s="1565">
        <f>IF(DG60&lt;=DI59,DG60/DI59,IF(DG60&lt;=DI59+DK59,1+(DG60-DI59)/DK59,IF(DG60&lt;=DI59+DK59+DM59,2+(DG60-DI59-DK59)/DM59,DG60*3/(DI59+DK59+DM59))))</f>
        <v>1.2239899518526272</v>
      </c>
      <c r="DH61" s="1563">
        <v>1.5</v>
      </c>
      <c r="DI61" s="1565">
        <f>IF(DI60&lt;=DK59,DI60/DK59,IF(DI60&lt;=DK59+DM59,1+(DI60-DK59)/DM59,IF(DI60&lt;=DK59+DM59+DO59,2+(DI60-DK59-DM59)/DO59,DI60*3/(DK59+DM59+DO59))))</f>
        <v>1.1020897567660155</v>
      </c>
      <c r="DJ61" s="1563">
        <v>1.5</v>
      </c>
      <c r="DK61" s="1565">
        <f>IF(DK60&lt;=DM59,DK60/DM59,IF(DK60&lt;=DM59+DO59,1+(DK60-DM59)/DO59,IF(DK60&lt;=DM59+DO59+DQ59,2+(DK60-DM59-DO59)/DQ59,DK60*3/(DM59+DO59+DQ59))))</f>
        <v>1.5902200488997553</v>
      </c>
      <c r="DL61" s="1563">
        <v>1.5</v>
      </c>
      <c r="DM61" s="1565" t="e">
        <f>IF(DM60&lt;=DO59,DM60/DO59,IF(DM60&lt;=DO59+DQ59,1+(DM60-DO59)/DQ59,IF(DM60&lt;=DO59+DQ59+DS59,2+(DM60-DO59-DQ59)/DS59,DM60*3/(DO59+DQ59+DS59))))</f>
        <v>#REF!</v>
      </c>
      <c r="DN61" s="1563">
        <v>1.5</v>
      </c>
      <c r="DO61" s="1565" t="e">
        <f>IF(DO60&lt;=DQ59,DO60/DQ59,IF(DO60&lt;=DQ59+DS59,1+(DO60-DQ59)/DS59,IF(DO60&lt;=DQ59+DS59+DU59,2+(DO60-DQ59-DS59)/DU59,DO60*3/(DQ59+DS59+DU59))))</f>
        <v>#REF!</v>
      </c>
      <c r="DP61" s="1563">
        <v>1.5</v>
      </c>
      <c r="DQ61" s="1565" t="e">
        <f>IF(DQ60&lt;=DS59,DQ60/DS59,IF(DQ60&lt;=DS59+DU59,1+(DQ60-DS59)/DU59,IF(DQ60&lt;=DS59+DU59+DW59,2+(DQ60-DS59-DU59)/DW59,DQ60*3/(DS59+DU59+DW59))))</f>
        <v>#REF!</v>
      </c>
      <c r="DR61" s="1563">
        <v>1.5</v>
      </c>
      <c r="DS61" s="1565" t="e">
        <f>IF(DS60&lt;=DU59,DS60/DU59,IF(DS60&lt;=DU59+DW59,1+(DS60-DU59)/DW59,IF(DS60&lt;=DU59+DW59+DY59,2+(DS60-DU59-DW59)/DY59,DS60*3/(DU59+DW59+DY59))))</f>
        <v>#REF!</v>
      </c>
      <c r="DT61" s="1563">
        <v>1.5</v>
      </c>
      <c r="DU61" s="1565" t="e">
        <f>IF(DU60&lt;=DW59,DU60/DW59,IF(DU60&lt;=DW59+DY59,1+(DU60-DW59)/DY59,IF(DU60&lt;=DW59+DY59+EA59,2+(DU60-DW59-DY59)/EA59,DU60*3/(DW59+DY59+EA59))))</f>
        <v>#REF!</v>
      </c>
      <c r="DV61" s="1563">
        <v>1.5</v>
      </c>
      <c r="DW61" s="1565" t="e">
        <f>IF(DW60&lt;=DY59,DW60/DY59,IF(DW60&lt;=DY59+EA59,1+(DW60-DY59)/EA59,IF(DW60&lt;=DY59+EA59+EC59,2+(DW60-DY59-EA59)/EC59,DW60*3/(DY59+EA59+EC59))))</f>
        <v>#REF!</v>
      </c>
      <c r="DX61" s="1563">
        <v>1.5</v>
      </c>
      <c r="DY61" s="1565" t="e">
        <f>IF(DY60&lt;=EA59,DY60/EA59,IF(DY60&lt;=EA59+EC59,1+(DY60-EA59)/EC59,IF(DY60&lt;=EA59+EC59+EE59,2+(DY60-EA59-EC59)/EE59,DY60*3/(EA59+EC59+EE59))))</f>
        <v>#REF!</v>
      </c>
      <c r="DZ61" s="1566">
        <v>1.5</v>
      </c>
      <c r="EA61" s="1565" t="e">
        <f>IF(EA60&lt;=EC59,EA60/EC59,IF(EA60&lt;=EC59+EE59,1+(EA60-EC59)/EE59,IF(EA60&lt;=EC59+EE59+EG59,2+(EA60-EC59-EE59)/EG59,EA60*3/(EC59+EE59+EG59))))</f>
        <v>#REF!</v>
      </c>
      <c r="EB61" s="1563">
        <v>1.5</v>
      </c>
      <c r="EC61" s="1565" t="e">
        <f>IF(EC60&lt;=EE59,EC60/EE59,IF(EC60&lt;=EE59+EG59,1+(EC60-EE59)/EG59,IF(EC60&lt;=EE59+EG59+EI59,2+(EC60-EE59-EG59)/EI59,EC60*3/(EE59+EG59+EI59))))</f>
        <v>#REF!</v>
      </c>
      <c r="ED61" s="1563">
        <v>1.5</v>
      </c>
      <c r="EE61" s="1565" t="e">
        <f>IF(EE60&lt;=EG59,EE60/EG59,IF(EE60&lt;=EG59+EI59,1+(EE60-EG59)/EI59,IF(EE60&lt;=EG59+EI59+EK59,2+(EE60-EG59-EI59)/EK59,EE60*3/(EG59+EI59+EK59))))</f>
        <v>#REF!</v>
      </c>
      <c r="EF61" s="1563">
        <v>1.5</v>
      </c>
      <c r="EG61" s="1565" t="e">
        <f>IF(EG60&lt;=EI59,EG60/EI59,IF(EG60&lt;=EI59+EK59,1+(EG60-EI59)/EK59,IF(EG60&lt;=EI59+EK59+EM59,2+(EG60-EI59-EK59)/EM59,EG60*3/(EI59+EK59+EM59))))</f>
        <v>#REF!</v>
      </c>
      <c r="EH61" s="1563">
        <v>1.5</v>
      </c>
      <c r="EI61" s="1565" t="e">
        <f>IF(EI60&lt;=EK59,EI60/EK59,IF(EI60&lt;=EK59+EM59,1+(EI60-EK59)/EM59,IF(EI60&lt;=EK59+EM59+EO59,2+(EI60-EK59-EM59)/EO59,EI60*3/(EK59+EM59+EO59))))</f>
        <v>#REF!</v>
      </c>
      <c r="EJ61" s="1563">
        <v>2.5</v>
      </c>
      <c r="EK61" s="1565" t="e">
        <f>IF(EK60&lt;=EM59,EK60/EM59,IF(EK60&lt;=EM59+EO59,1+(EK60-EM59)/EO59,IF(EK60&lt;=EM59+EO59+EQ59,2+(EK60-EM59-EO59)/EQ59,EK60*3/(EM59+EO59+EQ59))))</f>
        <v>#REF!</v>
      </c>
      <c r="EL61" s="1563">
        <v>2.5</v>
      </c>
      <c r="EM61" s="1565" t="e">
        <f>IF(EM60&lt;=EO59,EM60/EO59,IF(EM60&lt;=EO59+EQ59,1+(EM60-EO59)/EQ59,IF(EM60&lt;=EO59+EQ59+ES59,2+(EM60-EO59-EQ59)/ES59,EM60*3/(EO59+EQ59+ES59))))</f>
        <v>#REF!</v>
      </c>
      <c r="EN61" s="1563">
        <v>2.5</v>
      </c>
      <c r="EO61" s="1565">
        <f>IF(EO60&lt;=EQ59,EO60/EQ59,IF(EO60&lt;=EQ59+ES59,1+(EO60-EQ59)/ES59,IF(EO60&lt;=EQ59+ES59+EU59,2+(EO60-EQ59-ES59)/EU59,EO60*3/(EQ59+ES59+EU59))))</f>
        <v>2.5274657702713781</v>
      </c>
      <c r="EP61" s="1563">
        <v>2.5</v>
      </c>
      <c r="EQ61" s="1565">
        <f>IF(EQ60&lt;=ES59,EQ60/ES59,IF(EQ60&lt;=ES59+EU59,1+(EQ60-ES59)/EU59,IF(EQ60&lt;=ES59+EU59+EW59,2+(EQ60-ES59-EU59)/EW59,EQ60*3/(ES59+EU59+EW59))))</f>
        <v>2.7192786069651724</v>
      </c>
      <c r="ER61" s="1563">
        <v>2.5</v>
      </c>
      <c r="ES61" s="1565" t="e">
        <f>IF(ES60&lt;=EU59,ES60/EU59,IF(ES60&lt;=EU59+EW59,1+(ES60-EU59)/EW59,IF(ES60&lt;=EU59+EW59+EY59,2+(ES60-EU59-EW59)/EY59,ES60*3/(EU59+EW59+EY59))))</f>
        <v>#REF!</v>
      </c>
      <c r="ET61" s="1563">
        <v>2.5</v>
      </c>
      <c r="EU61" s="1565" t="e">
        <f>IF(EU60&lt;=EW59,EU60/EW59,IF(EU60&lt;=EW59+EY59,1+(EU60-EW59)/EY59,IF(EU60&lt;=EW59+EY59+FA59,2+(EU60-EW59-EY59)/FA59,EU60*3/(EW59+EY59+FA59))))</f>
        <v>#REF!</v>
      </c>
      <c r="EV61" s="1563">
        <v>2.5</v>
      </c>
      <c r="EW61" s="1565" t="e">
        <f>IF(EW60&lt;=EY59,EW60/EY59,IF(EW60&lt;=EY59+FA59,1+(EW60-EY59)/FA59,IF(EW60&lt;=EY59+FA59+FC59,2+(EW60-EY59-FA59)/FC59,EW60*3/(EY59+FA59+FC59))))</f>
        <v>#REF!</v>
      </c>
      <c r="EX61" s="1563">
        <v>2.5</v>
      </c>
      <c r="EY61" s="1565" t="e">
        <f>IF(EY60&lt;=FA59,EY60/FA59,IF(EY60&lt;=FA59+FC59,1+(EY60-FA59)/FC59,IF(EY60&lt;=FA59+FC59+FE59,2+(EY60-FA59-FC59)/FE59,EY60*3/(FA59+FC59+FE59))))</f>
        <v>#REF!</v>
      </c>
      <c r="EZ61" s="1563">
        <v>2.5</v>
      </c>
      <c r="FA61" s="1565" t="e">
        <f>IF(FA60&lt;=FC59,FA60/FC59,IF(FA60&lt;=FC59+FE59,1+(FA60-FC59)/FE59,IF(FA60&lt;=FC59+FE59+FG59,2+(FA60-FC59-FE59)/FG59,FA60*3/(FC59+FE59+FG59))))</f>
        <v>#REF!</v>
      </c>
      <c r="FB61" s="1563">
        <v>2.5</v>
      </c>
      <c r="FC61" s="1565" t="e">
        <f>IF(FC60&lt;=FE59,FC60/FE59,IF(FC60&lt;=FE59+FG59,1+(FC60-FE59)/FG59,IF(FC60&lt;=FE59+FG59+FI59,2+(FC60-FE59-FG59)/FI59,FC60*3/(FE59+FG59+FI59))))</f>
        <v>#REF!</v>
      </c>
      <c r="FD61" s="1563">
        <v>2</v>
      </c>
      <c r="FE61" s="1565">
        <f>IF(FE60&lt;=FG59,FE60/FG59,IF(FE60&lt;=FG59+FI59,1+(FE60-FG59)/FI59,IF(FE60&lt;=FG59+FI59+FK59,2+(FE60-FG59-FI59)/FK59,FE60*3/(FG59+FI59+FK59))))</f>
        <v>1.7848861071208701</v>
      </c>
      <c r="FF61" s="1563">
        <v>2</v>
      </c>
      <c r="FG61" s="1565">
        <f>IF(FG60&lt;=FI59,FG60/FI59,IF(FG60&lt;=FI59+FK59,1+(FG60-FI59)/FK59,IF(FG60&lt;=FI59+FK59+FM59,2+(FG60-FI59-FK59)/FM59,FG60*3/(FI59+FK59+FM59))))</f>
        <v>2.0169491525423728</v>
      </c>
      <c r="FH61" s="1563">
        <v>2</v>
      </c>
      <c r="FI61" s="1565">
        <f>IF(FI60&lt;=FK59,FI60/FK59,IF(FI60&lt;=FK59+FM59,1+(FI60-FK59)/FM59,IF(FI60&lt;=FK59+FM59+FO59,2+(FI60-FK59-FM59)/FO59,FI60*3/(FK59+FM59+FO59))))</f>
        <v>1.8774534185254623</v>
      </c>
      <c r="FJ61" s="1563">
        <v>2</v>
      </c>
      <c r="FK61" s="1565">
        <f>IF(FK60&lt;=FM59,FK60/FM59,IF(FK60&lt;=FM59+FO59,1+(FK60-FM59)/FO59,IF(FK60&lt;=FM59+FO59+FQ59,2+(FK60-FM59-FO59)/FQ59,FK60*3/(FM59+FO59+FQ59))))</f>
        <v>1.5663657230298398</v>
      </c>
      <c r="FL61" s="1563">
        <v>2</v>
      </c>
      <c r="FM61" s="1565">
        <f>IF(FM60&lt;=FO59,FM60/FO59,IF(FM60&lt;=FO59+FQ59,1+(FM60-FO59)/FQ59,IF(FM60&lt;=FO59+FQ59+FS59,2+(FM60-FO59-FQ59)/FS59,FM60*3/(FO59+FQ59+FS59))))</f>
        <v>1.5071372702385615</v>
      </c>
      <c r="FN61" s="1563">
        <v>2</v>
      </c>
      <c r="FO61" s="1565">
        <f>IF(FO60&lt;=FQ59,FO60/FQ59,IF(FO60&lt;=FQ59+FS59,1+(FO60-FQ59)/FS59,IF(FO60&lt;=FQ59+FS59+FU59,2+(FO60-FQ59-FS59)/FU59,FO60*3/(FQ59+FS59+FU59))))</f>
        <v>1.9423195796631134</v>
      </c>
      <c r="FP61" s="1563">
        <v>2</v>
      </c>
      <c r="FQ61" s="1565">
        <f>IF(FQ60&lt;=FS59,FQ60/FS59,IF(FQ60&lt;=FS59+FU59,1+(FQ60-FS59)/FU59,IF(FQ60&lt;=FS59+FU59+FW59,2+(FQ60-FS59-FU59)/FW59,FQ60*3/(FS59+FU59+FW59))))</f>
        <v>2.6885748566857774</v>
      </c>
      <c r="FR61" s="1563">
        <v>2</v>
      </c>
      <c r="FS61" s="1565">
        <f>IF(FS60&lt;=FU59,FS60/FU59,IF(FS60&lt;=FU59+FW59,1+(FS60-FU59)/FW59,IF(FS60&lt;=FU59+FW59+FY59,2+(FS60-FU59-FW59)/FY59,FS60*3/(FU59+FW59+FY59))))</f>
        <v>2.2683433036259322</v>
      </c>
      <c r="FT61" s="1563">
        <f>IF(FT60&lt;=FV59,FT60/FV59,IF(FT60&lt;=FV59+FX59,1+(FT60-FV59)/FX59,IF(FT60&lt;=FV59+FX59+FZ59,2+(FT60-FV59-FX59)/FZ59,FT60*3/(FV59+FX59+FZ59))))</f>
        <v>2.2343926191696566</v>
      </c>
      <c r="FU61" s="1565">
        <f>IF(FU60&lt;=FW59,FU60/FW59,IF(FU60&lt;=FW59+FY59,1+(FU60-FW59)/FY59,IF(FU60&lt;=FW59+FY59+GA59,2+(FU60-FW59-FY59)/GA59,FU60*3/(FW59+FY59+GA59))))</f>
        <v>1.8057624221706763</v>
      </c>
      <c r="FV61" s="1563" t="e">
        <f>IF(FV60&lt;=FX59,FV60/FX59,IF(FV60&lt;=FX59+FZ59,1+(FV60-FX59)/FZ59,IF(FV60&lt;=FX59+FZ59+#REF!,2+(FV60-FX59-FZ59)/#REF!,FV60*3/(FX59+FZ59+#REF!))))</f>
        <v>#REF!</v>
      </c>
      <c r="FW61" s="1565">
        <f>IF(FW60&lt;=FY59,FW60/FY59,IF(FW60&lt;=FY59+GA59,1+(FW60-FY59)/GA59,IF(FW60&lt;=FY59+GA59+GB59,2+(FW60-FY59-GA59)/GB59,FW60*3/(FY59+GA59+GB59))))</f>
        <v>1.6626161185036419</v>
      </c>
      <c r="FX61" s="1563" t="e">
        <f>IF(FX60&lt;=FZ59,FX60/FZ59,IF(FX60&lt;=FZ59+#REF!,1+(FX60-FZ59)/#REF!,IF(FX60&lt;=FZ59+#REF!+#REF!,2+(FX60-FZ59-#REF!)/#REF!,FX60*3/(FZ59+#REF!+#REF!))))</f>
        <v>#REF!</v>
      </c>
      <c r="FY61" s="1565">
        <f>IF(FY60&lt;=GA59,FY60/GA59,IF(FY60&lt;=GA59+GB59,1+(FY60-GA59)/GB59,IF(FY60&lt;=GA59+GB59+GC59,2+(FY60-GA59-GB59)/GC59,FY60*3/(GA59+GB59+GC59))))</f>
        <v>2.0663999632133181</v>
      </c>
      <c r="FZ61" s="1563" t="e">
        <f>IF(FZ60&lt;=#REF!,FZ60/#REF!,IF(FZ60&lt;=#REF!+#REF!,1+(FZ60-#REF!)/#REF!,IF(FZ60&lt;=#REF!+#REF!+#REF!,2+(FZ60-#REF!-#REF!)/#REF!,FZ60*3/(#REF!+#REF!+#REF!))))</f>
        <v>#REF!</v>
      </c>
      <c r="GA61" s="1565">
        <f t="shared" ref="GA61:IL61" si="117">IF(GA60&lt;=GB59,GA60/GB59,IF(GA60&lt;=GB59+GC59,1+(GA60-GB59)/GC59,IF(GA60&lt;=GB59+GC59+GD59,2+(GA60-GB59-GC59)/GD59,GA60*3/(GB59+GC59+GD59))))</f>
        <v>2.0704945992040944</v>
      </c>
      <c r="GB61" s="1565">
        <f t="shared" si="117"/>
        <v>1.6967500473754038</v>
      </c>
      <c r="GC61" s="1565">
        <f t="shared" si="117"/>
        <v>2.1396434379329041</v>
      </c>
      <c r="GD61" s="1565">
        <f t="shared" si="117"/>
        <v>2.0468901430933246</v>
      </c>
      <c r="GE61" s="1565">
        <f t="shared" si="117"/>
        <v>2.125244105739462</v>
      </c>
      <c r="GF61" s="1565">
        <f t="shared" si="117"/>
        <v>2.0446995362299774</v>
      </c>
      <c r="GG61" s="1565">
        <f t="shared" si="117"/>
        <v>1.9099430977206202</v>
      </c>
      <c r="GH61" s="1565">
        <f t="shared" si="117"/>
        <v>2.4266808830908184</v>
      </c>
      <c r="GI61" s="1565">
        <f t="shared" si="117"/>
        <v>2.5559455212152962</v>
      </c>
      <c r="GJ61" s="1565">
        <f t="shared" si="117"/>
        <v>2.4495593327038083</v>
      </c>
      <c r="GK61" s="1565">
        <f t="shared" si="117"/>
        <v>2.1086265986792609</v>
      </c>
      <c r="GL61" s="1565">
        <f t="shared" si="117"/>
        <v>2.3216498993963777</v>
      </c>
      <c r="GM61" s="1565">
        <f t="shared" si="117"/>
        <v>2.5716860903831638</v>
      </c>
      <c r="GN61" s="1565">
        <f t="shared" si="117"/>
        <v>2.5663843361566379</v>
      </c>
      <c r="GO61" s="1565">
        <f t="shared" si="117"/>
        <v>2.5842276099629036</v>
      </c>
      <c r="GP61" s="1565">
        <f t="shared" si="117"/>
        <v>2.4596374711040987</v>
      </c>
      <c r="GQ61" s="1565">
        <f t="shared" si="117"/>
        <v>2.2620102109860367</v>
      </c>
      <c r="GR61" s="1565">
        <f t="shared" si="117"/>
        <v>2.1620140001686767</v>
      </c>
      <c r="GS61" s="1565">
        <f t="shared" si="117"/>
        <v>2.3744751153025403</v>
      </c>
      <c r="GT61" s="1565">
        <f t="shared" si="117"/>
        <v>2.8150552024088329</v>
      </c>
      <c r="GU61" s="1565">
        <f t="shared" si="117"/>
        <v>2.6310262529832937</v>
      </c>
      <c r="GV61" s="1565">
        <f t="shared" si="117"/>
        <v>2.2218094339048085</v>
      </c>
      <c r="GW61" s="1565">
        <f t="shared" si="117"/>
        <v>1.9935442613965102</v>
      </c>
      <c r="GX61" s="1565">
        <f t="shared" si="117"/>
        <v>1.9565028418589099</v>
      </c>
      <c r="GY61" s="1565">
        <f t="shared" si="117"/>
        <v>2.602269515002221</v>
      </c>
      <c r="GZ61" s="1565">
        <f t="shared" si="117"/>
        <v>2.2779022204908452</v>
      </c>
      <c r="HA61" s="1565">
        <f t="shared" si="117"/>
        <v>1.7790465523957928</v>
      </c>
      <c r="HB61" s="1565">
        <f t="shared" si="117"/>
        <v>2.0440009569759559</v>
      </c>
      <c r="HC61" s="1565">
        <f t="shared" si="117"/>
        <v>2.1082165242165241</v>
      </c>
      <c r="HD61" s="1565">
        <f t="shared" si="117"/>
        <v>2.5292089400441542</v>
      </c>
      <c r="HE61" s="1565">
        <f t="shared" si="117"/>
        <v>3.0696106854421203</v>
      </c>
      <c r="HF61" s="1565">
        <f t="shared" si="117"/>
        <v>4.093229216265116</v>
      </c>
      <c r="HG61" s="1565">
        <f t="shared" si="117"/>
        <v>4.9489057239057219</v>
      </c>
      <c r="HH61" s="1565">
        <f t="shared" si="117"/>
        <v>4.4402185333053152</v>
      </c>
      <c r="HI61" s="1565">
        <f t="shared" si="117"/>
        <v>3.6197075845263464</v>
      </c>
      <c r="HJ61" s="1565">
        <f t="shared" si="117"/>
        <v>3.3727859745319426</v>
      </c>
      <c r="HK61" s="1565">
        <f t="shared" si="117"/>
        <v>2.9598647283999902</v>
      </c>
      <c r="HL61" s="1565">
        <f t="shared" si="117"/>
        <v>2.5830984721663026</v>
      </c>
      <c r="HM61" s="1565">
        <f t="shared" si="117"/>
        <v>2.1447408305547131</v>
      </c>
      <c r="HN61" s="1565">
        <f t="shared" si="117"/>
        <v>1.8010760836617155</v>
      </c>
      <c r="HO61" s="1565">
        <f t="shared" si="117"/>
        <v>1.5665772755302521</v>
      </c>
      <c r="HP61" s="1565">
        <f t="shared" si="117"/>
        <v>1.406924301379554</v>
      </c>
      <c r="HQ61" s="1565">
        <f t="shared" si="117"/>
        <v>1.4548433700976067</v>
      </c>
      <c r="HR61" s="1565">
        <f t="shared" si="117"/>
        <v>2.4791652550985823</v>
      </c>
      <c r="HS61" s="1565">
        <f t="shared" si="117"/>
        <v>2.9470174806271392</v>
      </c>
      <c r="HT61" s="1567">
        <f t="shared" si="117"/>
        <v>2.1995492534510284</v>
      </c>
      <c r="HU61" s="1567">
        <f t="shared" si="117"/>
        <v>1.9096002754562249</v>
      </c>
      <c r="HV61" s="1567">
        <f t="shared" si="117"/>
        <v>1.6390403489640131</v>
      </c>
      <c r="HW61" s="1567">
        <f t="shared" si="117"/>
        <v>1.5226561212720382</v>
      </c>
      <c r="HX61" s="1567">
        <f t="shared" si="117"/>
        <v>1.6916795980196553</v>
      </c>
      <c r="HY61" s="1567">
        <f t="shared" si="117"/>
        <v>1.7806552988418782</v>
      </c>
      <c r="HZ61" s="1567">
        <f t="shared" si="117"/>
        <v>2.1038682840560941</v>
      </c>
      <c r="IA61" s="1567">
        <f t="shared" si="117"/>
        <v>2.2077480926320332</v>
      </c>
      <c r="IB61" s="1568">
        <f t="shared" si="117"/>
        <v>2.1962461008927612</v>
      </c>
      <c r="IC61" s="1568">
        <f t="shared" si="117"/>
        <v>1.6551575777132408</v>
      </c>
      <c r="ID61" s="1568">
        <f t="shared" si="117"/>
        <v>2.3948596637043678</v>
      </c>
      <c r="IE61" s="1569">
        <f t="shared" si="117"/>
        <v>3.9721935769004117</v>
      </c>
      <c r="IF61" s="1569">
        <f t="shared" si="117"/>
        <v>3.6195082497573599</v>
      </c>
      <c r="IG61" s="1569">
        <f t="shared" si="117"/>
        <v>2.5165489029378949</v>
      </c>
      <c r="IH61" s="1569">
        <f t="shared" si="117"/>
        <v>1.9096008429403741</v>
      </c>
      <c r="II61" s="1569">
        <f t="shared" si="117"/>
        <v>1.7457821145302403</v>
      </c>
      <c r="IJ61" s="1569">
        <f t="shared" si="117"/>
        <v>1.8889149010886097</v>
      </c>
      <c r="IK61" s="1569">
        <f t="shared" si="117"/>
        <v>2.0171129773411498</v>
      </c>
      <c r="IL61" s="1569">
        <f t="shared" si="117"/>
        <v>2.2155907429963455</v>
      </c>
      <c r="IM61" s="1569">
        <f t="shared" ref="IM61:KM61" si="118">IF(IM60&lt;=IN59,IM60/IN59,IF(IM60&lt;=IN59+IO59,1+(IM60-IN59)/IO59,IF(IM60&lt;=IN59+IO59+IP59,2+(IM60-IN59-IO59)/IP59,IM60*3/(IN59+IO59+IP59))))</f>
        <v>4.1920868890612883</v>
      </c>
      <c r="IN61" s="1569">
        <f t="shared" si="118"/>
        <v>3.954741423556221</v>
      </c>
      <c r="IO61" s="1569">
        <f t="shared" si="118"/>
        <v>4.4496007338500077</v>
      </c>
      <c r="IP61" s="1569">
        <f t="shared" si="118"/>
        <v>5.8460890808960535</v>
      </c>
      <c r="IQ61" s="1570">
        <f>IF(IQ60&lt;=IR59,IQ60/IR59,IF(IQ60&lt;=IR59+IS59,1+(IQ60-IR59)/IS59,IF(IQ60&lt;=IR59+IS59+IT59,2+(IQ60-IR59-IS59)/IT59,IQ60*3/(IR59+IS59+IT59))))</f>
        <v>6.3338495443445089</v>
      </c>
      <c r="IR61" s="1571">
        <f t="shared" si="118"/>
        <v>5.6724749201100169</v>
      </c>
      <c r="IS61" s="1569">
        <f>IF(IS60&lt;=IT59,IS60/IT59,IF(IS60&lt;=IT59+IU59,1+(IS60-IT59)/IU59,IF(IS60&lt;=IT59+IU59+IV59,2+(IS60-IT59-IU59)/IV59,IS60*3/(IT59+IU59+IV59))))</f>
        <v>4.8364687025476636</v>
      </c>
      <c r="IT61" s="1569">
        <f t="shared" si="118"/>
        <v>3.9102912376018697</v>
      </c>
      <c r="IU61" s="1569">
        <f t="shared" si="118"/>
        <v>3.581729486642022</v>
      </c>
      <c r="IV61" s="1569">
        <f t="shared" si="118"/>
        <v>2.9016259137887577</v>
      </c>
      <c r="IW61" s="1569">
        <f t="shared" si="118"/>
        <v>3.0083974099554833</v>
      </c>
      <c r="IX61" s="1569">
        <f t="shared" si="118"/>
        <v>2.0011576667049238</v>
      </c>
      <c r="IY61" s="1569">
        <f t="shared" si="118"/>
        <v>1.0020554057155975</v>
      </c>
      <c r="IZ61" s="1570">
        <f t="shared" si="118"/>
        <v>3.1061058188913107E-3</v>
      </c>
      <c r="JA61" s="1572">
        <f t="shared" si="118"/>
        <v>3.1813180045165259</v>
      </c>
      <c r="JB61" s="1572">
        <f t="shared" si="118"/>
        <v>3.4071135430916542</v>
      </c>
      <c r="JC61" s="1571">
        <f>IF(JC60&lt;=JD59,JC60/JD59,IF(JC60&lt;=JD59+JE59,1+(JC60-JD59)/JE59,IF(JC60&lt;=JD59+JE59+JF59,2+(JC60-JD59-JE59)/JF59,JC60*3/(JD59+JE59+JF59))))</f>
        <v>2.7670732719276403</v>
      </c>
      <c r="JD61" s="1569">
        <f>IF(JD60&lt;=JE59,JD60/JE59,IF(JD60&lt;=JE59+JF59,1+(JD60-JE59)/JF59,IF(JD60&lt;=JE59+JF59+JG59,2+(JD60-JE59-JF59)/JG59,JD60*3/(JE59+JF59+JG59))))</f>
        <v>2.3875317198803163</v>
      </c>
      <c r="JE61" s="1569">
        <f>IF(JE60&lt;=JF59,JE60/JF59,IF(JE60&lt;=JF59+JG59,1+(JE60-JF59)/JG59,IF(JE60&lt;=JF59+JG59+JH59,2+(JE60-JF59-JG59)/JH59,JE60*3/(JF59+JG59+JH59))))</f>
        <v>2.057295796986518</v>
      </c>
      <c r="JF61" s="1569">
        <f>IF(JF60&lt;=JG59,JF60/JG59,IF(JF60&lt;=JG59+JH59,1+(JF60-JG59)/JH59,IF(JF60&lt;=JG59+JH59+JI59,2+(JF60-JG59-JH59)/JI59,JF60*3/(JG59+JH59+JI59))))</f>
        <v>2.257339951207201</v>
      </c>
      <c r="JG61" s="1569">
        <f t="shared" si="118"/>
        <v>2.1692908677801253</v>
      </c>
      <c r="JH61" s="1569">
        <f t="shared" si="118"/>
        <v>1.9906325985570215</v>
      </c>
      <c r="JI61" s="1569">
        <f t="shared" si="118"/>
        <v>2.0691448327095059</v>
      </c>
      <c r="JJ61" s="1569">
        <f t="shared" si="118"/>
        <v>2.3044300446282242</v>
      </c>
      <c r="JK61" s="1569">
        <f t="shared" si="118"/>
        <v>2.1898500675661183</v>
      </c>
      <c r="JL61" s="1569">
        <f t="shared" si="118"/>
        <v>2.2081568160479974</v>
      </c>
      <c r="JM61" s="1569">
        <f t="shared" si="118"/>
        <v>2.5038246543100913</v>
      </c>
      <c r="JN61" s="1569">
        <f t="shared" si="118"/>
        <v>2.822282442414441</v>
      </c>
      <c r="JO61" s="1573">
        <f t="shared" si="118"/>
        <v>2.2567639056831923</v>
      </c>
      <c r="JP61" s="1574">
        <f t="shared" si="118"/>
        <v>1.6178960096735189</v>
      </c>
      <c r="JQ61" s="1575">
        <f t="shared" si="118"/>
        <v>1.8528938259679628</v>
      </c>
      <c r="JR61" s="1576">
        <f t="shared" si="118"/>
        <v>2.226116801340432</v>
      </c>
      <c r="JS61" s="1576">
        <f t="shared" si="118"/>
        <v>2.0214038100690139</v>
      </c>
      <c r="JT61" s="1576">
        <f t="shared" si="118"/>
        <v>1.9328944439143849</v>
      </c>
      <c r="JU61" s="1576">
        <f t="shared" si="118"/>
        <v>1.7113144397113795</v>
      </c>
      <c r="JV61" s="1576">
        <f t="shared" si="118"/>
        <v>1.6714012332553689</v>
      </c>
      <c r="JW61" s="1576">
        <f t="shared" si="118"/>
        <v>1.5633512335590318</v>
      </c>
      <c r="JX61" s="1576">
        <f t="shared" si="118"/>
        <v>1.4730850291953148</v>
      </c>
      <c r="JY61" s="1575">
        <f t="shared" si="118"/>
        <v>1.4447944708555283</v>
      </c>
      <c r="JZ61" s="1577">
        <f t="shared" si="118"/>
        <v>1.519029625978862</v>
      </c>
      <c r="KA61" s="1577">
        <f t="shared" si="118"/>
        <v>1.5186820116664039</v>
      </c>
      <c r="KB61" s="1578">
        <f t="shared" si="118"/>
        <v>1.6325705717452246</v>
      </c>
      <c r="KC61" s="1577">
        <f t="shared" si="118"/>
        <v>1.7909328628587631</v>
      </c>
      <c r="KD61" s="1577">
        <f t="shared" si="118"/>
        <v>2.1057717419691824</v>
      </c>
      <c r="KE61" s="1577">
        <f t="shared" si="118"/>
        <v>2.1027054551895148</v>
      </c>
      <c r="KF61" s="1577">
        <f t="shared" si="118"/>
        <v>1.5831119376549769</v>
      </c>
      <c r="KG61" s="1577">
        <f t="shared" si="118"/>
        <v>1.6757723456698606</v>
      </c>
      <c r="KH61" s="1577">
        <f t="shared" si="118"/>
        <v>1.6675671533126413</v>
      </c>
      <c r="KI61" s="1577">
        <f t="shared" si="118"/>
        <v>1.9846347228997034</v>
      </c>
      <c r="KJ61" s="1577">
        <f t="shared" si="118"/>
        <v>1.9581879484063198</v>
      </c>
      <c r="KK61" s="1577">
        <f t="shared" si="118"/>
        <v>1.9008526371387611</v>
      </c>
      <c r="KL61" s="1577">
        <f t="shared" si="118"/>
        <v>1.9367685395751288</v>
      </c>
      <c r="KM61" s="1579">
        <f t="shared" si="118"/>
        <v>1.9087342474439248</v>
      </c>
    </row>
    <row r="62" spans="1:302" ht="12.95" customHeight="1" thickBot="1">
      <c r="A62" s="1580"/>
      <c r="B62" s="884"/>
      <c r="C62" s="884"/>
      <c r="D62" s="1494" t="s">
        <v>2866</v>
      </c>
      <c r="E62" s="1581"/>
      <c r="F62" s="1582"/>
      <c r="G62" s="1582"/>
      <c r="H62" s="1583"/>
      <c r="I62" s="1583"/>
      <c r="J62" s="1583"/>
      <c r="K62" s="1583"/>
      <c r="L62" s="1583"/>
      <c r="M62" s="1583"/>
      <c r="N62" s="1583"/>
      <c r="O62" s="1583"/>
      <c r="P62" s="1583"/>
      <c r="Q62" s="1583"/>
      <c r="R62" s="1583"/>
      <c r="S62" s="1583"/>
      <c r="T62" s="1583"/>
      <c r="U62" s="1583"/>
      <c r="V62" s="1583"/>
      <c r="W62" s="1583"/>
      <c r="X62" s="1583"/>
      <c r="Y62" s="1583"/>
      <c r="Z62" s="1583"/>
      <c r="AA62" s="1583"/>
      <c r="AB62" s="1583"/>
      <c r="AC62" s="1583"/>
      <c r="AD62" s="1583"/>
      <c r="AE62" s="1583"/>
      <c r="AF62" s="1583"/>
      <c r="AG62" s="1583"/>
      <c r="AH62" s="1582"/>
      <c r="AI62" s="1584"/>
      <c r="AJ62" s="1582"/>
      <c r="AK62" s="1582"/>
      <c r="AL62" s="1582"/>
      <c r="AM62" s="1582"/>
      <c r="AN62" s="1582"/>
      <c r="AO62" s="1582"/>
      <c r="AP62" s="1582"/>
      <c r="AQ62" s="1582"/>
      <c r="AR62" s="1582"/>
      <c r="AS62" s="1582"/>
      <c r="AT62" s="1582"/>
      <c r="AU62" s="1582"/>
      <c r="AV62" s="1582"/>
      <c r="AW62" s="1582"/>
      <c r="AX62" s="1582"/>
      <c r="AY62" s="1582"/>
      <c r="AZ62" s="1582"/>
      <c r="BA62" s="1582"/>
      <c r="BB62" s="1582"/>
      <c r="BC62" s="1582"/>
      <c r="BD62" s="1582"/>
      <c r="BE62" s="1582"/>
      <c r="BF62" s="1582"/>
      <c r="BG62" s="1582"/>
      <c r="BH62" s="1582"/>
      <c r="BI62" s="1582"/>
      <c r="BJ62" s="1582"/>
      <c r="BK62" s="1582"/>
      <c r="BL62" s="1582"/>
      <c r="BM62" s="1582"/>
      <c r="BN62" s="1582"/>
      <c r="BO62" s="1582"/>
      <c r="BP62" s="1582"/>
      <c r="BQ62" s="1582"/>
      <c r="BR62" s="1582"/>
      <c r="BS62" s="1582"/>
      <c r="BT62" s="1582"/>
      <c r="BU62" s="1582"/>
      <c r="BV62" s="1582"/>
      <c r="BW62" s="1582"/>
      <c r="BX62" s="1582"/>
      <c r="BY62" s="1582"/>
      <c r="BZ62" s="1582"/>
      <c r="CA62" s="1582"/>
      <c r="CB62" s="1582"/>
      <c r="CC62" s="1582"/>
      <c r="CD62" s="1582"/>
      <c r="CE62" s="1582"/>
      <c r="CF62" s="1582"/>
      <c r="CG62" s="1582"/>
      <c r="CH62" s="1582"/>
      <c r="CI62" s="1582"/>
      <c r="CJ62" s="1582"/>
      <c r="CK62" s="1582"/>
      <c r="CL62" s="1582"/>
      <c r="CM62" s="1582"/>
      <c r="CN62" s="1582"/>
      <c r="CO62" s="1582"/>
      <c r="CP62" s="1582"/>
      <c r="CQ62" s="1582"/>
      <c r="CR62" s="1582"/>
      <c r="CS62" s="1585"/>
      <c r="CT62" s="1582"/>
      <c r="CU62" s="1586"/>
      <c r="CV62" s="1582"/>
      <c r="CW62" s="1586"/>
      <c r="CX62" s="1582"/>
      <c r="CY62" s="1582"/>
      <c r="CZ62" s="1587"/>
      <c r="DA62" s="1587"/>
      <c r="DB62" s="1587"/>
      <c r="DC62" s="1588"/>
      <c r="DD62" s="1582"/>
      <c r="DE62" s="1588"/>
      <c r="DF62" s="1582"/>
      <c r="DG62" s="1588"/>
      <c r="DH62" s="1582"/>
      <c r="DI62" s="1582"/>
      <c r="DJ62" s="1582"/>
      <c r="DK62" s="1582"/>
      <c r="DL62" s="1582"/>
      <c r="DM62" s="1582"/>
      <c r="DN62" s="1582"/>
      <c r="DO62" s="1582"/>
      <c r="DP62" s="1582"/>
      <c r="DQ62" s="1582"/>
      <c r="DR62" s="1582"/>
      <c r="DS62" s="1582"/>
      <c r="DT62" s="1582"/>
      <c r="DU62" s="1582"/>
      <c r="DV62" s="1582"/>
      <c r="DW62" s="1582"/>
      <c r="DX62" s="1582"/>
      <c r="DY62" s="1582"/>
      <c r="DZ62" s="1582"/>
      <c r="EA62" s="1582"/>
      <c r="EB62" s="1582"/>
      <c r="EC62" s="1582"/>
      <c r="ED62" s="1582"/>
      <c r="EE62" s="1582"/>
      <c r="EF62" s="1582"/>
      <c r="EG62" s="1582"/>
      <c r="EH62" s="1582"/>
      <c r="EI62" s="1582"/>
      <c r="EJ62" s="1582"/>
      <c r="EK62" s="1582"/>
      <c r="EL62" s="1582"/>
      <c r="EM62" s="1582"/>
      <c r="EN62" s="1582"/>
      <c r="EO62" s="1582"/>
      <c r="EP62" s="1582"/>
      <c r="EQ62" s="1582"/>
      <c r="ER62" s="1582"/>
      <c r="ES62" s="1582"/>
      <c r="ET62" s="1582"/>
      <c r="EU62" s="1582"/>
      <c r="EV62" s="1582"/>
      <c r="EW62" s="1582"/>
      <c r="EX62" s="1582"/>
      <c r="EY62" s="1582"/>
      <c r="EZ62" s="1582"/>
      <c r="FA62" s="1582"/>
      <c r="FB62" s="1582"/>
      <c r="FC62" s="1582"/>
      <c r="FD62" s="1582"/>
      <c r="FE62" s="1582"/>
      <c r="FF62" s="1582"/>
      <c r="FG62" s="1582"/>
      <c r="FH62" s="1582"/>
      <c r="FI62" s="1586"/>
      <c r="FJ62" s="1582"/>
      <c r="FK62" s="1582"/>
      <c r="FL62" s="1582"/>
      <c r="FM62" s="1582"/>
      <c r="FN62" s="1582"/>
      <c r="FO62" s="1582"/>
      <c r="FP62" s="1582"/>
      <c r="FQ62" s="1582"/>
      <c r="FR62" s="1582"/>
      <c r="FS62" s="1582"/>
      <c r="FT62" s="1582"/>
      <c r="FU62" s="1582"/>
      <c r="FV62" s="1582"/>
      <c r="FW62" s="1582"/>
      <c r="FX62" s="1582"/>
      <c r="FY62" s="1582"/>
      <c r="FZ62" s="1582"/>
      <c r="GA62" s="1582"/>
      <c r="GB62" s="1582"/>
      <c r="GC62" s="1582"/>
      <c r="GD62" s="1582"/>
      <c r="GE62" s="1582"/>
      <c r="GF62" s="1582"/>
      <c r="GG62" s="1582"/>
      <c r="GH62" s="1582"/>
      <c r="GI62" s="1582"/>
      <c r="GJ62" s="1582"/>
      <c r="GK62" s="1582"/>
      <c r="GL62" s="1582"/>
      <c r="GM62" s="1582"/>
      <c r="GN62" s="1582"/>
      <c r="GO62" s="1582"/>
      <c r="GP62" s="1582"/>
      <c r="GQ62" s="1582"/>
      <c r="GR62" s="1582"/>
      <c r="GS62" s="1582"/>
      <c r="GT62" s="1582"/>
      <c r="GU62" s="1582"/>
      <c r="GV62" s="1582"/>
      <c r="GW62" s="1582"/>
      <c r="GX62" s="1582"/>
      <c r="GY62" s="1582"/>
      <c r="GZ62" s="1582"/>
      <c r="HA62" s="1582"/>
      <c r="HB62" s="1582"/>
      <c r="HC62" s="1582"/>
      <c r="HD62" s="1582"/>
      <c r="HE62" s="1582"/>
      <c r="HF62" s="1582"/>
      <c r="HG62" s="1582"/>
      <c r="HH62" s="1582"/>
      <c r="HI62" s="1582"/>
      <c r="HJ62" s="1582"/>
      <c r="HK62" s="1582"/>
      <c r="HL62" s="1582"/>
      <c r="HM62" s="1582"/>
      <c r="HN62" s="1582"/>
      <c r="HO62" s="1582"/>
      <c r="HP62" s="1582"/>
      <c r="HQ62" s="1582"/>
      <c r="HR62" s="1582"/>
      <c r="HS62" s="1582"/>
      <c r="HT62" s="1589"/>
      <c r="HU62" s="1589"/>
      <c r="HV62" s="1589"/>
      <c r="HW62" s="1589"/>
      <c r="HX62" s="1589"/>
      <c r="HY62" s="1589"/>
      <c r="HZ62" s="1589"/>
      <c r="IA62" s="1589"/>
      <c r="IB62" s="1590"/>
      <c r="IC62" s="1590"/>
      <c r="ID62" s="1590"/>
      <c r="IE62" s="1590"/>
      <c r="IF62" s="1590"/>
      <c r="IG62" s="1590"/>
      <c r="IH62" s="1590"/>
      <c r="II62" s="1591"/>
      <c r="IJ62" s="1589"/>
      <c r="IK62" s="1592"/>
      <c r="IL62" s="1589"/>
      <c r="IM62" s="1589"/>
      <c r="IN62" s="1590"/>
      <c r="IO62" s="1590"/>
      <c r="IP62" s="1590"/>
      <c r="IQ62" s="1593"/>
      <c r="IR62" s="1594"/>
      <c r="IS62" s="1590"/>
      <c r="IT62" s="1590"/>
      <c r="IU62" s="1590"/>
      <c r="IV62" s="1590"/>
      <c r="IW62" s="1590"/>
      <c r="IX62" s="1590"/>
      <c r="IY62" s="1590"/>
      <c r="IZ62" s="1593"/>
      <c r="JA62" s="1595">
        <v>2</v>
      </c>
      <c r="JB62" s="1595">
        <v>2</v>
      </c>
      <c r="JC62" s="1596">
        <v>2</v>
      </c>
      <c r="JD62" s="1597">
        <v>2</v>
      </c>
      <c r="JE62" s="1597">
        <v>2</v>
      </c>
      <c r="JF62" s="1597">
        <v>2</v>
      </c>
      <c r="JG62" s="1597">
        <v>2</v>
      </c>
      <c r="JH62" s="1597">
        <v>2</v>
      </c>
      <c r="JI62" s="1597">
        <v>2</v>
      </c>
      <c r="JJ62" s="1597">
        <v>2</v>
      </c>
      <c r="JK62" s="1597">
        <v>2</v>
      </c>
      <c r="JL62" s="1597">
        <v>2</v>
      </c>
      <c r="JM62" s="1597">
        <v>1.8</v>
      </c>
      <c r="JN62" s="1597">
        <v>1.8</v>
      </c>
      <c r="JO62" s="1598">
        <v>1.8</v>
      </c>
      <c r="JP62" s="1599">
        <v>1.8</v>
      </c>
      <c r="JQ62" s="1600">
        <v>1.8</v>
      </c>
      <c r="JR62" s="1600">
        <v>1.8</v>
      </c>
      <c r="JS62" s="1600">
        <v>1.8</v>
      </c>
      <c r="JT62" s="1600">
        <v>1.8</v>
      </c>
      <c r="JU62" s="1600">
        <v>1.8</v>
      </c>
      <c r="JV62" s="1600">
        <v>1.8</v>
      </c>
      <c r="JW62" s="1600">
        <v>1.8</v>
      </c>
      <c r="JX62" s="1600">
        <v>1.8</v>
      </c>
      <c r="JY62" s="1600">
        <v>1.8</v>
      </c>
      <c r="JZ62" s="1600">
        <v>1.8</v>
      </c>
      <c r="KA62" s="1600">
        <v>1.8</v>
      </c>
      <c r="KB62" s="1599">
        <v>1.8</v>
      </c>
      <c r="KC62" s="1600">
        <v>1.8</v>
      </c>
      <c r="KD62" s="1600">
        <v>1.8</v>
      </c>
      <c r="KE62" s="1600">
        <v>1.8</v>
      </c>
      <c r="KF62" s="1600">
        <v>1.8</v>
      </c>
      <c r="KG62" s="1600">
        <v>1.8</v>
      </c>
      <c r="KH62" s="1600">
        <v>1.8</v>
      </c>
      <c r="KI62" s="1600">
        <v>1.8</v>
      </c>
      <c r="KJ62" s="1600">
        <v>1.8</v>
      </c>
      <c r="KK62" s="1600">
        <v>1.8</v>
      </c>
      <c r="KL62" s="1600">
        <v>1.8</v>
      </c>
      <c r="KM62" s="1601">
        <v>1.8</v>
      </c>
    </row>
    <row r="63" spans="1:302" ht="22.15" hidden="1" customHeight="1" thickBot="1">
      <c r="A63" s="1992" t="s">
        <v>1156</v>
      </c>
      <c r="B63" s="1993"/>
      <c r="C63" s="1993"/>
      <c r="D63" s="1602" t="s">
        <v>1142</v>
      </c>
      <c r="E63" s="1603"/>
      <c r="F63" s="1603"/>
      <c r="G63" s="1603"/>
      <c r="H63" s="1604"/>
      <c r="I63" s="1604"/>
      <c r="J63" s="1604"/>
      <c r="K63" s="1604"/>
      <c r="L63" s="1604"/>
      <c r="M63" s="1604"/>
      <c r="N63" s="1604"/>
      <c r="O63" s="1604"/>
      <c r="P63" s="1604"/>
      <c r="Q63" s="1604"/>
      <c r="R63" s="1604"/>
      <c r="S63" s="1604"/>
      <c r="T63" s="1604"/>
      <c r="U63" s="1604"/>
      <c r="V63" s="1604"/>
      <c r="W63" s="1604"/>
      <c r="X63" s="1604"/>
      <c r="Y63" s="1604"/>
      <c r="Z63" s="1604"/>
      <c r="AA63" s="1604"/>
      <c r="AB63" s="1604"/>
      <c r="AC63" s="1604"/>
      <c r="AD63" s="1604"/>
      <c r="AE63" s="1604"/>
      <c r="AF63" s="1604"/>
      <c r="AG63" s="1604"/>
      <c r="AH63" s="1603"/>
      <c r="AI63" s="1605"/>
      <c r="AJ63" s="1603"/>
      <c r="AK63" s="1603"/>
      <c r="AL63" s="1603"/>
      <c r="AM63" s="1603"/>
      <c r="AN63" s="1603"/>
      <c r="AO63" s="1603"/>
      <c r="AP63" s="1603"/>
      <c r="AQ63" s="1603"/>
      <c r="AR63" s="1603"/>
      <c r="AS63" s="1603"/>
      <c r="AT63" s="1603"/>
      <c r="AU63" s="1603"/>
      <c r="AV63" s="1603"/>
      <c r="AW63" s="1603"/>
      <c r="AX63" s="1603"/>
      <c r="AY63" s="1603"/>
      <c r="AZ63" s="1603"/>
      <c r="BA63" s="1603"/>
      <c r="BB63" s="1603"/>
      <c r="BC63" s="1603"/>
      <c r="BD63" s="1603"/>
      <c r="BE63" s="1603"/>
      <c r="BF63" s="1603"/>
      <c r="BG63" s="1603"/>
      <c r="BH63" s="1603"/>
      <c r="BI63" s="1603"/>
      <c r="BJ63" s="1603"/>
      <c r="BK63" s="1603"/>
      <c r="BL63" s="1603"/>
      <c r="BM63" s="1603"/>
      <c r="BN63" s="1603"/>
      <c r="BO63" s="1603"/>
      <c r="BP63" s="1603"/>
      <c r="BQ63" s="1603"/>
      <c r="BR63" s="1603"/>
      <c r="BS63" s="1603"/>
      <c r="BT63" s="1603"/>
      <c r="BU63" s="1603"/>
      <c r="BV63" s="1603"/>
      <c r="BW63" s="1603"/>
      <c r="BX63" s="1603"/>
      <c r="BY63" s="1603"/>
      <c r="BZ63" s="1603"/>
      <c r="CA63" s="1603"/>
      <c r="CB63" s="1603"/>
      <c r="CC63" s="1603"/>
      <c r="CD63" s="1603"/>
      <c r="CE63" s="1603"/>
      <c r="CF63" s="1603"/>
      <c r="CG63" s="1603"/>
      <c r="CH63" s="1603"/>
      <c r="CI63" s="1603"/>
      <c r="CJ63" s="1603"/>
      <c r="CK63" s="1603"/>
      <c r="CL63" s="1603"/>
      <c r="CM63" s="1603"/>
      <c r="CN63" s="1603"/>
      <c r="CO63" s="1603"/>
      <c r="CP63" s="1603"/>
      <c r="CQ63" s="1603"/>
      <c r="CR63" s="1603"/>
      <c r="CS63" s="1606"/>
      <c r="CT63" s="1603"/>
      <c r="CU63" s="1607"/>
      <c r="CV63" s="1603"/>
      <c r="CW63" s="1603"/>
      <c r="CX63" s="1603"/>
      <c r="CY63" s="1603"/>
      <c r="CZ63" s="1608"/>
      <c r="DA63" s="1608"/>
      <c r="DB63" s="1608"/>
      <c r="DC63" s="1608"/>
      <c r="DD63" s="1603"/>
      <c r="DE63" s="1603"/>
      <c r="DF63" s="1603"/>
      <c r="DG63" s="1603"/>
      <c r="DH63" s="1603"/>
      <c r="DI63" s="1603"/>
      <c r="DJ63" s="1603"/>
      <c r="DK63" s="1603"/>
      <c r="DL63" s="1603"/>
      <c r="DM63" s="1603"/>
      <c r="DN63" s="1603"/>
      <c r="DO63" s="1603"/>
      <c r="DP63" s="1603"/>
      <c r="DQ63" s="1603"/>
      <c r="DR63" s="1603"/>
      <c r="DS63" s="1603"/>
      <c r="DT63" s="1603"/>
      <c r="DU63" s="1603"/>
      <c r="DV63" s="1603"/>
      <c r="DW63" s="1603"/>
      <c r="DX63" s="1603"/>
      <c r="DY63" s="1603"/>
      <c r="DZ63" s="1603"/>
      <c r="EA63" s="1603"/>
      <c r="EB63" s="1603"/>
      <c r="EC63" s="1603"/>
      <c r="ED63" s="1603"/>
      <c r="EE63" s="1603"/>
      <c r="EF63" s="1603"/>
      <c r="EG63" s="1603"/>
      <c r="EH63" s="1603"/>
      <c r="EI63" s="1603"/>
      <c r="EJ63" s="1603"/>
      <c r="EK63" s="1603"/>
      <c r="EL63" s="1603"/>
      <c r="EM63" s="1603"/>
      <c r="EN63" s="1603"/>
      <c r="EO63" s="1603"/>
      <c r="EP63" s="1603"/>
      <c r="EQ63" s="1603"/>
      <c r="ER63" s="1603"/>
      <c r="ES63" s="1609"/>
      <c r="ET63" s="1603"/>
      <c r="EU63" s="1603"/>
      <c r="EV63" s="1603"/>
      <c r="EW63" s="1603"/>
      <c r="EX63" s="1603"/>
      <c r="EY63" s="1603"/>
      <c r="EZ63" s="1603"/>
      <c r="FA63" s="1603"/>
      <c r="FB63" s="1603"/>
      <c r="FC63" s="1603"/>
      <c r="FD63" s="1603"/>
      <c r="FE63" s="1603"/>
      <c r="FF63" s="1603"/>
      <c r="FG63" s="1603"/>
      <c r="FH63" s="1603"/>
      <c r="FI63" s="1608"/>
      <c r="FJ63" s="1608"/>
      <c r="FK63" s="1608"/>
      <c r="FL63" s="1608"/>
      <c r="FM63" s="1603"/>
      <c r="FN63" s="1603"/>
      <c r="FO63" s="1603"/>
      <c r="FP63" s="1603"/>
      <c r="FQ63" s="1603"/>
      <c r="FR63" s="1603"/>
      <c r="FS63" s="1603"/>
      <c r="FT63" s="1603"/>
      <c r="FU63" s="1603"/>
      <c r="FV63" s="1603"/>
      <c r="FW63" s="1603"/>
      <c r="FX63" s="1603"/>
      <c r="FY63" s="1603"/>
      <c r="FZ63" s="1603"/>
      <c r="GA63" s="1603"/>
      <c r="GB63" s="1602" t="s">
        <v>1142</v>
      </c>
      <c r="GC63" s="1602" t="s">
        <v>1142</v>
      </c>
      <c r="GD63" s="1610">
        <v>6.5430000000000001</v>
      </c>
      <c r="GE63" s="1611">
        <v>18.693000000000001</v>
      </c>
      <c r="GF63" s="1612">
        <v>10.71</v>
      </c>
      <c r="GG63" s="1611">
        <v>0.88700000000000001</v>
      </c>
      <c r="GH63" s="1611">
        <v>0.52200000000000002</v>
      </c>
      <c r="GI63" s="1613">
        <v>0</v>
      </c>
      <c r="GJ63" s="1611">
        <v>0</v>
      </c>
      <c r="GK63" s="1613">
        <v>0</v>
      </c>
      <c r="GL63" s="1611">
        <v>0</v>
      </c>
      <c r="GM63" s="1613">
        <v>0</v>
      </c>
      <c r="GN63" s="1612">
        <v>0</v>
      </c>
      <c r="GO63" s="1614">
        <v>2.718</v>
      </c>
      <c r="GP63" s="1612">
        <v>13.625999999999999</v>
      </c>
      <c r="GQ63" s="1615">
        <v>15.782999999999999</v>
      </c>
      <c r="GR63" s="1612">
        <v>20.986999999999998</v>
      </c>
      <c r="GS63" s="1614">
        <v>5.4210000000000003</v>
      </c>
      <c r="GT63" s="1612">
        <v>1.4330000000000001</v>
      </c>
      <c r="GU63" s="1612">
        <v>0</v>
      </c>
      <c r="GV63" s="1616">
        <v>4.0000000000000001E-3</v>
      </c>
      <c r="GW63" s="1612">
        <v>0</v>
      </c>
      <c r="GX63" s="1616">
        <v>0</v>
      </c>
      <c r="GY63" s="1617">
        <v>0</v>
      </c>
      <c r="GZ63" s="1618">
        <v>0</v>
      </c>
      <c r="HA63" s="1619">
        <v>0</v>
      </c>
      <c r="HB63" s="1620">
        <v>0</v>
      </c>
      <c r="HC63" s="1621">
        <v>0</v>
      </c>
      <c r="HD63" s="1622">
        <v>0</v>
      </c>
      <c r="HE63" s="1622">
        <v>0</v>
      </c>
      <c r="HF63" s="1622">
        <v>0</v>
      </c>
      <c r="HG63" s="1622">
        <v>0</v>
      </c>
      <c r="HH63" s="1622">
        <v>0</v>
      </c>
      <c r="HI63" s="1622">
        <v>0</v>
      </c>
      <c r="HJ63" s="1622">
        <v>0</v>
      </c>
      <c r="HK63" s="1622">
        <v>0</v>
      </c>
      <c r="HL63" s="1622">
        <v>0</v>
      </c>
      <c r="HM63" s="1622">
        <v>0</v>
      </c>
      <c r="HN63" s="1623">
        <v>0</v>
      </c>
      <c r="HO63" s="1623">
        <v>0</v>
      </c>
      <c r="HP63" s="1622">
        <v>0</v>
      </c>
      <c r="HQ63" s="1611"/>
      <c r="HR63" s="1611"/>
      <c r="HS63" s="1611"/>
      <c r="HT63" s="1624"/>
      <c r="HU63" s="1625"/>
      <c r="HV63" s="1625"/>
      <c r="HW63" s="1625"/>
      <c r="HX63" s="1626"/>
      <c r="HY63" s="1624"/>
      <c r="HZ63" s="1627"/>
      <c r="IA63" s="1628"/>
      <c r="IB63" s="1629"/>
      <c r="IC63" s="1630"/>
      <c r="ID63" s="1631"/>
      <c r="IE63" s="1632"/>
      <c r="IF63" s="1632"/>
      <c r="IG63" s="1632"/>
      <c r="IH63" s="1633"/>
      <c r="II63" s="1634"/>
      <c r="IJ63" s="1635"/>
      <c r="IK63" s="1636"/>
      <c r="IL63" s="1637"/>
      <c r="IM63" s="1638"/>
      <c r="IN63" s="1639"/>
      <c r="IO63" s="1640"/>
      <c r="IP63" s="1641"/>
      <c r="IQ63" s="1632"/>
      <c r="IR63" s="1639"/>
      <c r="IS63" s="1641"/>
      <c r="IT63" s="1632"/>
      <c r="IU63" s="1640"/>
      <c r="IV63" s="1640"/>
      <c r="IW63" s="1640"/>
      <c r="IX63" s="1640"/>
      <c r="IY63" s="1640"/>
      <c r="IZ63" s="1640"/>
      <c r="JA63" s="1640"/>
      <c r="JB63" s="1640"/>
      <c r="JC63" s="1640"/>
      <c r="JD63" s="1639"/>
      <c r="JE63" s="1641"/>
      <c r="JF63" s="1632"/>
      <c r="JG63" s="1640"/>
      <c r="JH63" s="1640"/>
      <c r="JI63" s="1640"/>
      <c r="JJ63" s="1640"/>
      <c r="JK63" s="1640"/>
      <c r="JL63" s="1640"/>
      <c r="JM63" s="1640"/>
      <c r="JN63" s="1640"/>
      <c r="JO63" s="1640"/>
    </row>
    <row r="64" spans="1:302" ht="22.15" hidden="1" customHeight="1" thickBot="1">
      <c r="A64" s="1992"/>
      <c r="B64" s="1993"/>
      <c r="C64" s="1993"/>
      <c r="D64" s="1642" t="s">
        <v>1143</v>
      </c>
      <c r="E64" s="1603"/>
      <c r="F64" s="1603"/>
      <c r="G64" s="1603"/>
      <c r="H64" s="1604"/>
      <c r="I64" s="1604"/>
      <c r="J64" s="1604"/>
      <c r="K64" s="1604"/>
      <c r="L64" s="1604"/>
      <c r="M64" s="1604"/>
      <c r="N64" s="1604"/>
      <c r="O64" s="1604"/>
      <c r="P64" s="1604"/>
      <c r="Q64" s="1604"/>
      <c r="R64" s="1604"/>
      <c r="S64" s="1604"/>
      <c r="T64" s="1604"/>
      <c r="U64" s="1604"/>
      <c r="V64" s="1604"/>
      <c r="W64" s="1604"/>
      <c r="X64" s="1604"/>
      <c r="Y64" s="1604"/>
      <c r="Z64" s="1604"/>
      <c r="AA64" s="1604"/>
      <c r="AB64" s="1604"/>
      <c r="AC64" s="1604"/>
      <c r="AD64" s="1604"/>
      <c r="AE64" s="1604"/>
      <c r="AF64" s="1604"/>
      <c r="AG64" s="1604"/>
      <c r="AH64" s="1603"/>
      <c r="AI64" s="1605"/>
      <c r="AJ64" s="1603"/>
      <c r="AK64" s="1603"/>
      <c r="AL64" s="1603"/>
      <c r="AM64" s="1603"/>
      <c r="AN64" s="1603"/>
      <c r="AO64" s="1603"/>
      <c r="AP64" s="1603"/>
      <c r="AQ64" s="1603"/>
      <c r="AR64" s="1603"/>
      <c r="AS64" s="1603"/>
      <c r="AT64" s="1603"/>
      <c r="AU64" s="1603"/>
      <c r="AV64" s="1603"/>
      <c r="AW64" s="1603"/>
      <c r="AX64" s="1603"/>
      <c r="AY64" s="1603"/>
      <c r="AZ64" s="1603"/>
      <c r="BA64" s="1603"/>
      <c r="BB64" s="1603"/>
      <c r="BC64" s="1603"/>
      <c r="BD64" s="1603"/>
      <c r="BE64" s="1603"/>
      <c r="BF64" s="1603"/>
      <c r="BG64" s="1603"/>
      <c r="BH64" s="1603"/>
      <c r="BI64" s="1603"/>
      <c r="BJ64" s="1603"/>
      <c r="BK64" s="1603"/>
      <c r="BL64" s="1603"/>
      <c r="BM64" s="1603"/>
      <c r="BN64" s="1603"/>
      <c r="BO64" s="1603"/>
      <c r="BP64" s="1603"/>
      <c r="BQ64" s="1603"/>
      <c r="BR64" s="1603"/>
      <c r="BS64" s="1603"/>
      <c r="BT64" s="1603"/>
      <c r="BU64" s="1603"/>
      <c r="BV64" s="1603"/>
      <c r="BW64" s="1603"/>
      <c r="BX64" s="1603"/>
      <c r="BY64" s="1603"/>
      <c r="BZ64" s="1603"/>
      <c r="CA64" s="1603"/>
      <c r="CB64" s="1603"/>
      <c r="CC64" s="1603"/>
      <c r="CD64" s="1603"/>
      <c r="CE64" s="1603"/>
      <c r="CF64" s="1603"/>
      <c r="CG64" s="1603"/>
      <c r="CH64" s="1603"/>
      <c r="CI64" s="1603"/>
      <c r="CJ64" s="1603"/>
      <c r="CK64" s="1603"/>
      <c r="CL64" s="1603"/>
      <c r="CM64" s="1603"/>
      <c r="CN64" s="1603"/>
      <c r="CO64" s="1603"/>
      <c r="CP64" s="1603"/>
      <c r="CQ64" s="1603"/>
      <c r="CR64" s="1603"/>
      <c r="CS64" s="1603"/>
      <c r="CT64" s="1603"/>
      <c r="CU64" s="1643"/>
      <c r="CV64" s="1603"/>
      <c r="CW64" s="1643"/>
      <c r="CX64" s="1603"/>
      <c r="CY64" s="1603"/>
      <c r="CZ64" s="1608"/>
      <c r="DA64" s="1608" t="s">
        <v>1120</v>
      </c>
      <c r="DB64" s="1608"/>
      <c r="DC64" s="1608"/>
      <c r="DD64" s="1603"/>
      <c r="DE64" s="1603"/>
      <c r="DF64" s="1603"/>
      <c r="DG64" s="1603"/>
      <c r="DH64" s="1603"/>
      <c r="DI64" s="1603"/>
      <c r="DJ64" s="1603"/>
      <c r="DK64" s="1603"/>
      <c r="DL64" s="1603"/>
      <c r="DM64" s="1603"/>
      <c r="DN64" s="1603"/>
      <c r="DO64" s="1603"/>
      <c r="DP64" s="1603"/>
      <c r="DQ64" s="1603"/>
      <c r="DR64" s="1603"/>
      <c r="DS64" s="1603"/>
      <c r="DT64" s="1603"/>
      <c r="DU64" s="1603"/>
      <c r="DV64" s="1603"/>
      <c r="DW64" s="1603"/>
      <c r="DX64" s="1603"/>
      <c r="DY64" s="1603"/>
      <c r="DZ64" s="1603"/>
      <c r="EA64" s="1603"/>
      <c r="EB64" s="1603"/>
      <c r="EC64" s="1603"/>
      <c r="ED64" s="1603"/>
      <c r="EE64" s="1603"/>
      <c r="EF64" s="1603"/>
      <c r="EG64" s="1603"/>
      <c r="EH64" s="1603"/>
      <c r="EI64" s="1603"/>
      <c r="EJ64" s="1603"/>
      <c r="EK64" s="1603"/>
      <c r="EL64" s="1603"/>
      <c r="EM64" s="1606"/>
      <c r="EN64" s="1603"/>
      <c r="EO64" s="1603"/>
      <c r="EP64" s="1603"/>
      <c r="EQ64" s="1603"/>
      <c r="ER64" s="1603"/>
      <c r="ES64" s="1603"/>
      <c r="ET64" s="1603"/>
      <c r="EU64" s="1603"/>
      <c r="EV64" s="1603"/>
      <c r="EW64" s="1603"/>
      <c r="EX64" s="1603"/>
      <c r="EY64" s="1603"/>
      <c r="EZ64" s="1603"/>
      <c r="FA64" s="1603"/>
      <c r="FB64" s="1603"/>
      <c r="FC64" s="1603"/>
      <c r="FD64" s="1603"/>
      <c r="FE64" s="1603"/>
      <c r="FF64" s="1603"/>
      <c r="FG64" s="1603"/>
      <c r="FH64" s="1603"/>
      <c r="FI64" s="1608"/>
      <c r="FJ64" s="1608"/>
      <c r="FK64" s="1608"/>
      <c r="FL64" s="1608"/>
      <c r="FM64" s="1603"/>
      <c r="FN64" s="1603"/>
      <c r="FO64" s="1603"/>
      <c r="FP64" s="1603"/>
      <c r="FQ64" s="1603"/>
      <c r="FR64" s="1603"/>
      <c r="FS64" s="1603"/>
      <c r="FT64" s="1603"/>
      <c r="FU64" s="1603"/>
      <c r="FV64" s="1603"/>
      <c r="FW64" s="1603"/>
      <c r="FX64" s="1603"/>
      <c r="FY64" s="1603"/>
      <c r="FZ64" s="1603"/>
      <c r="GA64" s="1603"/>
      <c r="GB64" s="1642" t="s">
        <v>1143</v>
      </c>
      <c r="GC64" s="1642" t="s">
        <v>1143</v>
      </c>
      <c r="GD64" s="1644">
        <v>1.7999999999999999E-2</v>
      </c>
      <c r="GE64" s="1645">
        <v>3.6970000000000001</v>
      </c>
      <c r="GF64" s="1646">
        <v>16.704999999999998</v>
      </c>
      <c r="GG64" s="1645">
        <v>13.906000000000001</v>
      </c>
      <c r="GH64" s="1645">
        <v>6.2050000000000001</v>
      </c>
      <c r="GI64" s="1647">
        <v>2.1669999999999998</v>
      </c>
      <c r="GJ64" s="1645">
        <v>0.33100000000000002</v>
      </c>
      <c r="GK64" s="1647">
        <v>2.9000000000000001E-2</v>
      </c>
      <c r="GL64" s="1645">
        <v>0</v>
      </c>
      <c r="GM64" s="1647">
        <v>0.72699999999999998</v>
      </c>
      <c r="GN64" s="1646">
        <v>0</v>
      </c>
      <c r="GO64" s="1648">
        <v>1E-3</v>
      </c>
      <c r="GP64" s="1646">
        <v>0</v>
      </c>
      <c r="GQ64" s="1646">
        <v>4.0419999999999998</v>
      </c>
      <c r="GR64" s="1646">
        <v>8.1969999999999992</v>
      </c>
      <c r="GS64" s="1648">
        <v>34.216999999999999</v>
      </c>
      <c r="GT64" s="1646">
        <v>6.1740000000000004</v>
      </c>
      <c r="GU64" s="1646">
        <v>1.5329999999999999</v>
      </c>
      <c r="GV64" s="1649">
        <v>0.13</v>
      </c>
      <c r="GW64" s="1646">
        <v>0</v>
      </c>
      <c r="GX64" s="1649">
        <v>0</v>
      </c>
      <c r="GY64" s="1650">
        <v>0</v>
      </c>
      <c r="GZ64" s="1651">
        <v>0</v>
      </c>
      <c r="HA64" s="1652">
        <v>0</v>
      </c>
      <c r="HB64" s="1653">
        <v>0</v>
      </c>
      <c r="HC64" s="1654">
        <v>0</v>
      </c>
      <c r="HD64" s="1655">
        <v>0</v>
      </c>
      <c r="HE64" s="1655">
        <v>0</v>
      </c>
      <c r="HF64" s="1655">
        <v>0</v>
      </c>
      <c r="HG64" s="1655">
        <v>0</v>
      </c>
      <c r="HH64" s="1655">
        <v>0</v>
      </c>
      <c r="HI64" s="1655">
        <v>0</v>
      </c>
      <c r="HJ64" s="1655">
        <v>0</v>
      </c>
      <c r="HK64" s="1655">
        <v>0</v>
      </c>
      <c r="HL64" s="1655">
        <v>0</v>
      </c>
      <c r="HM64" s="1655">
        <v>0</v>
      </c>
      <c r="HN64" s="1656">
        <v>0</v>
      </c>
      <c r="HO64" s="1656">
        <v>0</v>
      </c>
      <c r="HP64" s="1655">
        <v>0</v>
      </c>
      <c r="HQ64" s="1645"/>
      <c r="HR64" s="1645"/>
      <c r="HS64" s="1645"/>
      <c r="HT64" s="1657"/>
      <c r="HU64" s="1658"/>
      <c r="HV64" s="1658"/>
      <c r="HW64" s="1658"/>
      <c r="HX64" s="1659"/>
      <c r="HY64" s="1657"/>
      <c r="HZ64" s="1660"/>
      <c r="IA64" s="1661"/>
      <c r="IB64" s="1662"/>
      <c r="IC64" s="1663"/>
      <c r="ID64" s="1664"/>
      <c r="IE64" s="1665"/>
      <c r="IF64" s="1665"/>
      <c r="IG64" s="1665"/>
      <c r="IH64" s="1666"/>
      <c r="II64" s="1667"/>
      <c r="IJ64" s="1668"/>
      <c r="IK64" s="1669"/>
      <c r="IL64" s="1670"/>
      <c r="IM64" s="1671"/>
      <c r="IN64" s="1672"/>
      <c r="IO64" s="1673"/>
      <c r="IP64" s="1674"/>
      <c r="IQ64" s="1665"/>
      <c r="IR64" s="1672"/>
      <c r="IS64" s="1674"/>
      <c r="IT64" s="1665"/>
      <c r="IU64" s="1673"/>
      <c r="IV64" s="1673"/>
      <c r="IW64" s="1673"/>
      <c r="IX64" s="1673"/>
      <c r="IY64" s="1673"/>
      <c r="IZ64" s="1673"/>
      <c r="JA64" s="1673"/>
      <c r="JB64" s="1673"/>
      <c r="JC64" s="1673"/>
      <c r="JD64" s="1672"/>
      <c r="JE64" s="1674"/>
      <c r="JF64" s="1665"/>
      <c r="JG64" s="1673"/>
      <c r="JH64" s="1673"/>
      <c r="JI64" s="1673"/>
      <c r="JJ64" s="1673"/>
      <c r="JK64" s="1673"/>
      <c r="JL64" s="1673"/>
      <c r="JM64" s="1673"/>
      <c r="JN64" s="1673"/>
      <c r="JO64" s="1673"/>
    </row>
    <row r="65" spans="1:275" ht="22.15" hidden="1" customHeight="1" thickBot="1">
      <c r="A65" s="1992"/>
      <c r="B65" s="1993"/>
      <c r="C65" s="1993"/>
      <c r="D65" s="1642" t="s">
        <v>1144</v>
      </c>
      <c r="E65" s="1603"/>
      <c r="F65" s="1603"/>
      <c r="G65" s="1603"/>
      <c r="H65" s="1604"/>
      <c r="I65" s="1604"/>
      <c r="J65" s="1604"/>
      <c r="K65" s="1604"/>
      <c r="L65" s="1604"/>
      <c r="M65" s="1604"/>
      <c r="N65" s="1604"/>
      <c r="O65" s="1604"/>
      <c r="P65" s="1604"/>
      <c r="Q65" s="1604"/>
      <c r="R65" s="1604"/>
      <c r="S65" s="1604"/>
      <c r="T65" s="1604"/>
      <c r="U65" s="1604"/>
      <c r="V65" s="1604"/>
      <c r="W65" s="1604"/>
      <c r="X65" s="1604"/>
      <c r="Y65" s="1604"/>
      <c r="Z65" s="1604"/>
      <c r="AA65" s="1604"/>
      <c r="AB65" s="1604"/>
      <c r="AC65" s="1604"/>
      <c r="AD65" s="1604"/>
      <c r="AE65" s="1604"/>
      <c r="AF65" s="1604"/>
      <c r="AG65" s="1604"/>
      <c r="AH65" s="1603"/>
      <c r="AI65" s="1605"/>
      <c r="AJ65" s="1603"/>
      <c r="AK65" s="1603"/>
      <c r="AL65" s="1603"/>
      <c r="AM65" s="1603"/>
      <c r="AN65" s="1603"/>
      <c r="AO65" s="1603"/>
      <c r="AP65" s="1603"/>
      <c r="AQ65" s="1603"/>
      <c r="AR65" s="1603"/>
      <c r="AS65" s="1603"/>
      <c r="AT65" s="1603"/>
      <c r="AU65" s="1603"/>
      <c r="AV65" s="1603"/>
      <c r="AW65" s="1603"/>
      <c r="AX65" s="1603"/>
      <c r="AY65" s="1603"/>
      <c r="AZ65" s="1603"/>
      <c r="BA65" s="1603"/>
      <c r="BB65" s="1603"/>
      <c r="BC65" s="1603"/>
      <c r="BD65" s="1603"/>
      <c r="BE65" s="1603"/>
      <c r="BF65" s="1603"/>
      <c r="BG65" s="1603"/>
      <c r="BH65" s="1603"/>
      <c r="BI65" s="1603"/>
      <c r="BJ65" s="1603"/>
      <c r="BK65" s="1603"/>
      <c r="BL65" s="1603"/>
      <c r="BM65" s="1603"/>
      <c r="BN65" s="1603"/>
      <c r="BO65" s="1603"/>
      <c r="BP65" s="1603"/>
      <c r="BQ65" s="1603"/>
      <c r="BR65" s="1603"/>
      <c r="BS65" s="1603"/>
      <c r="BT65" s="1603"/>
      <c r="BU65" s="1603"/>
      <c r="BV65" s="1603"/>
      <c r="BW65" s="1603"/>
      <c r="BX65" s="1603"/>
      <c r="BY65" s="1603"/>
      <c r="BZ65" s="1603"/>
      <c r="CA65" s="1603"/>
      <c r="CB65" s="1603"/>
      <c r="CC65" s="1603"/>
      <c r="CD65" s="1603"/>
      <c r="CE65" s="1603"/>
      <c r="CF65" s="1603"/>
      <c r="CG65" s="1603"/>
      <c r="CH65" s="1603"/>
      <c r="CI65" s="1603"/>
      <c r="CJ65" s="1603"/>
      <c r="CK65" s="1603"/>
      <c r="CL65" s="1603"/>
      <c r="CM65" s="1603"/>
      <c r="CN65" s="1603"/>
      <c r="CO65" s="1603"/>
      <c r="CP65" s="1603"/>
      <c r="CQ65" s="1603"/>
      <c r="CR65" s="1603"/>
      <c r="CS65" s="1603"/>
      <c r="CT65" s="1603"/>
      <c r="CU65" s="1607"/>
      <c r="CV65" s="1603"/>
      <c r="CW65" s="1603"/>
      <c r="CX65" s="1603"/>
      <c r="CY65" s="1603"/>
      <c r="CZ65" s="1608"/>
      <c r="DA65" s="1608"/>
      <c r="DB65" s="1608"/>
      <c r="DC65" s="1608"/>
      <c r="DD65" s="1603"/>
      <c r="DE65" s="1603"/>
      <c r="DF65" s="1603"/>
      <c r="DG65" s="1603"/>
      <c r="DH65" s="1603"/>
      <c r="DI65" s="1603"/>
      <c r="DJ65" s="1603"/>
      <c r="DK65" s="1603"/>
      <c r="DL65" s="1603"/>
      <c r="DM65" s="1603"/>
      <c r="DN65" s="1603"/>
      <c r="DO65" s="1603"/>
      <c r="DP65" s="1603"/>
      <c r="DQ65" s="1603"/>
      <c r="DR65" s="1603"/>
      <c r="DS65" s="1603"/>
      <c r="DT65" s="1603"/>
      <c r="DU65" s="1603"/>
      <c r="DV65" s="1603"/>
      <c r="DW65" s="1603"/>
      <c r="DX65" s="1603"/>
      <c r="DY65" s="1603"/>
      <c r="DZ65" s="1603"/>
      <c r="EA65" s="1603"/>
      <c r="EB65" s="1603"/>
      <c r="EC65" s="1603"/>
      <c r="ED65" s="1603"/>
      <c r="EE65" s="1603"/>
      <c r="EF65" s="1603"/>
      <c r="EG65" s="1603"/>
      <c r="EH65" s="1603"/>
      <c r="EI65" s="1603"/>
      <c r="EJ65" s="1603"/>
      <c r="EK65" s="1603"/>
      <c r="EL65" s="1603"/>
      <c r="EM65" s="1603"/>
      <c r="EN65" s="1603"/>
      <c r="EO65" s="1603"/>
      <c r="EP65" s="1603"/>
      <c r="EQ65" s="1603"/>
      <c r="ER65" s="1603"/>
      <c r="ES65" s="1603"/>
      <c r="ET65" s="1603"/>
      <c r="EU65" s="1603"/>
      <c r="EV65" s="1603"/>
      <c r="EW65" s="1603"/>
      <c r="EX65" s="1603"/>
      <c r="EY65" s="1603"/>
      <c r="EZ65" s="1603"/>
      <c r="FA65" s="1603"/>
      <c r="FB65" s="1603"/>
      <c r="FC65" s="1603"/>
      <c r="FD65" s="1603"/>
      <c r="FE65" s="1603"/>
      <c r="FF65" s="1603"/>
      <c r="FG65" s="1603"/>
      <c r="FH65" s="1603"/>
      <c r="FI65" s="1608"/>
      <c r="FJ65" s="1608"/>
      <c r="FK65" s="1608"/>
      <c r="FL65" s="1608"/>
      <c r="FM65" s="1603"/>
      <c r="FN65" s="1603"/>
      <c r="FO65" s="1603"/>
      <c r="FP65" s="1603"/>
      <c r="FQ65" s="1603"/>
      <c r="FR65" s="1603"/>
      <c r="FS65" s="1603"/>
      <c r="FT65" s="1603"/>
      <c r="FU65" s="1603"/>
      <c r="FV65" s="1603"/>
      <c r="FW65" s="1603"/>
      <c r="FX65" s="1603"/>
      <c r="FY65" s="1603"/>
      <c r="FZ65" s="1603"/>
      <c r="GA65" s="1603"/>
      <c r="GB65" s="1642" t="s">
        <v>1144</v>
      </c>
      <c r="GC65" s="1642" t="s">
        <v>1144</v>
      </c>
      <c r="GD65" s="1675">
        <v>13.920999999999999</v>
      </c>
      <c r="GE65" s="1676">
        <v>28.917000000000002</v>
      </c>
      <c r="GF65" s="1677">
        <f>GE65+GF63-GF64</f>
        <v>22.922000000000004</v>
      </c>
      <c r="GG65" s="1676">
        <f>GF65+GG63-GG64</f>
        <v>9.903000000000004</v>
      </c>
      <c r="GH65" s="1676">
        <f>GG65+GH63-GH64</f>
        <v>4.2200000000000042</v>
      </c>
      <c r="GI65" s="1678">
        <v>2.137</v>
      </c>
      <c r="GJ65" s="1676">
        <f t="shared" ref="GJ65:GQ65" si="119">GI65+GJ63-GJ64</f>
        <v>1.806</v>
      </c>
      <c r="GK65" s="1678">
        <f t="shared" si="119"/>
        <v>1.7770000000000001</v>
      </c>
      <c r="GL65" s="1676">
        <f t="shared" si="119"/>
        <v>1.7770000000000001</v>
      </c>
      <c r="GM65" s="1678">
        <f t="shared" si="119"/>
        <v>1.0500000000000003</v>
      </c>
      <c r="GN65" s="1677">
        <f t="shared" si="119"/>
        <v>1.0500000000000003</v>
      </c>
      <c r="GO65" s="1679">
        <f t="shared" si="119"/>
        <v>3.7670000000000003</v>
      </c>
      <c r="GP65" s="1677">
        <f t="shared" si="119"/>
        <v>17.393000000000001</v>
      </c>
      <c r="GQ65" s="1677">
        <f t="shared" si="119"/>
        <v>29.134</v>
      </c>
      <c r="GR65" s="1677">
        <v>37.036000000000001</v>
      </c>
      <c r="GS65" s="1679">
        <f t="shared" ref="GS65:HP65" si="120">GR65+GS63-GS64</f>
        <v>8.240000000000002</v>
      </c>
      <c r="GT65" s="1677">
        <f t="shared" si="120"/>
        <v>3.4990000000000014</v>
      </c>
      <c r="GU65" s="1677">
        <f t="shared" si="120"/>
        <v>1.9660000000000015</v>
      </c>
      <c r="GV65" s="1680">
        <f t="shared" si="120"/>
        <v>1.8400000000000016</v>
      </c>
      <c r="GW65" s="1677">
        <f t="shared" si="120"/>
        <v>1.8400000000000016</v>
      </c>
      <c r="GX65" s="1680">
        <f t="shared" si="120"/>
        <v>1.8400000000000016</v>
      </c>
      <c r="GY65" s="1681">
        <f t="shared" si="120"/>
        <v>1.8400000000000016</v>
      </c>
      <c r="GZ65" s="1682">
        <f t="shared" si="120"/>
        <v>1.8400000000000016</v>
      </c>
      <c r="HA65" s="1683">
        <f t="shared" si="120"/>
        <v>1.8400000000000016</v>
      </c>
      <c r="HB65" s="1684">
        <f t="shared" si="120"/>
        <v>1.8400000000000016</v>
      </c>
      <c r="HC65" s="1685">
        <f t="shared" si="120"/>
        <v>1.8400000000000016</v>
      </c>
      <c r="HD65" s="1686">
        <f t="shared" si="120"/>
        <v>1.8400000000000016</v>
      </c>
      <c r="HE65" s="1686">
        <f t="shared" si="120"/>
        <v>1.8400000000000016</v>
      </c>
      <c r="HF65" s="1686">
        <f t="shared" si="120"/>
        <v>1.8400000000000016</v>
      </c>
      <c r="HG65" s="1686">
        <f t="shared" si="120"/>
        <v>1.8400000000000016</v>
      </c>
      <c r="HH65" s="1686">
        <f t="shared" si="120"/>
        <v>1.8400000000000016</v>
      </c>
      <c r="HI65" s="1686">
        <f t="shared" si="120"/>
        <v>1.8400000000000016</v>
      </c>
      <c r="HJ65" s="1686">
        <f t="shared" si="120"/>
        <v>1.8400000000000016</v>
      </c>
      <c r="HK65" s="1686">
        <f t="shared" si="120"/>
        <v>1.8400000000000016</v>
      </c>
      <c r="HL65" s="1686">
        <f t="shared" si="120"/>
        <v>1.8400000000000016</v>
      </c>
      <c r="HM65" s="1686">
        <f t="shared" si="120"/>
        <v>1.8400000000000016</v>
      </c>
      <c r="HN65" s="1687">
        <f t="shared" si="120"/>
        <v>1.8400000000000016</v>
      </c>
      <c r="HO65" s="1687">
        <f t="shared" si="120"/>
        <v>1.8400000000000016</v>
      </c>
      <c r="HP65" s="1686">
        <f t="shared" si="120"/>
        <v>1.8400000000000016</v>
      </c>
      <c r="HQ65" s="1676"/>
      <c r="HR65" s="1676"/>
      <c r="HS65" s="1676"/>
      <c r="HT65" s="1688"/>
      <c r="HU65" s="1689"/>
      <c r="HV65" s="1689"/>
      <c r="HW65" s="1689"/>
      <c r="HX65" s="1690"/>
      <c r="HY65" s="1688"/>
      <c r="HZ65" s="1691"/>
      <c r="IA65" s="1692"/>
      <c r="IB65" s="1693"/>
      <c r="IC65" s="1694"/>
      <c r="ID65" s="1695"/>
      <c r="IE65" s="1665"/>
      <c r="IF65" s="1665"/>
      <c r="IG65" s="1665"/>
      <c r="IH65" s="1666"/>
      <c r="II65" s="1667"/>
      <c r="IJ65" s="1668"/>
      <c r="IK65" s="1669"/>
      <c r="IL65" s="1670"/>
      <c r="IM65" s="1671"/>
      <c r="IN65" s="1672"/>
      <c r="IO65" s="1673"/>
      <c r="IP65" s="1674"/>
      <c r="IQ65" s="1665"/>
      <c r="IR65" s="1672"/>
      <c r="IS65" s="1674"/>
      <c r="IT65" s="1665"/>
      <c r="IU65" s="1673"/>
      <c r="IV65" s="1673"/>
      <c r="IW65" s="1673"/>
      <c r="IX65" s="1673"/>
      <c r="IY65" s="1673"/>
      <c r="IZ65" s="1673"/>
      <c r="JA65" s="1673"/>
      <c r="JB65" s="1673"/>
      <c r="JC65" s="1673"/>
      <c r="JD65" s="1672"/>
      <c r="JE65" s="1674"/>
      <c r="JF65" s="1665"/>
      <c r="JG65" s="1673"/>
      <c r="JH65" s="1673"/>
      <c r="JI65" s="1673"/>
      <c r="JJ65" s="1673"/>
      <c r="JK65" s="1673"/>
      <c r="JL65" s="1673"/>
      <c r="JM65" s="1673"/>
      <c r="JN65" s="1673"/>
      <c r="JO65" s="1673"/>
    </row>
    <row r="66" spans="1:275" ht="22.15" hidden="1" customHeight="1" thickBot="1">
      <c r="A66" s="1992"/>
      <c r="B66" s="1993"/>
      <c r="C66" s="1993"/>
      <c r="D66" s="1696" t="s">
        <v>1145</v>
      </c>
      <c r="E66" s="1697"/>
      <c r="F66" s="1697"/>
      <c r="G66" s="1697"/>
      <c r="H66" s="1698"/>
      <c r="I66" s="1698"/>
      <c r="J66" s="1698"/>
      <c r="K66" s="1698"/>
      <c r="L66" s="1698"/>
      <c r="M66" s="1698"/>
      <c r="N66" s="1698"/>
      <c r="O66" s="1698"/>
      <c r="P66" s="1698"/>
      <c r="Q66" s="1698"/>
      <c r="R66" s="1698"/>
      <c r="S66" s="1698"/>
      <c r="T66" s="1698"/>
      <c r="U66" s="1698"/>
      <c r="V66" s="1698"/>
      <c r="W66" s="1698"/>
      <c r="X66" s="1698"/>
      <c r="Y66" s="1698"/>
      <c r="Z66" s="1698"/>
      <c r="AA66" s="1698"/>
      <c r="AB66" s="1698"/>
      <c r="AC66" s="1698"/>
      <c r="AD66" s="1698"/>
      <c r="AE66" s="1698"/>
      <c r="AF66" s="1698"/>
      <c r="AG66" s="1698"/>
      <c r="AH66" s="1697"/>
      <c r="AI66" s="1699"/>
      <c r="AJ66" s="1697"/>
      <c r="AK66" s="1697"/>
      <c r="AL66" s="1697"/>
      <c r="AM66" s="1697"/>
      <c r="AN66" s="1697"/>
      <c r="AO66" s="1697"/>
      <c r="AP66" s="1697"/>
      <c r="AQ66" s="1697"/>
      <c r="AR66" s="1697"/>
      <c r="AS66" s="1697"/>
      <c r="AT66" s="1697"/>
      <c r="AU66" s="1697"/>
      <c r="AV66" s="1697"/>
      <c r="AW66" s="1697"/>
      <c r="AX66" s="1697"/>
      <c r="AY66" s="1697"/>
      <c r="AZ66" s="1697"/>
      <c r="BA66" s="1697"/>
      <c r="BB66" s="1697"/>
      <c r="BC66" s="1697"/>
      <c r="BD66" s="1697"/>
      <c r="BE66" s="1697"/>
      <c r="BF66" s="1697"/>
      <c r="BG66" s="1697"/>
      <c r="BH66" s="1697"/>
      <c r="BI66" s="1697"/>
      <c r="BJ66" s="1697"/>
      <c r="BK66" s="1697"/>
      <c r="BL66" s="1697"/>
      <c r="BM66" s="1697"/>
      <c r="BN66" s="1697"/>
      <c r="BO66" s="1697"/>
      <c r="BP66" s="1697"/>
      <c r="BQ66" s="1697"/>
      <c r="BR66" s="1697"/>
      <c r="BS66" s="1697"/>
      <c r="BT66" s="1697"/>
      <c r="BU66" s="1697"/>
      <c r="BV66" s="1697"/>
      <c r="BW66" s="1697"/>
      <c r="BX66" s="1697"/>
      <c r="BY66" s="1697"/>
      <c r="BZ66" s="1697"/>
      <c r="CA66" s="1697"/>
      <c r="CB66" s="1697"/>
      <c r="CC66" s="1697"/>
      <c r="CD66" s="1697"/>
      <c r="CE66" s="1697"/>
      <c r="CF66" s="1697"/>
      <c r="CG66" s="1697"/>
      <c r="CH66" s="1697"/>
      <c r="CI66" s="1697"/>
      <c r="CJ66" s="1697"/>
      <c r="CK66" s="1697"/>
      <c r="CL66" s="1697"/>
      <c r="CM66" s="1697"/>
      <c r="CN66" s="1697"/>
      <c r="CO66" s="1697"/>
      <c r="CP66" s="1697"/>
      <c r="CQ66" s="1697"/>
      <c r="CR66" s="1697"/>
      <c r="CS66" s="1697"/>
      <c r="CT66" s="1697"/>
      <c r="CU66" s="1697"/>
      <c r="CV66" s="1697"/>
      <c r="CW66" s="1697"/>
      <c r="CX66" s="1697"/>
      <c r="CY66" s="1700"/>
      <c r="CZ66" s="1700"/>
      <c r="DA66" s="1700"/>
      <c r="DB66" s="1700"/>
      <c r="DC66" s="1700"/>
      <c r="DD66" s="1697"/>
      <c r="DE66" s="1697"/>
      <c r="DF66" s="1697"/>
      <c r="DG66" s="1697"/>
      <c r="DH66" s="1697"/>
      <c r="DI66" s="1697"/>
      <c r="DJ66" s="1697"/>
      <c r="DK66" s="1697"/>
      <c r="DL66" s="1697"/>
      <c r="DM66" s="1697"/>
      <c r="DN66" s="1697"/>
      <c r="DO66" s="1697"/>
      <c r="DP66" s="1697"/>
      <c r="DQ66" s="1697"/>
      <c r="DR66" s="1697"/>
      <c r="DS66" s="1697"/>
      <c r="DT66" s="1697"/>
      <c r="DU66" s="1697"/>
      <c r="DV66" s="1697"/>
      <c r="DW66" s="1697"/>
      <c r="DX66" s="1697"/>
      <c r="DY66" s="1697"/>
      <c r="DZ66" s="1697"/>
      <c r="EA66" s="1697"/>
      <c r="EB66" s="1697"/>
      <c r="EC66" s="1697"/>
      <c r="ED66" s="1697"/>
      <c r="EE66" s="1697"/>
      <c r="EF66" s="1697"/>
      <c r="EG66" s="1697"/>
      <c r="EH66" s="1697"/>
      <c r="EI66" s="1697"/>
      <c r="EJ66" s="1697"/>
      <c r="EK66" s="1697"/>
      <c r="EL66" s="1697"/>
      <c r="EM66" s="1697"/>
      <c r="EN66" s="1697"/>
      <c r="EO66" s="1697"/>
      <c r="EP66" s="1697"/>
      <c r="EQ66" s="1697"/>
      <c r="ER66" s="1697"/>
      <c r="ES66" s="1697"/>
      <c r="ET66" s="1697"/>
      <c r="EU66" s="1697"/>
      <c r="EV66" s="1697"/>
      <c r="EW66" s="1697"/>
      <c r="EX66" s="1697"/>
      <c r="EY66" s="1697"/>
      <c r="EZ66" s="1697"/>
      <c r="FA66" s="1697"/>
      <c r="FB66" s="1697"/>
      <c r="FC66" s="1697"/>
      <c r="FD66" s="1697"/>
      <c r="FE66" s="1697"/>
      <c r="FF66" s="1697"/>
      <c r="FG66" s="1697"/>
      <c r="FH66" s="1697"/>
      <c r="FI66" s="1700"/>
      <c r="FJ66" s="1700"/>
      <c r="FK66" s="1700"/>
      <c r="FL66" s="1700"/>
      <c r="FM66" s="1697"/>
      <c r="FN66" s="1697"/>
      <c r="FO66" s="1697"/>
      <c r="FP66" s="1697"/>
      <c r="FQ66" s="1697"/>
      <c r="FR66" s="1697"/>
      <c r="FS66" s="1697"/>
      <c r="FT66" s="1697"/>
      <c r="FU66" s="1697"/>
      <c r="FV66" s="1697"/>
      <c r="FW66" s="1697"/>
      <c r="FX66" s="1697"/>
      <c r="FY66" s="1697"/>
      <c r="FZ66" s="1697"/>
      <c r="GA66" s="1697"/>
      <c r="GB66" s="1696" t="s">
        <v>1145</v>
      </c>
      <c r="GC66" s="1696" t="s">
        <v>1145</v>
      </c>
      <c r="GD66" s="1701">
        <f t="shared" ref="GD66:GT66" si="121">IF(GD65&lt;=GE64,GD65/GE64,IF(GD65&lt;=GE64+GF64,1+(GD65-GE64)/GF64,IF(GD65&lt;=GE64+GF64+GG64,2+(GD65-GE64-GF64)/GG64,GD65*3/(GE64+GF64+GG64))))</f>
        <v>1.6120323256510027</v>
      </c>
      <c r="GE66" s="1702">
        <f t="shared" si="121"/>
        <v>1.878182079677837</v>
      </c>
      <c r="GF66" s="1703">
        <f t="shared" si="121"/>
        <v>3.0867223269593334</v>
      </c>
      <c r="GG66" s="1702">
        <f t="shared" si="121"/>
        <v>3.413650465356775</v>
      </c>
      <c r="GH66" s="1702">
        <f t="shared" si="121"/>
        <v>5.0098931539374805</v>
      </c>
      <c r="GI66" s="1704">
        <f t="shared" si="121"/>
        <v>17.80833333333333</v>
      </c>
      <c r="GJ66" s="1702">
        <f t="shared" si="121"/>
        <v>7.166666666666667</v>
      </c>
      <c r="GK66" s="1704">
        <f t="shared" si="121"/>
        <v>7.3328748280605236</v>
      </c>
      <c r="GL66" s="1702">
        <f t="shared" si="121"/>
        <v>7.3228021978021989</v>
      </c>
      <c r="GM66" s="1704">
        <f t="shared" si="121"/>
        <v>3150.0000000000009</v>
      </c>
      <c r="GN66" s="1703">
        <f t="shared" si="121"/>
        <v>2.2595249876298862</v>
      </c>
      <c r="GO66" s="1705">
        <f t="shared" si="121"/>
        <v>1.9319643740722416</v>
      </c>
      <c r="GP66" s="1703">
        <f t="shared" si="121"/>
        <v>2.1506268813747553</v>
      </c>
      <c r="GQ66" s="1703">
        <f t="shared" si="121"/>
        <v>1.6118888271911622</v>
      </c>
      <c r="GR66" s="1703">
        <f t="shared" si="121"/>
        <v>1.4565921606737937</v>
      </c>
      <c r="GS66" s="1705">
        <f t="shared" si="121"/>
        <v>3.1542682148781425</v>
      </c>
      <c r="GT66" s="1703">
        <f t="shared" si="121"/>
        <v>6.312086590499101</v>
      </c>
      <c r="GU66" s="1703"/>
      <c r="GV66" s="1706" t="str">
        <f t="shared" ref="GV66:HB66" si="122">IFERROR(IF(GV65&lt;=GW64,GV65/GW64,IF(GV65&lt;=GW64+GX64,1+(GV65-GW64)/GX64,IF(GV65&lt;=GW64+GX64+GY64,2+(GV65-GW64-GX64)/GY64,GV65*3/(GW64+GX64+GY64)))),"")</f>
        <v/>
      </c>
      <c r="GW66" s="1703" t="str">
        <f t="shared" si="122"/>
        <v/>
      </c>
      <c r="GX66" s="1706" t="str">
        <f t="shared" si="122"/>
        <v/>
      </c>
      <c r="GY66" s="1707" t="str">
        <f t="shared" si="122"/>
        <v/>
      </c>
      <c r="GZ66" s="1708" t="str">
        <f t="shared" si="122"/>
        <v/>
      </c>
      <c r="HA66" s="1709" t="str">
        <f t="shared" si="122"/>
        <v/>
      </c>
      <c r="HB66" s="1710" t="str">
        <f t="shared" si="122"/>
        <v/>
      </c>
      <c r="HC66" s="1711" t="str">
        <f>IFERROR(IF(HC65&lt;=HD64,HC65/HD64,IF(HC65&lt;=HD64+HE64,1+(HC65-HD64)/HE64,IF(HC65&lt;=HD64+HE64+#REF!,2+(HC65-HD64-HE64)/#REF!,HC65*3/(HD64+HE64+#REF!)))),"")</f>
        <v/>
      </c>
      <c r="HD66" s="1712" t="str">
        <f>IFERROR(IF(HD65&lt;=HE64,HD65/HE64,IF(HD65&lt;=HE64+#REF!,1+(HD65-HE64)/#REF!,IF(HD65&lt;=HE64+#REF!+#REF!,2+(HD65-HE64-#REF!)/#REF!,HD65*3/(HE64+#REF!+#REF!)))),"")</f>
        <v/>
      </c>
      <c r="HE66" s="1712" t="str">
        <f>IFERROR(IF(HE65&lt;=HF64,HE65/HF64,IF(HE65&lt;=HF64+#REF!,1+(HE65-HF64)/#REF!,IF(HE65&lt;=HF64+#REF!+#REF!,2+(HE65-HF64-#REF!)/#REF!,HE65*3/(HF64+#REF!+#REF!)))),"")</f>
        <v/>
      </c>
      <c r="HF66" s="1712" t="str">
        <f>IFERROR(IF(HF65&lt;=HG64,HF65/HG64,IF(HF65&lt;=HG64+#REF!,1+(HF65-HG64)/#REF!,IF(HF65&lt;=HG64+#REF!+#REF!,2+(HF65-HG64-#REF!)/#REF!,HF65*3/(HG64+#REF!+#REF!)))),"")</f>
        <v/>
      </c>
      <c r="HG66" s="1712" t="str">
        <f>IFERROR(IF(HG65&lt;=HH64,HG65/HH64,IF(HG65&lt;=HH64+#REF!,1+(HG65-HH64)/#REF!,IF(HG65&lt;=HH64+#REF!+#REF!,2+(HG65-HH64-#REF!)/#REF!,HG65*3/(HH64+#REF!+#REF!)))),"")</f>
        <v/>
      </c>
      <c r="HH66" s="1712" t="str">
        <f>IFERROR(IF(HH65&lt;=HI64,HH65/HI64,IF(HH65&lt;=HI64+#REF!,1+(HH65-HI64)/#REF!,IF(HH65&lt;=HI64+#REF!+#REF!,2+(HH65-HI64-#REF!)/#REF!,HH65*3/(HI64+#REF!+#REF!)))),"")</f>
        <v/>
      </c>
      <c r="HI66" s="1712" t="str">
        <f>IFERROR(IF(HI65&lt;=HK64,HI65/HK64,IF(HI65&lt;=HK64+#REF!,1+(HI65-HK64)/#REF!,IF(HI65&lt;=HK64+#REF!+#REF!,2+(HI65-HK64-#REF!)/#REF!,HI65*3/(HK64+#REF!+#REF!)))),"")</f>
        <v/>
      </c>
      <c r="HJ66" s="1712" t="str">
        <f>IFERROR(IF(HJ65&lt;=HU64,HJ65/HU64,IF(HJ65&lt;=HU64+#REF!,1+(HJ65-HU64)/#REF!,IF(HJ65&lt;=HU64+#REF!+#REF!,2+(HJ65-HU64-#REF!)/#REF!,HJ65*3/(HU64+#REF!+#REF!)))),"")</f>
        <v/>
      </c>
      <c r="HK66" s="1712" t="str">
        <f>IFERROR(IF(HK65&lt;=#REF!,HK65/#REF!,IF(HK65&lt;=#REF!+#REF!,1+(HK65-#REF!)/#REF!,IF(HK65&lt;=#REF!+#REF!+#REF!,2+(HK65-#REF!-#REF!)/#REF!,HK65*3/(#REF!+#REF!+#REF!)))),"")</f>
        <v/>
      </c>
      <c r="HL66" s="1712" t="str">
        <f>IFERROR(IF(HL65&lt;=#REF!,HL65/#REF!,IF(HL65&lt;=#REF!+#REF!,1+(HL65-#REF!)/#REF!,IF(HL65&lt;=#REF!+#REF!+#REF!,2+(HL65-#REF!-#REF!)/#REF!,HL65*3/(#REF!+#REF!+#REF!)))),"")</f>
        <v/>
      </c>
      <c r="HM66" s="1712" t="str">
        <f>IFERROR(IF(HM65&lt;=#REF!,HM65/#REF!,IF(HM65&lt;=#REF!+#REF!,1+(HM65-#REF!)/#REF!,IF(HM65&lt;=#REF!+#REF!+#REF!,2+(HM65-#REF!-#REF!)/#REF!,HM65*3/(#REF!+#REF!+#REF!)))),"")</f>
        <v/>
      </c>
      <c r="HN66" s="1713" t="str">
        <f>IFERROR(IF(HN65&lt;=HO64,HN65/HO64,IF(HN65&lt;=HO64+#REF!,1+(HN65-HO64)/#REF!,IF(HN65&lt;=HO64+#REF!+#REF!,2+(HN65-HO64-#REF!)/#REF!,HN65*3/(HO64+#REF!+#REF!)))),"")</f>
        <v/>
      </c>
      <c r="HO66" s="1713" t="str">
        <f>IFERROR(IF(HO65&lt;=HU64,HO65/HU64,IF(HO65&lt;=HU64+#REF!,1+(HO65-HU64)/#REF!,IF(HO65&lt;=HU64+#REF!+#REF!,2+(HO65-HU64-#REF!)/#REF!,HO65*3/(HU64+#REF!+#REF!)))),"")</f>
        <v/>
      </c>
      <c r="HP66" s="1712" t="str">
        <f>IFERROR(IF(HP65&lt;=#REF!,HP65/#REF!,IF(HP65&lt;=#REF!+#REF!,1+(HP65-#REF!)/#REF!,IF(HP65&lt;=#REF!+#REF!+#REF!,2+(HP65-#REF!-#REF!)/#REF!,HP65*3/(#REF!+#REF!+#REF!)))),"")</f>
        <v/>
      </c>
      <c r="HQ66" s="1702"/>
      <c r="HR66" s="1702"/>
      <c r="HS66" s="1702"/>
      <c r="HT66" s="1714"/>
      <c r="HU66" s="1715"/>
      <c r="HV66" s="1715"/>
      <c r="HW66" s="1715"/>
      <c r="HX66" s="1716"/>
      <c r="HY66" s="1714"/>
      <c r="HZ66" s="1717"/>
      <c r="IA66" s="1718"/>
      <c r="IB66" s="1719"/>
      <c r="IC66" s="1720"/>
      <c r="ID66" s="1721"/>
      <c r="IE66" s="1665"/>
      <c r="IF66" s="1665"/>
      <c r="IG66" s="1665"/>
      <c r="IH66" s="1666"/>
      <c r="II66" s="1667"/>
      <c r="IJ66" s="1668"/>
      <c r="IK66" s="1669"/>
      <c r="IL66" s="1670"/>
      <c r="IM66" s="1671"/>
      <c r="IN66" s="1672"/>
      <c r="IO66" s="1673"/>
      <c r="IP66" s="1674"/>
      <c r="IQ66" s="1665"/>
      <c r="IR66" s="1672"/>
      <c r="IS66" s="1674"/>
      <c r="IT66" s="1665"/>
      <c r="IU66" s="1673"/>
      <c r="IV66" s="1673"/>
      <c r="IW66" s="1673"/>
      <c r="IX66" s="1673"/>
      <c r="IY66" s="1673"/>
      <c r="IZ66" s="1673"/>
      <c r="JA66" s="1673"/>
      <c r="JB66" s="1673"/>
      <c r="JC66" s="1673"/>
      <c r="JD66" s="1672"/>
      <c r="JE66" s="1674"/>
      <c r="JF66" s="1665"/>
      <c r="JG66" s="1673"/>
      <c r="JH66" s="1673"/>
      <c r="JI66" s="1673"/>
      <c r="JJ66" s="1673"/>
      <c r="JK66" s="1673"/>
      <c r="JL66" s="1673"/>
      <c r="JM66" s="1673"/>
      <c r="JN66" s="1673"/>
      <c r="JO66" s="1673"/>
    </row>
    <row r="67" spans="1:275" ht="22.15" hidden="1" customHeight="1" thickBot="1">
      <c r="A67" s="1580"/>
      <c r="B67" s="884"/>
      <c r="C67" s="884"/>
      <c r="D67" s="1697"/>
      <c r="E67" s="884"/>
      <c r="F67" s="884"/>
      <c r="G67" s="884"/>
      <c r="H67" s="1722"/>
      <c r="I67" s="1722"/>
      <c r="J67" s="1722"/>
      <c r="K67" s="1722"/>
      <c r="L67" s="1722"/>
      <c r="M67" s="1722"/>
      <c r="N67" s="1722"/>
      <c r="O67" s="1722"/>
      <c r="P67" s="1722"/>
      <c r="Q67" s="1722"/>
      <c r="R67" s="1722"/>
      <c r="S67" s="1722"/>
      <c r="T67" s="1722"/>
      <c r="U67" s="1722"/>
      <c r="V67" s="1722"/>
      <c r="W67" s="1722"/>
      <c r="X67" s="1722"/>
      <c r="Y67" s="1722"/>
      <c r="Z67" s="1722"/>
      <c r="AA67" s="1722"/>
      <c r="AB67" s="1722"/>
      <c r="AC67" s="1722"/>
      <c r="AD67" s="1722"/>
      <c r="AE67" s="1722"/>
      <c r="AF67" s="1722"/>
      <c r="AG67" s="1722"/>
      <c r="AH67" s="884"/>
      <c r="AI67" s="886"/>
      <c r="AJ67" s="884"/>
      <c r="AK67" s="884"/>
      <c r="AL67" s="884"/>
      <c r="AM67" s="884"/>
      <c r="AN67" s="884"/>
      <c r="AO67" s="884"/>
      <c r="AP67" s="884"/>
      <c r="AQ67" s="884"/>
      <c r="AR67" s="884"/>
      <c r="AS67" s="884"/>
      <c r="AT67" s="884"/>
      <c r="AU67" s="884"/>
      <c r="AV67" s="884"/>
      <c r="AW67" s="884"/>
      <c r="AX67" s="884"/>
      <c r="AY67" s="884"/>
      <c r="AZ67" s="884"/>
      <c r="BA67" s="884"/>
      <c r="BB67" s="884"/>
      <c r="BC67" s="884"/>
      <c r="BD67" s="884"/>
      <c r="BE67" s="884"/>
      <c r="BF67" s="884"/>
      <c r="BG67" s="884"/>
      <c r="BH67" s="884"/>
      <c r="BI67" s="884"/>
      <c r="BJ67" s="884"/>
      <c r="BK67" s="884"/>
      <c r="BL67" s="884"/>
      <c r="BM67" s="884"/>
      <c r="BN67" s="884"/>
      <c r="BO67" s="884"/>
      <c r="BP67" s="884"/>
      <c r="BQ67" s="884"/>
      <c r="BR67" s="884"/>
      <c r="BS67" s="884"/>
      <c r="BT67" s="884"/>
      <c r="BU67" s="884"/>
      <c r="BV67" s="884"/>
      <c r="BW67" s="884"/>
      <c r="BX67" s="884"/>
      <c r="BY67" s="884"/>
      <c r="BZ67" s="884"/>
      <c r="CA67" s="884"/>
      <c r="CB67" s="884"/>
      <c r="CC67" s="884"/>
      <c r="CD67" s="884"/>
      <c r="CE67" s="884"/>
      <c r="CF67" s="884"/>
      <c r="CG67" s="884"/>
      <c r="CH67" s="884"/>
      <c r="CI67" s="884"/>
      <c r="CJ67" s="884"/>
      <c r="CK67" s="884"/>
      <c r="CL67" s="884"/>
      <c r="CM67" s="884"/>
      <c r="CN67" s="884"/>
      <c r="CO67" s="884"/>
      <c r="CP67" s="884"/>
      <c r="CQ67" s="884"/>
      <c r="CR67" s="884"/>
      <c r="CS67" s="884"/>
      <c r="CT67" s="884"/>
      <c r="CU67" s="884"/>
      <c r="CV67" s="884"/>
      <c r="CW67" s="884"/>
      <c r="CX67" s="884"/>
      <c r="CY67" s="1723"/>
      <c r="CZ67" s="1723"/>
      <c r="DA67" s="1723"/>
      <c r="DB67" s="1723"/>
      <c r="DC67" s="1723"/>
      <c r="DD67" s="884"/>
      <c r="DE67" s="884"/>
      <c r="DF67" s="884"/>
      <c r="DG67" s="884"/>
      <c r="DH67" s="884"/>
      <c r="DI67" s="884"/>
      <c r="DJ67" s="884"/>
      <c r="DK67" s="884"/>
      <c r="DL67" s="884"/>
      <c r="DM67" s="884"/>
      <c r="DN67" s="884"/>
      <c r="DO67" s="884"/>
      <c r="DP67" s="884"/>
      <c r="DQ67" s="884"/>
      <c r="DR67" s="884"/>
      <c r="DS67" s="884"/>
      <c r="DT67" s="884"/>
      <c r="DU67" s="884"/>
      <c r="DV67" s="884"/>
      <c r="DW67" s="884"/>
      <c r="DX67" s="884"/>
      <c r="DY67" s="884"/>
      <c r="DZ67" s="884"/>
      <c r="EA67" s="884"/>
      <c r="EB67" s="884"/>
      <c r="EC67" s="884"/>
      <c r="ED67" s="884"/>
      <c r="EE67" s="884"/>
      <c r="EF67" s="884"/>
      <c r="EG67" s="884"/>
      <c r="EH67" s="884"/>
      <c r="EI67" s="884"/>
      <c r="EJ67" s="884"/>
      <c r="EK67" s="884"/>
      <c r="EL67" s="884"/>
      <c r="EM67" s="884"/>
      <c r="EN67" s="884"/>
      <c r="EO67" s="884"/>
      <c r="EP67" s="884"/>
      <c r="EQ67" s="884"/>
      <c r="ER67" s="884"/>
      <c r="ES67" s="884"/>
      <c r="ET67" s="884"/>
      <c r="EU67" s="884"/>
      <c r="EV67" s="884"/>
      <c r="EW67" s="884"/>
      <c r="EX67" s="884"/>
      <c r="EY67" s="884"/>
      <c r="EZ67" s="884"/>
      <c r="FA67" s="884"/>
      <c r="FB67" s="884"/>
      <c r="FC67" s="884"/>
      <c r="FD67" s="884"/>
      <c r="FE67" s="884"/>
      <c r="FF67" s="884"/>
      <c r="FG67" s="884"/>
      <c r="FH67" s="884"/>
      <c r="FI67" s="1723"/>
      <c r="FJ67" s="1723"/>
      <c r="FK67" s="1723"/>
      <c r="FL67" s="1723"/>
      <c r="FM67" s="884"/>
      <c r="FN67" s="884"/>
      <c r="FO67" s="884"/>
      <c r="FP67" s="884"/>
      <c r="FQ67" s="884"/>
      <c r="FR67" s="884"/>
      <c r="FS67" s="884"/>
      <c r="FT67" s="884"/>
      <c r="FU67" s="884"/>
      <c r="FV67" s="884"/>
      <c r="FW67" s="884"/>
      <c r="FX67" s="884"/>
      <c r="FY67" s="884"/>
      <c r="FZ67" s="884"/>
      <c r="GA67" s="884"/>
      <c r="GB67" s="884"/>
      <c r="GC67" s="884"/>
      <c r="GD67" s="884"/>
      <c r="GE67" s="884"/>
      <c r="GF67" s="1580"/>
      <c r="GG67" s="1724"/>
      <c r="GH67" s="1724"/>
      <c r="GI67" s="1725"/>
      <c r="GJ67" s="1724"/>
      <c r="GK67" s="1725"/>
      <c r="GL67" s="1724"/>
      <c r="GM67" s="1725"/>
      <c r="GN67" s="1580"/>
      <c r="GO67" s="1726"/>
      <c r="GP67" s="1580"/>
      <c r="GQ67" s="1580"/>
      <c r="GR67" s="1580"/>
      <c r="GS67" s="1726"/>
      <c r="GT67" s="1580"/>
      <c r="GU67" s="1580"/>
      <c r="GV67" s="1727"/>
      <c r="GW67" s="1580"/>
      <c r="GX67" s="1727"/>
      <c r="GY67" s="1728"/>
      <c r="GZ67" s="1729"/>
      <c r="HA67" s="1730"/>
      <c r="HB67" s="1731"/>
      <c r="HC67" s="1732"/>
      <c r="HD67" s="1726"/>
      <c r="HE67" s="1726"/>
      <c r="HF67" s="1726"/>
      <c r="HG67" s="1726"/>
      <c r="HH67" s="1726"/>
      <c r="HI67" s="1726"/>
      <c r="HJ67" s="1726"/>
      <c r="HK67" s="1726"/>
      <c r="HL67" s="1726"/>
      <c r="HM67" s="1726"/>
      <c r="HN67" s="1733"/>
      <c r="HO67" s="1733"/>
      <c r="HP67" s="1726"/>
      <c r="HQ67" s="884"/>
      <c r="HR67" s="884"/>
      <c r="HS67" s="884"/>
      <c r="HT67" s="1734"/>
      <c r="HU67" s="1735"/>
      <c r="HV67" s="1735"/>
      <c r="HW67" s="1735"/>
      <c r="HX67" s="1736"/>
      <c r="HY67" s="1734"/>
      <c r="HZ67" s="1737"/>
      <c r="IA67" s="1738"/>
      <c r="IB67" s="1739"/>
      <c r="IC67" s="1740"/>
      <c r="ID67" s="1741"/>
      <c r="IE67" s="1665"/>
      <c r="IF67" s="1665"/>
      <c r="IG67" s="1665"/>
      <c r="IH67" s="1666"/>
      <c r="II67" s="1667"/>
      <c r="IJ67" s="1668"/>
      <c r="IK67" s="1669"/>
      <c r="IL67" s="1670"/>
      <c r="IM67" s="1671"/>
      <c r="IN67" s="1672"/>
      <c r="IO67" s="1673"/>
      <c r="IP67" s="1674"/>
      <c r="IQ67" s="1665"/>
      <c r="IR67" s="1672"/>
      <c r="IS67" s="1674"/>
      <c r="IT67" s="1665"/>
      <c r="IU67" s="1673"/>
      <c r="IV67" s="1673"/>
      <c r="IW67" s="1673"/>
      <c r="IX67" s="1673"/>
      <c r="IY67" s="1673"/>
      <c r="IZ67" s="1673"/>
      <c r="JA67" s="1673"/>
      <c r="JB67" s="1673"/>
      <c r="JC67" s="1673"/>
      <c r="JD67" s="1672"/>
      <c r="JE67" s="1674"/>
      <c r="JF67" s="1665"/>
      <c r="JG67" s="1673"/>
      <c r="JH67" s="1673"/>
      <c r="JI67" s="1673"/>
      <c r="JJ67" s="1673"/>
      <c r="JK67" s="1673"/>
      <c r="JL67" s="1673"/>
      <c r="JM67" s="1673"/>
      <c r="JN67" s="1673"/>
      <c r="JO67" s="1673"/>
    </row>
    <row r="68" spans="1:275" ht="22.15" hidden="1" customHeight="1" thickBot="1">
      <c r="A68" s="1992" t="s">
        <v>1157</v>
      </c>
      <c r="B68" s="1993"/>
      <c r="C68" s="1993"/>
      <c r="D68" s="1742" t="s">
        <v>1142</v>
      </c>
      <c r="E68" s="1743"/>
      <c r="F68" s="1743"/>
      <c r="G68" s="1743"/>
      <c r="H68" s="1744"/>
      <c r="I68" s="1744"/>
      <c r="J68" s="1744"/>
      <c r="K68" s="1744"/>
      <c r="L68" s="1744"/>
      <c r="M68" s="1744"/>
      <c r="N68" s="1744"/>
      <c r="O68" s="1744"/>
      <c r="P68" s="1744"/>
      <c r="Q68" s="1744"/>
      <c r="R68" s="1744"/>
      <c r="S68" s="1744"/>
      <c r="T68" s="1744"/>
      <c r="U68" s="1744"/>
      <c r="V68" s="1744"/>
      <c r="W68" s="1744"/>
      <c r="X68" s="1744"/>
      <c r="Y68" s="1744"/>
      <c r="Z68" s="1744"/>
      <c r="AA68" s="1744"/>
      <c r="AB68" s="1744"/>
      <c r="AC68" s="1744"/>
      <c r="AD68" s="1744"/>
      <c r="AE68" s="1744"/>
      <c r="AF68" s="1744"/>
      <c r="AG68" s="1744"/>
      <c r="AH68" s="1743"/>
      <c r="AI68" s="1745"/>
      <c r="AJ68" s="1743"/>
      <c r="AK68" s="1743"/>
      <c r="AL68" s="1743"/>
      <c r="AM68" s="1743"/>
      <c r="AN68" s="1743"/>
      <c r="AO68" s="1743"/>
      <c r="AP68" s="1743"/>
      <c r="AQ68" s="1743"/>
      <c r="AR68" s="1743"/>
      <c r="AS68" s="1743"/>
      <c r="AT68" s="1743"/>
      <c r="AU68" s="1743"/>
      <c r="AV68" s="1743"/>
      <c r="AW68" s="1743"/>
      <c r="AX68" s="1743"/>
      <c r="AY68" s="1743"/>
      <c r="AZ68" s="1743"/>
      <c r="BA68" s="1743"/>
      <c r="BB68" s="1743"/>
      <c r="BC68" s="1743"/>
      <c r="BD68" s="1743"/>
      <c r="BE68" s="1743"/>
      <c r="BF68" s="1743"/>
      <c r="BG68" s="1743"/>
      <c r="BH68" s="1743"/>
      <c r="BI68" s="1743"/>
      <c r="BJ68" s="1743"/>
      <c r="BK68" s="1743"/>
      <c r="BL68" s="1743"/>
      <c r="BM68" s="1743"/>
      <c r="BN68" s="1743"/>
      <c r="BO68" s="1743"/>
      <c r="BP68" s="1743"/>
      <c r="BQ68" s="1743"/>
      <c r="BR68" s="1743"/>
      <c r="BS68" s="1743"/>
      <c r="BT68" s="1743"/>
      <c r="BU68" s="1743"/>
      <c r="BV68" s="1743"/>
      <c r="BW68" s="1743"/>
      <c r="BX68" s="1743"/>
      <c r="BY68" s="1743"/>
      <c r="BZ68" s="1743"/>
      <c r="CA68" s="1743"/>
      <c r="CB68" s="1743"/>
      <c r="CC68" s="1743"/>
      <c r="CD68" s="1743"/>
      <c r="CE68" s="1743"/>
      <c r="CF68" s="1743"/>
      <c r="CG68" s="1743"/>
      <c r="CH68" s="1743"/>
      <c r="CI68" s="1743"/>
      <c r="CJ68" s="1743"/>
      <c r="CK68" s="1743"/>
      <c r="CL68" s="1743"/>
      <c r="CM68" s="1743"/>
      <c r="CN68" s="1743"/>
      <c r="CO68" s="1743"/>
      <c r="CP68" s="1743"/>
      <c r="CQ68" s="1743"/>
      <c r="CR68" s="1743"/>
      <c r="CS68" s="1743"/>
      <c r="CT68" s="1743"/>
      <c r="CU68" s="1743"/>
      <c r="CV68" s="1743"/>
      <c r="CW68" s="1743"/>
      <c r="CX68" s="1743"/>
      <c r="CY68" s="1746"/>
      <c r="CZ68" s="1746"/>
      <c r="DA68" s="1746"/>
      <c r="DB68" s="1746"/>
      <c r="DC68" s="1746"/>
      <c r="DD68" s="1743"/>
      <c r="DE68" s="1743"/>
      <c r="DF68" s="1743"/>
      <c r="DG68" s="1743"/>
      <c r="DH68" s="1743"/>
      <c r="DI68" s="1743"/>
      <c r="DJ68" s="1743"/>
      <c r="DK68" s="1743"/>
      <c r="DL68" s="1743"/>
      <c r="DM68" s="1743"/>
      <c r="DN68" s="1743"/>
      <c r="DO68" s="1743"/>
      <c r="DP68" s="1743"/>
      <c r="DQ68" s="1743"/>
      <c r="DR68" s="1743"/>
      <c r="DS68" s="1743"/>
      <c r="DT68" s="1743"/>
      <c r="DU68" s="1743"/>
      <c r="DV68" s="1743"/>
      <c r="DW68" s="1743"/>
      <c r="DX68" s="1743"/>
      <c r="DY68" s="1743"/>
      <c r="DZ68" s="1743"/>
      <c r="EA68" s="1743"/>
      <c r="EB68" s="1743"/>
      <c r="EC68" s="1743"/>
      <c r="ED68" s="1743"/>
      <c r="EE68" s="1743"/>
      <c r="EF68" s="1743"/>
      <c r="EG68" s="1743"/>
      <c r="EH68" s="1743"/>
      <c r="EI68" s="1743"/>
      <c r="EJ68" s="1743"/>
      <c r="EK68" s="1743"/>
      <c r="EL68" s="1743"/>
      <c r="EM68" s="1743"/>
      <c r="EN68" s="1743"/>
      <c r="EO68" s="1743"/>
      <c r="EP68" s="1743"/>
      <c r="EQ68" s="1743"/>
      <c r="ER68" s="1743"/>
      <c r="ES68" s="1743"/>
      <c r="ET68" s="1743"/>
      <c r="EU68" s="1743"/>
      <c r="EV68" s="1743"/>
      <c r="EW68" s="1743"/>
      <c r="EX68" s="1743"/>
      <c r="EY68" s="1743"/>
      <c r="EZ68" s="1743"/>
      <c r="FA68" s="1743"/>
      <c r="FB68" s="1743"/>
      <c r="FC68" s="1743"/>
      <c r="FD68" s="1743"/>
      <c r="FE68" s="1743"/>
      <c r="FF68" s="1743"/>
      <c r="FG68" s="1743"/>
      <c r="FH68" s="1743"/>
      <c r="FI68" s="1746"/>
      <c r="FJ68" s="1746"/>
      <c r="FK68" s="1746"/>
      <c r="FL68" s="1746"/>
      <c r="FM68" s="1743"/>
      <c r="FN68" s="1743"/>
      <c r="FO68" s="1743"/>
      <c r="FP68" s="1743"/>
      <c r="FQ68" s="1743"/>
      <c r="FR68" s="1743"/>
      <c r="FS68" s="1743"/>
      <c r="FT68" s="1743"/>
      <c r="FU68" s="1743"/>
      <c r="FV68" s="1743"/>
      <c r="FW68" s="1743"/>
      <c r="FX68" s="1743"/>
      <c r="FY68" s="1743"/>
      <c r="FZ68" s="1743"/>
      <c r="GA68" s="1743"/>
      <c r="GB68" s="1743"/>
      <c r="GC68" s="1742" t="s">
        <v>1142</v>
      </c>
      <c r="GD68" s="1747">
        <f t="shared" ref="GD68:HP70" si="123">+GD58-GD63</f>
        <v>23.671000000000003</v>
      </c>
      <c r="GE68" s="1748">
        <f t="shared" si="123"/>
        <v>20.002999999999997</v>
      </c>
      <c r="GF68" s="1747">
        <f t="shared" si="123"/>
        <v>27.380000000000003</v>
      </c>
      <c r="GG68" s="1749">
        <f t="shared" si="123"/>
        <v>25.419000000000004</v>
      </c>
      <c r="GH68" s="1749">
        <f t="shared" si="123"/>
        <v>23.726999999999997</v>
      </c>
      <c r="GI68" s="1750">
        <f t="shared" si="123"/>
        <v>22.810000000000002</v>
      </c>
      <c r="GJ68" s="1749">
        <f t="shared" si="123"/>
        <v>19.902999999999999</v>
      </c>
      <c r="GK68" s="1750">
        <f t="shared" si="123"/>
        <v>16.588999999999999</v>
      </c>
      <c r="GL68" s="1749">
        <f t="shared" si="123"/>
        <v>29.32</v>
      </c>
      <c r="GM68" s="1750">
        <f t="shared" si="123"/>
        <v>30.494000000000003</v>
      </c>
      <c r="GN68" s="1747">
        <f t="shared" si="123"/>
        <v>25.663999999999998</v>
      </c>
      <c r="GO68" s="1751">
        <f t="shared" si="123"/>
        <v>26.747000000000003</v>
      </c>
      <c r="GP68" s="1747">
        <f t="shared" si="123"/>
        <v>23.980000000000011</v>
      </c>
      <c r="GQ68" s="1747">
        <f t="shared" si="123"/>
        <v>22.189</v>
      </c>
      <c r="GR68" s="1747">
        <f t="shared" si="123"/>
        <v>8.7710000000000008</v>
      </c>
      <c r="GS68" s="1751">
        <f t="shared" si="123"/>
        <v>28.227000000000004</v>
      </c>
      <c r="GT68" s="1747">
        <f t="shared" si="123"/>
        <v>19.835000000000001</v>
      </c>
      <c r="GU68" s="1752">
        <f t="shared" si="123"/>
        <v>15.984</v>
      </c>
      <c r="GV68" s="1753">
        <f t="shared" si="123"/>
        <v>15.010000000000002</v>
      </c>
      <c r="GW68" s="1752">
        <f t="shared" si="123"/>
        <v>25.343000000000004</v>
      </c>
      <c r="GX68" s="1753">
        <f t="shared" si="123"/>
        <v>28.820999999999998</v>
      </c>
      <c r="GY68" s="1754">
        <f t="shared" si="123"/>
        <v>53.887</v>
      </c>
      <c r="GZ68" s="1755">
        <f t="shared" si="123"/>
        <v>21.262999999999998</v>
      </c>
      <c r="HA68" s="1756">
        <f t="shared" si="123"/>
        <v>20.582999999999998</v>
      </c>
      <c r="HB68" s="1757">
        <f t="shared" si="123"/>
        <v>65.265000000000001</v>
      </c>
      <c r="HC68" s="1758">
        <f t="shared" si="123"/>
        <v>52.910999999999994</v>
      </c>
      <c r="HD68" s="1759">
        <f t="shared" si="123"/>
        <v>60.460999999999999</v>
      </c>
      <c r="HE68" s="1759">
        <f t="shared" si="123"/>
        <v>33.612000000000002</v>
      </c>
      <c r="HF68" s="1759">
        <f t="shared" si="123"/>
        <v>31.019999999999996</v>
      </c>
      <c r="HG68" s="1759">
        <f t="shared" si="123"/>
        <v>13.140000000000002</v>
      </c>
      <c r="HH68" s="1759">
        <f t="shared" si="123"/>
        <v>16.992000000000001</v>
      </c>
      <c r="HI68" s="1759">
        <f t="shared" si="123"/>
        <v>18.209000000000003</v>
      </c>
      <c r="HJ68" s="1759">
        <f t="shared" si="123"/>
        <v>35.143000000000001</v>
      </c>
      <c r="HK68" s="1759">
        <f t="shared" si="123"/>
        <v>30.537999999999997</v>
      </c>
      <c r="HL68" s="1759">
        <f t="shared" si="123"/>
        <v>29.225999999999999</v>
      </c>
      <c r="HM68" s="1759">
        <f t="shared" si="123"/>
        <v>29.223999999999997</v>
      </c>
      <c r="HN68" s="1760">
        <f t="shared" si="123"/>
        <v>43.305</v>
      </c>
      <c r="HO68" s="1760">
        <f t="shared" si="123"/>
        <v>52.633000000000003</v>
      </c>
      <c r="HP68" s="1759">
        <f t="shared" si="123"/>
        <v>48.628999999999998</v>
      </c>
      <c r="HQ68" s="1761"/>
      <c r="HR68" s="1761"/>
      <c r="HS68" s="1761"/>
      <c r="HT68" s="1734"/>
      <c r="HU68" s="1735"/>
      <c r="HV68" s="1735"/>
      <c r="HW68" s="1735"/>
      <c r="HX68" s="1736"/>
      <c r="HY68" s="1734"/>
      <c r="HZ68" s="1737"/>
      <c r="IA68" s="1738"/>
      <c r="IB68" s="1739"/>
      <c r="IC68" s="1740"/>
      <c r="ID68" s="1741"/>
      <c r="IE68" s="1665"/>
      <c r="IF68" s="1665"/>
      <c r="IG68" s="1665"/>
      <c r="IH68" s="1666"/>
      <c r="II68" s="1667"/>
      <c r="IJ68" s="1668"/>
      <c r="IK68" s="1669"/>
      <c r="IL68" s="1670"/>
      <c r="IM68" s="1671"/>
      <c r="IN68" s="1672"/>
      <c r="IO68" s="1673"/>
      <c r="IP68" s="1674"/>
      <c r="IQ68" s="1665"/>
      <c r="IR68" s="1672"/>
      <c r="IS68" s="1674"/>
      <c r="IT68" s="1665"/>
      <c r="IU68" s="1673"/>
      <c r="IV68" s="1673"/>
      <c r="IW68" s="1673"/>
      <c r="IX68" s="1673"/>
      <c r="IY68" s="1673"/>
      <c r="IZ68" s="1673"/>
      <c r="JA68" s="1673"/>
      <c r="JB68" s="1673"/>
      <c r="JC68" s="1673"/>
      <c r="JD68" s="1672"/>
      <c r="JE68" s="1674"/>
      <c r="JF68" s="1665"/>
      <c r="JG68" s="1673"/>
      <c r="JH68" s="1673"/>
      <c r="JI68" s="1673"/>
      <c r="JJ68" s="1673"/>
      <c r="JK68" s="1673"/>
      <c r="JL68" s="1673"/>
      <c r="JM68" s="1673"/>
      <c r="JN68" s="1673"/>
      <c r="JO68" s="1673"/>
    </row>
    <row r="69" spans="1:275" ht="22.15" hidden="1" customHeight="1" thickBot="1">
      <c r="A69" s="1992"/>
      <c r="B69" s="1993"/>
      <c r="C69" s="1993"/>
      <c r="D69" s="1642" t="s">
        <v>1143</v>
      </c>
      <c r="E69" s="884"/>
      <c r="F69" s="884"/>
      <c r="G69" s="884"/>
      <c r="H69" s="1722"/>
      <c r="I69" s="1722"/>
      <c r="J69" s="1722"/>
      <c r="K69" s="1722"/>
      <c r="L69" s="1722"/>
      <c r="M69" s="1722"/>
      <c r="N69" s="1722"/>
      <c r="O69" s="1722"/>
      <c r="P69" s="1722"/>
      <c r="Q69" s="1722"/>
      <c r="R69" s="1722"/>
      <c r="S69" s="1722"/>
      <c r="T69" s="1722"/>
      <c r="U69" s="1722"/>
      <c r="V69" s="1722"/>
      <c r="W69" s="1722"/>
      <c r="X69" s="1722"/>
      <c r="Y69" s="1722"/>
      <c r="Z69" s="1722"/>
      <c r="AA69" s="1722"/>
      <c r="AB69" s="1722"/>
      <c r="AC69" s="1722"/>
      <c r="AD69" s="1722"/>
      <c r="AE69" s="1722"/>
      <c r="AF69" s="1722"/>
      <c r="AG69" s="1722"/>
      <c r="AH69" s="884"/>
      <c r="AI69" s="886"/>
      <c r="AJ69" s="884"/>
      <c r="AK69" s="884"/>
      <c r="AL69" s="884"/>
      <c r="AM69" s="884"/>
      <c r="AN69" s="884"/>
      <c r="AO69" s="884"/>
      <c r="AP69" s="884"/>
      <c r="AQ69" s="884"/>
      <c r="AR69" s="884"/>
      <c r="AS69" s="884"/>
      <c r="AT69" s="884"/>
      <c r="AU69" s="884"/>
      <c r="AV69" s="884"/>
      <c r="AW69" s="884"/>
      <c r="AX69" s="884"/>
      <c r="AY69" s="884"/>
      <c r="AZ69" s="884"/>
      <c r="BA69" s="884"/>
      <c r="BB69" s="884"/>
      <c r="BC69" s="884"/>
      <c r="BD69" s="884"/>
      <c r="BE69" s="884"/>
      <c r="BF69" s="884"/>
      <c r="BG69" s="884"/>
      <c r="BH69" s="884"/>
      <c r="BI69" s="884"/>
      <c r="BJ69" s="884"/>
      <c r="BK69" s="884"/>
      <c r="BL69" s="884"/>
      <c r="BM69" s="884"/>
      <c r="BN69" s="884"/>
      <c r="BO69" s="884"/>
      <c r="BP69" s="884"/>
      <c r="BQ69" s="884"/>
      <c r="BR69" s="884"/>
      <c r="BS69" s="884"/>
      <c r="BT69" s="884"/>
      <c r="BU69" s="884"/>
      <c r="BV69" s="884"/>
      <c r="BW69" s="884"/>
      <c r="BX69" s="884"/>
      <c r="BY69" s="884"/>
      <c r="BZ69" s="884"/>
      <c r="CA69" s="884"/>
      <c r="CB69" s="884"/>
      <c r="CC69" s="884"/>
      <c r="CD69" s="884"/>
      <c r="CE69" s="884"/>
      <c r="CF69" s="884"/>
      <c r="CG69" s="884"/>
      <c r="CH69" s="884"/>
      <c r="CI69" s="884"/>
      <c r="CJ69" s="884"/>
      <c r="CK69" s="884"/>
      <c r="CL69" s="884"/>
      <c r="CM69" s="884"/>
      <c r="CN69" s="884"/>
      <c r="CO69" s="884"/>
      <c r="CP69" s="884"/>
      <c r="CQ69" s="884"/>
      <c r="CR69" s="884"/>
      <c r="CS69" s="884"/>
      <c r="CT69" s="884"/>
      <c r="CU69" s="884"/>
      <c r="CV69" s="884"/>
      <c r="CW69" s="884"/>
      <c r="CX69" s="884"/>
      <c r="CY69" s="1723"/>
      <c r="CZ69" s="1723"/>
      <c r="DA69" s="1723"/>
      <c r="DB69" s="1723"/>
      <c r="DC69" s="1723"/>
      <c r="DD69" s="884"/>
      <c r="DE69" s="884"/>
      <c r="DF69" s="884"/>
      <c r="DG69" s="884"/>
      <c r="DH69" s="884"/>
      <c r="DI69" s="884"/>
      <c r="DJ69" s="884"/>
      <c r="DK69" s="884"/>
      <c r="DL69" s="884"/>
      <c r="DM69" s="884"/>
      <c r="DN69" s="884"/>
      <c r="DO69" s="884"/>
      <c r="DP69" s="884"/>
      <c r="DQ69" s="884"/>
      <c r="DR69" s="884"/>
      <c r="DS69" s="884"/>
      <c r="DT69" s="884"/>
      <c r="DU69" s="884"/>
      <c r="DV69" s="884"/>
      <c r="DW69" s="884"/>
      <c r="DX69" s="884"/>
      <c r="DY69" s="884"/>
      <c r="DZ69" s="884"/>
      <c r="EA69" s="884"/>
      <c r="EB69" s="884"/>
      <c r="EC69" s="884"/>
      <c r="ED69" s="884"/>
      <c r="EE69" s="884"/>
      <c r="EF69" s="884"/>
      <c r="EG69" s="884"/>
      <c r="EH69" s="884"/>
      <c r="EI69" s="884"/>
      <c r="EJ69" s="884"/>
      <c r="EK69" s="884"/>
      <c r="EL69" s="884"/>
      <c r="EM69" s="884"/>
      <c r="EN69" s="884"/>
      <c r="EO69" s="884"/>
      <c r="EP69" s="884"/>
      <c r="EQ69" s="884"/>
      <c r="ER69" s="884"/>
      <c r="ES69" s="884"/>
      <c r="ET69" s="884"/>
      <c r="EU69" s="884"/>
      <c r="EV69" s="884"/>
      <c r="EW69" s="884"/>
      <c r="EX69" s="884"/>
      <c r="EY69" s="884"/>
      <c r="EZ69" s="884"/>
      <c r="FA69" s="884"/>
      <c r="FB69" s="884"/>
      <c r="FC69" s="884"/>
      <c r="FD69" s="884"/>
      <c r="FE69" s="884"/>
      <c r="FF69" s="884"/>
      <c r="FG69" s="884"/>
      <c r="FH69" s="884"/>
      <c r="FI69" s="1723"/>
      <c r="FJ69" s="1723"/>
      <c r="FK69" s="1723"/>
      <c r="FL69" s="1723"/>
      <c r="FM69" s="884"/>
      <c r="FN69" s="884"/>
      <c r="FO69" s="884"/>
      <c r="FP69" s="884"/>
      <c r="FQ69" s="884"/>
      <c r="FR69" s="884"/>
      <c r="FS69" s="884"/>
      <c r="FT69" s="884"/>
      <c r="FU69" s="884"/>
      <c r="FV69" s="884"/>
      <c r="FW69" s="884"/>
      <c r="FX69" s="884"/>
      <c r="FY69" s="884"/>
      <c r="FZ69" s="884"/>
      <c r="GA69" s="884"/>
      <c r="GB69" s="884"/>
      <c r="GC69" s="1642" t="s">
        <v>1143</v>
      </c>
      <c r="GD69" s="1762">
        <f t="shared" si="123"/>
        <v>21.09</v>
      </c>
      <c r="GE69" s="1763">
        <f t="shared" si="123"/>
        <v>17.032000000000004</v>
      </c>
      <c r="GF69" s="1762">
        <f t="shared" si="123"/>
        <v>16.501000000000005</v>
      </c>
      <c r="GG69" s="1764">
        <f t="shared" si="123"/>
        <v>21.176000000000009</v>
      </c>
      <c r="GH69" s="1764">
        <f t="shared" si="123"/>
        <v>35.785000000000004</v>
      </c>
      <c r="GI69" s="1765">
        <f t="shared" si="123"/>
        <v>28.235999999999997</v>
      </c>
      <c r="GJ69" s="1764">
        <f t="shared" si="123"/>
        <v>14.377000000000002</v>
      </c>
      <c r="GK69" s="1765">
        <f t="shared" si="123"/>
        <v>15.914999999999999</v>
      </c>
      <c r="GL69" s="1764">
        <f t="shared" si="123"/>
        <v>19.09</v>
      </c>
      <c r="GM69" s="1765">
        <f t="shared" si="123"/>
        <v>24.688999999999997</v>
      </c>
      <c r="GN69" s="1762">
        <f t="shared" si="123"/>
        <v>23.926000000000002</v>
      </c>
      <c r="GO69" s="1766">
        <f t="shared" si="123"/>
        <v>24.848999999999997</v>
      </c>
      <c r="GP69" s="1762">
        <f t="shared" si="123"/>
        <v>23.853999999999996</v>
      </c>
      <c r="GQ69" s="1762">
        <f t="shared" si="123"/>
        <v>23.231000000000002</v>
      </c>
      <c r="GR69" s="1762">
        <f t="shared" si="123"/>
        <v>21.995000000000005</v>
      </c>
      <c r="GS69" s="1766">
        <f t="shared" si="123"/>
        <v>20.289000000000009</v>
      </c>
      <c r="GT69" s="1762">
        <f t="shared" si="123"/>
        <v>26.339999999999996</v>
      </c>
      <c r="GU69" s="1762">
        <f t="shared" si="123"/>
        <v>34.038000000000004</v>
      </c>
      <c r="GV69" s="1767">
        <f t="shared" si="123"/>
        <v>14.396999999999997</v>
      </c>
      <c r="GW69" s="1762">
        <f t="shared" si="123"/>
        <v>14.944999999999999</v>
      </c>
      <c r="GX69" s="1767">
        <f t="shared" si="123"/>
        <v>20.950000000000003</v>
      </c>
      <c r="GY69" s="1768">
        <f t="shared" si="123"/>
        <v>32.838999999999999</v>
      </c>
      <c r="GZ69" s="1769">
        <f t="shared" si="123"/>
        <v>29.91</v>
      </c>
      <c r="HA69" s="1770">
        <f t="shared" si="123"/>
        <v>37.671999999999997</v>
      </c>
      <c r="HB69" s="1771">
        <f t="shared" si="123"/>
        <v>24.762999999999998</v>
      </c>
      <c r="HC69" s="1772">
        <f t="shared" si="123"/>
        <v>41.071999999999996</v>
      </c>
      <c r="HD69" s="1773">
        <f t="shared" si="123"/>
        <v>53.983000000000004</v>
      </c>
      <c r="HE69" s="1773">
        <f t="shared" si="123"/>
        <v>50.158000000000001</v>
      </c>
      <c r="HF69" s="1773">
        <f t="shared" si="123"/>
        <v>43.875</v>
      </c>
      <c r="HG69" s="1773">
        <f t="shared" si="123"/>
        <v>40.313000000000002</v>
      </c>
      <c r="HH69" s="1773">
        <f t="shared" si="123"/>
        <v>12.392000000000001</v>
      </c>
      <c r="HI69" s="1773">
        <f t="shared" si="123"/>
        <v>10.301</v>
      </c>
      <c r="HJ69" s="1773">
        <f t="shared" si="123"/>
        <v>12.946999999999997</v>
      </c>
      <c r="HK69" s="1773">
        <f t="shared" si="123"/>
        <v>19.582999999999998</v>
      </c>
      <c r="HL69" s="1773">
        <f t="shared" si="123"/>
        <v>26.564</v>
      </c>
      <c r="HM69" s="1773">
        <f t="shared" si="123"/>
        <v>37.015999999999998</v>
      </c>
      <c r="HN69" s="1760">
        <f t="shared" si="123"/>
        <v>42.580999999999996</v>
      </c>
      <c r="HO69" s="1760">
        <f t="shared" si="123"/>
        <v>47.191000000000003</v>
      </c>
      <c r="HP69" s="1773">
        <f t="shared" si="123"/>
        <v>65.98</v>
      </c>
      <c r="HQ69" s="1763"/>
      <c r="HR69" s="1763"/>
      <c r="HS69" s="1763"/>
      <c r="HT69" s="1734"/>
      <c r="HU69" s="1735"/>
      <c r="HV69" s="1735"/>
      <c r="HW69" s="1735"/>
      <c r="HX69" s="1736"/>
      <c r="HY69" s="1734"/>
      <c r="HZ69" s="1737"/>
      <c r="IA69" s="1738"/>
      <c r="IB69" s="1739"/>
      <c r="IC69" s="1740"/>
      <c r="ID69" s="1741"/>
      <c r="IE69" s="1665"/>
      <c r="IF69" s="1665"/>
      <c r="IG69" s="1665"/>
      <c r="IH69" s="1666"/>
      <c r="II69" s="1667"/>
      <c r="IJ69" s="1668"/>
      <c r="IK69" s="1669"/>
      <c r="IL69" s="1670"/>
      <c r="IM69" s="1671"/>
      <c r="IN69" s="1672"/>
      <c r="IO69" s="1673"/>
      <c r="IP69" s="1674"/>
      <c r="IQ69" s="1665"/>
      <c r="IR69" s="1672"/>
      <c r="IS69" s="1674"/>
      <c r="IT69" s="1665"/>
      <c r="IU69" s="1673"/>
      <c r="IV69" s="1673"/>
      <c r="IW69" s="1673"/>
      <c r="IX69" s="1673"/>
      <c r="IY69" s="1673"/>
      <c r="IZ69" s="1673"/>
      <c r="JA69" s="1673"/>
      <c r="JB69" s="1673"/>
      <c r="JC69" s="1673"/>
      <c r="JD69" s="1672"/>
      <c r="JE69" s="1674"/>
      <c r="JF69" s="1665"/>
      <c r="JG69" s="1673"/>
      <c r="JH69" s="1673"/>
      <c r="JI69" s="1673"/>
      <c r="JJ69" s="1673"/>
      <c r="JK69" s="1673"/>
      <c r="JL69" s="1673"/>
      <c r="JM69" s="1673"/>
      <c r="JN69" s="1673"/>
      <c r="JO69" s="1673"/>
    </row>
    <row r="70" spans="1:275" ht="22.15" hidden="1" customHeight="1" thickBot="1">
      <c r="A70" s="1992"/>
      <c r="B70" s="1993"/>
      <c r="C70" s="1993"/>
      <c r="D70" s="1642" t="s">
        <v>1144</v>
      </c>
      <c r="E70" s="884"/>
      <c r="F70" s="884"/>
      <c r="G70" s="884"/>
      <c r="H70" s="1722"/>
      <c r="I70" s="1722"/>
      <c r="J70" s="1722"/>
      <c r="K70" s="1722"/>
      <c r="L70" s="1722"/>
      <c r="M70" s="1722"/>
      <c r="N70" s="1722"/>
      <c r="O70" s="1722"/>
      <c r="P70" s="1722"/>
      <c r="Q70" s="1722"/>
      <c r="R70" s="1722"/>
      <c r="S70" s="1722"/>
      <c r="T70" s="1722"/>
      <c r="U70" s="1722"/>
      <c r="V70" s="1722"/>
      <c r="W70" s="1722"/>
      <c r="X70" s="1722"/>
      <c r="Y70" s="1722"/>
      <c r="Z70" s="1722"/>
      <c r="AA70" s="1722"/>
      <c r="AB70" s="1722"/>
      <c r="AC70" s="1722"/>
      <c r="AD70" s="1722"/>
      <c r="AE70" s="1722"/>
      <c r="AF70" s="1722"/>
      <c r="AG70" s="1722"/>
      <c r="AH70" s="884"/>
      <c r="AI70" s="886"/>
      <c r="AJ70" s="884"/>
      <c r="AK70" s="884"/>
      <c r="AL70" s="884"/>
      <c r="AM70" s="884"/>
      <c r="AN70" s="884"/>
      <c r="AO70" s="884"/>
      <c r="AP70" s="884"/>
      <c r="AQ70" s="884"/>
      <c r="AR70" s="884"/>
      <c r="AS70" s="884"/>
      <c r="AT70" s="884"/>
      <c r="AU70" s="884"/>
      <c r="AV70" s="884"/>
      <c r="AW70" s="884"/>
      <c r="AX70" s="884"/>
      <c r="AY70" s="884"/>
      <c r="AZ70" s="884"/>
      <c r="BA70" s="884"/>
      <c r="BB70" s="884"/>
      <c r="BC70" s="884"/>
      <c r="BD70" s="884"/>
      <c r="BE70" s="884"/>
      <c r="BF70" s="884"/>
      <c r="BG70" s="884"/>
      <c r="BH70" s="884"/>
      <c r="BI70" s="884"/>
      <c r="BJ70" s="884"/>
      <c r="BK70" s="884"/>
      <c r="BL70" s="884"/>
      <c r="BM70" s="884"/>
      <c r="BN70" s="884"/>
      <c r="BO70" s="884"/>
      <c r="BP70" s="884"/>
      <c r="BQ70" s="884"/>
      <c r="BR70" s="884"/>
      <c r="BS70" s="884"/>
      <c r="BT70" s="884"/>
      <c r="BU70" s="884"/>
      <c r="BV70" s="884"/>
      <c r="BW70" s="884"/>
      <c r="BX70" s="884"/>
      <c r="BY70" s="884"/>
      <c r="BZ70" s="884"/>
      <c r="CA70" s="884"/>
      <c r="CB70" s="884"/>
      <c r="CC70" s="884"/>
      <c r="CD70" s="884"/>
      <c r="CE70" s="884"/>
      <c r="CF70" s="884"/>
      <c r="CG70" s="884"/>
      <c r="CH70" s="884"/>
      <c r="CI70" s="884"/>
      <c r="CJ70" s="884"/>
      <c r="CK70" s="884"/>
      <c r="CL70" s="884"/>
      <c r="CM70" s="884"/>
      <c r="CN70" s="884"/>
      <c r="CO70" s="884"/>
      <c r="CP70" s="884"/>
      <c r="CQ70" s="884"/>
      <c r="CR70" s="884"/>
      <c r="CS70" s="884"/>
      <c r="CT70" s="884"/>
      <c r="CU70" s="884"/>
      <c r="CV70" s="884"/>
      <c r="CW70" s="884"/>
      <c r="CX70" s="884"/>
      <c r="CY70" s="1723"/>
      <c r="CZ70" s="1723"/>
      <c r="DA70" s="1723"/>
      <c r="DB70" s="1723"/>
      <c r="DC70" s="1723"/>
      <c r="DD70" s="884"/>
      <c r="DE70" s="884"/>
      <c r="DF70" s="884"/>
      <c r="DG70" s="884"/>
      <c r="DH70" s="884"/>
      <c r="DI70" s="884"/>
      <c r="DJ70" s="884"/>
      <c r="DK70" s="884"/>
      <c r="DL70" s="884"/>
      <c r="DM70" s="884"/>
      <c r="DN70" s="884"/>
      <c r="DO70" s="884"/>
      <c r="DP70" s="884"/>
      <c r="DQ70" s="884"/>
      <c r="DR70" s="884"/>
      <c r="DS70" s="884"/>
      <c r="DT70" s="884"/>
      <c r="DU70" s="884"/>
      <c r="DV70" s="884"/>
      <c r="DW70" s="884"/>
      <c r="DX70" s="884"/>
      <c r="DY70" s="884"/>
      <c r="DZ70" s="884"/>
      <c r="EA70" s="884"/>
      <c r="EB70" s="884"/>
      <c r="EC70" s="884"/>
      <c r="ED70" s="884"/>
      <c r="EE70" s="884"/>
      <c r="EF70" s="884"/>
      <c r="EG70" s="884"/>
      <c r="EH70" s="884"/>
      <c r="EI70" s="884"/>
      <c r="EJ70" s="884"/>
      <c r="EK70" s="884"/>
      <c r="EL70" s="884"/>
      <c r="EM70" s="884"/>
      <c r="EN70" s="884"/>
      <c r="EO70" s="884"/>
      <c r="EP70" s="884"/>
      <c r="EQ70" s="884"/>
      <c r="ER70" s="884"/>
      <c r="ES70" s="884"/>
      <c r="ET70" s="884"/>
      <c r="EU70" s="884"/>
      <c r="EV70" s="884"/>
      <c r="EW70" s="884"/>
      <c r="EX70" s="884"/>
      <c r="EY70" s="884"/>
      <c r="EZ70" s="884"/>
      <c r="FA70" s="884"/>
      <c r="FB70" s="884"/>
      <c r="FC70" s="884"/>
      <c r="FD70" s="884"/>
      <c r="FE70" s="884"/>
      <c r="FF70" s="884"/>
      <c r="FG70" s="884"/>
      <c r="FH70" s="884"/>
      <c r="FI70" s="1723"/>
      <c r="FJ70" s="1723"/>
      <c r="FK70" s="1723"/>
      <c r="FL70" s="1723"/>
      <c r="FM70" s="884"/>
      <c r="FN70" s="884"/>
      <c r="FO70" s="884"/>
      <c r="FP70" s="884"/>
      <c r="FQ70" s="884"/>
      <c r="FR70" s="884"/>
      <c r="FS70" s="884"/>
      <c r="FT70" s="884"/>
      <c r="FU70" s="884"/>
      <c r="FV70" s="884"/>
      <c r="FW70" s="884"/>
      <c r="FX70" s="884"/>
      <c r="FY70" s="884"/>
      <c r="FZ70" s="884"/>
      <c r="GA70" s="884"/>
      <c r="GB70" s="884"/>
      <c r="GC70" s="1642" t="s">
        <v>1144</v>
      </c>
      <c r="GD70" s="1762">
        <f t="shared" si="123"/>
        <v>41.659000000000013</v>
      </c>
      <c r="GE70" s="1763">
        <f t="shared" si="123"/>
        <v>44.63000000000001</v>
      </c>
      <c r="GF70" s="1762">
        <f t="shared" si="123"/>
        <v>55.509000000000007</v>
      </c>
      <c r="GG70" s="1764">
        <f t="shared" si="123"/>
        <v>59.75200000000001</v>
      </c>
      <c r="GH70" s="1764">
        <f t="shared" si="123"/>
        <v>47.694000000000003</v>
      </c>
      <c r="GI70" s="1765">
        <f t="shared" si="123"/>
        <v>39.128</v>
      </c>
      <c r="GJ70" s="1764">
        <f t="shared" si="123"/>
        <v>44.653999999999996</v>
      </c>
      <c r="GK70" s="1765">
        <f t="shared" si="123"/>
        <v>45.327999999999989</v>
      </c>
      <c r="GL70" s="1764">
        <f t="shared" si="123"/>
        <v>55.557999999999979</v>
      </c>
      <c r="GM70" s="1765">
        <f t="shared" si="123"/>
        <v>61.362999999999985</v>
      </c>
      <c r="GN70" s="1762">
        <f t="shared" si="123"/>
        <v>63.100999999999985</v>
      </c>
      <c r="GO70" s="1766">
        <f t="shared" si="123"/>
        <v>64.998999999999995</v>
      </c>
      <c r="GP70" s="1762">
        <f t="shared" si="123"/>
        <v>65.125</v>
      </c>
      <c r="GQ70" s="1762">
        <f t="shared" si="123"/>
        <v>64.083000000000013</v>
      </c>
      <c r="GR70" s="1762">
        <f t="shared" si="123"/>
        <v>55.747</v>
      </c>
      <c r="GS70" s="1766">
        <f t="shared" si="123"/>
        <v>65.284999999999997</v>
      </c>
      <c r="GT70" s="1762">
        <f t="shared" si="123"/>
        <v>58.780000000000008</v>
      </c>
      <c r="GU70" s="1762">
        <f t="shared" si="123"/>
        <v>40.725999999999999</v>
      </c>
      <c r="GV70" s="1767">
        <f t="shared" si="123"/>
        <v>41.338999999999999</v>
      </c>
      <c r="GW70" s="1762">
        <f t="shared" si="123"/>
        <v>51.737000000000002</v>
      </c>
      <c r="GX70" s="1767">
        <f t="shared" si="123"/>
        <v>59.60799999999999</v>
      </c>
      <c r="GY70" s="1768">
        <f t="shared" si="123"/>
        <v>80.655999999999992</v>
      </c>
      <c r="GZ70" s="1769">
        <f t="shared" si="123"/>
        <v>72.008999999999986</v>
      </c>
      <c r="HA70" s="1770">
        <f t="shared" si="123"/>
        <v>54.919999999999987</v>
      </c>
      <c r="HB70" s="1771">
        <f t="shared" si="123"/>
        <v>95.421999999999997</v>
      </c>
      <c r="HC70" s="1772">
        <f t="shared" si="123"/>
        <v>107.04899999999999</v>
      </c>
      <c r="HD70" s="1773">
        <f t="shared" si="123"/>
        <v>113.52699999999999</v>
      </c>
      <c r="HE70" s="1773">
        <f t="shared" si="123"/>
        <v>96.98099999999998</v>
      </c>
      <c r="HF70" s="1773">
        <f t="shared" si="123"/>
        <v>84.125999999999976</v>
      </c>
      <c r="HG70" s="1773">
        <f t="shared" si="123"/>
        <v>56.952999999999975</v>
      </c>
      <c r="HH70" s="1773">
        <f t="shared" si="123"/>
        <v>61.552999999999976</v>
      </c>
      <c r="HI70" s="1773">
        <f t="shared" si="123"/>
        <v>69.46099999999997</v>
      </c>
      <c r="HJ70" s="1773">
        <f t="shared" si="123"/>
        <v>91.656999999999968</v>
      </c>
      <c r="HK70" s="1773">
        <f t="shared" si="123"/>
        <v>102.61199999999997</v>
      </c>
      <c r="HL70" s="1773">
        <f t="shared" si="123"/>
        <v>105.27399999999997</v>
      </c>
      <c r="HM70" s="1773">
        <f t="shared" si="123"/>
        <v>97.481999999999971</v>
      </c>
      <c r="HN70" s="1760">
        <f t="shared" si="123"/>
        <v>98.205999999999989</v>
      </c>
      <c r="HO70" s="1760">
        <f t="shared" si="123"/>
        <v>103.648</v>
      </c>
      <c r="HP70" s="1773">
        <f t="shared" si="123"/>
        <v>86.296999999999983</v>
      </c>
      <c r="HQ70" s="1761"/>
      <c r="HR70" s="1761"/>
      <c r="HS70" s="1761"/>
      <c r="HT70" s="1734"/>
      <c r="HU70" s="1735"/>
      <c r="HV70" s="1735"/>
      <c r="HW70" s="1735"/>
      <c r="HX70" s="1736"/>
      <c r="HY70" s="1734"/>
      <c r="HZ70" s="1737"/>
      <c r="IA70" s="1738"/>
      <c r="IB70" s="1739"/>
      <c r="IC70" s="1740"/>
      <c r="ID70" s="1741"/>
      <c r="IE70" s="1665"/>
      <c r="IF70" s="1665"/>
      <c r="IG70" s="1665"/>
      <c r="IH70" s="1666"/>
      <c r="II70" s="1667"/>
      <c r="IJ70" s="1668"/>
      <c r="IK70" s="1669"/>
      <c r="IL70" s="1670"/>
      <c r="IM70" s="1671"/>
      <c r="IN70" s="1672"/>
      <c r="IO70" s="1673"/>
      <c r="IP70" s="1674"/>
      <c r="IQ70" s="1665"/>
      <c r="IR70" s="1672"/>
      <c r="IS70" s="1674"/>
      <c r="IT70" s="1665"/>
      <c r="IU70" s="1673"/>
      <c r="IV70" s="1673"/>
      <c r="IW70" s="1673"/>
      <c r="IX70" s="1673"/>
      <c r="IY70" s="1673"/>
      <c r="IZ70" s="1673"/>
      <c r="JA70" s="1673"/>
      <c r="JB70" s="1673"/>
      <c r="JC70" s="1673"/>
      <c r="JD70" s="1672"/>
      <c r="JE70" s="1674"/>
      <c r="JF70" s="1665"/>
      <c r="JG70" s="1673"/>
      <c r="JH70" s="1673"/>
      <c r="JI70" s="1673"/>
      <c r="JJ70" s="1673"/>
      <c r="JK70" s="1673"/>
      <c r="JL70" s="1673"/>
      <c r="JM70" s="1673"/>
      <c r="JN70" s="1673"/>
      <c r="JO70" s="1673"/>
    </row>
    <row r="71" spans="1:275" ht="22.15" hidden="1" customHeight="1" thickBot="1">
      <c r="A71" s="1994"/>
      <c r="B71" s="1995"/>
      <c r="C71" s="1995"/>
      <c r="D71" s="1774" t="s">
        <v>1145</v>
      </c>
      <c r="E71" s="1775"/>
      <c r="F71" s="1775"/>
      <c r="G71" s="1775"/>
      <c r="H71" s="1776"/>
      <c r="I71" s="1776"/>
      <c r="J71" s="1776"/>
      <c r="K71" s="1776"/>
      <c r="L71" s="1776"/>
      <c r="M71" s="1776"/>
      <c r="N71" s="1776"/>
      <c r="O71" s="1776"/>
      <c r="P71" s="1776"/>
      <c r="Q71" s="1776"/>
      <c r="R71" s="1776"/>
      <c r="S71" s="1776"/>
      <c r="T71" s="1776"/>
      <c r="U71" s="1776"/>
      <c r="V71" s="1776"/>
      <c r="W71" s="1776"/>
      <c r="X71" s="1776"/>
      <c r="Y71" s="1776"/>
      <c r="Z71" s="1776"/>
      <c r="AA71" s="1776"/>
      <c r="AB71" s="1776"/>
      <c r="AC71" s="1776"/>
      <c r="AD71" s="1776"/>
      <c r="AE71" s="1776"/>
      <c r="AF71" s="1776"/>
      <c r="AG71" s="1776"/>
      <c r="AH71" s="1775"/>
      <c r="AI71" s="1777"/>
      <c r="AJ71" s="1775"/>
      <c r="AK71" s="1775"/>
      <c r="AL71" s="1775"/>
      <c r="AM71" s="1775"/>
      <c r="AN71" s="1775"/>
      <c r="AO71" s="1775"/>
      <c r="AP71" s="1775"/>
      <c r="AQ71" s="1775"/>
      <c r="AR71" s="1775"/>
      <c r="AS71" s="1775"/>
      <c r="AT71" s="1775"/>
      <c r="AU71" s="1775"/>
      <c r="AV71" s="1775"/>
      <c r="AW71" s="1775"/>
      <c r="AX71" s="1775"/>
      <c r="AY71" s="1775"/>
      <c r="AZ71" s="1775"/>
      <c r="BA71" s="1775"/>
      <c r="BB71" s="1775"/>
      <c r="BC71" s="1775"/>
      <c r="BD71" s="1775"/>
      <c r="BE71" s="1775"/>
      <c r="BF71" s="1775"/>
      <c r="BG71" s="1775"/>
      <c r="BH71" s="1775"/>
      <c r="BI71" s="1775"/>
      <c r="BJ71" s="1775"/>
      <c r="BK71" s="1775"/>
      <c r="BL71" s="1775"/>
      <c r="BM71" s="1775"/>
      <c r="BN71" s="1775"/>
      <c r="BO71" s="1775"/>
      <c r="BP71" s="1775"/>
      <c r="BQ71" s="1775"/>
      <c r="BR71" s="1775"/>
      <c r="BS71" s="1775"/>
      <c r="BT71" s="1775"/>
      <c r="BU71" s="1775"/>
      <c r="BV71" s="1775"/>
      <c r="BW71" s="1775"/>
      <c r="BX71" s="1775"/>
      <c r="BY71" s="1775"/>
      <c r="BZ71" s="1775"/>
      <c r="CA71" s="1775"/>
      <c r="CB71" s="1775"/>
      <c r="CC71" s="1775"/>
      <c r="CD71" s="1775"/>
      <c r="CE71" s="1775"/>
      <c r="CF71" s="1775"/>
      <c r="CG71" s="1775"/>
      <c r="CH71" s="1775"/>
      <c r="CI71" s="1775"/>
      <c r="CJ71" s="1775"/>
      <c r="CK71" s="1775"/>
      <c r="CL71" s="1775"/>
      <c r="CM71" s="1775"/>
      <c r="CN71" s="1775"/>
      <c r="CO71" s="1775"/>
      <c r="CP71" s="1775"/>
      <c r="CQ71" s="1775"/>
      <c r="CR71" s="1775"/>
      <c r="CS71" s="1775"/>
      <c r="CT71" s="1775"/>
      <c r="CU71" s="1775"/>
      <c r="CV71" s="1775"/>
      <c r="CW71" s="1775"/>
      <c r="CX71" s="1775"/>
      <c r="CY71" s="1775"/>
      <c r="CZ71" s="1775"/>
      <c r="DA71" s="1775"/>
      <c r="DB71" s="1775"/>
      <c r="DC71" s="1775"/>
      <c r="DD71" s="1775"/>
      <c r="DE71" s="1775"/>
      <c r="DF71" s="1775"/>
      <c r="DG71" s="1775"/>
      <c r="DH71" s="1775"/>
      <c r="DI71" s="1775"/>
      <c r="DJ71" s="1775"/>
      <c r="DK71" s="1775"/>
      <c r="DL71" s="1775"/>
      <c r="DM71" s="1775"/>
      <c r="DN71" s="1775"/>
      <c r="DO71" s="1775"/>
      <c r="DP71" s="1775"/>
      <c r="DQ71" s="1775"/>
      <c r="DR71" s="1775"/>
      <c r="DS71" s="1775"/>
      <c r="DT71" s="1775"/>
      <c r="DU71" s="1775"/>
      <c r="DV71" s="1775"/>
      <c r="DW71" s="1775"/>
      <c r="DX71" s="1775"/>
      <c r="DY71" s="1775"/>
      <c r="DZ71" s="1775"/>
      <c r="EA71" s="1775"/>
      <c r="EB71" s="1775"/>
      <c r="EC71" s="1775"/>
      <c r="ED71" s="1775"/>
      <c r="EE71" s="1775"/>
      <c r="EF71" s="1775"/>
      <c r="EG71" s="1775"/>
      <c r="EH71" s="1775"/>
      <c r="EI71" s="1775"/>
      <c r="EJ71" s="1775"/>
      <c r="EK71" s="1775"/>
      <c r="EL71" s="1775"/>
      <c r="EM71" s="1775"/>
      <c r="EN71" s="1775"/>
      <c r="EO71" s="1775"/>
      <c r="EP71" s="1775"/>
      <c r="EQ71" s="1775"/>
      <c r="ER71" s="1775"/>
      <c r="ES71" s="1775"/>
      <c r="ET71" s="1775"/>
      <c r="EU71" s="1775"/>
      <c r="EV71" s="1775"/>
      <c r="EW71" s="1775"/>
      <c r="EX71" s="1775"/>
      <c r="EY71" s="1775"/>
      <c r="EZ71" s="1775"/>
      <c r="FA71" s="1775"/>
      <c r="FB71" s="1775"/>
      <c r="FC71" s="1775"/>
      <c r="FD71" s="1775"/>
      <c r="FE71" s="1775"/>
      <c r="FF71" s="1775"/>
      <c r="FG71" s="1775"/>
      <c r="FH71" s="1775"/>
      <c r="FI71" s="1775"/>
      <c r="FJ71" s="1775"/>
      <c r="FK71" s="1775"/>
      <c r="FL71" s="1775"/>
      <c r="FM71" s="1775"/>
      <c r="FN71" s="1775"/>
      <c r="FO71" s="1775"/>
      <c r="FP71" s="1775"/>
      <c r="FQ71" s="1775"/>
      <c r="FR71" s="1775"/>
      <c r="FS71" s="1775"/>
      <c r="FT71" s="1775"/>
      <c r="FU71" s="1775"/>
      <c r="FV71" s="1775"/>
      <c r="FW71" s="1775"/>
      <c r="FX71" s="1775"/>
      <c r="FY71" s="1775"/>
      <c r="FZ71" s="1775"/>
      <c r="GA71" s="1775"/>
      <c r="GB71" s="1775"/>
      <c r="GC71" s="1774" t="s">
        <v>1145</v>
      </c>
      <c r="GD71" s="1778">
        <f t="shared" ref="GD71:HB71" si="124">IF(GD70&lt;=GE69,GD70/GE69,IF(GD70&lt;=GE69+GF69,1+(GD70-GE69)/GF69,IF(GD70&lt;=GE69+GF69+GG69,2+(GD70-GE69-GF69)/GG69,GD70*3/(GE69+GF69+GG69))))</f>
        <v>2.3837363052512277</v>
      </c>
      <c r="GE71" s="1779">
        <f t="shared" si="124"/>
        <v>2.1942992874109262</v>
      </c>
      <c r="GF71" s="1780">
        <f t="shared" si="124"/>
        <v>1.9594243398071818</v>
      </c>
      <c r="GG71" s="1781">
        <f t="shared" si="124"/>
        <v>1.8488100297492567</v>
      </c>
      <c r="GH71" s="1781">
        <f t="shared" si="124"/>
        <v>2.3192585611058751</v>
      </c>
      <c r="GI71" s="1782">
        <f t="shared" si="124"/>
        <v>2.4628601361969618</v>
      </c>
      <c r="GJ71" s="1781">
        <f t="shared" si="124"/>
        <v>2.3908218234841425</v>
      </c>
      <c r="GK71" s="1782">
        <f t="shared" si="124"/>
        <v>2.0647412856306944</v>
      </c>
      <c r="GL71" s="1781">
        <f t="shared" si="124"/>
        <v>2.2794076220371036</v>
      </c>
      <c r="GM71" s="1782">
        <f t="shared" si="124"/>
        <v>2.5277102372767666</v>
      </c>
      <c r="GN71" s="1780">
        <f t="shared" si="124"/>
        <v>2.6197753002453616</v>
      </c>
      <c r="GO71" s="1783">
        <f t="shared" si="124"/>
        <v>2.814457831325301</v>
      </c>
      <c r="GP71" s="1780">
        <f t="shared" si="124"/>
        <v>2.9807777613485134</v>
      </c>
      <c r="GQ71" s="1780">
        <f t="shared" si="124"/>
        <v>2.8276006074411542</v>
      </c>
      <c r="GR71" s="1780">
        <f t="shared" si="124"/>
        <v>2.2678770785592572</v>
      </c>
      <c r="GS71" s="1783">
        <f t="shared" si="124"/>
        <v>2.3408348961589218</v>
      </c>
      <c r="GT71" s="1780">
        <f t="shared" si="124"/>
        <v>2.6922047507527607</v>
      </c>
      <c r="GU71" s="1780">
        <f t="shared" si="124"/>
        <v>2.5433890214797135</v>
      </c>
      <c r="GV71" s="1784">
        <f t="shared" si="124"/>
        <v>2.1657784950820669</v>
      </c>
      <c r="GW71" s="1785">
        <f t="shared" si="124"/>
        <v>1.9375133225737691</v>
      </c>
      <c r="GX71" s="1786">
        <f t="shared" si="124"/>
        <v>1.8949849548645936</v>
      </c>
      <c r="GY71" s="1787">
        <f t="shared" si="124"/>
        <v>2.5279651092355531</v>
      </c>
      <c r="GZ71" s="1788">
        <f t="shared" si="124"/>
        <v>2.2331028437865212</v>
      </c>
      <c r="HA71" s="1789">
        <f t="shared" si="124"/>
        <v>1.7342471756914684</v>
      </c>
      <c r="HB71" s="1790">
        <f t="shared" si="124"/>
        <v>2.0073168786634237</v>
      </c>
      <c r="HC71" s="1791" t="e">
        <f>IF(HC70&lt;=HD69,HC70/HD69,IF(HC70&lt;=HD69+HE69,1+(HC70-HD69)/HE69,IF(HC70&lt;=HD69+HE69+#REF!,2+(HC70-HD69-HE69)/#REF!,HC70*3/(HD69+HE69+#REF!))))</f>
        <v>#REF!</v>
      </c>
      <c r="HD71" s="1792" t="e">
        <f>IF(HD70&lt;=HE69,HD70/HE69,IF(HD70&lt;=HE69+#REF!,1+(HD70-HE69)/#REF!,IF(HD70&lt;=HE69+#REF!+#REF!,2+(HD70-HE69-#REF!)/#REF!,HD70*3/(HE69+#REF!+#REF!))))</f>
        <v>#REF!</v>
      </c>
      <c r="HE71" s="1792" t="e">
        <f>IF(HE70&lt;=HF69,HE70/HF69,IF(HE70&lt;=HF69+#REF!,1+(HE70-HF69)/#REF!,IF(HE70&lt;=HF69+#REF!+#REF!,2+(HE70-HF69-#REF!)/#REF!,HE70*3/(HF69+#REF!+#REF!))))</f>
        <v>#REF!</v>
      </c>
      <c r="HF71" s="1792" t="e">
        <f>IF(HF70&lt;=HG69,HF70/HG69,IF(HF70&lt;=HG69+#REF!,1+(HF70-HG69)/#REF!,IF(HF70&lt;=HG69+#REF!+#REF!,2+(HF70-HG69-#REF!)/#REF!,HF70*3/(HG69+#REF!+#REF!))))</f>
        <v>#REF!</v>
      </c>
      <c r="HG71" s="1792" t="e">
        <f>IF(HG70&lt;=HH69,HG70/HH69,IF(HG70&lt;=HH69+#REF!,1+(HG70-HH69)/#REF!,IF(HG70&lt;=HH69+#REF!+#REF!,2+(HG70-HH69-#REF!)/#REF!,HG70*3/(HH69+#REF!+#REF!))))</f>
        <v>#REF!</v>
      </c>
      <c r="HH71" s="1792" t="e">
        <f>IF(HH70&lt;=HI69,HH70/HI69,IF(HH70&lt;=HI69+#REF!,1+(HH70-HI69)/#REF!,IF(HH70&lt;=HI69+#REF!+#REF!,2+(HH70-HI69-#REF!)/#REF!,HH70*3/(HI69+#REF!+#REF!))))</f>
        <v>#REF!</v>
      </c>
      <c r="HI71" s="1792" t="e">
        <f>IF(HI70&lt;=HK69,HI70/HK69,IF(HI70&lt;=HK69+#REF!,1+(HI70-HK69)/#REF!,IF(HI70&lt;=HK69+#REF!+#REF!,2+(HI70-HK69-#REF!)/#REF!,HI70*3/(HK69+#REF!+#REF!))))</f>
        <v>#REF!</v>
      </c>
      <c r="HJ71" s="1792" t="e">
        <f>IF(HJ70&lt;=HU69,HJ70/HU69,IF(HJ70&lt;=HU69+#REF!,1+(HJ70-HU69)/#REF!,IF(HJ70&lt;=HU69+#REF!+#REF!,2+(HJ70-HU69-#REF!)/#REF!,HJ70*3/(HU69+#REF!+#REF!))))</f>
        <v>#REF!</v>
      </c>
      <c r="HK71" s="1792" t="e">
        <f>IF(HK70&lt;=#REF!,HK70/#REF!,IF(HK70&lt;=#REF!+#REF!,1+(HK70-#REF!)/#REF!,IF(HK70&lt;=#REF!+#REF!+#REF!,2+(HK70-#REF!-#REF!)/#REF!,HK70*3/(#REF!+#REF!+#REF!))))</f>
        <v>#REF!</v>
      </c>
      <c r="HL71" s="1792" t="e">
        <f>IF(HL70&lt;=#REF!,HL70/#REF!,IF(HL70&lt;=#REF!+#REF!,1+(HL70-#REF!)/#REF!,IF(HL70&lt;=#REF!+#REF!+#REF!,2+(HL70-#REF!-#REF!)/#REF!,HL70*3/(#REF!+#REF!+#REF!))))</f>
        <v>#REF!</v>
      </c>
      <c r="HM71" s="1792" t="e">
        <f>IF(HM70&lt;=#REF!,HM70/#REF!,IF(HM70&lt;=#REF!+#REF!,1+(HM70-#REF!)/#REF!,IF(HM70&lt;=#REF!+#REF!+#REF!,2+(HM70-#REF!-#REF!)/#REF!,HM70*3/(#REF!+#REF!+#REF!))))</f>
        <v>#REF!</v>
      </c>
      <c r="HN71" s="1793" t="e">
        <f>IF(HN70&lt;=HO69,HN70/HO69,IF(HN70&lt;=HO69+#REF!,1+(HN70-HO69)/#REF!,IF(HN70&lt;=HO69+#REF!+#REF!,2+(HN70-HO69-#REF!)/#REF!,HN70*3/(HO69+#REF!+#REF!))))</f>
        <v>#REF!</v>
      </c>
      <c r="HO71" s="1793" t="e">
        <f>IF(HO70&lt;=HU69,HO70/HU69,IF(HO70&lt;=HU69+#REF!,1+(HO70-HU69)/#REF!,IF(HO70&lt;=HU69+#REF!+#REF!,2+(HO70-HU69-#REF!)/#REF!,HO70*3/(HU69+#REF!+#REF!))))</f>
        <v>#REF!</v>
      </c>
      <c r="HP71" s="1792" t="e">
        <f>IF(HP70&lt;=#REF!,HP70/#REF!,IF(HP70&lt;=#REF!+#REF!,1+(HP70-#REF!)/#REF!,IF(HP70&lt;=#REF!+#REF!+#REF!,2+(HP70-#REF!-#REF!)/#REF!,HP70*3/(#REF!+#REF!+#REF!))))</f>
        <v>#REF!</v>
      </c>
      <c r="HQ71" s="1794"/>
      <c r="HR71" s="1794"/>
      <c r="HS71" s="1794"/>
      <c r="HT71" s="1714"/>
      <c r="HU71" s="1715"/>
      <c r="HV71" s="1715"/>
      <c r="HW71" s="1715"/>
      <c r="HX71" s="1716"/>
      <c r="HY71" s="1714"/>
      <c r="HZ71" s="1717"/>
      <c r="IA71" s="1718"/>
      <c r="IB71" s="1719"/>
      <c r="IC71" s="1720"/>
      <c r="ID71" s="1721"/>
      <c r="IE71" s="1665"/>
      <c r="IF71" s="1665"/>
      <c r="IG71" s="1665"/>
      <c r="IH71" s="1666"/>
      <c r="II71" s="1667"/>
      <c r="IJ71" s="1668"/>
      <c r="IK71" s="1669"/>
      <c r="IL71" s="1670"/>
      <c r="IM71" s="1671"/>
      <c r="IN71" s="1672"/>
      <c r="IO71" s="1673"/>
      <c r="IP71" s="1674"/>
      <c r="IQ71" s="1665"/>
      <c r="IR71" s="1672"/>
      <c r="IS71" s="1674"/>
      <c r="IT71" s="1665"/>
      <c r="IU71" s="1673"/>
      <c r="IV71" s="1673"/>
      <c r="IW71" s="1673"/>
      <c r="IX71" s="1673"/>
      <c r="IY71" s="1673"/>
      <c r="IZ71" s="1673"/>
      <c r="JA71" s="1673"/>
      <c r="JB71" s="1673"/>
      <c r="JC71" s="1673"/>
      <c r="JD71" s="1672"/>
      <c r="JE71" s="1674"/>
      <c r="JF71" s="1665"/>
      <c r="JG71" s="1673"/>
      <c r="JH71" s="1673"/>
      <c r="JI71" s="1673"/>
      <c r="JJ71" s="1673"/>
      <c r="JK71" s="1673"/>
      <c r="JL71" s="1673"/>
      <c r="JM71" s="1673"/>
      <c r="JN71" s="1673"/>
      <c r="JO71" s="1673"/>
    </row>
    <row r="72" spans="1:275" ht="22.15" hidden="1" customHeight="1" thickBot="1">
      <c r="A72" s="1996" t="s">
        <v>1158</v>
      </c>
      <c r="B72" s="1997"/>
      <c r="C72" s="1997"/>
      <c r="D72" s="1602" t="s">
        <v>1142</v>
      </c>
      <c r="E72" s="884"/>
      <c r="F72" s="884"/>
      <c r="G72" s="884"/>
      <c r="H72" s="1722"/>
      <c r="I72" s="1722"/>
      <c r="J72" s="1722"/>
      <c r="K72" s="1722"/>
      <c r="L72" s="1722"/>
      <c r="M72" s="1722"/>
      <c r="N72" s="1722"/>
      <c r="O72" s="1722"/>
      <c r="P72" s="1722"/>
      <c r="Q72" s="1722"/>
      <c r="R72" s="1722"/>
      <c r="S72" s="1722"/>
      <c r="T72" s="1722"/>
      <c r="U72" s="1722"/>
      <c r="V72" s="1722"/>
      <c r="W72" s="1722"/>
      <c r="X72" s="1722"/>
      <c r="Y72" s="1722"/>
      <c r="Z72" s="1722"/>
      <c r="AA72" s="1722"/>
      <c r="AB72" s="1722"/>
      <c r="AC72" s="1722"/>
      <c r="AD72" s="1722"/>
      <c r="AE72" s="1722"/>
      <c r="AF72" s="1722"/>
      <c r="AG72" s="1722"/>
      <c r="AH72" s="884"/>
      <c r="AI72" s="886"/>
      <c r="AJ72" s="884"/>
      <c r="AK72" s="884"/>
      <c r="AL72" s="884"/>
      <c r="AM72" s="884"/>
      <c r="AN72" s="884"/>
      <c r="AO72" s="884"/>
      <c r="AP72" s="884"/>
      <c r="AQ72" s="884"/>
      <c r="AR72" s="884"/>
      <c r="AS72" s="884"/>
      <c r="AT72" s="884"/>
      <c r="AU72" s="884"/>
      <c r="AV72" s="884"/>
      <c r="AW72" s="884"/>
      <c r="AX72" s="884"/>
      <c r="AY72" s="884"/>
      <c r="AZ72" s="884"/>
      <c r="BA72" s="884"/>
      <c r="BB72" s="884"/>
      <c r="BC72" s="884"/>
      <c r="BD72" s="884"/>
      <c r="BE72" s="884"/>
      <c r="BF72" s="884"/>
      <c r="BG72" s="884"/>
      <c r="BH72" s="884"/>
      <c r="BI72" s="884"/>
      <c r="BJ72" s="884"/>
      <c r="BK72" s="884"/>
      <c r="BL72" s="884"/>
      <c r="BM72" s="884"/>
      <c r="BN72" s="884"/>
      <c r="BO72" s="884"/>
      <c r="BP72" s="884"/>
      <c r="BQ72" s="884"/>
      <c r="BR72" s="884"/>
      <c r="BS72" s="884"/>
      <c r="BT72" s="884"/>
      <c r="BU72" s="884"/>
      <c r="BV72" s="884"/>
      <c r="BW72" s="884"/>
      <c r="BX72" s="884"/>
      <c r="BY72" s="884"/>
      <c r="BZ72" s="884"/>
      <c r="CA72" s="884"/>
      <c r="CB72" s="884"/>
      <c r="CC72" s="884"/>
      <c r="CD72" s="884"/>
      <c r="CE72" s="884"/>
      <c r="CF72" s="884"/>
      <c r="CG72" s="884"/>
      <c r="CH72" s="884"/>
      <c r="CI72" s="884"/>
      <c r="CJ72" s="884"/>
      <c r="CK72" s="884"/>
      <c r="CL72" s="884"/>
      <c r="CM72" s="884"/>
      <c r="CN72" s="884"/>
      <c r="CO72" s="884"/>
      <c r="CP72" s="884"/>
      <c r="CQ72" s="884"/>
      <c r="CR72" s="884"/>
      <c r="CS72" s="884"/>
      <c r="CT72" s="884"/>
      <c r="CU72" s="884"/>
      <c r="CV72" s="884"/>
      <c r="CW72" s="884"/>
      <c r="CX72" s="884"/>
      <c r="CY72" s="1723"/>
      <c r="CZ72" s="1723"/>
      <c r="DA72" s="1723"/>
      <c r="DB72" s="1723"/>
      <c r="DC72" s="1723"/>
      <c r="DD72" s="884"/>
      <c r="DE72" s="884"/>
      <c r="DF72" s="884"/>
      <c r="DG72" s="884"/>
      <c r="DH72" s="884"/>
      <c r="DI72" s="884"/>
      <c r="DJ72" s="884"/>
      <c r="DK72" s="884"/>
      <c r="DL72" s="884"/>
      <c r="DM72" s="884"/>
      <c r="DN72" s="884"/>
      <c r="DO72" s="884"/>
      <c r="DP72" s="884"/>
      <c r="DQ72" s="884"/>
      <c r="DR72" s="884"/>
      <c r="DS72" s="884"/>
      <c r="DT72" s="884"/>
      <c r="DU72" s="884"/>
      <c r="DV72" s="884"/>
      <c r="DW72" s="884"/>
      <c r="DX72" s="884"/>
      <c r="DY72" s="884"/>
      <c r="DZ72" s="884"/>
      <c r="EA72" s="884"/>
      <c r="EB72" s="884"/>
      <c r="EC72" s="884"/>
      <c r="ED72" s="884"/>
      <c r="EE72" s="884"/>
      <c r="EF72" s="884"/>
      <c r="EG72" s="884"/>
      <c r="EH72" s="884"/>
      <c r="EI72" s="884"/>
      <c r="EJ72" s="884"/>
      <c r="EK72" s="884"/>
      <c r="EL72" s="884"/>
      <c r="EM72" s="884"/>
      <c r="EN72" s="884"/>
      <c r="EO72" s="884"/>
      <c r="EP72" s="884"/>
      <c r="EQ72" s="884"/>
      <c r="ER72" s="884"/>
      <c r="ES72" s="884"/>
      <c r="ET72" s="884"/>
      <c r="EU72" s="884"/>
      <c r="EV72" s="884"/>
      <c r="EW72" s="884"/>
      <c r="EX72" s="884"/>
      <c r="EY72" s="884"/>
      <c r="EZ72" s="884"/>
      <c r="FA72" s="884"/>
      <c r="FB72" s="884"/>
      <c r="FC72" s="884"/>
      <c r="FD72" s="884"/>
      <c r="FE72" s="884"/>
      <c r="FF72" s="884"/>
      <c r="FG72" s="884"/>
      <c r="FH72" s="884"/>
      <c r="FI72" s="1723"/>
      <c r="FJ72" s="1723"/>
      <c r="FK72" s="1723"/>
      <c r="FL72" s="1723"/>
      <c r="FM72" s="884"/>
      <c r="FN72" s="884"/>
      <c r="FO72" s="884"/>
      <c r="FP72" s="884"/>
      <c r="FQ72" s="884"/>
      <c r="FR72" s="884"/>
      <c r="FS72" s="884"/>
      <c r="FT72" s="884"/>
      <c r="FU72" s="884"/>
      <c r="FV72" s="884"/>
      <c r="FW72" s="884"/>
      <c r="FX72" s="884"/>
      <c r="FY72" s="884"/>
      <c r="FZ72" s="884"/>
      <c r="GA72" s="884"/>
      <c r="GB72" s="884"/>
      <c r="GC72" s="1602" t="s">
        <v>1142</v>
      </c>
      <c r="GD72" s="1795">
        <f t="shared" ref="GD72:GL74" si="125">+GD63-GD68</f>
        <v>-17.128000000000004</v>
      </c>
      <c r="GE72" s="1796">
        <f t="shared" si="125"/>
        <v>-1.3099999999999952</v>
      </c>
      <c r="GF72" s="1795">
        <f t="shared" si="125"/>
        <v>-16.670000000000002</v>
      </c>
      <c r="GG72" s="1797">
        <f t="shared" si="125"/>
        <v>-24.532000000000004</v>
      </c>
      <c r="GH72" s="1797">
        <f t="shared" si="125"/>
        <v>-23.204999999999998</v>
      </c>
      <c r="GI72" s="1798">
        <f t="shared" si="125"/>
        <v>-22.810000000000002</v>
      </c>
      <c r="GJ72" s="1797">
        <f t="shared" si="125"/>
        <v>-19.902999999999999</v>
      </c>
      <c r="GK72" s="1798">
        <f t="shared" si="125"/>
        <v>-16.588999999999999</v>
      </c>
      <c r="GL72" s="1797">
        <f t="shared" si="125"/>
        <v>-29.32</v>
      </c>
      <c r="GM72" s="1798">
        <v>0</v>
      </c>
      <c r="GN72" s="1795">
        <v>0</v>
      </c>
      <c r="GO72" s="1799">
        <v>4.2080000000000002</v>
      </c>
      <c r="GP72" s="1795">
        <v>0</v>
      </c>
      <c r="GQ72" s="1795">
        <v>0</v>
      </c>
      <c r="GR72" s="1795">
        <v>0</v>
      </c>
      <c r="GS72" s="1799">
        <v>0</v>
      </c>
      <c r="GT72" s="1795">
        <v>0</v>
      </c>
      <c r="GU72" s="1795">
        <v>0</v>
      </c>
      <c r="GV72" s="1800">
        <v>0</v>
      </c>
      <c r="GW72" s="1795">
        <v>0</v>
      </c>
      <c r="GX72" s="1801">
        <v>0</v>
      </c>
      <c r="GY72" s="1802">
        <v>0</v>
      </c>
      <c r="GZ72" s="1803">
        <v>0</v>
      </c>
      <c r="HA72" s="1804">
        <v>0</v>
      </c>
      <c r="HB72" s="1805">
        <v>0</v>
      </c>
      <c r="HC72" s="1806">
        <v>0</v>
      </c>
      <c r="HD72" s="1806">
        <v>0</v>
      </c>
      <c r="HE72" s="1806">
        <v>0</v>
      </c>
      <c r="HF72" s="1806">
        <v>0</v>
      </c>
      <c r="HG72" s="1806">
        <v>0</v>
      </c>
      <c r="HH72" s="1806">
        <v>0</v>
      </c>
      <c r="HI72" s="1806">
        <v>0</v>
      </c>
      <c r="HJ72" s="1806">
        <v>0</v>
      </c>
      <c r="HK72" s="1806">
        <v>0</v>
      </c>
      <c r="HL72" s="1806">
        <v>0</v>
      </c>
      <c r="HM72" s="1806">
        <v>0</v>
      </c>
      <c r="HN72" s="1807">
        <v>0</v>
      </c>
      <c r="HO72" s="1807">
        <v>0</v>
      </c>
      <c r="HP72" s="1806">
        <v>0</v>
      </c>
      <c r="HQ72" s="1761"/>
      <c r="HR72" s="1761"/>
      <c r="HS72" s="1761"/>
      <c r="HT72" s="1734"/>
      <c r="HU72" s="1735"/>
      <c r="HV72" s="1735"/>
      <c r="HW72" s="1735"/>
      <c r="HX72" s="1736"/>
      <c r="HY72" s="1734"/>
      <c r="HZ72" s="1737"/>
      <c r="IA72" s="1738"/>
      <c r="IB72" s="1739"/>
      <c r="IC72" s="1740"/>
      <c r="ID72" s="1741"/>
      <c r="IE72" s="1665"/>
      <c r="IF72" s="1665"/>
      <c r="IG72" s="1665"/>
      <c r="IH72" s="1666"/>
      <c r="II72" s="1667"/>
      <c r="IJ72" s="1668"/>
      <c r="IK72" s="1669"/>
      <c r="IL72" s="1670"/>
      <c r="IM72" s="1671"/>
      <c r="IN72" s="1672"/>
      <c r="IO72" s="1673"/>
      <c r="IP72" s="1674"/>
      <c r="IQ72" s="1665"/>
      <c r="IR72" s="1672"/>
      <c r="IS72" s="1674"/>
      <c r="IT72" s="1665"/>
      <c r="IU72" s="1673"/>
      <c r="IV72" s="1673"/>
      <c r="IW72" s="1673"/>
      <c r="IX72" s="1673"/>
      <c r="IY72" s="1673"/>
      <c r="IZ72" s="1673"/>
      <c r="JA72" s="1673"/>
      <c r="JB72" s="1673"/>
      <c r="JC72" s="1673"/>
      <c r="JD72" s="1672"/>
      <c r="JE72" s="1674"/>
      <c r="JF72" s="1665"/>
      <c r="JG72" s="1673"/>
      <c r="JH72" s="1673"/>
      <c r="JI72" s="1673"/>
      <c r="JJ72" s="1673"/>
      <c r="JK72" s="1673"/>
      <c r="JL72" s="1673"/>
      <c r="JM72" s="1673"/>
      <c r="JN72" s="1673"/>
      <c r="JO72" s="1673"/>
    </row>
    <row r="73" spans="1:275" ht="22.15" hidden="1" customHeight="1" thickBot="1">
      <c r="A73" s="1992"/>
      <c r="B73" s="1993"/>
      <c r="C73" s="1993"/>
      <c r="D73" s="1642" t="s">
        <v>1143</v>
      </c>
      <c r="E73" s="884"/>
      <c r="F73" s="884"/>
      <c r="G73" s="884"/>
      <c r="H73" s="1722"/>
      <c r="I73" s="1722"/>
      <c r="J73" s="1722"/>
      <c r="K73" s="1722"/>
      <c r="L73" s="1722"/>
      <c r="M73" s="1722"/>
      <c r="N73" s="1722"/>
      <c r="O73" s="1722"/>
      <c r="P73" s="1722"/>
      <c r="Q73" s="1722"/>
      <c r="R73" s="1722"/>
      <c r="S73" s="1722"/>
      <c r="T73" s="1722"/>
      <c r="U73" s="1722"/>
      <c r="V73" s="1722"/>
      <c r="W73" s="1722"/>
      <c r="X73" s="1722"/>
      <c r="Y73" s="1722"/>
      <c r="Z73" s="1722"/>
      <c r="AA73" s="1722"/>
      <c r="AB73" s="1722"/>
      <c r="AC73" s="1722"/>
      <c r="AD73" s="1722"/>
      <c r="AE73" s="1722"/>
      <c r="AF73" s="1722"/>
      <c r="AG73" s="1722"/>
      <c r="AH73" s="884"/>
      <c r="AI73" s="886"/>
      <c r="AJ73" s="884"/>
      <c r="AK73" s="884"/>
      <c r="AL73" s="884"/>
      <c r="AM73" s="884"/>
      <c r="AN73" s="884"/>
      <c r="AO73" s="884"/>
      <c r="AP73" s="884"/>
      <c r="AQ73" s="884"/>
      <c r="AR73" s="884"/>
      <c r="AS73" s="884"/>
      <c r="AT73" s="884"/>
      <c r="AU73" s="884"/>
      <c r="AV73" s="884"/>
      <c r="AW73" s="884"/>
      <c r="AX73" s="884"/>
      <c r="AY73" s="884"/>
      <c r="AZ73" s="884"/>
      <c r="BA73" s="884"/>
      <c r="BB73" s="884"/>
      <c r="BC73" s="884"/>
      <c r="BD73" s="884"/>
      <c r="BE73" s="884"/>
      <c r="BF73" s="884"/>
      <c r="BG73" s="884"/>
      <c r="BH73" s="884"/>
      <c r="BI73" s="884"/>
      <c r="BJ73" s="884"/>
      <c r="BK73" s="884"/>
      <c r="BL73" s="884"/>
      <c r="BM73" s="884"/>
      <c r="BN73" s="884"/>
      <c r="BO73" s="884"/>
      <c r="BP73" s="884"/>
      <c r="BQ73" s="884"/>
      <c r="BR73" s="884"/>
      <c r="BS73" s="884"/>
      <c r="BT73" s="884"/>
      <c r="BU73" s="884"/>
      <c r="BV73" s="884"/>
      <c r="BW73" s="884"/>
      <c r="BX73" s="884"/>
      <c r="BY73" s="884"/>
      <c r="BZ73" s="884"/>
      <c r="CA73" s="884"/>
      <c r="CB73" s="884"/>
      <c r="CC73" s="884"/>
      <c r="CD73" s="884"/>
      <c r="CE73" s="884"/>
      <c r="CF73" s="884"/>
      <c r="CG73" s="884"/>
      <c r="CH73" s="884"/>
      <c r="CI73" s="884"/>
      <c r="CJ73" s="884"/>
      <c r="CK73" s="884"/>
      <c r="CL73" s="884"/>
      <c r="CM73" s="884"/>
      <c r="CN73" s="884"/>
      <c r="CO73" s="884"/>
      <c r="CP73" s="884"/>
      <c r="CQ73" s="884"/>
      <c r="CR73" s="884"/>
      <c r="CS73" s="884"/>
      <c r="CT73" s="884"/>
      <c r="CU73" s="884"/>
      <c r="CV73" s="884"/>
      <c r="CW73" s="884"/>
      <c r="CX73" s="884"/>
      <c r="CY73" s="1723"/>
      <c r="CZ73" s="1723"/>
      <c r="DA73" s="1723"/>
      <c r="DB73" s="1723"/>
      <c r="DC73" s="1723"/>
      <c r="DD73" s="884"/>
      <c r="DE73" s="884"/>
      <c r="DF73" s="884"/>
      <c r="DG73" s="884"/>
      <c r="DH73" s="884"/>
      <c r="DI73" s="884"/>
      <c r="DJ73" s="884"/>
      <c r="DK73" s="884"/>
      <c r="DL73" s="884"/>
      <c r="DM73" s="884"/>
      <c r="DN73" s="884"/>
      <c r="DO73" s="884"/>
      <c r="DP73" s="884"/>
      <c r="DQ73" s="884"/>
      <c r="DR73" s="884"/>
      <c r="DS73" s="884"/>
      <c r="DT73" s="884"/>
      <c r="DU73" s="884"/>
      <c r="DV73" s="884"/>
      <c r="DW73" s="884"/>
      <c r="DX73" s="884"/>
      <c r="DY73" s="884"/>
      <c r="DZ73" s="884"/>
      <c r="EA73" s="884"/>
      <c r="EB73" s="884"/>
      <c r="EC73" s="884"/>
      <c r="ED73" s="884"/>
      <c r="EE73" s="884"/>
      <c r="EF73" s="884"/>
      <c r="EG73" s="884"/>
      <c r="EH73" s="884"/>
      <c r="EI73" s="884"/>
      <c r="EJ73" s="884"/>
      <c r="EK73" s="884"/>
      <c r="EL73" s="884"/>
      <c r="EM73" s="884"/>
      <c r="EN73" s="884"/>
      <c r="EO73" s="884"/>
      <c r="EP73" s="884"/>
      <c r="EQ73" s="884"/>
      <c r="ER73" s="884"/>
      <c r="ES73" s="884"/>
      <c r="ET73" s="884"/>
      <c r="EU73" s="884"/>
      <c r="EV73" s="884"/>
      <c r="EW73" s="884"/>
      <c r="EX73" s="884"/>
      <c r="EY73" s="884"/>
      <c r="EZ73" s="884"/>
      <c r="FA73" s="884"/>
      <c r="FB73" s="884"/>
      <c r="FC73" s="884"/>
      <c r="FD73" s="884"/>
      <c r="FE73" s="884"/>
      <c r="FF73" s="884"/>
      <c r="FG73" s="884"/>
      <c r="FH73" s="884"/>
      <c r="FI73" s="1723"/>
      <c r="FJ73" s="1723"/>
      <c r="FK73" s="1723"/>
      <c r="FL73" s="1723"/>
      <c r="FM73" s="884"/>
      <c r="FN73" s="884"/>
      <c r="FO73" s="884"/>
      <c r="FP73" s="884"/>
      <c r="FQ73" s="884"/>
      <c r="FR73" s="884"/>
      <c r="FS73" s="884"/>
      <c r="FT73" s="884"/>
      <c r="FU73" s="884"/>
      <c r="FV73" s="884"/>
      <c r="FW73" s="884"/>
      <c r="FX73" s="884"/>
      <c r="FY73" s="884"/>
      <c r="FZ73" s="884"/>
      <c r="GA73" s="884"/>
      <c r="GB73" s="884"/>
      <c r="GC73" s="1642" t="s">
        <v>1143</v>
      </c>
      <c r="GD73" s="1762">
        <f t="shared" si="125"/>
        <v>-21.071999999999999</v>
      </c>
      <c r="GE73" s="1763">
        <f t="shared" si="125"/>
        <v>-13.335000000000004</v>
      </c>
      <c r="GF73" s="1762">
        <f t="shared" si="125"/>
        <v>0.20399999999999352</v>
      </c>
      <c r="GG73" s="1764">
        <f t="shared" si="125"/>
        <v>-7.2700000000000085</v>
      </c>
      <c r="GH73" s="1764">
        <f t="shared" si="125"/>
        <v>-29.580000000000005</v>
      </c>
      <c r="GI73" s="1765">
        <f t="shared" si="125"/>
        <v>-26.068999999999996</v>
      </c>
      <c r="GJ73" s="1764">
        <f t="shared" si="125"/>
        <v>-14.046000000000003</v>
      </c>
      <c r="GK73" s="1765">
        <f t="shared" si="125"/>
        <v>-15.885999999999999</v>
      </c>
      <c r="GL73" s="1764">
        <f t="shared" si="125"/>
        <v>-19.09</v>
      </c>
      <c r="GM73" s="1765">
        <v>0</v>
      </c>
      <c r="GN73" s="1762">
        <v>0</v>
      </c>
      <c r="GO73" s="1766">
        <v>0</v>
      </c>
      <c r="GP73" s="1762">
        <v>0</v>
      </c>
      <c r="GQ73" s="1762">
        <v>0</v>
      </c>
      <c r="GR73" s="1762">
        <v>2.7930000000000001</v>
      </c>
      <c r="GS73" s="1766">
        <v>0.7</v>
      </c>
      <c r="GT73" s="1762">
        <v>0.71499999999999997</v>
      </c>
      <c r="GU73" s="1762">
        <v>0</v>
      </c>
      <c r="GV73" s="1767">
        <v>0</v>
      </c>
      <c r="GW73" s="1762">
        <v>0</v>
      </c>
      <c r="GX73" s="1808">
        <v>0</v>
      </c>
      <c r="GY73" s="1809">
        <v>0</v>
      </c>
      <c r="GZ73" s="1810">
        <v>0</v>
      </c>
      <c r="HA73" s="1811">
        <v>0</v>
      </c>
      <c r="HB73" s="1773">
        <v>0</v>
      </c>
      <c r="HC73" s="1812">
        <v>0</v>
      </c>
      <c r="HD73" s="1812">
        <v>0</v>
      </c>
      <c r="HE73" s="1812">
        <v>0</v>
      </c>
      <c r="HF73" s="1812">
        <v>0</v>
      </c>
      <c r="HG73" s="1812">
        <v>0</v>
      </c>
      <c r="HH73" s="1812">
        <v>0</v>
      </c>
      <c r="HI73" s="1812">
        <v>0</v>
      </c>
      <c r="HJ73" s="1812">
        <v>0</v>
      </c>
      <c r="HK73" s="1812">
        <v>0</v>
      </c>
      <c r="HL73" s="1812">
        <v>0</v>
      </c>
      <c r="HM73" s="1812">
        <v>0</v>
      </c>
      <c r="HN73" s="1807">
        <v>0</v>
      </c>
      <c r="HO73" s="1807">
        <v>0</v>
      </c>
      <c r="HP73" s="1812">
        <v>0</v>
      </c>
      <c r="HQ73" s="1763"/>
      <c r="HR73" s="1763"/>
      <c r="HS73" s="1763"/>
      <c r="HT73" s="1734"/>
      <c r="HU73" s="1735"/>
      <c r="HV73" s="1735"/>
      <c r="HW73" s="1735"/>
      <c r="HX73" s="1736"/>
      <c r="HY73" s="1734"/>
      <c r="HZ73" s="1737"/>
      <c r="IA73" s="1738"/>
      <c r="IB73" s="1739"/>
      <c r="IC73" s="1740"/>
      <c r="ID73" s="1741"/>
      <c r="IE73" s="1665"/>
      <c r="IF73" s="1665"/>
      <c r="IG73" s="1665"/>
      <c r="IH73" s="1666"/>
      <c r="II73" s="1667"/>
      <c r="IJ73" s="1668"/>
      <c r="IK73" s="1669"/>
      <c r="IL73" s="1670"/>
      <c r="IM73" s="1671"/>
      <c r="IN73" s="1672"/>
      <c r="IO73" s="1673"/>
      <c r="IP73" s="1674"/>
      <c r="IQ73" s="1665"/>
      <c r="IR73" s="1672"/>
      <c r="IS73" s="1674"/>
      <c r="IT73" s="1665"/>
      <c r="IU73" s="1673"/>
      <c r="IV73" s="1673"/>
      <c r="IW73" s="1673"/>
      <c r="IX73" s="1673"/>
      <c r="IY73" s="1673"/>
      <c r="IZ73" s="1673"/>
      <c r="JA73" s="1673"/>
      <c r="JB73" s="1673"/>
      <c r="JC73" s="1673"/>
      <c r="JD73" s="1672"/>
      <c r="JE73" s="1674"/>
      <c r="JF73" s="1665"/>
      <c r="JG73" s="1673"/>
      <c r="JH73" s="1673"/>
      <c r="JI73" s="1673"/>
      <c r="JJ73" s="1673"/>
      <c r="JK73" s="1673"/>
      <c r="JL73" s="1673"/>
      <c r="JM73" s="1673"/>
      <c r="JN73" s="1673"/>
      <c r="JO73" s="1673"/>
    </row>
    <row r="74" spans="1:275" ht="22.15" hidden="1" customHeight="1" thickBot="1">
      <c r="A74" s="1992"/>
      <c r="B74" s="1993"/>
      <c r="C74" s="1993"/>
      <c r="D74" s="1642" t="s">
        <v>1144</v>
      </c>
      <c r="E74" s="884"/>
      <c r="F74" s="884"/>
      <c r="G74" s="884"/>
      <c r="H74" s="1722"/>
      <c r="I74" s="1722"/>
      <c r="J74" s="1722"/>
      <c r="K74" s="1722"/>
      <c r="L74" s="1722"/>
      <c r="M74" s="1722"/>
      <c r="N74" s="1722"/>
      <c r="O74" s="1722"/>
      <c r="P74" s="1722"/>
      <c r="Q74" s="1722"/>
      <c r="R74" s="1722"/>
      <c r="S74" s="1722"/>
      <c r="T74" s="1722"/>
      <c r="U74" s="1722"/>
      <c r="V74" s="1722"/>
      <c r="W74" s="1722"/>
      <c r="X74" s="1722"/>
      <c r="Y74" s="1722"/>
      <c r="Z74" s="1722"/>
      <c r="AA74" s="1722"/>
      <c r="AB74" s="1722"/>
      <c r="AC74" s="1722"/>
      <c r="AD74" s="1722"/>
      <c r="AE74" s="1722"/>
      <c r="AF74" s="1722"/>
      <c r="AG74" s="1722"/>
      <c r="AH74" s="884"/>
      <c r="AI74" s="886"/>
      <c r="AJ74" s="884"/>
      <c r="AK74" s="884"/>
      <c r="AL74" s="884"/>
      <c r="AM74" s="884"/>
      <c r="AN74" s="884"/>
      <c r="AO74" s="884"/>
      <c r="AP74" s="884"/>
      <c r="AQ74" s="884"/>
      <c r="AR74" s="884"/>
      <c r="AS74" s="884"/>
      <c r="AT74" s="884"/>
      <c r="AU74" s="884"/>
      <c r="AV74" s="884"/>
      <c r="AW74" s="884"/>
      <c r="AX74" s="884"/>
      <c r="AY74" s="884"/>
      <c r="AZ74" s="884"/>
      <c r="BA74" s="884"/>
      <c r="BB74" s="884"/>
      <c r="BC74" s="884"/>
      <c r="BD74" s="884"/>
      <c r="BE74" s="884"/>
      <c r="BF74" s="884"/>
      <c r="BG74" s="884"/>
      <c r="BH74" s="884"/>
      <c r="BI74" s="884"/>
      <c r="BJ74" s="884"/>
      <c r="BK74" s="884"/>
      <c r="BL74" s="884"/>
      <c r="BM74" s="884"/>
      <c r="BN74" s="884"/>
      <c r="BO74" s="884"/>
      <c r="BP74" s="884"/>
      <c r="BQ74" s="884"/>
      <c r="BR74" s="884"/>
      <c r="BS74" s="884"/>
      <c r="BT74" s="884"/>
      <c r="BU74" s="884"/>
      <c r="BV74" s="884"/>
      <c r="BW74" s="884"/>
      <c r="BX74" s="884"/>
      <c r="BY74" s="884"/>
      <c r="BZ74" s="884"/>
      <c r="CA74" s="884"/>
      <c r="CB74" s="884"/>
      <c r="CC74" s="884"/>
      <c r="CD74" s="884"/>
      <c r="CE74" s="884"/>
      <c r="CF74" s="884"/>
      <c r="CG74" s="884"/>
      <c r="CH74" s="884"/>
      <c r="CI74" s="884"/>
      <c r="CJ74" s="884"/>
      <c r="CK74" s="884"/>
      <c r="CL74" s="884"/>
      <c r="CM74" s="884"/>
      <c r="CN74" s="884"/>
      <c r="CO74" s="884"/>
      <c r="CP74" s="884"/>
      <c r="CQ74" s="884"/>
      <c r="CR74" s="884"/>
      <c r="CS74" s="884"/>
      <c r="CT74" s="884"/>
      <c r="CU74" s="884"/>
      <c r="CV74" s="884"/>
      <c r="CW74" s="884"/>
      <c r="CX74" s="884"/>
      <c r="CY74" s="1723"/>
      <c r="CZ74" s="1723"/>
      <c r="DA74" s="1723"/>
      <c r="DB74" s="1723"/>
      <c r="DC74" s="1723"/>
      <c r="DD74" s="884"/>
      <c r="DE74" s="884"/>
      <c r="DF74" s="884"/>
      <c r="DG74" s="884"/>
      <c r="DH74" s="884"/>
      <c r="DI74" s="884"/>
      <c r="DJ74" s="884"/>
      <c r="DK74" s="884"/>
      <c r="DL74" s="884"/>
      <c r="DM74" s="884"/>
      <c r="DN74" s="884"/>
      <c r="DO74" s="884"/>
      <c r="DP74" s="884"/>
      <c r="DQ74" s="884"/>
      <c r="DR74" s="884"/>
      <c r="DS74" s="884"/>
      <c r="DT74" s="884"/>
      <c r="DU74" s="884"/>
      <c r="DV74" s="884"/>
      <c r="DW74" s="884"/>
      <c r="DX74" s="884"/>
      <c r="DY74" s="884"/>
      <c r="DZ74" s="884"/>
      <c r="EA74" s="884"/>
      <c r="EB74" s="884"/>
      <c r="EC74" s="884"/>
      <c r="ED74" s="884"/>
      <c r="EE74" s="884"/>
      <c r="EF74" s="884"/>
      <c r="EG74" s="884"/>
      <c r="EH74" s="884"/>
      <c r="EI74" s="884"/>
      <c r="EJ74" s="884"/>
      <c r="EK74" s="884"/>
      <c r="EL74" s="884"/>
      <c r="EM74" s="884"/>
      <c r="EN74" s="884"/>
      <c r="EO74" s="884"/>
      <c r="EP74" s="884"/>
      <c r="EQ74" s="884"/>
      <c r="ER74" s="884"/>
      <c r="ES74" s="884"/>
      <c r="ET74" s="884"/>
      <c r="EU74" s="884"/>
      <c r="EV74" s="884"/>
      <c r="EW74" s="884"/>
      <c r="EX74" s="884"/>
      <c r="EY74" s="884"/>
      <c r="EZ74" s="884"/>
      <c r="FA74" s="884"/>
      <c r="FB74" s="884"/>
      <c r="FC74" s="884"/>
      <c r="FD74" s="884"/>
      <c r="FE74" s="884"/>
      <c r="FF74" s="884"/>
      <c r="FG74" s="884"/>
      <c r="FH74" s="884"/>
      <c r="FI74" s="1723"/>
      <c r="FJ74" s="1723"/>
      <c r="FK74" s="1723"/>
      <c r="FL74" s="1723"/>
      <c r="FM74" s="884"/>
      <c r="FN74" s="884"/>
      <c r="FO74" s="884"/>
      <c r="FP74" s="884"/>
      <c r="FQ74" s="884"/>
      <c r="FR74" s="884"/>
      <c r="FS74" s="884"/>
      <c r="FT74" s="884"/>
      <c r="FU74" s="884"/>
      <c r="FV74" s="884"/>
      <c r="FW74" s="884"/>
      <c r="FX74" s="884"/>
      <c r="FY74" s="884"/>
      <c r="FZ74" s="884"/>
      <c r="GA74" s="884"/>
      <c r="GB74" s="884"/>
      <c r="GC74" s="1642" t="s">
        <v>1144</v>
      </c>
      <c r="GD74" s="1762">
        <f t="shared" si="125"/>
        <v>-27.738000000000014</v>
      </c>
      <c r="GE74" s="1763">
        <f t="shared" si="125"/>
        <v>-15.713000000000008</v>
      </c>
      <c r="GF74" s="1762">
        <f t="shared" si="125"/>
        <v>-32.587000000000003</v>
      </c>
      <c r="GG74" s="1764">
        <f t="shared" si="125"/>
        <v>-49.849000000000004</v>
      </c>
      <c r="GH74" s="1764">
        <f t="shared" si="125"/>
        <v>-43.473999999999997</v>
      </c>
      <c r="GI74" s="1765">
        <f t="shared" si="125"/>
        <v>-36.991</v>
      </c>
      <c r="GJ74" s="1764">
        <f t="shared" si="125"/>
        <v>-42.847999999999999</v>
      </c>
      <c r="GK74" s="1765">
        <f t="shared" si="125"/>
        <v>-43.550999999999988</v>
      </c>
      <c r="GL74" s="1764">
        <f t="shared" si="125"/>
        <v>-53.780999999999977</v>
      </c>
      <c r="GM74" s="1765">
        <v>0</v>
      </c>
      <c r="GN74" s="1762">
        <v>0</v>
      </c>
      <c r="GO74" s="1766">
        <f>GO72-GO73</f>
        <v>4.2080000000000002</v>
      </c>
      <c r="GP74" s="1762">
        <f>GO74+GP72-GP73</f>
        <v>4.2080000000000002</v>
      </c>
      <c r="GQ74" s="1762">
        <f>GP74+GQ72-GQ73</f>
        <v>4.2080000000000002</v>
      </c>
      <c r="GR74" s="1762">
        <f>GQ74+GR72-GR73</f>
        <v>1.415</v>
      </c>
      <c r="GS74" s="1766">
        <f>GR74+GS72-GS73</f>
        <v>0.71500000000000008</v>
      </c>
      <c r="GT74" s="1762">
        <f>GS74+GT72-GT73</f>
        <v>0</v>
      </c>
      <c r="GU74" s="1762">
        <v>0</v>
      </c>
      <c r="GV74" s="1767">
        <v>0</v>
      </c>
      <c r="GW74" s="1762">
        <v>0</v>
      </c>
      <c r="GX74" s="1808">
        <v>0</v>
      </c>
      <c r="GY74" s="1809">
        <v>0</v>
      </c>
      <c r="GZ74" s="1810">
        <v>0</v>
      </c>
      <c r="HA74" s="1811">
        <v>0</v>
      </c>
      <c r="HB74" s="1773">
        <v>0</v>
      </c>
      <c r="HC74" s="1812">
        <v>0</v>
      </c>
      <c r="HD74" s="1812">
        <v>0</v>
      </c>
      <c r="HE74" s="1812">
        <v>0</v>
      </c>
      <c r="HF74" s="1812">
        <v>0</v>
      </c>
      <c r="HG74" s="1812">
        <v>0</v>
      </c>
      <c r="HH74" s="1812">
        <v>0</v>
      </c>
      <c r="HI74" s="1812">
        <v>0</v>
      </c>
      <c r="HJ74" s="1812">
        <v>0</v>
      </c>
      <c r="HK74" s="1812">
        <v>0</v>
      </c>
      <c r="HL74" s="1812">
        <v>0</v>
      </c>
      <c r="HM74" s="1812">
        <v>0</v>
      </c>
      <c r="HN74" s="1807">
        <v>0</v>
      </c>
      <c r="HO74" s="1807">
        <v>0</v>
      </c>
      <c r="HP74" s="1812">
        <v>0</v>
      </c>
      <c r="HQ74" s="1761"/>
      <c r="HR74" s="1761"/>
      <c r="HS74" s="1761"/>
      <c r="HT74" s="1734"/>
      <c r="HU74" s="1735"/>
      <c r="HV74" s="1735"/>
      <c r="HW74" s="1735"/>
      <c r="HX74" s="1736"/>
      <c r="HY74" s="1734"/>
      <c r="HZ74" s="1737"/>
      <c r="IA74" s="1738"/>
      <c r="IB74" s="1739"/>
      <c r="IC74" s="1740"/>
      <c r="ID74" s="1741"/>
      <c r="IE74" s="1665"/>
      <c r="IF74" s="1665"/>
      <c r="IG74" s="1665"/>
      <c r="IH74" s="1666"/>
      <c r="II74" s="1667"/>
      <c r="IJ74" s="1668"/>
      <c r="IK74" s="1669"/>
      <c r="IL74" s="1670"/>
      <c r="IM74" s="1671"/>
      <c r="IN74" s="1672"/>
      <c r="IO74" s="1673"/>
      <c r="IP74" s="1674"/>
      <c r="IQ74" s="1665"/>
      <c r="IR74" s="1672"/>
      <c r="IS74" s="1674"/>
      <c r="IT74" s="1665"/>
      <c r="IU74" s="1673"/>
      <c r="IV74" s="1673"/>
      <c r="IW74" s="1673"/>
      <c r="IX74" s="1673"/>
      <c r="IY74" s="1673"/>
      <c r="IZ74" s="1673"/>
      <c r="JA74" s="1673"/>
      <c r="JB74" s="1673"/>
      <c r="JC74" s="1673"/>
      <c r="JD74" s="1672"/>
      <c r="JE74" s="1674"/>
      <c r="JF74" s="1665"/>
      <c r="JG74" s="1673"/>
      <c r="JH74" s="1673"/>
      <c r="JI74" s="1673"/>
      <c r="JJ74" s="1673"/>
      <c r="JK74" s="1673"/>
      <c r="JL74" s="1673"/>
      <c r="JM74" s="1673"/>
      <c r="JN74" s="1673"/>
      <c r="JO74" s="1673"/>
    </row>
    <row r="75" spans="1:275" ht="22.15" hidden="1" customHeight="1" thickBot="1">
      <c r="A75" s="1992"/>
      <c r="B75" s="1993"/>
      <c r="C75" s="1993"/>
      <c r="D75" s="1696" t="s">
        <v>1145</v>
      </c>
      <c r="E75" s="1813"/>
      <c r="F75" s="1813"/>
      <c r="G75" s="1813"/>
      <c r="H75" s="1814"/>
      <c r="I75" s="1814"/>
      <c r="J75" s="1814"/>
      <c r="K75" s="1814"/>
      <c r="L75" s="1814"/>
      <c r="M75" s="1814"/>
      <c r="N75" s="1814"/>
      <c r="O75" s="1814"/>
      <c r="P75" s="1814"/>
      <c r="Q75" s="1814"/>
      <c r="R75" s="1814"/>
      <c r="S75" s="1814"/>
      <c r="T75" s="1814"/>
      <c r="U75" s="1814"/>
      <c r="V75" s="1814"/>
      <c r="W75" s="1814"/>
      <c r="X75" s="1814"/>
      <c r="Y75" s="1814"/>
      <c r="Z75" s="1814"/>
      <c r="AA75" s="1814"/>
      <c r="AB75" s="1814"/>
      <c r="AC75" s="1814"/>
      <c r="AD75" s="1814"/>
      <c r="AE75" s="1814"/>
      <c r="AF75" s="1814"/>
      <c r="AG75" s="1814"/>
      <c r="AH75" s="1813"/>
      <c r="AI75" s="1815"/>
      <c r="AJ75" s="1813"/>
      <c r="AK75" s="1813"/>
      <c r="AL75" s="1813"/>
      <c r="AM75" s="1813"/>
      <c r="AN75" s="1813"/>
      <c r="AO75" s="1813"/>
      <c r="AP75" s="1813"/>
      <c r="AQ75" s="1813"/>
      <c r="AR75" s="1813"/>
      <c r="AS75" s="1813"/>
      <c r="AT75" s="1813"/>
      <c r="AU75" s="1813"/>
      <c r="AV75" s="1813"/>
      <c r="AW75" s="1813"/>
      <c r="AX75" s="1813"/>
      <c r="AY75" s="1813"/>
      <c r="AZ75" s="1813"/>
      <c r="BA75" s="1813"/>
      <c r="BB75" s="1813"/>
      <c r="BC75" s="1813"/>
      <c r="BD75" s="1813"/>
      <c r="BE75" s="1813"/>
      <c r="BF75" s="1813"/>
      <c r="BG75" s="1813"/>
      <c r="BH75" s="1813"/>
      <c r="BI75" s="1813"/>
      <c r="BJ75" s="1813"/>
      <c r="BK75" s="1813"/>
      <c r="BL75" s="1813"/>
      <c r="BM75" s="1813"/>
      <c r="BN75" s="1813"/>
      <c r="BO75" s="1813"/>
      <c r="BP75" s="1813"/>
      <c r="BQ75" s="1813"/>
      <c r="BR75" s="1813"/>
      <c r="BS75" s="1813"/>
      <c r="BT75" s="1813"/>
      <c r="BU75" s="1813"/>
      <c r="BV75" s="1813"/>
      <c r="BW75" s="1813"/>
      <c r="BX75" s="1813"/>
      <c r="BY75" s="1813"/>
      <c r="BZ75" s="1813"/>
      <c r="CA75" s="1813"/>
      <c r="CB75" s="1813"/>
      <c r="CC75" s="1813"/>
      <c r="CD75" s="1813"/>
      <c r="CE75" s="1813"/>
      <c r="CF75" s="1813"/>
      <c r="CG75" s="1813"/>
      <c r="CH75" s="1813"/>
      <c r="CI75" s="1813"/>
      <c r="CJ75" s="1813"/>
      <c r="CK75" s="1813"/>
      <c r="CL75" s="1813"/>
      <c r="CM75" s="1813"/>
      <c r="CN75" s="1813"/>
      <c r="CO75" s="1813"/>
      <c r="CP75" s="1813"/>
      <c r="CQ75" s="1813"/>
      <c r="CR75" s="1813"/>
      <c r="CS75" s="1813"/>
      <c r="CT75" s="1813"/>
      <c r="CU75" s="1813"/>
      <c r="CV75" s="1813"/>
      <c r="CW75" s="1813"/>
      <c r="CX75" s="1813"/>
      <c r="CY75" s="1813"/>
      <c r="CZ75" s="1813"/>
      <c r="DA75" s="1813"/>
      <c r="DB75" s="1813"/>
      <c r="DC75" s="1813"/>
      <c r="DD75" s="1813"/>
      <c r="DE75" s="1813"/>
      <c r="DF75" s="1813"/>
      <c r="DG75" s="1813"/>
      <c r="DH75" s="1813"/>
      <c r="DI75" s="1813"/>
      <c r="DJ75" s="1813"/>
      <c r="DK75" s="1813"/>
      <c r="DL75" s="1813"/>
      <c r="DM75" s="1813"/>
      <c r="DN75" s="1813"/>
      <c r="DO75" s="1813"/>
      <c r="DP75" s="1813"/>
      <c r="DQ75" s="1813"/>
      <c r="DR75" s="1813"/>
      <c r="DS75" s="1813"/>
      <c r="DT75" s="1813"/>
      <c r="DU75" s="1813"/>
      <c r="DV75" s="1813"/>
      <c r="DW75" s="1813"/>
      <c r="DX75" s="1813"/>
      <c r="DY75" s="1813"/>
      <c r="DZ75" s="1813"/>
      <c r="EA75" s="1813"/>
      <c r="EB75" s="1813"/>
      <c r="EC75" s="1813"/>
      <c r="ED75" s="1813"/>
      <c r="EE75" s="1813"/>
      <c r="EF75" s="1813"/>
      <c r="EG75" s="1813"/>
      <c r="EH75" s="1813"/>
      <c r="EI75" s="1813"/>
      <c r="EJ75" s="1813"/>
      <c r="EK75" s="1813"/>
      <c r="EL75" s="1813"/>
      <c r="EM75" s="1813"/>
      <c r="EN75" s="1813"/>
      <c r="EO75" s="1813"/>
      <c r="EP75" s="1813"/>
      <c r="EQ75" s="1813"/>
      <c r="ER75" s="1813"/>
      <c r="ES75" s="1813"/>
      <c r="ET75" s="1813"/>
      <c r="EU75" s="1813"/>
      <c r="EV75" s="1813"/>
      <c r="EW75" s="1813"/>
      <c r="EX75" s="1813"/>
      <c r="EY75" s="1813"/>
      <c r="EZ75" s="1813"/>
      <c r="FA75" s="1813"/>
      <c r="FB75" s="1813"/>
      <c r="FC75" s="1813"/>
      <c r="FD75" s="1813"/>
      <c r="FE75" s="1813"/>
      <c r="FF75" s="1813"/>
      <c r="FG75" s="1813"/>
      <c r="FH75" s="1813"/>
      <c r="FI75" s="1813"/>
      <c r="FJ75" s="1813"/>
      <c r="FK75" s="1813"/>
      <c r="FL75" s="1813"/>
      <c r="FM75" s="1813"/>
      <c r="FN75" s="1813"/>
      <c r="FO75" s="1813"/>
      <c r="FP75" s="1813"/>
      <c r="FQ75" s="1813"/>
      <c r="FR75" s="1813"/>
      <c r="FS75" s="1813"/>
      <c r="FT75" s="1813"/>
      <c r="FU75" s="1813"/>
      <c r="FV75" s="1813"/>
      <c r="FW75" s="1813"/>
      <c r="FX75" s="1813"/>
      <c r="FY75" s="1813"/>
      <c r="FZ75" s="1813"/>
      <c r="GA75" s="1813"/>
      <c r="GB75" s="1813"/>
      <c r="GC75" s="1696" t="s">
        <v>1145</v>
      </c>
      <c r="GD75" s="1816">
        <f t="shared" ref="GD75:GS75" si="126">IF(GD74&lt;=GE73,GD74/GE73,IF(GD74&lt;=GE73+GF73,1+(GD74-GE73)/GF73,IF(GD74&lt;=GE73+GF73+GG73,2+(GD74-GE73-GF73)/GG73,GD74*3/(GE73+GF73+GG73))))</f>
        <v>2.0800899887514066</v>
      </c>
      <c r="GE75" s="1817">
        <f t="shared" si="126"/>
        <v>-77.024509803924062</v>
      </c>
      <c r="GF75" s="1818">
        <f t="shared" si="126"/>
        <v>4.4823933975240671</v>
      </c>
      <c r="GG75" s="1819">
        <f t="shared" si="126"/>
        <v>1.6852265043948611</v>
      </c>
      <c r="GH75" s="1819">
        <f t="shared" si="126"/>
        <v>1.6676512332655646</v>
      </c>
      <c r="GI75" s="1820">
        <f t="shared" si="126"/>
        <v>2.6335611562010532</v>
      </c>
      <c r="GJ75" s="1819">
        <f t="shared" si="126"/>
        <v>2.6972176759410802</v>
      </c>
      <c r="GK75" s="1820">
        <f t="shared" si="126"/>
        <v>2.2813514929282341</v>
      </c>
      <c r="GL75" s="1819" t="e">
        <f t="shared" si="126"/>
        <v>#DIV/0!</v>
      </c>
      <c r="GM75" s="1820" t="e">
        <f t="shared" si="126"/>
        <v>#DIV/0!</v>
      </c>
      <c r="GN75" s="1818" t="e">
        <f t="shared" si="126"/>
        <v>#DIV/0!</v>
      </c>
      <c r="GO75" s="1821">
        <f t="shared" si="126"/>
        <v>4.5198711063372716</v>
      </c>
      <c r="GP75" s="1818">
        <f t="shared" si="126"/>
        <v>3.6140853134841109</v>
      </c>
      <c r="GQ75" s="1818">
        <f t="shared" si="126"/>
        <v>3</v>
      </c>
      <c r="GR75" s="1818">
        <f t="shared" si="126"/>
        <v>2</v>
      </c>
      <c r="GS75" s="1821">
        <f t="shared" si="126"/>
        <v>1.0000000000000002</v>
      </c>
      <c r="GT75" s="1818">
        <v>0</v>
      </c>
      <c r="GU75" s="1822">
        <v>0</v>
      </c>
      <c r="GV75" s="1823">
        <v>0</v>
      </c>
      <c r="GW75" s="1824">
        <v>0</v>
      </c>
      <c r="GX75" s="1825">
        <v>0</v>
      </c>
      <c r="GY75" s="1826">
        <v>0</v>
      </c>
      <c r="GZ75" s="1827">
        <v>0</v>
      </c>
      <c r="HA75" s="1828" t="e">
        <f>IF(HA74&lt;=HB73,HA74/HB73,IF(HA74&lt;=HB73+HC73,1+(HA74-HB73)/HC73,IF(HA74&lt;=HB73+HC73+HD73,2+(HA74-HB73-HC73)/HD73,HA74*3/(HB73+HC73+HD73))))</f>
        <v>#DIV/0!</v>
      </c>
      <c r="HB75" s="1829" t="e">
        <f>IF(HB74&lt;=HC73,HB74/HC73,IF(HB74&lt;=HC73+HD73,1+(HB74-HC73)/HD73,IF(HB74&lt;=HC73+HD73+HE73,2+(HB74-HC73-HD73)/HE73,HB74*3/(HC73+HD73+HE73))))</f>
        <v>#DIV/0!</v>
      </c>
      <c r="HC75" s="1830" t="e">
        <f>IF(HC74&lt;=HD73,HC74/HD73,IF(HC74&lt;=HD73+HE73,1+(HC74-HD73)/HE73,IF(HC74&lt;=HD73+HE73+#REF!,2+(HC74-HD73-HE73)/#REF!,HC74*3/(HD73+HE73+#REF!))))</f>
        <v>#DIV/0!</v>
      </c>
      <c r="HD75" s="1830" t="e">
        <f>IF(HD74&lt;=HE73,HD74/HE73,IF(HD74&lt;=HE73+#REF!,1+(HD74-HE73)/#REF!,IF(HD74&lt;=HE73+#REF!+#REF!,2+(HD74-HE73-#REF!)/#REF!,HD74*3/(HE73+#REF!+#REF!))))</f>
        <v>#DIV/0!</v>
      </c>
      <c r="HE75" s="1830" t="e">
        <f>IF(HE74&lt;=HF73,HE74/HF73,IF(HE74&lt;=HF73+#REF!,1+(HE74-HF73)/#REF!,IF(HE74&lt;=HF73+#REF!+#REF!,2+(HE74-HF73-#REF!)/#REF!,HE74*3/(HF73+#REF!+#REF!))))</f>
        <v>#DIV/0!</v>
      </c>
      <c r="HF75" s="1830" t="e">
        <f>IF(HF74&lt;=HG73,HF74/HG73,IF(HF74&lt;=HG73+#REF!,1+(HF74-HG73)/#REF!,IF(HF74&lt;=HG73+#REF!+#REF!,2+(HF74-HG73-#REF!)/#REF!,HF74*3/(HG73+#REF!+#REF!))))</f>
        <v>#DIV/0!</v>
      </c>
      <c r="HG75" s="1830" t="e">
        <f>IF(HG74&lt;=HH73,HG74/HH73,IF(HG74&lt;=HH73+#REF!,1+(HG74-HH73)/#REF!,IF(HG74&lt;=HH73+#REF!+#REF!,2+(HG74-HH73-#REF!)/#REF!,HG74*3/(HH73+#REF!+#REF!))))</f>
        <v>#DIV/0!</v>
      </c>
      <c r="HH75" s="1830" t="e">
        <f>IF(HH74&lt;=HI73,HH74/HI73,IF(HH74&lt;=HI73+#REF!,1+(HH74-HI73)/#REF!,IF(HH74&lt;=HI73+#REF!+#REF!,2+(HH74-HI73-#REF!)/#REF!,HH74*3/(HI73+#REF!+#REF!))))</f>
        <v>#DIV/0!</v>
      </c>
      <c r="HI75" s="1830" t="e">
        <f>IF(HI74&lt;=HK73,HI74/HK73,IF(HI74&lt;=HK73+#REF!,1+(HI74-HK73)/#REF!,IF(HI74&lt;=HK73+#REF!+#REF!,2+(HI74-HK73-#REF!)/#REF!,HI74*3/(HK73+#REF!+#REF!))))</f>
        <v>#DIV/0!</v>
      </c>
      <c r="HJ75" s="1830" t="e">
        <f>IF(HJ74&lt;=HU73,HJ74/HU73,IF(HJ74&lt;=HU73+#REF!,1+(HJ74-HU73)/#REF!,IF(HJ74&lt;=HU73+#REF!+#REF!,2+(HJ74-HU73-#REF!)/#REF!,HJ74*3/(HU73+#REF!+#REF!))))</f>
        <v>#DIV/0!</v>
      </c>
      <c r="HK75" s="1830" t="e">
        <f>IF(HK74&lt;=#REF!,HK74/#REF!,IF(HK74&lt;=#REF!+#REF!,1+(HK74-#REF!)/#REF!,IF(HK74&lt;=#REF!+#REF!+#REF!,2+(HK74-#REF!-#REF!)/#REF!,HK74*3/(#REF!+#REF!+#REF!))))</f>
        <v>#REF!</v>
      </c>
      <c r="HL75" s="1830" t="e">
        <f>IF(HL74&lt;=#REF!,HL74/#REF!,IF(HL74&lt;=#REF!+#REF!,1+(HL74-#REF!)/#REF!,IF(HL74&lt;=#REF!+#REF!+#REF!,2+(HL74-#REF!-#REF!)/#REF!,HL74*3/(#REF!+#REF!+#REF!))))</f>
        <v>#REF!</v>
      </c>
      <c r="HM75" s="1830" t="e">
        <f>IF(HM74&lt;=#REF!,HM74/#REF!,IF(HM74&lt;=#REF!+#REF!,1+(HM74-#REF!)/#REF!,IF(HM74&lt;=#REF!+#REF!+#REF!,2+(HM74-#REF!-#REF!)/#REF!,HM74*3/(#REF!+#REF!+#REF!))))</f>
        <v>#REF!</v>
      </c>
      <c r="HN75" s="1831" t="e">
        <f>IF(HN74&lt;=HO73,HN74/HO73,IF(HN74&lt;=HO73+#REF!,1+(HN74-HO73)/#REF!,IF(HN74&lt;=HO73+#REF!+#REF!,2+(HN74-HO73-#REF!)/#REF!,HN74*3/(HO73+#REF!+#REF!))))</f>
        <v>#DIV/0!</v>
      </c>
      <c r="HO75" s="1831" t="e">
        <f>IF(HO74&lt;=HU73,HO74/HU73,IF(HO74&lt;=HU73+#REF!,1+(HO74-HU73)/#REF!,IF(HO74&lt;=HU73+#REF!+#REF!,2+(HO74-HU73-#REF!)/#REF!,HO74*3/(HU73+#REF!+#REF!))))</f>
        <v>#DIV/0!</v>
      </c>
      <c r="HP75" s="1830" t="e">
        <f>IF(HP74&lt;=#REF!,HP74/#REF!,IF(HP74&lt;=#REF!+#REF!,1+(HP74-#REF!)/#REF!,IF(HP74&lt;=#REF!+#REF!+#REF!,2+(HP74-#REF!-#REF!)/#REF!,HP74*3/(#REF!+#REF!+#REF!))))</f>
        <v>#REF!</v>
      </c>
      <c r="HQ75" s="1794"/>
      <c r="HR75" s="1794"/>
      <c r="HS75" s="1794"/>
      <c r="HT75" s="1714"/>
      <c r="HU75" s="1715"/>
      <c r="HV75" s="1715"/>
      <c r="HW75" s="1715"/>
      <c r="HX75" s="1716"/>
      <c r="HY75" s="1714"/>
      <c r="HZ75" s="1717"/>
      <c r="IA75" s="1718"/>
      <c r="IB75" s="1719"/>
      <c r="IC75" s="1720"/>
      <c r="ID75" s="1721"/>
      <c r="IE75" s="1665"/>
      <c r="IF75" s="1665"/>
      <c r="IG75" s="1665"/>
      <c r="IH75" s="1666"/>
      <c r="II75" s="1667"/>
      <c r="IJ75" s="1668"/>
      <c r="IK75" s="1669"/>
      <c r="IL75" s="1670"/>
      <c r="IM75" s="1671"/>
      <c r="IN75" s="1672"/>
      <c r="IO75" s="1673"/>
      <c r="IP75" s="1674"/>
      <c r="IQ75" s="1665"/>
      <c r="IR75" s="1672"/>
      <c r="IS75" s="1674"/>
      <c r="IT75" s="1665"/>
      <c r="IU75" s="1673"/>
      <c r="IV75" s="1673"/>
      <c r="IW75" s="1673"/>
      <c r="IX75" s="1673"/>
      <c r="IY75" s="1673"/>
      <c r="IZ75" s="1673"/>
      <c r="JA75" s="1673"/>
      <c r="JB75" s="1673"/>
      <c r="JC75" s="1673"/>
      <c r="JD75" s="1672"/>
      <c r="JE75" s="1674"/>
      <c r="JF75" s="1665"/>
      <c r="JG75" s="1673"/>
      <c r="JH75" s="1673"/>
      <c r="JI75" s="1673"/>
      <c r="JJ75" s="1673"/>
      <c r="JK75" s="1673"/>
      <c r="JL75" s="1673"/>
      <c r="JM75" s="1673"/>
      <c r="JN75" s="1673"/>
      <c r="JO75" s="1673"/>
    </row>
    <row r="76" spans="1:275" ht="15.75" hidden="1" thickBot="1">
      <c r="A76" s="1580"/>
      <c r="B76" s="884"/>
      <c r="C76" s="884"/>
      <c r="D76" s="884"/>
      <c r="E76" s="884"/>
      <c r="F76" s="884"/>
      <c r="G76" s="884"/>
      <c r="H76" s="1722"/>
      <c r="I76" s="1722"/>
      <c r="J76" s="1722"/>
      <c r="K76" s="1722"/>
      <c r="L76" s="1722"/>
      <c r="M76" s="1722"/>
      <c r="N76" s="1722"/>
      <c r="O76" s="1722"/>
      <c r="P76" s="1722"/>
      <c r="Q76" s="1722"/>
      <c r="R76" s="1722"/>
      <c r="S76" s="1722"/>
      <c r="T76" s="1722"/>
      <c r="U76" s="1722"/>
      <c r="V76" s="1722"/>
      <c r="W76" s="1722"/>
      <c r="X76" s="1722"/>
      <c r="Y76" s="1722"/>
      <c r="Z76" s="1722"/>
      <c r="AA76" s="1722"/>
      <c r="AB76" s="1722"/>
      <c r="AC76" s="1722"/>
      <c r="AD76" s="1722"/>
      <c r="AE76" s="1722"/>
      <c r="AF76" s="1722"/>
      <c r="AG76" s="1722"/>
      <c r="AH76" s="884"/>
      <c r="AI76" s="886"/>
      <c r="AJ76" s="884"/>
      <c r="AK76" s="884"/>
      <c r="AL76" s="884"/>
      <c r="AM76" s="884"/>
      <c r="AN76" s="884"/>
      <c r="AO76" s="884"/>
      <c r="AP76" s="884"/>
      <c r="AQ76" s="884"/>
      <c r="AR76" s="884"/>
      <c r="AS76" s="884"/>
      <c r="AT76" s="884"/>
      <c r="AU76" s="884"/>
      <c r="AV76" s="884"/>
      <c r="AW76" s="884"/>
      <c r="AX76" s="884"/>
      <c r="AY76" s="884"/>
      <c r="AZ76" s="884"/>
      <c r="BA76" s="884"/>
      <c r="BB76" s="884"/>
      <c r="BC76" s="884"/>
      <c r="BD76" s="884"/>
      <c r="BE76" s="884"/>
      <c r="BF76" s="884"/>
      <c r="BG76" s="884"/>
      <c r="BH76" s="884"/>
      <c r="BI76" s="884"/>
      <c r="BJ76" s="884"/>
      <c r="BK76" s="884"/>
      <c r="BL76" s="884"/>
      <c r="BM76" s="884"/>
      <c r="BN76" s="884"/>
      <c r="BO76" s="884"/>
      <c r="BP76" s="884"/>
      <c r="BQ76" s="884"/>
      <c r="BR76" s="884"/>
      <c r="BS76" s="884"/>
      <c r="BT76" s="884"/>
      <c r="BU76" s="884"/>
      <c r="BV76" s="884"/>
      <c r="BW76" s="884"/>
      <c r="BX76" s="884"/>
      <c r="BY76" s="884"/>
      <c r="BZ76" s="884"/>
      <c r="CA76" s="884"/>
      <c r="CB76" s="884"/>
      <c r="CC76" s="884"/>
      <c r="CD76" s="884"/>
      <c r="CE76" s="884"/>
      <c r="CF76" s="884"/>
      <c r="CG76" s="884"/>
      <c r="CH76" s="884"/>
      <c r="CI76" s="884"/>
      <c r="CJ76" s="884"/>
      <c r="CK76" s="884"/>
      <c r="CL76" s="884"/>
      <c r="CM76" s="884"/>
      <c r="CN76" s="884"/>
      <c r="CO76" s="884"/>
      <c r="CP76" s="884"/>
      <c r="CQ76" s="884"/>
      <c r="CR76" s="884"/>
      <c r="CS76" s="884"/>
      <c r="CT76" s="884"/>
      <c r="CU76" s="884"/>
      <c r="CV76" s="884"/>
      <c r="CW76" s="884"/>
      <c r="CX76" s="884"/>
      <c r="CY76" s="884"/>
      <c r="CZ76" s="884"/>
      <c r="DA76" s="884"/>
      <c r="DB76" s="884"/>
      <c r="DC76" s="884"/>
      <c r="DD76" s="884"/>
      <c r="DE76" s="884"/>
      <c r="DF76" s="884"/>
      <c r="DG76" s="884"/>
      <c r="DH76" s="884"/>
      <c r="DI76" s="884"/>
      <c r="DJ76" s="884"/>
      <c r="DK76" s="884"/>
      <c r="DL76" s="884"/>
      <c r="DM76" s="884"/>
      <c r="DN76" s="884"/>
      <c r="DO76" s="884"/>
      <c r="DP76" s="884"/>
      <c r="DQ76" s="884"/>
      <c r="DR76" s="884"/>
      <c r="DS76" s="884"/>
      <c r="DT76" s="884"/>
      <c r="DU76" s="884"/>
      <c r="DV76" s="884"/>
      <c r="DW76" s="884"/>
      <c r="DX76" s="884"/>
      <c r="DY76" s="884"/>
      <c r="DZ76" s="884"/>
      <c r="EA76" s="884"/>
      <c r="EB76" s="884"/>
      <c r="EC76" s="884"/>
      <c r="ED76" s="884"/>
      <c r="EE76" s="884"/>
      <c r="EF76" s="884"/>
      <c r="EG76" s="884"/>
      <c r="EH76" s="884"/>
      <c r="EI76" s="884"/>
      <c r="EJ76" s="884"/>
      <c r="EK76" s="884"/>
      <c r="EL76" s="884"/>
      <c r="EM76" s="884"/>
      <c r="EN76" s="884"/>
      <c r="EO76" s="884"/>
      <c r="EP76" s="884"/>
      <c r="EQ76" s="884"/>
      <c r="ER76" s="884"/>
      <c r="ES76" s="884"/>
      <c r="ET76" s="884"/>
      <c r="EU76" s="884"/>
      <c r="EV76" s="884"/>
      <c r="EW76" s="884"/>
      <c r="EX76" s="884"/>
      <c r="EY76" s="884"/>
      <c r="EZ76" s="884"/>
      <c r="FA76" s="884"/>
      <c r="FB76" s="884"/>
      <c r="FC76" s="884"/>
      <c r="FD76" s="884"/>
      <c r="FE76" s="884"/>
      <c r="FF76" s="884"/>
      <c r="FG76" s="884"/>
      <c r="FH76" s="884"/>
      <c r="FI76" s="884"/>
      <c r="FJ76" s="884"/>
      <c r="FK76" s="884"/>
      <c r="FL76" s="884"/>
      <c r="FM76" s="884"/>
      <c r="FN76" s="884"/>
      <c r="FO76" s="884"/>
      <c r="FP76" s="884"/>
      <c r="FQ76" s="884"/>
      <c r="FR76" s="884"/>
      <c r="FS76" s="884"/>
      <c r="FT76" s="884"/>
      <c r="FU76" s="884"/>
      <c r="FV76" s="884"/>
      <c r="FW76" s="884"/>
      <c r="FX76" s="884"/>
      <c r="FY76" s="884"/>
      <c r="FZ76" s="884"/>
      <c r="GA76" s="884"/>
      <c r="GB76" s="884"/>
      <c r="GC76" s="884"/>
      <c r="GD76" s="884"/>
      <c r="GE76" s="884"/>
      <c r="GF76" s="884"/>
      <c r="GG76" s="884"/>
      <c r="GH76" s="884"/>
      <c r="GI76" s="884"/>
      <c r="GJ76" s="884"/>
      <c r="GK76" s="884"/>
      <c r="GL76" s="884"/>
      <c r="GM76" s="884"/>
      <c r="GN76" s="884"/>
      <c r="GO76" s="1726"/>
      <c r="GP76" s="1580"/>
      <c r="GQ76" s="1580"/>
      <c r="GR76" s="1832"/>
      <c r="GS76" s="1726"/>
      <c r="GT76" s="1580"/>
      <c r="GU76" s="1833"/>
      <c r="GV76" s="1834"/>
      <c r="GW76" s="1833"/>
      <c r="GX76" s="1835"/>
      <c r="GY76" s="1836"/>
      <c r="GZ76" s="1731"/>
      <c r="HA76" s="1726"/>
      <c r="HB76" s="1726"/>
      <c r="HC76" s="1837"/>
      <c r="HD76" s="1837"/>
      <c r="HE76" s="1837"/>
      <c r="HF76" s="1837"/>
      <c r="HG76" s="1837"/>
      <c r="HH76" s="1837"/>
      <c r="HI76" s="1837"/>
      <c r="HJ76" s="1837"/>
      <c r="HK76" s="1837"/>
      <c r="HL76" s="1837"/>
      <c r="HM76" s="1837"/>
      <c r="HN76" s="1838"/>
      <c r="HO76" s="1838"/>
      <c r="HP76" s="1837"/>
      <c r="HQ76" s="884"/>
      <c r="HR76" s="884"/>
      <c r="HS76" s="884"/>
      <c r="HT76" s="1734"/>
      <c r="HU76" s="1735"/>
      <c r="HV76" s="1735"/>
      <c r="HW76" s="1735"/>
      <c r="HX76" s="1736"/>
      <c r="HY76" s="1734"/>
      <c r="HZ76" s="1737"/>
      <c r="IA76" s="1738"/>
      <c r="IB76" s="1739"/>
      <c r="IC76" s="1740"/>
      <c r="ID76" s="1741"/>
      <c r="IE76" s="1665"/>
      <c r="IF76" s="1665"/>
      <c r="IG76" s="1665"/>
      <c r="IH76" s="1666"/>
      <c r="II76" s="1667"/>
      <c r="IJ76" s="1668"/>
      <c r="IK76" s="1669"/>
      <c r="IL76" s="1670"/>
      <c r="IM76" s="1671"/>
      <c r="IN76" s="1672"/>
      <c r="IO76" s="1673"/>
      <c r="IP76" s="1674"/>
      <c r="IQ76" s="1665"/>
      <c r="IR76" s="1672"/>
      <c r="IS76" s="1674"/>
      <c r="IT76" s="1665"/>
      <c r="IU76" s="1673"/>
      <c r="IV76" s="1673"/>
      <c r="IW76" s="1673"/>
      <c r="IX76" s="1673"/>
      <c r="IY76" s="1673"/>
      <c r="IZ76" s="1673"/>
      <c r="JA76" s="1673"/>
      <c r="JB76" s="1673"/>
      <c r="JC76" s="1673"/>
      <c r="JD76" s="1672"/>
      <c r="JE76" s="1674"/>
      <c r="JF76" s="1665"/>
      <c r="JG76" s="1673"/>
      <c r="JH76" s="1673"/>
      <c r="JI76" s="1673"/>
      <c r="JJ76" s="1673"/>
      <c r="JK76" s="1673"/>
      <c r="JL76" s="1673"/>
      <c r="JM76" s="1673"/>
      <c r="JN76" s="1673"/>
      <c r="JO76" s="1673"/>
    </row>
    <row r="77" spans="1:275" ht="15.75" hidden="1" thickBot="1">
      <c r="A77" s="1580"/>
      <c r="B77" s="884"/>
      <c r="C77" s="884"/>
      <c r="D77" s="884"/>
      <c r="E77" s="884"/>
      <c r="F77" s="884"/>
      <c r="G77" s="884"/>
      <c r="H77" s="1722"/>
      <c r="I77" s="1722"/>
      <c r="J77" s="1722"/>
      <c r="K77" s="1722"/>
      <c r="L77" s="1722"/>
      <c r="M77" s="1722"/>
      <c r="N77" s="1722"/>
      <c r="O77" s="1722"/>
      <c r="P77" s="1722"/>
      <c r="Q77" s="1722"/>
      <c r="R77" s="1722"/>
      <c r="S77" s="1722"/>
      <c r="T77" s="1722"/>
      <c r="U77" s="1722"/>
      <c r="V77" s="1722"/>
      <c r="W77" s="1722"/>
      <c r="X77" s="1722"/>
      <c r="Y77" s="1722"/>
      <c r="Z77" s="1722"/>
      <c r="AA77" s="1722"/>
      <c r="AB77" s="1722"/>
      <c r="AC77" s="1722"/>
      <c r="AD77" s="1722"/>
      <c r="AE77" s="1722"/>
      <c r="AF77" s="1722"/>
      <c r="AG77" s="1722"/>
      <c r="AH77" s="884"/>
      <c r="AI77" s="886"/>
      <c r="AJ77" s="884"/>
      <c r="AK77" s="884"/>
      <c r="AL77" s="884"/>
      <c r="AM77" s="884"/>
      <c r="AN77" s="884"/>
      <c r="AO77" s="884"/>
      <c r="AP77" s="884"/>
      <c r="AQ77" s="884"/>
      <c r="AR77" s="884"/>
      <c r="AS77" s="884"/>
      <c r="AT77" s="884"/>
      <c r="AU77" s="884"/>
      <c r="AV77" s="884"/>
      <c r="AW77" s="884"/>
      <c r="AX77" s="884"/>
      <c r="AY77" s="884"/>
      <c r="AZ77" s="884"/>
      <c r="BA77" s="884"/>
      <c r="BB77" s="884"/>
      <c r="BC77" s="884"/>
      <c r="BD77" s="884"/>
      <c r="BE77" s="884"/>
      <c r="BF77" s="884"/>
      <c r="BG77" s="884"/>
      <c r="BH77" s="884"/>
      <c r="BI77" s="884"/>
      <c r="BJ77" s="884"/>
      <c r="BK77" s="884"/>
      <c r="BL77" s="884"/>
      <c r="BM77" s="884"/>
      <c r="BN77" s="884"/>
      <c r="BO77" s="884"/>
      <c r="BP77" s="884"/>
      <c r="BQ77" s="884"/>
      <c r="BR77" s="884"/>
      <c r="BS77" s="884"/>
      <c r="BT77" s="884"/>
      <c r="BU77" s="884"/>
      <c r="BV77" s="884"/>
      <c r="BW77" s="884"/>
      <c r="BX77" s="884"/>
      <c r="BY77" s="884"/>
      <c r="BZ77" s="884"/>
      <c r="CA77" s="884"/>
      <c r="CB77" s="884"/>
      <c r="CC77" s="884"/>
      <c r="CD77" s="884"/>
      <c r="CE77" s="884"/>
      <c r="CF77" s="884"/>
      <c r="CG77" s="884"/>
      <c r="CH77" s="884"/>
      <c r="CI77" s="884"/>
      <c r="CJ77" s="884"/>
      <c r="CK77" s="884"/>
      <c r="CL77" s="884"/>
      <c r="CM77" s="884"/>
      <c r="CN77" s="884"/>
      <c r="CO77" s="884"/>
      <c r="CP77" s="884"/>
      <c r="CQ77" s="884"/>
      <c r="CR77" s="884"/>
      <c r="CS77" s="884"/>
      <c r="CT77" s="884"/>
      <c r="CU77" s="884"/>
      <c r="CV77" s="884"/>
      <c r="CW77" s="884"/>
      <c r="CX77" s="884"/>
      <c r="CY77" s="884"/>
      <c r="CZ77" s="884"/>
      <c r="DA77" s="884"/>
      <c r="DB77" s="884"/>
      <c r="DC77" s="884"/>
      <c r="DD77" s="884"/>
      <c r="DE77" s="884"/>
      <c r="DF77" s="884"/>
      <c r="DG77" s="884"/>
      <c r="DH77" s="884"/>
      <c r="DI77" s="884"/>
      <c r="DJ77" s="884"/>
      <c r="DK77" s="884"/>
      <c r="DL77" s="884"/>
      <c r="DM77" s="884"/>
      <c r="DN77" s="884"/>
      <c r="DO77" s="884"/>
      <c r="DP77" s="884"/>
      <c r="DQ77" s="884"/>
      <c r="DR77" s="884"/>
      <c r="DS77" s="884"/>
      <c r="DT77" s="884"/>
      <c r="DU77" s="884"/>
      <c r="DV77" s="884"/>
      <c r="DW77" s="884"/>
      <c r="DX77" s="884"/>
      <c r="DY77" s="884"/>
      <c r="DZ77" s="884"/>
      <c r="EA77" s="884"/>
      <c r="EB77" s="884"/>
      <c r="EC77" s="884"/>
      <c r="ED77" s="884"/>
      <c r="EE77" s="884"/>
      <c r="EF77" s="884"/>
      <c r="EG77" s="884"/>
      <c r="EH77" s="884"/>
      <c r="EI77" s="884"/>
      <c r="EJ77" s="884"/>
      <c r="EK77" s="884"/>
      <c r="EL77" s="884"/>
      <c r="EM77" s="884"/>
      <c r="EN77" s="884"/>
      <c r="EO77" s="884"/>
      <c r="EP77" s="884"/>
      <c r="EQ77" s="884"/>
      <c r="ER77" s="884"/>
      <c r="ES77" s="884"/>
      <c r="ET77" s="884"/>
      <c r="EU77" s="884"/>
      <c r="EV77" s="884"/>
      <c r="EW77" s="884"/>
      <c r="EX77" s="884"/>
      <c r="EY77" s="884"/>
      <c r="EZ77" s="884"/>
      <c r="FA77" s="884"/>
      <c r="FB77" s="884"/>
      <c r="FC77" s="884"/>
      <c r="FD77" s="884"/>
      <c r="FE77" s="884"/>
      <c r="FF77" s="884"/>
      <c r="FG77" s="884"/>
      <c r="FH77" s="884"/>
      <c r="FI77" s="884"/>
      <c r="FJ77" s="884"/>
      <c r="FK77" s="884"/>
      <c r="FL77" s="884"/>
      <c r="FM77" s="884"/>
      <c r="FN77" s="884"/>
      <c r="FO77" s="884"/>
      <c r="FP77" s="884"/>
      <c r="FQ77" s="884"/>
      <c r="FR77" s="884"/>
      <c r="FS77" s="884"/>
      <c r="FT77" s="884"/>
      <c r="FU77" s="884"/>
      <c r="FV77" s="884"/>
      <c r="FW77" s="884"/>
      <c r="FX77" s="884"/>
      <c r="FY77" s="884"/>
      <c r="FZ77" s="884"/>
      <c r="GA77" s="884"/>
      <c r="GB77" s="884"/>
      <c r="GC77" s="884"/>
      <c r="GD77" s="884"/>
      <c r="GE77" s="884"/>
      <c r="GF77" s="884"/>
      <c r="GG77" s="884"/>
      <c r="GH77" s="884"/>
      <c r="GI77" s="884"/>
      <c r="GJ77" s="884"/>
      <c r="GK77" s="884"/>
      <c r="GL77" s="884"/>
      <c r="GM77" s="884"/>
      <c r="GN77" s="884"/>
      <c r="GO77" s="884"/>
      <c r="GP77" s="884"/>
      <c r="GQ77" s="884"/>
      <c r="GR77" s="884"/>
      <c r="GS77" s="884"/>
      <c r="GT77" s="884"/>
      <c r="GU77" s="884"/>
      <c r="GV77" s="884"/>
      <c r="GW77" s="884"/>
      <c r="GX77" s="884"/>
      <c r="GY77" s="884"/>
      <c r="GZ77" s="884"/>
      <c r="HA77" s="884"/>
      <c r="HB77" s="884"/>
      <c r="HC77" s="884"/>
      <c r="HD77" s="884"/>
      <c r="HE77" s="884"/>
      <c r="HF77" s="884"/>
      <c r="HG77" s="884"/>
      <c r="HH77" s="884"/>
      <c r="HI77" s="884"/>
      <c r="HJ77" s="884"/>
      <c r="HK77" s="884"/>
      <c r="HL77" s="884"/>
      <c r="HM77" s="884"/>
      <c r="HN77" s="1839"/>
      <c r="HO77" s="1839"/>
      <c r="HP77" s="884"/>
      <c r="HQ77" s="884"/>
      <c r="HR77" s="884"/>
      <c r="HS77" s="884"/>
      <c r="HT77" s="1734"/>
      <c r="HU77" s="1735"/>
      <c r="HV77" s="1735"/>
      <c r="HW77" s="1735"/>
      <c r="HX77" s="1736"/>
      <c r="HY77" s="1734"/>
      <c r="HZ77" s="1737"/>
      <c r="IA77" s="1738"/>
      <c r="IB77" s="1739"/>
      <c r="IC77" s="1740"/>
      <c r="ID77" s="1741"/>
      <c r="IE77" s="1665"/>
      <c r="IF77" s="1665"/>
      <c r="IG77" s="1665"/>
      <c r="IH77" s="1666"/>
      <c r="II77" s="1667"/>
      <c r="IJ77" s="1668"/>
      <c r="IK77" s="1669"/>
      <c r="IL77" s="1670"/>
      <c r="IM77" s="1671"/>
      <c r="IN77" s="1672"/>
      <c r="IO77" s="1673"/>
      <c r="IP77" s="1674"/>
      <c r="IQ77" s="1665"/>
      <c r="IR77" s="1672"/>
      <c r="IS77" s="1674"/>
      <c r="IT77" s="1665"/>
      <c r="IU77" s="1673"/>
      <c r="IV77" s="1673"/>
      <c r="IW77" s="1673"/>
      <c r="IX77" s="1673"/>
      <c r="IY77" s="1673"/>
      <c r="IZ77" s="1673"/>
      <c r="JA77" s="1673"/>
      <c r="JB77" s="1673"/>
      <c r="JC77" s="1673"/>
      <c r="JD77" s="1672"/>
      <c r="JE77" s="1674"/>
      <c r="JF77" s="1665"/>
      <c r="JG77" s="1673"/>
      <c r="JH77" s="1673"/>
      <c r="JI77" s="1673"/>
      <c r="JJ77" s="1673"/>
      <c r="JK77" s="1673"/>
      <c r="JL77" s="1673"/>
      <c r="JM77" s="1673"/>
      <c r="JN77" s="1673"/>
      <c r="JO77" s="1673"/>
    </row>
    <row r="78" spans="1:275" ht="15.75" hidden="1" thickBot="1">
      <c r="A78" s="1840"/>
      <c r="B78" s="1979" t="s">
        <v>1159</v>
      </c>
      <c r="C78" s="1979"/>
      <c r="D78" s="1980"/>
      <c r="E78" s="1841"/>
      <c r="F78" s="1841"/>
      <c r="G78" s="1841"/>
      <c r="H78" s="1842"/>
      <c r="I78" s="1842"/>
      <c r="J78" s="1842"/>
      <c r="K78" s="1842"/>
      <c r="L78" s="1842"/>
      <c r="M78" s="1842"/>
      <c r="N78" s="1842"/>
      <c r="O78" s="1842"/>
      <c r="P78" s="1842"/>
      <c r="Q78" s="1842"/>
      <c r="R78" s="1842"/>
      <c r="S78" s="1842"/>
      <c r="T78" s="1842"/>
      <c r="U78" s="1842"/>
      <c r="V78" s="1842"/>
      <c r="W78" s="1842"/>
      <c r="X78" s="1842"/>
      <c r="Y78" s="1842"/>
      <c r="Z78" s="1842"/>
      <c r="AA78" s="1842"/>
      <c r="AB78" s="1842"/>
      <c r="AC78" s="1842"/>
      <c r="AD78" s="1842"/>
      <c r="AE78" s="1842"/>
      <c r="AF78" s="1842"/>
      <c r="AG78" s="1842"/>
      <c r="AH78" s="1841"/>
      <c r="AI78" s="1843"/>
      <c r="AJ78" s="1841"/>
      <c r="AK78" s="1841"/>
      <c r="AL78" s="1841"/>
      <c r="AM78" s="1841"/>
      <c r="AN78" s="1841"/>
      <c r="AO78" s="1841"/>
      <c r="AP78" s="1841"/>
      <c r="AQ78" s="1841"/>
      <c r="AR78" s="1841"/>
      <c r="AS78" s="1841"/>
      <c r="AT78" s="1841"/>
      <c r="AU78" s="1841"/>
      <c r="AV78" s="1841"/>
      <c r="AW78" s="1841"/>
      <c r="AX78" s="1841"/>
      <c r="AY78" s="1841"/>
      <c r="AZ78" s="1841"/>
      <c r="BA78" s="1841"/>
      <c r="BB78" s="1841"/>
      <c r="BC78" s="1841"/>
      <c r="BD78" s="1841"/>
      <c r="BE78" s="1841"/>
      <c r="BF78" s="1841"/>
      <c r="BG78" s="1841"/>
      <c r="BH78" s="1841"/>
      <c r="BI78" s="1841"/>
      <c r="BJ78" s="1841"/>
      <c r="BK78" s="1841"/>
      <c r="BL78" s="1841"/>
      <c r="BM78" s="1841"/>
      <c r="BN78" s="1841"/>
      <c r="BO78" s="1841"/>
      <c r="BP78" s="1841"/>
      <c r="BQ78" s="1841"/>
      <c r="BR78" s="1841"/>
      <c r="BS78" s="1841"/>
      <c r="BT78" s="1841"/>
      <c r="BU78" s="1841"/>
      <c r="BV78" s="1841"/>
      <c r="BW78" s="1841"/>
      <c r="BX78" s="1841"/>
      <c r="BY78" s="1841"/>
      <c r="BZ78" s="1841"/>
      <c r="CA78" s="1841"/>
      <c r="CB78" s="1841"/>
      <c r="CC78" s="1841"/>
      <c r="CD78" s="1841"/>
      <c r="CE78" s="1841"/>
      <c r="CF78" s="1841"/>
      <c r="CG78" s="1841"/>
      <c r="CH78" s="1841"/>
      <c r="CI78" s="1841"/>
      <c r="CJ78" s="1841"/>
      <c r="CK78" s="1841"/>
      <c r="CL78" s="1841"/>
      <c r="CM78" s="1841"/>
      <c r="CN78" s="1841"/>
      <c r="CO78" s="1841"/>
      <c r="CP78" s="1841"/>
      <c r="CQ78" s="1841"/>
      <c r="CR78" s="1841"/>
      <c r="CS78" s="1841"/>
      <c r="CT78" s="1841"/>
      <c r="CU78" s="1841"/>
      <c r="CV78" s="1841"/>
      <c r="CW78" s="1841"/>
      <c r="CX78" s="1841"/>
      <c r="CY78" s="1841"/>
      <c r="CZ78" s="1841"/>
      <c r="DA78" s="1841"/>
      <c r="DB78" s="1841"/>
      <c r="DC78" s="1841"/>
      <c r="DD78" s="1841"/>
      <c r="DE78" s="1841"/>
      <c r="DF78" s="1841"/>
      <c r="DG78" s="1841"/>
      <c r="DH78" s="1841"/>
      <c r="DI78" s="1841"/>
      <c r="DJ78" s="1841"/>
      <c r="DK78" s="1841"/>
      <c r="DL78" s="1841"/>
      <c r="DM78" s="1841"/>
      <c r="DN78" s="1841"/>
      <c r="DO78" s="1841"/>
      <c r="DP78" s="1841"/>
      <c r="DQ78" s="1841"/>
      <c r="DR78" s="1841"/>
      <c r="DS78" s="1841"/>
      <c r="DT78" s="1841"/>
      <c r="DU78" s="1841"/>
      <c r="DV78" s="1841"/>
      <c r="DW78" s="1841"/>
      <c r="DX78" s="1841"/>
      <c r="DY78" s="1841"/>
      <c r="DZ78" s="1841"/>
      <c r="EA78" s="1841"/>
      <c r="EB78" s="1841"/>
      <c r="EC78" s="1841"/>
      <c r="ED78" s="1841"/>
      <c r="EE78" s="1841"/>
      <c r="EF78" s="1841"/>
      <c r="EG78" s="1841"/>
      <c r="EH78" s="1841"/>
      <c r="EI78" s="1841"/>
      <c r="EJ78" s="1841"/>
      <c r="EK78" s="1841"/>
      <c r="EL78" s="1841"/>
      <c r="EM78" s="1841"/>
      <c r="EN78" s="1841"/>
      <c r="EO78" s="1841"/>
      <c r="EP78" s="1841"/>
      <c r="EQ78" s="1841"/>
      <c r="ER78" s="1841"/>
      <c r="ES78" s="1841"/>
      <c r="ET78" s="1841"/>
      <c r="EU78" s="1841"/>
      <c r="EV78" s="1841"/>
      <c r="EW78" s="1841"/>
      <c r="EX78" s="1841"/>
      <c r="EY78" s="1841"/>
      <c r="EZ78" s="1841"/>
      <c r="FA78" s="1841"/>
      <c r="FB78" s="1841"/>
      <c r="FC78" s="1841"/>
      <c r="FD78" s="1841"/>
      <c r="FE78" s="1841"/>
      <c r="FF78" s="1841"/>
      <c r="FG78" s="1841"/>
      <c r="FH78" s="1841"/>
      <c r="FI78" s="1841"/>
      <c r="FJ78" s="1841"/>
      <c r="FK78" s="1841"/>
      <c r="FL78" s="1841"/>
      <c r="FM78" s="1841"/>
      <c r="FN78" s="1841"/>
      <c r="FO78" s="1841"/>
      <c r="FP78" s="1841"/>
      <c r="FQ78" s="1841"/>
      <c r="FR78" s="1841"/>
      <c r="FS78" s="1841"/>
      <c r="FT78" s="1841"/>
      <c r="FU78" s="1841"/>
      <c r="FV78" s="1841"/>
      <c r="FW78" s="1841"/>
      <c r="FX78" s="1841"/>
      <c r="FY78" s="1841"/>
      <c r="FZ78" s="1841"/>
      <c r="GA78" s="1841"/>
      <c r="GB78" s="1841"/>
      <c r="GC78" s="1841"/>
      <c r="GD78" s="1841"/>
      <c r="GE78" s="1841"/>
      <c r="GF78" s="1841"/>
      <c r="GG78" s="1841"/>
      <c r="GH78" s="1841"/>
      <c r="GI78" s="1841"/>
      <c r="GJ78" s="1841"/>
      <c r="GK78" s="1841"/>
      <c r="GL78" s="1841"/>
      <c r="GM78" s="1841"/>
      <c r="GN78" s="1841"/>
      <c r="GO78" s="1841"/>
      <c r="GP78" s="1841"/>
      <c r="GQ78" s="1841"/>
      <c r="GR78" s="1841"/>
      <c r="GS78" s="1841"/>
      <c r="GT78" s="1841"/>
      <c r="GU78" s="1841"/>
      <c r="GV78" s="1841"/>
      <c r="GW78" s="1841"/>
      <c r="GX78" s="1841"/>
      <c r="GY78" s="1841"/>
      <c r="GZ78" s="1841"/>
      <c r="HA78" s="1841"/>
      <c r="HB78" s="1841"/>
      <c r="HC78" s="1841"/>
      <c r="HD78" s="1841"/>
      <c r="HE78" s="1841"/>
      <c r="HF78" s="1841"/>
      <c r="HG78" s="1841"/>
      <c r="HH78" s="1841"/>
      <c r="HI78" s="1841"/>
      <c r="HJ78" s="1841"/>
      <c r="HK78" s="1841"/>
      <c r="HL78" s="1841"/>
      <c r="HM78" s="1841"/>
      <c r="HN78" s="1844">
        <v>2.1615153213200804</v>
      </c>
      <c r="HO78" s="1844">
        <v>1.8168519774677789</v>
      </c>
      <c r="HP78" s="1844">
        <v>1.6443592040188475</v>
      </c>
      <c r="HQ78" s="1845">
        <v>1.434625717747458</v>
      </c>
      <c r="HR78" s="1846">
        <v>1.6872999999999991</v>
      </c>
      <c r="HS78" s="1847">
        <v>1.8916999999999993</v>
      </c>
      <c r="HT78" s="1848">
        <v>2.4</v>
      </c>
      <c r="HU78" s="1849">
        <v>1.9</v>
      </c>
      <c r="HV78" s="1849">
        <v>2</v>
      </c>
      <c r="HW78" s="1849">
        <v>2</v>
      </c>
      <c r="HX78" s="1850">
        <v>2</v>
      </c>
      <c r="HY78" s="1848">
        <v>1.8</v>
      </c>
      <c r="HZ78" s="1851">
        <v>1.8</v>
      </c>
      <c r="IA78" s="1852">
        <v>1.9</v>
      </c>
      <c r="IB78" s="1853">
        <v>1.91</v>
      </c>
      <c r="IC78" s="1854">
        <v>1.9</v>
      </c>
      <c r="ID78" s="1854">
        <v>1.92</v>
      </c>
      <c r="IE78" s="1854">
        <v>1.91</v>
      </c>
      <c r="IF78" s="1855">
        <v>2.1</v>
      </c>
      <c r="IG78" s="1855">
        <v>2</v>
      </c>
      <c r="IH78" s="1856">
        <v>2</v>
      </c>
      <c r="II78" s="1857">
        <v>2</v>
      </c>
      <c r="IJ78" s="1858">
        <v>2</v>
      </c>
      <c r="IK78" s="1859">
        <v>2</v>
      </c>
      <c r="IL78" s="1860">
        <v>2</v>
      </c>
      <c r="IM78" s="1861">
        <v>2</v>
      </c>
      <c r="IN78" s="1862">
        <v>2</v>
      </c>
      <c r="IO78" s="1858">
        <v>2</v>
      </c>
      <c r="IP78" s="1858">
        <v>2</v>
      </c>
      <c r="IQ78" s="1858">
        <v>2</v>
      </c>
      <c r="IR78" s="1858">
        <v>2</v>
      </c>
      <c r="IS78" s="1863">
        <v>2</v>
      </c>
      <c r="IT78" s="1864">
        <v>2</v>
      </c>
      <c r="IU78" s="1858">
        <v>2</v>
      </c>
      <c r="IV78" s="1858">
        <v>2</v>
      </c>
      <c r="IW78" s="1858">
        <v>2</v>
      </c>
      <c r="IX78" s="1858">
        <v>2</v>
      </c>
      <c r="IY78" s="1858">
        <v>2</v>
      </c>
      <c r="IZ78" s="1858">
        <v>2</v>
      </c>
      <c r="JA78" s="1858">
        <v>2</v>
      </c>
      <c r="JB78" s="1858">
        <v>2</v>
      </c>
      <c r="JC78" s="1858">
        <v>2</v>
      </c>
      <c r="JD78" s="1858">
        <v>2</v>
      </c>
      <c r="JE78" s="1863">
        <v>2</v>
      </c>
      <c r="JF78" s="1864">
        <v>2</v>
      </c>
      <c r="JG78" s="1858">
        <v>2</v>
      </c>
      <c r="JH78" s="1858">
        <v>2</v>
      </c>
      <c r="JI78" s="1858">
        <v>2</v>
      </c>
      <c r="JJ78" s="1858">
        <v>2</v>
      </c>
      <c r="JK78" s="1858">
        <v>2</v>
      </c>
      <c r="JL78" s="1858">
        <v>2</v>
      </c>
      <c r="JM78" s="1858">
        <v>1.8</v>
      </c>
      <c r="JN78" s="1858">
        <v>1.8</v>
      </c>
      <c r="JO78" s="1858">
        <v>1.8</v>
      </c>
    </row>
    <row r="79" spans="1:275" ht="18.75" hidden="1">
      <c r="A79" s="884"/>
      <c r="B79" s="884"/>
      <c r="C79" s="1865"/>
      <c r="D79" s="1866"/>
      <c r="E79" s="1866"/>
      <c r="F79" s="1866"/>
      <c r="G79" s="1866"/>
      <c r="H79" s="1867"/>
      <c r="I79" s="1867"/>
      <c r="J79" s="1867"/>
      <c r="K79" s="1867"/>
      <c r="L79" s="1867"/>
      <c r="M79" s="1867"/>
      <c r="N79" s="1867"/>
      <c r="O79" s="1867"/>
      <c r="P79" s="1867"/>
      <c r="Q79" s="1867"/>
      <c r="R79" s="1867"/>
      <c r="S79" s="1867"/>
      <c r="T79" s="1867"/>
      <c r="U79" s="1867"/>
      <c r="V79" s="1867"/>
      <c r="W79" s="1867"/>
      <c r="X79" s="1867"/>
      <c r="Y79" s="1867"/>
      <c r="Z79" s="1867"/>
      <c r="AA79" s="1867"/>
      <c r="AB79" s="1867"/>
      <c r="AC79" s="1867"/>
      <c r="AD79" s="1867"/>
      <c r="AE79" s="1867"/>
      <c r="AF79" s="1867"/>
      <c r="AG79" s="1867"/>
      <c r="AH79" s="1866"/>
      <c r="AI79" s="1868"/>
      <c r="AJ79" s="1866"/>
      <c r="AK79" s="1866"/>
      <c r="AL79" s="1866"/>
      <c r="AM79" s="1866"/>
      <c r="AN79" s="1866"/>
      <c r="AO79" s="1866"/>
      <c r="AP79" s="1866"/>
      <c r="AQ79" s="1866"/>
      <c r="AR79" s="1866"/>
      <c r="AS79" s="1866"/>
      <c r="AT79" s="1866"/>
      <c r="AU79" s="1866"/>
      <c r="AV79" s="1866"/>
      <c r="AW79" s="1866"/>
      <c r="AX79" s="1866"/>
      <c r="AY79" s="1866"/>
      <c r="AZ79" s="1866"/>
      <c r="BA79" s="1866"/>
      <c r="BB79" s="1866"/>
      <c r="BC79" s="1866"/>
      <c r="BD79" s="1866"/>
      <c r="BE79" s="1866"/>
      <c r="BF79" s="1866"/>
      <c r="BG79" s="1866"/>
      <c r="BH79" s="1866"/>
      <c r="BI79" s="1866"/>
      <c r="BJ79" s="1866"/>
      <c r="BK79" s="1866"/>
      <c r="BL79" s="1866"/>
      <c r="BM79" s="1866"/>
      <c r="BN79" s="1866"/>
      <c r="BO79" s="1866"/>
      <c r="BP79" s="1866"/>
      <c r="BQ79" s="1866"/>
      <c r="BR79" s="1866"/>
      <c r="BS79" s="1866"/>
      <c r="BT79" s="1866"/>
      <c r="BU79" s="1866"/>
      <c r="BV79" s="1866"/>
      <c r="BW79" s="1866"/>
      <c r="BX79" s="1866"/>
      <c r="BY79" s="1866"/>
      <c r="BZ79" s="1866"/>
      <c r="CA79" s="1866"/>
      <c r="CB79" s="1866"/>
      <c r="CC79" s="1866"/>
      <c r="CD79" s="1866"/>
      <c r="CE79" s="1866"/>
      <c r="CF79" s="1866"/>
      <c r="CG79" s="1866"/>
      <c r="CH79" s="1866"/>
      <c r="CI79" s="1866"/>
      <c r="CJ79" s="1866"/>
      <c r="CK79" s="1866"/>
      <c r="CL79" s="1866"/>
      <c r="CM79" s="1866"/>
      <c r="CN79" s="1866"/>
      <c r="CO79" s="1866"/>
      <c r="CP79" s="1866"/>
      <c r="CQ79" s="1866"/>
      <c r="CR79" s="1866"/>
      <c r="CS79" s="1866"/>
      <c r="CT79" s="1866"/>
      <c r="CU79" s="1866"/>
      <c r="CV79" s="1866"/>
      <c r="CW79" s="1866"/>
      <c r="CX79" s="1866"/>
      <c r="CY79" s="1866"/>
      <c r="CZ79" s="1866"/>
      <c r="DA79" s="1866"/>
      <c r="DB79" s="1866"/>
      <c r="DC79" s="1866"/>
      <c r="DD79" s="1866"/>
      <c r="DE79" s="1866"/>
      <c r="DF79" s="1866"/>
      <c r="DG79" s="1866"/>
      <c r="DH79" s="1866"/>
      <c r="DI79" s="1866"/>
      <c r="DJ79" s="1866"/>
      <c r="DK79" s="1866"/>
      <c r="DL79" s="1866"/>
      <c r="DM79" s="1866"/>
      <c r="DN79" s="1866"/>
      <c r="DO79" s="1866"/>
      <c r="DP79" s="1866"/>
      <c r="DQ79" s="1866"/>
      <c r="DR79" s="1866"/>
      <c r="DS79" s="1866"/>
      <c r="DT79" s="1866"/>
      <c r="DU79" s="1866"/>
      <c r="DV79" s="1866"/>
      <c r="DW79" s="1866"/>
      <c r="DX79" s="1866"/>
      <c r="DY79" s="1866"/>
      <c r="DZ79" s="1866"/>
      <c r="EA79" s="1866"/>
      <c r="EB79" s="1866"/>
      <c r="EC79" s="1866"/>
      <c r="ED79" s="1866"/>
      <c r="EE79" s="1866"/>
      <c r="EF79" s="1866"/>
      <c r="EG79" s="1866"/>
      <c r="EH79" s="1866"/>
      <c r="EI79" s="1866"/>
      <c r="EJ79" s="1866"/>
      <c r="EK79" s="1866"/>
      <c r="EL79" s="1866"/>
      <c r="EM79" s="1866"/>
      <c r="EN79" s="1866"/>
      <c r="EO79" s="1866"/>
      <c r="EP79" s="1866"/>
      <c r="EQ79" s="1866"/>
      <c r="ER79" s="1866"/>
      <c r="ES79" s="1866"/>
      <c r="ET79" s="1866"/>
      <c r="EU79" s="1866"/>
      <c r="EV79" s="1866"/>
      <c r="EW79" s="1866"/>
      <c r="EX79" s="1866"/>
      <c r="EY79" s="1866"/>
      <c r="EZ79" s="1866"/>
      <c r="FA79" s="1866"/>
      <c r="FB79" s="1866"/>
      <c r="FC79" s="1866"/>
      <c r="FD79" s="1866"/>
      <c r="FE79" s="1866"/>
      <c r="FF79" s="1866"/>
      <c r="FG79" s="1866"/>
      <c r="FH79" s="1866"/>
      <c r="FI79" s="1866"/>
      <c r="FJ79" s="1866"/>
      <c r="FK79" s="1866"/>
      <c r="FL79" s="1866"/>
      <c r="FM79" s="1866"/>
      <c r="FN79" s="1866"/>
      <c r="FO79" s="1866"/>
      <c r="FP79" s="1866"/>
      <c r="FQ79" s="1866"/>
      <c r="FR79" s="1866"/>
      <c r="FS79" s="1866"/>
      <c r="FT79" s="1866"/>
      <c r="FU79" s="1866"/>
      <c r="FV79" s="1866"/>
      <c r="FW79" s="1866"/>
      <c r="FX79" s="1866"/>
      <c r="FY79" s="1866"/>
      <c r="FZ79" s="1866"/>
      <c r="GA79" s="1866"/>
      <c r="GB79" s="1866"/>
      <c r="GC79" s="1866"/>
      <c r="GD79" s="1866"/>
      <c r="GE79" s="1866"/>
      <c r="GF79" s="1866"/>
      <c r="GG79" s="1866"/>
      <c r="GH79" s="1866"/>
      <c r="GI79" s="1866"/>
      <c r="GJ79" s="1866"/>
      <c r="GK79" s="1866"/>
      <c r="GL79" s="1866"/>
      <c r="GM79" s="1866"/>
      <c r="GN79" s="1866"/>
      <c r="GO79" s="1866"/>
      <c r="GP79" s="1866"/>
      <c r="GQ79" s="1866"/>
      <c r="GR79" s="1866"/>
      <c r="GS79" s="1866"/>
      <c r="GT79" s="1866"/>
      <c r="GU79" s="1866"/>
      <c r="GV79" s="1866"/>
      <c r="GW79" s="1866"/>
      <c r="GX79" s="1866"/>
      <c r="GY79" s="1866"/>
      <c r="GZ79" s="1866"/>
      <c r="HA79" s="1866"/>
      <c r="HB79" s="1869"/>
      <c r="HC79" s="1869"/>
      <c r="HD79" s="1869"/>
      <c r="HE79" s="1869"/>
      <c r="HF79" s="1869"/>
      <c r="HG79" s="1869"/>
      <c r="HH79" s="1866"/>
      <c r="HI79" s="1866"/>
      <c r="HJ79" s="1866"/>
      <c r="HK79" s="1866"/>
      <c r="HL79" s="1866"/>
      <c r="HM79" s="1866"/>
      <c r="HN79" s="1869"/>
      <c r="HO79" s="1869"/>
      <c r="HP79" s="1869"/>
      <c r="HQ79" s="1869"/>
      <c r="HR79" s="1869"/>
      <c r="HS79" s="1869"/>
      <c r="HT79" s="1870"/>
      <c r="HU79" s="1866"/>
      <c r="HV79" s="1866"/>
      <c r="HW79" s="1871"/>
      <c r="HX79" s="1866"/>
      <c r="HY79" s="1866"/>
      <c r="HZ79" s="1866"/>
      <c r="IA79" s="1866"/>
      <c r="IB79" s="884"/>
      <c r="IC79" s="884"/>
      <c r="ID79" s="884"/>
      <c r="IE79" s="884"/>
      <c r="IF79" s="884"/>
      <c r="IG79" s="884"/>
      <c r="IH79" s="884"/>
      <c r="II79" s="884"/>
      <c r="IJ79" s="884"/>
      <c r="IK79" s="884"/>
    </row>
    <row r="80" spans="1:275" hidden="1">
      <c r="IL80" s="1872"/>
    </row>
    <row r="81" spans="251:302" hidden="1">
      <c r="IQ81" s="1873"/>
    </row>
    <row r="83" spans="251:302" s="1558" customFormat="1">
      <c r="JG83" s="1874"/>
      <c r="JI83" s="1874"/>
      <c r="JJ83" s="1874"/>
      <c r="JK83" s="1874"/>
      <c r="JL83" s="1874"/>
      <c r="JM83" s="1874"/>
      <c r="JN83" s="1874"/>
      <c r="JO83" s="1874"/>
      <c r="JP83" s="1874"/>
      <c r="JQ83" s="1874"/>
      <c r="JR83" s="1874"/>
      <c r="JS83" s="1874"/>
      <c r="JT83" s="1875"/>
      <c r="JU83" s="1875"/>
      <c r="JV83" s="1875"/>
      <c r="JW83" s="1875"/>
      <c r="JX83" s="1875"/>
      <c r="JY83" s="1875"/>
      <c r="JZ83" s="1875" t="s">
        <v>2824</v>
      </c>
      <c r="KA83" s="1875"/>
      <c r="KB83" s="1875"/>
      <c r="KC83" s="1875"/>
      <c r="KD83" s="1875"/>
      <c r="KE83" s="1875" t="s">
        <v>2867</v>
      </c>
      <c r="KF83" s="1875">
        <f>'[53]PCR Order Sheet final'!CJ3</f>
        <v>24785</v>
      </c>
      <c r="KG83" s="1875">
        <f>'PCR Order Sheet final'!CM3</f>
        <v>55294</v>
      </c>
      <c r="KH83" s="1875">
        <f>'PCR Order Sheet final'!CN3</f>
        <v>52338</v>
      </c>
      <c r="KI83" s="1875">
        <f>'PCR Order Sheet final'!CO3</f>
        <v>74834</v>
      </c>
      <c r="KJ83" s="1875">
        <f>'PCR Order Sheet final'!CP3</f>
        <v>47821</v>
      </c>
      <c r="KK83" s="1875">
        <f>'PCR Order Sheet final'!CQ3</f>
        <v>49261</v>
      </c>
      <c r="KL83" s="1875">
        <f>'PCR Order Sheet final'!CR3</f>
        <v>21548</v>
      </c>
      <c r="KM83" s="1875">
        <f>'PCR Order Sheet final'!CS3</f>
        <v>23770</v>
      </c>
      <c r="KN83" s="1558">
        <f>'PCR Order Sheet final'!CT3</f>
        <v>0</v>
      </c>
    </row>
    <row r="84" spans="251:302" s="1558" customFormat="1">
      <c r="JJ84" s="1874"/>
      <c r="JK84" s="1874"/>
      <c r="JL84" s="1874"/>
      <c r="JM84" s="1874"/>
      <c r="JN84" s="1874"/>
      <c r="JO84" s="1874"/>
      <c r="JP84" s="1874"/>
      <c r="JQ84" s="1874"/>
      <c r="JR84" s="1874"/>
      <c r="JS84" s="1874"/>
      <c r="JT84" s="1875"/>
      <c r="JU84" s="1875"/>
      <c r="JV84" s="1875"/>
      <c r="JW84" s="1875"/>
      <c r="JX84" s="1875"/>
      <c r="JY84" s="1875"/>
      <c r="JZ84" s="1875" t="s">
        <v>2827</v>
      </c>
      <c r="KA84" s="1875"/>
      <c r="KB84" s="1875"/>
      <c r="KC84" s="1875"/>
      <c r="KD84" s="1875"/>
      <c r="KE84" s="1875" t="s">
        <v>2868</v>
      </c>
      <c r="KF84" s="1875">
        <f>'[53]PCR Order Sheet final'!V3</f>
        <v>34656</v>
      </c>
      <c r="KG84" s="1875">
        <f>'PCR Order Sheet final'!W3</f>
        <v>42119</v>
      </c>
      <c r="KH84" s="1875">
        <f>'PCR Order Sheet final'!Z3</f>
        <v>45168</v>
      </c>
      <c r="KI84" s="1875">
        <f>'PCR Order Sheet final'!AC3</f>
        <v>53959</v>
      </c>
      <c r="KJ84" s="1875">
        <f>'PCR Order Sheet final'!BG3</f>
        <v>52194</v>
      </c>
      <c r="KK84" s="1875">
        <f>'PCR Order Sheet final'!BH3</f>
        <v>53302</v>
      </c>
      <c r="KL84" s="1875">
        <f>'PCR Order Sheet final'!BI3</f>
        <v>50014</v>
      </c>
      <c r="KM84" s="1875">
        <f>'PCR Order Sheet final'!BJ3</f>
        <v>54012</v>
      </c>
      <c r="KN84" s="1875">
        <f>'PCR Order Sheet final'!BK3</f>
        <v>18029</v>
      </c>
      <c r="KO84" s="1875">
        <f>'PCR Order Sheet final'!BL3</f>
        <v>25234</v>
      </c>
      <c r="KP84" s="1875">
        <f>'PCR Order Sheet final'!BM3</f>
        <v>29829</v>
      </c>
    </row>
    <row r="85" spans="251:302">
      <c r="JI85" s="756"/>
      <c r="JJ85" s="756"/>
      <c r="JK85" s="756"/>
      <c r="JL85" s="756"/>
      <c r="JM85" s="756"/>
      <c r="JN85" s="756"/>
      <c r="JO85" s="756"/>
    </row>
    <row r="86" spans="251:302">
      <c r="JI86" s="756"/>
      <c r="JJ86" s="756"/>
      <c r="JK86" s="756"/>
      <c r="JL86" s="756"/>
      <c r="JM86" s="756"/>
      <c r="JN86" s="756"/>
      <c r="JO86" s="756"/>
    </row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spans="3:3" hidden="1"/>
    <row r="194" spans="3:3" hidden="1"/>
    <row r="195" spans="3:3" hidden="1"/>
    <row r="196" spans="3:3" hidden="1"/>
    <row r="197" spans="3:3" hidden="1"/>
    <row r="198" spans="3:3" hidden="1"/>
    <row r="199" spans="3:3" hidden="1"/>
    <row r="200" spans="3:3" hidden="1"/>
    <row r="201" spans="3:3" hidden="1"/>
    <row r="202" spans="3:3" hidden="1"/>
    <row r="203" spans="3:3" hidden="1"/>
    <row r="204" spans="3:3" hidden="1"/>
    <row r="206" spans="3:3">
      <c r="C206" s="612" t="s">
        <v>2816</v>
      </c>
    </row>
  </sheetData>
  <sheetProtection formatCells="0" formatColumns="0" autoFilter="0"/>
  <mergeCells count="120">
    <mergeCell ref="B78:D78"/>
    <mergeCell ref="B51:C54"/>
    <mergeCell ref="KB56:KM56"/>
    <mergeCell ref="A58:C61"/>
    <mergeCell ref="A63:C66"/>
    <mergeCell ref="A68:C71"/>
    <mergeCell ref="A72:C75"/>
    <mergeCell ref="B35:B38"/>
    <mergeCell ref="C35:C38"/>
    <mergeCell ref="B39:B42"/>
    <mergeCell ref="C39:C42"/>
    <mergeCell ref="B43:C46"/>
    <mergeCell ref="B47:B50"/>
    <mergeCell ref="C47:C50"/>
    <mergeCell ref="B23:B26"/>
    <mergeCell ref="C23:C26"/>
    <mergeCell ref="B27:B30"/>
    <mergeCell ref="C27:C30"/>
    <mergeCell ref="B31:B34"/>
    <mergeCell ref="C31:C34"/>
    <mergeCell ref="FX13:FY13"/>
    <mergeCell ref="FZ13:GA13"/>
    <mergeCell ref="B15:B18"/>
    <mergeCell ref="C15:C18"/>
    <mergeCell ref="B19:B22"/>
    <mergeCell ref="C19:C22"/>
    <mergeCell ref="FL13:FM13"/>
    <mergeCell ref="FN13:FO13"/>
    <mergeCell ref="FP13:FQ13"/>
    <mergeCell ref="FR13:FS13"/>
    <mergeCell ref="FT13:FU13"/>
    <mergeCell ref="FV13:FW13"/>
    <mergeCell ref="EZ13:FA13"/>
    <mergeCell ref="FB13:FC13"/>
    <mergeCell ref="FD13:FE13"/>
    <mergeCell ref="FF13:FG13"/>
    <mergeCell ref="FH13:FI13"/>
    <mergeCell ref="FJ13:FK13"/>
    <mergeCell ref="EN13:EO13"/>
    <mergeCell ref="EP13:EQ13"/>
    <mergeCell ref="ER13:ES13"/>
    <mergeCell ref="ET13:EU13"/>
    <mergeCell ref="EV13:EW13"/>
    <mergeCell ref="EX13:EY13"/>
    <mergeCell ref="EB13:EC13"/>
    <mergeCell ref="ED13:EE13"/>
    <mergeCell ref="EF13:EG13"/>
    <mergeCell ref="EH13:EI13"/>
    <mergeCell ref="EJ13:EK13"/>
    <mergeCell ref="EL13:EM13"/>
    <mergeCell ref="DP13:DQ13"/>
    <mergeCell ref="DR13:DS13"/>
    <mergeCell ref="DT13:DU13"/>
    <mergeCell ref="DV13:DW13"/>
    <mergeCell ref="DX13:DY13"/>
    <mergeCell ref="DZ13:EA13"/>
    <mergeCell ref="DD13:DE13"/>
    <mergeCell ref="DF13:DG13"/>
    <mergeCell ref="DH13:DI13"/>
    <mergeCell ref="DJ13:DK13"/>
    <mergeCell ref="DL13:DM13"/>
    <mergeCell ref="DN13:DO13"/>
    <mergeCell ref="CR13:CS13"/>
    <mergeCell ref="CT13:CU13"/>
    <mergeCell ref="CV13:CW13"/>
    <mergeCell ref="CX13:CY13"/>
    <mergeCell ref="CZ13:DA13"/>
    <mergeCell ref="DB13:DC13"/>
    <mergeCell ref="CF13:CG13"/>
    <mergeCell ref="CH13:CI13"/>
    <mergeCell ref="CJ13:CK13"/>
    <mergeCell ref="CL13:CM13"/>
    <mergeCell ref="CN13:CO13"/>
    <mergeCell ref="CP13:CQ13"/>
    <mergeCell ref="BT13:BU13"/>
    <mergeCell ref="BV13:BW13"/>
    <mergeCell ref="BX13:BY13"/>
    <mergeCell ref="BZ13:CA13"/>
    <mergeCell ref="CB13:CC13"/>
    <mergeCell ref="CD13:CE13"/>
    <mergeCell ref="BH13:BI13"/>
    <mergeCell ref="BJ13:BK13"/>
    <mergeCell ref="BL13:BM13"/>
    <mergeCell ref="BN13:BO13"/>
    <mergeCell ref="BP13:BQ13"/>
    <mergeCell ref="BR13:BS13"/>
    <mergeCell ref="AZ13:BA13"/>
    <mergeCell ref="BB13:BC13"/>
    <mergeCell ref="BD13:BE13"/>
    <mergeCell ref="BF13:BG13"/>
    <mergeCell ref="AJ13:AK13"/>
    <mergeCell ref="AL13:AM13"/>
    <mergeCell ref="AN13:AO13"/>
    <mergeCell ref="AP13:AQ13"/>
    <mergeCell ref="AR13:AS13"/>
    <mergeCell ref="AT13:AU13"/>
    <mergeCell ref="A10:D10"/>
    <mergeCell ref="A12:D12"/>
    <mergeCell ref="HT12:IE12"/>
    <mergeCell ref="IR12:JC12"/>
    <mergeCell ref="JD12:JO12"/>
    <mergeCell ref="C13:D14"/>
    <mergeCell ref="E13:E14"/>
    <mergeCell ref="F13:G13"/>
    <mergeCell ref="H13:I13"/>
    <mergeCell ref="J13:K13"/>
    <mergeCell ref="X13:Y13"/>
    <mergeCell ref="Z13:AA13"/>
    <mergeCell ref="AB13:AC13"/>
    <mergeCell ref="AD13:AE13"/>
    <mergeCell ref="AF13:AG13"/>
    <mergeCell ref="AH13:AI13"/>
    <mergeCell ref="L13:M13"/>
    <mergeCell ref="N13:O13"/>
    <mergeCell ref="P13:Q13"/>
    <mergeCell ref="R13:S13"/>
    <mergeCell ref="T13:U13"/>
    <mergeCell ref="V13:W13"/>
    <mergeCell ref="AV13:AW13"/>
    <mergeCell ref="AX13:AY13"/>
  </mergeCells>
  <phoneticPr fontId="3" type="noConversion"/>
  <conditionalFormatting sqref="F60:G60">
    <cfRule type="cellIs" dxfId="184" priority="4" stopIfTrue="1" operator="equal">
      <formula>""</formula>
    </cfRule>
  </conditionalFormatting>
  <conditionalFormatting sqref="G15:AH16 AJ15:AJ16 BD15:BD16 BF15:BF16 BH15:BH16 F17:G17 E18 G19:AH20 AJ19:AJ20 BD19:BD20 BF19:BF20 BH19:BH20 F21:G21 E22 G23:AH24 AJ23:AJ24 BD23:BD24 BF23:BF24 BH23:BH24 F25:G25 E26 G27:AH28 AJ27:AJ28 BD27:BD28 BF27:BF28 BH27:BH28 F29:G29 E30 G31:AH32 AJ31:AJ32 BD31:BD32 BF31:BF32 BH31:BH32 F33:G33 E34 G35:AH36 AJ35:AJ36 BD35:BD36 BF35:BF36 BH35:BH36 F37:G37 E38 G39:AH40 AJ39:AJ40 BD39:BD40 BF39:BF40 BH39:BH40 F41:G41 E42 F45:G45 E46 G47:AH48 AJ47:AJ48 BD47:BD48 BF47:BF48 BH47:BH48 F49:G49 E50 E61">
    <cfRule type="cellIs" dxfId="183" priority="3" stopIfTrue="1" operator="equal">
      <formula>""</formula>
    </cfRule>
  </conditionalFormatting>
  <conditionalFormatting sqref="G51:AH52 AJ51:AJ52 BD51:BD52 BF51:BF52 BH51:BH52 F53:G53 E54:E57">
    <cfRule type="cellIs" dxfId="182" priority="2" stopIfTrue="1" operator="equal">
      <formula>""</formula>
    </cfRule>
  </conditionalFormatting>
  <conditionalFormatting sqref="G43:IA44">
    <cfRule type="cellIs" dxfId="181" priority="1" stopIfTrue="1" operator="equal">
      <formula>""</formula>
    </cfRule>
  </conditionalFormatting>
  <conditionalFormatting sqref="HN78:HS78">
    <cfRule type="expression" dxfId="180" priority="7">
      <formula>#REF!&lt;0</formula>
    </cfRule>
    <cfRule type="expression" dxfId="179" priority="8">
      <formula>#REF!&gt;1</formula>
    </cfRule>
    <cfRule type="expression" dxfId="178" priority="9">
      <formula>#REF!&gt;0</formula>
    </cfRule>
  </conditionalFormatting>
  <conditionalFormatting sqref="HS78">
    <cfRule type="expression" dxfId="177" priority="5">
      <formula>#REF!&gt;0.5</formula>
    </cfRule>
    <cfRule type="expression" dxfId="176" priority="6">
      <formula>#REF!&gt;1</formula>
    </cfRule>
  </conditionalFormatting>
  <pageMargins left="0.25" right="0.25" top="0.75" bottom="0.75" header="0.3" footer="0.3"/>
  <pageSetup scale="72" orientation="landscape" r:id="rId1"/>
  <ignoredErrors>
    <ignoredError sqref="KD60:KM61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A046-AC67-44C1-8FC8-1E380CA23CE5}">
  <sheetPr filterMode="1"/>
  <dimension ref="A1:EI820"/>
  <sheetViews>
    <sheetView showGridLines="0" zoomScale="85" zoomScaleNormal="85" zoomScaleSheetLayoutView="80" workbookViewId="0">
      <pane xSplit="15" ySplit="8" topLeftCell="Q111" activePane="bottomRight" state="frozen"/>
      <selection pane="topRight" activeCell="O1" sqref="O1"/>
      <selection pane="bottomLeft" activeCell="A7" sqref="A7"/>
      <selection pane="bottomRight" activeCell="I4" sqref="I4"/>
    </sheetView>
  </sheetViews>
  <sheetFormatPr defaultColWidth="8.75" defaultRowHeight="16.149999999999999" customHeight="1"/>
  <cols>
    <col min="1" max="1" width="1.125" style="15" customWidth="1"/>
    <col min="2" max="2" width="9.625" style="15" bestFit="1" customWidth="1"/>
    <col min="3" max="3" width="9.375" style="15" hidden="1" customWidth="1"/>
    <col min="4" max="4" width="13.25" style="17" customWidth="1"/>
    <col min="5" max="5" width="22" style="15" customWidth="1"/>
    <col min="6" max="6" width="21.75" style="15" customWidth="1"/>
    <col min="7" max="7" width="6.75" style="15" hidden="1" customWidth="1"/>
    <col min="8" max="8" width="5.125" style="15" hidden="1" customWidth="1"/>
    <col min="9" max="9" width="17.25" style="15" customWidth="1"/>
    <col min="10" max="10" width="5.75" style="15" customWidth="1"/>
    <col min="11" max="12" width="5.75" style="15" hidden="1" customWidth="1"/>
    <col min="13" max="13" width="17.75" style="371" hidden="1" customWidth="1"/>
    <col min="14" max="14" width="16.625" style="15" hidden="1" customWidth="1"/>
    <col min="15" max="15" width="5.75" style="15" hidden="1" customWidth="1"/>
    <col min="16" max="16" width="9.75" style="15" hidden="1" customWidth="1"/>
    <col min="17" max="17" width="9.75" style="15" customWidth="1"/>
    <col min="18" max="19" width="8.125" style="380" customWidth="1"/>
    <col min="20" max="20" width="9.25" style="15" customWidth="1"/>
    <col min="21" max="22" width="9.5" style="15" customWidth="1"/>
    <col min="23" max="23" width="9.25" style="15" customWidth="1"/>
    <col min="24" max="24" width="10.375" style="15" customWidth="1"/>
    <col min="25" max="25" width="9" style="15" customWidth="1"/>
    <col min="26" max="26" width="9.25" style="15" customWidth="1"/>
    <col min="27" max="27" width="10.125" style="15" customWidth="1"/>
    <col min="28" max="28" width="9.5" style="15" customWidth="1"/>
    <col min="29" max="29" width="9.25" style="15" customWidth="1"/>
    <col min="30" max="30" width="8.125" style="402" customWidth="1"/>
    <col min="31" max="31" width="8.125" style="402" hidden="1" customWidth="1"/>
    <col min="32" max="40" width="9.875" style="15" hidden="1" customWidth="1"/>
    <col min="41" max="41" width="10.25" style="15" customWidth="1"/>
    <col min="42" max="49" width="9.875" style="15" hidden="1" customWidth="1"/>
    <col min="50" max="50" width="10.375" style="15" hidden="1" customWidth="1"/>
    <col min="51" max="51" width="8.75" style="15" customWidth="1"/>
    <col min="52" max="52" width="8.75" style="15" hidden="1" customWidth="1"/>
    <col min="53" max="53" width="11.5" style="15" bestFit="1" customWidth="1"/>
    <col min="54" max="54" width="7.625" style="15" bestFit="1" customWidth="1"/>
    <col min="55" max="57" width="8.125" style="15" hidden="1" customWidth="1"/>
    <col min="58" max="58" width="9.25" style="15" bestFit="1" customWidth="1"/>
    <col min="59" max="71" width="9.25" style="15" customWidth="1"/>
    <col min="72" max="72" width="2.25" style="15" customWidth="1"/>
    <col min="73" max="74" width="8.125" style="15" hidden="1" customWidth="1"/>
    <col min="75" max="75" width="8.375" style="15" hidden="1" customWidth="1"/>
    <col min="76" max="76" width="2.25" style="15" customWidth="1"/>
    <col min="77" max="89" width="8.125" style="374" customWidth="1"/>
    <col min="90" max="90" width="2.25" style="15" customWidth="1"/>
    <col min="91" max="102" width="8.125" style="15" customWidth="1"/>
    <col min="103" max="103" width="2.25" style="15" customWidth="1"/>
    <col min="104" max="120" width="8.125" style="380" customWidth="1"/>
    <col min="121" max="121" width="2.25" style="379" customWidth="1"/>
    <col min="122" max="122" width="2.375" style="379" customWidth="1"/>
    <col min="123" max="129" width="12.25" style="15" customWidth="1"/>
    <col min="130" max="130" width="9.75" style="15" customWidth="1"/>
    <col min="131" max="131" width="2.375" style="15" customWidth="1"/>
    <col min="132" max="134" width="8.75" style="15" customWidth="1"/>
    <col min="135" max="135" width="2.875" style="15" customWidth="1"/>
    <col min="136" max="136" width="12.125" style="603" bestFit="1" customWidth="1"/>
    <col min="137" max="16384" width="8.75" style="15"/>
  </cols>
  <sheetData>
    <row r="1" spans="1:139" ht="16.149999999999999" customHeight="1"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5">
        <v>13</v>
      </c>
      <c r="O1" s="15">
        <v>14</v>
      </c>
      <c r="P1" s="15">
        <v>15</v>
      </c>
      <c r="Q1" s="15">
        <v>16</v>
      </c>
      <c r="R1" s="15">
        <v>17</v>
      </c>
      <c r="S1" s="15">
        <v>18</v>
      </c>
      <c r="T1" s="15">
        <v>19</v>
      </c>
      <c r="U1" s="15">
        <v>20</v>
      </c>
      <c r="V1" s="15">
        <v>21</v>
      </c>
      <c r="W1" s="15">
        <v>22</v>
      </c>
      <c r="X1" s="15">
        <v>23</v>
      </c>
      <c r="Y1" s="15">
        <v>24</v>
      </c>
      <c r="Z1" s="15">
        <v>25</v>
      </c>
      <c r="AA1" s="15">
        <v>26</v>
      </c>
      <c r="AB1" s="15">
        <v>27</v>
      </c>
      <c r="AC1" s="15">
        <v>28</v>
      </c>
      <c r="AD1" s="15">
        <v>29</v>
      </c>
      <c r="AE1" s="15">
        <v>29</v>
      </c>
      <c r="AF1" s="15">
        <v>30</v>
      </c>
      <c r="AG1" s="15">
        <v>31</v>
      </c>
      <c r="AH1" s="15">
        <v>32</v>
      </c>
      <c r="AI1" s="15">
        <v>33</v>
      </c>
      <c r="AJ1" s="15">
        <v>34</v>
      </c>
      <c r="AK1" s="15">
        <v>35</v>
      </c>
      <c r="AL1" s="15">
        <v>36</v>
      </c>
      <c r="AM1" s="15">
        <v>37</v>
      </c>
      <c r="AN1" s="15">
        <v>38</v>
      </c>
      <c r="AO1" s="15">
        <v>39</v>
      </c>
      <c r="AP1" s="15">
        <v>40</v>
      </c>
      <c r="AQ1" s="15">
        <v>41</v>
      </c>
      <c r="AR1" s="15">
        <v>42</v>
      </c>
      <c r="AS1" s="15">
        <v>43</v>
      </c>
      <c r="AT1" s="15">
        <v>44</v>
      </c>
      <c r="AU1" s="15">
        <v>45</v>
      </c>
      <c r="AV1" s="15">
        <v>46</v>
      </c>
      <c r="AW1" s="15">
        <v>47</v>
      </c>
      <c r="AX1" s="15">
        <v>48</v>
      </c>
      <c r="AY1" s="15">
        <v>49</v>
      </c>
      <c r="BA1" s="15">
        <v>50</v>
      </c>
      <c r="BB1" s="15">
        <v>51</v>
      </c>
      <c r="BC1" s="15">
        <v>52</v>
      </c>
      <c r="BD1" s="15">
        <v>53</v>
      </c>
      <c r="BE1" s="15">
        <v>54</v>
      </c>
      <c r="BF1" s="15">
        <v>55</v>
      </c>
      <c r="BG1" s="15">
        <v>56</v>
      </c>
      <c r="BH1" s="15">
        <v>57</v>
      </c>
      <c r="BI1" s="15">
        <v>58</v>
      </c>
      <c r="BJ1" s="15">
        <v>59</v>
      </c>
      <c r="BK1" s="15">
        <v>60</v>
      </c>
      <c r="BL1" s="15">
        <v>61</v>
      </c>
      <c r="BM1" s="15">
        <v>62</v>
      </c>
      <c r="BN1" s="15">
        <v>63</v>
      </c>
      <c r="BO1" s="15">
        <v>64</v>
      </c>
      <c r="BP1" s="15">
        <v>65</v>
      </c>
      <c r="BQ1" s="15">
        <v>66</v>
      </c>
      <c r="BR1" s="15">
        <v>67</v>
      </c>
      <c r="BS1" s="15">
        <v>68</v>
      </c>
    </row>
    <row r="2" spans="1:139" ht="16.149999999999999" customHeight="1">
      <c r="P2" s="17" t="s">
        <v>2875</v>
      </c>
      <c r="W2" s="1886">
        <v>42119</v>
      </c>
      <c r="Z2" s="1886">
        <v>45168.054158404935</v>
      </c>
      <c r="AC2" s="1886">
        <v>53958.937013685485</v>
      </c>
      <c r="BG2" s="1886">
        <v>52194.122428390561</v>
      </c>
      <c r="BH2" s="1886">
        <v>53302.285734303834</v>
      </c>
      <c r="BI2" s="1886">
        <v>50014</v>
      </c>
      <c r="BJ2" s="1886">
        <v>54012</v>
      </c>
      <c r="BK2" s="1886">
        <v>18029</v>
      </c>
      <c r="BL2" s="1886">
        <v>25234</v>
      </c>
      <c r="BM2" s="1886">
        <v>29829</v>
      </c>
      <c r="BN2" s="1886">
        <v>31700</v>
      </c>
      <c r="BO2" s="1886">
        <v>33851</v>
      </c>
      <c r="BP2" s="1886">
        <v>42928</v>
      </c>
      <c r="BQ2" s="1886">
        <v>45075</v>
      </c>
      <c r="BR2" s="1886">
        <v>48902</v>
      </c>
      <c r="BS2" s="1886">
        <v>52308</v>
      </c>
    </row>
    <row r="3" spans="1:139" s="1891" customFormat="1" ht="16.149999999999999" customHeight="1">
      <c r="D3" s="603"/>
      <c r="P3" s="603" t="s">
        <v>2876</v>
      </c>
      <c r="R3" s="1892"/>
      <c r="S3" s="1892"/>
      <c r="T3" s="1891">
        <f>SUM(T9:T804)</f>
        <v>35455</v>
      </c>
      <c r="U3" s="1891">
        <f>SUM(U9:U804)</f>
        <v>68457</v>
      </c>
      <c r="V3" s="1891">
        <f>SUM(V9:V804)</f>
        <v>55294</v>
      </c>
      <c r="W3" s="1891">
        <f t="shared" ref="W3:AC3" si="0">SUM(W9:W804)</f>
        <v>42119</v>
      </c>
      <c r="X3" s="1891">
        <f t="shared" si="0"/>
        <v>81632</v>
      </c>
      <c r="Y3" s="1891">
        <f t="shared" si="0"/>
        <v>52338</v>
      </c>
      <c r="Z3" s="1891">
        <f t="shared" si="0"/>
        <v>45168</v>
      </c>
      <c r="AA3" s="1891">
        <f t="shared" si="0"/>
        <v>88802</v>
      </c>
      <c r="AB3" s="1891">
        <f t="shared" si="0"/>
        <v>28301</v>
      </c>
      <c r="AC3" s="1891">
        <f t="shared" si="0"/>
        <v>53959</v>
      </c>
      <c r="AO3" s="1891">
        <f>SUM(AO9:AO804)</f>
        <v>71686</v>
      </c>
      <c r="AY3" s="1891">
        <f>SUM(AY9:AY804)</f>
        <v>32989</v>
      </c>
      <c r="BG3" s="1891">
        <f t="shared" ref="BG3:BS3" si="1">SUM(BG9:BG804)</f>
        <v>52194</v>
      </c>
      <c r="BH3" s="1891">
        <f t="shared" si="1"/>
        <v>53302</v>
      </c>
      <c r="BI3" s="1891">
        <f t="shared" si="1"/>
        <v>50014</v>
      </c>
      <c r="BJ3" s="1891">
        <f t="shared" si="1"/>
        <v>54012</v>
      </c>
      <c r="BK3" s="1891">
        <f t="shared" si="1"/>
        <v>18029</v>
      </c>
      <c r="BL3" s="1891">
        <f t="shared" si="1"/>
        <v>25234</v>
      </c>
      <c r="BM3" s="1891">
        <f t="shared" si="1"/>
        <v>29829</v>
      </c>
      <c r="BN3" s="1891">
        <f t="shared" si="1"/>
        <v>31700</v>
      </c>
      <c r="BO3" s="1891">
        <f t="shared" si="1"/>
        <v>33851</v>
      </c>
      <c r="BP3" s="1891">
        <f t="shared" si="1"/>
        <v>42928</v>
      </c>
      <c r="BQ3" s="1891">
        <f t="shared" si="1"/>
        <v>45075</v>
      </c>
      <c r="BR3" s="1891">
        <f t="shared" si="1"/>
        <v>48902</v>
      </c>
      <c r="BS3" s="1891">
        <f t="shared" si="1"/>
        <v>52308</v>
      </c>
      <c r="BY3" s="1893">
        <f t="shared" ref="BY3:CE3" si="2">SUM(BY9:BY804)</f>
        <v>68457</v>
      </c>
      <c r="BZ3" s="1893">
        <f t="shared" si="2"/>
        <v>81632</v>
      </c>
      <c r="CA3" s="1893">
        <f t="shared" si="2"/>
        <v>88802</v>
      </c>
      <c r="CB3" s="1893">
        <f t="shared" si="2"/>
        <v>109677</v>
      </c>
      <c r="CC3" s="1893">
        <f t="shared" si="2"/>
        <v>105304</v>
      </c>
      <c r="CD3" s="1893">
        <f t="shared" si="2"/>
        <v>101263</v>
      </c>
      <c r="CE3" s="1893">
        <f t="shared" si="2"/>
        <v>72797</v>
      </c>
      <c r="CF3" s="1893">
        <f t="shared" ref="CF3" si="3">SUM(CF9:CF804)</f>
        <v>42555</v>
      </c>
      <c r="CG3" s="1893"/>
      <c r="CH3" s="1893"/>
      <c r="CI3" s="1893"/>
      <c r="CJ3" s="1893"/>
      <c r="CK3" s="1893"/>
      <c r="CM3" s="1891">
        <f t="shared" ref="CM3:CQ3" si="4">SUM(CM9:CM804)</f>
        <v>55294</v>
      </c>
      <c r="CN3" s="1891">
        <f t="shared" si="4"/>
        <v>52338</v>
      </c>
      <c r="CO3" s="1891">
        <f t="shared" si="4"/>
        <v>74834</v>
      </c>
      <c r="CP3" s="1891">
        <f t="shared" si="4"/>
        <v>47821</v>
      </c>
      <c r="CQ3" s="1891">
        <f t="shared" si="4"/>
        <v>49261</v>
      </c>
      <c r="CR3" s="1891">
        <f t="shared" ref="CR3:CS3" si="5">SUM(CR9:CR804)</f>
        <v>21548</v>
      </c>
      <c r="CS3" s="1891">
        <f t="shared" si="5"/>
        <v>23770</v>
      </c>
      <c r="CZ3" s="1892"/>
      <c r="DA3" s="1892"/>
      <c r="DB3" s="1892"/>
      <c r="DC3" s="1892"/>
      <c r="DD3" s="1892"/>
      <c r="DE3" s="1892"/>
      <c r="DF3" s="1892"/>
      <c r="DG3" s="1892"/>
      <c r="DH3" s="1892"/>
      <c r="DI3" s="1892"/>
      <c r="DJ3" s="1892"/>
      <c r="DK3" s="1892"/>
      <c r="DL3" s="1892"/>
      <c r="DM3" s="1892"/>
      <c r="DN3" s="1892"/>
      <c r="DO3" s="1892"/>
      <c r="DP3" s="1892"/>
      <c r="DQ3" s="1894"/>
      <c r="DR3" s="1894"/>
      <c r="EF3" s="603"/>
    </row>
    <row r="4" spans="1:139" s="599" customFormat="1" ht="21.6" customHeight="1">
      <c r="A4" s="1887"/>
      <c r="B4" s="1887"/>
      <c r="C4" s="1887"/>
      <c r="G4" s="1888"/>
      <c r="I4" s="599">
        <f>S4+W4+Z4+AC4+BG4+BH4+BI4+BJ4</f>
        <v>58737</v>
      </c>
      <c r="N4" s="3"/>
      <c r="O4" s="3"/>
      <c r="P4" s="3" t="s">
        <v>2877</v>
      </c>
      <c r="Q4" s="3"/>
      <c r="R4" s="3">
        <f>SUBTOTAL(9,R9:R804)</f>
        <v>34590</v>
      </c>
      <c r="S4" s="3">
        <f>SUBTOTAL(9,S9:S804)</f>
        <v>1163</v>
      </c>
      <c r="T4" s="1889">
        <f>SUBTOTAL(9,T9:T804)</f>
        <v>4</v>
      </c>
      <c r="U4" s="1889">
        <f>SUBTOTAL(9,U9:U804)</f>
        <v>931</v>
      </c>
      <c r="V4" s="599">
        <f>SUBTOTAL(9,V9:V804)</f>
        <v>6500</v>
      </c>
      <c r="W4" s="599">
        <f t="shared" ref="W4:AC4" si="6">SUBTOTAL(9,W9:W804)</f>
        <v>4387</v>
      </c>
      <c r="X4" s="599">
        <f t="shared" si="6"/>
        <v>3044</v>
      </c>
      <c r="Y4" s="599">
        <f t="shared" si="6"/>
        <v>15404</v>
      </c>
      <c r="Z4" s="599">
        <f t="shared" si="6"/>
        <v>9588</v>
      </c>
      <c r="AA4" s="599">
        <f t="shared" si="6"/>
        <v>8860</v>
      </c>
      <c r="AB4" s="599">
        <f t="shared" si="6"/>
        <v>2951</v>
      </c>
      <c r="AC4" s="599">
        <f t="shared" si="6"/>
        <v>13053</v>
      </c>
      <c r="AF4" s="3"/>
      <c r="AG4" s="3"/>
      <c r="AH4" s="3"/>
      <c r="AI4" s="3"/>
      <c r="AJ4" s="3"/>
      <c r="AK4" s="3"/>
      <c r="AL4" s="3"/>
      <c r="AM4" s="3"/>
      <c r="AN4" s="3"/>
      <c r="AO4" s="3">
        <f>SUBTOTAL(9,AO9:AO804)</f>
        <v>29642</v>
      </c>
      <c r="AP4" s="3"/>
      <c r="AQ4" s="3"/>
      <c r="AR4" s="3"/>
      <c r="AS4" s="3"/>
      <c r="AT4" s="3"/>
      <c r="AU4" s="3"/>
      <c r="AV4" s="3"/>
      <c r="AW4" s="3"/>
      <c r="AX4" s="3"/>
      <c r="AY4" s="3">
        <f>SUBTOTAL(9,AY9:AY804)</f>
        <v>29642</v>
      </c>
      <c r="AZ4" s="3"/>
      <c r="BG4" s="599">
        <f t="shared" ref="BG4:BS4" si="7">SUBTOTAL(9,BG9:BG804)</f>
        <v>16430</v>
      </c>
      <c r="BH4" s="599">
        <f t="shared" si="7"/>
        <v>13532</v>
      </c>
      <c r="BI4" s="599">
        <f t="shared" si="7"/>
        <v>292</v>
      </c>
      <c r="BJ4" s="599">
        <f t="shared" si="7"/>
        <v>292</v>
      </c>
      <c r="BK4" s="599">
        <f t="shared" si="7"/>
        <v>0</v>
      </c>
      <c r="BL4" s="599">
        <f t="shared" si="7"/>
        <v>0</v>
      </c>
      <c r="BM4" s="599">
        <f t="shared" si="7"/>
        <v>0</v>
      </c>
      <c r="BN4" s="599">
        <f t="shared" si="7"/>
        <v>0</v>
      </c>
      <c r="BO4" s="599">
        <f t="shared" si="7"/>
        <v>0</v>
      </c>
      <c r="BP4" s="599">
        <f t="shared" si="7"/>
        <v>5860</v>
      </c>
      <c r="BQ4" s="599">
        <f t="shared" si="7"/>
        <v>8680</v>
      </c>
      <c r="BR4" s="599">
        <f t="shared" si="7"/>
        <v>9293</v>
      </c>
      <c r="BS4" s="599">
        <f t="shared" si="7"/>
        <v>9949</v>
      </c>
      <c r="BU4" s="3"/>
      <c r="BV4" s="3"/>
      <c r="BW4" s="3"/>
      <c r="BY4" s="1890">
        <f t="shared" ref="BY4:CE4" si="8">SUBTOTAL(9,BY9:BY804)</f>
        <v>931</v>
      </c>
      <c r="BZ4" s="1890">
        <f t="shared" si="8"/>
        <v>3044</v>
      </c>
      <c r="CA4" s="1890">
        <f t="shared" si="8"/>
        <v>8860</v>
      </c>
      <c r="CB4" s="1890">
        <f t="shared" si="8"/>
        <v>28400</v>
      </c>
      <c r="CC4" s="1890">
        <f t="shared" si="8"/>
        <v>13816</v>
      </c>
      <c r="CD4" s="1890">
        <f t="shared" si="8"/>
        <v>576</v>
      </c>
      <c r="CE4" s="1890">
        <f t="shared" si="8"/>
        <v>302</v>
      </c>
      <c r="CF4" s="1890">
        <f t="shared" ref="CF4" si="9">SUBTOTAL(9,CF9:CF804)</f>
        <v>10</v>
      </c>
      <c r="CG4" s="1890"/>
      <c r="CH4" s="1890"/>
      <c r="CI4" s="1890"/>
      <c r="CJ4" s="1890"/>
      <c r="CK4" s="1890"/>
      <c r="CM4" s="599">
        <f t="shared" ref="CM4:CQ4" si="10">SUBTOTAL(9,CM9:CM804)</f>
        <v>6500</v>
      </c>
      <c r="CN4" s="599">
        <f t="shared" si="10"/>
        <v>15404</v>
      </c>
      <c r="CO4" s="599">
        <f t="shared" si="10"/>
        <v>32593</v>
      </c>
      <c r="CP4" s="599">
        <f t="shared" si="10"/>
        <v>1846</v>
      </c>
      <c r="CQ4" s="599">
        <f t="shared" si="10"/>
        <v>292</v>
      </c>
      <c r="CR4" s="599">
        <f t="shared" ref="CR4:CS4" si="11">SUBTOTAL(9,CR9:CR804)</f>
        <v>18</v>
      </c>
      <c r="CS4" s="599">
        <f t="shared" si="11"/>
        <v>0</v>
      </c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S4" s="3"/>
      <c r="DT4" s="3"/>
      <c r="DU4" s="3"/>
      <c r="DV4" s="3"/>
      <c r="DW4" s="3"/>
      <c r="DX4" s="3"/>
      <c r="DY4" s="3"/>
      <c r="DZ4" s="3"/>
    </row>
    <row r="5" spans="1:139" s="599" customFormat="1" ht="16.149999999999999" customHeight="1">
      <c r="A5" s="1895"/>
      <c r="B5" s="1895" t="s">
        <v>2619</v>
      </c>
      <c r="C5" s="1896"/>
      <c r="D5" s="1897"/>
      <c r="E5" s="1897"/>
      <c r="F5" s="1897"/>
      <c r="G5" s="1897"/>
      <c r="H5" s="1897"/>
      <c r="I5" s="1897"/>
      <c r="J5" s="1897"/>
      <c r="K5" s="1897"/>
      <c r="L5" s="1897"/>
      <c r="M5" s="1897"/>
      <c r="N5" s="1897"/>
      <c r="O5" s="1897"/>
      <c r="P5" s="1885" t="s">
        <v>2878</v>
      </c>
      <c r="Q5" s="3"/>
      <c r="R5" s="376"/>
      <c r="S5" s="376"/>
      <c r="T5" s="1898"/>
      <c r="U5" s="1898"/>
      <c r="W5" s="1904">
        <f>W2-W3</f>
        <v>0</v>
      </c>
      <c r="Y5" s="1890"/>
      <c r="Z5" s="1904">
        <f>Z2-Z3</f>
        <v>5.4158404935151339E-2</v>
      </c>
      <c r="AB5" s="1890"/>
      <c r="AC5" s="1904">
        <f>AC2-AC3</f>
        <v>-6.2986314515001141E-2</v>
      </c>
      <c r="AF5" s="3"/>
      <c r="AG5" s="3"/>
      <c r="AH5" s="3"/>
      <c r="AI5" s="3"/>
      <c r="AJ5" s="3"/>
      <c r="AK5" s="3"/>
      <c r="AL5" s="3"/>
      <c r="AM5" s="3"/>
      <c r="AN5" s="3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B5" s="1890"/>
      <c r="BC5" s="1915" t="s">
        <v>2002</v>
      </c>
      <c r="BD5" s="1915"/>
      <c r="BE5" s="1915"/>
      <c r="BG5" s="1904">
        <f>BG2-BG3</f>
        <v>0.12242839056125376</v>
      </c>
      <c r="BH5" s="1904">
        <f>BH2-BH3</f>
        <v>0.2857343038340332</v>
      </c>
      <c r="BI5" s="1904">
        <f>BI2-BI3</f>
        <v>0</v>
      </c>
      <c r="BJ5" s="1904">
        <f>BJ2-BJ3</f>
        <v>0</v>
      </c>
      <c r="BK5" s="1904">
        <f t="shared" ref="BK5:BS5" si="12">BK2-BK3</f>
        <v>0</v>
      </c>
      <c r="BL5" s="1904">
        <f t="shared" si="12"/>
        <v>0</v>
      </c>
      <c r="BM5" s="1904">
        <f t="shared" si="12"/>
        <v>0</v>
      </c>
      <c r="BN5" s="1904">
        <f t="shared" si="12"/>
        <v>0</v>
      </c>
      <c r="BO5" s="1904">
        <f t="shared" si="12"/>
        <v>0</v>
      </c>
      <c r="BP5" s="1904">
        <f t="shared" si="12"/>
        <v>0</v>
      </c>
      <c r="BQ5" s="1904">
        <f t="shared" si="12"/>
        <v>0</v>
      </c>
      <c r="BR5" s="1904">
        <f t="shared" si="12"/>
        <v>0</v>
      </c>
      <c r="BS5" s="1904">
        <f t="shared" si="12"/>
        <v>0</v>
      </c>
      <c r="BU5" s="3"/>
      <c r="BV5" s="3"/>
      <c r="BW5" s="3"/>
      <c r="BY5" s="1890"/>
      <c r="BZ5" s="1890"/>
      <c r="CA5" s="1890"/>
      <c r="CB5" s="1890"/>
      <c r="CC5" s="1890"/>
      <c r="CD5" s="1890"/>
      <c r="CE5" s="1890"/>
      <c r="CF5" s="1890"/>
      <c r="CG5" s="1890"/>
      <c r="CH5" s="1890"/>
      <c r="CI5" s="1890"/>
      <c r="CJ5" s="1890"/>
      <c r="CK5" s="1890"/>
      <c r="CO5" s="1899"/>
      <c r="CP5" s="1900"/>
      <c r="CQ5" s="1900"/>
      <c r="CW5" s="1899"/>
      <c r="CZ5" s="376"/>
      <c r="DA5" s="376"/>
      <c r="DB5" s="376"/>
      <c r="DC5" s="376"/>
      <c r="DD5" s="376"/>
      <c r="DE5" s="376"/>
      <c r="DF5" s="376"/>
      <c r="DG5" s="376"/>
      <c r="DH5" s="376"/>
      <c r="DI5" s="376"/>
      <c r="DJ5" s="376"/>
      <c r="DK5" s="376"/>
      <c r="DL5" s="376"/>
      <c r="DM5" s="376"/>
      <c r="DN5" s="376"/>
      <c r="DO5" s="376"/>
      <c r="DP5" s="376"/>
      <c r="DQ5" s="1901"/>
      <c r="DR5" s="1901"/>
      <c r="DS5" s="3"/>
      <c r="DT5" s="3"/>
      <c r="DU5" s="3"/>
      <c r="DV5" s="3"/>
      <c r="DW5" s="3"/>
      <c r="DX5" s="3"/>
      <c r="DY5" s="3"/>
      <c r="DZ5" s="3"/>
      <c r="EF5" s="1921" t="s">
        <v>2568</v>
      </c>
      <c r="EG5" s="1922"/>
    </row>
    <row r="6" spans="1:139" s="2" customFormat="1" ht="16.149999999999999" customHeight="1" thickBot="1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2"/>
      <c r="N6" s="12"/>
      <c r="O6" s="11"/>
      <c r="P6" s="520"/>
      <c r="Q6" s="520"/>
      <c r="R6" s="376"/>
      <c r="S6" s="376"/>
      <c r="T6" s="593" t="s">
        <v>1637</v>
      </c>
      <c r="U6" s="381"/>
      <c r="W6" s="6"/>
      <c r="X6" s="6"/>
      <c r="Y6" s="7"/>
      <c r="Z6" s="6"/>
      <c r="AA6" s="6"/>
      <c r="AB6" s="7"/>
      <c r="AC6" s="6"/>
      <c r="AD6" s="403"/>
      <c r="AE6" s="403"/>
      <c r="AF6" s="3"/>
      <c r="AG6" s="3"/>
      <c r="AH6" s="3"/>
      <c r="AI6" s="3"/>
      <c r="AJ6" s="3"/>
      <c r="AK6" s="3"/>
      <c r="AL6" s="3"/>
      <c r="AM6" s="3"/>
      <c r="AN6" s="3"/>
      <c r="AO6" s="1883" t="s">
        <v>1887</v>
      </c>
      <c r="AP6" s="1884"/>
      <c r="AQ6" s="1884"/>
      <c r="AR6" s="1884"/>
      <c r="AS6" s="1884"/>
      <c r="AT6" s="1884"/>
      <c r="AU6" s="1884"/>
      <c r="AV6" s="1884"/>
      <c r="AW6" s="1884"/>
      <c r="AX6" s="4"/>
      <c r="AY6" s="4"/>
      <c r="AZ6" s="4"/>
      <c r="BA6" s="6"/>
      <c r="BB6" s="7"/>
      <c r="BC6" s="1916"/>
      <c r="BD6" s="1916"/>
      <c r="BE6" s="191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U6" s="1914" t="s">
        <v>0</v>
      </c>
      <c r="BV6" s="1914"/>
      <c r="BW6" s="1914"/>
      <c r="BY6" s="373"/>
      <c r="BZ6" s="373"/>
      <c r="CA6" s="373"/>
      <c r="CB6" s="373"/>
      <c r="CC6" s="373"/>
      <c r="CD6" s="373"/>
      <c r="CE6" s="373"/>
      <c r="CF6" s="373"/>
      <c r="CG6" s="373"/>
      <c r="CH6" s="373"/>
      <c r="CI6" s="373"/>
      <c r="CJ6" s="373"/>
      <c r="CK6" s="373"/>
      <c r="CO6" s="8" t="s">
        <v>1074</v>
      </c>
      <c r="CP6" s="9"/>
      <c r="CQ6" s="9"/>
      <c r="CW6" s="8"/>
      <c r="CZ6" s="377" t="s">
        <v>1456</v>
      </c>
      <c r="DA6" s="376"/>
      <c r="DB6" s="376"/>
      <c r="DC6" s="376"/>
      <c r="DD6" s="376"/>
      <c r="DE6" s="376"/>
      <c r="DF6" s="376"/>
      <c r="DG6" s="376"/>
      <c r="DH6" s="376"/>
      <c r="DI6" s="376"/>
      <c r="DJ6" s="376"/>
      <c r="DK6" s="376"/>
      <c r="DL6" s="376"/>
      <c r="DM6" s="376"/>
      <c r="DN6" s="376"/>
      <c r="DO6" s="376"/>
      <c r="DP6" s="376"/>
      <c r="DQ6" s="375"/>
      <c r="DR6" s="375"/>
      <c r="DS6" s="3"/>
      <c r="DT6" s="3"/>
      <c r="DU6" s="501"/>
      <c r="DV6" s="501"/>
      <c r="DW6" s="501"/>
      <c r="DX6" s="501"/>
      <c r="DY6" s="501"/>
      <c r="DZ6" s="520"/>
      <c r="EF6" s="599"/>
    </row>
    <row r="7" spans="1:139" s="5" customFormat="1" ht="42.6" customHeight="1" thickTop="1">
      <c r="A7" s="435"/>
      <c r="B7" s="436" t="s">
        <v>1</v>
      </c>
      <c r="C7" s="436" t="s">
        <v>1452</v>
      </c>
      <c r="D7" s="437"/>
      <c r="E7" s="437" t="s">
        <v>2</v>
      </c>
      <c r="F7" s="437" t="s">
        <v>3</v>
      </c>
      <c r="G7" s="437" t="s">
        <v>4</v>
      </c>
      <c r="H7" s="437" t="s">
        <v>5</v>
      </c>
      <c r="I7" s="437" t="s">
        <v>6</v>
      </c>
      <c r="J7" s="437" t="s">
        <v>7</v>
      </c>
      <c r="K7" s="468" t="s">
        <v>2145</v>
      </c>
      <c r="L7" s="468" t="s">
        <v>2178</v>
      </c>
      <c r="M7" s="438" t="s">
        <v>2390</v>
      </c>
      <c r="N7" s="493" t="s">
        <v>1809</v>
      </c>
      <c r="O7" s="439" t="s">
        <v>8</v>
      </c>
      <c r="P7" s="547" t="s">
        <v>2869</v>
      </c>
      <c r="Q7" s="547" t="s">
        <v>2869</v>
      </c>
      <c r="R7" s="574" t="s">
        <v>2863</v>
      </c>
      <c r="S7" s="574" t="s">
        <v>2886</v>
      </c>
      <c r="T7" s="440" t="s">
        <v>9</v>
      </c>
      <c r="U7" s="440" t="s">
        <v>10</v>
      </c>
      <c r="V7" s="441" t="s">
        <v>11</v>
      </c>
      <c r="W7" s="442" t="s">
        <v>12</v>
      </c>
      <c r="X7" s="449" t="s">
        <v>13</v>
      </c>
      <c r="Y7" s="441" t="s">
        <v>14</v>
      </c>
      <c r="Z7" s="442" t="s">
        <v>15</v>
      </c>
      <c r="AA7" s="449" t="s">
        <v>16</v>
      </c>
      <c r="AB7" s="441" t="s">
        <v>17</v>
      </c>
      <c r="AC7" s="442" t="s">
        <v>18</v>
      </c>
      <c r="AD7" s="443" t="s">
        <v>19</v>
      </c>
      <c r="AE7" s="443" t="s">
        <v>19</v>
      </c>
      <c r="AF7" s="444" t="s">
        <v>20</v>
      </c>
      <c r="AG7" s="444" t="s">
        <v>20</v>
      </c>
      <c r="AH7" s="444" t="s">
        <v>20</v>
      </c>
      <c r="AI7" s="444" t="s">
        <v>20</v>
      </c>
      <c r="AJ7" s="444" t="s">
        <v>20</v>
      </c>
      <c r="AK7" s="444" t="s">
        <v>20</v>
      </c>
      <c r="AL7" s="444" t="s">
        <v>20</v>
      </c>
      <c r="AM7" s="444" t="s">
        <v>20</v>
      </c>
      <c r="AN7" s="451" t="s">
        <v>20</v>
      </c>
      <c r="AO7" s="502" t="s">
        <v>1988</v>
      </c>
      <c r="AP7" s="459" t="s">
        <v>21</v>
      </c>
      <c r="AQ7" s="460" t="s">
        <v>21</v>
      </c>
      <c r="AR7" s="460" t="s">
        <v>21</v>
      </c>
      <c r="AS7" s="460" t="s">
        <v>21</v>
      </c>
      <c r="AT7" s="460" t="s">
        <v>21</v>
      </c>
      <c r="AU7" s="460" t="s">
        <v>21</v>
      </c>
      <c r="AV7" s="460" t="s">
        <v>21</v>
      </c>
      <c r="AW7" s="460" t="s">
        <v>21</v>
      </c>
      <c r="AX7" s="444" t="s">
        <v>22</v>
      </c>
      <c r="AY7" s="444" t="s">
        <v>2873</v>
      </c>
      <c r="AZ7" s="444"/>
      <c r="BA7" s="449" t="s">
        <v>23</v>
      </c>
      <c r="BB7" s="441" t="s">
        <v>24</v>
      </c>
      <c r="BC7" s="503" t="s">
        <v>25</v>
      </c>
      <c r="BD7" s="504" t="s">
        <v>25</v>
      </c>
      <c r="BE7" s="1877" t="s">
        <v>25</v>
      </c>
      <c r="BF7" s="1880" t="s">
        <v>2874</v>
      </c>
      <c r="BG7" s="442" t="s">
        <v>25</v>
      </c>
      <c r="BH7" s="442" t="s">
        <v>26</v>
      </c>
      <c r="BI7" s="442" t="s">
        <v>27</v>
      </c>
      <c r="BJ7" s="442" t="s">
        <v>28</v>
      </c>
      <c r="BK7" s="442" t="s">
        <v>29</v>
      </c>
      <c r="BL7" s="442" t="s">
        <v>30</v>
      </c>
      <c r="BM7" s="442" t="s">
        <v>31</v>
      </c>
      <c r="BN7" s="442" t="s">
        <v>32</v>
      </c>
      <c r="BO7" s="442" t="s">
        <v>33</v>
      </c>
      <c r="BP7" s="442" t="s">
        <v>33</v>
      </c>
      <c r="BQ7" s="442" t="s">
        <v>33</v>
      </c>
      <c r="BR7" s="442" t="s">
        <v>33</v>
      </c>
      <c r="BS7" s="442" t="s">
        <v>33</v>
      </c>
      <c r="BU7" s="464" t="s">
        <v>34</v>
      </c>
      <c r="BV7" s="465" t="s">
        <v>34</v>
      </c>
      <c r="BW7" s="466" t="s">
        <v>34</v>
      </c>
      <c r="BY7" s="467" t="s">
        <v>35</v>
      </c>
      <c r="BZ7" s="468" t="s">
        <v>35</v>
      </c>
      <c r="CA7" s="468" t="s">
        <v>35</v>
      </c>
      <c r="CB7" s="468" t="s">
        <v>35</v>
      </c>
      <c r="CC7" s="468" t="s">
        <v>35</v>
      </c>
      <c r="CD7" s="468" t="s">
        <v>35</v>
      </c>
      <c r="CE7" s="468" t="s">
        <v>35</v>
      </c>
      <c r="CF7" s="468" t="s">
        <v>35</v>
      </c>
      <c r="CG7" s="468" t="s">
        <v>35</v>
      </c>
      <c r="CH7" s="468" t="s">
        <v>35</v>
      </c>
      <c r="CI7" s="468" t="s">
        <v>35</v>
      </c>
      <c r="CJ7" s="468" t="s">
        <v>35</v>
      </c>
      <c r="CK7" s="469" t="s">
        <v>35</v>
      </c>
      <c r="CM7" s="467" t="s">
        <v>36</v>
      </c>
      <c r="CN7" s="468" t="s">
        <v>36</v>
      </c>
      <c r="CO7" s="468" t="s">
        <v>36</v>
      </c>
      <c r="CP7" s="468" t="s">
        <v>36</v>
      </c>
      <c r="CQ7" s="468" t="s">
        <v>36</v>
      </c>
      <c r="CR7" s="468" t="s">
        <v>36</v>
      </c>
      <c r="CS7" s="468" t="s">
        <v>36</v>
      </c>
      <c r="CT7" s="468" t="s">
        <v>36</v>
      </c>
      <c r="CU7" s="468" t="s">
        <v>36</v>
      </c>
      <c r="CV7" s="468" t="s">
        <v>36</v>
      </c>
      <c r="CW7" s="468" t="s">
        <v>36</v>
      </c>
      <c r="CX7" s="469" t="s">
        <v>36</v>
      </c>
      <c r="CZ7" s="584" t="s">
        <v>1560</v>
      </c>
      <c r="DA7" s="580" t="s">
        <v>2032</v>
      </c>
      <c r="DB7" s="510" t="s">
        <v>2111</v>
      </c>
      <c r="DC7" s="574" t="s">
        <v>2509</v>
      </c>
      <c r="DD7" s="1917" t="s">
        <v>2519</v>
      </c>
      <c r="DE7" s="1918"/>
      <c r="DF7" s="1918"/>
      <c r="DG7" s="1918"/>
      <c r="DH7" s="1918"/>
      <c r="DI7" s="1918"/>
      <c r="DJ7" s="1918"/>
      <c r="DK7" s="1918"/>
      <c r="DL7" s="1918"/>
      <c r="DM7" s="1918"/>
      <c r="DN7" s="1918"/>
      <c r="DO7" s="1918"/>
      <c r="DP7" s="1919"/>
      <c r="DQ7" s="425"/>
      <c r="DR7" s="425"/>
      <c r="DS7" s="1926" t="s">
        <v>2105</v>
      </c>
      <c r="DT7" s="1926"/>
      <c r="DU7" s="1926"/>
      <c r="DV7" s="1920" t="s">
        <v>2490</v>
      </c>
      <c r="DW7" s="1920"/>
      <c r="DX7" s="1920"/>
      <c r="DY7" s="1925" t="s">
        <v>2493</v>
      </c>
      <c r="DZ7" s="547" t="s">
        <v>2505</v>
      </c>
      <c r="EF7" s="1923" t="s">
        <v>2569</v>
      </c>
      <c r="EG7" s="1924"/>
    </row>
    <row r="8" spans="1:139" s="5" customFormat="1" ht="25.9" customHeight="1" thickBot="1">
      <c r="A8" s="445" t="s">
        <v>37</v>
      </c>
      <c r="B8" s="416"/>
      <c r="C8" s="418" t="s">
        <v>1609</v>
      </c>
      <c r="D8" s="415" t="s">
        <v>1709</v>
      </c>
      <c r="E8" s="415"/>
      <c r="F8" s="415"/>
      <c r="G8" s="415"/>
      <c r="H8" s="415"/>
      <c r="I8" s="415"/>
      <c r="J8" s="415"/>
      <c r="K8" s="523" t="s">
        <v>2144</v>
      </c>
      <c r="L8" s="529" t="s">
        <v>2207</v>
      </c>
      <c r="M8" s="419"/>
      <c r="N8" s="417"/>
      <c r="O8" s="420"/>
      <c r="P8" s="543" t="s">
        <v>2870</v>
      </c>
      <c r="Q8" s="543" t="s">
        <v>2870</v>
      </c>
      <c r="R8" s="575" t="s">
        <v>2872</v>
      </c>
      <c r="S8" s="482" t="s">
        <v>2872</v>
      </c>
      <c r="T8" s="421">
        <v>46173</v>
      </c>
      <c r="U8" s="421">
        <v>46173</v>
      </c>
      <c r="V8" s="422">
        <f>EDATE(U8,1)</f>
        <v>46203</v>
      </c>
      <c r="W8" s="434">
        <f>EDATE(U8,1)</f>
        <v>46203</v>
      </c>
      <c r="X8" s="450">
        <f t="shared" ref="X8:AC8" si="13">EDATE(U8,1)</f>
        <v>46203</v>
      </c>
      <c r="Y8" s="422">
        <f t="shared" si="13"/>
        <v>46233</v>
      </c>
      <c r="Z8" s="434">
        <f t="shared" si="13"/>
        <v>46233</v>
      </c>
      <c r="AA8" s="450">
        <f t="shared" si="13"/>
        <v>46233</v>
      </c>
      <c r="AB8" s="422">
        <f t="shared" si="13"/>
        <v>46264</v>
      </c>
      <c r="AC8" s="434">
        <f t="shared" si="13"/>
        <v>46264</v>
      </c>
      <c r="AD8" s="430" t="s">
        <v>1885</v>
      </c>
      <c r="AE8" s="430" t="s">
        <v>1886</v>
      </c>
      <c r="AF8" s="432">
        <f>AC8</f>
        <v>46264</v>
      </c>
      <c r="AG8" s="432">
        <f t="shared" ref="AG8:AN8" si="14">EDATE(AF8,1)</f>
        <v>46295</v>
      </c>
      <c r="AH8" s="432">
        <f t="shared" si="14"/>
        <v>46325</v>
      </c>
      <c r="AI8" s="432">
        <f t="shared" si="14"/>
        <v>46356</v>
      </c>
      <c r="AJ8" s="432">
        <f t="shared" si="14"/>
        <v>46386</v>
      </c>
      <c r="AK8" s="432">
        <f t="shared" si="14"/>
        <v>46417</v>
      </c>
      <c r="AL8" s="432">
        <f t="shared" si="14"/>
        <v>46446</v>
      </c>
      <c r="AM8" s="432">
        <f t="shared" si="14"/>
        <v>46474</v>
      </c>
      <c r="AN8" s="452">
        <f t="shared" si="14"/>
        <v>46505</v>
      </c>
      <c r="AO8" s="461">
        <f>Z8</f>
        <v>46233</v>
      </c>
      <c r="AP8" s="462">
        <f t="shared" ref="AP8:AW8" si="15">EDATE(AO8,1)</f>
        <v>46264</v>
      </c>
      <c r="AQ8" s="463">
        <f t="shared" si="15"/>
        <v>46295</v>
      </c>
      <c r="AR8" s="463">
        <f t="shared" si="15"/>
        <v>46325</v>
      </c>
      <c r="AS8" s="463">
        <f t="shared" si="15"/>
        <v>46356</v>
      </c>
      <c r="AT8" s="463">
        <f t="shared" si="15"/>
        <v>46386</v>
      </c>
      <c r="AU8" s="463">
        <f t="shared" si="15"/>
        <v>46417</v>
      </c>
      <c r="AV8" s="463">
        <f t="shared" si="15"/>
        <v>46446</v>
      </c>
      <c r="AW8" s="463">
        <f t="shared" si="15"/>
        <v>46474</v>
      </c>
      <c r="AX8" s="432"/>
      <c r="AY8" s="432"/>
      <c r="AZ8" s="432"/>
      <c r="BA8" s="450">
        <f>EDATE(AA8,1)</f>
        <v>46264</v>
      </c>
      <c r="BB8" s="424">
        <f>EDATE(AB8,1)</f>
        <v>46295</v>
      </c>
      <c r="BC8" s="505">
        <f t="shared" ref="BC8:BC71" si="16">W8</f>
        <v>46203</v>
      </c>
      <c r="BD8" s="434">
        <f t="shared" ref="BD8:BD71" si="17">Z8</f>
        <v>46233</v>
      </c>
      <c r="BE8" s="1878">
        <f t="shared" ref="BE8:BE71" si="18">AC8</f>
        <v>46264</v>
      </c>
      <c r="BF8" s="1881"/>
      <c r="BG8" s="434">
        <f>EDATE(AC8,1)</f>
        <v>46295</v>
      </c>
      <c r="BH8" s="434">
        <f t="shared" ref="BH8:BO8" si="19">EDATE(BG8,1)</f>
        <v>46325</v>
      </c>
      <c r="BI8" s="434">
        <f t="shared" si="19"/>
        <v>46356</v>
      </c>
      <c r="BJ8" s="434">
        <f t="shared" si="19"/>
        <v>46386</v>
      </c>
      <c r="BK8" s="434">
        <f t="shared" si="19"/>
        <v>46417</v>
      </c>
      <c r="BL8" s="434">
        <f t="shared" si="19"/>
        <v>46446</v>
      </c>
      <c r="BM8" s="434">
        <f t="shared" si="19"/>
        <v>46474</v>
      </c>
      <c r="BN8" s="434">
        <f t="shared" si="19"/>
        <v>46505</v>
      </c>
      <c r="BO8" s="434">
        <f t="shared" si="19"/>
        <v>46535</v>
      </c>
      <c r="BP8" s="434">
        <f t="shared" ref="BP8" si="20">EDATE(BO8,1)</f>
        <v>46566</v>
      </c>
      <c r="BQ8" s="434">
        <f t="shared" ref="BQ8" si="21">EDATE(BP8,1)</f>
        <v>46596</v>
      </c>
      <c r="BR8" s="434">
        <f t="shared" ref="BR8" si="22">EDATE(BQ8,1)</f>
        <v>46627</v>
      </c>
      <c r="BS8" s="434">
        <f t="shared" ref="BS8" si="23">EDATE(BR8,1)</f>
        <v>46658</v>
      </c>
      <c r="BU8" s="472">
        <f>BY8</f>
        <v>46173</v>
      </c>
      <c r="BV8" s="471">
        <f>BZ8</f>
        <v>46203</v>
      </c>
      <c r="BW8" s="473">
        <f>CA8</f>
        <v>46233</v>
      </c>
      <c r="BY8" s="477">
        <f t="shared" ref="BY8:BY71" si="24">U8</f>
        <v>46173</v>
      </c>
      <c r="BZ8" s="433">
        <f t="shared" ref="BZ8:CK8" si="25">EDATE(BY8,1)</f>
        <v>46203</v>
      </c>
      <c r="CA8" s="433">
        <f t="shared" si="25"/>
        <v>46233</v>
      </c>
      <c r="CB8" s="433">
        <f t="shared" si="25"/>
        <v>46264</v>
      </c>
      <c r="CC8" s="433">
        <f t="shared" si="25"/>
        <v>46295</v>
      </c>
      <c r="CD8" s="433">
        <f t="shared" si="25"/>
        <v>46325</v>
      </c>
      <c r="CE8" s="433">
        <f t="shared" si="25"/>
        <v>46356</v>
      </c>
      <c r="CF8" s="433">
        <f t="shared" si="25"/>
        <v>46386</v>
      </c>
      <c r="CG8" s="433">
        <f t="shared" si="25"/>
        <v>46417</v>
      </c>
      <c r="CH8" s="433">
        <f t="shared" si="25"/>
        <v>46446</v>
      </c>
      <c r="CI8" s="433">
        <f t="shared" si="25"/>
        <v>46474</v>
      </c>
      <c r="CJ8" s="433">
        <f t="shared" si="25"/>
        <v>46505</v>
      </c>
      <c r="CK8" s="478">
        <f t="shared" si="25"/>
        <v>46535</v>
      </c>
      <c r="CM8" s="479">
        <f t="shared" ref="CM8:CM71" si="26">V8</f>
        <v>46203</v>
      </c>
      <c r="CN8" s="431">
        <f t="shared" ref="CN8:CX8" si="27">EDATE(CM8,1)</f>
        <v>46233</v>
      </c>
      <c r="CO8" s="431">
        <f t="shared" si="27"/>
        <v>46264</v>
      </c>
      <c r="CP8" s="431">
        <f t="shared" si="27"/>
        <v>46295</v>
      </c>
      <c r="CQ8" s="431">
        <f t="shared" si="27"/>
        <v>46325</v>
      </c>
      <c r="CR8" s="431">
        <f t="shared" si="27"/>
        <v>46356</v>
      </c>
      <c r="CS8" s="431">
        <f t="shared" si="27"/>
        <v>46386</v>
      </c>
      <c r="CT8" s="431">
        <f t="shared" si="27"/>
        <v>46417</v>
      </c>
      <c r="CU8" s="431">
        <f t="shared" si="27"/>
        <v>46446</v>
      </c>
      <c r="CV8" s="431">
        <f t="shared" si="27"/>
        <v>46474</v>
      </c>
      <c r="CW8" s="431">
        <f t="shared" si="27"/>
        <v>46505</v>
      </c>
      <c r="CX8" s="480">
        <f t="shared" si="27"/>
        <v>46535</v>
      </c>
      <c r="CZ8" s="585" t="s">
        <v>39</v>
      </c>
      <c r="DA8" s="581" t="s">
        <v>1577</v>
      </c>
      <c r="DB8" s="482" t="s">
        <v>1073</v>
      </c>
      <c r="DC8" s="575" t="s">
        <v>1073</v>
      </c>
      <c r="DD8" s="578" t="s">
        <v>2510</v>
      </c>
      <c r="DE8" s="481" t="s">
        <v>2511</v>
      </c>
      <c r="DF8" s="481" t="s">
        <v>2512</v>
      </c>
      <c r="DG8" s="481" t="s">
        <v>2513</v>
      </c>
      <c r="DH8" s="481" t="s">
        <v>2514</v>
      </c>
      <c r="DI8" s="481" t="s">
        <v>2515</v>
      </c>
      <c r="DJ8" s="481" t="s">
        <v>2516</v>
      </c>
      <c r="DK8" s="481" t="s">
        <v>2517</v>
      </c>
      <c r="DL8" s="481" t="s">
        <v>40</v>
      </c>
      <c r="DM8" s="481" t="s">
        <v>41</v>
      </c>
      <c r="DN8" s="481" t="s">
        <v>42</v>
      </c>
      <c r="DO8" s="481" t="s">
        <v>43</v>
      </c>
      <c r="DP8" s="482" t="s">
        <v>2518</v>
      </c>
      <c r="DQ8" s="425"/>
      <c r="DR8" s="425"/>
      <c r="DS8" s="544" t="s">
        <v>2106</v>
      </c>
      <c r="DT8" s="544" t="s">
        <v>1939</v>
      </c>
      <c r="DU8" s="545" t="s">
        <v>1940</v>
      </c>
      <c r="DV8" s="546" t="s">
        <v>2276</v>
      </c>
      <c r="DW8" s="546" t="s">
        <v>2277</v>
      </c>
      <c r="DX8" s="546" t="s">
        <v>2278</v>
      </c>
      <c r="DY8" s="1925"/>
      <c r="DZ8" s="543" t="s">
        <v>44</v>
      </c>
      <c r="EB8" s="476" t="s">
        <v>1563</v>
      </c>
      <c r="EC8" s="476" t="s">
        <v>1564</v>
      </c>
      <c r="ED8" s="483" t="s">
        <v>1572</v>
      </c>
      <c r="EF8" s="600" t="s">
        <v>2566</v>
      </c>
      <c r="EG8" s="598" t="s">
        <v>2567</v>
      </c>
    </row>
    <row r="9" spans="1:139" s="372" customFormat="1" ht="16.149999999999999" hidden="1" customHeight="1">
      <c r="A9" s="573" t="s">
        <v>1565</v>
      </c>
      <c r="B9" s="409" t="s">
        <v>1398</v>
      </c>
      <c r="C9" s="410" t="s">
        <v>1398</v>
      </c>
      <c r="D9" s="394" t="s">
        <v>46</v>
      </c>
      <c r="E9" s="394" t="s">
        <v>951</v>
      </c>
      <c r="F9" s="394" t="s">
        <v>1399</v>
      </c>
      <c r="G9" s="394">
        <v>95</v>
      </c>
      <c r="H9" s="394" t="s">
        <v>107</v>
      </c>
      <c r="I9" s="394" t="s">
        <v>74</v>
      </c>
      <c r="J9" s="394" t="s">
        <v>48</v>
      </c>
      <c r="K9" s="393"/>
      <c r="L9" s="393" t="s">
        <v>47</v>
      </c>
      <c r="M9" s="396"/>
      <c r="N9" s="392">
        <v>44677</v>
      </c>
      <c r="O9" s="408">
        <v>3</v>
      </c>
      <c r="P9" s="14">
        <v>147984</v>
      </c>
      <c r="Q9" s="14">
        <v>147984</v>
      </c>
      <c r="R9" s="576">
        <v>30</v>
      </c>
      <c r="S9" s="391">
        <v>12</v>
      </c>
      <c r="T9" s="382">
        <v>2</v>
      </c>
      <c r="U9" s="382">
        <v>9</v>
      </c>
      <c r="V9" s="423">
        <v>0</v>
      </c>
      <c r="W9" s="1882">
        <v>3</v>
      </c>
      <c r="X9" s="382">
        <f t="shared" ref="X9:X76" si="28">U9+V9-W9</f>
        <v>6</v>
      </c>
      <c r="Y9" s="423">
        <v>0</v>
      </c>
      <c r="Z9" s="1882">
        <v>4</v>
      </c>
      <c r="AA9" s="382">
        <f t="shared" ref="AA9:AA72" si="29">X9+Y9-Z9</f>
        <v>2</v>
      </c>
      <c r="AB9" s="423">
        <v>0</v>
      </c>
      <c r="AC9" s="1882">
        <v>2</v>
      </c>
      <c r="AD9" s="569">
        <v>1.875</v>
      </c>
      <c r="AE9" s="569">
        <v>1.875</v>
      </c>
      <c r="AF9" s="382">
        <f t="shared" ref="AF9:AJ10" si="30">IF($AD9&lt;=1,$AD9*BG9,IF($AD9&lt;=2,BG9+(($AD9-1)*BH9),BG9+BH9+BI9))</f>
        <v>0</v>
      </c>
      <c r="AG9" s="382">
        <f t="shared" si="30"/>
        <v>0</v>
      </c>
      <c r="AH9" s="382">
        <f t="shared" si="30"/>
        <v>0</v>
      </c>
      <c r="AI9" s="382">
        <f t="shared" si="30"/>
        <v>0</v>
      </c>
      <c r="AJ9" s="382">
        <f t="shared" si="30"/>
        <v>0</v>
      </c>
      <c r="AK9" s="382">
        <f t="shared" ref="AK9:AM10" si="31">IF($AE9&lt;=1,$AE9*BL9,IF($AE9&lt;=2,BL9+(($AE9-1)*BM9),BL9+BM9+BN9))</f>
        <v>0</v>
      </c>
      <c r="AL9" s="382">
        <f t="shared" si="31"/>
        <v>0</v>
      </c>
      <c r="AM9" s="382">
        <f t="shared" si="31"/>
        <v>0</v>
      </c>
      <c r="AN9" s="453">
        <f>IF($AD9&lt;=1,$AD9*BO9,IF($AD9&lt;=2,BO9+(($AD9-1)*BP9),BO9+BP9+BQ9))</f>
        <v>0</v>
      </c>
      <c r="AO9" s="457">
        <f>ROUND(IF(AA9-AC9-AF9&gt;0,0,AF9+AC9-AA9),0)</f>
        <v>0</v>
      </c>
      <c r="AP9" s="455">
        <f t="shared" ref="AP9:AW10" si="32">ROUND(IF(CB9-AG9-BG9&gt;0,0,BG9+AG9-CB9),0)</f>
        <v>0</v>
      </c>
      <c r="AQ9" s="383">
        <f t="shared" si="32"/>
        <v>0</v>
      </c>
      <c r="AR9" s="383">
        <f t="shared" si="32"/>
        <v>0</v>
      </c>
      <c r="AS9" s="383">
        <f t="shared" si="32"/>
        <v>0</v>
      </c>
      <c r="AT9" s="383">
        <f t="shared" si="32"/>
        <v>0</v>
      </c>
      <c r="AU9" s="383">
        <f t="shared" si="32"/>
        <v>0</v>
      </c>
      <c r="AV9" s="383">
        <f t="shared" si="32"/>
        <v>0</v>
      </c>
      <c r="AW9" s="383">
        <f t="shared" si="32"/>
        <v>0</v>
      </c>
      <c r="AX9" s="383">
        <f t="shared" ref="AX9:AX72" si="33">U9+V9+Y9+AB9+BB9</f>
        <v>9</v>
      </c>
      <c r="AY9" s="383"/>
      <c r="AZ9" s="383"/>
      <c r="BA9" s="382">
        <f t="shared" ref="BA9:BA72" si="34">AA9+AB9-AC9</f>
        <v>0</v>
      </c>
      <c r="BB9" s="423">
        <v>0</v>
      </c>
      <c r="BC9" s="506">
        <f t="shared" si="16"/>
        <v>3</v>
      </c>
      <c r="BD9" s="382">
        <f t="shared" si="17"/>
        <v>4</v>
      </c>
      <c r="BE9" s="453">
        <f t="shared" si="18"/>
        <v>2</v>
      </c>
      <c r="BF9" s="1879">
        <f t="shared" ref="BF9:BF72" si="35">U9-W9-Z9-AC9-BG9-BH9-BI9</f>
        <v>0</v>
      </c>
      <c r="BG9" s="1882">
        <v>0</v>
      </c>
      <c r="BH9" s="1882">
        <v>0</v>
      </c>
      <c r="BI9" s="1882">
        <v>0</v>
      </c>
      <c r="BJ9" s="1882">
        <v>0</v>
      </c>
      <c r="BK9" s="1882"/>
      <c r="BL9" s="1882"/>
      <c r="BM9" s="1882"/>
      <c r="BN9" s="1882"/>
      <c r="BO9" s="1882"/>
      <c r="BP9" s="1882"/>
      <c r="BQ9" s="1882"/>
      <c r="BR9" s="1882"/>
      <c r="BS9" s="1882"/>
      <c r="BT9" s="13"/>
      <c r="BU9" s="384">
        <f t="shared" ref="BU9:BU72" si="36">IFERROR(IF(BY9&lt;=W9,BY9/W9,IF(BY9&lt;W9+Z9,1+(BY9-W9)/Z9,IF(BY9&lt;=W9+Z9+AC9,2+(BY9-W9-Z9)/AC9,BY9*3/(W9+Z9+AC9)))),0)</f>
        <v>3</v>
      </c>
      <c r="BV9" s="385">
        <f t="shared" ref="BV9:BV72" si="37">IFERROR(IF(BZ9&lt;=Z9,BZ9/Z9,IF(BZ9&lt;Z9+AC9,1+(BZ9-Z9)/AC9,IF(BZ9&lt;=Z9+AC9+BG9,2+(BZ9-Z9-AC9)/BG9,BZ9*3/(Z9+AC9+BG9)))),0)</f>
        <v>0</v>
      </c>
      <c r="BW9" s="386">
        <f t="shared" ref="BW9:BW72" si="38">IFERROR(IF(CA9&lt;=AC9,CA9/AC9,IF(CA9&lt;AC9+BG9,1+(CA9-AC9)/BG9,IF(CA9&lt;=AC9+BG9+BH9,2+(CA9-AC9-BG9)/BH9,CA9*3/(AC9+BG9+BH9)))),0)</f>
        <v>1</v>
      </c>
      <c r="BX9" s="3"/>
      <c r="BY9" s="387">
        <f t="shared" si="24"/>
        <v>9</v>
      </c>
      <c r="BZ9" s="382">
        <f t="shared" ref="BZ9:BZ72" si="39">BY9+CM9-W9</f>
        <v>6</v>
      </c>
      <c r="CA9" s="382">
        <f t="shared" ref="CA9:CA72" si="40">BZ9+CN9-Z9</f>
        <v>2</v>
      </c>
      <c r="CB9" s="382">
        <f t="shared" ref="CB9:CB72" si="41">CA9+CO9-AC9</f>
        <v>0</v>
      </c>
      <c r="CC9" s="382">
        <f t="shared" ref="CC9:CK11" si="42">CB9+CP9-BG9</f>
        <v>0</v>
      </c>
      <c r="CD9" s="382">
        <f t="shared" si="42"/>
        <v>0</v>
      </c>
      <c r="CE9" s="382">
        <f t="shared" si="42"/>
        <v>0</v>
      </c>
      <c r="CF9" s="382">
        <f t="shared" si="42"/>
        <v>0</v>
      </c>
      <c r="CG9" s="382">
        <f t="shared" si="42"/>
        <v>0</v>
      </c>
      <c r="CH9" s="382">
        <f t="shared" si="42"/>
        <v>0</v>
      </c>
      <c r="CI9" s="382">
        <f t="shared" si="42"/>
        <v>0</v>
      </c>
      <c r="CJ9" s="382">
        <f t="shared" si="42"/>
        <v>0</v>
      </c>
      <c r="CK9" s="388">
        <f t="shared" si="42"/>
        <v>0</v>
      </c>
      <c r="CL9" s="3"/>
      <c r="CM9" s="384">
        <f t="shared" si="26"/>
        <v>0</v>
      </c>
      <c r="CN9" s="385">
        <f t="shared" ref="CN9:CN72" si="43">Y9</f>
        <v>0</v>
      </c>
      <c r="CO9" s="385">
        <f t="shared" ref="CO9:CW10" si="44">AO9</f>
        <v>0</v>
      </c>
      <c r="CP9" s="385">
        <f t="shared" si="44"/>
        <v>0</v>
      </c>
      <c r="CQ9" s="385">
        <f t="shared" si="44"/>
        <v>0</v>
      </c>
      <c r="CR9" s="385">
        <f t="shared" si="44"/>
        <v>0</v>
      </c>
      <c r="CS9" s="385">
        <f t="shared" si="44"/>
        <v>0</v>
      </c>
      <c r="CT9" s="385">
        <f t="shared" si="44"/>
        <v>0</v>
      </c>
      <c r="CU9" s="385">
        <f t="shared" si="44"/>
        <v>0</v>
      </c>
      <c r="CV9" s="385">
        <f t="shared" si="44"/>
        <v>0</v>
      </c>
      <c r="CW9" s="385">
        <f t="shared" si="44"/>
        <v>0</v>
      </c>
      <c r="CX9" s="386">
        <f>AW9</f>
        <v>0</v>
      </c>
      <c r="CY9" s="3"/>
      <c r="CZ9" s="586">
        <v>4</v>
      </c>
      <c r="DA9" s="582">
        <v>93</v>
      </c>
      <c r="DB9" s="391">
        <v>69</v>
      </c>
      <c r="DC9" s="576">
        <v>30</v>
      </c>
      <c r="DD9" s="389">
        <v>0</v>
      </c>
      <c r="DE9" s="390">
        <v>6</v>
      </c>
      <c r="DF9" s="390">
        <v>0</v>
      </c>
      <c r="DG9" s="390">
        <v>4</v>
      </c>
      <c r="DH9" s="390">
        <f t="shared" ref="DH9:DH72" si="45">T9</f>
        <v>2</v>
      </c>
      <c r="DI9" s="390"/>
      <c r="DJ9" s="390"/>
      <c r="DK9" s="390"/>
      <c r="DL9" s="390"/>
      <c r="DM9" s="390"/>
      <c r="DN9" s="390"/>
      <c r="DO9" s="390"/>
      <c r="DP9" s="391">
        <f t="shared" ref="DP9:DP72" si="46">SUM(DD9:DO9)</f>
        <v>12</v>
      </c>
      <c r="DQ9" s="376"/>
      <c r="DR9" s="376"/>
      <c r="DS9" s="385">
        <v>4</v>
      </c>
      <c r="DT9" s="385">
        <v>2</v>
      </c>
      <c r="DU9" s="385">
        <v>1593</v>
      </c>
      <c r="DV9" s="385" t="s">
        <v>2620</v>
      </c>
      <c r="DW9" s="385">
        <v>71</v>
      </c>
      <c r="DX9" s="385" t="s">
        <v>2621</v>
      </c>
      <c r="DY9" s="385">
        <v>0</v>
      </c>
      <c r="DZ9" s="14">
        <v>147984</v>
      </c>
      <c r="EA9" s="426"/>
      <c r="EB9" s="398">
        <v>18</v>
      </c>
      <c r="EC9" s="398" t="s">
        <v>1371</v>
      </c>
      <c r="ED9" s="398" t="s">
        <v>1370</v>
      </c>
      <c r="EF9" s="601">
        <f t="shared" ref="EF9:EF72" si="47">IFERROR((U9/BC9)*30,"ok")</f>
        <v>90</v>
      </c>
      <c r="EG9" s="597">
        <f t="shared" ref="EG9" si="48">BC9</f>
        <v>3</v>
      </c>
      <c r="EI9" s="605">
        <f t="shared" ref="EI9:EI22" si="49">T9+U9+V9+Y9+AB9+BB9</f>
        <v>11</v>
      </c>
    </row>
    <row r="10" spans="1:139" s="372" customFormat="1" ht="16.149999999999999" hidden="1" customHeight="1">
      <c r="A10" s="573" t="s">
        <v>45</v>
      </c>
      <c r="B10" s="588" t="s">
        <v>2527</v>
      </c>
      <c r="C10" s="589" t="s">
        <v>1398</v>
      </c>
      <c r="D10" s="590" t="s">
        <v>46</v>
      </c>
      <c r="E10" s="590" t="s">
        <v>2528</v>
      </c>
      <c r="F10" s="590" t="s">
        <v>1399</v>
      </c>
      <c r="G10" s="590">
        <v>95</v>
      </c>
      <c r="H10" s="590" t="s">
        <v>107</v>
      </c>
      <c r="I10" s="590" t="s">
        <v>74</v>
      </c>
      <c r="J10" s="590" t="s">
        <v>48</v>
      </c>
      <c r="K10" s="393"/>
      <c r="L10" s="393"/>
      <c r="M10" s="396"/>
      <c r="N10" s="392">
        <v>46044</v>
      </c>
      <c r="O10" s="408">
        <v>3</v>
      </c>
      <c r="P10" s="14">
        <v>147984</v>
      </c>
      <c r="Q10" s="14">
        <v>147984</v>
      </c>
      <c r="R10" s="576"/>
      <c r="S10" s="391">
        <v>4</v>
      </c>
      <c r="T10" s="382">
        <v>4</v>
      </c>
      <c r="U10" s="382">
        <v>2</v>
      </c>
      <c r="V10" s="423">
        <v>0</v>
      </c>
      <c r="W10" s="1882">
        <v>2</v>
      </c>
      <c r="X10" s="382">
        <f t="shared" si="28"/>
        <v>0</v>
      </c>
      <c r="Y10" s="423">
        <v>4</v>
      </c>
      <c r="Z10" s="1882">
        <v>2</v>
      </c>
      <c r="AA10" s="382">
        <f t="shared" si="29"/>
        <v>2</v>
      </c>
      <c r="AB10" s="423">
        <v>0</v>
      </c>
      <c r="AC10" s="1882">
        <v>2</v>
      </c>
      <c r="AD10" s="569">
        <v>1.875</v>
      </c>
      <c r="AE10" s="569">
        <v>1.875</v>
      </c>
      <c r="AF10" s="382">
        <f t="shared" si="30"/>
        <v>3.75</v>
      </c>
      <c r="AG10" s="382">
        <f t="shared" si="30"/>
        <v>5.5</v>
      </c>
      <c r="AH10" s="382">
        <f t="shared" si="30"/>
        <v>7.5</v>
      </c>
      <c r="AI10" s="382">
        <f t="shared" si="30"/>
        <v>7.5</v>
      </c>
      <c r="AJ10" s="382">
        <f t="shared" si="30"/>
        <v>7.5</v>
      </c>
      <c r="AK10" s="382">
        <f t="shared" si="31"/>
        <v>7.5</v>
      </c>
      <c r="AL10" s="382">
        <f t="shared" si="31"/>
        <v>7.5</v>
      </c>
      <c r="AM10" s="382">
        <f t="shared" si="31"/>
        <v>7.5</v>
      </c>
      <c r="AN10" s="453">
        <f>IF($AD10&lt;=1,$AD10*BO10,IF($AD10&lt;=2,BO10+(($AD10-1)*BP10),BO10+BP10+BQ10))</f>
        <v>7.5</v>
      </c>
      <c r="AO10" s="457">
        <f>ROUND(IF(AA10-AC10-AF10&gt;0,0,AF10+AC10-AA10),0)</f>
        <v>4</v>
      </c>
      <c r="AP10" s="455">
        <f t="shared" si="32"/>
        <v>4</v>
      </c>
      <c r="AQ10" s="383">
        <f t="shared" si="32"/>
        <v>4</v>
      </c>
      <c r="AR10" s="383">
        <f t="shared" si="32"/>
        <v>4</v>
      </c>
      <c r="AS10" s="383">
        <f t="shared" si="32"/>
        <v>4</v>
      </c>
      <c r="AT10" s="383">
        <f t="shared" si="32"/>
        <v>4</v>
      </c>
      <c r="AU10" s="383">
        <f t="shared" si="32"/>
        <v>4</v>
      </c>
      <c r="AV10" s="383">
        <f t="shared" si="32"/>
        <v>4</v>
      </c>
      <c r="AW10" s="383">
        <f t="shared" si="32"/>
        <v>4</v>
      </c>
      <c r="AX10" s="383">
        <f t="shared" si="33"/>
        <v>6</v>
      </c>
      <c r="AY10" s="383"/>
      <c r="AZ10" s="383"/>
      <c r="BA10" s="382">
        <f t="shared" si="34"/>
        <v>0</v>
      </c>
      <c r="BB10" s="423">
        <v>0</v>
      </c>
      <c r="BC10" s="506">
        <f t="shared" si="16"/>
        <v>2</v>
      </c>
      <c r="BD10" s="382">
        <f t="shared" si="17"/>
        <v>2</v>
      </c>
      <c r="BE10" s="453">
        <f t="shared" si="18"/>
        <v>2</v>
      </c>
      <c r="BF10" s="382">
        <f t="shared" si="35"/>
        <v>-12</v>
      </c>
      <c r="BG10" s="1882">
        <v>2</v>
      </c>
      <c r="BH10" s="1882">
        <v>2</v>
      </c>
      <c r="BI10" s="1882">
        <v>4</v>
      </c>
      <c r="BJ10" s="1882">
        <v>4</v>
      </c>
      <c r="BK10" s="1882">
        <v>4</v>
      </c>
      <c r="BL10" s="1882">
        <v>4</v>
      </c>
      <c r="BM10" s="1882">
        <v>4</v>
      </c>
      <c r="BN10" s="1882">
        <v>4</v>
      </c>
      <c r="BO10" s="1882">
        <v>4</v>
      </c>
      <c r="BP10" s="1882">
        <v>4</v>
      </c>
      <c r="BQ10" s="1882">
        <v>4</v>
      </c>
      <c r="BR10" s="1882">
        <v>4</v>
      </c>
      <c r="BS10" s="1882">
        <v>4</v>
      </c>
      <c r="BT10" s="13"/>
      <c r="BU10" s="384">
        <f t="shared" si="36"/>
        <v>1</v>
      </c>
      <c r="BV10" s="385">
        <f t="shared" si="37"/>
        <v>0</v>
      </c>
      <c r="BW10" s="386">
        <f t="shared" si="38"/>
        <v>1</v>
      </c>
      <c r="BX10" s="3"/>
      <c r="BY10" s="387">
        <f t="shared" si="24"/>
        <v>2</v>
      </c>
      <c r="BZ10" s="382">
        <f t="shared" si="39"/>
        <v>0</v>
      </c>
      <c r="CA10" s="382">
        <f t="shared" si="40"/>
        <v>2</v>
      </c>
      <c r="CB10" s="382">
        <f t="shared" si="41"/>
        <v>4</v>
      </c>
      <c r="CC10" s="382">
        <f t="shared" ref="CC10" si="50">CB10+CP10-BG10</f>
        <v>6</v>
      </c>
      <c r="CD10" s="382">
        <f t="shared" ref="CD10" si="51">CC10+CQ10-BH10</f>
        <v>8</v>
      </c>
      <c r="CE10" s="382">
        <f t="shared" ref="CE10" si="52">CD10+CR10-BI10</f>
        <v>8</v>
      </c>
      <c r="CF10" s="382">
        <f t="shared" ref="CF10" si="53">CE10+CS10-BJ10</f>
        <v>8</v>
      </c>
      <c r="CG10" s="382">
        <f t="shared" ref="CG10" si="54">CF10+CT10-BK10</f>
        <v>8</v>
      </c>
      <c r="CH10" s="382">
        <f t="shared" ref="CH10" si="55">CG10+CU10-BL10</f>
        <v>8</v>
      </c>
      <c r="CI10" s="382">
        <f t="shared" ref="CI10" si="56">CH10+CV10-BM10</f>
        <v>8</v>
      </c>
      <c r="CJ10" s="382">
        <f t="shared" ref="CJ10" si="57">CI10+CW10-BN10</f>
        <v>8</v>
      </c>
      <c r="CK10" s="388">
        <f t="shared" ref="CK10" si="58">CJ10+CX10-BO10</f>
        <v>8</v>
      </c>
      <c r="CL10" s="3"/>
      <c r="CM10" s="384">
        <f t="shared" si="26"/>
        <v>0</v>
      </c>
      <c r="CN10" s="385">
        <f t="shared" si="43"/>
        <v>4</v>
      </c>
      <c r="CO10" s="385">
        <f t="shared" si="44"/>
        <v>4</v>
      </c>
      <c r="CP10" s="385">
        <f t="shared" si="44"/>
        <v>4</v>
      </c>
      <c r="CQ10" s="385">
        <f t="shared" si="44"/>
        <v>4</v>
      </c>
      <c r="CR10" s="385">
        <f t="shared" si="44"/>
        <v>4</v>
      </c>
      <c r="CS10" s="385">
        <f t="shared" si="44"/>
        <v>4</v>
      </c>
      <c r="CT10" s="385">
        <f t="shared" si="44"/>
        <v>4</v>
      </c>
      <c r="CU10" s="385">
        <f t="shared" si="44"/>
        <v>4</v>
      </c>
      <c r="CV10" s="385">
        <f t="shared" si="44"/>
        <v>4</v>
      </c>
      <c r="CW10" s="385">
        <f t="shared" si="44"/>
        <v>4</v>
      </c>
      <c r="CX10" s="386">
        <f>AW10</f>
        <v>4</v>
      </c>
      <c r="CY10" s="3"/>
      <c r="CZ10" s="586"/>
      <c r="DA10" s="582"/>
      <c r="DB10" s="391"/>
      <c r="DC10" s="576"/>
      <c r="DD10" s="389">
        <v>0</v>
      </c>
      <c r="DE10" s="390">
        <v>0</v>
      </c>
      <c r="DF10" s="390">
        <v>0</v>
      </c>
      <c r="DG10" s="390">
        <v>0</v>
      </c>
      <c r="DH10" s="390">
        <f t="shared" si="45"/>
        <v>4</v>
      </c>
      <c r="DI10" s="390"/>
      <c r="DJ10" s="390"/>
      <c r="DK10" s="390"/>
      <c r="DL10" s="390"/>
      <c r="DM10" s="390"/>
      <c r="DN10" s="390"/>
      <c r="DO10" s="390"/>
      <c r="DP10" s="391">
        <f t="shared" si="46"/>
        <v>4</v>
      </c>
      <c r="DQ10" s="376"/>
      <c r="DR10" s="376"/>
      <c r="DS10" s="385">
        <v>4</v>
      </c>
      <c r="DT10" s="385">
        <v>2</v>
      </c>
      <c r="DU10" s="385">
        <v>1593</v>
      </c>
      <c r="DV10" s="385" t="s">
        <v>2620</v>
      </c>
      <c r="DW10" s="385">
        <v>71</v>
      </c>
      <c r="DX10" s="385" t="s">
        <v>2621</v>
      </c>
      <c r="DY10" s="385">
        <v>0</v>
      </c>
      <c r="DZ10" s="14">
        <v>147984</v>
      </c>
      <c r="EA10" s="426"/>
      <c r="EB10" s="398">
        <v>18</v>
      </c>
      <c r="EC10" s="398" t="s">
        <v>1371</v>
      </c>
      <c r="ED10" s="398" t="s">
        <v>1370</v>
      </c>
      <c r="EF10" s="601">
        <f t="shared" si="47"/>
        <v>30</v>
      </c>
      <c r="EG10" s="597">
        <f t="shared" ref="EG10:EG73" si="59">BC10</f>
        <v>2</v>
      </c>
      <c r="EI10" s="605">
        <f t="shared" si="49"/>
        <v>10</v>
      </c>
    </row>
    <row r="11" spans="1:139" s="372" customFormat="1" ht="16.149999999999999" hidden="1" customHeight="1">
      <c r="A11" s="573" t="s">
        <v>1509</v>
      </c>
      <c r="B11" s="407" t="s">
        <v>1420</v>
      </c>
      <c r="C11" s="530" t="s">
        <v>1420</v>
      </c>
      <c r="D11" s="393" t="s">
        <v>51</v>
      </c>
      <c r="E11" s="393" t="s">
        <v>1432</v>
      </c>
      <c r="F11" s="393" t="s">
        <v>1415</v>
      </c>
      <c r="G11" s="393">
        <v>112</v>
      </c>
      <c r="H11" s="393" t="s">
        <v>73</v>
      </c>
      <c r="I11" s="393" t="s">
        <v>74</v>
      </c>
      <c r="J11" s="393" t="s">
        <v>131</v>
      </c>
      <c r="K11" s="393" t="s">
        <v>2146</v>
      </c>
      <c r="L11" s="393" t="s">
        <v>2130</v>
      </c>
      <c r="M11" s="396"/>
      <c r="N11" s="392">
        <v>44740</v>
      </c>
      <c r="O11" s="408">
        <v>3</v>
      </c>
      <c r="P11" s="14">
        <v>200537</v>
      </c>
      <c r="Q11" s="14">
        <v>200537</v>
      </c>
      <c r="R11" s="576">
        <v>6</v>
      </c>
      <c r="S11" s="391">
        <v>4</v>
      </c>
      <c r="T11" s="382">
        <v>4</v>
      </c>
      <c r="U11" s="382">
        <v>2</v>
      </c>
      <c r="V11" s="423">
        <v>4</v>
      </c>
      <c r="W11" s="1882">
        <v>2</v>
      </c>
      <c r="X11" s="382">
        <f t="shared" si="28"/>
        <v>4</v>
      </c>
      <c r="Y11" s="423">
        <v>0</v>
      </c>
      <c r="Z11" s="1882">
        <v>1</v>
      </c>
      <c r="AA11" s="382">
        <f t="shared" si="29"/>
        <v>3</v>
      </c>
      <c r="AB11" s="423">
        <v>0</v>
      </c>
      <c r="AC11" s="1882">
        <v>1</v>
      </c>
      <c r="AD11" s="569">
        <v>1.875</v>
      </c>
      <c r="AE11" s="569">
        <v>1.875</v>
      </c>
      <c r="AF11" s="382">
        <f t="shared" ref="AF11:AJ12" si="60">IF($AD11&lt;=1,$AD11*BI11,IF($AD11&lt;=2,BI11+(($AD11-1)*BJ11),BI11+BJ11+BK11))</f>
        <v>1.875</v>
      </c>
      <c r="AG11" s="382">
        <f t="shared" si="60"/>
        <v>1</v>
      </c>
      <c r="AH11" s="382">
        <f t="shared" si="60"/>
        <v>0.875</v>
      </c>
      <c r="AI11" s="382">
        <f t="shared" si="60"/>
        <v>1.875</v>
      </c>
      <c r="AJ11" s="382">
        <f t="shared" si="60"/>
        <v>2.75</v>
      </c>
      <c r="AK11" s="382">
        <f t="shared" ref="AK11:AM12" si="61">IF($AE11&lt;=1,$AE11*BN11,IF($AE11&lt;=2,BN11+(($AE11-1)*BO11),BN11+BO11+BP11))</f>
        <v>2.875</v>
      </c>
      <c r="AL11" s="382">
        <f t="shared" si="61"/>
        <v>1</v>
      </c>
      <c r="AM11" s="382">
        <f t="shared" si="61"/>
        <v>0</v>
      </c>
      <c r="AN11" s="453">
        <f>IF($AD11&lt;=1,$AD11*BQ11,IF($AD11&lt;=2,BQ11+(($AD11-1)*BR11),BQ11+BR11+BS11))</f>
        <v>0</v>
      </c>
      <c r="AO11" s="457">
        <f t="shared" ref="AO11:AW12" si="62">ROUND(IF(CC11-BH11-AF11&gt;0,0,AF11+BH11-CC11),0)</f>
        <v>4</v>
      </c>
      <c r="AP11" s="455">
        <f t="shared" si="62"/>
        <v>0</v>
      </c>
      <c r="AQ11" s="383">
        <f t="shared" si="62"/>
        <v>1</v>
      </c>
      <c r="AR11" s="383">
        <f t="shared" si="62"/>
        <v>1</v>
      </c>
      <c r="AS11" s="383">
        <f t="shared" si="62"/>
        <v>2</v>
      </c>
      <c r="AT11" s="383">
        <f t="shared" si="62"/>
        <v>1</v>
      </c>
      <c r="AU11" s="383">
        <f t="shared" si="62"/>
        <v>0</v>
      </c>
      <c r="AV11" s="383">
        <f t="shared" si="62"/>
        <v>0</v>
      </c>
      <c r="AW11" s="383">
        <f t="shared" si="62"/>
        <v>0</v>
      </c>
      <c r="AX11" s="383">
        <f t="shared" si="33"/>
        <v>6</v>
      </c>
      <c r="AY11" s="383">
        <v>4</v>
      </c>
      <c r="AZ11" s="383"/>
      <c r="BA11" s="382">
        <f t="shared" si="34"/>
        <v>2</v>
      </c>
      <c r="BB11" s="423">
        <v>0</v>
      </c>
      <c r="BC11" s="506">
        <f t="shared" si="16"/>
        <v>2</v>
      </c>
      <c r="BD11" s="382">
        <f t="shared" si="17"/>
        <v>1</v>
      </c>
      <c r="BE11" s="453">
        <f t="shared" si="18"/>
        <v>1</v>
      </c>
      <c r="BF11" s="382">
        <f t="shared" si="35"/>
        <v>-7</v>
      </c>
      <c r="BG11" s="1882">
        <v>2</v>
      </c>
      <c r="BH11" s="1882">
        <v>2</v>
      </c>
      <c r="BI11" s="1882">
        <v>1</v>
      </c>
      <c r="BJ11" s="1882">
        <v>1</v>
      </c>
      <c r="BK11" s="1882">
        <v>0</v>
      </c>
      <c r="BL11" s="1882">
        <v>1</v>
      </c>
      <c r="BM11" s="1882">
        <v>1</v>
      </c>
      <c r="BN11" s="1882">
        <v>2</v>
      </c>
      <c r="BO11" s="1882">
        <v>1</v>
      </c>
      <c r="BP11" s="1882">
        <v>0</v>
      </c>
      <c r="BQ11" s="1882">
        <v>0</v>
      </c>
      <c r="BR11" s="1882">
        <v>0</v>
      </c>
      <c r="BS11" s="1882">
        <v>0</v>
      </c>
      <c r="BT11" s="13"/>
      <c r="BU11" s="384">
        <f t="shared" si="36"/>
        <v>1</v>
      </c>
      <c r="BV11" s="385">
        <f t="shared" si="37"/>
        <v>3</v>
      </c>
      <c r="BW11" s="386">
        <f t="shared" si="38"/>
        <v>2</v>
      </c>
      <c r="BX11" s="3"/>
      <c r="BY11" s="387">
        <f t="shared" si="24"/>
        <v>2</v>
      </c>
      <c r="BZ11" s="382">
        <f t="shared" si="39"/>
        <v>4</v>
      </c>
      <c r="CA11" s="382">
        <f t="shared" si="40"/>
        <v>3</v>
      </c>
      <c r="CB11" s="382">
        <f t="shared" si="41"/>
        <v>2</v>
      </c>
      <c r="CC11" s="382">
        <f t="shared" si="42"/>
        <v>0</v>
      </c>
      <c r="CD11" s="382">
        <f t="shared" si="42"/>
        <v>2</v>
      </c>
      <c r="CE11" s="382">
        <f t="shared" si="42"/>
        <v>1</v>
      </c>
      <c r="CF11" s="382">
        <f t="shared" si="42"/>
        <v>1</v>
      </c>
      <c r="CG11" s="382">
        <f t="shared" si="42"/>
        <v>2</v>
      </c>
      <c r="CH11" s="382">
        <f t="shared" si="42"/>
        <v>3</v>
      </c>
      <c r="CI11" s="382">
        <f t="shared" si="42"/>
        <v>3</v>
      </c>
      <c r="CJ11" s="382">
        <f t="shared" si="42"/>
        <v>1</v>
      </c>
      <c r="CK11" s="388">
        <f t="shared" si="42"/>
        <v>0</v>
      </c>
      <c r="CL11" s="3"/>
      <c r="CM11" s="384">
        <f t="shared" si="26"/>
        <v>4</v>
      </c>
      <c r="CN11" s="385">
        <f t="shared" si="43"/>
        <v>0</v>
      </c>
      <c r="CO11" s="385">
        <f>AB11</f>
        <v>0</v>
      </c>
      <c r="CP11" s="385">
        <f>BB11</f>
        <v>0</v>
      </c>
      <c r="CQ11" s="385">
        <f t="shared" ref="CQ11:CX12" si="63">AO11</f>
        <v>4</v>
      </c>
      <c r="CR11" s="385">
        <f t="shared" si="63"/>
        <v>0</v>
      </c>
      <c r="CS11" s="385">
        <f t="shared" si="63"/>
        <v>1</v>
      </c>
      <c r="CT11" s="385">
        <f t="shared" si="63"/>
        <v>1</v>
      </c>
      <c r="CU11" s="385">
        <f t="shared" si="63"/>
        <v>2</v>
      </c>
      <c r="CV11" s="385">
        <f t="shared" si="63"/>
        <v>1</v>
      </c>
      <c r="CW11" s="385">
        <f t="shared" si="63"/>
        <v>0</v>
      </c>
      <c r="CX11" s="386">
        <f t="shared" si="63"/>
        <v>0</v>
      </c>
      <c r="CY11" s="3"/>
      <c r="CZ11" s="586">
        <v>0</v>
      </c>
      <c r="DA11" s="582">
        <v>0</v>
      </c>
      <c r="DB11" s="391">
        <v>7</v>
      </c>
      <c r="DC11" s="576">
        <v>6</v>
      </c>
      <c r="DD11" s="389">
        <v>0</v>
      </c>
      <c r="DE11" s="390">
        <v>0</v>
      </c>
      <c r="DF11" s="390">
        <v>0</v>
      </c>
      <c r="DG11" s="390">
        <v>0</v>
      </c>
      <c r="DH11" s="390">
        <f t="shared" si="45"/>
        <v>4</v>
      </c>
      <c r="DI11" s="390"/>
      <c r="DJ11" s="390"/>
      <c r="DK11" s="390"/>
      <c r="DL11" s="390"/>
      <c r="DM11" s="390"/>
      <c r="DN11" s="390"/>
      <c r="DO11" s="390"/>
      <c r="DP11" s="391">
        <f t="shared" si="46"/>
        <v>4</v>
      </c>
      <c r="DQ11" s="376"/>
      <c r="DR11" s="376"/>
      <c r="DS11" s="385">
        <v>3</v>
      </c>
      <c r="DT11" s="385">
        <v>1</v>
      </c>
      <c r="DU11" s="385">
        <v>1246</v>
      </c>
      <c r="DV11" s="385" t="s">
        <v>2620</v>
      </c>
      <c r="DW11" s="385">
        <v>75</v>
      </c>
      <c r="DX11" s="385" t="s">
        <v>2622</v>
      </c>
      <c r="DY11" s="385">
        <v>0</v>
      </c>
      <c r="DZ11" s="14">
        <v>200537</v>
      </c>
      <c r="EA11" s="426"/>
      <c r="EB11" s="398">
        <v>20</v>
      </c>
      <c r="EC11" s="398" t="s">
        <v>1566</v>
      </c>
      <c r="ED11" s="398" t="s">
        <v>1370</v>
      </c>
      <c r="EF11" s="601">
        <f t="shared" si="47"/>
        <v>30</v>
      </c>
      <c r="EG11" s="597">
        <f t="shared" si="59"/>
        <v>2</v>
      </c>
      <c r="EI11" s="605">
        <f t="shared" si="49"/>
        <v>10</v>
      </c>
    </row>
    <row r="12" spans="1:139" s="372" customFormat="1" ht="16.149999999999999" hidden="1" customHeight="1">
      <c r="A12" s="573" t="s">
        <v>45</v>
      </c>
      <c r="B12" s="407" t="s">
        <v>65</v>
      </c>
      <c r="C12" s="530" t="s">
        <v>65</v>
      </c>
      <c r="D12" s="393" t="s">
        <v>46</v>
      </c>
      <c r="E12" s="393" t="s">
        <v>66</v>
      </c>
      <c r="F12" s="393" t="s">
        <v>67</v>
      </c>
      <c r="G12" s="393">
        <v>104</v>
      </c>
      <c r="H12" s="393" t="s">
        <v>55</v>
      </c>
      <c r="I12" s="393" t="s">
        <v>68</v>
      </c>
      <c r="J12" s="393" t="s">
        <v>1109</v>
      </c>
      <c r="K12" s="393" t="s">
        <v>2147</v>
      </c>
      <c r="L12" s="393" t="s">
        <v>2130</v>
      </c>
      <c r="M12" s="396"/>
      <c r="N12" s="392">
        <v>43069</v>
      </c>
      <c r="O12" s="408">
        <v>3</v>
      </c>
      <c r="P12" s="14">
        <v>152744</v>
      </c>
      <c r="Q12" s="14">
        <v>152744</v>
      </c>
      <c r="R12" s="576">
        <v>4</v>
      </c>
      <c r="S12" s="391">
        <v>0</v>
      </c>
      <c r="T12" s="382">
        <v>0</v>
      </c>
      <c r="U12" s="382">
        <v>8</v>
      </c>
      <c r="V12" s="423">
        <v>0</v>
      </c>
      <c r="W12" s="1882">
        <v>1</v>
      </c>
      <c r="X12" s="382">
        <f t="shared" si="28"/>
        <v>7</v>
      </c>
      <c r="Y12" s="423">
        <v>0</v>
      </c>
      <c r="Z12" s="1882">
        <v>1</v>
      </c>
      <c r="AA12" s="382">
        <f t="shared" si="29"/>
        <v>6</v>
      </c>
      <c r="AB12" s="423">
        <v>0</v>
      </c>
      <c r="AC12" s="1882">
        <v>2</v>
      </c>
      <c r="AD12" s="569">
        <v>1.875</v>
      </c>
      <c r="AE12" s="569">
        <v>1.875</v>
      </c>
      <c r="AF12" s="382">
        <f t="shared" si="60"/>
        <v>1</v>
      </c>
      <c r="AG12" s="382">
        <f t="shared" si="60"/>
        <v>0</v>
      </c>
      <c r="AH12" s="382">
        <f t="shared" si="60"/>
        <v>0.875</v>
      </c>
      <c r="AI12" s="382">
        <f t="shared" si="60"/>
        <v>1.875</v>
      </c>
      <c r="AJ12" s="382">
        <f t="shared" si="60"/>
        <v>1.875</v>
      </c>
      <c r="AK12" s="382">
        <f t="shared" si="61"/>
        <v>1.875</v>
      </c>
      <c r="AL12" s="382">
        <f t="shared" si="61"/>
        <v>1.875</v>
      </c>
      <c r="AM12" s="382">
        <f t="shared" si="61"/>
        <v>1.875</v>
      </c>
      <c r="AN12" s="453">
        <f>IF($AD12&lt;=1,$AD12*BQ12,IF($AD12&lt;=2,BQ12+(($AD12-1)*BR12),BQ12+BR12+BS12))</f>
        <v>1.875</v>
      </c>
      <c r="AO12" s="457">
        <f t="shared" si="62"/>
        <v>0</v>
      </c>
      <c r="AP12" s="455">
        <f t="shared" si="62"/>
        <v>0</v>
      </c>
      <c r="AQ12" s="383">
        <f t="shared" si="62"/>
        <v>1</v>
      </c>
      <c r="AR12" s="383">
        <f t="shared" si="62"/>
        <v>1</v>
      </c>
      <c r="AS12" s="383">
        <f t="shared" si="62"/>
        <v>1</v>
      </c>
      <c r="AT12" s="383">
        <f t="shared" si="62"/>
        <v>1</v>
      </c>
      <c r="AU12" s="383">
        <f t="shared" si="62"/>
        <v>1</v>
      </c>
      <c r="AV12" s="383">
        <f t="shared" si="62"/>
        <v>1</v>
      </c>
      <c r="AW12" s="383">
        <f t="shared" si="62"/>
        <v>1</v>
      </c>
      <c r="AX12" s="383">
        <f t="shared" si="33"/>
        <v>8</v>
      </c>
      <c r="AY12" s="383">
        <v>0</v>
      </c>
      <c r="AZ12" s="383"/>
      <c r="BA12" s="382">
        <f t="shared" si="34"/>
        <v>4</v>
      </c>
      <c r="BB12" s="423">
        <v>0</v>
      </c>
      <c r="BC12" s="506">
        <f t="shared" si="16"/>
        <v>1</v>
      </c>
      <c r="BD12" s="382">
        <f t="shared" si="17"/>
        <v>1</v>
      </c>
      <c r="BE12" s="453">
        <f t="shared" si="18"/>
        <v>2</v>
      </c>
      <c r="BF12" s="382">
        <f t="shared" si="35"/>
        <v>0</v>
      </c>
      <c r="BG12" s="1882">
        <v>2</v>
      </c>
      <c r="BH12" s="1882">
        <v>1</v>
      </c>
      <c r="BI12" s="1882">
        <v>1</v>
      </c>
      <c r="BJ12" s="1882">
        <v>0</v>
      </c>
      <c r="BK12" s="1882">
        <v>0</v>
      </c>
      <c r="BL12" s="1882">
        <v>1</v>
      </c>
      <c r="BM12" s="1882">
        <v>1</v>
      </c>
      <c r="BN12" s="1882">
        <v>1</v>
      </c>
      <c r="BO12" s="1882">
        <v>1</v>
      </c>
      <c r="BP12" s="1882">
        <v>1</v>
      </c>
      <c r="BQ12" s="1882">
        <v>1</v>
      </c>
      <c r="BR12" s="1882">
        <v>1</v>
      </c>
      <c r="BS12" s="1882">
        <v>1</v>
      </c>
      <c r="BT12" s="13"/>
      <c r="BU12" s="384">
        <f t="shared" si="36"/>
        <v>6</v>
      </c>
      <c r="BV12" s="385">
        <f t="shared" si="37"/>
        <v>4.2</v>
      </c>
      <c r="BW12" s="386">
        <f t="shared" si="38"/>
        <v>3.6</v>
      </c>
      <c r="BX12" s="3"/>
      <c r="BY12" s="387">
        <f t="shared" si="24"/>
        <v>8</v>
      </c>
      <c r="BZ12" s="382">
        <f t="shared" si="39"/>
        <v>7</v>
      </c>
      <c r="CA12" s="382">
        <f t="shared" si="40"/>
        <v>6</v>
      </c>
      <c r="CB12" s="382">
        <f t="shared" si="41"/>
        <v>4</v>
      </c>
      <c r="CC12" s="382">
        <f t="shared" ref="CC12:CC13" si="64">CB12+CP12-BG12</f>
        <v>2</v>
      </c>
      <c r="CD12" s="382">
        <f t="shared" ref="CD12:CD13" si="65">CC12+CQ12-BH12</f>
        <v>1</v>
      </c>
      <c r="CE12" s="382">
        <f t="shared" ref="CE12:CE13" si="66">CD12+CR12-BI12</f>
        <v>0</v>
      </c>
      <c r="CF12" s="382">
        <f t="shared" ref="CF12:CF13" si="67">CE12+CS12-BJ12</f>
        <v>1</v>
      </c>
      <c r="CG12" s="382">
        <f t="shared" ref="CG12:CG13" si="68">CF12+CT12-BK12</f>
        <v>2</v>
      </c>
      <c r="CH12" s="382">
        <f t="shared" ref="CH12:CH13" si="69">CG12+CU12-BL12</f>
        <v>2</v>
      </c>
      <c r="CI12" s="382">
        <f t="shared" ref="CI12:CI13" si="70">CH12+CV12-BM12</f>
        <v>2</v>
      </c>
      <c r="CJ12" s="382">
        <f t="shared" ref="CJ12:CJ13" si="71">CI12+CW12-BN12</f>
        <v>2</v>
      </c>
      <c r="CK12" s="388">
        <f t="shared" ref="CK12:CK13" si="72">CJ12+CX12-BO12</f>
        <v>2</v>
      </c>
      <c r="CL12" s="3"/>
      <c r="CM12" s="384">
        <f t="shared" si="26"/>
        <v>0</v>
      </c>
      <c r="CN12" s="385">
        <f t="shared" si="43"/>
        <v>0</v>
      </c>
      <c r="CO12" s="385">
        <f>AB12</f>
        <v>0</v>
      </c>
      <c r="CP12" s="385">
        <f>BB12</f>
        <v>0</v>
      </c>
      <c r="CQ12" s="385">
        <f t="shared" si="63"/>
        <v>0</v>
      </c>
      <c r="CR12" s="385">
        <f t="shared" si="63"/>
        <v>0</v>
      </c>
      <c r="CS12" s="385">
        <f t="shared" si="63"/>
        <v>1</v>
      </c>
      <c r="CT12" s="385">
        <f t="shared" si="63"/>
        <v>1</v>
      </c>
      <c r="CU12" s="385">
        <f t="shared" si="63"/>
        <v>1</v>
      </c>
      <c r="CV12" s="385">
        <f t="shared" si="63"/>
        <v>1</v>
      </c>
      <c r="CW12" s="385">
        <f t="shared" si="63"/>
        <v>1</v>
      </c>
      <c r="CX12" s="386">
        <f t="shared" si="63"/>
        <v>1</v>
      </c>
      <c r="CY12" s="3"/>
      <c r="CZ12" s="586">
        <v>24</v>
      </c>
      <c r="DA12" s="582">
        <v>0</v>
      </c>
      <c r="DB12" s="391">
        <v>18</v>
      </c>
      <c r="DC12" s="576">
        <v>4</v>
      </c>
      <c r="DD12" s="389">
        <v>0</v>
      </c>
      <c r="DE12" s="390">
        <v>0</v>
      </c>
      <c r="DF12" s="390">
        <v>0</v>
      </c>
      <c r="DG12" s="390">
        <v>0</v>
      </c>
      <c r="DH12" s="390">
        <f t="shared" si="45"/>
        <v>0</v>
      </c>
      <c r="DI12" s="390"/>
      <c r="DJ12" s="390"/>
      <c r="DK12" s="390"/>
      <c r="DL12" s="390"/>
      <c r="DM12" s="390"/>
      <c r="DN12" s="390"/>
      <c r="DO12" s="390"/>
      <c r="DP12" s="391">
        <f t="shared" si="46"/>
        <v>0</v>
      </c>
      <c r="DQ12" s="376"/>
      <c r="DR12" s="376"/>
      <c r="DS12" s="385">
        <v>2</v>
      </c>
      <c r="DT12" s="385">
        <v>3</v>
      </c>
      <c r="DU12" s="385">
        <v>972</v>
      </c>
      <c r="DV12" s="385" t="s">
        <v>2620</v>
      </c>
      <c r="DW12" s="385">
        <v>72</v>
      </c>
      <c r="DX12" s="385" t="s">
        <v>2623</v>
      </c>
      <c r="DY12" s="385">
        <v>0</v>
      </c>
      <c r="DZ12" s="14">
        <v>152744</v>
      </c>
      <c r="EA12" s="426"/>
      <c r="EB12" s="398">
        <v>18</v>
      </c>
      <c r="EC12" s="398" t="s">
        <v>1371</v>
      </c>
      <c r="ED12" s="398" t="s">
        <v>1370</v>
      </c>
      <c r="EF12" s="601">
        <f t="shared" si="47"/>
        <v>240</v>
      </c>
      <c r="EG12" s="597">
        <f t="shared" si="59"/>
        <v>1</v>
      </c>
      <c r="EI12" s="605">
        <f t="shared" si="49"/>
        <v>8</v>
      </c>
    </row>
    <row r="13" spans="1:139" s="372" customFormat="1" ht="16.149999999999999" hidden="1" customHeight="1">
      <c r="A13" s="573" t="s">
        <v>69</v>
      </c>
      <c r="B13" s="407" t="s">
        <v>1924</v>
      </c>
      <c r="C13" s="530" t="s">
        <v>1331</v>
      </c>
      <c r="D13" s="393" t="s">
        <v>51</v>
      </c>
      <c r="E13" s="393" t="s">
        <v>71</v>
      </c>
      <c r="F13" s="393" t="s">
        <v>72</v>
      </c>
      <c r="G13" s="393">
        <v>102</v>
      </c>
      <c r="H13" s="393" t="s">
        <v>73</v>
      </c>
      <c r="I13" s="393" t="s">
        <v>74</v>
      </c>
      <c r="J13" s="393" t="s">
        <v>48</v>
      </c>
      <c r="K13" s="393"/>
      <c r="L13" s="393" t="s">
        <v>47</v>
      </c>
      <c r="M13" s="396"/>
      <c r="N13" s="392">
        <v>45428</v>
      </c>
      <c r="O13" s="408">
        <v>3</v>
      </c>
      <c r="P13" s="14">
        <v>99405</v>
      </c>
      <c r="Q13" s="14">
        <v>99405</v>
      </c>
      <c r="R13" s="576">
        <v>183</v>
      </c>
      <c r="S13" s="391">
        <v>80</v>
      </c>
      <c r="T13" s="382">
        <v>27</v>
      </c>
      <c r="U13" s="382">
        <v>11</v>
      </c>
      <c r="V13" s="423">
        <v>40</v>
      </c>
      <c r="W13" s="1882">
        <v>12</v>
      </c>
      <c r="X13" s="382">
        <f t="shared" si="28"/>
        <v>39</v>
      </c>
      <c r="Y13" s="423">
        <v>0</v>
      </c>
      <c r="Z13" s="1882">
        <v>16</v>
      </c>
      <c r="AA13" s="382">
        <f t="shared" si="29"/>
        <v>23</v>
      </c>
      <c r="AB13" s="423">
        <v>0</v>
      </c>
      <c r="AC13" s="1882">
        <v>16</v>
      </c>
      <c r="AD13" s="569">
        <v>1.875</v>
      </c>
      <c r="AE13" s="569">
        <v>1.875</v>
      </c>
      <c r="AF13" s="382">
        <f>IF($AD13&lt;=1,$AD13*BG13,IF($AD13&lt;=2,BG13+(($AD13-1)*BH13),BG13+BH13+BI13))</f>
        <v>38.5</v>
      </c>
      <c r="AG13" s="382">
        <f>IF($AD13&lt;=1,$AD13*BH13,IF($AD13&lt;=2,BH13+(($AD13-1)*BI13),BH13+BI13+BJ13))</f>
        <v>46.25</v>
      </c>
      <c r="AH13" s="382">
        <f>IF($AD13&lt;=1,$AD13*BI13,IF($AD13&lt;=2,BI13+(($AD13-1)*BJ13),BI13+BJ13+BK13))</f>
        <v>49.25</v>
      </c>
      <c r="AI13" s="382">
        <f>IF($AD13&lt;=1,$AD13*BJ13,IF($AD13&lt;=2,BJ13+(($AD13-1)*BK13),BJ13+BK13+BL13))</f>
        <v>28.125</v>
      </c>
      <c r="AJ13" s="382">
        <f>IF($AD13&lt;=1,$AD13*BK13,IF($AD13&lt;=2,BK13+(($AD13-1)*BL13),BK13+BL13+BM13))</f>
        <v>15.75</v>
      </c>
      <c r="AK13" s="382">
        <f>IF($AE13&lt;=1,$AE13*BL13,IF($AE13&lt;=2,BL13+(($AE13-1)*BM13),BL13+BM13+BN13))</f>
        <v>20.5</v>
      </c>
      <c r="AL13" s="382">
        <f>IF($AE13&lt;=1,$AE13*BM13,IF($AE13&lt;=2,BM13+(($AE13-1)*BN13),BM13+BN13+BO13))</f>
        <v>24.25</v>
      </c>
      <c r="AM13" s="382">
        <f>IF($AE13&lt;=1,$AE13*BN13,IF($AE13&lt;=2,BN13+(($AE13-1)*BO13),BN13+BO13+BP13))</f>
        <v>25.375</v>
      </c>
      <c r="AN13" s="453">
        <f>IF($AD13&lt;=1,$AD13*BO13,IF($AD13&lt;=2,BO13+(($AD13-1)*BP13),BO13+BP13+BQ13))</f>
        <v>31.375</v>
      </c>
      <c r="AO13" s="457">
        <f>ROUND(IF(AA13-AC13-AF13&gt;0,0,AF13+AC13-AA13),0)</f>
        <v>32</v>
      </c>
      <c r="AP13" s="455">
        <f t="shared" ref="AP13:AW13" si="73">ROUND(IF(CB13-AG13-BG13&gt;0,0,BG13+AG13-CB13),0)</f>
        <v>28</v>
      </c>
      <c r="AQ13" s="383">
        <f t="shared" si="73"/>
        <v>23</v>
      </c>
      <c r="AR13" s="383">
        <f t="shared" si="73"/>
        <v>9</v>
      </c>
      <c r="AS13" s="383">
        <f t="shared" si="73"/>
        <v>10</v>
      </c>
      <c r="AT13" s="383">
        <f t="shared" si="73"/>
        <v>12</v>
      </c>
      <c r="AU13" s="383">
        <f t="shared" si="73"/>
        <v>13</v>
      </c>
      <c r="AV13" s="383">
        <f t="shared" si="73"/>
        <v>13</v>
      </c>
      <c r="AW13" s="383">
        <f t="shared" si="73"/>
        <v>20</v>
      </c>
      <c r="AX13" s="383">
        <f t="shared" si="33"/>
        <v>51</v>
      </c>
      <c r="AY13" s="383"/>
      <c r="AZ13" s="383"/>
      <c r="BA13" s="382">
        <f t="shared" si="34"/>
        <v>7</v>
      </c>
      <c r="BB13" s="423">
        <v>0</v>
      </c>
      <c r="BC13" s="506">
        <f t="shared" si="16"/>
        <v>12</v>
      </c>
      <c r="BD13" s="382">
        <f t="shared" si="17"/>
        <v>16</v>
      </c>
      <c r="BE13" s="453">
        <f t="shared" si="18"/>
        <v>16</v>
      </c>
      <c r="BF13" s="382">
        <f t="shared" si="35"/>
        <v>-104</v>
      </c>
      <c r="BG13" s="1882">
        <v>21</v>
      </c>
      <c r="BH13" s="1882">
        <v>20</v>
      </c>
      <c r="BI13" s="1882">
        <v>30</v>
      </c>
      <c r="BJ13" s="1882">
        <v>22</v>
      </c>
      <c r="BK13" s="1882">
        <v>7</v>
      </c>
      <c r="BL13" s="1882">
        <v>10</v>
      </c>
      <c r="BM13" s="1882">
        <v>12</v>
      </c>
      <c r="BN13" s="1882">
        <v>14</v>
      </c>
      <c r="BO13" s="1882">
        <v>13</v>
      </c>
      <c r="BP13" s="1882">
        <v>21</v>
      </c>
      <c r="BQ13" s="1882">
        <v>16</v>
      </c>
      <c r="BR13" s="1882">
        <v>17</v>
      </c>
      <c r="BS13" s="1882">
        <v>18</v>
      </c>
      <c r="BT13" s="13"/>
      <c r="BU13" s="384">
        <f t="shared" si="36"/>
        <v>0.91666666666666663</v>
      </c>
      <c r="BV13" s="385">
        <f t="shared" si="37"/>
        <v>2.3333333333333335</v>
      </c>
      <c r="BW13" s="386">
        <f t="shared" si="38"/>
        <v>1.3333333333333333</v>
      </c>
      <c r="BX13" s="3"/>
      <c r="BY13" s="387">
        <f t="shared" si="24"/>
        <v>11</v>
      </c>
      <c r="BZ13" s="382">
        <f t="shared" si="39"/>
        <v>39</v>
      </c>
      <c r="CA13" s="382">
        <f t="shared" si="40"/>
        <v>23</v>
      </c>
      <c r="CB13" s="382">
        <f t="shared" si="41"/>
        <v>39</v>
      </c>
      <c r="CC13" s="382">
        <f t="shared" si="64"/>
        <v>46</v>
      </c>
      <c r="CD13" s="382">
        <f t="shared" si="65"/>
        <v>49</v>
      </c>
      <c r="CE13" s="382">
        <f t="shared" si="66"/>
        <v>28</v>
      </c>
      <c r="CF13" s="382">
        <f t="shared" si="67"/>
        <v>16</v>
      </c>
      <c r="CG13" s="382">
        <f t="shared" si="68"/>
        <v>21</v>
      </c>
      <c r="CH13" s="382">
        <f t="shared" si="69"/>
        <v>24</v>
      </c>
      <c r="CI13" s="382">
        <f t="shared" si="70"/>
        <v>25</v>
      </c>
      <c r="CJ13" s="382">
        <f t="shared" si="71"/>
        <v>31</v>
      </c>
      <c r="CK13" s="388">
        <f t="shared" si="72"/>
        <v>38</v>
      </c>
      <c r="CL13" s="3"/>
      <c r="CM13" s="384">
        <f t="shared" si="26"/>
        <v>40</v>
      </c>
      <c r="CN13" s="385">
        <f t="shared" si="43"/>
        <v>0</v>
      </c>
      <c r="CO13" s="385">
        <f t="shared" ref="CO13:CW13" si="74">AO13</f>
        <v>32</v>
      </c>
      <c r="CP13" s="385">
        <f t="shared" si="74"/>
        <v>28</v>
      </c>
      <c r="CQ13" s="385">
        <f t="shared" si="74"/>
        <v>23</v>
      </c>
      <c r="CR13" s="385">
        <f t="shared" si="74"/>
        <v>9</v>
      </c>
      <c r="CS13" s="385">
        <f t="shared" si="74"/>
        <v>10</v>
      </c>
      <c r="CT13" s="385">
        <f t="shared" si="74"/>
        <v>12</v>
      </c>
      <c r="CU13" s="385">
        <f t="shared" si="74"/>
        <v>13</v>
      </c>
      <c r="CV13" s="385">
        <f t="shared" si="74"/>
        <v>13</v>
      </c>
      <c r="CW13" s="385">
        <f t="shared" si="74"/>
        <v>20</v>
      </c>
      <c r="CX13" s="386">
        <f>AW13</f>
        <v>20</v>
      </c>
      <c r="CY13" s="3"/>
      <c r="CZ13" s="586"/>
      <c r="DA13" s="582"/>
      <c r="DB13" s="391">
        <v>94</v>
      </c>
      <c r="DC13" s="576">
        <v>183</v>
      </c>
      <c r="DD13" s="389">
        <v>7</v>
      </c>
      <c r="DE13" s="390">
        <v>16</v>
      </c>
      <c r="DF13" s="390">
        <v>26</v>
      </c>
      <c r="DG13" s="390">
        <v>4</v>
      </c>
      <c r="DH13" s="390">
        <f t="shared" si="45"/>
        <v>27</v>
      </c>
      <c r="DI13" s="390"/>
      <c r="DJ13" s="390"/>
      <c r="DK13" s="390"/>
      <c r="DL13" s="390"/>
      <c r="DM13" s="390"/>
      <c r="DN13" s="390"/>
      <c r="DO13" s="390"/>
      <c r="DP13" s="391">
        <f t="shared" si="46"/>
        <v>80</v>
      </c>
      <c r="DQ13" s="376"/>
      <c r="DR13" s="376"/>
      <c r="DS13" s="385">
        <v>3</v>
      </c>
      <c r="DT13" s="385">
        <v>3</v>
      </c>
      <c r="DU13" s="385">
        <v>1160</v>
      </c>
      <c r="DV13" s="385" t="s">
        <v>2620</v>
      </c>
      <c r="DW13" s="385">
        <v>71</v>
      </c>
      <c r="DX13" s="385" t="s">
        <v>2621</v>
      </c>
      <c r="DY13" s="385">
        <v>0</v>
      </c>
      <c r="DZ13" s="14">
        <v>99405</v>
      </c>
      <c r="EA13" s="426"/>
      <c r="EB13" s="398">
        <v>17</v>
      </c>
      <c r="EC13" s="398" t="s">
        <v>1372</v>
      </c>
      <c r="ED13" s="398" t="s">
        <v>1370</v>
      </c>
      <c r="EF13" s="601">
        <f t="shared" si="47"/>
        <v>27.5</v>
      </c>
      <c r="EG13" s="597">
        <f t="shared" si="59"/>
        <v>12</v>
      </c>
      <c r="EI13" s="605">
        <f t="shared" si="49"/>
        <v>78</v>
      </c>
    </row>
    <row r="14" spans="1:139" s="372" customFormat="1" ht="16.149999999999999" hidden="1" customHeight="1">
      <c r="A14" s="573" t="s">
        <v>69</v>
      </c>
      <c r="B14" s="407" t="s">
        <v>77</v>
      </c>
      <c r="C14" s="530" t="s">
        <v>77</v>
      </c>
      <c r="D14" s="393" t="s">
        <v>51</v>
      </c>
      <c r="E14" s="393" t="s">
        <v>78</v>
      </c>
      <c r="F14" s="393" t="s">
        <v>2504</v>
      </c>
      <c r="G14" s="393">
        <v>99</v>
      </c>
      <c r="H14" s="393" t="s">
        <v>76</v>
      </c>
      <c r="I14" s="393" t="s">
        <v>79</v>
      </c>
      <c r="J14" s="393" t="s">
        <v>131</v>
      </c>
      <c r="K14" s="393" t="s">
        <v>2146</v>
      </c>
      <c r="L14" s="393" t="s">
        <v>2130</v>
      </c>
      <c r="M14" s="396"/>
      <c r="N14" s="392">
        <v>43455</v>
      </c>
      <c r="O14" s="408">
        <v>3</v>
      </c>
      <c r="P14" s="14">
        <v>144821</v>
      </c>
      <c r="Q14" s="14">
        <v>144821</v>
      </c>
      <c r="R14" s="576">
        <v>14</v>
      </c>
      <c r="S14" s="391">
        <v>6</v>
      </c>
      <c r="T14" s="382">
        <v>0</v>
      </c>
      <c r="U14" s="382">
        <v>0</v>
      </c>
      <c r="V14" s="423">
        <v>2</v>
      </c>
      <c r="W14" s="1882">
        <v>1</v>
      </c>
      <c r="X14" s="382">
        <f t="shared" si="28"/>
        <v>1</v>
      </c>
      <c r="Y14" s="423">
        <v>3</v>
      </c>
      <c r="Z14" s="1882">
        <v>1</v>
      </c>
      <c r="AA14" s="382">
        <f t="shared" si="29"/>
        <v>3</v>
      </c>
      <c r="AB14" s="423">
        <v>2</v>
      </c>
      <c r="AC14" s="1882">
        <v>2</v>
      </c>
      <c r="AD14" s="569">
        <v>1.875</v>
      </c>
      <c r="AE14" s="569">
        <v>1.875</v>
      </c>
      <c r="AF14" s="382">
        <f>IF($AD14&lt;=1,$AD14*BI14,IF($AD14&lt;=2,BI14+(($AD14-1)*BJ14),BI14+BJ14+BK14))</f>
        <v>3.75</v>
      </c>
      <c r="AG14" s="382">
        <f>IF($AD14&lt;=1,$AD14*BJ14,IF($AD14&lt;=2,BJ14+(($AD14-1)*BK14),BJ14+BK14+BL14))</f>
        <v>2.875</v>
      </c>
      <c r="AH14" s="382">
        <f>IF($AD14&lt;=1,$AD14*BK14,IF($AD14&lt;=2,BK14+(($AD14-1)*BL14),BK14+BL14+BM14))</f>
        <v>1.875</v>
      </c>
      <c r="AI14" s="382">
        <f>IF($AD14&lt;=1,$AD14*BL14,IF($AD14&lt;=2,BL14+(($AD14-1)*BM14),BL14+BM14+BN14))</f>
        <v>1.875</v>
      </c>
      <c r="AJ14" s="382">
        <f>IF($AD14&lt;=1,$AD14*BM14,IF($AD14&lt;=2,BM14+(($AD14-1)*BN14),BM14+BN14+BO14))</f>
        <v>1.875</v>
      </c>
      <c r="AK14" s="382">
        <f>IF($AE14&lt;=1,$AE14*BN14,IF($AE14&lt;=2,BN14+(($AE14-1)*BO14),BN14+BO14+BP14))</f>
        <v>1.875</v>
      </c>
      <c r="AL14" s="382">
        <f>IF($AE14&lt;=1,$AE14*BO14,IF($AE14&lt;=2,BO14+(($AE14-1)*BP14),BO14+BP14+BQ14))</f>
        <v>1.875</v>
      </c>
      <c r="AM14" s="382">
        <f>IF($AE14&lt;=1,$AE14*BP14,IF($AE14&lt;=2,BP14+(($AE14-1)*BQ14),BP14+BQ14+BR14))</f>
        <v>1.875</v>
      </c>
      <c r="AN14" s="453">
        <f>IF($AD14&lt;=1,$AD14*BQ14,IF($AD14&lt;=2,BQ14+(($AD14-1)*BR14),BQ14+BR14+BS14))</f>
        <v>1.875</v>
      </c>
      <c r="AO14" s="457">
        <f t="shared" ref="AO14:AW14" si="75">ROUND(IF(CC14-BH14-AF14&gt;0,0,AF14+BH14-CC14),0)</f>
        <v>2</v>
      </c>
      <c r="AP14" s="455">
        <f t="shared" si="75"/>
        <v>1</v>
      </c>
      <c r="AQ14" s="383">
        <f t="shared" si="75"/>
        <v>1</v>
      </c>
      <c r="AR14" s="383">
        <f t="shared" si="75"/>
        <v>1</v>
      </c>
      <c r="AS14" s="383">
        <f t="shared" si="75"/>
        <v>1</v>
      </c>
      <c r="AT14" s="383">
        <f t="shared" si="75"/>
        <v>1</v>
      </c>
      <c r="AU14" s="383">
        <f t="shared" si="75"/>
        <v>1</v>
      </c>
      <c r="AV14" s="383">
        <f t="shared" si="75"/>
        <v>1</v>
      </c>
      <c r="AW14" s="383">
        <f t="shared" si="75"/>
        <v>1</v>
      </c>
      <c r="AX14" s="383">
        <f t="shared" si="33"/>
        <v>9</v>
      </c>
      <c r="AY14" s="383">
        <v>2</v>
      </c>
      <c r="AZ14" s="383"/>
      <c r="BA14" s="382">
        <f t="shared" si="34"/>
        <v>3</v>
      </c>
      <c r="BB14" s="423">
        <v>2</v>
      </c>
      <c r="BC14" s="506">
        <f t="shared" si="16"/>
        <v>1</v>
      </c>
      <c r="BD14" s="382">
        <f t="shared" si="17"/>
        <v>1</v>
      </c>
      <c r="BE14" s="453">
        <f t="shared" si="18"/>
        <v>2</v>
      </c>
      <c r="BF14" s="382">
        <f t="shared" si="35"/>
        <v>-9</v>
      </c>
      <c r="BG14" s="1882">
        <v>1</v>
      </c>
      <c r="BH14" s="1882">
        <v>2</v>
      </c>
      <c r="BI14" s="1882">
        <v>2</v>
      </c>
      <c r="BJ14" s="1882">
        <v>2</v>
      </c>
      <c r="BK14" s="1882">
        <v>1</v>
      </c>
      <c r="BL14" s="1882">
        <v>1</v>
      </c>
      <c r="BM14" s="1882">
        <v>1</v>
      </c>
      <c r="BN14" s="1882">
        <v>1</v>
      </c>
      <c r="BO14" s="1882">
        <v>1</v>
      </c>
      <c r="BP14" s="1882">
        <v>1</v>
      </c>
      <c r="BQ14" s="1882">
        <v>1</v>
      </c>
      <c r="BR14" s="1882">
        <v>1</v>
      </c>
      <c r="BS14" s="1882">
        <v>1</v>
      </c>
      <c r="BT14" s="13"/>
      <c r="BU14" s="384">
        <f t="shared" si="36"/>
        <v>0</v>
      </c>
      <c r="BV14" s="385">
        <f t="shared" si="37"/>
        <v>1</v>
      </c>
      <c r="BW14" s="386">
        <f t="shared" si="38"/>
        <v>2</v>
      </c>
      <c r="BX14" s="3"/>
      <c r="BY14" s="387">
        <f t="shared" si="24"/>
        <v>0</v>
      </c>
      <c r="BZ14" s="382">
        <f t="shared" si="39"/>
        <v>1</v>
      </c>
      <c r="CA14" s="382">
        <f t="shared" si="40"/>
        <v>3</v>
      </c>
      <c r="CB14" s="382">
        <f t="shared" si="41"/>
        <v>3</v>
      </c>
      <c r="CC14" s="382">
        <f t="shared" ref="CC14:CC15" si="76">CB14+CP14-BG14</f>
        <v>4</v>
      </c>
      <c r="CD14" s="382">
        <f t="shared" ref="CD14:CD15" si="77">CC14+CQ14-BH14</f>
        <v>4</v>
      </c>
      <c r="CE14" s="382">
        <f t="shared" ref="CE14:CE15" si="78">CD14+CR14-BI14</f>
        <v>3</v>
      </c>
      <c r="CF14" s="382">
        <f t="shared" ref="CF14:CF15" si="79">CE14+CS14-BJ14</f>
        <v>2</v>
      </c>
      <c r="CG14" s="382">
        <f t="shared" ref="CG14:CG15" si="80">CF14+CT14-BK14</f>
        <v>2</v>
      </c>
      <c r="CH14" s="382">
        <f t="shared" ref="CH14:CH15" si="81">CG14+CU14-BL14</f>
        <v>2</v>
      </c>
      <c r="CI14" s="382">
        <f t="shared" ref="CI14:CI15" si="82">CH14+CV14-BM14</f>
        <v>2</v>
      </c>
      <c r="CJ14" s="382">
        <f t="shared" ref="CJ14:CJ15" si="83">CI14+CW14-BN14</f>
        <v>2</v>
      </c>
      <c r="CK14" s="388">
        <f t="shared" ref="CK14:CK15" si="84">CJ14+CX14-BO14</f>
        <v>2</v>
      </c>
      <c r="CL14" s="3"/>
      <c r="CM14" s="384">
        <f t="shared" si="26"/>
        <v>2</v>
      </c>
      <c r="CN14" s="385">
        <f t="shared" si="43"/>
        <v>3</v>
      </c>
      <c r="CO14" s="385">
        <f>AB14</f>
        <v>2</v>
      </c>
      <c r="CP14" s="385">
        <f>BB14</f>
        <v>2</v>
      </c>
      <c r="CQ14" s="385">
        <f t="shared" ref="CQ14:CX14" si="85">AO14</f>
        <v>2</v>
      </c>
      <c r="CR14" s="385">
        <f t="shared" si="85"/>
        <v>1</v>
      </c>
      <c r="CS14" s="385">
        <f t="shared" si="85"/>
        <v>1</v>
      </c>
      <c r="CT14" s="385">
        <f t="shared" si="85"/>
        <v>1</v>
      </c>
      <c r="CU14" s="385">
        <f t="shared" si="85"/>
        <v>1</v>
      </c>
      <c r="CV14" s="385">
        <f t="shared" si="85"/>
        <v>1</v>
      </c>
      <c r="CW14" s="385">
        <f t="shared" si="85"/>
        <v>1</v>
      </c>
      <c r="CX14" s="386">
        <f t="shared" si="85"/>
        <v>1</v>
      </c>
      <c r="CY14" s="3"/>
      <c r="CZ14" s="586">
        <v>7</v>
      </c>
      <c r="DA14" s="582">
        <v>11</v>
      </c>
      <c r="DB14" s="391">
        <v>11</v>
      </c>
      <c r="DC14" s="576">
        <v>14</v>
      </c>
      <c r="DD14" s="389">
        <v>1</v>
      </c>
      <c r="DE14" s="390">
        <v>2</v>
      </c>
      <c r="DF14" s="390">
        <v>1</v>
      </c>
      <c r="DG14" s="390">
        <v>2</v>
      </c>
      <c r="DH14" s="390">
        <f t="shared" si="45"/>
        <v>0</v>
      </c>
      <c r="DI14" s="390"/>
      <c r="DJ14" s="390"/>
      <c r="DK14" s="390"/>
      <c r="DL14" s="390"/>
      <c r="DM14" s="390"/>
      <c r="DN14" s="390"/>
      <c r="DO14" s="390"/>
      <c r="DP14" s="391">
        <f t="shared" si="46"/>
        <v>6</v>
      </c>
      <c r="DQ14" s="376"/>
      <c r="DR14" s="376"/>
      <c r="DS14" s="385">
        <v>3</v>
      </c>
      <c r="DT14" s="385">
        <v>1</v>
      </c>
      <c r="DU14" s="385">
        <v>1249</v>
      </c>
      <c r="DV14" s="385" t="s">
        <v>2620</v>
      </c>
      <c r="DW14" s="385">
        <v>71</v>
      </c>
      <c r="DX14" s="385" t="s">
        <v>2621</v>
      </c>
      <c r="DY14" s="385">
        <v>0</v>
      </c>
      <c r="DZ14" s="14">
        <v>144821</v>
      </c>
      <c r="EA14" s="426"/>
      <c r="EB14" s="398">
        <v>19</v>
      </c>
      <c r="EC14" s="398" t="s">
        <v>1372</v>
      </c>
      <c r="ED14" s="398" t="s">
        <v>1370</v>
      </c>
      <c r="EF14" s="601">
        <f t="shared" si="47"/>
        <v>0</v>
      </c>
      <c r="EG14" s="597">
        <f t="shared" si="59"/>
        <v>1</v>
      </c>
      <c r="EI14" s="605">
        <f t="shared" si="49"/>
        <v>9</v>
      </c>
    </row>
    <row r="15" spans="1:139" s="372" customFormat="1" ht="16.149999999999999" hidden="1" customHeight="1">
      <c r="A15" s="573" t="s">
        <v>69</v>
      </c>
      <c r="B15" s="407" t="s">
        <v>2285</v>
      </c>
      <c r="C15" s="407" t="s">
        <v>2285</v>
      </c>
      <c r="D15" s="393" t="s">
        <v>2286</v>
      </c>
      <c r="E15" s="393" t="s">
        <v>499</v>
      </c>
      <c r="F15" s="393" t="s">
        <v>2287</v>
      </c>
      <c r="G15" s="393">
        <v>104</v>
      </c>
      <c r="H15" s="393" t="s">
        <v>107</v>
      </c>
      <c r="I15" s="393" t="s">
        <v>74</v>
      </c>
      <c r="J15" s="393" t="s">
        <v>2288</v>
      </c>
      <c r="K15" s="393"/>
      <c r="L15" s="393"/>
      <c r="M15" s="396">
        <v>45952</v>
      </c>
      <c r="N15" s="392"/>
      <c r="O15" s="408">
        <v>3</v>
      </c>
      <c r="P15" s="14">
        <v>145762</v>
      </c>
      <c r="Q15" s="14">
        <v>145762</v>
      </c>
      <c r="R15" s="576">
        <v>0</v>
      </c>
      <c r="S15" s="391">
        <v>0</v>
      </c>
      <c r="T15" s="382">
        <v>0</v>
      </c>
      <c r="U15" s="382">
        <v>12</v>
      </c>
      <c r="V15" s="423">
        <v>0</v>
      </c>
      <c r="W15" s="1882">
        <v>2</v>
      </c>
      <c r="X15" s="382">
        <f t="shared" si="28"/>
        <v>10</v>
      </c>
      <c r="Y15" s="423">
        <v>0</v>
      </c>
      <c r="Z15" s="1882">
        <v>2</v>
      </c>
      <c r="AA15" s="382">
        <f t="shared" si="29"/>
        <v>8</v>
      </c>
      <c r="AB15" s="423">
        <v>0</v>
      </c>
      <c r="AC15" s="1882">
        <v>2</v>
      </c>
      <c r="AD15" s="569">
        <v>1.875</v>
      </c>
      <c r="AE15" s="569">
        <v>1.875</v>
      </c>
      <c r="AF15" s="382">
        <f>IF($AD15&lt;=1,$AD15*BG15,IF($AD15&lt;=2,BG15+(($AD15-1)*BH15),BG15+BH15+BI15))</f>
        <v>3.75</v>
      </c>
      <c r="AG15" s="382">
        <f>IF($AD15&lt;=1,$AD15*BH15,IF($AD15&lt;=2,BH15+(($AD15-1)*BI15),BH15+BI15+BJ15))</f>
        <v>3.75</v>
      </c>
      <c r="AH15" s="382">
        <f>IF($AD15&lt;=1,$AD15*BI15,IF($AD15&lt;=2,BI15+(($AD15-1)*BJ15),BI15+BJ15+BK15))</f>
        <v>2</v>
      </c>
      <c r="AI15" s="382">
        <f>IF($AD15&lt;=1,$AD15*BJ15,IF($AD15&lt;=2,BJ15+(($AD15-1)*BK15),BJ15+BK15+BL15))</f>
        <v>0</v>
      </c>
      <c r="AJ15" s="382">
        <f>IF($AD15&lt;=1,$AD15*BK15,IF($AD15&lt;=2,BK15+(($AD15-1)*BL15),BK15+BL15+BM15))</f>
        <v>0</v>
      </c>
      <c r="AK15" s="382">
        <f>IF($AE15&lt;=1,$AE15*BL15,IF($AE15&lt;=2,BL15+(($AE15-1)*BM15),BL15+BM15+BN15))</f>
        <v>0</v>
      </c>
      <c r="AL15" s="382">
        <f>IF($AE15&lt;=1,$AE15*BM15,IF($AE15&lt;=2,BM15+(($AE15-1)*BN15),BM15+BN15+BO15))</f>
        <v>0</v>
      </c>
      <c r="AM15" s="382">
        <f>IF($AE15&lt;=1,$AE15*BN15,IF($AE15&lt;=2,BN15+(($AE15-1)*BO15),BN15+BO15+BP15))</f>
        <v>0</v>
      </c>
      <c r="AN15" s="453">
        <f>IF($AD15&lt;=1,$AD15*BO15,IF($AD15&lt;=2,BO15+(($AD15-1)*BP15),BO15+BP15+BQ15))</f>
        <v>1.75</v>
      </c>
      <c r="AO15" s="457">
        <f>ROUND(IF(AA15-AC15-AF15&gt;0,0,AF15+AC15-AA15),0)</f>
        <v>0</v>
      </c>
      <c r="AP15" s="455">
        <f t="shared" ref="AP15:AW15" si="86">ROUND(IF(CB15-AG15-BG15&gt;0,0,BG15+AG15-CB15),0)</f>
        <v>0</v>
      </c>
      <c r="AQ15" s="383">
        <f t="shared" si="86"/>
        <v>0</v>
      </c>
      <c r="AR15" s="383">
        <f t="shared" si="86"/>
        <v>0</v>
      </c>
      <c r="AS15" s="383">
        <f t="shared" si="86"/>
        <v>0</v>
      </c>
      <c r="AT15" s="383">
        <f t="shared" si="86"/>
        <v>0</v>
      </c>
      <c r="AU15" s="383">
        <f t="shared" si="86"/>
        <v>0</v>
      </c>
      <c r="AV15" s="383">
        <f t="shared" si="86"/>
        <v>0</v>
      </c>
      <c r="AW15" s="383">
        <f t="shared" si="86"/>
        <v>2</v>
      </c>
      <c r="AX15" s="383">
        <f t="shared" si="33"/>
        <v>12</v>
      </c>
      <c r="AY15" s="383"/>
      <c r="AZ15" s="383"/>
      <c r="BA15" s="382">
        <f t="shared" si="34"/>
        <v>6</v>
      </c>
      <c r="BB15" s="423">
        <v>0</v>
      </c>
      <c r="BC15" s="506">
        <f t="shared" si="16"/>
        <v>2</v>
      </c>
      <c r="BD15" s="382">
        <f t="shared" si="17"/>
        <v>2</v>
      </c>
      <c r="BE15" s="453">
        <f t="shared" si="18"/>
        <v>2</v>
      </c>
      <c r="BF15" s="382">
        <f t="shared" si="35"/>
        <v>0</v>
      </c>
      <c r="BG15" s="1882">
        <v>2</v>
      </c>
      <c r="BH15" s="1882">
        <v>2</v>
      </c>
      <c r="BI15" s="1882">
        <v>2</v>
      </c>
      <c r="BJ15" s="1882">
        <v>0</v>
      </c>
      <c r="BK15" s="1882">
        <v>0</v>
      </c>
      <c r="BL15" s="1882">
        <v>0</v>
      </c>
      <c r="BM15" s="1882">
        <v>0</v>
      </c>
      <c r="BN15" s="1882">
        <v>0</v>
      </c>
      <c r="BO15" s="1882">
        <v>0</v>
      </c>
      <c r="BP15" s="1882">
        <v>2</v>
      </c>
      <c r="BQ15" s="1882">
        <v>2</v>
      </c>
      <c r="BR15" s="1882">
        <v>2</v>
      </c>
      <c r="BS15" s="1882">
        <v>2</v>
      </c>
      <c r="BT15" s="13"/>
      <c r="BU15" s="384">
        <f t="shared" si="36"/>
        <v>6</v>
      </c>
      <c r="BV15" s="385">
        <f t="shared" si="37"/>
        <v>5</v>
      </c>
      <c r="BW15" s="386">
        <f t="shared" si="38"/>
        <v>4</v>
      </c>
      <c r="BX15" s="3"/>
      <c r="BY15" s="387">
        <f t="shared" si="24"/>
        <v>12</v>
      </c>
      <c r="BZ15" s="382">
        <f t="shared" si="39"/>
        <v>10</v>
      </c>
      <c r="CA15" s="382">
        <f t="shared" si="40"/>
        <v>8</v>
      </c>
      <c r="CB15" s="382">
        <f t="shared" si="41"/>
        <v>6</v>
      </c>
      <c r="CC15" s="382">
        <f t="shared" si="76"/>
        <v>4</v>
      </c>
      <c r="CD15" s="382">
        <f t="shared" si="77"/>
        <v>2</v>
      </c>
      <c r="CE15" s="382">
        <f t="shared" si="78"/>
        <v>0</v>
      </c>
      <c r="CF15" s="382">
        <f t="shared" si="79"/>
        <v>0</v>
      </c>
      <c r="CG15" s="382">
        <f t="shared" si="80"/>
        <v>0</v>
      </c>
      <c r="CH15" s="382">
        <f t="shared" si="81"/>
        <v>0</v>
      </c>
      <c r="CI15" s="382">
        <f t="shared" si="82"/>
        <v>0</v>
      </c>
      <c r="CJ15" s="382">
        <f t="shared" si="83"/>
        <v>2</v>
      </c>
      <c r="CK15" s="388">
        <f t="shared" si="84"/>
        <v>4</v>
      </c>
      <c r="CL15" s="3"/>
      <c r="CM15" s="384">
        <f t="shared" si="26"/>
        <v>0</v>
      </c>
      <c r="CN15" s="385">
        <f t="shared" si="43"/>
        <v>0</v>
      </c>
      <c r="CO15" s="385">
        <f t="shared" ref="CO15:CW15" si="87">AO15</f>
        <v>0</v>
      </c>
      <c r="CP15" s="385">
        <f t="shared" si="87"/>
        <v>0</v>
      </c>
      <c r="CQ15" s="385">
        <f t="shared" si="87"/>
        <v>0</v>
      </c>
      <c r="CR15" s="385">
        <f t="shared" si="87"/>
        <v>0</v>
      </c>
      <c r="CS15" s="385">
        <f t="shared" si="87"/>
        <v>0</v>
      </c>
      <c r="CT15" s="385">
        <f t="shared" si="87"/>
        <v>0</v>
      </c>
      <c r="CU15" s="385">
        <f t="shared" si="87"/>
        <v>0</v>
      </c>
      <c r="CV15" s="385">
        <f t="shared" si="87"/>
        <v>0</v>
      </c>
      <c r="CW15" s="385">
        <f t="shared" si="87"/>
        <v>2</v>
      </c>
      <c r="CX15" s="386">
        <f>AW15</f>
        <v>2</v>
      </c>
      <c r="CY15" s="3"/>
      <c r="CZ15" s="586"/>
      <c r="DA15" s="582"/>
      <c r="DB15" s="391"/>
      <c r="DC15" s="576">
        <v>0</v>
      </c>
      <c r="DD15" s="389">
        <v>0</v>
      </c>
      <c r="DE15" s="390">
        <v>0</v>
      </c>
      <c r="DF15" s="390">
        <v>0</v>
      </c>
      <c r="DG15" s="390">
        <v>0</v>
      </c>
      <c r="DH15" s="390">
        <f t="shared" si="45"/>
        <v>0</v>
      </c>
      <c r="DI15" s="390"/>
      <c r="DJ15" s="390"/>
      <c r="DK15" s="390"/>
      <c r="DL15" s="390"/>
      <c r="DM15" s="390"/>
      <c r="DN15" s="390"/>
      <c r="DO15" s="390"/>
      <c r="DP15" s="391">
        <f t="shared" si="46"/>
        <v>0</v>
      </c>
      <c r="DQ15" s="376"/>
      <c r="DR15" s="376"/>
      <c r="DS15" s="385">
        <v>3</v>
      </c>
      <c r="DT15" s="385">
        <v>3</v>
      </c>
      <c r="DU15" s="385">
        <v>1931</v>
      </c>
      <c r="DV15" s="385" t="s">
        <v>2620</v>
      </c>
      <c r="DW15" s="385">
        <v>72</v>
      </c>
      <c r="DX15" s="385" t="s">
        <v>2624</v>
      </c>
      <c r="DY15" s="385">
        <v>0</v>
      </c>
      <c r="DZ15" s="14">
        <v>145762</v>
      </c>
      <c r="EA15" s="426"/>
      <c r="EB15" s="398">
        <v>20</v>
      </c>
      <c r="EC15" s="398" t="s">
        <v>1372</v>
      </c>
      <c r="ED15" s="398" t="s">
        <v>1370</v>
      </c>
      <c r="EF15" s="601">
        <f t="shared" si="47"/>
        <v>180</v>
      </c>
      <c r="EG15" s="597">
        <f t="shared" si="59"/>
        <v>2</v>
      </c>
      <c r="EI15" s="605">
        <f t="shared" si="49"/>
        <v>12</v>
      </c>
    </row>
    <row r="16" spans="1:139" s="372" customFormat="1" ht="16.149999999999999" hidden="1" customHeight="1">
      <c r="A16" s="573" t="s">
        <v>69</v>
      </c>
      <c r="B16" s="407" t="s">
        <v>80</v>
      </c>
      <c r="C16" s="530" t="s">
        <v>80</v>
      </c>
      <c r="D16" s="393" t="s">
        <v>51</v>
      </c>
      <c r="E16" s="393" t="s">
        <v>81</v>
      </c>
      <c r="F16" s="393" t="s">
        <v>82</v>
      </c>
      <c r="G16" s="393">
        <v>100</v>
      </c>
      <c r="H16" s="393" t="s">
        <v>76</v>
      </c>
      <c r="I16" s="393" t="s">
        <v>79</v>
      </c>
      <c r="J16" s="393" t="s">
        <v>131</v>
      </c>
      <c r="K16" s="393" t="s">
        <v>2146</v>
      </c>
      <c r="L16" s="393" t="s">
        <v>2130</v>
      </c>
      <c r="M16" s="396"/>
      <c r="N16" s="392">
        <v>43455</v>
      </c>
      <c r="O16" s="408">
        <v>3</v>
      </c>
      <c r="P16" s="14">
        <v>134525</v>
      </c>
      <c r="Q16" s="14">
        <v>134525</v>
      </c>
      <c r="R16" s="576">
        <v>0</v>
      </c>
      <c r="S16" s="391">
        <v>0</v>
      </c>
      <c r="T16" s="382">
        <v>0</v>
      </c>
      <c r="U16" s="382">
        <v>13</v>
      </c>
      <c r="V16" s="423">
        <v>0</v>
      </c>
      <c r="W16" s="1882">
        <v>1</v>
      </c>
      <c r="X16" s="382">
        <f t="shared" si="28"/>
        <v>12</v>
      </c>
      <c r="Y16" s="423">
        <v>0</v>
      </c>
      <c r="Z16" s="1882">
        <v>1</v>
      </c>
      <c r="AA16" s="382">
        <f t="shared" si="29"/>
        <v>11</v>
      </c>
      <c r="AB16" s="423">
        <v>0</v>
      </c>
      <c r="AC16" s="1882">
        <v>2</v>
      </c>
      <c r="AD16" s="569">
        <v>1.875</v>
      </c>
      <c r="AE16" s="569">
        <v>1.875</v>
      </c>
      <c r="AF16" s="382">
        <f t="shared" ref="AF16:AJ19" si="88">IF($AD16&lt;=1,$AD16*BI16,IF($AD16&lt;=2,BI16+(($AD16-1)*BJ16),BI16+BJ16+BK16))</f>
        <v>2</v>
      </c>
      <c r="AG16" s="382">
        <f t="shared" si="88"/>
        <v>0.875</v>
      </c>
      <c r="AH16" s="382">
        <f t="shared" si="88"/>
        <v>1.875</v>
      </c>
      <c r="AI16" s="382">
        <f t="shared" si="88"/>
        <v>1.875</v>
      </c>
      <c r="AJ16" s="382">
        <f t="shared" si="88"/>
        <v>2.75</v>
      </c>
      <c r="AK16" s="382">
        <f t="shared" ref="AK16:AM19" si="89">IF($AE16&lt;=1,$AE16*BN16,IF($AE16&lt;=2,BN16+(($AE16-1)*BO16),BN16+BO16+BP16))</f>
        <v>2.875</v>
      </c>
      <c r="AL16" s="382">
        <f t="shared" si="89"/>
        <v>1.875</v>
      </c>
      <c r="AM16" s="382">
        <f t="shared" si="89"/>
        <v>1.875</v>
      </c>
      <c r="AN16" s="453">
        <f>IF($AD16&lt;=1,$AD16*BQ16,IF($AD16&lt;=2,BQ16+(($AD16-1)*BR16),BQ16+BR16+BS16))</f>
        <v>1.875</v>
      </c>
      <c r="AO16" s="457">
        <f t="shared" ref="AO16:AW19" si="90">ROUND(IF(CC16-BH16-AF16&gt;0,0,AF16+BH16-CC16),0)</f>
        <v>0</v>
      </c>
      <c r="AP16" s="455">
        <f t="shared" si="90"/>
        <v>1</v>
      </c>
      <c r="AQ16" s="383">
        <f t="shared" si="90"/>
        <v>1</v>
      </c>
      <c r="AR16" s="383">
        <f t="shared" si="90"/>
        <v>1</v>
      </c>
      <c r="AS16" s="383">
        <f t="shared" si="90"/>
        <v>2</v>
      </c>
      <c r="AT16" s="383">
        <f t="shared" si="90"/>
        <v>1</v>
      </c>
      <c r="AU16" s="383">
        <f t="shared" si="90"/>
        <v>1</v>
      </c>
      <c r="AV16" s="383">
        <f t="shared" si="90"/>
        <v>1</v>
      </c>
      <c r="AW16" s="383">
        <f t="shared" si="90"/>
        <v>1</v>
      </c>
      <c r="AX16" s="383">
        <f t="shared" si="33"/>
        <v>13</v>
      </c>
      <c r="AY16" s="383">
        <v>0</v>
      </c>
      <c r="AZ16" s="383"/>
      <c r="BA16" s="382">
        <f t="shared" si="34"/>
        <v>9</v>
      </c>
      <c r="BB16" s="423">
        <v>0</v>
      </c>
      <c r="BC16" s="506">
        <f t="shared" si="16"/>
        <v>1</v>
      </c>
      <c r="BD16" s="382">
        <f t="shared" si="17"/>
        <v>1</v>
      </c>
      <c r="BE16" s="453">
        <f t="shared" si="18"/>
        <v>2</v>
      </c>
      <c r="BF16" s="382">
        <f t="shared" si="35"/>
        <v>0</v>
      </c>
      <c r="BG16" s="1882">
        <v>5</v>
      </c>
      <c r="BH16" s="1882">
        <v>2</v>
      </c>
      <c r="BI16" s="1882">
        <v>2</v>
      </c>
      <c r="BJ16" s="1882">
        <v>0</v>
      </c>
      <c r="BK16" s="1882">
        <v>1</v>
      </c>
      <c r="BL16" s="1882">
        <v>1</v>
      </c>
      <c r="BM16" s="1882">
        <v>1</v>
      </c>
      <c r="BN16" s="1882">
        <v>2</v>
      </c>
      <c r="BO16" s="1882">
        <v>1</v>
      </c>
      <c r="BP16" s="1882">
        <v>1</v>
      </c>
      <c r="BQ16" s="1882">
        <v>1</v>
      </c>
      <c r="BR16" s="1882">
        <v>1</v>
      </c>
      <c r="BS16" s="1882">
        <v>1</v>
      </c>
      <c r="BT16" s="13"/>
      <c r="BU16" s="384">
        <f t="shared" si="36"/>
        <v>9.75</v>
      </c>
      <c r="BV16" s="385">
        <f t="shared" si="37"/>
        <v>4.5</v>
      </c>
      <c r="BW16" s="386">
        <f t="shared" si="38"/>
        <v>3.6666666666666665</v>
      </c>
      <c r="BX16" s="3"/>
      <c r="BY16" s="387">
        <f t="shared" si="24"/>
        <v>13</v>
      </c>
      <c r="BZ16" s="382">
        <f t="shared" si="39"/>
        <v>12</v>
      </c>
      <c r="CA16" s="382">
        <f t="shared" si="40"/>
        <v>11</v>
      </c>
      <c r="CB16" s="382">
        <f t="shared" si="41"/>
        <v>9</v>
      </c>
      <c r="CC16" s="382">
        <f t="shared" ref="CC16:CC20" si="91">CB16+CP16-BG16</f>
        <v>4</v>
      </c>
      <c r="CD16" s="382">
        <f t="shared" ref="CD16:CD20" si="92">CC16+CQ16-BH16</f>
        <v>2</v>
      </c>
      <c r="CE16" s="382">
        <f t="shared" ref="CE16:CE20" si="93">CD16+CR16-BI16</f>
        <v>1</v>
      </c>
      <c r="CF16" s="382">
        <f t="shared" ref="CF16:CF20" si="94">CE16+CS16-BJ16</f>
        <v>2</v>
      </c>
      <c r="CG16" s="382">
        <f t="shared" ref="CG16:CG20" si="95">CF16+CT16-BK16</f>
        <v>2</v>
      </c>
      <c r="CH16" s="382">
        <f t="shared" ref="CH16:CH20" si="96">CG16+CU16-BL16</f>
        <v>3</v>
      </c>
      <c r="CI16" s="382">
        <f t="shared" ref="CI16:CI20" si="97">CH16+CV16-BM16</f>
        <v>3</v>
      </c>
      <c r="CJ16" s="382">
        <f t="shared" ref="CJ16:CJ20" si="98">CI16+CW16-BN16</f>
        <v>2</v>
      </c>
      <c r="CK16" s="388">
        <f t="shared" ref="CK16:CK20" si="99">CJ16+CX16-BO16</f>
        <v>2</v>
      </c>
      <c r="CL16" s="3"/>
      <c r="CM16" s="384">
        <f t="shared" si="26"/>
        <v>0</v>
      </c>
      <c r="CN16" s="385">
        <f t="shared" si="43"/>
        <v>0</v>
      </c>
      <c r="CO16" s="385">
        <f>AB16</f>
        <v>0</v>
      </c>
      <c r="CP16" s="385">
        <f t="shared" ref="CP16:CP19" si="100">BB16</f>
        <v>0</v>
      </c>
      <c r="CQ16" s="385">
        <f t="shared" ref="CQ16:CX19" si="101">AO16</f>
        <v>0</v>
      </c>
      <c r="CR16" s="385">
        <f t="shared" si="101"/>
        <v>1</v>
      </c>
      <c r="CS16" s="385">
        <f t="shared" si="101"/>
        <v>1</v>
      </c>
      <c r="CT16" s="385">
        <f t="shared" si="101"/>
        <v>1</v>
      </c>
      <c r="CU16" s="385">
        <f t="shared" si="101"/>
        <v>2</v>
      </c>
      <c r="CV16" s="385">
        <f t="shared" si="101"/>
        <v>1</v>
      </c>
      <c r="CW16" s="385">
        <f t="shared" si="101"/>
        <v>1</v>
      </c>
      <c r="CX16" s="386">
        <f t="shared" si="101"/>
        <v>1</v>
      </c>
      <c r="CY16" s="3"/>
      <c r="CZ16" s="586">
        <v>15</v>
      </c>
      <c r="DA16" s="582">
        <v>31</v>
      </c>
      <c r="DB16" s="391">
        <v>53</v>
      </c>
      <c r="DC16" s="576">
        <v>0</v>
      </c>
      <c r="DD16" s="389">
        <v>0</v>
      </c>
      <c r="DE16" s="390">
        <v>0</v>
      </c>
      <c r="DF16" s="390">
        <v>0</v>
      </c>
      <c r="DG16" s="390">
        <v>0</v>
      </c>
      <c r="DH16" s="390">
        <f t="shared" si="45"/>
        <v>0</v>
      </c>
      <c r="DI16" s="390"/>
      <c r="DJ16" s="390"/>
      <c r="DK16" s="390"/>
      <c r="DL16" s="390"/>
      <c r="DM16" s="390"/>
      <c r="DN16" s="390"/>
      <c r="DO16" s="390"/>
      <c r="DP16" s="391">
        <f t="shared" si="46"/>
        <v>0</v>
      </c>
      <c r="DQ16" s="376"/>
      <c r="DR16" s="376"/>
      <c r="DS16" s="385">
        <v>2</v>
      </c>
      <c r="DT16" s="385">
        <v>1</v>
      </c>
      <c r="DU16" s="385">
        <v>1086</v>
      </c>
      <c r="DV16" s="385" t="s">
        <v>2620</v>
      </c>
      <c r="DW16" s="385">
        <v>71</v>
      </c>
      <c r="DX16" s="385" t="s">
        <v>2621</v>
      </c>
      <c r="DY16" s="385">
        <v>0</v>
      </c>
      <c r="DZ16" s="14">
        <v>134525</v>
      </c>
      <c r="EA16" s="426"/>
      <c r="EB16" s="398">
        <v>18</v>
      </c>
      <c r="EC16" s="398" t="s">
        <v>1372</v>
      </c>
      <c r="ED16" s="398" t="s">
        <v>1370</v>
      </c>
      <c r="EF16" s="601">
        <f t="shared" si="47"/>
        <v>390</v>
      </c>
      <c r="EG16" s="597">
        <f t="shared" si="59"/>
        <v>1</v>
      </c>
      <c r="EI16" s="605">
        <f t="shared" si="49"/>
        <v>13</v>
      </c>
    </row>
    <row r="17" spans="1:139" s="372" customFormat="1" ht="16.149999999999999" hidden="1" customHeight="1">
      <c r="A17" s="573" t="s">
        <v>69</v>
      </c>
      <c r="B17" s="407" t="s">
        <v>83</v>
      </c>
      <c r="C17" s="530" t="s">
        <v>1344</v>
      </c>
      <c r="D17" s="393" t="s">
        <v>51</v>
      </c>
      <c r="E17" s="393" t="s">
        <v>84</v>
      </c>
      <c r="F17" s="393" t="s">
        <v>85</v>
      </c>
      <c r="G17" s="393">
        <v>100</v>
      </c>
      <c r="H17" s="393" t="s">
        <v>86</v>
      </c>
      <c r="I17" s="393" t="s">
        <v>74</v>
      </c>
      <c r="J17" s="393" t="s">
        <v>131</v>
      </c>
      <c r="K17" s="393" t="s">
        <v>2147</v>
      </c>
      <c r="L17" s="393" t="s">
        <v>2130</v>
      </c>
      <c r="M17" s="396"/>
      <c r="N17" s="392"/>
      <c r="O17" s="408">
        <v>3</v>
      </c>
      <c r="P17" s="14">
        <v>143844</v>
      </c>
      <c r="Q17" s="14">
        <v>143844</v>
      </c>
      <c r="R17" s="576">
        <v>0</v>
      </c>
      <c r="S17" s="391">
        <v>0</v>
      </c>
      <c r="T17" s="382">
        <v>0</v>
      </c>
      <c r="U17" s="382">
        <v>6</v>
      </c>
      <c r="V17" s="423">
        <v>0</v>
      </c>
      <c r="W17" s="1882">
        <v>0</v>
      </c>
      <c r="X17" s="382">
        <f t="shared" si="28"/>
        <v>6</v>
      </c>
      <c r="Y17" s="423">
        <v>0</v>
      </c>
      <c r="Z17" s="1882">
        <v>0</v>
      </c>
      <c r="AA17" s="382">
        <f t="shared" si="29"/>
        <v>6</v>
      </c>
      <c r="AB17" s="423">
        <v>0</v>
      </c>
      <c r="AC17" s="1882">
        <v>1</v>
      </c>
      <c r="AD17" s="569">
        <v>1.875</v>
      </c>
      <c r="AE17" s="569">
        <v>1.875</v>
      </c>
      <c r="AF17" s="382">
        <f t="shared" si="88"/>
        <v>2</v>
      </c>
      <c r="AG17" s="382">
        <f t="shared" si="88"/>
        <v>0</v>
      </c>
      <c r="AH17" s="382">
        <f t="shared" si="88"/>
        <v>0</v>
      </c>
      <c r="AI17" s="382">
        <f t="shared" si="88"/>
        <v>0</v>
      </c>
      <c r="AJ17" s="382">
        <f t="shared" si="88"/>
        <v>1.75</v>
      </c>
      <c r="AK17" s="382">
        <f t="shared" si="89"/>
        <v>2</v>
      </c>
      <c r="AL17" s="382">
        <f t="shared" si="89"/>
        <v>0</v>
      </c>
      <c r="AM17" s="382">
        <f t="shared" si="89"/>
        <v>0</v>
      </c>
      <c r="AN17" s="453">
        <f>IF($AD17&lt;=1,$AD17*BQ17,IF($AD17&lt;=2,BQ17+(($AD17-1)*BR17),BQ17+BR17+BS17))</f>
        <v>0</v>
      </c>
      <c r="AO17" s="457">
        <f t="shared" si="90"/>
        <v>0</v>
      </c>
      <c r="AP17" s="455">
        <f t="shared" si="90"/>
        <v>0</v>
      </c>
      <c r="AQ17" s="383">
        <f t="shared" si="90"/>
        <v>0</v>
      </c>
      <c r="AR17" s="383">
        <f t="shared" si="90"/>
        <v>0</v>
      </c>
      <c r="AS17" s="383">
        <f t="shared" si="90"/>
        <v>2</v>
      </c>
      <c r="AT17" s="383">
        <f t="shared" si="90"/>
        <v>0</v>
      </c>
      <c r="AU17" s="383">
        <f t="shared" si="90"/>
        <v>0</v>
      </c>
      <c r="AV17" s="383">
        <f t="shared" si="90"/>
        <v>0</v>
      </c>
      <c r="AW17" s="383">
        <f t="shared" si="90"/>
        <v>0</v>
      </c>
      <c r="AX17" s="383">
        <f t="shared" si="33"/>
        <v>6</v>
      </c>
      <c r="AY17" s="383">
        <v>0</v>
      </c>
      <c r="AZ17" s="383"/>
      <c r="BA17" s="382">
        <f t="shared" si="34"/>
        <v>5</v>
      </c>
      <c r="BB17" s="423">
        <v>0</v>
      </c>
      <c r="BC17" s="506">
        <f t="shared" si="16"/>
        <v>0</v>
      </c>
      <c r="BD17" s="382">
        <f t="shared" si="17"/>
        <v>0</v>
      </c>
      <c r="BE17" s="453">
        <f t="shared" si="18"/>
        <v>1</v>
      </c>
      <c r="BF17" s="382">
        <f t="shared" si="35"/>
        <v>0</v>
      </c>
      <c r="BG17" s="1882">
        <v>2</v>
      </c>
      <c r="BH17" s="1882">
        <v>1</v>
      </c>
      <c r="BI17" s="1882">
        <v>2</v>
      </c>
      <c r="BJ17" s="1882">
        <v>0</v>
      </c>
      <c r="BK17" s="1882">
        <v>0</v>
      </c>
      <c r="BL17" s="1882">
        <v>0</v>
      </c>
      <c r="BM17" s="1882">
        <v>0</v>
      </c>
      <c r="BN17" s="1882">
        <v>2</v>
      </c>
      <c r="BO17" s="1882">
        <v>0</v>
      </c>
      <c r="BP17" s="1882">
        <v>0</v>
      </c>
      <c r="BQ17" s="1882">
        <v>0</v>
      </c>
      <c r="BR17" s="1882">
        <v>0</v>
      </c>
      <c r="BS17" s="1882">
        <v>0</v>
      </c>
      <c r="BT17" s="13"/>
      <c r="BU17" s="384">
        <f t="shared" si="36"/>
        <v>18</v>
      </c>
      <c r="BV17" s="385">
        <f t="shared" si="37"/>
        <v>6</v>
      </c>
      <c r="BW17" s="386">
        <f t="shared" si="38"/>
        <v>4.5</v>
      </c>
      <c r="BX17" s="3"/>
      <c r="BY17" s="387">
        <f t="shared" si="24"/>
        <v>6</v>
      </c>
      <c r="BZ17" s="382">
        <f t="shared" si="39"/>
        <v>6</v>
      </c>
      <c r="CA17" s="382">
        <f t="shared" si="40"/>
        <v>6</v>
      </c>
      <c r="CB17" s="382">
        <f t="shared" si="41"/>
        <v>5</v>
      </c>
      <c r="CC17" s="382">
        <f t="shared" si="91"/>
        <v>3</v>
      </c>
      <c r="CD17" s="382">
        <f t="shared" si="92"/>
        <v>2</v>
      </c>
      <c r="CE17" s="382">
        <f t="shared" si="93"/>
        <v>0</v>
      </c>
      <c r="CF17" s="382">
        <f t="shared" si="94"/>
        <v>0</v>
      </c>
      <c r="CG17" s="382">
        <f t="shared" si="95"/>
        <v>0</v>
      </c>
      <c r="CH17" s="382">
        <f t="shared" si="96"/>
        <v>2</v>
      </c>
      <c r="CI17" s="382">
        <f t="shared" si="97"/>
        <v>2</v>
      </c>
      <c r="CJ17" s="382">
        <f t="shared" si="98"/>
        <v>0</v>
      </c>
      <c r="CK17" s="388">
        <f t="shared" si="99"/>
        <v>0</v>
      </c>
      <c r="CL17" s="3"/>
      <c r="CM17" s="384">
        <f t="shared" si="26"/>
        <v>0</v>
      </c>
      <c r="CN17" s="385">
        <f t="shared" si="43"/>
        <v>0</v>
      </c>
      <c r="CO17" s="385">
        <f>AB17</f>
        <v>0</v>
      </c>
      <c r="CP17" s="385">
        <f t="shared" si="100"/>
        <v>0</v>
      </c>
      <c r="CQ17" s="385">
        <f t="shared" si="101"/>
        <v>0</v>
      </c>
      <c r="CR17" s="385">
        <f t="shared" si="101"/>
        <v>0</v>
      </c>
      <c r="CS17" s="385">
        <f t="shared" si="101"/>
        <v>0</v>
      </c>
      <c r="CT17" s="385">
        <f t="shared" si="101"/>
        <v>0</v>
      </c>
      <c r="CU17" s="385">
        <f t="shared" si="101"/>
        <v>2</v>
      </c>
      <c r="CV17" s="385">
        <f t="shared" si="101"/>
        <v>0</v>
      </c>
      <c r="CW17" s="385">
        <f t="shared" si="101"/>
        <v>0</v>
      </c>
      <c r="CX17" s="386">
        <f t="shared" si="101"/>
        <v>0</v>
      </c>
      <c r="CY17" s="3"/>
      <c r="CZ17" s="586">
        <v>8</v>
      </c>
      <c r="DA17" s="582">
        <v>50</v>
      </c>
      <c r="DB17" s="391">
        <v>28</v>
      </c>
      <c r="DC17" s="576">
        <v>0</v>
      </c>
      <c r="DD17" s="389">
        <v>0</v>
      </c>
      <c r="DE17" s="390">
        <v>0</v>
      </c>
      <c r="DF17" s="390">
        <v>0</v>
      </c>
      <c r="DG17" s="390">
        <v>0</v>
      </c>
      <c r="DH17" s="390">
        <f t="shared" si="45"/>
        <v>0</v>
      </c>
      <c r="DI17" s="390"/>
      <c r="DJ17" s="390"/>
      <c r="DK17" s="390"/>
      <c r="DL17" s="390"/>
      <c r="DM17" s="390"/>
      <c r="DN17" s="390"/>
      <c r="DO17" s="390"/>
      <c r="DP17" s="391">
        <f t="shared" si="46"/>
        <v>0</v>
      </c>
      <c r="DQ17" s="376"/>
      <c r="DR17" s="376"/>
      <c r="DS17" s="385">
        <v>2</v>
      </c>
      <c r="DT17" s="385">
        <v>1</v>
      </c>
      <c r="DU17" s="385">
        <v>1262</v>
      </c>
      <c r="DV17" s="385" t="s">
        <v>2620</v>
      </c>
      <c r="DW17" s="385">
        <v>71</v>
      </c>
      <c r="DX17" s="385" t="s">
        <v>2621</v>
      </c>
      <c r="DY17" s="385">
        <v>0</v>
      </c>
      <c r="DZ17" s="14">
        <v>143844</v>
      </c>
      <c r="EA17" s="426"/>
      <c r="EB17" s="398">
        <v>18</v>
      </c>
      <c r="EC17" s="398" t="s">
        <v>1566</v>
      </c>
      <c r="ED17" s="398" t="s">
        <v>1370</v>
      </c>
      <c r="EF17" s="601" t="str">
        <f t="shared" si="47"/>
        <v>ok</v>
      </c>
      <c r="EG17" s="597">
        <f t="shared" si="59"/>
        <v>0</v>
      </c>
      <c r="EI17" s="605">
        <f t="shared" si="49"/>
        <v>6</v>
      </c>
    </row>
    <row r="18" spans="1:139" s="372" customFormat="1" ht="16.149999999999999" hidden="1" customHeight="1">
      <c r="A18" s="573" t="s">
        <v>69</v>
      </c>
      <c r="B18" s="407" t="s">
        <v>94</v>
      </c>
      <c r="C18" s="530" t="s">
        <v>94</v>
      </c>
      <c r="D18" s="393" t="s">
        <v>51</v>
      </c>
      <c r="E18" s="393" t="s">
        <v>95</v>
      </c>
      <c r="F18" s="393" t="s">
        <v>2506</v>
      </c>
      <c r="G18" s="395">
        <v>108</v>
      </c>
      <c r="H18" s="393" t="s">
        <v>73</v>
      </c>
      <c r="I18" s="393" t="s">
        <v>74</v>
      </c>
      <c r="J18" s="393" t="s">
        <v>131</v>
      </c>
      <c r="K18" s="393" t="s">
        <v>2146</v>
      </c>
      <c r="L18" s="393" t="s">
        <v>2130</v>
      </c>
      <c r="M18" s="396"/>
      <c r="N18" s="392">
        <v>44452</v>
      </c>
      <c r="O18" s="408">
        <v>3</v>
      </c>
      <c r="P18" s="14">
        <v>168653</v>
      </c>
      <c r="Q18" s="14">
        <v>168653</v>
      </c>
      <c r="R18" s="576">
        <v>0</v>
      </c>
      <c r="S18" s="391">
        <v>0</v>
      </c>
      <c r="T18" s="382">
        <v>0</v>
      </c>
      <c r="U18" s="382">
        <v>24</v>
      </c>
      <c r="V18" s="423">
        <v>0</v>
      </c>
      <c r="W18" s="1882">
        <v>6</v>
      </c>
      <c r="X18" s="382">
        <f t="shared" si="28"/>
        <v>18</v>
      </c>
      <c r="Y18" s="423">
        <v>0</v>
      </c>
      <c r="Z18" s="1882">
        <v>2</v>
      </c>
      <c r="AA18" s="382">
        <f t="shared" si="29"/>
        <v>16</v>
      </c>
      <c r="AB18" s="423">
        <v>0</v>
      </c>
      <c r="AC18" s="1882">
        <v>4</v>
      </c>
      <c r="AD18" s="569">
        <v>1.875</v>
      </c>
      <c r="AE18" s="569">
        <v>1.875</v>
      </c>
      <c r="AF18" s="382">
        <f t="shared" si="88"/>
        <v>3</v>
      </c>
      <c r="AG18" s="382">
        <f t="shared" si="88"/>
        <v>0.875</v>
      </c>
      <c r="AH18" s="382">
        <f t="shared" si="88"/>
        <v>2.75</v>
      </c>
      <c r="AI18" s="382">
        <f t="shared" si="88"/>
        <v>3.75</v>
      </c>
      <c r="AJ18" s="382">
        <f t="shared" si="88"/>
        <v>4.625</v>
      </c>
      <c r="AK18" s="382">
        <f t="shared" si="89"/>
        <v>4.75</v>
      </c>
      <c r="AL18" s="382">
        <f t="shared" si="89"/>
        <v>3.75</v>
      </c>
      <c r="AM18" s="382">
        <f t="shared" si="89"/>
        <v>3.75</v>
      </c>
      <c r="AN18" s="453">
        <f>IF($AD18&lt;=1,$AD18*BQ18,IF($AD18&lt;=2,BQ18+(($AD18-1)*BR18),BQ18+BR18+BS18))</f>
        <v>3.75</v>
      </c>
      <c r="AO18" s="457">
        <f t="shared" si="90"/>
        <v>0</v>
      </c>
      <c r="AP18" s="455">
        <f t="shared" si="90"/>
        <v>1</v>
      </c>
      <c r="AQ18" s="383">
        <f t="shared" si="90"/>
        <v>2</v>
      </c>
      <c r="AR18" s="383">
        <f t="shared" si="90"/>
        <v>2</v>
      </c>
      <c r="AS18" s="383">
        <f t="shared" si="90"/>
        <v>3</v>
      </c>
      <c r="AT18" s="383">
        <f t="shared" si="90"/>
        <v>2</v>
      </c>
      <c r="AU18" s="383">
        <f t="shared" si="90"/>
        <v>2</v>
      </c>
      <c r="AV18" s="383">
        <f t="shared" si="90"/>
        <v>2</v>
      </c>
      <c r="AW18" s="383">
        <f t="shared" si="90"/>
        <v>2</v>
      </c>
      <c r="AX18" s="383">
        <f t="shared" si="33"/>
        <v>24</v>
      </c>
      <c r="AY18" s="383">
        <v>0</v>
      </c>
      <c r="AZ18" s="383"/>
      <c r="BA18" s="382">
        <f t="shared" si="34"/>
        <v>12</v>
      </c>
      <c r="BB18" s="423">
        <v>0</v>
      </c>
      <c r="BC18" s="506">
        <f t="shared" si="16"/>
        <v>6</v>
      </c>
      <c r="BD18" s="382">
        <f t="shared" si="17"/>
        <v>2</v>
      </c>
      <c r="BE18" s="453">
        <f t="shared" si="18"/>
        <v>4</v>
      </c>
      <c r="BF18" s="382">
        <f t="shared" si="35"/>
        <v>0</v>
      </c>
      <c r="BG18" s="1882">
        <v>6</v>
      </c>
      <c r="BH18" s="1882">
        <v>3</v>
      </c>
      <c r="BI18" s="1882">
        <v>3</v>
      </c>
      <c r="BJ18" s="1882">
        <v>0</v>
      </c>
      <c r="BK18" s="1882">
        <v>1</v>
      </c>
      <c r="BL18" s="1882">
        <v>2</v>
      </c>
      <c r="BM18" s="1882">
        <v>2</v>
      </c>
      <c r="BN18" s="1882">
        <v>3</v>
      </c>
      <c r="BO18" s="1882">
        <v>2</v>
      </c>
      <c r="BP18" s="1882">
        <v>2</v>
      </c>
      <c r="BQ18" s="1882">
        <v>2</v>
      </c>
      <c r="BR18" s="1882">
        <v>2</v>
      </c>
      <c r="BS18" s="1882">
        <v>2</v>
      </c>
      <c r="BT18" s="16"/>
      <c r="BU18" s="387">
        <f t="shared" si="36"/>
        <v>6</v>
      </c>
      <c r="BV18" s="382">
        <f t="shared" si="37"/>
        <v>4.5</v>
      </c>
      <c r="BW18" s="388">
        <f t="shared" si="38"/>
        <v>3.6923076923076925</v>
      </c>
      <c r="BX18" s="3"/>
      <c r="BY18" s="387">
        <f t="shared" si="24"/>
        <v>24</v>
      </c>
      <c r="BZ18" s="382">
        <f t="shared" si="39"/>
        <v>18</v>
      </c>
      <c r="CA18" s="382">
        <f t="shared" si="40"/>
        <v>16</v>
      </c>
      <c r="CB18" s="382">
        <f t="shared" si="41"/>
        <v>12</v>
      </c>
      <c r="CC18" s="382">
        <f t="shared" si="91"/>
        <v>6</v>
      </c>
      <c r="CD18" s="382">
        <f t="shared" si="92"/>
        <v>3</v>
      </c>
      <c r="CE18" s="382">
        <f t="shared" si="93"/>
        <v>1</v>
      </c>
      <c r="CF18" s="382">
        <f t="shared" si="94"/>
        <v>3</v>
      </c>
      <c r="CG18" s="382">
        <f t="shared" si="95"/>
        <v>4</v>
      </c>
      <c r="CH18" s="382">
        <f t="shared" si="96"/>
        <v>5</v>
      </c>
      <c r="CI18" s="382">
        <f t="shared" si="97"/>
        <v>5</v>
      </c>
      <c r="CJ18" s="382">
        <f t="shared" si="98"/>
        <v>4</v>
      </c>
      <c r="CK18" s="388">
        <f t="shared" si="99"/>
        <v>4</v>
      </c>
      <c r="CL18" s="3"/>
      <c r="CM18" s="384">
        <f t="shared" si="26"/>
        <v>0</v>
      </c>
      <c r="CN18" s="385">
        <f t="shared" si="43"/>
        <v>0</v>
      </c>
      <c r="CO18" s="385">
        <f>AB18</f>
        <v>0</v>
      </c>
      <c r="CP18" s="385">
        <f t="shared" si="100"/>
        <v>0</v>
      </c>
      <c r="CQ18" s="385">
        <f t="shared" si="101"/>
        <v>0</v>
      </c>
      <c r="CR18" s="385">
        <f t="shared" si="101"/>
        <v>1</v>
      </c>
      <c r="CS18" s="385">
        <f t="shared" si="101"/>
        <v>2</v>
      </c>
      <c r="CT18" s="385">
        <f t="shared" si="101"/>
        <v>2</v>
      </c>
      <c r="CU18" s="385">
        <f t="shared" si="101"/>
        <v>3</v>
      </c>
      <c r="CV18" s="385">
        <f t="shared" si="101"/>
        <v>2</v>
      </c>
      <c r="CW18" s="385">
        <f t="shared" si="101"/>
        <v>2</v>
      </c>
      <c r="CX18" s="386">
        <f t="shared" si="101"/>
        <v>2</v>
      </c>
      <c r="CY18" s="3"/>
      <c r="CZ18" s="586">
        <v>2</v>
      </c>
      <c r="DA18" s="582">
        <v>0</v>
      </c>
      <c r="DB18" s="391">
        <v>40</v>
      </c>
      <c r="DC18" s="576">
        <v>0</v>
      </c>
      <c r="DD18" s="389">
        <v>0</v>
      </c>
      <c r="DE18" s="390">
        <v>0</v>
      </c>
      <c r="DF18" s="390">
        <v>0</v>
      </c>
      <c r="DG18" s="390">
        <v>0</v>
      </c>
      <c r="DH18" s="390">
        <f t="shared" si="45"/>
        <v>0</v>
      </c>
      <c r="DI18" s="390"/>
      <c r="DJ18" s="390"/>
      <c r="DK18" s="390"/>
      <c r="DL18" s="390"/>
      <c r="DM18" s="390"/>
      <c r="DN18" s="390"/>
      <c r="DO18" s="390"/>
      <c r="DP18" s="391">
        <f t="shared" si="46"/>
        <v>0</v>
      </c>
      <c r="DQ18" s="376"/>
      <c r="DR18" s="376"/>
      <c r="DS18" s="385">
        <v>1</v>
      </c>
      <c r="DT18" s="385">
        <v>2</v>
      </c>
      <c r="DU18" s="385">
        <v>1494</v>
      </c>
      <c r="DV18" s="385" t="s">
        <v>2620</v>
      </c>
      <c r="DW18" s="385">
        <v>72</v>
      </c>
      <c r="DX18" s="385" t="s">
        <v>2624</v>
      </c>
      <c r="DY18" s="385">
        <v>0</v>
      </c>
      <c r="DZ18" s="14">
        <v>168653</v>
      </c>
      <c r="EA18" s="426"/>
      <c r="EB18" s="398">
        <v>20</v>
      </c>
      <c r="EC18" s="398" t="s">
        <v>1372</v>
      </c>
      <c r="ED18" s="398" t="s">
        <v>1370</v>
      </c>
      <c r="EF18" s="601">
        <f t="shared" si="47"/>
        <v>120</v>
      </c>
      <c r="EG18" s="597">
        <f t="shared" si="59"/>
        <v>6</v>
      </c>
      <c r="EI18" s="605">
        <f t="shared" si="49"/>
        <v>24</v>
      </c>
    </row>
    <row r="19" spans="1:139" s="372" customFormat="1" ht="16.149999999999999" hidden="1" customHeight="1">
      <c r="A19" s="573" t="s">
        <v>45</v>
      </c>
      <c r="B19" s="407" t="s">
        <v>96</v>
      </c>
      <c r="C19" s="530" t="s">
        <v>96</v>
      </c>
      <c r="D19" s="393" t="s">
        <v>46</v>
      </c>
      <c r="E19" s="393" t="s">
        <v>97</v>
      </c>
      <c r="F19" s="393" t="s">
        <v>98</v>
      </c>
      <c r="G19" s="393">
        <v>100</v>
      </c>
      <c r="H19" s="393" t="s">
        <v>53</v>
      </c>
      <c r="I19" s="393" t="s">
        <v>99</v>
      </c>
      <c r="J19" s="393" t="s">
        <v>131</v>
      </c>
      <c r="K19" s="393" t="s">
        <v>2147</v>
      </c>
      <c r="L19" s="393" t="s">
        <v>2130</v>
      </c>
      <c r="M19" s="396"/>
      <c r="N19" s="392">
        <v>43208</v>
      </c>
      <c r="O19" s="408">
        <v>3</v>
      </c>
      <c r="P19" s="14">
        <v>242096</v>
      </c>
      <c r="Q19" s="14">
        <v>242096</v>
      </c>
      <c r="R19" s="576">
        <v>171</v>
      </c>
      <c r="S19" s="391">
        <v>48</v>
      </c>
      <c r="T19" s="382">
        <v>7</v>
      </c>
      <c r="U19" s="382">
        <v>62</v>
      </c>
      <c r="V19" s="423">
        <v>0</v>
      </c>
      <c r="W19" s="1882">
        <v>16</v>
      </c>
      <c r="X19" s="382">
        <f t="shared" si="28"/>
        <v>46</v>
      </c>
      <c r="Y19" s="423">
        <v>0</v>
      </c>
      <c r="Z19" s="1882">
        <v>12</v>
      </c>
      <c r="AA19" s="382">
        <f t="shared" si="29"/>
        <v>34</v>
      </c>
      <c r="AB19" s="423">
        <v>12</v>
      </c>
      <c r="AC19" s="1882">
        <v>12</v>
      </c>
      <c r="AD19" s="569">
        <v>1.875</v>
      </c>
      <c r="AE19" s="569">
        <v>1.875</v>
      </c>
      <c r="AF19" s="382">
        <f t="shared" si="88"/>
        <v>26.25</v>
      </c>
      <c r="AG19" s="382">
        <f t="shared" si="88"/>
        <v>24.5</v>
      </c>
      <c r="AH19" s="382">
        <f t="shared" si="88"/>
        <v>24.25</v>
      </c>
      <c r="AI19" s="382">
        <f t="shared" si="88"/>
        <v>28.875</v>
      </c>
      <c r="AJ19" s="382">
        <f t="shared" si="88"/>
        <v>33.625</v>
      </c>
      <c r="AK19" s="382">
        <f t="shared" si="89"/>
        <v>35.625</v>
      </c>
      <c r="AL19" s="382">
        <f t="shared" si="89"/>
        <v>29.5</v>
      </c>
      <c r="AM19" s="382">
        <f t="shared" si="89"/>
        <v>23.375</v>
      </c>
      <c r="AN19" s="453">
        <f>IF($AD19&lt;=1,$AD19*BQ19,IF($AD19&lt;=2,BQ19+(($AD19-1)*BR19),BQ19+BR19+BS19))</f>
        <v>25.25</v>
      </c>
      <c r="AO19" s="457">
        <f t="shared" si="90"/>
        <v>0</v>
      </c>
      <c r="AP19" s="455">
        <f t="shared" si="90"/>
        <v>4</v>
      </c>
      <c r="AQ19" s="383">
        <f t="shared" si="90"/>
        <v>13</v>
      </c>
      <c r="AR19" s="383">
        <f t="shared" si="90"/>
        <v>17</v>
      </c>
      <c r="AS19" s="383">
        <f t="shared" si="90"/>
        <v>19</v>
      </c>
      <c r="AT19" s="383">
        <f t="shared" si="90"/>
        <v>19</v>
      </c>
      <c r="AU19" s="383">
        <f t="shared" si="90"/>
        <v>13</v>
      </c>
      <c r="AV19" s="383">
        <f t="shared" si="90"/>
        <v>12</v>
      </c>
      <c r="AW19" s="383">
        <f t="shared" si="90"/>
        <v>14</v>
      </c>
      <c r="AX19" s="383">
        <f t="shared" si="33"/>
        <v>103</v>
      </c>
      <c r="AY19" s="383">
        <v>0</v>
      </c>
      <c r="AZ19" s="383"/>
      <c r="BA19" s="382">
        <f t="shared" si="34"/>
        <v>34</v>
      </c>
      <c r="BB19" s="423">
        <v>29</v>
      </c>
      <c r="BC19" s="506">
        <f t="shared" si="16"/>
        <v>16</v>
      </c>
      <c r="BD19" s="382">
        <f t="shared" si="17"/>
        <v>12</v>
      </c>
      <c r="BE19" s="453">
        <f t="shared" si="18"/>
        <v>12</v>
      </c>
      <c r="BF19" s="382">
        <f t="shared" si="35"/>
        <v>-20</v>
      </c>
      <c r="BG19" s="1882">
        <v>14</v>
      </c>
      <c r="BH19" s="1882">
        <v>14</v>
      </c>
      <c r="BI19" s="1882">
        <v>14</v>
      </c>
      <c r="BJ19" s="1882">
        <v>14</v>
      </c>
      <c r="BK19" s="1882">
        <v>12</v>
      </c>
      <c r="BL19" s="1882">
        <v>14</v>
      </c>
      <c r="BM19" s="1882">
        <v>17</v>
      </c>
      <c r="BN19" s="1882">
        <v>19</v>
      </c>
      <c r="BO19" s="1882">
        <v>19</v>
      </c>
      <c r="BP19" s="1882">
        <v>12</v>
      </c>
      <c r="BQ19" s="1882">
        <v>13</v>
      </c>
      <c r="BR19" s="1882">
        <v>14</v>
      </c>
      <c r="BS19" s="1882">
        <v>15</v>
      </c>
      <c r="BT19" s="13"/>
      <c r="BU19" s="384">
        <f t="shared" si="36"/>
        <v>4.6500000000000004</v>
      </c>
      <c r="BV19" s="385">
        <f t="shared" si="37"/>
        <v>3.6315789473684212</v>
      </c>
      <c r="BW19" s="386">
        <f t="shared" si="38"/>
        <v>2.5714285714285712</v>
      </c>
      <c r="BX19" s="3"/>
      <c r="BY19" s="387">
        <f t="shared" si="24"/>
        <v>62</v>
      </c>
      <c r="BZ19" s="382">
        <f t="shared" si="39"/>
        <v>46</v>
      </c>
      <c r="CA19" s="382">
        <f t="shared" si="40"/>
        <v>34</v>
      </c>
      <c r="CB19" s="382">
        <f t="shared" si="41"/>
        <v>34</v>
      </c>
      <c r="CC19" s="382">
        <f t="shared" si="91"/>
        <v>49</v>
      </c>
      <c r="CD19" s="382">
        <f t="shared" si="92"/>
        <v>35</v>
      </c>
      <c r="CE19" s="382">
        <f t="shared" si="93"/>
        <v>25</v>
      </c>
      <c r="CF19" s="382">
        <f t="shared" si="94"/>
        <v>24</v>
      </c>
      <c r="CG19" s="382">
        <f t="shared" si="95"/>
        <v>29</v>
      </c>
      <c r="CH19" s="382">
        <f t="shared" si="96"/>
        <v>34</v>
      </c>
      <c r="CI19" s="382">
        <f t="shared" si="97"/>
        <v>36</v>
      </c>
      <c r="CJ19" s="382">
        <f t="shared" si="98"/>
        <v>30</v>
      </c>
      <c r="CK19" s="388">
        <f t="shared" si="99"/>
        <v>23</v>
      </c>
      <c r="CL19" s="3"/>
      <c r="CM19" s="384">
        <f t="shared" si="26"/>
        <v>0</v>
      </c>
      <c r="CN19" s="385">
        <f t="shared" si="43"/>
        <v>0</v>
      </c>
      <c r="CO19" s="385">
        <f>AB19</f>
        <v>12</v>
      </c>
      <c r="CP19" s="385">
        <f t="shared" si="100"/>
        <v>29</v>
      </c>
      <c r="CQ19" s="385">
        <f t="shared" si="101"/>
        <v>0</v>
      </c>
      <c r="CR19" s="385">
        <f t="shared" si="101"/>
        <v>4</v>
      </c>
      <c r="CS19" s="385">
        <f t="shared" si="101"/>
        <v>13</v>
      </c>
      <c r="CT19" s="385">
        <f t="shared" si="101"/>
        <v>17</v>
      </c>
      <c r="CU19" s="385">
        <f t="shared" si="101"/>
        <v>19</v>
      </c>
      <c r="CV19" s="385">
        <f t="shared" si="101"/>
        <v>19</v>
      </c>
      <c r="CW19" s="385">
        <f t="shared" si="101"/>
        <v>13</v>
      </c>
      <c r="CX19" s="386">
        <f t="shared" si="101"/>
        <v>12</v>
      </c>
      <c r="CY19" s="3"/>
      <c r="CZ19" s="586">
        <v>362</v>
      </c>
      <c r="DA19" s="582">
        <v>186</v>
      </c>
      <c r="DB19" s="391">
        <v>228</v>
      </c>
      <c r="DC19" s="576">
        <v>171</v>
      </c>
      <c r="DD19" s="389">
        <v>0</v>
      </c>
      <c r="DE19" s="390">
        <v>13</v>
      </c>
      <c r="DF19" s="390">
        <v>15</v>
      </c>
      <c r="DG19" s="390">
        <v>13</v>
      </c>
      <c r="DH19" s="390">
        <f t="shared" si="45"/>
        <v>7</v>
      </c>
      <c r="DI19" s="390"/>
      <c r="DJ19" s="390"/>
      <c r="DK19" s="390"/>
      <c r="DL19" s="390"/>
      <c r="DM19" s="390"/>
      <c r="DN19" s="390"/>
      <c r="DO19" s="390"/>
      <c r="DP19" s="391">
        <f t="shared" si="46"/>
        <v>48</v>
      </c>
      <c r="DQ19" s="376"/>
      <c r="DR19" s="376"/>
      <c r="DS19" s="385">
        <v>3</v>
      </c>
      <c r="DT19" s="385">
        <v>2</v>
      </c>
      <c r="DU19" s="385">
        <v>1047</v>
      </c>
      <c r="DV19" s="385" t="s">
        <v>2620</v>
      </c>
      <c r="DW19" s="385">
        <v>72</v>
      </c>
      <c r="DX19" s="385" t="s">
        <v>2623</v>
      </c>
      <c r="DY19" s="385">
        <v>0</v>
      </c>
      <c r="DZ19" s="14">
        <v>242096</v>
      </c>
      <c r="EA19" s="426"/>
      <c r="EB19" s="398">
        <v>21</v>
      </c>
      <c r="EC19" s="398" t="s">
        <v>1371</v>
      </c>
      <c r="ED19" s="398" t="s">
        <v>1370</v>
      </c>
      <c r="EF19" s="601">
        <f t="shared" si="47"/>
        <v>116.25</v>
      </c>
      <c r="EG19" s="597">
        <f t="shared" si="59"/>
        <v>16</v>
      </c>
      <c r="EI19" s="605">
        <f t="shared" si="49"/>
        <v>110</v>
      </c>
    </row>
    <row r="20" spans="1:139" s="372" customFormat="1" ht="16.149999999999999" hidden="1" customHeight="1">
      <c r="A20" s="573" t="s">
        <v>69</v>
      </c>
      <c r="B20" s="531" t="s">
        <v>100</v>
      </c>
      <c r="C20" s="532" t="s">
        <v>100</v>
      </c>
      <c r="D20" s="533" t="s">
        <v>74</v>
      </c>
      <c r="E20" s="393" t="s">
        <v>101</v>
      </c>
      <c r="F20" s="393"/>
      <c r="G20" s="395">
        <v>102</v>
      </c>
      <c r="H20" s="393" t="s">
        <v>76</v>
      </c>
      <c r="I20" s="393" t="s">
        <v>79</v>
      </c>
      <c r="J20" s="393" t="s">
        <v>48</v>
      </c>
      <c r="K20" s="393"/>
      <c r="L20" s="393" t="s">
        <v>2130</v>
      </c>
      <c r="M20" s="396"/>
      <c r="N20" s="392">
        <v>43496</v>
      </c>
      <c r="O20" s="408">
        <v>3</v>
      </c>
      <c r="P20" s="14">
        <v>0</v>
      </c>
      <c r="Q20" s="14">
        <v>0</v>
      </c>
      <c r="R20" s="576">
        <v>0</v>
      </c>
      <c r="S20" s="391">
        <v>0</v>
      </c>
      <c r="T20" s="382">
        <v>0</v>
      </c>
      <c r="U20" s="382">
        <v>0</v>
      </c>
      <c r="V20" s="423">
        <v>0</v>
      </c>
      <c r="W20" s="1882">
        <v>0</v>
      </c>
      <c r="X20" s="382">
        <f t="shared" si="28"/>
        <v>0</v>
      </c>
      <c r="Y20" s="423">
        <v>0</v>
      </c>
      <c r="Z20" s="1882">
        <v>0</v>
      </c>
      <c r="AA20" s="382">
        <f t="shared" si="29"/>
        <v>0</v>
      </c>
      <c r="AB20" s="423">
        <v>0</v>
      </c>
      <c r="AC20" s="1882">
        <v>0</v>
      </c>
      <c r="AD20" s="569">
        <v>1.875</v>
      </c>
      <c r="AE20" s="569">
        <v>1.875</v>
      </c>
      <c r="AF20" s="382">
        <f>IF($AD20&lt;=1,$AD20*BG20,IF($AD20&lt;=2,BG20+(($AD20-1)*BH20),BG20+BH20+BI20))</f>
        <v>0</v>
      </c>
      <c r="AG20" s="382">
        <f>IF($AD20&lt;=1,$AD20*BH20,IF($AD20&lt;=2,BH20+(($AD20-1)*BI20),BH20+BI20+BJ20))</f>
        <v>0</v>
      </c>
      <c r="AH20" s="382">
        <f>IF($AD20&lt;=1,$AD20*BI20,IF($AD20&lt;=2,BI20+(($AD20-1)*BJ20),BI20+BJ20+BK20))</f>
        <v>0</v>
      </c>
      <c r="AI20" s="382">
        <f>IF($AD20&lt;=1,$AD20*BJ20,IF($AD20&lt;=2,BJ20+(($AD20-1)*BK20),BJ20+BK20+BL20))</f>
        <v>0</v>
      </c>
      <c r="AJ20" s="382">
        <f>IF($AD20&lt;=1,$AD20*BK20,IF($AD20&lt;=2,BK20+(($AD20-1)*BL20),BK20+BL20+BM20))</f>
        <v>0</v>
      </c>
      <c r="AK20" s="382">
        <f>IF($AE20&lt;=1,$AE20*BL20,IF($AE20&lt;=2,BL20+(($AE20-1)*BM20),BL20+BM20+BN20))</f>
        <v>0</v>
      </c>
      <c r="AL20" s="382">
        <f>IF($AE20&lt;=1,$AE20*BM20,IF($AE20&lt;=2,BM20+(($AE20-1)*BN20),BM20+BN20+BO20))</f>
        <v>0</v>
      </c>
      <c r="AM20" s="382">
        <f>IF($AE20&lt;=1,$AE20*BN20,IF($AE20&lt;=2,BN20+(($AE20-1)*BO20),BN20+BO20+BP20))</f>
        <v>0</v>
      </c>
      <c r="AN20" s="453">
        <f>IF($AD20&lt;=1,$AD20*BO20,IF($AD20&lt;=2,BO20+(($AD20-1)*BP20),BO20+BP20+BQ20))</f>
        <v>0</v>
      </c>
      <c r="AO20" s="457">
        <f>ROUND(IF(AA20-AC20-AF20&gt;0,0,AF20+AC20-AA20),0)</f>
        <v>0</v>
      </c>
      <c r="AP20" s="455">
        <f t="shared" ref="AP20:AW20" si="102">ROUND(IF(CB20-AG20-BG20&gt;0,0,BG20+AG20-CB20),0)</f>
        <v>0</v>
      </c>
      <c r="AQ20" s="383">
        <f t="shared" si="102"/>
        <v>0</v>
      </c>
      <c r="AR20" s="383">
        <f t="shared" si="102"/>
        <v>0</v>
      </c>
      <c r="AS20" s="383">
        <f t="shared" si="102"/>
        <v>0</v>
      </c>
      <c r="AT20" s="383">
        <f t="shared" si="102"/>
        <v>0</v>
      </c>
      <c r="AU20" s="383">
        <f t="shared" si="102"/>
        <v>0</v>
      </c>
      <c r="AV20" s="383">
        <f t="shared" si="102"/>
        <v>0</v>
      </c>
      <c r="AW20" s="383">
        <f t="shared" si="102"/>
        <v>0</v>
      </c>
      <c r="AX20" s="383">
        <f t="shared" si="33"/>
        <v>0</v>
      </c>
      <c r="AY20" s="383"/>
      <c r="AZ20" s="383"/>
      <c r="BA20" s="382">
        <f t="shared" si="34"/>
        <v>0</v>
      </c>
      <c r="BB20" s="423">
        <v>0</v>
      </c>
      <c r="BC20" s="506">
        <f t="shared" si="16"/>
        <v>0</v>
      </c>
      <c r="BD20" s="382">
        <f t="shared" si="17"/>
        <v>0</v>
      </c>
      <c r="BE20" s="453">
        <f t="shared" si="18"/>
        <v>0</v>
      </c>
      <c r="BF20" s="382">
        <f t="shared" si="35"/>
        <v>0</v>
      </c>
      <c r="BG20" s="1882">
        <v>0</v>
      </c>
      <c r="BH20" s="1882">
        <v>0</v>
      </c>
      <c r="BI20" s="1882">
        <v>0</v>
      </c>
      <c r="BJ20" s="1882">
        <v>0</v>
      </c>
      <c r="BK20" s="1882">
        <v>0</v>
      </c>
      <c r="BL20" s="1882">
        <v>0</v>
      </c>
      <c r="BM20" s="1882">
        <v>0</v>
      </c>
      <c r="BN20" s="1882">
        <v>0</v>
      </c>
      <c r="BO20" s="1882">
        <v>0</v>
      </c>
      <c r="BP20" s="1882">
        <v>0</v>
      </c>
      <c r="BQ20" s="1882">
        <v>0</v>
      </c>
      <c r="BR20" s="1882">
        <v>0</v>
      </c>
      <c r="BS20" s="1882">
        <v>0</v>
      </c>
      <c r="BT20" s="16"/>
      <c r="BU20" s="387">
        <f t="shared" si="36"/>
        <v>0</v>
      </c>
      <c r="BV20" s="382">
        <f t="shared" si="37"/>
        <v>0</v>
      </c>
      <c r="BW20" s="388">
        <f t="shared" si="38"/>
        <v>0</v>
      </c>
      <c r="BX20" s="3"/>
      <c r="BY20" s="387">
        <f t="shared" si="24"/>
        <v>0</v>
      </c>
      <c r="BZ20" s="382">
        <f t="shared" si="39"/>
        <v>0</v>
      </c>
      <c r="CA20" s="382">
        <f t="shared" si="40"/>
        <v>0</v>
      </c>
      <c r="CB20" s="382">
        <f t="shared" si="41"/>
        <v>0</v>
      </c>
      <c r="CC20" s="382">
        <f t="shared" si="91"/>
        <v>0</v>
      </c>
      <c r="CD20" s="382">
        <f t="shared" si="92"/>
        <v>0</v>
      </c>
      <c r="CE20" s="382">
        <f t="shared" si="93"/>
        <v>0</v>
      </c>
      <c r="CF20" s="382">
        <f t="shared" si="94"/>
        <v>0</v>
      </c>
      <c r="CG20" s="382">
        <f t="shared" si="95"/>
        <v>0</v>
      </c>
      <c r="CH20" s="382">
        <f t="shared" si="96"/>
        <v>0</v>
      </c>
      <c r="CI20" s="382">
        <f t="shared" si="97"/>
        <v>0</v>
      </c>
      <c r="CJ20" s="382">
        <f t="shared" si="98"/>
        <v>0</v>
      </c>
      <c r="CK20" s="388">
        <f t="shared" si="99"/>
        <v>0</v>
      </c>
      <c r="CL20" s="3"/>
      <c r="CM20" s="384">
        <f t="shared" si="26"/>
        <v>0</v>
      </c>
      <c r="CN20" s="385">
        <f t="shared" si="43"/>
        <v>0</v>
      </c>
      <c r="CO20" s="385">
        <f t="shared" ref="CO20:CW20" si="103">AO20</f>
        <v>0</v>
      </c>
      <c r="CP20" s="385">
        <f t="shared" si="103"/>
        <v>0</v>
      </c>
      <c r="CQ20" s="385">
        <f t="shared" si="103"/>
        <v>0</v>
      </c>
      <c r="CR20" s="385">
        <f t="shared" si="103"/>
        <v>0</v>
      </c>
      <c r="CS20" s="385">
        <f t="shared" si="103"/>
        <v>0</v>
      </c>
      <c r="CT20" s="385">
        <f t="shared" si="103"/>
        <v>0</v>
      </c>
      <c r="CU20" s="385">
        <f t="shared" si="103"/>
        <v>0</v>
      </c>
      <c r="CV20" s="385">
        <f t="shared" si="103"/>
        <v>0</v>
      </c>
      <c r="CW20" s="385">
        <f t="shared" si="103"/>
        <v>0</v>
      </c>
      <c r="CX20" s="386">
        <f>AW20</f>
        <v>0</v>
      </c>
      <c r="CY20" s="3"/>
      <c r="CZ20" s="586">
        <v>4</v>
      </c>
      <c r="DA20" s="582">
        <v>4</v>
      </c>
      <c r="DB20" s="391">
        <v>0</v>
      </c>
      <c r="DC20" s="576">
        <v>0</v>
      </c>
      <c r="DD20" s="389">
        <v>0</v>
      </c>
      <c r="DE20" s="390">
        <v>0</v>
      </c>
      <c r="DF20" s="390">
        <v>0</v>
      </c>
      <c r="DG20" s="390">
        <v>0</v>
      </c>
      <c r="DH20" s="390">
        <f t="shared" si="45"/>
        <v>0</v>
      </c>
      <c r="DI20" s="390"/>
      <c r="DJ20" s="390"/>
      <c r="DK20" s="390"/>
      <c r="DL20" s="390"/>
      <c r="DM20" s="390"/>
      <c r="DN20" s="390"/>
      <c r="DO20" s="390"/>
      <c r="DP20" s="391">
        <f t="shared" si="46"/>
        <v>0</v>
      </c>
      <c r="DQ20" s="376"/>
      <c r="DR20" s="376"/>
      <c r="DS20" s="385">
        <v>4</v>
      </c>
      <c r="DT20" s="385">
        <v>2</v>
      </c>
      <c r="DU20" s="385">
        <v>1275</v>
      </c>
      <c r="DV20" s="385" t="s">
        <v>2620</v>
      </c>
      <c r="DW20" s="385">
        <v>72</v>
      </c>
      <c r="DX20" s="385" t="s">
        <v>2624</v>
      </c>
      <c r="DY20" s="385">
        <v>0</v>
      </c>
      <c r="DZ20" s="14">
        <v>0</v>
      </c>
      <c r="EA20" s="426"/>
      <c r="EB20" s="398">
        <v>19</v>
      </c>
      <c r="EC20" s="398" t="s">
        <v>1372</v>
      </c>
      <c r="ED20" s="398" t="s">
        <v>1370</v>
      </c>
      <c r="EF20" s="601" t="str">
        <f t="shared" si="47"/>
        <v>ok</v>
      </c>
      <c r="EG20" s="597">
        <f t="shared" si="59"/>
        <v>0</v>
      </c>
      <c r="EI20" s="605">
        <f t="shared" si="49"/>
        <v>0</v>
      </c>
    </row>
    <row r="21" spans="1:139" s="372" customFormat="1" ht="16.149999999999999" hidden="1" customHeight="1">
      <c r="A21" s="573" t="s">
        <v>1523</v>
      </c>
      <c r="B21" s="411" t="s">
        <v>1517</v>
      </c>
      <c r="C21" s="411" t="s">
        <v>1517</v>
      </c>
      <c r="D21" s="412" t="s">
        <v>51</v>
      </c>
      <c r="E21" s="394" t="s">
        <v>103</v>
      </c>
      <c r="F21" s="394" t="s">
        <v>1522</v>
      </c>
      <c r="G21" s="397">
        <v>103</v>
      </c>
      <c r="H21" s="394" t="s">
        <v>55</v>
      </c>
      <c r="I21" s="394" t="s">
        <v>74</v>
      </c>
      <c r="J21" s="394" t="s">
        <v>1462</v>
      </c>
      <c r="K21" s="393"/>
      <c r="L21" s="393" t="s">
        <v>47</v>
      </c>
      <c r="M21" s="396" t="s">
        <v>1708</v>
      </c>
      <c r="N21" s="392">
        <v>44893</v>
      </c>
      <c r="O21" s="408">
        <v>3</v>
      </c>
      <c r="P21" s="14">
        <v>0</v>
      </c>
      <c r="Q21" s="14">
        <v>0</v>
      </c>
      <c r="R21" s="576">
        <v>6</v>
      </c>
      <c r="S21" s="391">
        <v>4</v>
      </c>
      <c r="T21" s="382">
        <v>2</v>
      </c>
      <c r="U21" s="382">
        <v>1</v>
      </c>
      <c r="V21" s="423">
        <v>0</v>
      </c>
      <c r="W21" s="1882">
        <v>0</v>
      </c>
      <c r="X21" s="382">
        <f t="shared" si="28"/>
        <v>1</v>
      </c>
      <c r="Y21" s="423">
        <v>0</v>
      </c>
      <c r="Z21" s="1882">
        <v>0</v>
      </c>
      <c r="AA21" s="382">
        <f t="shared" si="29"/>
        <v>1</v>
      </c>
      <c r="AB21" s="423">
        <v>0</v>
      </c>
      <c r="AC21" s="1882">
        <v>0</v>
      </c>
      <c r="AD21" s="569">
        <v>1.875</v>
      </c>
      <c r="AE21" s="569">
        <v>1.875</v>
      </c>
      <c r="AF21" s="382">
        <f t="shared" ref="AF21:AJ23" si="104">IF($AD21&lt;=1,$AD21*BH21,IF($AD21&lt;=2,BH21+(($AD21-1)*BI21),BH21+BI21+BJ21))</f>
        <v>0</v>
      </c>
      <c r="AG21" s="382">
        <f t="shared" si="104"/>
        <v>0</v>
      </c>
      <c r="AH21" s="382">
        <f t="shared" si="104"/>
        <v>0</v>
      </c>
      <c r="AI21" s="382">
        <f t="shared" si="104"/>
        <v>0</v>
      </c>
      <c r="AJ21" s="382">
        <f t="shared" si="104"/>
        <v>0</v>
      </c>
      <c r="AK21" s="382">
        <f t="shared" ref="AK21:AM23" si="105">IF($AE21&lt;=1,$AE21*BM21,IF($AE21&lt;=2,BM21+(($AE21-1)*BN21),BM21+BN21+BO21))</f>
        <v>0</v>
      </c>
      <c r="AL21" s="382">
        <f t="shared" si="105"/>
        <v>0</v>
      </c>
      <c r="AM21" s="382">
        <f t="shared" si="105"/>
        <v>0</v>
      </c>
      <c r="AN21" s="453">
        <f>IF($AD21&lt;=1,$AD21*BP21,IF($AD21&lt;=2,BP21+(($AD21-1)*BQ21),BP21+BQ21+BR21))</f>
        <v>0</v>
      </c>
      <c r="AO21" s="457">
        <f>ROUND(IF(BA21-BG21-AF21&gt;0,0,AF21+BG21-BA21),0)</f>
        <v>0</v>
      </c>
      <c r="AP21" s="455">
        <f t="shared" ref="AP21:AW23" si="106">ROUND(IF(CC21-BH21-AG21&gt;0,0,AG21+BH21-CC21),0)</f>
        <v>0</v>
      </c>
      <c r="AQ21" s="383">
        <f t="shared" si="106"/>
        <v>0</v>
      </c>
      <c r="AR21" s="383">
        <f t="shared" si="106"/>
        <v>0</v>
      </c>
      <c r="AS21" s="383">
        <f t="shared" si="106"/>
        <v>0</v>
      </c>
      <c r="AT21" s="383">
        <f t="shared" si="106"/>
        <v>0</v>
      </c>
      <c r="AU21" s="383">
        <f t="shared" si="106"/>
        <v>0</v>
      </c>
      <c r="AV21" s="383">
        <f t="shared" si="106"/>
        <v>0</v>
      </c>
      <c r="AW21" s="383">
        <f t="shared" si="106"/>
        <v>0</v>
      </c>
      <c r="AX21" s="383">
        <f t="shared" si="33"/>
        <v>1</v>
      </c>
      <c r="AY21" s="383"/>
      <c r="AZ21" s="383"/>
      <c r="BA21" s="382">
        <f t="shared" si="34"/>
        <v>1</v>
      </c>
      <c r="BB21" s="423">
        <v>0</v>
      </c>
      <c r="BC21" s="506">
        <f t="shared" si="16"/>
        <v>0</v>
      </c>
      <c r="BD21" s="382">
        <f t="shared" si="17"/>
        <v>0</v>
      </c>
      <c r="BE21" s="453">
        <f t="shared" si="18"/>
        <v>0</v>
      </c>
      <c r="BF21" s="382">
        <f t="shared" si="35"/>
        <v>0</v>
      </c>
      <c r="BG21" s="1882">
        <v>1</v>
      </c>
      <c r="BH21" s="1882">
        <v>0</v>
      </c>
      <c r="BI21" s="1882">
        <v>0</v>
      </c>
      <c r="BJ21" s="1882"/>
      <c r="BK21" s="1882">
        <v>0</v>
      </c>
      <c r="BL21" s="1882">
        <v>0</v>
      </c>
      <c r="BM21" s="1882">
        <v>0</v>
      </c>
      <c r="BN21" s="1882">
        <v>0</v>
      </c>
      <c r="BO21" s="1882">
        <v>0</v>
      </c>
      <c r="BP21" s="1882">
        <v>0</v>
      </c>
      <c r="BQ21" s="1882">
        <v>0</v>
      </c>
      <c r="BR21" s="1882">
        <v>0</v>
      </c>
      <c r="BS21" s="1882">
        <v>0</v>
      </c>
      <c r="BT21" s="13"/>
      <c r="BU21" s="384">
        <f t="shared" si="36"/>
        <v>0</v>
      </c>
      <c r="BV21" s="385">
        <f t="shared" si="37"/>
        <v>3</v>
      </c>
      <c r="BW21" s="386">
        <f t="shared" si="38"/>
        <v>0</v>
      </c>
      <c r="BX21" s="3"/>
      <c r="BY21" s="387">
        <f t="shared" si="24"/>
        <v>1</v>
      </c>
      <c r="BZ21" s="382">
        <f t="shared" si="39"/>
        <v>1</v>
      </c>
      <c r="CA21" s="382">
        <f t="shared" si="40"/>
        <v>1</v>
      </c>
      <c r="CB21" s="382">
        <f t="shared" si="41"/>
        <v>1</v>
      </c>
      <c r="CC21" s="382">
        <f t="shared" ref="CC21" si="107">CB21+CP21-BG21</f>
        <v>0</v>
      </c>
      <c r="CD21" s="382">
        <f t="shared" ref="CD21" si="108">CC21+CQ21-BH21</f>
        <v>0</v>
      </c>
      <c r="CE21" s="382">
        <f t="shared" ref="CE21" si="109">CD21+CR21-BI21</f>
        <v>0</v>
      </c>
      <c r="CF21" s="382">
        <f t="shared" ref="CF21" si="110">CE21+CS21-BJ21</f>
        <v>0</v>
      </c>
      <c r="CG21" s="382">
        <f t="shared" ref="CG21" si="111">CF21+CT21-BK21</f>
        <v>0</v>
      </c>
      <c r="CH21" s="382">
        <f t="shared" ref="CH21" si="112">CG21+CU21-BL21</f>
        <v>0</v>
      </c>
      <c r="CI21" s="382">
        <f t="shared" ref="CI21" si="113">CH21+CV21-BM21</f>
        <v>0</v>
      </c>
      <c r="CJ21" s="382">
        <f t="shared" ref="CJ21" si="114">CI21+CW21-BN21</f>
        <v>0</v>
      </c>
      <c r="CK21" s="388">
        <f t="shared" ref="CK21" si="115">CJ21+CX21-BO21</f>
        <v>0</v>
      </c>
      <c r="CL21" s="3"/>
      <c r="CM21" s="384">
        <f t="shared" si="26"/>
        <v>0</v>
      </c>
      <c r="CN21" s="385">
        <f t="shared" si="43"/>
        <v>0</v>
      </c>
      <c r="CO21" s="385">
        <f t="shared" ref="CO21:CO28" si="116">AB21</f>
        <v>0</v>
      </c>
      <c r="CP21" s="385">
        <f t="shared" ref="CP21:CW23" si="117">AO21</f>
        <v>0</v>
      </c>
      <c r="CQ21" s="385">
        <f t="shared" si="117"/>
        <v>0</v>
      </c>
      <c r="CR21" s="385">
        <f t="shared" si="117"/>
        <v>0</v>
      </c>
      <c r="CS21" s="385">
        <f t="shared" si="117"/>
        <v>0</v>
      </c>
      <c r="CT21" s="385">
        <f t="shared" si="117"/>
        <v>0</v>
      </c>
      <c r="CU21" s="385">
        <f t="shared" si="117"/>
        <v>0</v>
      </c>
      <c r="CV21" s="385">
        <f t="shared" si="117"/>
        <v>0</v>
      </c>
      <c r="CW21" s="385">
        <f t="shared" si="117"/>
        <v>0</v>
      </c>
      <c r="CX21" s="386">
        <f>AW21</f>
        <v>0</v>
      </c>
      <c r="CY21" s="3"/>
      <c r="CZ21" s="586"/>
      <c r="DA21" s="582">
        <v>11</v>
      </c>
      <c r="DB21" s="391">
        <v>96</v>
      </c>
      <c r="DC21" s="576">
        <v>6</v>
      </c>
      <c r="DD21" s="389">
        <v>0</v>
      </c>
      <c r="DE21" s="390">
        <v>0</v>
      </c>
      <c r="DF21" s="390">
        <v>0</v>
      </c>
      <c r="DG21" s="390">
        <v>2</v>
      </c>
      <c r="DH21" s="390">
        <f t="shared" si="45"/>
        <v>2</v>
      </c>
      <c r="DI21" s="390"/>
      <c r="DJ21" s="390"/>
      <c r="DK21" s="390"/>
      <c r="DL21" s="390"/>
      <c r="DM21" s="390"/>
      <c r="DN21" s="390"/>
      <c r="DO21" s="390"/>
      <c r="DP21" s="391">
        <f t="shared" si="46"/>
        <v>4</v>
      </c>
      <c r="DQ21" s="376"/>
      <c r="DR21" s="376"/>
      <c r="DS21" s="385">
        <v>2</v>
      </c>
      <c r="DT21" s="385">
        <v>2</v>
      </c>
      <c r="DU21" s="385">
        <v>1326</v>
      </c>
      <c r="DV21" s="385" t="s">
        <v>2620</v>
      </c>
      <c r="DW21" s="385">
        <v>71</v>
      </c>
      <c r="DX21" s="385" t="s">
        <v>2621</v>
      </c>
      <c r="DY21" s="385">
        <v>0</v>
      </c>
      <c r="DZ21" s="14">
        <v>0</v>
      </c>
      <c r="EA21" s="426"/>
      <c r="EB21" s="398">
        <v>20</v>
      </c>
      <c r="EC21" s="398" t="s">
        <v>1372</v>
      </c>
      <c r="ED21" s="398" t="s">
        <v>1370</v>
      </c>
      <c r="EF21" s="601" t="str">
        <f t="shared" si="47"/>
        <v>ok</v>
      </c>
      <c r="EG21" s="597">
        <f t="shared" si="59"/>
        <v>0</v>
      </c>
      <c r="EI21" s="605">
        <f t="shared" si="49"/>
        <v>3</v>
      </c>
    </row>
    <row r="22" spans="1:139" s="372" customFormat="1" ht="16.149999999999999" hidden="1" customHeight="1">
      <c r="A22" s="573" t="s">
        <v>1523</v>
      </c>
      <c r="B22" s="411" t="s">
        <v>1959</v>
      </c>
      <c r="C22" s="411" t="s">
        <v>1517</v>
      </c>
      <c r="D22" s="412" t="s">
        <v>51</v>
      </c>
      <c r="E22" s="394" t="s">
        <v>103</v>
      </c>
      <c r="F22" s="394" t="s">
        <v>1522</v>
      </c>
      <c r="G22" s="397">
        <v>103</v>
      </c>
      <c r="H22" s="394" t="s">
        <v>55</v>
      </c>
      <c r="I22" s="394" t="s">
        <v>74</v>
      </c>
      <c r="J22" s="394" t="s">
        <v>1462</v>
      </c>
      <c r="K22" s="393"/>
      <c r="L22" s="393" t="s">
        <v>47</v>
      </c>
      <c r="M22" s="396"/>
      <c r="N22" s="392">
        <v>45476</v>
      </c>
      <c r="O22" s="408">
        <v>3</v>
      </c>
      <c r="P22" s="14">
        <v>153349</v>
      </c>
      <c r="Q22" s="14">
        <v>153349</v>
      </c>
      <c r="R22" s="576">
        <v>97</v>
      </c>
      <c r="S22" s="391">
        <v>54</v>
      </c>
      <c r="T22" s="382">
        <v>2</v>
      </c>
      <c r="U22" s="382">
        <v>25</v>
      </c>
      <c r="V22" s="423">
        <v>0</v>
      </c>
      <c r="W22" s="1882">
        <v>4</v>
      </c>
      <c r="X22" s="382">
        <f t="shared" si="28"/>
        <v>21</v>
      </c>
      <c r="Y22" s="423">
        <v>0</v>
      </c>
      <c r="Z22" s="1882">
        <v>4</v>
      </c>
      <c r="AA22" s="382">
        <f t="shared" si="29"/>
        <v>17</v>
      </c>
      <c r="AB22" s="423">
        <v>0</v>
      </c>
      <c r="AC22" s="1882">
        <v>4</v>
      </c>
      <c r="AD22" s="569">
        <v>1.875</v>
      </c>
      <c r="AE22" s="569">
        <v>1.875</v>
      </c>
      <c r="AF22" s="382">
        <f t="shared" si="104"/>
        <v>0</v>
      </c>
      <c r="AG22" s="382">
        <f t="shared" si="104"/>
        <v>0</v>
      </c>
      <c r="AH22" s="382">
        <f t="shared" si="104"/>
        <v>0</v>
      </c>
      <c r="AI22" s="382">
        <f t="shared" si="104"/>
        <v>0</v>
      </c>
      <c r="AJ22" s="382">
        <f t="shared" si="104"/>
        <v>0</v>
      </c>
      <c r="AK22" s="382">
        <f t="shared" si="105"/>
        <v>0</v>
      </c>
      <c r="AL22" s="382">
        <f t="shared" si="105"/>
        <v>0</v>
      </c>
      <c r="AM22" s="382">
        <f t="shared" si="105"/>
        <v>0</v>
      </c>
      <c r="AN22" s="453">
        <f>IF($AD22&lt;=1,$AD22*BP22,IF($AD22&lt;=2,BP22+(($AD22-1)*BQ22),BP22+BQ22+BR22))</f>
        <v>0</v>
      </c>
      <c r="AO22" s="457">
        <f>ROUND(IF(BA22-BG22-AF22&gt;0,0,AF22+BG22-BA22),0)</f>
        <v>0</v>
      </c>
      <c r="AP22" s="455">
        <f t="shared" si="106"/>
        <v>0</v>
      </c>
      <c r="AQ22" s="383">
        <f t="shared" si="106"/>
        <v>0</v>
      </c>
      <c r="AR22" s="383">
        <f t="shared" si="106"/>
        <v>0</v>
      </c>
      <c r="AS22" s="383">
        <f t="shared" si="106"/>
        <v>0</v>
      </c>
      <c r="AT22" s="383">
        <f t="shared" si="106"/>
        <v>0</v>
      </c>
      <c r="AU22" s="383">
        <f t="shared" si="106"/>
        <v>0</v>
      </c>
      <c r="AV22" s="383">
        <f t="shared" si="106"/>
        <v>0</v>
      </c>
      <c r="AW22" s="383">
        <f t="shared" si="106"/>
        <v>0</v>
      </c>
      <c r="AX22" s="383">
        <f t="shared" si="33"/>
        <v>25</v>
      </c>
      <c r="AY22" s="383"/>
      <c r="AZ22" s="383"/>
      <c r="BA22" s="382">
        <f t="shared" si="34"/>
        <v>13</v>
      </c>
      <c r="BB22" s="423">
        <v>0</v>
      </c>
      <c r="BC22" s="506">
        <f t="shared" si="16"/>
        <v>4</v>
      </c>
      <c r="BD22" s="382">
        <f t="shared" si="17"/>
        <v>4</v>
      </c>
      <c r="BE22" s="453">
        <f t="shared" si="18"/>
        <v>4</v>
      </c>
      <c r="BF22" s="382">
        <f t="shared" si="35"/>
        <v>0</v>
      </c>
      <c r="BG22" s="1882">
        <v>13</v>
      </c>
      <c r="BH22" s="1882"/>
      <c r="BI22" s="1882"/>
      <c r="BJ22" s="1882"/>
      <c r="BK22" s="1882"/>
      <c r="BL22" s="1882"/>
      <c r="BM22" s="1882"/>
      <c r="BN22" s="1882"/>
      <c r="BO22" s="1882"/>
      <c r="BP22" s="1882"/>
      <c r="BQ22" s="1882"/>
      <c r="BR22" s="1882"/>
      <c r="BS22" s="1882"/>
      <c r="BT22" s="13"/>
      <c r="BU22" s="384">
        <f t="shared" si="36"/>
        <v>6.25</v>
      </c>
      <c r="BV22" s="385">
        <f t="shared" si="37"/>
        <v>3</v>
      </c>
      <c r="BW22" s="386">
        <f t="shared" si="38"/>
        <v>0</v>
      </c>
      <c r="BX22" s="3"/>
      <c r="BY22" s="387">
        <f t="shared" si="24"/>
        <v>25</v>
      </c>
      <c r="BZ22" s="382">
        <f t="shared" si="39"/>
        <v>21</v>
      </c>
      <c r="CA22" s="382">
        <f t="shared" si="40"/>
        <v>17</v>
      </c>
      <c r="CB22" s="382">
        <f t="shared" si="41"/>
        <v>13</v>
      </c>
      <c r="CC22" s="382">
        <f t="shared" ref="CC22:CC23" si="118">CB22+CP22-BG22</f>
        <v>0</v>
      </c>
      <c r="CD22" s="382">
        <f t="shared" ref="CD22:CD23" si="119">CC22+CQ22-BH22</f>
        <v>0</v>
      </c>
      <c r="CE22" s="382">
        <f t="shared" ref="CE22:CE23" si="120">CD22+CR22-BI22</f>
        <v>0</v>
      </c>
      <c r="CF22" s="382">
        <f t="shared" ref="CF22:CF23" si="121">CE22+CS22-BJ22</f>
        <v>0</v>
      </c>
      <c r="CG22" s="382">
        <f t="shared" ref="CG22:CG23" si="122">CF22+CT22-BK22</f>
        <v>0</v>
      </c>
      <c r="CH22" s="382">
        <f t="shared" ref="CH22:CH23" si="123">CG22+CU22-BL22</f>
        <v>0</v>
      </c>
      <c r="CI22" s="382">
        <f t="shared" ref="CI22:CI23" si="124">CH22+CV22-BM22</f>
        <v>0</v>
      </c>
      <c r="CJ22" s="382">
        <f t="shared" ref="CJ22:CJ23" si="125">CI22+CW22-BN22</f>
        <v>0</v>
      </c>
      <c r="CK22" s="388">
        <f t="shared" ref="CK22:CK23" si="126">CJ22+CX22-BO22</f>
        <v>0</v>
      </c>
      <c r="CL22" s="3"/>
      <c r="CM22" s="384">
        <f t="shared" si="26"/>
        <v>0</v>
      </c>
      <c r="CN22" s="385">
        <f t="shared" si="43"/>
        <v>0</v>
      </c>
      <c r="CO22" s="385">
        <f t="shared" si="116"/>
        <v>0</v>
      </c>
      <c r="CP22" s="385">
        <f t="shared" si="117"/>
        <v>0</v>
      </c>
      <c r="CQ22" s="385">
        <f t="shared" si="117"/>
        <v>0</v>
      </c>
      <c r="CR22" s="385">
        <f t="shared" si="117"/>
        <v>0</v>
      </c>
      <c r="CS22" s="385">
        <f t="shared" si="117"/>
        <v>0</v>
      </c>
      <c r="CT22" s="385">
        <f t="shared" si="117"/>
        <v>0</v>
      </c>
      <c r="CU22" s="385">
        <f t="shared" si="117"/>
        <v>0</v>
      </c>
      <c r="CV22" s="385">
        <f t="shared" si="117"/>
        <v>0</v>
      </c>
      <c r="CW22" s="385">
        <f t="shared" si="117"/>
        <v>0</v>
      </c>
      <c r="CX22" s="386">
        <f>AW22</f>
        <v>0</v>
      </c>
      <c r="CY22" s="3"/>
      <c r="CZ22" s="586"/>
      <c r="DA22" s="582"/>
      <c r="DB22" s="391">
        <v>11</v>
      </c>
      <c r="DC22" s="576">
        <v>97</v>
      </c>
      <c r="DD22" s="389">
        <v>9</v>
      </c>
      <c r="DE22" s="390">
        <v>9</v>
      </c>
      <c r="DF22" s="390">
        <v>9</v>
      </c>
      <c r="DG22" s="390">
        <v>25</v>
      </c>
      <c r="DH22" s="390">
        <f t="shared" si="45"/>
        <v>2</v>
      </c>
      <c r="DI22" s="390"/>
      <c r="DJ22" s="390"/>
      <c r="DK22" s="390"/>
      <c r="DL22" s="390"/>
      <c r="DM22" s="390"/>
      <c r="DN22" s="390"/>
      <c r="DO22" s="390"/>
      <c r="DP22" s="391">
        <f t="shared" si="46"/>
        <v>54</v>
      </c>
      <c r="DQ22" s="376"/>
      <c r="DR22" s="376"/>
      <c r="DS22" s="385">
        <v>2</v>
      </c>
      <c r="DT22" s="385">
        <v>2</v>
      </c>
      <c r="DU22" s="385">
        <v>1326</v>
      </c>
      <c r="DV22" s="385" t="s">
        <v>2620</v>
      </c>
      <c r="DW22" s="385">
        <v>72</v>
      </c>
      <c r="DX22" s="385" t="s">
        <v>2624</v>
      </c>
      <c r="DY22" s="385">
        <v>0</v>
      </c>
      <c r="DZ22" s="14">
        <v>153349</v>
      </c>
      <c r="EA22" s="426"/>
      <c r="EB22" s="398">
        <v>20</v>
      </c>
      <c r="EC22" s="398" t="s">
        <v>1372</v>
      </c>
      <c r="ED22" s="398" t="s">
        <v>1370</v>
      </c>
      <c r="EF22" s="601">
        <f t="shared" si="47"/>
        <v>187.5</v>
      </c>
      <c r="EG22" s="597">
        <f t="shared" si="59"/>
        <v>4</v>
      </c>
      <c r="EI22" s="605">
        <f t="shared" si="49"/>
        <v>27</v>
      </c>
    </row>
    <row r="23" spans="1:139" s="372" customFormat="1" ht="16.149999999999999" hidden="1" customHeight="1">
      <c r="A23" s="573" t="s">
        <v>1523</v>
      </c>
      <c r="B23" s="594" t="s">
        <v>2608</v>
      </c>
      <c r="C23" s="594" t="s">
        <v>1517</v>
      </c>
      <c r="D23" s="595" t="s">
        <v>51</v>
      </c>
      <c r="E23" s="590" t="s">
        <v>103</v>
      </c>
      <c r="F23" s="590" t="s">
        <v>1522</v>
      </c>
      <c r="G23" s="591">
        <v>103</v>
      </c>
      <c r="H23" s="590" t="s">
        <v>55</v>
      </c>
      <c r="I23" s="590" t="s">
        <v>74</v>
      </c>
      <c r="J23" s="590" t="s">
        <v>1462</v>
      </c>
      <c r="K23" s="393"/>
      <c r="L23" s="393"/>
      <c r="M23" s="396"/>
      <c r="N23" s="392">
        <v>46161</v>
      </c>
      <c r="O23" s="408">
        <v>3</v>
      </c>
      <c r="P23" s="385">
        <v>153349</v>
      </c>
      <c r="Q23" s="385">
        <v>153349</v>
      </c>
      <c r="R23" s="576"/>
      <c r="S23" s="391">
        <v>0</v>
      </c>
      <c r="T23" s="382">
        <v>0</v>
      </c>
      <c r="U23" s="382">
        <v>0</v>
      </c>
      <c r="V23" s="423">
        <v>0</v>
      </c>
      <c r="W23" s="1882">
        <v>0</v>
      </c>
      <c r="X23" s="382">
        <f t="shared" si="28"/>
        <v>0</v>
      </c>
      <c r="Y23" s="423">
        <v>9</v>
      </c>
      <c r="Z23" s="1882">
        <v>2</v>
      </c>
      <c r="AA23" s="382">
        <f t="shared" si="29"/>
        <v>7</v>
      </c>
      <c r="AB23" s="423">
        <v>40</v>
      </c>
      <c r="AC23" s="1882">
        <v>4</v>
      </c>
      <c r="AD23" s="569">
        <v>1.875</v>
      </c>
      <c r="AE23" s="569">
        <v>1.875</v>
      </c>
      <c r="AF23" s="382">
        <f t="shared" si="104"/>
        <v>18.75</v>
      </c>
      <c r="AG23" s="382">
        <f t="shared" si="104"/>
        <v>18.75</v>
      </c>
      <c r="AH23" s="382">
        <f t="shared" si="104"/>
        <v>13.5</v>
      </c>
      <c r="AI23" s="382">
        <f t="shared" si="104"/>
        <v>7.5</v>
      </c>
      <c r="AJ23" s="382">
        <f t="shared" si="104"/>
        <v>7.5</v>
      </c>
      <c r="AK23" s="382">
        <f t="shared" si="105"/>
        <v>7.5</v>
      </c>
      <c r="AL23" s="382">
        <f t="shared" si="105"/>
        <v>7.5</v>
      </c>
      <c r="AM23" s="382">
        <f t="shared" si="105"/>
        <v>12.75</v>
      </c>
      <c r="AN23" s="453">
        <f>IF($AD23&lt;=1,$AD23*BP23,IF($AD23&lt;=2,BP23+(($AD23-1)*BQ23),BP23+BQ23+BR23))</f>
        <v>18.75</v>
      </c>
      <c r="AO23" s="457">
        <f>ROUND(IF(BA23-BG23-AF23&gt;0,0,AF23+BG23-BA23),0)</f>
        <v>0</v>
      </c>
      <c r="AP23" s="455">
        <f t="shared" si="106"/>
        <v>0</v>
      </c>
      <c r="AQ23" s="383">
        <f t="shared" si="106"/>
        <v>1</v>
      </c>
      <c r="AR23" s="383">
        <f t="shared" si="106"/>
        <v>4</v>
      </c>
      <c r="AS23" s="383">
        <f t="shared" si="106"/>
        <v>4</v>
      </c>
      <c r="AT23" s="383">
        <f t="shared" si="106"/>
        <v>4</v>
      </c>
      <c r="AU23" s="383">
        <f t="shared" si="106"/>
        <v>4</v>
      </c>
      <c r="AV23" s="383">
        <f t="shared" si="106"/>
        <v>9</v>
      </c>
      <c r="AW23" s="383">
        <f t="shared" si="106"/>
        <v>10</v>
      </c>
      <c r="AX23" s="383">
        <f t="shared" si="33"/>
        <v>49</v>
      </c>
      <c r="AY23" s="383"/>
      <c r="AZ23" s="383"/>
      <c r="BA23" s="382">
        <f t="shared" si="34"/>
        <v>43</v>
      </c>
      <c r="BB23" s="423">
        <v>0</v>
      </c>
      <c r="BC23" s="506">
        <f t="shared" si="16"/>
        <v>0</v>
      </c>
      <c r="BD23" s="382">
        <f t="shared" si="17"/>
        <v>2</v>
      </c>
      <c r="BE23" s="453">
        <f t="shared" si="18"/>
        <v>4</v>
      </c>
      <c r="BF23" s="382">
        <f t="shared" si="35"/>
        <v>-36</v>
      </c>
      <c r="BG23" s="1882">
        <v>10</v>
      </c>
      <c r="BH23" s="1882">
        <v>10</v>
      </c>
      <c r="BI23" s="1882">
        <v>10</v>
      </c>
      <c r="BJ23" s="1882">
        <v>10</v>
      </c>
      <c r="BK23" s="1882">
        <v>4</v>
      </c>
      <c r="BL23" s="1882">
        <v>4</v>
      </c>
      <c r="BM23" s="1882">
        <v>4</v>
      </c>
      <c r="BN23" s="1882">
        <v>4</v>
      </c>
      <c r="BO23" s="1882">
        <v>4</v>
      </c>
      <c r="BP23" s="1882">
        <v>10</v>
      </c>
      <c r="BQ23" s="1882">
        <v>10</v>
      </c>
      <c r="BR23" s="1882">
        <v>10</v>
      </c>
      <c r="BS23" s="1882">
        <v>10</v>
      </c>
      <c r="BT23" s="13"/>
      <c r="BU23" s="384">
        <f t="shared" si="36"/>
        <v>0</v>
      </c>
      <c r="BV23" s="385">
        <f t="shared" si="37"/>
        <v>0</v>
      </c>
      <c r="BW23" s="386">
        <f t="shared" si="38"/>
        <v>1.3</v>
      </c>
      <c r="BX23" s="3"/>
      <c r="BY23" s="387">
        <f t="shared" si="24"/>
        <v>0</v>
      </c>
      <c r="BZ23" s="382">
        <f t="shared" si="39"/>
        <v>0</v>
      </c>
      <c r="CA23" s="382">
        <f t="shared" si="40"/>
        <v>7</v>
      </c>
      <c r="CB23" s="382">
        <f t="shared" si="41"/>
        <v>43</v>
      </c>
      <c r="CC23" s="382">
        <f t="shared" si="118"/>
        <v>33</v>
      </c>
      <c r="CD23" s="382">
        <f t="shared" si="119"/>
        <v>23</v>
      </c>
      <c r="CE23" s="382">
        <f t="shared" si="120"/>
        <v>14</v>
      </c>
      <c r="CF23" s="382">
        <f t="shared" si="121"/>
        <v>8</v>
      </c>
      <c r="CG23" s="382">
        <f t="shared" si="122"/>
        <v>8</v>
      </c>
      <c r="CH23" s="382">
        <f t="shared" si="123"/>
        <v>8</v>
      </c>
      <c r="CI23" s="382">
        <f t="shared" si="124"/>
        <v>8</v>
      </c>
      <c r="CJ23" s="382">
        <f t="shared" si="125"/>
        <v>13</v>
      </c>
      <c r="CK23" s="388">
        <f t="shared" si="126"/>
        <v>19</v>
      </c>
      <c r="CL23" s="3"/>
      <c r="CM23" s="384">
        <f t="shared" si="26"/>
        <v>0</v>
      </c>
      <c r="CN23" s="385">
        <f t="shared" si="43"/>
        <v>9</v>
      </c>
      <c r="CO23" s="385">
        <f t="shared" si="116"/>
        <v>40</v>
      </c>
      <c r="CP23" s="385">
        <f t="shared" si="117"/>
        <v>0</v>
      </c>
      <c r="CQ23" s="385">
        <f t="shared" si="117"/>
        <v>0</v>
      </c>
      <c r="CR23" s="385">
        <f t="shared" si="117"/>
        <v>1</v>
      </c>
      <c r="CS23" s="385">
        <f t="shared" si="117"/>
        <v>4</v>
      </c>
      <c r="CT23" s="385">
        <f t="shared" si="117"/>
        <v>4</v>
      </c>
      <c r="CU23" s="385">
        <f t="shared" si="117"/>
        <v>4</v>
      </c>
      <c r="CV23" s="385">
        <f t="shared" si="117"/>
        <v>4</v>
      </c>
      <c r="CW23" s="385">
        <f t="shared" si="117"/>
        <v>9</v>
      </c>
      <c r="CX23" s="386">
        <f>AW23</f>
        <v>10</v>
      </c>
      <c r="CY23" s="3"/>
      <c r="CZ23" s="586"/>
      <c r="DA23" s="582"/>
      <c r="DB23" s="391"/>
      <c r="DC23" s="576"/>
      <c r="DD23" s="389"/>
      <c r="DE23" s="390"/>
      <c r="DF23" s="390"/>
      <c r="DG23" s="390"/>
      <c r="DH23" s="390">
        <f t="shared" si="45"/>
        <v>0</v>
      </c>
      <c r="DI23" s="390"/>
      <c r="DJ23" s="390"/>
      <c r="DK23" s="390"/>
      <c r="DL23" s="390"/>
      <c r="DM23" s="390"/>
      <c r="DN23" s="390"/>
      <c r="DO23" s="390"/>
      <c r="DP23" s="391">
        <f t="shared" si="46"/>
        <v>0</v>
      </c>
      <c r="DQ23" s="376"/>
      <c r="DR23" s="376"/>
      <c r="DS23" s="385">
        <v>2</v>
      </c>
      <c r="DT23" s="385">
        <v>2</v>
      </c>
      <c r="DU23" s="385">
        <v>1326</v>
      </c>
      <c r="DV23" s="385" t="s">
        <v>2620</v>
      </c>
      <c r="DW23" s="385">
        <v>72</v>
      </c>
      <c r="DX23" s="385" t="s">
        <v>2624</v>
      </c>
      <c r="DY23" s="385">
        <v>0</v>
      </c>
      <c r="DZ23" s="385">
        <v>153349</v>
      </c>
      <c r="EA23" s="426"/>
      <c r="EB23" s="398">
        <v>20</v>
      </c>
      <c r="EC23" s="398" t="s">
        <v>1372</v>
      </c>
      <c r="ED23" s="398" t="s">
        <v>1370</v>
      </c>
      <c r="EF23" s="601" t="str">
        <f t="shared" si="47"/>
        <v>ok</v>
      </c>
      <c r="EG23" s="597">
        <f t="shared" si="59"/>
        <v>0</v>
      </c>
      <c r="EI23" s="605"/>
    </row>
    <row r="24" spans="1:139" s="372" customFormat="1" ht="16.149999999999999" hidden="1" customHeight="1">
      <c r="A24" s="573" t="s">
        <v>45</v>
      </c>
      <c r="B24" s="407" t="s">
        <v>108</v>
      </c>
      <c r="C24" s="530" t="s">
        <v>1325</v>
      </c>
      <c r="D24" s="393" t="s">
        <v>46</v>
      </c>
      <c r="E24" s="393" t="s">
        <v>109</v>
      </c>
      <c r="F24" s="393" t="s">
        <v>67</v>
      </c>
      <c r="G24" s="393">
        <v>103</v>
      </c>
      <c r="H24" s="393" t="s">
        <v>55</v>
      </c>
      <c r="I24" s="393" t="s">
        <v>68</v>
      </c>
      <c r="J24" s="393" t="s">
        <v>1109</v>
      </c>
      <c r="K24" s="393" t="s">
        <v>2147</v>
      </c>
      <c r="L24" s="393" t="s">
        <v>2130</v>
      </c>
      <c r="M24" s="396"/>
      <c r="N24" s="392">
        <v>43069</v>
      </c>
      <c r="O24" s="408">
        <v>3</v>
      </c>
      <c r="P24" s="14">
        <v>182127</v>
      </c>
      <c r="Q24" s="14">
        <v>182127</v>
      </c>
      <c r="R24" s="576">
        <v>171</v>
      </c>
      <c r="S24" s="391">
        <v>64</v>
      </c>
      <c r="T24" s="382">
        <v>13</v>
      </c>
      <c r="U24" s="382">
        <v>0</v>
      </c>
      <c r="V24" s="423">
        <v>0</v>
      </c>
      <c r="W24" s="1882">
        <v>0</v>
      </c>
      <c r="X24" s="382">
        <f t="shared" si="28"/>
        <v>0</v>
      </c>
      <c r="Y24" s="423">
        <v>52</v>
      </c>
      <c r="Z24" s="1882">
        <v>16</v>
      </c>
      <c r="AA24" s="382">
        <f t="shared" si="29"/>
        <v>36</v>
      </c>
      <c r="AB24" s="423">
        <v>44</v>
      </c>
      <c r="AC24" s="1882">
        <v>16</v>
      </c>
      <c r="AD24" s="569">
        <v>1.875</v>
      </c>
      <c r="AE24" s="569">
        <v>1.875</v>
      </c>
      <c r="AF24" s="382">
        <f>IF($AD24&lt;=1,$AD24*BI24,IF($AD24&lt;=2,BI24+(($AD24-1)*BJ24),BI24+BJ24+BK24))</f>
        <v>30.875</v>
      </c>
      <c r="AG24" s="382">
        <f>IF($AD24&lt;=1,$AD24*BJ24,IF($AD24&lt;=2,BJ24+(($AD24-1)*BK24),BJ24+BK24+BL24))</f>
        <v>23.125</v>
      </c>
      <c r="AH24" s="382">
        <f>IF($AD24&lt;=1,$AD24*BK24,IF($AD24&lt;=2,BK24+(($AD24-1)*BL24),BK24+BL24+BM24))</f>
        <v>14.875</v>
      </c>
      <c r="AI24" s="382">
        <f>IF($AD24&lt;=1,$AD24*BL24,IF($AD24&lt;=2,BL24+(($AD24-1)*BM24),BL24+BM24+BN24))</f>
        <v>18.625</v>
      </c>
      <c r="AJ24" s="382">
        <f>IF($AD24&lt;=1,$AD24*BM24,IF($AD24&lt;=2,BM24+(($AD24-1)*BN24),BM24+BN24+BO24))</f>
        <v>24.125</v>
      </c>
      <c r="AK24" s="382">
        <f>IF($AE24&lt;=1,$AE24*BN24,IF($AE24&lt;=2,BN24+(($AE24-1)*BO24),BN24+BO24+BP24))</f>
        <v>25.5</v>
      </c>
      <c r="AL24" s="382">
        <f>IF($AE24&lt;=1,$AE24*BO24,IF($AE24&lt;=2,BO24+(($AE24-1)*BP24),BO24+BP24+BQ24))</f>
        <v>29.5</v>
      </c>
      <c r="AM24" s="382">
        <f>IF($AE24&lt;=1,$AE24*BP24,IF($AE24&lt;=2,BP24+(($AE24-1)*BQ24),BP24+BQ24+BR24))</f>
        <v>33.125</v>
      </c>
      <c r="AN24" s="453">
        <f>IF($AD24&lt;=1,$AD24*BQ24,IF($AD24&lt;=2,BQ24+(($AD24-1)*BR24),BQ24+BR24+BS24))</f>
        <v>29</v>
      </c>
      <c r="AO24" s="457">
        <f t="shared" ref="AO24:AW24" si="127">ROUND(IF(CC24-BH24-AF24&gt;0,0,AF24+BH24-CC24),0)</f>
        <v>0</v>
      </c>
      <c r="AP24" s="455">
        <f t="shared" si="127"/>
        <v>7</v>
      </c>
      <c r="AQ24" s="383">
        <f t="shared" si="127"/>
        <v>9</v>
      </c>
      <c r="AR24" s="383">
        <f t="shared" si="127"/>
        <v>11</v>
      </c>
      <c r="AS24" s="383">
        <f t="shared" si="127"/>
        <v>14</v>
      </c>
      <c r="AT24" s="383">
        <f t="shared" si="127"/>
        <v>13</v>
      </c>
      <c r="AU24" s="383">
        <f t="shared" si="127"/>
        <v>19</v>
      </c>
      <c r="AV24" s="383">
        <f t="shared" si="127"/>
        <v>15</v>
      </c>
      <c r="AW24" s="383">
        <f t="shared" si="127"/>
        <v>16</v>
      </c>
      <c r="AX24" s="383">
        <f t="shared" si="33"/>
        <v>96</v>
      </c>
      <c r="AY24" s="383">
        <v>0</v>
      </c>
      <c r="AZ24" s="383"/>
      <c r="BA24" s="382">
        <f t="shared" si="34"/>
        <v>64</v>
      </c>
      <c r="BB24" s="423">
        <v>0</v>
      </c>
      <c r="BC24" s="506">
        <f t="shared" si="16"/>
        <v>0</v>
      </c>
      <c r="BD24" s="382">
        <f t="shared" si="17"/>
        <v>16</v>
      </c>
      <c r="BE24" s="453">
        <f t="shared" si="18"/>
        <v>16</v>
      </c>
      <c r="BF24" s="382">
        <f t="shared" si="35"/>
        <v>-80</v>
      </c>
      <c r="BG24" s="1882">
        <v>16</v>
      </c>
      <c r="BH24" s="1882">
        <v>16</v>
      </c>
      <c r="BI24" s="1882">
        <v>16</v>
      </c>
      <c r="BJ24" s="1882">
        <v>17</v>
      </c>
      <c r="BK24" s="1882">
        <v>7</v>
      </c>
      <c r="BL24" s="1882">
        <v>9</v>
      </c>
      <c r="BM24" s="1882">
        <v>11</v>
      </c>
      <c r="BN24" s="1882">
        <v>15</v>
      </c>
      <c r="BO24" s="1882">
        <v>12</v>
      </c>
      <c r="BP24" s="1882">
        <v>20</v>
      </c>
      <c r="BQ24" s="1882">
        <v>15</v>
      </c>
      <c r="BR24" s="1882">
        <v>16</v>
      </c>
      <c r="BS24" s="1882">
        <v>17</v>
      </c>
      <c r="BT24" s="13"/>
      <c r="BU24" s="384">
        <f t="shared" si="36"/>
        <v>0</v>
      </c>
      <c r="BV24" s="385">
        <f t="shared" si="37"/>
        <v>0</v>
      </c>
      <c r="BW24" s="386">
        <f t="shared" si="38"/>
        <v>2.25</v>
      </c>
      <c r="BX24" s="3"/>
      <c r="BY24" s="387">
        <f t="shared" si="24"/>
        <v>0</v>
      </c>
      <c r="BZ24" s="382">
        <f t="shared" si="39"/>
        <v>0</v>
      </c>
      <c r="CA24" s="382">
        <f t="shared" si="40"/>
        <v>36</v>
      </c>
      <c r="CB24" s="382">
        <f t="shared" si="41"/>
        <v>64</v>
      </c>
      <c r="CC24" s="382">
        <f t="shared" ref="CC24:CC26" si="128">CB24+CP24-BG24</f>
        <v>48</v>
      </c>
      <c r="CD24" s="382">
        <f t="shared" ref="CD24:CD26" si="129">CC24+CQ24-BH24</f>
        <v>32</v>
      </c>
      <c r="CE24" s="382">
        <f t="shared" ref="CE24:CE26" si="130">CD24+CR24-BI24</f>
        <v>23</v>
      </c>
      <c r="CF24" s="382">
        <f t="shared" ref="CF24:CF26" si="131">CE24+CS24-BJ24</f>
        <v>15</v>
      </c>
      <c r="CG24" s="382">
        <f t="shared" ref="CG24:CG26" si="132">CF24+CT24-BK24</f>
        <v>19</v>
      </c>
      <c r="CH24" s="382">
        <f t="shared" ref="CH24:CH26" si="133">CG24+CU24-BL24</f>
        <v>24</v>
      </c>
      <c r="CI24" s="382">
        <f t="shared" ref="CI24:CI26" si="134">CH24+CV24-BM24</f>
        <v>26</v>
      </c>
      <c r="CJ24" s="382">
        <f t="shared" ref="CJ24:CJ26" si="135">CI24+CW24-BN24</f>
        <v>30</v>
      </c>
      <c r="CK24" s="388">
        <f t="shared" ref="CK24:CK26" si="136">CJ24+CX24-BO24</f>
        <v>33</v>
      </c>
      <c r="CL24" s="3"/>
      <c r="CM24" s="384">
        <f t="shared" si="26"/>
        <v>0</v>
      </c>
      <c r="CN24" s="385">
        <f t="shared" si="43"/>
        <v>52</v>
      </c>
      <c r="CO24" s="385">
        <f t="shared" si="116"/>
        <v>44</v>
      </c>
      <c r="CP24" s="385">
        <f>BB24</f>
        <v>0</v>
      </c>
      <c r="CQ24" s="385">
        <f t="shared" ref="CQ24:CX24" si="137">AO24</f>
        <v>0</v>
      </c>
      <c r="CR24" s="385">
        <f t="shared" si="137"/>
        <v>7</v>
      </c>
      <c r="CS24" s="385">
        <f t="shared" si="137"/>
        <v>9</v>
      </c>
      <c r="CT24" s="385">
        <f t="shared" si="137"/>
        <v>11</v>
      </c>
      <c r="CU24" s="385">
        <f t="shared" si="137"/>
        <v>14</v>
      </c>
      <c r="CV24" s="385">
        <f t="shared" si="137"/>
        <v>13</v>
      </c>
      <c r="CW24" s="385">
        <f t="shared" si="137"/>
        <v>19</v>
      </c>
      <c r="CX24" s="386">
        <f t="shared" si="137"/>
        <v>15</v>
      </c>
      <c r="CY24" s="3"/>
      <c r="CZ24" s="586">
        <v>340</v>
      </c>
      <c r="DA24" s="582">
        <v>255</v>
      </c>
      <c r="DB24" s="391">
        <v>88</v>
      </c>
      <c r="DC24" s="576">
        <v>171</v>
      </c>
      <c r="DD24" s="389">
        <v>8</v>
      </c>
      <c r="DE24" s="390">
        <v>12</v>
      </c>
      <c r="DF24" s="390">
        <v>20</v>
      </c>
      <c r="DG24" s="390">
        <v>11</v>
      </c>
      <c r="DH24" s="390">
        <f t="shared" si="45"/>
        <v>13</v>
      </c>
      <c r="DI24" s="390"/>
      <c r="DJ24" s="390"/>
      <c r="DK24" s="390"/>
      <c r="DL24" s="390"/>
      <c r="DM24" s="390"/>
      <c r="DN24" s="390"/>
      <c r="DO24" s="390"/>
      <c r="DP24" s="391">
        <f t="shared" si="46"/>
        <v>64</v>
      </c>
      <c r="DQ24" s="376"/>
      <c r="DR24" s="376"/>
      <c r="DS24" s="385">
        <v>3</v>
      </c>
      <c r="DT24" s="385">
        <v>2</v>
      </c>
      <c r="DU24" s="385">
        <v>974</v>
      </c>
      <c r="DV24" s="385" t="s">
        <v>2620</v>
      </c>
      <c r="DW24" s="385">
        <v>72</v>
      </c>
      <c r="DX24" s="385" t="s">
        <v>2623</v>
      </c>
      <c r="DY24" s="385">
        <v>0</v>
      </c>
      <c r="DZ24" s="14">
        <v>182127</v>
      </c>
      <c r="EA24" s="426"/>
      <c r="EB24" s="398">
        <v>20</v>
      </c>
      <c r="EC24" s="398" t="s">
        <v>1371</v>
      </c>
      <c r="ED24" s="398" t="s">
        <v>1370</v>
      </c>
      <c r="EF24" s="601" t="str">
        <f t="shared" si="47"/>
        <v>ok</v>
      </c>
      <c r="EG24" s="597">
        <f t="shared" si="59"/>
        <v>0</v>
      </c>
      <c r="EI24" s="605">
        <f>T24+U24+V24+Y24+AB24+BB24</f>
        <v>109</v>
      </c>
    </row>
    <row r="25" spans="1:139" s="372" customFormat="1" ht="16.149999999999999" hidden="1" customHeight="1">
      <c r="A25" s="573" t="s">
        <v>1523</v>
      </c>
      <c r="B25" s="411" t="s">
        <v>1957</v>
      </c>
      <c r="C25" s="411" t="s">
        <v>1518</v>
      </c>
      <c r="D25" s="412" t="s">
        <v>51</v>
      </c>
      <c r="E25" s="394" t="s">
        <v>256</v>
      </c>
      <c r="F25" s="394" t="s">
        <v>1522</v>
      </c>
      <c r="G25" s="397">
        <v>105</v>
      </c>
      <c r="H25" s="394" t="s">
        <v>55</v>
      </c>
      <c r="I25" s="394" t="s">
        <v>74</v>
      </c>
      <c r="J25" s="394" t="s">
        <v>1462</v>
      </c>
      <c r="K25" s="393"/>
      <c r="L25" s="393" t="s">
        <v>47</v>
      </c>
      <c r="M25" s="396"/>
      <c r="N25" s="392">
        <v>45474</v>
      </c>
      <c r="O25" s="408">
        <v>3</v>
      </c>
      <c r="P25" s="14">
        <v>135069</v>
      </c>
      <c r="Q25" s="14">
        <v>135069</v>
      </c>
      <c r="R25" s="576">
        <v>242</v>
      </c>
      <c r="S25" s="391">
        <v>187</v>
      </c>
      <c r="T25" s="382">
        <v>48</v>
      </c>
      <c r="U25" s="382">
        <v>36</v>
      </c>
      <c r="V25" s="423">
        <v>0</v>
      </c>
      <c r="W25" s="1882">
        <v>36</v>
      </c>
      <c r="X25" s="382">
        <f t="shared" si="28"/>
        <v>0</v>
      </c>
      <c r="Y25" s="423">
        <v>69</v>
      </c>
      <c r="Z25" s="1882">
        <v>42</v>
      </c>
      <c r="AA25" s="382">
        <f t="shared" si="29"/>
        <v>27</v>
      </c>
      <c r="AB25" s="423">
        <v>94</v>
      </c>
      <c r="AC25" s="1882">
        <v>42</v>
      </c>
      <c r="AD25" s="569">
        <v>1.875</v>
      </c>
      <c r="AE25" s="569">
        <v>1.875</v>
      </c>
      <c r="AF25" s="382">
        <f t="shared" ref="AF25:AJ26" si="138">IF($AD25&lt;=1,$AD25*BH25,IF($AD25&lt;=2,BH25+(($AD25-1)*BI25),BH25+BI25+BJ25))</f>
        <v>111.25</v>
      </c>
      <c r="AG25" s="382">
        <f t="shared" si="138"/>
        <v>106.75</v>
      </c>
      <c r="AH25" s="382">
        <f t="shared" si="138"/>
        <v>54.25</v>
      </c>
      <c r="AI25" s="382">
        <f t="shared" si="138"/>
        <v>31.5</v>
      </c>
      <c r="AJ25" s="382">
        <f t="shared" si="138"/>
        <v>41</v>
      </c>
      <c r="AK25" s="382">
        <f t="shared" ref="AK25:AM26" si="139">IF($AE25&lt;=1,$AE25*BM25,IF($AE25&lt;=2,BM25+(($AE25-1)*BN25),BM25+BN25+BO25))</f>
        <v>46.75</v>
      </c>
      <c r="AL25" s="382">
        <f t="shared" si="139"/>
        <v>48.75</v>
      </c>
      <c r="AM25" s="382">
        <f t="shared" si="139"/>
        <v>57.5</v>
      </c>
      <c r="AN25" s="453">
        <f>IF($AD25&lt;=1,$AD25*BP25,IF($AD25&lt;=2,BP25+(($AD25-1)*BQ25),BP25+BQ25+BR25))</f>
        <v>65.75</v>
      </c>
      <c r="AO25" s="457">
        <f>ROUND(IF(BA25-BG25-AF25&gt;0,0,AF25+BG25-BA25),0)</f>
        <v>82</v>
      </c>
      <c r="AP25" s="455">
        <f t="shared" ref="AP25:AW26" si="140">ROUND(IF(CC25-BH25-AG25&gt;0,0,AG25+BH25-CC25),0)</f>
        <v>46</v>
      </c>
      <c r="AQ25" s="383">
        <f t="shared" si="140"/>
        <v>17</v>
      </c>
      <c r="AR25" s="383">
        <f t="shared" si="140"/>
        <v>20</v>
      </c>
      <c r="AS25" s="383">
        <f t="shared" si="140"/>
        <v>23</v>
      </c>
      <c r="AT25" s="383">
        <f t="shared" si="140"/>
        <v>26</v>
      </c>
      <c r="AU25" s="383">
        <f t="shared" si="140"/>
        <v>26</v>
      </c>
      <c r="AV25" s="383">
        <f t="shared" si="140"/>
        <v>35</v>
      </c>
      <c r="AW25" s="383">
        <f t="shared" si="140"/>
        <v>34</v>
      </c>
      <c r="AX25" s="383">
        <f t="shared" si="33"/>
        <v>199</v>
      </c>
      <c r="AY25" s="383"/>
      <c r="AZ25" s="383"/>
      <c r="BA25" s="382">
        <f t="shared" si="34"/>
        <v>79</v>
      </c>
      <c r="BB25" s="423">
        <v>0</v>
      </c>
      <c r="BC25" s="506">
        <f t="shared" si="16"/>
        <v>36</v>
      </c>
      <c r="BD25" s="382">
        <f t="shared" si="17"/>
        <v>42</v>
      </c>
      <c r="BE25" s="453">
        <f t="shared" si="18"/>
        <v>42</v>
      </c>
      <c r="BF25" s="382">
        <f t="shared" si="35"/>
        <v>-254</v>
      </c>
      <c r="BG25" s="1882">
        <v>50</v>
      </c>
      <c r="BH25" s="1882">
        <v>50</v>
      </c>
      <c r="BI25" s="1882">
        <v>70</v>
      </c>
      <c r="BJ25" s="1882">
        <v>42</v>
      </c>
      <c r="BK25" s="1882">
        <v>14</v>
      </c>
      <c r="BL25" s="1882">
        <v>20</v>
      </c>
      <c r="BM25" s="1882">
        <v>24</v>
      </c>
      <c r="BN25" s="1882">
        <v>26</v>
      </c>
      <c r="BO25" s="1882">
        <v>26</v>
      </c>
      <c r="BP25" s="1882">
        <v>36</v>
      </c>
      <c r="BQ25" s="1882">
        <v>34</v>
      </c>
      <c r="BR25" s="1882">
        <v>36</v>
      </c>
      <c r="BS25" s="1882">
        <v>39</v>
      </c>
      <c r="BT25" s="13"/>
      <c r="BU25" s="384">
        <f t="shared" si="36"/>
        <v>1</v>
      </c>
      <c r="BV25" s="385">
        <f t="shared" si="37"/>
        <v>0</v>
      </c>
      <c r="BW25" s="386">
        <f t="shared" si="38"/>
        <v>0.6428571428571429</v>
      </c>
      <c r="BX25" s="3"/>
      <c r="BY25" s="387">
        <f t="shared" si="24"/>
        <v>36</v>
      </c>
      <c r="BZ25" s="382">
        <f t="shared" si="39"/>
        <v>0</v>
      </c>
      <c r="CA25" s="382">
        <f t="shared" si="40"/>
        <v>27</v>
      </c>
      <c r="CB25" s="382">
        <f t="shared" si="41"/>
        <v>79</v>
      </c>
      <c r="CC25" s="382">
        <f t="shared" si="128"/>
        <v>111</v>
      </c>
      <c r="CD25" s="382">
        <f t="shared" si="129"/>
        <v>107</v>
      </c>
      <c r="CE25" s="382">
        <f t="shared" si="130"/>
        <v>54</v>
      </c>
      <c r="CF25" s="382">
        <f t="shared" si="131"/>
        <v>32</v>
      </c>
      <c r="CG25" s="382">
        <f t="shared" si="132"/>
        <v>41</v>
      </c>
      <c r="CH25" s="382">
        <f t="shared" si="133"/>
        <v>47</v>
      </c>
      <c r="CI25" s="382">
        <f t="shared" si="134"/>
        <v>49</v>
      </c>
      <c r="CJ25" s="382">
        <f t="shared" si="135"/>
        <v>58</v>
      </c>
      <c r="CK25" s="388">
        <f t="shared" si="136"/>
        <v>66</v>
      </c>
      <c r="CL25" s="3"/>
      <c r="CM25" s="384">
        <f t="shared" si="26"/>
        <v>0</v>
      </c>
      <c r="CN25" s="385">
        <f t="shared" si="43"/>
        <v>69</v>
      </c>
      <c r="CO25" s="385">
        <f t="shared" si="116"/>
        <v>94</v>
      </c>
      <c r="CP25" s="385">
        <f t="shared" ref="CP25:CX26" si="141">AO25</f>
        <v>82</v>
      </c>
      <c r="CQ25" s="385">
        <f t="shared" si="141"/>
        <v>46</v>
      </c>
      <c r="CR25" s="385">
        <f t="shared" si="141"/>
        <v>17</v>
      </c>
      <c r="CS25" s="385">
        <f t="shared" si="141"/>
        <v>20</v>
      </c>
      <c r="CT25" s="385">
        <f t="shared" si="141"/>
        <v>23</v>
      </c>
      <c r="CU25" s="385">
        <f t="shared" si="141"/>
        <v>26</v>
      </c>
      <c r="CV25" s="385">
        <f t="shared" si="141"/>
        <v>26</v>
      </c>
      <c r="CW25" s="385">
        <f t="shared" si="141"/>
        <v>35</v>
      </c>
      <c r="CX25" s="386">
        <f t="shared" si="141"/>
        <v>34</v>
      </c>
      <c r="CY25" s="3"/>
      <c r="CZ25" s="586"/>
      <c r="DA25" s="582"/>
      <c r="DB25" s="391">
        <v>26</v>
      </c>
      <c r="DC25" s="576">
        <v>242</v>
      </c>
      <c r="DD25" s="389">
        <v>35</v>
      </c>
      <c r="DE25" s="390">
        <v>8</v>
      </c>
      <c r="DF25" s="390">
        <v>50</v>
      </c>
      <c r="DG25" s="390">
        <v>46</v>
      </c>
      <c r="DH25" s="390">
        <f t="shared" si="45"/>
        <v>48</v>
      </c>
      <c r="DI25" s="390"/>
      <c r="DJ25" s="390"/>
      <c r="DK25" s="390"/>
      <c r="DL25" s="390"/>
      <c r="DM25" s="390"/>
      <c r="DN25" s="390"/>
      <c r="DO25" s="390"/>
      <c r="DP25" s="391">
        <f t="shared" si="46"/>
        <v>187</v>
      </c>
      <c r="DQ25" s="376"/>
      <c r="DR25" s="376"/>
      <c r="DS25" s="385">
        <v>2</v>
      </c>
      <c r="DT25" s="385">
        <v>2</v>
      </c>
      <c r="DU25" s="385">
        <v>1327</v>
      </c>
      <c r="DV25" s="385" t="s">
        <v>2620</v>
      </c>
      <c r="DW25" s="385">
        <v>72</v>
      </c>
      <c r="DX25" s="385" t="s">
        <v>2624</v>
      </c>
      <c r="DY25" s="385">
        <v>0</v>
      </c>
      <c r="DZ25" s="14">
        <v>135069</v>
      </c>
      <c r="EA25" s="426"/>
      <c r="EB25" s="398">
        <v>19</v>
      </c>
      <c r="EC25" s="398" t="s">
        <v>1372</v>
      </c>
      <c r="ED25" s="398" t="s">
        <v>1370</v>
      </c>
      <c r="EF25" s="601">
        <f t="shared" si="47"/>
        <v>30</v>
      </c>
      <c r="EG25" s="597">
        <f t="shared" si="59"/>
        <v>36</v>
      </c>
      <c r="EI25" s="605">
        <f>T25+U25+V25+Y25+AB25+BB25</f>
        <v>247</v>
      </c>
    </row>
    <row r="26" spans="1:139" s="372" customFormat="1" ht="16.149999999999999" hidden="1" customHeight="1">
      <c r="A26" s="573" t="s">
        <v>1523</v>
      </c>
      <c r="B26" s="594" t="s">
        <v>2609</v>
      </c>
      <c r="C26" s="594" t="s">
        <v>1518</v>
      </c>
      <c r="D26" s="595" t="s">
        <v>51</v>
      </c>
      <c r="E26" s="590" t="s">
        <v>256</v>
      </c>
      <c r="F26" s="590" t="s">
        <v>1522</v>
      </c>
      <c r="G26" s="591">
        <v>105</v>
      </c>
      <c r="H26" s="590" t="s">
        <v>55</v>
      </c>
      <c r="I26" s="590" t="s">
        <v>74</v>
      </c>
      <c r="J26" s="590" t="s">
        <v>1462</v>
      </c>
      <c r="K26" s="393"/>
      <c r="L26" s="393"/>
      <c r="M26" s="396"/>
      <c r="N26" s="392"/>
      <c r="O26" s="408">
        <v>3</v>
      </c>
      <c r="P26" s="385">
        <v>135069</v>
      </c>
      <c r="Q26" s="385">
        <v>135069</v>
      </c>
      <c r="R26" s="576"/>
      <c r="S26" s="391">
        <v>0</v>
      </c>
      <c r="T26" s="382">
        <v>0</v>
      </c>
      <c r="U26" s="382">
        <v>0</v>
      </c>
      <c r="V26" s="423">
        <v>0</v>
      </c>
      <c r="W26" s="1882">
        <v>0</v>
      </c>
      <c r="X26" s="382">
        <f t="shared" si="28"/>
        <v>0</v>
      </c>
      <c r="Y26" s="423">
        <v>0</v>
      </c>
      <c r="Z26" s="1882">
        <v>0</v>
      </c>
      <c r="AA26" s="382">
        <f t="shared" si="29"/>
        <v>0</v>
      </c>
      <c r="AB26" s="423">
        <v>0</v>
      </c>
      <c r="AC26" s="1882">
        <v>0</v>
      </c>
      <c r="AD26" s="569">
        <v>1.875</v>
      </c>
      <c r="AE26" s="569">
        <v>1.875</v>
      </c>
      <c r="AF26" s="382">
        <f t="shared" si="138"/>
        <v>0</v>
      </c>
      <c r="AG26" s="382">
        <f t="shared" si="138"/>
        <v>0</v>
      </c>
      <c r="AH26" s="382">
        <f t="shared" si="138"/>
        <v>0</v>
      </c>
      <c r="AI26" s="382">
        <f t="shared" si="138"/>
        <v>0</v>
      </c>
      <c r="AJ26" s="382">
        <f t="shared" si="138"/>
        <v>0</v>
      </c>
      <c r="AK26" s="382">
        <f t="shared" si="139"/>
        <v>0</v>
      </c>
      <c r="AL26" s="382">
        <f t="shared" si="139"/>
        <v>0</v>
      </c>
      <c r="AM26" s="382">
        <f t="shared" si="139"/>
        <v>0</v>
      </c>
      <c r="AN26" s="453">
        <f>IF($AD26&lt;=1,$AD26*BP26,IF($AD26&lt;=2,BP26+(($AD26-1)*BQ26),BP26+BQ26+BR26))</f>
        <v>0</v>
      </c>
      <c r="AO26" s="457">
        <f>ROUND(IF(BA26-BG26-AF26&gt;0,0,AF26+BG26-BA26),0)</f>
        <v>0</v>
      </c>
      <c r="AP26" s="455">
        <f t="shared" si="140"/>
        <v>0</v>
      </c>
      <c r="AQ26" s="383">
        <f t="shared" si="140"/>
        <v>0</v>
      </c>
      <c r="AR26" s="383">
        <f t="shared" si="140"/>
        <v>0</v>
      </c>
      <c r="AS26" s="383">
        <f t="shared" si="140"/>
        <v>0</v>
      </c>
      <c r="AT26" s="383">
        <f t="shared" si="140"/>
        <v>0</v>
      </c>
      <c r="AU26" s="383">
        <f t="shared" si="140"/>
        <v>0</v>
      </c>
      <c r="AV26" s="383">
        <f t="shared" si="140"/>
        <v>0</v>
      </c>
      <c r="AW26" s="383">
        <f t="shared" si="140"/>
        <v>0</v>
      </c>
      <c r="AX26" s="383">
        <f t="shared" si="33"/>
        <v>0</v>
      </c>
      <c r="AY26" s="383"/>
      <c r="AZ26" s="383"/>
      <c r="BA26" s="382">
        <f t="shared" si="34"/>
        <v>0</v>
      </c>
      <c r="BB26" s="423">
        <v>0</v>
      </c>
      <c r="BC26" s="506">
        <f t="shared" si="16"/>
        <v>0</v>
      </c>
      <c r="BD26" s="382">
        <f t="shared" si="17"/>
        <v>0</v>
      </c>
      <c r="BE26" s="453">
        <f t="shared" si="18"/>
        <v>0</v>
      </c>
      <c r="BF26" s="382">
        <f t="shared" si="35"/>
        <v>0</v>
      </c>
      <c r="BG26" s="1882">
        <v>0</v>
      </c>
      <c r="BH26" s="1882">
        <v>0</v>
      </c>
      <c r="BI26" s="1882">
        <v>0</v>
      </c>
      <c r="BJ26" s="1882">
        <v>0</v>
      </c>
      <c r="BK26" s="1882">
        <v>0</v>
      </c>
      <c r="BL26" s="1882">
        <v>0</v>
      </c>
      <c r="BM26" s="1882">
        <v>0</v>
      </c>
      <c r="BN26" s="1882">
        <v>0</v>
      </c>
      <c r="BO26" s="1882">
        <v>0</v>
      </c>
      <c r="BP26" s="1882">
        <v>0</v>
      </c>
      <c r="BQ26" s="1882">
        <v>0</v>
      </c>
      <c r="BR26" s="1882">
        <v>0</v>
      </c>
      <c r="BS26" s="1882">
        <v>0</v>
      </c>
      <c r="BT26" s="13"/>
      <c r="BU26" s="384">
        <f t="shared" si="36"/>
        <v>0</v>
      </c>
      <c r="BV26" s="385">
        <f t="shared" si="37"/>
        <v>0</v>
      </c>
      <c r="BW26" s="386">
        <f t="shared" si="38"/>
        <v>0</v>
      </c>
      <c r="BX26" s="3"/>
      <c r="BY26" s="387">
        <f t="shared" si="24"/>
        <v>0</v>
      </c>
      <c r="BZ26" s="382">
        <f t="shared" si="39"/>
        <v>0</v>
      </c>
      <c r="CA26" s="382">
        <f t="shared" si="40"/>
        <v>0</v>
      </c>
      <c r="CB26" s="382">
        <f t="shared" si="41"/>
        <v>0</v>
      </c>
      <c r="CC26" s="382">
        <f t="shared" si="128"/>
        <v>0</v>
      </c>
      <c r="CD26" s="382">
        <f t="shared" si="129"/>
        <v>0</v>
      </c>
      <c r="CE26" s="382">
        <f t="shared" si="130"/>
        <v>0</v>
      </c>
      <c r="CF26" s="382">
        <f t="shared" si="131"/>
        <v>0</v>
      </c>
      <c r="CG26" s="382">
        <f t="shared" si="132"/>
        <v>0</v>
      </c>
      <c r="CH26" s="382">
        <f t="shared" si="133"/>
        <v>0</v>
      </c>
      <c r="CI26" s="382">
        <f t="shared" si="134"/>
        <v>0</v>
      </c>
      <c r="CJ26" s="382">
        <f t="shared" si="135"/>
        <v>0</v>
      </c>
      <c r="CK26" s="388">
        <f t="shared" si="136"/>
        <v>0</v>
      </c>
      <c r="CL26" s="3"/>
      <c r="CM26" s="384">
        <f t="shared" si="26"/>
        <v>0</v>
      </c>
      <c r="CN26" s="385">
        <f t="shared" si="43"/>
        <v>0</v>
      </c>
      <c r="CO26" s="385">
        <f t="shared" si="116"/>
        <v>0</v>
      </c>
      <c r="CP26" s="385">
        <f t="shared" si="141"/>
        <v>0</v>
      </c>
      <c r="CQ26" s="385">
        <f t="shared" si="141"/>
        <v>0</v>
      </c>
      <c r="CR26" s="385">
        <f t="shared" si="141"/>
        <v>0</v>
      </c>
      <c r="CS26" s="385">
        <f t="shared" si="141"/>
        <v>0</v>
      </c>
      <c r="CT26" s="385">
        <f t="shared" si="141"/>
        <v>0</v>
      </c>
      <c r="CU26" s="385">
        <f t="shared" si="141"/>
        <v>0</v>
      </c>
      <c r="CV26" s="385">
        <f t="shared" si="141"/>
        <v>0</v>
      </c>
      <c r="CW26" s="385">
        <f t="shared" si="141"/>
        <v>0</v>
      </c>
      <c r="CX26" s="386">
        <f t="shared" si="141"/>
        <v>0</v>
      </c>
      <c r="CY26" s="3"/>
      <c r="CZ26" s="586"/>
      <c r="DA26" s="582"/>
      <c r="DB26" s="391"/>
      <c r="DC26" s="576"/>
      <c r="DD26" s="389"/>
      <c r="DE26" s="390"/>
      <c r="DF26" s="390"/>
      <c r="DG26" s="390"/>
      <c r="DH26" s="390">
        <f t="shared" si="45"/>
        <v>0</v>
      </c>
      <c r="DI26" s="390"/>
      <c r="DJ26" s="390"/>
      <c r="DK26" s="390"/>
      <c r="DL26" s="390"/>
      <c r="DM26" s="390"/>
      <c r="DN26" s="390"/>
      <c r="DO26" s="390"/>
      <c r="DP26" s="391">
        <f t="shared" si="46"/>
        <v>0</v>
      </c>
      <c r="DQ26" s="376"/>
      <c r="DR26" s="376"/>
      <c r="DS26" s="385">
        <v>2</v>
      </c>
      <c r="DT26" s="385">
        <v>2</v>
      </c>
      <c r="DU26" s="385">
        <v>1327</v>
      </c>
      <c r="DV26" s="385" t="s">
        <v>2620</v>
      </c>
      <c r="DW26" s="385">
        <v>72</v>
      </c>
      <c r="DX26" s="385" t="s">
        <v>2624</v>
      </c>
      <c r="DY26" s="385">
        <v>0</v>
      </c>
      <c r="DZ26" s="385">
        <v>135069</v>
      </c>
      <c r="EA26" s="426"/>
      <c r="EB26" s="398">
        <v>19</v>
      </c>
      <c r="EC26" s="398" t="s">
        <v>1372</v>
      </c>
      <c r="ED26" s="398" t="s">
        <v>1370</v>
      </c>
      <c r="EF26" s="601" t="str">
        <f t="shared" si="47"/>
        <v>ok</v>
      </c>
      <c r="EG26" s="597">
        <f t="shared" si="59"/>
        <v>0</v>
      </c>
      <c r="EI26" s="605"/>
    </row>
    <row r="27" spans="1:139" s="372" customFormat="1" ht="16.149999999999999" hidden="1" customHeight="1">
      <c r="A27" s="573" t="s">
        <v>45</v>
      </c>
      <c r="B27" s="407" t="s">
        <v>110</v>
      </c>
      <c r="C27" s="530" t="s">
        <v>1350</v>
      </c>
      <c r="D27" s="393" t="s">
        <v>46</v>
      </c>
      <c r="E27" s="393" t="s">
        <v>111</v>
      </c>
      <c r="F27" s="393" t="s">
        <v>67</v>
      </c>
      <c r="G27" s="393">
        <v>105</v>
      </c>
      <c r="H27" s="393" t="s">
        <v>55</v>
      </c>
      <c r="I27" s="393" t="s">
        <v>99</v>
      </c>
      <c r="J27" s="393" t="s">
        <v>1109</v>
      </c>
      <c r="K27" s="393" t="s">
        <v>2147</v>
      </c>
      <c r="L27" s="393" t="s">
        <v>2130</v>
      </c>
      <c r="M27" s="396"/>
      <c r="N27" s="392">
        <v>44158</v>
      </c>
      <c r="O27" s="408">
        <v>3</v>
      </c>
      <c r="P27" s="14">
        <v>163711</v>
      </c>
      <c r="Q27" s="14">
        <v>163711</v>
      </c>
      <c r="R27" s="576">
        <v>1486</v>
      </c>
      <c r="S27" s="391">
        <v>353</v>
      </c>
      <c r="T27" s="382">
        <v>7</v>
      </c>
      <c r="U27" s="382">
        <v>53</v>
      </c>
      <c r="V27" s="423">
        <v>0</v>
      </c>
      <c r="W27" s="1882">
        <v>9</v>
      </c>
      <c r="X27" s="382">
        <f t="shared" si="28"/>
        <v>44</v>
      </c>
      <c r="Y27" s="423">
        <v>142</v>
      </c>
      <c r="Z27" s="1882">
        <v>40</v>
      </c>
      <c r="AA27" s="382">
        <f t="shared" si="29"/>
        <v>146</v>
      </c>
      <c r="AB27" s="423">
        <v>320</v>
      </c>
      <c r="AC27" s="1882">
        <v>80</v>
      </c>
      <c r="AD27" s="569">
        <v>1.875</v>
      </c>
      <c r="AE27" s="569">
        <v>1.875</v>
      </c>
      <c r="AF27" s="382">
        <f t="shared" ref="AF27:AJ28" si="142">IF($AD27&lt;=1,$AD27*BI27,IF($AD27&lt;=2,BI27+(($AD27-1)*BJ27),BI27+BJ27+BK27))</f>
        <v>187.5</v>
      </c>
      <c r="AG27" s="382">
        <f t="shared" si="142"/>
        <v>153.375</v>
      </c>
      <c r="AH27" s="382">
        <f t="shared" si="142"/>
        <v>138.875</v>
      </c>
      <c r="AI27" s="382">
        <f t="shared" si="142"/>
        <v>180.875</v>
      </c>
      <c r="AJ27" s="382">
        <f t="shared" si="142"/>
        <v>157.5</v>
      </c>
      <c r="AK27" s="382">
        <f t="shared" ref="AK27:AM28" si="143">IF($AE27&lt;=1,$AE27*BN27,IF($AE27&lt;=2,BN27+(($AE27-1)*BO27),BN27+BO27+BP27))</f>
        <v>165</v>
      </c>
      <c r="AL27" s="382">
        <f t="shared" si="143"/>
        <v>187.375</v>
      </c>
      <c r="AM27" s="382">
        <f t="shared" si="143"/>
        <v>133.875</v>
      </c>
      <c r="AN27" s="453">
        <f>IF($AD27&lt;=1,$AD27*BQ27,IF($AD27&lt;=2,BQ27+(($AD27-1)*BR27),BQ27+BR27+BS27))</f>
        <v>126.25</v>
      </c>
      <c r="AO27" s="457">
        <f t="shared" ref="AO27:AW28" si="144">ROUND(IF(CC27-BH27-AF27&gt;0,0,AF27+BH27-CC27),0)</f>
        <v>0</v>
      </c>
      <c r="AP27" s="455">
        <f t="shared" si="144"/>
        <v>65</v>
      </c>
      <c r="AQ27" s="383">
        <f t="shared" si="144"/>
        <v>86</v>
      </c>
      <c r="AR27" s="383">
        <f t="shared" si="144"/>
        <v>103</v>
      </c>
      <c r="AS27" s="383">
        <f t="shared" si="144"/>
        <v>66</v>
      </c>
      <c r="AT27" s="383">
        <f t="shared" si="144"/>
        <v>112</v>
      </c>
      <c r="AU27" s="383">
        <f t="shared" si="144"/>
        <v>82</v>
      </c>
      <c r="AV27" s="383">
        <f t="shared" si="144"/>
        <v>67</v>
      </c>
      <c r="AW27" s="383">
        <f t="shared" si="144"/>
        <v>69</v>
      </c>
      <c r="AX27" s="383">
        <f t="shared" si="33"/>
        <v>515</v>
      </c>
      <c r="AY27" s="383">
        <v>0</v>
      </c>
      <c r="AZ27" s="383"/>
      <c r="BA27" s="382">
        <f t="shared" si="34"/>
        <v>386</v>
      </c>
      <c r="BB27" s="423">
        <v>0</v>
      </c>
      <c r="BC27" s="506">
        <f t="shared" si="16"/>
        <v>9</v>
      </c>
      <c r="BD27" s="382">
        <f t="shared" si="17"/>
        <v>40</v>
      </c>
      <c r="BE27" s="453">
        <f t="shared" si="18"/>
        <v>80</v>
      </c>
      <c r="BF27" s="382">
        <f t="shared" si="35"/>
        <v>-374</v>
      </c>
      <c r="BG27" s="1882">
        <v>104</v>
      </c>
      <c r="BH27" s="1882">
        <v>94</v>
      </c>
      <c r="BI27" s="1882">
        <v>100</v>
      </c>
      <c r="BJ27" s="1882">
        <v>100</v>
      </c>
      <c r="BK27" s="1882">
        <v>61</v>
      </c>
      <c r="BL27" s="1882">
        <v>89</v>
      </c>
      <c r="BM27" s="1882">
        <v>105</v>
      </c>
      <c r="BN27" s="1882">
        <v>60</v>
      </c>
      <c r="BO27" s="1882">
        <v>120</v>
      </c>
      <c r="BP27" s="1882">
        <v>77</v>
      </c>
      <c r="BQ27" s="1882">
        <v>65</v>
      </c>
      <c r="BR27" s="1882">
        <v>70</v>
      </c>
      <c r="BS27" s="1882">
        <v>75</v>
      </c>
      <c r="BT27" s="13"/>
      <c r="BU27" s="384">
        <f t="shared" si="36"/>
        <v>2.0499999999999998</v>
      </c>
      <c r="BV27" s="385">
        <f t="shared" si="37"/>
        <v>1.05</v>
      </c>
      <c r="BW27" s="386">
        <f t="shared" si="38"/>
        <v>1.6346153846153846</v>
      </c>
      <c r="BX27" s="3"/>
      <c r="BY27" s="387">
        <f t="shared" si="24"/>
        <v>53</v>
      </c>
      <c r="BZ27" s="382">
        <f t="shared" si="39"/>
        <v>44</v>
      </c>
      <c r="CA27" s="382">
        <f t="shared" si="40"/>
        <v>146</v>
      </c>
      <c r="CB27" s="382">
        <f t="shared" si="41"/>
        <v>386</v>
      </c>
      <c r="CC27" s="382">
        <f t="shared" ref="CC27:CC30" si="145">CB27+CP27-BG27</f>
        <v>282</v>
      </c>
      <c r="CD27" s="382">
        <f t="shared" ref="CD27:CD30" si="146">CC27+CQ27-BH27</f>
        <v>188</v>
      </c>
      <c r="CE27" s="382">
        <f t="shared" ref="CE27:CE30" si="147">CD27+CR27-BI27</f>
        <v>153</v>
      </c>
      <c r="CF27" s="382">
        <f t="shared" ref="CF27:CF30" si="148">CE27+CS27-BJ27</f>
        <v>139</v>
      </c>
      <c r="CG27" s="382">
        <f t="shared" ref="CG27:CG30" si="149">CF27+CT27-BK27</f>
        <v>181</v>
      </c>
      <c r="CH27" s="382">
        <f t="shared" ref="CH27:CH30" si="150">CG27+CU27-BL27</f>
        <v>158</v>
      </c>
      <c r="CI27" s="382">
        <f t="shared" ref="CI27:CI30" si="151">CH27+CV27-BM27</f>
        <v>165</v>
      </c>
      <c r="CJ27" s="382">
        <f t="shared" ref="CJ27:CJ30" si="152">CI27+CW27-BN27</f>
        <v>187</v>
      </c>
      <c r="CK27" s="388">
        <f t="shared" ref="CK27:CK30" si="153">CJ27+CX27-BO27</f>
        <v>134</v>
      </c>
      <c r="CL27" s="3"/>
      <c r="CM27" s="384">
        <f t="shared" si="26"/>
        <v>0</v>
      </c>
      <c r="CN27" s="385">
        <f t="shared" si="43"/>
        <v>142</v>
      </c>
      <c r="CO27" s="385">
        <f t="shared" si="116"/>
        <v>320</v>
      </c>
      <c r="CP27" s="385">
        <f t="shared" ref="CP27:CP28" si="154">BB27</f>
        <v>0</v>
      </c>
      <c r="CQ27" s="385">
        <f t="shared" ref="CQ27:CX28" si="155">AO27</f>
        <v>0</v>
      </c>
      <c r="CR27" s="385">
        <f t="shared" si="155"/>
        <v>65</v>
      </c>
      <c r="CS27" s="385">
        <f t="shared" si="155"/>
        <v>86</v>
      </c>
      <c r="CT27" s="385">
        <f t="shared" si="155"/>
        <v>103</v>
      </c>
      <c r="CU27" s="385">
        <f t="shared" si="155"/>
        <v>66</v>
      </c>
      <c r="CV27" s="385">
        <f t="shared" si="155"/>
        <v>112</v>
      </c>
      <c r="CW27" s="385">
        <f t="shared" si="155"/>
        <v>82</v>
      </c>
      <c r="CX27" s="386">
        <f t="shared" si="155"/>
        <v>67</v>
      </c>
      <c r="CY27" s="3"/>
      <c r="CZ27" s="586">
        <v>1353</v>
      </c>
      <c r="DA27" s="582">
        <v>1225</v>
      </c>
      <c r="DB27" s="391">
        <v>1305</v>
      </c>
      <c r="DC27" s="576">
        <v>1486</v>
      </c>
      <c r="DD27" s="389">
        <v>72</v>
      </c>
      <c r="DE27" s="390">
        <v>72</v>
      </c>
      <c r="DF27" s="390">
        <v>138</v>
      </c>
      <c r="DG27" s="390">
        <v>64</v>
      </c>
      <c r="DH27" s="390">
        <f t="shared" si="45"/>
        <v>7</v>
      </c>
      <c r="DI27" s="390"/>
      <c r="DJ27" s="390"/>
      <c r="DK27" s="390"/>
      <c r="DL27" s="390"/>
      <c r="DM27" s="390"/>
      <c r="DN27" s="390"/>
      <c r="DO27" s="390"/>
      <c r="DP27" s="391">
        <f t="shared" si="46"/>
        <v>353</v>
      </c>
      <c r="DQ27" s="376"/>
      <c r="DR27" s="376"/>
      <c r="DS27" s="385">
        <v>3</v>
      </c>
      <c r="DT27" s="385">
        <v>2</v>
      </c>
      <c r="DU27" s="385">
        <v>973</v>
      </c>
      <c r="DV27" s="385" t="s">
        <v>2620</v>
      </c>
      <c r="DW27" s="385">
        <v>72</v>
      </c>
      <c r="DX27" s="385" t="s">
        <v>2623</v>
      </c>
      <c r="DY27" s="385">
        <v>0</v>
      </c>
      <c r="DZ27" s="14">
        <v>163711</v>
      </c>
      <c r="EA27" s="426"/>
      <c r="EB27" s="398">
        <v>19</v>
      </c>
      <c r="EC27" s="398" t="s">
        <v>1371</v>
      </c>
      <c r="ED27" s="398" t="s">
        <v>1370</v>
      </c>
      <c r="EF27" s="601">
        <f t="shared" si="47"/>
        <v>176.66666666666669</v>
      </c>
      <c r="EG27" s="597">
        <f t="shared" si="59"/>
        <v>9</v>
      </c>
      <c r="EI27" s="605">
        <f t="shared" ref="EI27:EI44" si="156">T27+U27+V27+Y27+AB27+BB27</f>
        <v>522</v>
      </c>
    </row>
    <row r="28" spans="1:139" s="372" customFormat="1" ht="16.149999999999999" hidden="1" customHeight="1">
      <c r="A28" s="573" t="s">
        <v>69</v>
      </c>
      <c r="B28" s="407" t="s">
        <v>2263</v>
      </c>
      <c r="C28" s="407" t="s">
        <v>2263</v>
      </c>
      <c r="D28" s="393" t="s">
        <v>2265</v>
      </c>
      <c r="E28" s="393" t="s">
        <v>506</v>
      </c>
      <c r="F28" s="393" t="s">
        <v>2264</v>
      </c>
      <c r="G28" s="393">
        <v>102</v>
      </c>
      <c r="H28" s="393" t="s">
        <v>47</v>
      </c>
      <c r="I28" s="393" t="s">
        <v>74</v>
      </c>
      <c r="J28" s="393" t="s">
        <v>1461</v>
      </c>
      <c r="K28" s="393"/>
      <c r="L28" s="393"/>
      <c r="M28" s="396"/>
      <c r="N28" s="392"/>
      <c r="O28" s="408">
        <v>3</v>
      </c>
      <c r="P28" s="14">
        <v>0</v>
      </c>
      <c r="Q28" s="14">
        <v>0</v>
      </c>
      <c r="R28" s="576">
        <v>0</v>
      </c>
      <c r="S28" s="391">
        <v>0</v>
      </c>
      <c r="T28" s="382">
        <v>0</v>
      </c>
      <c r="U28" s="382">
        <v>0</v>
      </c>
      <c r="V28" s="423">
        <v>0</v>
      </c>
      <c r="W28" s="1882">
        <v>0</v>
      </c>
      <c r="X28" s="382">
        <f t="shared" si="28"/>
        <v>0</v>
      </c>
      <c r="Y28" s="423">
        <v>0</v>
      </c>
      <c r="Z28" s="1882">
        <v>0</v>
      </c>
      <c r="AA28" s="382">
        <f t="shared" si="29"/>
        <v>0</v>
      </c>
      <c r="AB28" s="423">
        <v>0</v>
      </c>
      <c r="AC28" s="1882">
        <v>0</v>
      </c>
      <c r="AD28" s="569">
        <v>1.875</v>
      </c>
      <c r="AE28" s="569">
        <v>1.875</v>
      </c>
      <c r="AF28" s="382">
        <f t="shared" si="142"/>
        <v>0</v>
      </c>
      <c r="AG28" s="382">
        <f t="shared" si="142"/>
        <v>0</v>
      </c>
      <c r="AH28" s="382">
        <f t="shared" si="142"/>
        <v>0</v>
      </c>
      <c r="AI28" s="382">
        <f t="shared" si="142"/>
        <v>0</v>
      </c>
      <c r="AJ28" s="382">
        <f t="shared" si="142"/>
        <v>0</v>
      </c>
      <c r="AK28" s="382">
        <f t="shared" si="143"/>
        <v>0</v>
      </c>
      <c r="AL28" s="382">
        <f t="shared" si="143"/>
        <v>0</v>
      </c>
      <c r="AM28" s="382">
        <f t="shared" si="143"/>
        <v>0</v>
      </c>
      <c r="AN28" s="453">
        <f>IF($AD28&lt;=1,$AD28*BQ28,IF($AD28&lt;=2,BQ28+(($AD28-1)*BR28),BQ28+BR28+BS28))</f>
        <v>0</v>
      </c>
      <c r="AO28" s="457">
        <f t="shared" si="144"/>
        <v>0</v>
      </c>
      <c r="AP28" s="455">
        <f t="shared" si="144"/>
        <v>0</v>
      </c>
      <c r="AQ28" s="383">
        <f t="shared" si="144"/>
        <v>0</v>
      </c>
      <c r="AR28" s="383">
        <f t="shared" si="144"/>
        <v>0</v>
      </c>
      <c r="AS28" s="383">
        <f t="shared" si="144"/>
        <v>0</v>
      </c>
      <c r="AT28" s="383">
        <f t="shared" si="144"/>
        <v>0</v>
      </c>
      <c r="AU28" s="383">
        <f t="shared" si="144"/>
        <v>0</v>
      </c>
      <c r="AV28" s="383">
        <f t="shared" si="144"/>
        <v>0</v>
      </c>
      <c r="AW28" s="383">
        <f t="shared" si="144"/>
        <v>0</v>
      </c>
      <c r="AX28" s="383">
        <f t="shared" si="33"/>
        <v>0</v>
      </c>
      <c r="AY28" s="383">
        <v>0</v>
      </c>
      <c r="AZ28" s="383"/>
      <c r="BA28" s="382">
        <f t="shared" si="34"/>
        <v>0</v>
      </c>
      <c r="BB28" s="423">
        <v>0</v>
      </c>
      <c r="BC28" s="506">
        <f t="shared" si="16"/>
        <v>0</v>
      </c>
      <c r="BD28" s="382">
        <f t="shared" si="17"/>
        <v>0</v>
      </c>
      <c r="BE28" s="453">
        <f t="shared" si="18"/>
        <v>0</v>
      </c>
      <c r="BF28" s="382">
        <f t="shared" si="35"/>
        <v>0</v>
      </c>
      <c r="BG28" s="1882">
        <v>0</v>
      </c>
      <c r="BH28" s="1882">
        <v>0</v>
      </c>
      <c r="BI28" s="1882">
        <v>0</v>
      </c>
      <c r="BJ28" s="1882">
        <v>0</v>
      </c>
      <c r="BK28" s="1882">
        <v>0</v>
      </c>
      <c r="BL28" s="1882">
        <v>0</v>
      </c>
      <c r="BM28" s="1882">
        <v>0</v>
      </c>
      <c r="BN28" s="1882">
        <v>0</v>
      </c>
      <c r="BO28" s="1882">
        <v>0</v>
      </c>
      <c r="BP28" s="1882">
        <v>0</v>
      </c>
      <c r="BQ28" s="1882">
        <v>0</v>
      </c>
      <c r="BR28" s="1882">
        <v>0</v>
      </c>
      <c r="BS28" s="1882">
        <v>0</v>
      </c>
      <c r="BT28" s="13"/>
      <c r="BU28" s="384">
        <f t="shared" si="36"/>
        <v>0</v>
      </c>
      <c r="BV28" s="385">
        <f t="shared" si="37"/>
        <v>0</v>
      </c>
      <c r="BW28" s="386">
        <f t="shared" si="38"/>
        <v>0</v>
      </c>
      <c r="BX28" s="3"/>
      <c r="BY28" s="387">
        <f t="shared" si="24"/>
        <v>0</v>
      </c>
      <c r="BZ28" s="382">
        <f t="shared" si="39"/>
        <v>0</v>
      </c>
      <c r="CA28" s="382">
        <f t="shared" si="40"/>
        <v>0</v>
      </c>
      <c r="CB28" s="382">
        <f t="shared" si="41"/>
        <v>0</v>
      </c>
      <c r="CC28" s="382">
        <f t="shared" si="145"/>
        <v>0</v>
      </c>
      <c r="CD28" s="382">
        <f t="shared" si="146"/>
        <v>0</v>
      </c>
      <c r="CE28" s="382">
        <f t="shared" si="147"/>
        <v>0</v>
      </c>
      <c r="CF28" s="382">
        <f t="shared" si="148"/>
        <v>0</v>
      </c>
      <c r="CG28" s="382">
        <f t="shared" si="149"/>
        <v>0</v>
      </c>
      <c r="CH28" s="382">
        <f t="shared" si="150"/>
        <v>0</v>
      </c>
      <c r="CI28" s="382">
        <f t="shared" si="151"/>
        <v>0</v>
      </c>
      <c r="CJ28" s="382">
        <f t="shared" si="152"/>
        <v>0</v>
      </c>
      <c r="CK28" s="388">
        <f t="shared" si="153"/>
        <v>0</v>
      </c>
      <c r="CL28" s="3"/>
      <c r="CM28" s="384">
        <f t="shared" si="26"/>
        <v>0</v>
      </c>
      <c r="CN28" s="385">
        <f t="shared" si="43"/>
        <v>0</v>
      </c>
      <c r="CO28" s="385">
        <f t="shared" si="116"/>
        <v>0</v>
      </c>
      <c r="CP28" s="385">
        <f t="shared" si="154"/>
        <v>0</v>
      </c>
      <c r="CQ28" s="385">
        <f t="shared" si="155"/>
        <v>0</v>
      </c>
      <c r="CR28" s="385">
        <f t="shared" si="155"/>
        <v>0</v>
      </c>
      <c r="CS28" s="385">
        <f t="shared" si="155"/>
        <v>0</v>
      </c>
      <c r="CT28" s="385">
        <f t="shared" si="155"/>
        <v>0</v>
      </c>
      <c r="CU28" s="385">
        <f t="shared" si="155"/>
        <v>0</v>
      </c>
      <c r="CV28" s="385">
        <f t="shared" si="155"/>
        <v>0</v>
      </c>
      <c r="CW28" s="385">
        <f t="shared" si="155"/>
        <v>0</v>
      </c>
      <c r="CX28" s="386">
        <f t="shared" si="155"/>
        <v>0</v>
      </c>
      <c r="CY28" s="3"/>
      <c r="CZ28" s="586"/>
      <c r="DA28" s="582"/>
      <c r="DB28" s="391"/>
      <c r="DC28" s="576">
        <v>0</v>
      </c>
      <c r="DD28" s="389">
        <v>0</v>
      </c>
      <c r="DE28" s="390">
        <v>0</v>
      </c>
      <c r="DF28" s="390">
        <v>0</v>
      </c>
      <c r="DG28" s="390">
        <v>0</v>
      </c>
      <c r="DH28" s="390">
        <f t="shared" si="45"/>
        <v>0</v>
      </c>
      <c r="DI28" s="390"/>
      <c r="DJ28" s="390"/>
      <c r="DK28" s="390"/>
      <c r="DL28" s="390"/>
      <c r="DM28" s="390"/>
      <c r="DN28" s="390"/>
      <c r="DO28" s="390"/>
      <c r="DP28" s="391">
        <f t="shared" si="46"/>
        <v>0</v>
      </c>
      <c r="DQ28" s="376"/>
      <c r="DR28" s="376"/>
      <c r="DS28" s="385">
        <v>3</v>
      </c>
      <c r="DT28" s="385">
        <v>2</v>
      </c>
      <c r="DU28" s="385">
        <v>1700</v>
      </c>
      <c r="DV28" s="385" t="s">
        <v>2620</v>
      </c>
      <c r="DW28" s="385">
        <v>71</v>
      </c>
      <c r="DX28" s="385" t="s">
        <v>2625</v>
      </c>
      <c r="DY28" s="385">
        <v>0</v>
      </c>
      <c r="DZ28" s="14">
        <v>0</v>
      </c>
      <c r="EA28" s="426"/>
      <c r="EB28" s="398">
        <v>21</v>
      </c>
      <c r="EC28" s="398" t="s">
        <v>1372</v>
      </c>
      <c r="ED28" s="398" t="s">
        <v>1370</v>
      </c>
      <c r="EF28" s="601" t="str">
        <f t="shared" si="47"/>
        <v>ok</v>
      </c>
      <c r="EG28" s="597">
        <f t="shared" si="59"/>
        <v>0</v>
      </c>
      <c r="EI28" s="605">
        <f t="shared" si="156"/>
        <v>0</v>
      </c>
    </row>
    <row r="29" spans="1:139" s="372" customFormat="1" ht="16.149999999999999" hidden="1" customHeight="1">
      <c r="A29" s="573" t="s">
        <v>69</v>
      </c>
      <c r="B29" s="531" t="s">
        <v>114</v>
      </c>
      <c r="C29" s="532" t="s">
        <v>1351</v>
      </c>
      <c r="D29" s="533" t="s">
        <v>74</v>
      </c>
      <c r="E29" s="393" t="s">
        <v>115</v>
      </c>
      <c r="F29" s="393"/>
      <c r="G29" s="395">
        <v>101</v>
      </c>
      <c r="H29" s="393" t="s">
        <v>55</v>
      </c>
      <c r="I29" s="393" t="s">
        <v>74</v>
      </c>
      <c r="J29" s="393" t="s">
        <v>48</v>
      </c>
      <c r="K29" s="393"/>
      <c r="L29" s="393" t="s">
        <v>2130</v>
      </c>
      <c r="M29" s="396"/>
      <c r="N29" s="392">
        <v>43888</v>
      </c>
      <c r="O29" s="408">
        <v>3</v>
      </c>
      <c r="P29" s="14">
        <v>0</v>
      </c>
      <c r="Q29" s="14">
        <v>0</v>
      </c>
      <c r="R29" s="576">
        <v>2</v>
      </c>
      <c r="S29" s="391">
        <v>0</v>
      </c>
      <c r="T29" s="382">
        <v>0</v>
      </c>
      <c r="U29" s="382">
        <v>2</v>
      </c>
      <c r="V29" s="423">
        <v>0</v>
      </c>
      <c r="W29" s="1882">
        <v>0</v>
      </c>
      <c r="X29" s="382">
        <f t="shared" si="28"/>
        <v>2</v>
      </c>
      <c r="Y29" s="423">
        <v>0</v>
      </c>
      <c r="Z29" s="1882">
        <v>0</v>
      </c>
      <c r="AA29" s="382">
        <f t="shared" si="29"/>
        <v>2</v>
      </c>
      <c r="AB29" s="423">
        <v>0</v>
      </c>
      <c r="AC29" s="1882">
        <v>2</v>
      </c>
      <c r="AD29" s="569">
        <v>1.875</v>
      </c>
      <c r="AE29" s="569">
        <v>1.875</v>
      </c>
      <c r="AF29" s="382">
        <f t="shared" ref="AF29:AJ30" si="157">IF($AD29&lt;=1,$AD29*BG29,IF($AD29&lt;=2,BG29+(($AD29-1)*BH29),BG29+BH29+BI29))</f>
        <v>0</v>
      </c>
      <c r="AG29" s="382">
        <f t="shared" si="157"/>
        <v>0</v>
      </c>
      <c r="AH29" s="382">
        <f t="shared" si="157"/>
        <v>0</v>
      </c>
      <c r="AI29" s="382">
        <f t="shared" si="157"/>
        <v>0</v>
      </c>
      <c r="AJ29" s="382">
        <f t="shared" si="157"/>
        <v>0</v>
      </c>
      <c r="AK29" s="382">
        <f t="shared" ref="AK29:AM30" si="158">IF($AE29&lt;=1,$AE29*BL29,IF($AE29&lt;=2,BL29+(($AE29-1)*BM29),BL29+BM29+BN29))</f>
        <v>0</v>
      </c>
      <c r="AL29" s="382">
        <f t="shared" si="158"/>
        <v>0</v>
      </c>
      <c r="AM29" s="382">
        <f t="shared" si="158"/>
        <v>0</v>
      </c>
      <c r="AN29" s="453">
        <f>IF($AD29&lt;=1,$AD29*BO29,IF($AD29&lt;=2,BO29+(($AD29-1)*BP29),BO29+BP29+BQ29))</f>
        <v>0</v>
      </c>
      <c r="AO29" s="457">
        <f t="shared" ref="AO29:AO30" si="159">ROUND(IF(AA29-AC29-AF29&gt;0,0,AF29+AC29-AA29),0)</f>
        <v>0</v>
      </c>
      <c r="AP29" s="455">
        <f t="shared" ref="AP29:AW30" si="160">ROUND(IF(CB29-AG29-BG29&gt;0,0,BG29+AG29-CB29),0)</f>
        <v>0</v>
      </c>
      <c r="AQ29" s="383">
        <f t="shared" si="160"/>
        <v>0</v>
      </c>
      <c r="AR29" s="383">
        <f t="shared" si="160"/>
        <v>0</v>
      </c>
      <c r="AS29" s="383">
        <f t="shared" si="160"/>
        <v>0</v>
      </c>
      <c r="AT29" s="383">
        <f t="shared" si="160"/>
        <v>0</v>
      </c>
      <c r="AU29" s="383">
        <f t="shared" si="160"/>
        <v>0</v>
      </c>
      <c r="AV29" s="383">
        <f t="shared" si="160"/>
        <v>0</v>
      </c>
      <c r="AW29" s="383">
        <f t="shared" si="160"/>
        <v>0</v>
      </c>
      <c r="AX29" s="383">
        <f t="shared" si="33"/>
        <v>2</v>
      </c>
      <c r="AY29" s="383"/>
      <c r="AZ29" s="383"/>
      <c r="BA29" s="382">
        <f t="shared" si="34"/>
        <v>0</v>
      </c>
      <c r="BB29" s="423">
        <v>0</v>
      </c>
      <c r="BC29" s="506">
        <f t="shared" si="16"/>
        <v>0</v>
      </c>
      <c r="BD29" s="382">
        <f t="shared" si="17"/>
        <v>0</v>
      </c>
      <c r="BE29" s="453">
        <f t="shared" si="18"/>
        <v>2</v>
      </c>
      <c r="BF29" s="382">
        <f t="shared" si="35"/>
        <v>0</v>
      </c>
      <c r="BG29" s="1882">
        <v>0</v>
      </c>
      <c r="BH29" s="1882">
        <v>0</v>
      </c>
      <c r="BI29" s="1882">
        <v>0</v>
      </c>
      <c r="BJ29" s="1882">
        <v>0</v>
      </c>
      <c r="BK29" s="1882">
        <v>0</v>
      </c>
      <c r="BL29" s="1882">
        <v>0</v>
      </c>
      <c r="BM29" s="1882">
        <v>0</v>
      </c>
      <c r="BN29" s="1882">
        <v>0</v>
      </c>
      <c r="BO29" s="1882">
        <v>0</v>
      </c>
      <c r="BP29" s="1882">
        <v>0</v>
      </c>
      <c r="BQ29" s="1882">
        <v>0</v>
      </c>
      <c r="BR29" s="1882">
        <v>0</v>
      </c>
      <c r="BS29" s="1882">
        <v>0</v>
      </c>
      <c r="BT29" s="16"/>
      <c r="BU29" s="387">
        <f t="shared" si="36"/>
        <v>3</v>
      </c>
      <c r="BV29" s="382">
        <f t="shared" si="37"/>
        <v>0</v>
      </c>
      <c r="BW29" s="388">
        <f t="shared" si="38"/>
        <v>1</v>
      </c>
      <c r="BX29" s="3"/>
      <c r="BY29" s="387">
        <f t="shared" si="24"/>
        <v>2</v>
      </c>
      <c r="BZ29" s="382">
        <f t="shared" si="39"/>
        <v>2</v>
      </c>
      <c r="CA29" s="382">
        <f t="shared" si="40"/>
        <v>2</v>
      </c>
      <c r="CB29" s="382">
        <f t="shared" si="41"/>
        <v>0</v>
      </c>
      <c r="CC29" s="382">
        <f t="shared" si="145"/>
        <v>0</v>
      </c>
      <c r="CD29" s="382">
        <f t="shared" si="146"/>
        <v>0</v>
      </c>
      <c r="CE29" s="382">
        <f t="shared" si="147"/>
        <v>0</v>
      </c>
      <c r="CF29" s="382">
        <f t="shared" si="148"/>
        <v>0</v>
      </c>
      <c r="CG29" s="382">
        <f t="shared" si="149"/>
        <v>0</v>
      </c>
      <c r="CH29" s="382">
        <f t="shared" si="150"/>
        <v>0</v>
      </c>
      <c r="CI29" s="382">
        <f t="shared" si="151"/>
        <v>0</v>
      </c>
      <c r="CJ29" s="382">
        <f t="shared" si="152"/>
        <v>0</v>
      </c>
      <c r="CK29" s="388">
        <f t="shared" si="153"/>
        <v>0</v>
      </c>
      <c r="CL29" s="3"/>
      <c r="CM29" s="384">
        <f t="shared" si="26"/>
        <v>0</v>
      </c>
      <c r="CN29" s="385">
        <f t="shared" si="43"/>
        <v>0</v>
      </c>
      <c r="CO29" s="385">
        <f t="shared" ref="CO29:CW30" si="161">AO29</f>
        <v>0</v>
      </c>
      <c r="CP29" s="385">
        <f t="shared" si="161"/>
        <v>0</v>
      </c>
      <c r="CQ29" s="385">
        <f t="shared" si="161"/>
        <v>0</v>
      </c>
      <c r="CR29" s="385">
        <f t="shared" si="161"/>
        <v>0</v>
      </c>
      <c r="CS29" s="385">
        <f t="shared" si="161"/>
        <v>0</v>
      </c>
      <c r="CT29" s="385">
        <f t="shared" si="161"/>
        <v>0</v>
      </c>
      <c r="CU29" s="385">
        <f t="shared" si="161"/>
        <v>0</v>
      </c>
      <c r="CV29" s="385">
        <f t="shared" si="161"/>
        <v>0</v>
      </c>
      <c r="CW29" s="385">
        <f t="shared" si="161"/>
        <v>0</v>
      </c>
      <c r="CX29" s="386">
        <f>AW29</f>
        <v>0</v>
      </c>
      <c r="CY29" s="3"/>
      <c r="CZ29" s="586">
        <v>12</v>
      </c>
      <c r="DA29" s="582">
        <v>12</v>
      </c>
      <c r="DB29" s="391">
        <v>4</v>
      </c>
      <c r="DC29" s="576">
        <v>2</v>
      </c>
      <c r="DD29" s="389">
        <v>0</v>
      </c>
      <c r="DE29" s="390">
        <v>0</v>
      </c>
      <c r="DF29" s="390">
        <v>0</v>
      </c>
      <c r="DG29" s="390">
        <v>0</v>
      </c>
      <c r="DH29" s="390">
        <f t="shared" si="45"/>
        <v>0</v>
      </c>
      <c r="DI29" s="390"/>
      <c r="DJ29" s="390"/>
      <c r="DK29" s="390"/>
      <c r="DL29" s="390"/>
      <c r="DM29" s="390"/>
      <c r="DN29" s="390"/>
      <c r="DO29" s="390"/>
      <c r="DP29" s="391">
        <f t="shared" si="46"/>
        <v>0</v>
      </c>
      <c r="DQ29" s="376"/>
      <c r="DR29" s="376"/>
      <c r="DS29" s="385">
        <v>4</v>
      </c>
      <c r="DT29" s="385">
        <v>2</v>
      </c>
      <c r="DU29" s="385">
        <v>1273</v>
      </c>
      <c r="DV29" s="385" t="s">
        <v>2620</v>
      </c>
      <c r="DW29" s="385">
        <v>72</v>
      </c>
      <c r="DX29" s="385" t="s">
        <v>2626</v>
      </c>
      <c r="DY29" s="385">
        <v>0</v>
      </c>
      <c r="DZ29" s="14">
        <v>0</v>
      </c>
      <c r="EA29" s="426"/>
      <c r="EB29" s="398">
        <v>20</v>
      </c>
      <c r="EC29" s="398" t="s">
        <v>1372</v>
      </c>
      <c r="ED29" s="398" t="s">
        <v>1370</v>
      </c>
      <c r="EF29" s="601" t="str">
        <f t="shared" si="47"/>
        <v>ok</v>
      </c>
      <c r="EG29" s="597">
        <f t="shared" si="59"/>
        <v>0</v>
      </c>
      <c r="EI29" s="605">
        <f t="shared" si="156"/>
        <v>2</v>
      </c>
    </row>
    <row r="30" spans="1:139" s="372" customFormat="1" ht="16.149999999999999" hidden="1" customHeight="1">
      <c r="A30" s="573" t="s">
        <v>69</v>
      </c>
      <c r="B30" s="407" t="s">
        <v>116</v>
      </c>
      <c r="C30" s="530" t="s">
        <v>1333</v>
      </c>
      <c r="D30" s="393" t="s">
        <v>74</v>
      </c>
      <c r="E30" s="393" t="s">
        <v>117</v>
      </c>
      <c r="F30" s="393"/>
      <c r="G30" s="395">
        <v>107</v>
      </c>
      <c r="H30" s="393" t="s">
        <v>47</v>
      </c>
      <c r="I30" s="393" t="s">
        <v>74</v>
      </c>
      <c r="J30" s="393" t="s">
        <v>48</v>
      </c>
      <c r="K30" s="393"/>
      <c r="L30" s="393" t="s">
        <v>2130</v>
      </c>
      <c r="M30" s="396"/>
      <c r="N30" s="392">
        <v>43551</v>
      </c>
      <c r="O30" s="408">
        <v>3</v>
      </c>
      <c r="P30" s="14">
        <v>0</v>
      </c>
      <c r="Q30" s="14">
        <v>0</v>
      </c>
      <c r="R30" s="576">
        <v>1</v>
      </c>
      <c r="S30" s="391">
        <v>4</v>
      </c>
      <c r="T30" s="382">
        <v>0</v>
      </c>
      <c r="U30" s="382">
        <v>2</v>
      </c>
      <c r="V30" s="423">
        <v>0</v>
      </c>
      <c r="W30" s="1882">
        <v>0</v>
      </c>
      <c r="X30" s="382">
        <f t="shared" si="28"/>
        <v>2</v>
      </c>
      <c r="Y30" s="423">
        <v>0</v>
      </c>
      <c r="Z30" s="1882">
        <v>0</v>
      </c>
      <c r="AA30" s="382">
        <f t="shared" si="29"/>
        <v>2</v>
      </c>
      <c r="AB30" s="423">
        <v>0</v>
      </c>
      <c r="AC30" s="1882">
        <v>2</v>
      </c>
      <c r="AD30" s="569">
        <v>1.875</v>
      </c>
      <c r="AE30" s="569">
        <v>1.875</v>
      </c>
      <c r="AF30" s="382">
        <f t="shared" si="157"/>
        <v>0</v>
      </c>
      <c r="AG30" s="382">
        <f t="shared" si="157"/>
        <v>0</v>
      </c>
      <c r="AH30" s="382">
        <f t="shared" si="157"/>
        <v>0</v>
      </c>
      <c r="AI30" s="382">
        <f t="shared" si="157"/>
        <v>0</v>
      </c>
      <c r="AJ30" s="382">
        <f t="shared" si="157"/>
        <v>0</v>
      </c>
      <c r="AK30" s="382">
        <f t="shared" si="158"/>
        <v>0</v>
      </c>
      <c r="AL30" s="382">
        <f t="shared" si="158"/>
        <v>0</v>
      </c>
      <c r="AM30" s="382">
        <f t="shared" si="158"/>
        <v>0</v>
      </c>
      <c r="AN30" s="453">
        <f>IF($AD30&lt;=1,$AD30*BO30,IF($AD30&lt;=2,BO30+(($AD30-1)*BP30),BO30+BP30+BQ30))</f>
        <v>0</v>
      </c>
      <c r="AO30" s="457">
        <f t="shared" si="159"/>
        <v>0</v>
      </c>
      <c r="AP30" s="455">
        <f t="shared" si="160"/>
        <v>0</v>
      </c>
      <c r="AQ30" s="383">
        <f t="shared" si="160"/>
        <v>0</v>
      </c>
      <c r="AR30" s="383">
        <f t="shared" si="160"/>
        <v>0</v>
      </c>
      <c r="AS30" s="383">
        <f t="shared" si="160"/>
        <v>0</v>
      </c>
      <c r="AT30" s="383">
        <f t="shared" si="160"/>
        <v>0</v>
      </c>
      <c r="AU30" s="383">
        <f t="shared" si="160"/>
        <v>0</v>
      </c>
      <c r="AV30" s="383">
        <f t="shared" si="160"/>
        <v>0</v>
      </c>
      <c r="AW30" s="383">
        <f t="shared" si="160"/>
        <v>0</v>
      </c>
      <c r="AX30" s="383">
        <f t="shared" si="33"/>
        <v>2</v>
      </c>
      <c r="AY30" s="383"/>
      <c r="AZ30" s="383"/>
      <c r="BA30" s="382">
        <f t="shared" si="34"/>
        <v>0</v>
      </c>
      <c r="BB30" s="423">
        <v>0</v>
      </c>
      <c r="BC30" s="506">
        <f t="shared" si="16"/>
        <v>0</v>
      </c>
      <c r="BD30" s="382">
        <f t="shared" si="17"/>
        <v>0</v>
      </c>
      <c r="BE30" s="453">
        <f t="shared" si="18"/>
        <v>2</v>
      </c>
      <c r="BF30" s="382">
        <f t="shared" si="35"/>
        <v>0</v>
      </c>
      <c r="BG30" s="1882">
        <v>0</v>
      </c>
      <c r="BH30" s="1882">
        <v>0</v>
      </c>
      <c r="BI30" s="1882">
        <v>0</v>
      </c>
      <c r="BJ30" s="1882">
        <v>0</v>
      </c>
      <c r="BK30" s="1882">
        <v>0</v>
      </c>
      <c r="BL30" s="1882">
        <v>0</v>
      </c>
      <c r="BM30" s="1882">
        <v>0</v>
      </c>
      <c r="BN30" s="1882">
        <v>0</v>
      </c>
      <c r="BO30" s="1882">
        <v>0</v>
      </c>
      <c r="BP30" s="1882">
        <v>0</v>
      </c>
      <c r="BQ30" s="1882">
        <v>0</v>
      </c>
      <c r="BR30" s="1882">
        <v>0</v>
      </c>
      <c r="BS30" s="1882">
        <v>0</v>
      </c>
      <c r="BT30" s="16"/>
      <c r="BU30" s="387">
        <f t="shared" si="36"/>
        <v>3</v>
      </c>
      <c r="BV30" s="382">
        <f t="shared" si="37"/>
        <v>0</v>
      </c>
      <c r="BW30" s="388">
        <f t="shared" si="38"/>
        <v>1</v>
      </c>
      <c r="BX30" s="3"/>
      <c r="BY30" s="387">
        <f t="shared" si="24"/>
        <v>2</v>
      </c>
      <c r="BZ30" s="382">
        <f t="shared" si="39"/>
        <v>2</v>
      </c>
      <c r="CA30" s="382">
        <f t="shared" si="40"/>
        <v>2</v>
      </c>
      <c r="CB30" s="382">
        <f t="shared" si="41"/>
        <v>0</v>
      </c>
      <c r="CC30" s="382">
        <f t="shared" si="145"/>
        <v>0</v>
      </c>
      <c r="CD30" s="382">
        <f t="shared" si="146"/>
        <v>0</v>
      </c>
      <c r="CE30" s="382">
        <f t="shared" si="147"/>
        <v>0</v>
      </c>
      <c r="CF30" s="382">
        <f t="shared" si="148"/>
        <v>0</v>
      </c>
      <c r="CG30" s="382">
        <f t="shared" si="149"/>
        <v>0</v>
      </c>
      <c r="CH30" s="382">
        <f t="shared" si="150"/>
        <v>0</v>
      </c>
      <c r="CI30" s="382">
        <f t="shared" si="151"/>
        <v>0</v>
      </c>
      <c r="CJ30" s="382">
        <f t="shared" si="152"/>
        <v>0</v>
      </c>
      <c r="CK30" s="388">
        <f t="shared" si="153"/>
        <v>0</v>
      </c>
      <c r="CL30" s="3"/>
      <c r="CM30" s="384">
        <f t="shared" si="26"/>
        <v>0</v>
      </c>
      <c r="CN30" s="385">
        <f t="shared" si="43"/>
        <v>0</v>
      </c>
      <c r="CO30" s="385">
        <f t="shared" si="161"/>
        <v>0</v>
      </c>
      <c r="CP30" s="385">
        <f t="shared" si="161"/>
        <v>0</v>
      </c>
      <c r="CQ30" s="385">
        <f t="shared" si="161"/>
        <v>0</v>
      </c>
      <c r="CR30" s="385">
        <f t="shared" si="161"/>
        <v>0</v>
      </c>
      <c r="CS30" s="385">
        <f t="shared" si="161"/>
        <v>0</v>
      </c>
      <c r="CT30" s="385">
        <f t="shared" si="161"/>
        <v>0</v>
      </c>
      <c r="CU30" s="385">
        <f t="shared" si="161"/>
        <v>0</v>
      </c>
      <c r="CV30" s="385">
        <f t="shared" si="161"/>
        <v>0</v>
      </c>
      <c r="CW30" s="385">
        <f t="shared" si="161"/>
        <v>0</v>
      </c>
      <c r="CX30" s="386">
        <f>AW30</f>
        <v>0</v>
      </c>
      <c r="CY30" s="3"/>
      <c r="CZ30" s="586">
        <v>11</v>
      </c>
      <c r="DA30" s="582">
        <v>31</v>
      </c>
      <c r="DB30" s="391">
        <v>3</v>
      </c>
      <c r="DC30" s="576">
        <v>1</v>
      </c>
      <c r="DD30" s="389">
        <v>0</v>
      </c>
      <c r="DE30" s="390">
        <v>0</v>
      </c>
      <c r="DF30" s="390">
        <v>4</v>
      </c>
      <c r="DG30" s="390">
        <v>0</v>
      </c>
      <c r="DH30" s="390">
        <f t="shared" si="45"/>
        <v>0</v>
      </c>
      <c r="DI30" s="390"/>
      <c r="DJ30" s="390"/>
      <c r="DK30" s="390"/>
      <c r="DL30" s="390"/>
      <c r="DM30" s="390"/>
      <c r="DN30" s="390"/>
      <c r="DO30" s="390"/>
      <c r="DP30" s="391">
        <f t="shared" si="46"/>
        <v>4</v>
      </c>
      <c r="DQ30" s="376"/>
      <c r="DR30" s="376"/>
      <c r="DS30" s="385">
        <v>4</v>
      </c>
      <c r="DT30" s="385">
        <v>2</v>
      </c>
      <c r="DU30" s="385">
        <v>1024</v>
      </c>
      <c r="DV30" s="385" t="s">
        <v>2620</v>
      </c>
      <c r="DW30" s="385">
        <v>73</v>
      </c>
      <c r="DX30" s="385" t="s">
        <v>2627</v>
      </c>
      <c r="DY30" s="385">
        <v>0</v>
      </c>
      <c r="DZ30" s="14">
        <v>0</v>
      </c>
      <c r="EA30" s="426"/>
      <c r="EB30" s="398">
        <v>19</v>
      </c>
      <c r="EC30" s="398" t="s">
        <v>1372</v>
      </c>
      <c r="ED30" s="398" t="s">
        <v>1370</v>
      </c>
      <c r="EF30" s="601" t="str">
        <f t="shared" si="47"/>
        <v>ok</v>
      </c>
      <c r="EG30" s="597">
        <f t="shared" si="59"/>
        <v>0</v>
      </c>
      <c r="EI30" s="605">
        <f t="shared" si="156"/>
        <v>2</v>
      </c>
    </row>
    <row r="31" spans="1:139" s="372" customFormat="1" ht="16.149999999999999" hidden="1" customHeight="1">
      <c r="A31" s="573" t="s">
        <v>69</v>
      </c>
      <c r="B31" s="407" t="s">
        <v>118</v>
      </c>
      <c r="C31" s="530" t="s">
        <v>118</v>
      </c>
      <c r="D31" s="393" t="s">
        <v>51</v>
      </c>
      <c r="E31" s="393" t="s">
        <v>119</v>
      </c>
      <c r="F31" s="393" t="s">
        <v>120</v>
      </c>
      <c r="G31" s="393">
        <v>109</v>
      </c>
      <c r="H31" s="393" t="s">
        <v>121</v>
      </c>
      <c r="I31" s="393" t="s">
        <v>74</v>
      </c>
      <c r="J31" s="393" t="s">
        <v>131</v>
      </c>
      <c r="K31" s="393" t="s">
        <v>2147</v>
      </c>
      <c r="L31" s="393" t="s">
        <v>2130</v>
      </c>
      <c r="M31" s="396"/>
      <c r="N31" s="392">
        <v>43425</v>
      </c>
      <c r="O31" s="408">
        <v>3</v>
      </c>
      <c r="P31" s="14">
        <v>182126</v>
      </c>
      <c r="Q31" s="14">
        <v>182126</v>
      </c>
      <c r="R31" s="576">
        <v>65</v>
      </c>
      <c r="S31" s="391">
        <v>20</v>
      </c>
      <c r="T31" s="382">
        <v>0</v>
      </c>
      <c r="U31" s="382">
        <v>23</v>
      </c>
      <c r="V31" s="423">
        <v>0</v>
      </c>
      <c r="W31" s="1882">
        <v>5</v>
      </c>
      <c r="X31" s="382">
        <f t="shared" si="28"/>
        <v>18</v>
      </c>
      <c r="Y31" s="423">
        <v>0</v>
      </c>
      <c r="Z31" s="1882">
        <v>5</v>
      </c>
      <c r="AA31" s="382">
        <f t="shared" si="29"/>
        <v>13</v>
      </c>
      <c r="AB31" s="423">
        <v>12</v>
      </c>
      <c r="AC31" s="1882">
        <v>4</v>
      </c>
      <c r="AD31" s="569">
        <v>1.875</v>
      </c>
      <c r="AE31" s="569">
        <v>1.875</v>
      </c>
      <c r="AF31" s="382">
        <f>IF($AD31&lt;=1,$AD31*BI31,IF($AD31&lt;=2,BI31+(($AD31-1)*BJ31),BI31+BJ31+BK31))</f>
        <v>10.125</v>
      </c>
      <c r="AG31" s="382">
        <f>IF($AD31&lt;=1,$AD31*BJ31,IF($AD31&lt;=2,BJ31+(($AD31-1)*BK31),BJ31+BK31+BL31))</f>
        <v>10.5</v>
      </c>
      <c r="AH31" s="382">
        <f>IF($AD31&lt;=1,$AD31*BK31,IF($AD31&lt;=2,BK31+(($AD31-1)*BL31),BK31+BL31+BM31))</f>
        <v>8.375</v>
      </c>
      <c r="AI31" s="382">
        <f>IF($AD31&lt;=1,$AD31*BL31,IF($AD31&lt;=2,BL31+(($AD31-1)*BM31),BL31+BM31+BN31))</f>
        <v>10.25</v>
      </c>
      <c r="AJ31" s="382">
        <f>IF($AD31&lt;=1,$AD31*BM31,IF($AD31&lt;=2,BM31+(($AD31-1)*BN31),BM31+BN31+BO31))</f>
        <v>9.5</v>
      </c>
      <c r="AK31" s="382">
        <f>IF($AE31&lt;=1,$AE31*BN31,IF($AE31&lt;=2,BN31+(($AE31-1)*BO31),BN31+BO31+BP31))</f>
        <v>10.125</v>
      </c>
      <c r="AL31" s="382">
        <f>IF($AE31&lt;=1,$AE31*BO31,IF($AE31&lt;=2,BO31+(($AE31-1)*BP31),BO31+BP31+BQ31))</f>
        <v>11.375</v>
      </c>
      <c r="AM31" s="382">
        <f>IF($AE31&lt;=1,$AE31*BP31,IF($AE31&lt;=2,BP31+(($AE31-1)*BQ31),BP31+BQ31+BR31))</f>
        <v>9.375</v>
      </c>
      <c r="AN31" s="453">
        <f>IF($AD31&lt;=1,$AD31*BQ31,IF($AD31&lt;=2,BQ31+(($AD31-1)*BR31),BQ31+BR31+BS31))</f>
        <v>9.375</v>
      </c>
      <c r="AO31" s="457">
        <f t="shared" ref="AO31:AW31" si="162">ROUND(IF(CC31-BH31-AF31&gt;0,0,AF31+BH31-CC31),0)</f>
        <v>0</v>
      </c>
      <c r="AP31" s="455">
        <f t="shared" si="162"/>
        <v>5</v>
      </c>
      <c r="AQ31" s="383">
        <f t="shared" si="162"/>
        <v>4</v>
      </c>
      <c r="AR31" s="383">
        <f t="shared" si="162"/>
        <v>6</v>
      </c>
      <c r="AS31" s="383">
        <f t="shared" si="162"/>
        <v>5</v>
      </c>
      <c r="AT31" s="383">
        <f t="shared" si="162"/>
        <v>6</v>
      </c>
      <c r="AU31" s="383">
        <f t="shared" si="162"/>
        <v>5</v>
      </c>
      <c r="AV31" s="383">
        <f t="shared" si="162"/>
        <v>5</v>
      </c>
      <c r="AW31" s="383">
        <f t="shared" si="162"/>
        <v>5</v>
      </c>
      <c r="AX31" s="383">
        <f t="shared" si="33"/>
        <v>35</v>
      </c>
      <c r="AY31" s="383">
        <v>0</v>
      </c>
      <c r="AZ31" s="383"/>
      <c r="BA31" s="382">
        <f t="shared" si="34"/>
        <v>21</v>
      </c>
      <c r="BB31" s="423">
        <v>0</v>
      </c>
      <c r="BC31" s="506">
        <f t="shared" si="16"/>
        <v>5</v>
      </c>
      <c r="BD31" s="382">
        <f t="shared" si="17"/>
        <v>5</v>
      </c>
      <c r="BE31" s="453">
        <f t="shared" si="18"/>
        <v>4</v>
      </c>
      <c r="BF31" s="382">
        <f t="shared" si="35"/>
        <v>-6</v>
      </c>
      <c r="BG31" s="1882">
        <v>6</v>
      </c>
      <c r="BH31" s="1882">
        <v>5</v>
      </c>
      <c r="BI31" s="1882">
        <v>4</v>
      </c>
      <c r="BJ31" s="1882">
        <v>7</v>
      </c>
      <c r="BK31" s="1882">
        <v>4</v>
      </c>
      <c r="BL31" s="1882">
        <v>5</v>
      </c>
      <c r="BM31" s="1882">
        <v>6</v>
      </c>
      <c r="BN31" s="1882">
        <v>4</v>
      </c>
      <c r="BO31" s="1882">
        <v>7</v>
      </c>
      <c r="BP31" s="1882">
        <v>5</v>
      </c>
      <c r="BQ31" s="1882">
        <v>5</v>
      </c>
      <c r="BR31" s="1882">
        <v>5</v>
      </c>
      <c r="BS31" s="1882">
        <v>5</v>
      </c>
      <c r="BT31" s="13"/>
      <c r="BU31" s="384">
        <f t="shared" si="36"/>
        <v>4.9285714285714288</v>
      </c>
      <c r="BV31" s="385">
        <f t="shared" si="37"/>
        <v>3.6</v>
      </c>
      <c r="BW31" s="386">
        <f t="shared" si="38"/>
        <v>2.6</v>
      </c>
      <c r="BX31" s="3"/>
      <c r="BY31" s="387">
        <f t="shared" si="24"/>
        <v>23</v>
      </c>
      <c r="BZ31" s="382">
        <f t="shared" si="39"/>
        <v>18</v>
      </c>
      <c r="CA31" s="382">
        <f t="shared" si="40"/>
        <v>13</v>
      </c>
      <c r="CB31" s="382">
        <f t="shared" si="41"/>
        <v>21</v>
      </c>
      <c r="CC31" s="382">
        <f t="shared" ref="CC31:CC52" si="163">CB31+CP31-BG31</f>
        <v>15</v>
      </c>
      <c r="CD31" s="382">
        <f t="shared" ref="CD31:CD52" si="164">CC31+CQ31-BH31</f>
        <v>10</v>
      </c>
      <c r="CE31" s="382">
        <f t="shared" ref="CE31:CE52" si="165">CD31+CR31-BI31</f>
        <v>11</v>
      </c>
      <c r="CF31" s="382">
        <f t="shared" ref="CF31:CF52" si="166">CE31+CS31-BJ31</f>
        <v>8</v>
      </c>
      <c r="CG31" s="382">
        <f t="shared" ref="CG31:CG52" si="167">CF31+CT31-BK31</f>
        <v>10</v>
      </c>
      <c r="CH31" s="382">
        <f t="shared" ref="CH31:CH52" si="168">CG31+CU31-BL31</f>
        <v>10</v>
      </c>
      <c r="CI31" s="382">
        <f t="shared" ref="CI31:CI52" si="169">CH31+CV31-BM31</f>
        <v>10</v>
      </c>
      <c r="CJ31" s="382">
        <f t="shared" ref="CJ31:CJ52" si="170">CI31+CW31-BN31</f>
        <v>11</v>
      </c>
      <c r="CK31" s="388">
        <f t="shared" ref="CK31:CK52" si="171">CJ31+CX31-BO31</f>
        <v>9</v>
      </c>
      <c r="CL31" s="3"/>
      <c r="CM31" s="384">
        <f t="shared" si="26"/>
        <v>0</v>
      </c>
      <c r="CN31" s="385">
        <f t="shared" si="43"/>
        <v>0</v>
      </c>
      <c r="CO31" s="385">
        <f>AB31</f>
        <v>12</v>
      </c>
      <c r="CP31" s="385">
        <f>BB31</f>
        <v>0</v>
      </c>
      <c r="CQ31" s="385">
        <f t="shared" ref="CQ31:CX31" si="172">AO31</f>
        <v>0</v>
      </c>
      <c r="CR31" s="385">
        <f t="shared" si="172"/>
        <v>5</v>
      </c>
      <c r="CS31" s="385">
        <f t="shared" si="172"/>
        <v>4</v>
      </c>
      <c r="CT31" s="385">
        <f t="shared" si="172"/>
        <v>6</v>
      </c>
      <c r="CU31" s="385">
        <f t="shared" si="172"/>
        <v>5</v>
      </c>
      <c r="CV31" s="385">
        <f t="shared" si="172"/>
        <v>6</v>
      </c>
      <c r="CW31" s="385">
        <f t="shared" si="172"/>
        <v>5</v>
      </c>
      <c r="CX31" s="386">
        <f t="shared" si="172"/>
        <v>5</v>
      </c>
      <c r="CY31" s="3"/>
      <c r="CZ31" s="586">
        <v>182</v>
      </c>
      <c r="DA31" s="582">
        <v>126</v>
      </c>
      <c r="DB31" s="391">
        <v>104</v>
      </c>
      <c r="DC31" s="576">
        <v>65</v>
      </c>
      <c r="DD31" s="389">
        <v>6</v>
      </c>
      <c r="DE31" s="390">
        <v>4</v>
      </c>
      <c r="DF31" s="390">
        <v>8</v>
      </c>
      <c r="DG31" s="390">
        <v>2</v>
      </c>
      <c r="DH31" s="390">
        <f t="shared" si="45"/>
        <v>0</v>
      </c>
      <c r="DI31" s="390"/>
      <c r="DJ31" s="390"/>
      <c r="DK31" s="390"/>
      <c r="DL31" s="390"/>
      <c r="DM31" s="390"/>
      <c r="DN31" s="390"/>
      <c r="DO31" s="390"/>
      <c r="DP31" s="391">
        <f t="shared" si="46"/>
        <v>20</v>
      </c>
      <c r="DQ31" s="376"/>
      <c r="DR31" s="376"/>
      <c r="DS31" s="385">
        <v>2</v>
      </c>
      <c r="DT31" s="385">
        <v>1</v>
      </c>
      <c r="DU31" s="385">
        <v>1120</v>
      </c>
      <c r="DV31" s="385" t="s">
        <v>2620</v>
      </c>
      <c r="DW31" s="385">
        <v>73</v>
      </c>
      <c r="DX31" s="385" t="s">
        <v>2627</v>
      </c>
      <c r="DY31" s="385">
        <v>0</v>
      </c>
      <c r="DZ31" s="14">
        <v>182126</v>
      </c>
      <c r="EA31" s="426"/>
      <c r="EB31" s="398">
        <v>20</v>
      </c>
      <c r="EC31" s="398" t="s">
        <v>1372</v>
      </c>
      <c r="ED31" s="398" t="s">
        <v>1370</v>
      </c>
      <c r="EF31" s="601">
        <f t="shared" si="47"/>
        <v>138</v>
      </c>
      <c r="EG31" s="597">
        <f t="shared" si="59"/>
        <v>5</v>
      </c>
      <c r="EI31" s="605">
        <f t="shared" si="156"/>
        <v>35</v>
      </c>
    </row>
    <row r="32" spans="1:139" s="372" customFormat="1" ht="16.149999999999999" hidden="1" customHeight="1">
      <c r="A32" s="573" t="s">
        <v>69</v>
      </c>
      <c r="B32" s="409" t="s">
        <v>1357</v>
      </c>
      <c r="C32" s="410" t="s">
        <v>1357</v>
      </c>
      <c r="D32" s="394" t="s">
        <v>74</v>
      </c>
      <c r="E32" s="394" t="s">
        <v>119</v>
      </c>
      <c r="F32" s="394"/>
      <c r="G32" s="394">
        <v>109</v>
      </c>
      <c r="H32" s="394" t="s">
        <v>76</v>
      </c>
      <c r="I32" s="394" t="s">
        <v>74</v>
      </c>
      <c r="J32" s="394" t="s">
        <v>48</v>
      </c>
      <c r="K32" s="393"/>
      <c r="L32" s="393" t="s">
        <v>2130</v>
      </c>
      <c r="M32" s="396"/>
      <c r="N32" s="392">
        <v>44623</v>
      </c>
      <c r="O32" s="408">
        <v>3</v>
      </c>
      <c r="P32" s="14">
        <v>0</v>
      </c>
      <c r="Q32" s="14">
        <v>0</v>
      </c>
      <c r="R32" s="576">
        <v>0</v>
      </c>
      <c r="S32" s="391">
        <v>0</v>
      </c>
      <c r="T32" s="382">
        <v>0</v>
      </c>
      <c r="U32" s="382">
        <v>7</v>
      </c>
      <c r="V32" s="423">
        <v>0</v>
      </c>
      <c r="W32" s="1882">
        <v>0</v>
      </c>
      <c r="X32" s="382">
        <f t="shared" si="28"/>
        <v>7</v>
      </c>
      <c r="Y32" s="423">
        <v>0</v>
      </c>
      <c r="Z32" s="1882">
        <v>0</v>
      </c>
      <c r="AA32" s="382">
        <f t="shared" si="29"/>
        <v>7</v>
      </c>
      <c r="AB32" s="423">
        <v>0</v>
      </c>
      <c r="AC32" s="1882">
        <v>7</v>
      </c>
      <c r="AD32" s="569">
        <v>1.875</v>
      </c>
      <c r="AE32" s="569">
        <v>1.875</v>
      </c>
      <c r="AF32" s="382">
        <f t="shared" ref="AF32:AJ33" si="173">IF($AD32&lt;=1,$AD32*BG32,IF($AD32&lt;=2,BG32+(($AD32-1)*BH32),BG32+BH32+BI32))</f>
        <v>0</v>
      </c>
      <c r="AG32" s="382">
        <f t="shared" si="173"/>
        <v>0</v>
      </c>
      <c r="AH32" s="382">
        <f t="shared" si="173"/>
        <v>0</v>
      </c>
      <c r="AI32" s="382">
        <f t="shared" si="173"/>
        <v>0</v>
      </c>
      <c r="AJ32" s="382">
        <f t="shared" si="173"/>
        <v>0</v>
      </c>
      <c r="AK32" s="382">
        <f t="shared" ref="AK32:AM33" si="174">IF($AE32&lt;=1,$AE32*BL32,IF($AE32&lt;=2,BL32+(($AE32-1)*BM32),BL32+BM32+BN32))</f>
        <v>0</v>
      </c>
      <c r="AL32" s="382">
        <f t="shared" si="174"/>
        <v>0</v>
      </c>
      <c r="AM32" s="382">
        <f t="shared" si="174"/>
        <v>0</v>
      </c>
      <c r="AN32" s="453">
        <f>IF($AD32&lt;=1,$AD32*BO32,IF($AD32&lt;=2,BO32+(($AD32-1)*BP32),BO32+BP32+BQ32))</f>
        <v>0</v>
      </c>
      <c r="AO32" s="457">
        <f t="shared" ref="AO32:AO33" si="175">ROUND(IF(AA32-AC32-AF32&gt;0,0,AF32+AC32-AA32),0)</f>
        <v>0</v>
      </c>
      <c r="AP32" s="455">
        <f t="shared" ref="AP32:AW33" si="176">ROUND(IF(CB32-AG32-BG32&gt;0,0,BG32+AG32-CB32),0)</f>
        <v>0</v>
      </c>
      <c r="AQ32" s="383">
        <f t="shared" si="176"/>
        <v>0</v>
      </c>
      <c r="AR32" s="383">
        <f t="shared" si="176"/>
        <v>0</v>
      </c>
      <c r="AS32" s="383">
        <f t="shared" si="176"/>
        <v>0</v>
      </c>
      <c r="AT32" s="383">
        <f t="shared" si="176"/>
        <v>0</v>
      </c>
      <c r="AU32" s="383">
        <f t="shared" si="176"/>
        <v>0</v>
      </c>
      <c r="AV32" s="383">
        <f t="shared" si="176"/>
        <v>0</v>
      </c>
      <c r="AW32" s="383">
        <f t="shared" si="176"/>
        <v>0</v>
      </c>
      <c r="AX32" s="383">
        <f t="shared" si="33"/>
        <v>7</v>
      </c>
      <c r="AY32" s="383"/>
      <c r="AZ32" s="383"/>
      <c r="BA32" s="382">
        <f t="shared" si="34"/>
        <v>0</v>
      </c>
      <c r="BB32" s="423">
        <v>0</v>
      </c>
      <c r="BC32" s="506">
        <f t="shared" si="16"/>
        <v>0</v>
      </c>
      <c r="BD32" s="382">
        <f t="shared" si="17"/>
        <v>0</v>
      </c>
      <c r="BE32" s="453">
        <f t="shared" si="18"/>
        <v>7</v>
      </c>
      <c r="BF32" s="382">
        <f t="shared" si="35"/>
        <v>0</v>
      </c>
      <c r="BG32" s="1882">
        <v>0</v>
      </c>
      <c r="BH32" s="1882">
        <v>0</v>
      </c>
      <c r="BI32" s="1882">
        <v>0</v>
      </c>
      <c r="BJ32" s="1882">
        <v>0</v>
      </c>
      <c r="BK32" s="1882">
        <v>0</v>
      </c>
      <c r="BL32" s="1882">
        <v>0</v>
      </c>
      <c r="BM32" s="1882">
        <v>0</v>
      </c>
      <c r="BN32" s="1882">
        <v>0</v>
      </c>
      <c r="BO32" s="1882">
        <v>0</v>
      </c>
      <c r="BP32" s="1882">
        <v>0</v>
      </c>
      <c r="BQ32" s="1882">
        <v>0</v>
      </c>
      <c r="BR32" s="1882">
        <v>0</v>
      </c>
      <c r="BS32" s="1882">
        <v>0</v>
      </c>
      <c r="BT32" s="13"/>
      <c r="BU32" s="384">
        <f t="shared" si="36"/>
        <v>3</v>
      </c>
      <c r="BV32" s="385">
        <f t="shared" si="37"/>
        <v>0</v>
      </c>
      <c r="BW32" s="386">
        <f t="shared" si="38"/>
        <v>1</v>
      </c>
      <c r="BX32" s="3"/>
      <c r="BY32" s="387">
        <f t="shared" si="24"/>
        <v>7</v>
      </c>
      <c r="BZ32" s="382">
        <f t="shared" si="39"/>
        <v>7</v>
      </c>
      <c r="CA32" s="382">
        <f t="shared" si="40"/>
        <v>7</v>
      </c>
      <c r="CB32" s="382">
        <f t="shared" si="41"/>
        <v>0</v>
      </c>
      <c r="CC32" s="382">
        <f t="shared" si="163"/>
        <v>0</v>
      </c>
      <c r="CD32" s="382">
        <f t="shared" si="164"/>
        <v>0</v>
      </c>
      <c r="CE32" s="382">
        <f t="shared" si="165"/>
        <v>0</v>
      </c>
      <c r="CF32" s="382">
        <f t="shared" si="166"/>
        <v>0</v>
      </c>
      <c r="CG32" s="382">
        <f t="shared" si="167"/>
        <v>0</v>
      </c>
      <c r="CH32" s="382">
        <f t="shared" si="168"/>
        <v>0</v>
      </c>
      <c r="CI32" s="382">
        <f t="shared" si="169"/>
        <v>0</v>
      </c>
      <c r="CJ32" s="382">
        <f t="shared" si="170"/>
        <v>0</v>
      </c>
      <c r="CK32" s="388">
        <f t="shared" si="171"/>
        <v>0</v>
      </c>
      <c r="CL32" s="3"/>
      <c r="CM32" s="384">
        <f t="shared" si="26"/>
        <v>0</v>
      </c>
      <c r="CN32" s="385">
        <f t="shared" si="43"/>
        <v>0</v>
      </c>
      <c r="CO32" s="385">
        <f t="shared" ref="CO32:CW33" si="177">AO32</f>
        <v>0</v>
      </c>
      <c r="CP32" s="385">
        <f t="shared" si="177"/>
        <v>0</v>
      </c>
      <c r="CQ32" s="385">
        <f t="shared" si="177"/>
        <v>0</v>
      </c>
      <c r="CR32" s="385">
        <f t="shared" si="177"/>
        <v>0</v>
      </c>
      <c r="CS32" s="385">
        <f t="shared" si="177"/>
        <v>0</v>
      </c>
      <c r="CT32" s="385">
        <f t="shared" si="177"/>
        <v>0</v>
      </c>
      <c r="CU32" s="385">
        <f t="shared" si="177"/>
        <v>0</v>
      </c>
      <c r="CV32" s="385">
        <f t="shared" si="177"/>
        <v>0</v>
      </c>
      <c r="CW32" s="385">
        <f t="shared" si="177"/>
        <v>0</v>
      </c>
      <c r="CX32" s="386">
        <f>AW32</f>
        <v>0</v>
      </c>
      <c r="CY32" s="3"/>
      <c r="CZ32" s="586">
        <v>16</v>
      </c>
      <c r="DA32" s="582">
        <v>34</v>
      </c>
      <c r="DB32" s="391">
        <v>10</v>
      </c>
      <c r="DC32" s="576">
        <v>0</v>
      </c>
      <c r="DD32" s="389">
        <v>0</v>
      </c>
      <c r="DE32" s="390">
        <v>0</v>
      </c>
      <c r="DF32" s="390">
        <v>0</v>
      </c>
      <c r="DG32" s="390">
        <v>0</v>
      </c>
      <c r="DH32" s="390">
        <f t="shared" si="45"/>
        <v>0</v>
      </c>
      <c r="DI32" s="390"/>
      <c r="DJ32" s="390"/>
      <c r="DK32" s="390"/>
      <c r="DL32" s="390"/>
      <c r="DM32" s="390"/>
      <c r="DN32" s="390"/>
      <c r="DO32" s="390"/>
      <c r="DP32" s="391">
        <f t="shared" si="46"/>
        <v>0</v>
      </c>
      <c r="DQ32" s="376"/>
      <c r="DR32" s="376"/>
      <c r="DS32" s="385">
        <v>4</v>
      </c>
      <c r="DT32" s="385">
        <v>2</v>
      </c>
      <c r="DU32" s="385">
        <v>1023</v>
      </c>
      <c r="DV32" s="385" t="s">
        <v>2620</v>
      </c>
      <c r="DW32" s="385">
        <v>73</v>
      </c>
      <c r="DX32" s="385" t="s">
        <v>2627</v>
      </c>
      <c r="DY32" s="385">
        <v>0</v>
      </c>
      <c r="DZ32" s="14">
        <v>0</v>
      </c>
      <c r="EA32" s="426"/>
      <c r="EB32" s="398">
        <v>20</v>
      </c>
      <c r="EC32" s="398" t="s">
        <v>1372</v>
      </c>
      <c r="ED32" s="398" t="s">
        <v>1370</v>
      </c>
      <c r="EF32" s="601" t="str">
        <f t="shared" si="47"/>
        <v>ok</v>
      </c>
      <c r="EG32" s="597">
        <f t="shared" si="59"/>
        <v>0</v>
      </c>
      <c r="EI32" s="605">
        <f t="shared" si="156"/>
        <v>7</v>
      </c>
    </row>
    <row r="33" spans="1:139" s="372" customFormat="1" ht="16.149999999999999" hidden="1" customHeight="1">
      <c r="A33" s="573" t="s">
        <v>69</v>
      </c>
      <c r="B33" s="407" t="s">
        <v>2491</v>
      </c>
      <c r="C33" s="530" t="s">
        <v>1357</v>
      </c>
      <c r="D33" s="393" t="s">
        <v>74</v>
      </c>
      <c r="E33" s="393" t="s">
        <v>431</v>
      </c>
      <c r="F33" s="393"/>
      <c r="G33" s="393">
        <v>109</v>
      </c>
      <c r="H33" s="393" t="s">
        <v>107</v>
      </c>
      <c r="I33" s="393" t="s">
        <v>74</v>
      </c>
      <c r="J33" s="393" t="s">
        <v>48</v>
      </c>
      <c r="K33" s="393"/>
      <c r="L33" s="393"/>
      <c r="M33" s="396">
        <v>45974</v>
      </c>
      <c r="N33" s="392"/>
      <c r="O33" s="408">
        <v>3</v>
      </c>
      <c r="P33" s="14">
        <v>0</v>
      </c>
      <c r="Q33" s="14">
        <v>0</v>
      </c>
      <c r="R33" s="576">
        <v>0</v>
      </c>
      <c r="S33" s="391">
        <v>0</v>
      </c>
      <c r="T33" s="382">
        <v>0</v>
      </c>
      <c r="U33" s="382">
        <v>0</v>
      </c>
      <c r="V33" s="423">
        <v>0</v>
      </c>
      <c r="W33" s="1882">
        <v>0</v>
      </c>
      <c r="X33" s="382">
        <f t="shared" si="28"/>
        <v>0</v>
      </c>
      <c r="Y33" s="423">
        <v>0</v>
      </c>
      <c r="Z33" s="1882">
        <v>0</v>
      </c>
      <c r="AA33" s="382">
        <f t="shared" si="29"/>
        <v>0</v>
      </c>
      <c r="AB33" s="423">
        <v>0</v>
      </c>
      <c r="AC33" s="1882">
        <v>0</v>
      </c>
      <c r="AD33" s="569">
        <v>1.875</v>
      </c>
      <c r="AE33" s="569">
        <v>1.875</v>
      </c>
      <c r="AF33" s="382">
        <f t="shared" si="173"/>
        <v>0</v>
      </c>
      <c r="AG33" s="382">
        <f t="shared" si="173"/>
        <v>0</v>
      </c>
      <c r="AH33" s="382">
        <f t="shared" si="173"/>
        <v>0</v>
      </c>
      <c r="AI33" s="382">
        <f t="shared" si="173"/>
        <v>0</v>
      </c>
      <c r="AJ33" s="382">
        <f t="shared" si="173"/>
        <v>0</v>
      </c>
      <c r="AK33" s="382">
        <f t="shared" si="174"/>
        <v>0</v>
      </c>
      <c r="AL33" s="382">
        <f t="shared" si="174"/>
        <v>0</v>
      </c>
      <c r="AM33" s="382">
        <f t="shared" si="174"/>
        <v>0</v>
      </c>
      <c r="AN33" s="453">
        <f>IF($AD33&lt;=1,$AD33*BO33,IF($AD33&lt;=2,BO33+(($AD33-1)*BP33),BO33+BP33+BQ33))</f>
        <v>0</v>
      </c>
      <c r="AO33" s="457">
        <f t="shared" si="175"/>
        <v>0</v>
      </c>
      <c r="AP33" s="455">
        <f t="shared" si="176"/>
        <v>0</v>
      </c>
      <c r="AQ33" s="383">
        <f t="shared" si="176"/>
        <v>0</v>
      </c>
      <c r="AR33" s="383">
        <f t="shared" si="176"/>
        <v>0</v>
      </c>
      <c r="AS33" s="383">
        <f t="shared" si="176"/>
        <v>0</v>
      </c>
      <c r="AT33" s="383">
        <f t="shared" si="176"/>
        <v>0</v>
      </c>
      <c r="AU33" s="383">
        <f t="shared" si="176"/>
        <v>0</v>
      </c>
      <c r="AV33" s="383">
        <f t="shared" si="176"/>
        <v>0</v>
      </c>
      <c r="AW33" s="383">
        <f t="shared" si="176"/>
        <v>0</v>
      </c>
      <c r="AX33" s="383">
        <f t="shared" si="33"/>
        <v>0</v>
      </c>
      <c r="AY33" s="383"/>
      <c r="AZ33" s="383"/>
      <c r="BA33" s="382">
        <f t="shared" si="34"/>
        <v>0</v>
      </c>
      <c r="BB33" s="423">
        <v>0</v>
      </c>
      <c r="BC33" s="506">
        <f t="shared" si="16"/>
        <v>0</v>
      </c>
      <c r="BD33" s="382">
        <f t="shared" si="17"/>
        <v>0</v>
      </c>
      <c r="BE33" s="453">
        <f t="shared" si="18"/>
        <v>0</v>
      </c>
      <c r="BF33" s="382">
        <f t="shared" si="35"/>
        <v>0</v>
      </c>
      <c r="BG33" s="1882">
        <v>0</v>
      </c>
      <c r="BH33" s="1882">
        <v>0</v>
      </c>
      <c r="BI33" s="1882">
        <v>0</v>
      </c>
      <c r="BJ33" s="1882">
        <v>0</v>
      </c>
      <c r="BK33" s="1882">
        <v>0</v>
      </c>
      <c r="BL33" s="1882">
        <v>0</v>
      </c>
      <c r="BM33" s="1882">
        <v>0</v>
      </c>
      <c r="BN33" s="1882">
        <v>0</v>
      </c>
      <c r="BO33" s="1882">
        <v>0</v>
      </c>
      <c r="BP33" s="1882">
        <v>0</v>
      </c>
      <c r="BQ33" s="1882">
        <v>0</v>
      </c>
      <c r="BR33" s="1882">
        <v>0</v>
      </c>
      <c r="BS33" s="1882">
        <v>0</v>
      </c>
      <c r="BT33" s="13"/>
      <c r="BU33" s="384">
        <f t="shared" si="36"/>
        <v>0</v>
      </c>
      <c r="BV33" s="385">
        <f t="shared" si="37"/>
        <v>0</v>
      </c>
      <c r="BW33" s="386">
        <f t="shared" si="38"/>
        <v>0</v>
      </c>
      <c r="BX33" s="3"/>
      <c r="BY33" s="387">
        <f t="shared" si="24"/>
        <v>0</v>
      </c>
      <c r="BZ33" s="382">
        <f t="shared" si="39"/>
        <v>0</v>
      </c>
      <c r="CA33" s="382">
        <f t="shared" si="40"/>
        <v>0</v>
      </c>
      <c r="CB33" s="382">
        <f t="shared" si="41"/>
        <v>0</v>
      </c>
      <c r="CC33" s="382">
        <f t="shared" si="163"/>
        <v>0</v>
      </c>
      <c r="CD33" s="382">
        <f t="shared" si="164"/>
        <v>0</v>
      </c>
      <c r="CE33" s="382">
        <f t="shared" si="165"/>
        <v>0</v>
      </c>
      <c r="CF33" s="382">
        <f t="shared" si="166"/>
        <v>0</v>
      </c>
      <c r="CG33" s="382">
        <f t="shared" si="167"/>
        <v>0</v>
      </c>
      <c r="CH33" s="382">
        <f t="shared" si="168"/>
        <v>0</v>
      </c>
      <c r="CI33" s="382">
        <f t="shared" si="169"/>
        <v>0</v>
      </c>
      <c r="CJ33" s="382">
        <f t="shared" si="170"/>
        <v>0</v>
      </c>
      <c r="CK33" s="388">
        <f t="shared" si="171"/>
        <v>0</v>
      </c>
      <c r="CL33" s="3"/>
      <c r="CM33" s="384">
        <f t="shared" si="26"/>
        <v>0</v>
      </c>
      <c r="CN33" s="385">
        <f t="shared" si="43"/>
        <v>0</v>
      </c>
      <c r="CO33" s="385">
        <f t="shared" si="177"/>
        <v>0</v>
      </c>
      <c r="CP33" s="385">
        <f t="shared" si="177"/>
        <v>0</v>
      </c>
      <c r="CQ33" s="385">
        <f t="shared" si="177"/>
        <v>0</v>
      </c>
      <c r="CR33" s="385">
        <f t="shared" si="177"/>
        <v>0</v>
      </c>
      <c r="CS33" s="385">
        <f t="shared" si="177"/>
        <v>0</v>
      </c>
      <c r="CT33" s="385">
        <f t="shared" si="177"/>
        <v>0</v>
      </c>
      <c r="CU33" s="385">
        <f t="shared" si="177"/>
        <v>0</v>
      </c>
      <c r="CV33" s="385">
        <f t="shared" si="177"/>
        <v>0</v>
      </c>
      <c r="CW33" s="385">
        <f t="shared" si="177"/>
        <v>0</v>
      </c>
      <c r="CX33" s="386">
        <f>AW33</f>
        <v>0</v>
      </c>
      <c r="CY33" s="3"/>
      <c r="CZ33" s="586"/>
      <c r="DA33" s="582"/>
      <c r="DB33" s="391"/>
      <c r="DC33" s="576">
        <v>0</v>
      </c>
      <c r="DD33" s="389">
        <v>0</v>
      </c>
      <c r="DE33" s="390">
        <v>0</v>
      </c>
      <c r="DF33" s="390">
        <v>0</v>
      </c>
      <c r="DG33" s="390">
        <v>0</v>
      </c>
      <c r="DH33" s="390">
        <f t="shared" si="45"/>
        <v>0</v>
      </c>
      <c r="DI33" s="390"/>
      <c r="DJ33" s="390"/>
      <c r="DK33" s="390"/>
      <c r="DL33" s="390"/>
      <c r="DM33" s="390"/>
      <c r="DN33" s="390"/>
      <c r="DO33" s="390"/>
      <c r="DP33" s="391">
        <f t="shared" si="46"/>
        <v>0</v>
      </c>
      <c r="DQ33" s="376"/>
      <c r="DR33" s="376"/>
      <c r="DS33" s="385">
        <v>4</v>
      </c>
      <c r="DT33" s="385">
        <v>2</v>
      </c>
      <c r="DU33" s="385">
        <v>1023</v>
      </c>
      <c r="DV33" s="385" t="s">
        <v>2620</v>
      </c>
      <c r="DW33" s="385">
        <v>73</v>
      </c>
      <c r="DX33" s="385" t="s">
        <v>2627</v>
      </c>
      <c r="DY33" s="385">
        <v>0</v>
      </c>
      <c r="DZ33" s="14">
        <v>0</v>
      </c>
      <c r="EA33" s="426"/>
      <c r="EB33" s="398">
        <v>20</v>
      </c>
      <c r="EC33" s="398" t="s">
        <v>1372</v>
      </c>
      <c r="ED33" s="398" t="s">
        <v>1370</v>
      </c>
      <c r="EF33" s="601" t="str">
        <f t="shared" si="47"/>
        <v>ok</v>
      </c>
      <c r="EG33" s="597">
        <f t="shared" si="59"/>
        <v>0</v>
      </c>
      <c r="EI33" s="605">
        <f t="shared" si="156"/>
        <v>0</v>
      </c>
    </row>
    <row r="34" spans="1:139" s="372" customFormat="1" ht="16.149999999999999" hidden="1" customHeight="1">
      <c r="A34" s="573" t="s">
        <v>69</v>
      </c>
      <c r="B34" s="407" t="s">
        <v>123</v>
      </c>
      <c r="C34" s="530" t="s">
        <v>123</v>
      </c>
      <c r="D34" s="393" t="s">
        <v>51</v>
      </c>
      <c r="E34" s="393" t="s">
        <v>124</v>
      </c>
      <c r="F34" s="393" t="s">
        <v>2507</v>
      </c>
      <c r="G34" s="395">
        <v>109</v>
      </c>
      <c r="H34" s="393" t="s">
        <v>47</v>
      </c>
      <c r="I34" s="393" t="s">
        <v>74</v>
      </c>
      <c r="J34" s="393" t="s">
        <v>131</v>
      </c>
      <c r="K34" s="393" t="s">
        <v>2147</v>
      </c>
      <c r="L34" s="393" t="s">
        <v>2130</v>
      </c>
      <c r="M34" s="396"/>
      <c r="N34" s="392">
        <v>44452</v>
      </c>
      <c r="O34" s="408">
        <v>3</v>
      </c>
      <c r="P34" s="14">
        <v>180716</v>
      </c>
      <c r="Q34" s="14">
        <v>180716</v>
      </c>
      <c r="R34" s="576">
        <v>123</v>
      </c>
      <c r="S34" s="391">
        <v>89</v>
      </c>
      <c r="T34" s="382">
        <v>10</v>
      </c>
      <c r="U34" s="382">
        <v>33</v>
      </c>
      <c r="V34" s="423">
        <v>14</v>
      </c>
      <c r="W34" s="1882">
        <v>14</v>
      </c>
      <c r="X34" s="382">
        <f t="shared" si="28"/>
        <v>33</v>
      </c>
      <c r="Y34" s="423">
        <v>0</v>
      </c>
      <c r="Z34" s="1882">
        <v>14</v>
      </c>
      <c r="AA34" s="382">
        <f t="shared" si="29"/>
        <v>19</v>
      </c>
      <c r="AB34" s="423">
        <v>26</v>
      </c>
      <c r="AC34" s="1882">
        <v>13</v>
      </c>
      <c r="AD34" s="569">
        <v>1.875</v>
      </c>
      <c r="AE34" s="569">
        <v>1.875</v>
      </c>
      <c r="AF34" s="382">
        <f>IF($AD34&lt;=1,$AD34*BI34,IF($AD34&lt;=2,BI34+(($AD34-1)*BJ34),BI34+BJ34+BK34))</f>
        <v>26.125</v>
      </c>
      <c r="AG34" s="382">
        <f>IF($AD34&lt;=1,$AD34*BJ34,IF($AD34&lt;=2,BJ34+(($AD34-1)*BK34),BJ34+BK34+BL34))</f>
        <v>19.375</v>
      </c>
      <c r="AH34" s="382">
        <f>IF($AD34&lt;=1,$AD34*BK34,IF($AD34&lt;=2,BK34+(($AD34-1)*BL34),BK34+BL34+BM34))</f>
        <v>12.875</v>
      </c>
      <c r="AI34" s="382">
        <f>IF($AD34&lt;=1,$AD34*BL34,IF($AD34&lt;=2,BL34+(($AD34-1)*BM34),BL34+BM34+BN34))</f>
        <v>18.625</v>
      </c>
      <c r="AJ34" s="382">
        <f>IF($AD34&lt;=1,$AD34*BM34,IF($AD34&lt;=2,BM34+(($AD34-1)*BN34),BM34+BN34+BO34))</f>
        <v>21.5</v>
      </c>
      <c r="AK34" s="382">
        <f>IF($AE34&lt;=1,$AE34*BN34,IF($AE34&lt;=2,BN34+(($AE34-1)*BO34),BN34+BO34+BP34))</f>
        <v>22.5</v>
      </c>
      <c r="AL34" s="382">
        <f>IF($AE34&lt;=1,$AE34*BO34,IF($AE34&lt;=2,BO34+(($AE34-1)*BP34),BO34+BP34+BQ34))</f>
        <v>24.25</v>
      </c>
      <c r="AM34" s="382">
        <f>IF($AE34&lt;=1,$AE34*BP34,IF($AE34&lt;=2,BP34+(($AE34-1)*BQ34),BP34+BQ34+BR34))</f>
        <v>27.125</v>
      </c>
      <c r="AN34" s="453">
        <f>IF($AD34&lt;=1,$AD34*BQ34,IF($AD34&lt;=2,BQ34+(($AD34-1)*BR34),BQ34+BR34+BS34))</f>
        <v>29</v>
      </c>
      <c r="AO34" s="457">
        <f t="shared" ref="AO34:AW34" si="178">ROUND(IF(CC34-BH34-AF34&gt;0,0,AF34+BH34-CC34),0)</f>
        <v>0</v>
      </c>
      <c r="AP34" s="455">
        <f t="shared" si="178"/>
        <v>6</v>
      </c>
      <c r="AQ34" s="383">
        <f t="shared" si="178"/>
        <v>9</v>
      </c>
      <c r="AR34" s="383">
        <f t="shared" si="178"/>
        <v>11</v>
      </c>
      <c r="AS34" s="383">
        <f t="shared" si="178"/>
        <v>12</v>
      </c>
      <c r="AT34" s="383">
        <f t="shared" si="178"/>
        <v>12</v>
      </c>
      <c r="AU34" s="383">
        <f t="shared" si="178"/>
        <v>13</v>
      </c>
      <c r="AV34" s="383">
        <f t="shared" si="178"/>
        <v>15</v>
      </c>
      <c r="AW34" s="383">
        <f t="shared" si="178"/>
        <v>16</v>
      </c>
      <c r="AX34" s="383">
        <f t="shared" si="33"/>
        <v>97</v>
      </c>
      <c r="AY34" s="383">
        <v>0</v>
      </c>
      <c r="AZ34" s="383"/>
      <c r="BA34" s="382">
        <f t="shared" si="34"/>
        <v>32</v>
      </c>
      <c r="BB34" s="423">
        <v>24</v>
      </c>
      <c r="BC34" s="506">
        <f t="shared" si="16"/>
        <v>14</v>
      </c>
      <c r="BD34" s="382">
        <f t="shared" si="17"/>
        <v>14</v>
      </c>
      <c r="BE34" s="453">
        <f t="shared" si="18"/>
        <v>13</v>
      </c>
      <c r="BF34" s="382">
        <f t="shared" si="35"/>
        <v>-51</v>
      </c>
      <c r="BG34" s="1882">
        <v>16</v>
      </c>
      <c r="BH34" s="1882">
        <v>14</v>
      </c>
      <c r="BI34" s="1882">
        <v>13</v>
      </c>
      <c r="BJ34" s="1882">
        <v>15</v>
      </c>
      <c r="BK34" s="1882">
        <v>5</v>
      </c>
      <c r="BL34" s="1882">
        <v>9</v>
      </c>
      <c r="BM34" s="1882">
        <v>11</v>
      </c>
      <c r="BN34" s="1882">
        <v>12</v>
      </c>
      <c r="BO34" s="1882">
        <v>12</v>
      </c>
      <c r="BP34" s="1882">
        <v>14</v>
      </c>
      <c r="BQ34" s="1882">
        <v>15</v>
      </c>
      <c r="BR34" s="1882">
        <v>16</v>
      </c>
      <c r="BS34" s="1882">
        <v>17</v>
      </c>
      <c r="BT34" s="16"/>
      <c r="BU34" s="387">
        <f t="shared" si="36"/>
        <v>2.3846153846153846</v>
      </c>
      <c r="BV34" s="382">
        <f t="shared" si="37"/>
        <v>2.375</v>
      </c>
      <c r="BW34" s="388">
        <f t="shared" si="38"/>
        <v>1.375</v>
      </c>
      <c r="BX34" s="3"/>
      <c r="BY34" s="387">
        <f t="shared" si="24"/>
        <v>33</v>
      </c>
      <c r="BZ34" s="382">
        <f t="shared" si="39"/>
        <v>33</v>
      </c>
      <c r="CA34" s="382">
        <f t="shared" si="40"/>
        <v>19</v>
      </c>
      <c r="CB34" s="382">
        <f t="shared" si="41"/>
        <v>32</v>
      </c>
      <c r="CC34" s="382">
        <f t="shared" si="163"/>
        <v>40</v>
      </c>
      <c r="CD34" s="382">
        <f t="shared" si="164"/>
        <v>26</v>
      </c>
      <c r="CE34" s="382">
        <f t="shared" si="165"/>
        <v>19</v>
      </c>
      <c r="CF34" s="382">
        <f t="shared" si="166"/>
        <v>13</v>
      </c>
      <c r="CG34" s="382">
        <f t="shared" si="167"/>
        <v>19</v>
      </c>
      <c r="CH34" s="382">
        <f t="shared" si="168"/>
        <v>22</v>
      </c>
      <c r="CI34" s="382">
        <f t="shared" si="169"/>
        <v>23</v>
      </c>
      <c r="CJ34" s="382">
        <f t="shared" si="170"/>
        <v>24</v>
      </c>
      <c r="CK34" s="388">
        <f t="shared" si="171"/>
        <v>27</v>
      </c>
      <c r="CL34" s="3"/>
      <c r="CM34" s="384">
        <f t="shared" si="26"/>
        <v>14</v>
      </c>
      <c r="CN34" s="385">
        <f t="shared" si="43"/>
        <v>0</v>
      </c>
      <c r="CO34" s="385">
        <f>AB34</f>
        <v>26</v>
      </c>
      <c r="CP34" s="385">
        <f>BB34</f>
        <v>24</v>
      </c>
      <c r="CQ34" s="385">
        <f t="shared" ref="CQ34:CX34" si="179">AO34</f>
        <v>0</v>
      </c>
      <c r="CR34" s="385">
        <f t="shared" si="179"/>
        <v>6</v>
      </c>
      <c r="CS34" s="385">
        <f t="shared" si="179"/>
        <v>9</v>
      </c>
      <c r="CT34" s="385">
        <f t="shared" si="179"/>
        <v>11</v>
      </c>
      <c r="CU34" s="385">
        <f t="shared" si="179"/>
        <v>12</v>
      </c>
      <c r="CV34" s="385">
        <f t="shared" si="179"/>
        <v>12</v>
      </c>
      <c r="CW34" s="385">
        <f t="shared" si="179"/>
        <v>13</v>
      </c>
      <c r="CX34" s="386">
        <f t="shared" si="179"/>
        <v>15</v>
      </c>
      <c r="CY34" s="3"/>
      <c r="CZ34" s="586">
        <v>2</v>
      </c>
      <c r="DA34" s="582">
        <v>32</v>
      </c>
      <c r="DB34" s="391">
        <v>94</v>
      </c>
      <c r="DC34" s="576">
        <v>123</v>
      </c>
      <c r="DD34" s="389">
        <v>18</v>
      </c>
      <c r="DE34" s="390">
        <v>22</v>
      </c>
      <c r="DF34" s="390">
        <v>30</v>
      </c>
      <c r="DG34" s="390">
        <v>9</v>
      </c>
      <c r="DH34" s="390">
        <f t="shared" si="45"/>
        <v>10</v>
      </c>
      <c r="DI34" s="390"/>
      <c r="DJ34" s="390"/>
      <c r="DK34" s="390"/>
      <c r="DL34" s="390"/>
      <c r="DM34" s="390"/>
      <c r="DN34" s="390"/>
      <c r="DO34" s="390"/>
      <c r="DP34" s="391">
        <f t="shared" si="46"/>
        <v>89</v>
      </c>
      <c r="DQ34" s="376"/>
      <c r="DR34" s="376"/>
      <c r="DS34" s="385">
        <v>2</v>
      </c>
      <c r="DT34" s="385">
        <v>2</v>
      </c>
      <c r="DU34" s="385">
        <v>1487</v>
      </c>
      <c r="DV34" s="385" t="s">
        <v>2620</v>
      </c>
      <c r="DW34" s="385">
        <v>73</v>
      </c>
      <c r="DX34" s="385" t="s">
        <v>2627</v>
      </c>
      <c r="DY34" s="385">
        <v>0</v>
      </c>
      <c r="DZ34" s="14">
        <v>180716</v>
      </c>
      <c r="EA34" s="426"/>
      <c r="EB34" s="398">
        <v>21</v>
      </c>
      <c r="EC34" s="398" t="s">
        <v>1372</v>
      </c>
      <c r="ED34" s="398" t="s">
        <v>1370</v>
      </c>
      <c r="EF34" s="601">
        <f t="shared" si="47"/>
        <v>70.714285714285722</v>
      </c>
      <c r="EG34" s="597">
        <f t="shared" si="59"/>
        <v>14</v>
      </c>
      <c r="EI34" s="605">
        <f t="shared" si="156"/>
        <v>107</v>
      </c>
    </row>
    <row r="35" spans="1:139" s="372" customFormat="1" ht="16.149999999999999" hidden="1" customHeight="1">
      <c r="A35" s="573" t="s">
        <v>69</v>
      </c>
      <c r="B35" s="407" t="s">
        <v>125</v>
      </c>
      <c r="C35" s="530" t="s">
        <v>1352</v>
      </c>
      <c r="D35" s="393" t="s">
        <v>74</v>
      </c>
      <c r="E35" s="393" t="s">
        <v>126</v>
      </c>
      <c r="F35" s="393"/>
      <c r="G35" s="395">
        <v>109</v>
      </c>
      <c r="H35" s="393" t="s">
        <v>47</v>
      </c>
      <c r="I35" s="393" t="s">
        <v>74</v>
      </c>
      <c r="J35" s="393" t="s">
        <v>48</v>
      </c>
      <c r="K35" s="393"/>
      <c r="L35" s="393" t="s">
        <v>2130</v>
      </c>
      <c r="M35" s="396"/>
      <c r="N35" s="392">
        <v>43888</v>
      </c>
      <c r="O35" s="408">
        <v>3</v>
      </c>
      <c r="P35" s="14">
        <v>0</v>
      </c>
      <c r="Q35" s="14">
        <v>0</v>
      </c>
      <c r="R35" s="576">
        <v>5</v>
      </c>
      <c r="S35" s="391">
        <v>0</v>
      </c>
      <c r="T35" s="382">
        <v>0</v>
      </c>
      <c r="U35" s="382">
        <v>3</v>
      </c>
      <c r="V35" s="423">
        <v>0</v>
      </c>
      <c r="W35" s="1882">
        <v>0</v>
      </c>
      <c r="X35" s="382">
        <f t="shared" si="28"/>
        <v>3</v>
      </c>
      <c r="Y35" s="423">
        <v>0</v>
      </c>
      <c r="Z35" s="1882">
        <v>0</v>
      </c>
      <c r="AA35" s="382">
        <f t="shared" si="29"/>
        <v>3</v>
      </c>
      <c r="AB35" s="423">
        <v>0</v>
      </c>
      <c r="AC35" s="1882">
        <v>3</v>
      </c>
      <c r="AD35" s="569">
        <v>1.875</v>
      </c>
      <c r="AE35" s="569">
        <v>1.875</v>
      </c>
      <c r="AF35" s="382">
        <f>IF($AD35&lt;=1,$AD35*BG35,IF($AD35&lt;=2,BG35+(($AD35-1)*BH35),BG35+BH35+BI35))</f>
        <v>0</v>
      </c>
      <c r="AG35" s="382">
        <f>IF($AD35&lt;=1,$AD35*BH35,IF($AD35&lt;=2,BH35+(($AD35-1)*BI35),BH35+BI35+BJ35))</f>
        <v>0</v>
      </c>
      <c r="AH35" s="382">
        <f>IF($AD35&lt;=1,$AD35*BI35,IF($AD35&lt;=2,BI35+(($AD35-1)*BJ35),BI35+BJ35+BK35))</f>
        <v>0</v>
      </c>
      <c r="AI35" s="382">
        <f>IF($AD35&lt;=1,$AD35*BJ35,IF($AD35&lt;=2,BJ35+(($AD35-1)*BK35),BJ35+BK35+BL35))</f>
        <v>0</v>
      </c>
      <c r="AJ35" s="382">
        <f>IF($AD35&lt;=1,$AD35*BK35,IF($AD35&lt;=2,BK35+(($AD35-1)*BL35),BK35+BL35+BM35))</f>
        <v>0</v>
      </c>
      <c r="AK35" s="382">
        <f>IF($AE35&lt;=1,$AE35*BL35,IF($AE35&lt;=2,BL35+(($AE35-1)*BM35),BL35+BM35+BN35))</f>
        <v>0</v>
      </c>
      <c r="AL35" s="382">
        <f>IF($AE35&lt;=1,$AE35*BM35,IF($AE35&lt;=2,BM35+(($AE35-1)*BN35),BM35+BN35+BO35))</f>
        <v>0</v>
      </c>
      <c r="AM35" s="382">
        <f>IF($AE35&lt;=1,$AE35*BN35,IF($AE35&lt;=2,BN35+(($AE35-1)*BO35),BN35+BO35+BP35))</f>
        <v>0</v>
      </c>
      <c r="AN35" s="453">
        <f>IF($AD35&lt;=1,$AD35*BO35,IF($AD35&lt;=2,BO35+(($AD35-1)*BP35),BO35+BP35+BQ35))</f>
        <v>0</v>
      </c>
      <c r="AO35" s="457">
        <f>ROUND(IF(AA35-AC35-AF35&gt;0,0,AF35+AC35-AA35),0)</f>
        <v>0</v>
      </c>
      <c r="AP35" s="455">
        <f t="shared" ref="AP35:AW35" si="180">ROUND(IF(CB35-AG35-BG35&gt;0,0,BG35+AG35-CB35),0)</f>
        <v>0</v>
      </c>
      <c r="AQ35" s="383">
        <f t="shared" si="180"/>
        <v>0</v>
      </c>
      <c r="AR35" s="383">
        <f t="shared" si="180"/>
        <v>0</v>
      </c>
      <c r="AS35" s="383">
        <f t="shared" si="180"/>
        <v>0</v>
      </c>
      <c r="AT35" s="383">
        <f t="shared" si="180"/>
        <v>0</v>
      </c>
      <c r="AU35" s="383">
        <f t="shared" si="180"/>
        <v>0</v>
      </c>
      <c r="AV35" s="383">
        <f t="shared" si="180"/>
        <v>0</v>
      </c>
      <c r="AW35" s="383">
        <f t="shared" si="180"/>
        <v>0</v>
      </c>
      <c r="AX35" s="383">
        <f t="shared" si="33"/>
        <v>3</v>
      </c>
      <c r="AY35" s="383"/>
      <c r="AZ35" s="383"/>
      <c r="BA35" s="382">
        <f t="shared" si="34"/>
        <v>0</v>
      </c>
      <c r="BB35" s="423">
        <v>0</v>
      </c>
      <c r="BC35" s="506">
        <f t="shared" si="16"/>
        <v>0</v>
      </c>
      <c r="BD35" s="382">
        <f t="shared" si="17"/>
        <v>0</v>
      </c>
      <c r="BE35" s="453">
        <f t="shared" si="18"/>
        <v>3</v>
      </c>
      <c r="BF35" s="382">
        <f t="shared" si="35"/>
        <v>0</v>
      </c>
      <c r="BG35" s="1882">
        <v>0</v>
      </c>
      <c r="BH35" s="1882">
        <v>0</v>
      </c>
      <c r="BI35" s="1882">
        <v>0</v>
      </c>
      <c r="BJ35" s="1882">
        <v>0</v>
      </c>
      <c r="BK35" s="1882">
        <v>0</v>
      </c>
      <c r="BL35" s="1882">
        <v>0</v>
      </c>
      <c r="BM35" s="1882">
        <v>0</v>
      </c>
      <c r="BN35" s="1882">
        <v>0</v>
      </c>
      <c r="BO35" s="1882">
        <v>0</v>
      </c>
      <c r="BP35" s="1882">
        <v>0</v>
      </c>
      <c r="BQ35" s="1882">
        <v>0</v>
      </c>
      <c r="BR35" s="1882">
        <v>0</v>
      </c>
      <c r="BS35" s="1882">
        <v>0</v>
      </c>
      <c r="BT35" s="16"/>
      <c r="BU35" s="387">
        <f t="shared" si="36"/>
        <v>3</v>
      </c>
      <c r="BV35" s="382">
        <f t="shared" si="37"/>
        <v>0</v>
      </c>
      <c r="BW35" s="388">
        <f t="shared" si="38"/>
        <v>1</v>
      </c>
      <c r="BX35" s="3"/>
      <c r="BY35" s="387">
        <f t="shared" si="24"/>
        <v>3</v>
      </c>
      <c r="BZ35" s="382">
        <f t="shared" si="39"/>
        <v>3</v>
      </c>
      <c r="CA35" s="382">
        <f t="shared" si="40"/>
        <v>3</v>
      </c>
      <c r="CB35" s="382">
        <f t="shared" si="41"/>
        <v>0</v>
      </c>
      <c r="CC35" s="382">
        <f t="shared" si="163"/>
        <v>0</v>
      </c>
      <c r="CD35" s="382">
        <f t="shared" si="164"/>
        <v>0</v>
      </c>
      <c r="CE35" s="382">
        <f t="shared" si="165"/>
        <v>0</v>
      </c>
      <c r="CF35" s="382">
        <f t="shared" si="166"/>
        <v>0</v>
      </c>
      <c r="CG35" s="382">
        <f t="shared" si="167"/>
        <v>0</v>
      </c>
      <c r="CH35" s="382">
        <f t="shared" si="168"/>
        <v>0</v>
      </c>
      <c r="CI35" s="382">
        <f t="shared" si="169"/>
        <v>0</v>
      </c>
      <c r="CJ35" s="382">
        <f t="shared" si="170"/>
        <v>0</v>
      </c>
      <c r="CK35" s="388">
        <f t="shared" si="171"/>
        <v>0</v>
      </c>
      <c r="CL35" s="3"/>
      <c r="CM35" s="384">
        <f t="shared" si="26"/>
        <v>0</v>
      </c>
      <c r="CN35" s="385">
        <f t="shared" si="43"/>
        <v>0</v>
      </c>
      <c r="CO35" s="385">
        <f t="shared" ref="CO35:CW35" si="181">AO35</f>
        <v>0</v>
      </c>
      <c r="CP35" s="385">
        <f t="shared" si="181"/>
        <v>0</v>
      </c>
      <c r="CQ35" s="385">
        <f t="shared" si="181"/>
        <v>0</v>
      </c>
      <c r="CR35" s="385">
        <f t="shared" si="181"/>
        <v>0</v>
      </c>
      <c r="CS35" s="385">
        <f t="shared" si="181"/>
        <v>0</v>
      </c>
      <c r="CT35" s="385">
        <f t="shared" si="181"/>
        <v>0</v>
      </c>
      <c r="CU35" s="385">
        <f t="shared" si="181"/>
        <v>0</v>
      </c>
      <c r="CV35" s="385">
        <f t="shared" si="181"/>
        <v>0</v>
      </c>
      <c r="CW35" s="385">
        <f t="shared" si="181"/>
        <v>0</v>
      </c>
      <c r="CX35" s="386">
        <f>AW35</f>
        <v>0</v>
      </c>
      <c r="CY35" s="3"/>
      <c r="CZ35" s="586">
        <v>4</v>
      </c>
      <c r="DA35" s="582">
        <v>25</v>
      </c>
      <c r="DB35" s="391">
        <v>4</v>
      </c>
      <c r="DC35" s="576">
        <v>5</v>
      </c>
      <c r="DD35" s="389">
        <v>0</v>
      </c>
      <c r="DE35" s="390">
        <v>0</v>
      </c>
      <c r="DF35" s="390">
        <v>0</v>
      </c>
      <c r="DG35" s="390">
        <v>0</v>
      </c>
      <c r="DH35" s="390">
        <f t="shared" si="45"/>
        <v>0</v>
      </c>
      <c r="DI35" s="390"/>
      <c r="DJ35" s="390"/>
      <c r="DK35" s="390"/>
      <c r="DL35" s="390"/>
      <c r="DM35" s="390"/>
      <c r="DN35" s="390"/>
      <c r="DO35" s="390"/>
      <c r="DP35" s="391">
        <f t="shared" si="46"/>
        <v>0</v>
      </c>
      <c r="DQ35" s="376"/>
      <c r="DR35" s="376"/>
      <c r="DS35" s="385">
        <v>4</v>
      </c>
      <c r="DT35" s="385">
        <v>2</v>
      </c>
      <c r="DU35" s="385">
        <v>1020</v>
      </c>
      <c r="DV35" s="385" t="s">
        <v>2620</v>
      </c>
      <c r="DW35" s="385">
        <v>73</v>
      </c>
      <c r="DX35" s="385" t="s">
        <v>2627</v>
      </c>
      <c r="DY35" s="385">
        <v>0</v>
      </c>
      <c r="DZ35" s="14">
        <v>0</v>
      </c>
      <c r="EA35" s="426"/>
      <c r="EB35" s="398">
        <v>18</v>
      </c>
      <c r="EC35" s="398" t="s">
        <v>1372</v>
      </c>
      <c r="ED35" s="398" t="s">
        <v>1370</v>
      </c>
      <c r="EF35" s="601" t="str">
        <f t="shared" si="47"/>
        <v>ok</v>
      </c>
      <c r="EG35" s="597">
        <f t="shared" si="59"/>
        <v>0</v>
      </c>
      <c r="EI35" s="605">
        <f t="shared" si="156"/>
        <v>3</v>
      </c>
    </row>
    <row r="36" spans="1:139" s="372" customFormat="1" ht="16.149999999999999" hidden="1" customHeight="1">
      <c r="A36" s="573" t="s">
        <v>69</v>
      </c>
      <c r="B36" s="407" t="s">
        <v>128</v>
      </c>
      <c r="C36" s="530" t="s">
        <v>128</v>
      </c>
      <c r="D36" s="393" t="s">
        <v>51</v>
      </c>
      <c r="E36" s="393" t="s">
        <v>129</v>
      </c>
      <c r="F36" s="393" t="s">
        <v>130</v>
      </c>
      <c r="G36" s="393">
        <v>111</v>
      </c>
      <c r="H36" s="393" t="s">
        <v>121</v>
      </c>
      <c r="I36" s="393" t="s">
        <v>74</v>
      </c>
      <c r="J36" s="393" t="s">
        <v>131</v>
      </c>
      <c r="K36" s="393" t="s">
        <v>2146</v>
      </c>
      <c r="L36" s="393" t="s">
        <v>2130</v>
      </c>
      <c r="M36" s="396"/>
      <c r="N36" s="392">
        <v>43425</v>
      </c>
      <c r="O36" s="408">
        <v>3</v>
      </c>
      <c r="P36" s="14">
        <v>168621</v>
      </c>
      <c r="Q36" s="14">
        <v>168621</v>
      </c>
      <c r="R36" s="576">
        <v>1</v>
      </c>
      <c r="S36" s="391">
        <v>0</v>
      </c>
      <c r="T36" s="382">
        <v>0</v>
      </c>
      <c r="U36" s="382">
        <v>15</v>
      </c>
      <c r="V36" s="423">
        <v>0</v>
      </c>
      <c r="W36" s="1882">
        <v>1</v>
      </c>
      <c r="X36" s="382">
        <f t="shared" si="28"/>
        <v>14</v>
      </c>
      <c r="Y36" s="423">
        <v>0</v>
      </c>
      <c r="Z36" s="1882">
        <v>1</v>
      </c>
      <c r="AA36" s="382">
        <f t="shared" si="29"/>
        <v>13</v>
      </c>
      <c r="AB36" s="423">
        <v>0</v>
      </c>
      <c r="AC36" s="1882">
        <v>1</v>
      </c>
      <c r="AD36" s="569">
        <v>1.875</v>
      </c>
      <c r="AE36" s="569">
        <v>1.875</v>
      </c>
      <c r="AF36" s="382">
        <f>IF($AD36&lt;=1,$AD36*BI36,IF($AD36&lt;=2,BI36+(($AD36-1)*BJ36),BI36+BJ36+BK36))</f>
        <v>1</v>
      </c>
      <c r="AG36" s="382">
        <f>IF($AD36&lt;=1,$AD36*BJ36,IF($AD36&lt;=2,BJ36+(($AD36-1)*BK36),BJ36+BK36+BL36))</f>
        <v>0</v>
      </c>
      <c r="AH36" s="382">
        <f>IF($AD36&lt;=1,$AD36*BK36,IF($AD36&lt;=2,BK36+(($AD36-1)*BL36),BK36+BL36+BM36))</f>
        <v>0</v>
      </c>
      <c r="AI36" s="382">
        <f>IF($AD36&lt;=1,$AD36*BL36,IF($AD36&lt;=2,BL36+(($AD36-1)*BM36),BL36+BM36+BN36))</f>
        <v>0</v>
      </c>
      <c r="AJ36" s="382">
        <f>IF($AD36&lt;=1,$AD36*BM36,IF($AD36&lt;=2,BM36+(($AD36-1)*BN36),BM36+BN36+BO36))</f>
        <v>0.875</v>
      </c>
      <c r="AK36" s="382">
        <f>IF($AE36&lt;=1,$AE36*BN36,IF($AE36&lt;=2,BN36+(($AE36-1)*BO36),BN36+BO36+BP36))</f>
        <v>1</v>
      </c>
      <c r="AL36" s="382">
        <f>IF($AE36&lt;=1,$AE36*BO36,IF($AE36&lt;=2,BO36+(($AE36-1)*BP36),BO36+BP36+BQ36))</f>
        <v>0.875</v>
      </c>
      <c r="AM36" s="382">
        <f>IF($AE36&lt;=1,$AE36*BP36,IF($AE36&lt;=2,BP36+(($AE36-1)*BQ36),BP36+BQ36+BR36))</f>
        <v>1.875</v>
      </c>
      <c r="AN36" s="453">
        <f>IF($AD36&lt;=1,$AD36*BQ36,IF($AD36&lt;=2,BQ36+(($AD36-1)*BR36),BQ36+BR36+BS36))</f>
        <v>1.875</v>
      </c>
      <c r="AO36" s="457">
        <f t="shared" ref="AO36:AW36" si="182">ROUND(IF(CC36-BH36-AF36&gt;0,0,AF36+BH36-CC36),0)</f>
        <v>0</v>
      </c>
      <c r="AP36" s="455">
        <f t="shared" si="182"/>
        <v>0</v>
      </c>
      <c r="AQ36" s="383">
        <f t="shared" si="182"/>
        <v>0</v>
      </c>
      <c r="AR36" s="383">
        <f t="shared" si="182"/>
        <v>0</v>
      </c>
      <c r="AS36" s="383">
        <f t="shared" si="182"/>
        <v>1</v>
      </c>
      <c r="AT36" s="383">
        <f t="shared" si="182"/>
        <v>0</v>
      </c>
      <c r="AU36" s="383">
        <f t="shared" si="182"/>
        <v>1</v>
      </c>
      <c r="AV36" s="383">
        <f t="shared" si="182"/>
        <v>1</v>
      </c>
      <c r="AW36" s="383">
        <f t="shared" si="182"/>
        <v>1</v>
      </c>
      <c r="AX36" s="383">
        <f t="shared" si="33"/>
        <v>15</v>
      </c>
      <c r="AY36" s="383">
        <v>0</v>
      </c>
      <c r="AZ36" s="383"/>
      <c r="BA36" s="382">
        <f t="shared" si="34"/>
        <v>12</v>
      </c>
      <c r="BB36" s="423">
        <v>0</v>
      </c>
      <c r="BC36" s="506">
        <f t="shared" si="16"/>
        <v>1</v>
      </c>
      <c r="BD36" s="382">
        <f t="shared" si="17"/>
        <v>1</v>
      </c>
      <c r="BE36" s="453">
        <f t="shared" si="18"/>
        <v>1</v>
      </c>
      <c r="BF36" s="382">
        <f t="shared" si="35"/>
        <v>0</v>
      </c>
      <c r="BG36" s="1882">
        <v>1</v>
      </c>
      <c r="BH36" s="1882">
        <v>10</v>
      </c>
      <c r="BI36" s="1882">
        <v>1</v>
      </c>
      <c r="BJ36" s="1882">
        <v>0</v>
      </c>
      <c r="BK36" s="1882">
        <v>0</v>
      </c>
      <c r="BL36" s="1882">
        <v>0</v>
      </c>
      <c r="BM36" s="1882">
        <v>0</v>
      </c>
      <c r="BN36" s="1882">
        <v>1</v>
      </c>
      <c r="BO36" s="1882">
        <v>0</v>
      </c>
      <c r="BP36" s="1882">
        <v>1</v>
      </c>
      <c r="BQ36" s="1882">
        <v>1</v>
      </c>
      <c r="BR36" s="1882">
        <v>1</v>
      </c>
      <c r="BS36" s="1882">
        <v>1</v>
      </c>
      <c r="BT36" s="13"/>
      <c r="BU36" s="384">
        <f t="shared" si="36"/>
        <v>15</v>
      </c>
      <c r="BV36" s="385">
        <f t="shared" si="37"/>
        <v>14</v>
      </c>
      <c r="BW36" s="386">
        <f t="shared" si="38"/>
        <v>3.25</v>
      </c>
      <c r="BX36" s="3"/>
      <c r="BY36" s="387">
        <f t="shared" si="24"/>
        <v>15</v>
      </c>
      <c r="BZ36" s="382">
        <f t="shared" si="39"/>
        <v>14</v>
      </c>
      <c r="CA36" s="382">
        <f t="shared" si="40"/>
        <v>13</v>
      </c>
      <c r="CB36" s="382">
        <f t="shared" si="41"/>
        <v>12</v>
      </c>
      <c r="CC36" s="382">
        <f t="shared" si="163"/>
        <v>11</v>
      </c>
      <c r="CD36" s="382">
        <f t="shared" si="164"/>
        <v>1</v>
      </c>
      <c r="CE36" s="382">
        <f t="shared" si="165"/>
        <v>0</v>
      </c>
      <c r="CF36" s="382">
        <f t="shared" si="166"/>
        <v>0</v>
      </c>
      <c r="CG36" s="382">
        <f t="shared" si="167"/>
        <v>0</v>
      </c>
      <c r="CH36" s="382">
        <f t="shared" si="168"/>
        <v>1</v>
      </c>
      <c r="CI36" s="382">
        <f t="shared" si="169"/>
        <v>1</v>
      </c>
      <c r="CJ36" s="382">
        <f t="shared" si="170"/>
        <v>1</v>
      </c>
      <c r="CK36" s="388">
        <f t="shared" si="171"/>
        <v>2</v>
      </c>
      <c r="CL36" s="3"/>
      <c r="CM36" s="384">
        <f t="shared" si="26"/>
        <v>0</v>
      </c>
      <c r="CN36" s="385">
        <f t="shared" si="43"/>
        <v>0</v>
      </c>
      <c r="CO36" s="385">
        <f>AB36</f>
        <v>0</v>
      </c>
      <c r="CP36" s="385">
        <f>BB36</f>
        <v>0</v>
      </c>
      <c r="CQ36" s="385">
        <f t="shared" ref="CQ36:CX36" si="183">AO36</f>
        <v>0</v>
      </c>
      <c r="CR36" s="385">
        <f t="shared" si="183"/>
        <v>0</v>
      </c>
      <c r="CS36" s="385">
        <f t="shared" si="183"/>
        <v>0</v>
      </c>
      <c r="CT36" s="385">
        <f t="shared" si="183"/>
        <v>0</v>
      </c>
      <c r="CU36" s="385">
        <f t="shared" si="183"/>
        <v>1</v>
      </c>
      <c r="CV36" s="385">
        <f t="shared" si="183"/>
        <v>0</v>
      </c>
      <c r="CW36" s="385">
        <f t="shared" si="183"/>
        <v>1</v>
      </c>
      <c r="CX36" s="386">
        <f t="shared" si="183"/>
        <v>1</v>
      </c>
      <c r="CY36" s="3"/>
      <c r="CZ36" s="586">
        <v>38</v>
      </c>
      <c r="DA36" s="582">
        <v>20</v>
      </c>
      <c r="DB36" s="391">
        <v>8</v>
      </c>
      <c r="DC36" s="576">
        <v>1</v>
      </c>
      <c r="DD36" s="389">
        <v>0</v>
      </c>
      <c r="DE36" s="390">
        <v>0</v>
      </c>
      <c r="DF36" s="390">
        <v>0</v>
      </c>
      <c r="DG36" s="390">
        <v>0</v>
      </c>
      <c r="DH36" s="390">
        <f t="shared" si="45"/>
        <v>0</v>
      </c>
      <c r="DI36" s="390"/>
      <c r="DJ36" s="390"/>
      <c r="DK36" s="390"/>
      <c r="DL36" s="390"/>
      <c r="DM36" s="390"/>
      <c r="DN36" s="390"/>
      <c r="DO36" s="390"/>
      <c r="DP36" s="391">
        <f t="shared" si="46"/>
        <v>0</v>
      </c>
      <c r="DQ36" s="376"/>
      <c r="DR36" s="376"/>
      <c r="DS36" s="385">
        <v>2</v>
      </c>
      <c r="DT36" s="385">
        <v>1</v>
      </c>
      <c r="DU36" s="385">
        <v>1106</v>
      </c>
      <c r="DV36" s="385" t="s">
        <v>2620</v>
      </c>
      <c r="DW36" s="385">
        <v>73</v>
      </c>
      <c r="DX36" s="385" t="s">
        <v>2627</v>
      </c>
      <c r="DY36" s="385">
        <v>0</v>
      </c>
      <c r="DZ36" s="14">
        <v>168621</v>
      </c>
      <c r="EA36" s="426"/>
      <c r="EB36" s="398">
        <v>19</v>
      </c>
      <c r="EC36" s="398" t="s">
        <v>1372</v>
      </c>
      <c r="ED36" s="398" t="s">
        <v>1370</v>
      </c>
      <c r="EF36" s="601">
        <f t="shared" si="47"/>
        <v>450</v>
      </c>
      <c r="EG36" s="597">
        <f t="shared" si="59"/>
        <v>1</v>
      </c>
      <c r="EI36" s="605">
        <f t="shared" si="156"/>
        <v>15</v>
      </c>
    </row>
    <row r="37" spans="1:139" s="372" customFormat="1" ht="16.149999999999999" hidden="1" customHeight="1">
      <c r="A37" s="573" t="s">
        <v>69</v>
      </c>
      <c r="B37" s="531" t="s">
        <v>1190</v>
      </c>
      <c r="C37" s="532" t="s">
        <v>1190</v>
      </c>
      <c r="D37" s="533" t="s">
        <v>74</v>
      </c>
      <c r="E37" s="393" t="s">
        <v>132</v>
      </c>
      <c r="F37" s="393"/>
      <c r="G37" s="395">
        <v>111</v>
      </c>
      <c r="H37" s="393" t="s">
        <v>55</v>
      </c>
      <c r="I37" s="393" t="s">
        <v>74</v>
      </c>
      <c r="J37" s="393" t="s">
        <v>48</v>
      </c>
      <c r="K37" s="393"/>
      <c r="L37" s="393" t="s">
        <v>2130</v>
      </c>
      <c r="M37" s="396"/>
      <c r="N37" s="392">
        <v>44559</v>
      </c>
      <c r="O37" s="408">
        <v>3</v>
      </c>
      <c r="P37" s="14">
        <v>0</v>
      </c>
      <c r="Q37" s="14">
        <v>0</v>
      </c>
      <c r="R37" s="576">
        <v>0</v>
      </c>
      <c r="S37" s="391">
        <v>0</v>
      </c>
      <c r="T37" s="382">
        <v>0</v>
      </c>
      <c r="U37" s="382">
        <v>10</v>
      </c>
      <c r="V37" s="423">
        <v>0</v>
      </c>
      <c r="W37" s="1882">
        <v>0</v>
      </c>
      <c r="X37" s="382">
        <f t="shared" si="28"/>
        <v>10</v>
      </c>
      <c r="Y37" s="423">
        <v>0</v>
      </c>
      <c r="Z37" s="1882">
        <v>0</v>
      </c>
      <c r="AA37" s="382">
        <f t="shared" si="29"/>
        <v>10</v>
      </c>
      <c r="AB37" s="423">
        <v>0</v>
      </c>
      <c r="AC37" s="1882">
        <v>10</v>
      </c>
      <c r="AD37" s="569">
        <v>1.875</v>
      </c>
      <c r="AE37" s="569">
        <v>1.875</v>
      </c>
      <c r="AF37" s="382">
        <f t="shared" ref="AF37:AJ39" si="184">IF($AD37&lt;=1,$AD37*BG37,IF($AD37&lt;=2,BG37+(($AD37-1)*BH37),BG37+BH37+BI37))</f>
        <v>0</v>
      </c>
      <c r="AG37" s="382">
        <f t="shared" si="184"/>
        <v>0</v>
      </c>
      <c r="AH37" s="382">
        <f t="shared" si="184"/>
        <v>0</v>
      </c>
      <c r="AI37" s="382">
        <f t="shared" si="184"/>
        <v>0</v>
      </c>
      <c r="AJ37" s="382">
        <f t="shared" si="184"/>
        <v>0</v>
      </c>
      <c r="AK37" s="382">
        <f t="shared" ref="AK37:AM39" si="185">IF($AE37&lt;=1,$AE37*BL37,IF($AE37&lt;=2,BL37+(($AE37-1)*BM37),BL37+BM37+BN37))</f>
        <v>0</v>
      </c>
      <c r="AL37" s="382">
        <f t="shared" si="185"/>
        <v>0</v>
      </c>
      <c r="AM37" s="382">
        <f t="shared" si="185"/>
        <v>0</v>
      </c>
      <c r="AN37" s="453">
        <f>IF($AD37&lt;=1,$AD37*BO37,IF($AD37&lt;=2,BO37+(($AD37-1)*BP37),BO37+BP37+BQ37))</f>
        <v>0</v>
      </c>
      <c r="AO37" s="457">
        <f t="shared" ref="AO37:AO39" si="186">ROUND(IF(AA37-AC37-AF37&gt;0,0,AF37+AC37-AA37),0)</f>
        <v>0</v>
      </c>
      <c r="AP37" s="455">
        <f t="shared" ref="AP37:AW39" si="187">ROUND(IF(CB37-AG37-BG37&gt;0,0,BG37+AG37-CB37),0)</f>
        <v>0</v>
      </c>
      <c r="AQ37" s="383">
        <f t="shared" si="187"/>
        <v>0</v>
      </c>
      <c r="AR37" s="383">
        <f t="shared" si="187"/>
        <v>0</v>
      </c>
      <c r="AS37" s="383">
        <f t="shared" si="187"/>
        <v>0</v>
      </c>
      <c r="AT37" s="383">
        <f t="shared" si="187"/>
        <v>0</v>
      </c>
      <c r="AU37" s="383">
        <f t="shared" si="187"/>
        <v>0</v>
      </c>
      <c r="AV37" s="383">
        <f t="shared" si="187"/>
        <v>0</v>
      </c>
      <c r="AW37" s="383">
        <f t="shared" si="187"/>
        <v>0</v>
      </c>
      <c r="AX37" s="383">
        <f t="shared" si="33"/>
        <v>10</v>
      </c>
      <c r="AY37" s="383"/>
      <c r="AZ37" s="383"/>
      <c r="BA37" s="382">
        <f t="shared" si="34"/>
        <v>0</v>
      </c>
      <c r="BB37" s="423">
        <v>0</v>
      </c>
      <c r="BC37" s="506">
        <f t="shared" si="16"/>
        <v>0</v>
      </c>
      <c r="BD37" s="382">
        <f t="shared" si="17"/>
        <v>0</v>
      </c>
      <c r="BE37" s="453">
        <f t="shared" si="18"/>
        <v>10</v>
      </c>
      <c r="BF37" s="382">
        <f t="shared" si="35"/>
        <v>0</v>
      </c>
      <c r="BG37" s="1882">
        <v>0</v>
      </c>
      <c r="BH37" s="1882">
        <v>0</v>
      </c>
      <c r="BI37" s="1882">
        <v>0</v>
      </c>
      <c r="BJ37" s="1882">
        <v>0</v>
      </c>
      <c r="BK37" s="1882">
        <v>0</v>
      </c>
      <c r="BL37" s="1882">
        <v>0</v>
      </c>
      <c r="BM37" s="1882">
        <v>0</v>
      </c>
      <c r="BN37" s="1882">
        <v>0</v>
      </c>
      <c r="BO37" s="1882">
        <v>0</v>
      </c>
      <c r="BP37" s="1882">
        <v>0</v>
      </c>
      <c r="BQ37" s="1882">
        <v>0</v>
      </c>
      <c r="BR37" s="1882">
        <v>0</v>
      </c>
      <c r="BS37" s="1882">
        <v>0</v>
      </c>
      <c r="BT37" s="13"/>
      <c r="BU37" s="384">
        <f t="shared" si="36"/>
        <v>3</v>
      </c>
      <c r="BV37" s="385">
        <f t="shared" si="37"/>
        <v>0</v>
      </c>
      <c r="BW37" s="386">
        <f t="shared" si="38"/>
        <v>1</v>
      </c>
      <c r="BX37" s="3"/>
      <c r="BY37" s="387">
        <f t="shared" si="24"/>
        <v>10</v>
      </c>
      <c r="BZ37" s="382">
        <f t="shared" si="39"/>
        <v>10</v>
      </c>
      <c r="CA37" s="382">
        <f t="shared" si="40"/>
        <v>10</v>
      </c>
      <c r="CB37" s="382">
        <f t="shared" si="41"/>
        <v>0</v>
      </c>
      <c r="CC37" s="382">
        <f t="shared" si="163"/>
        <v>0</v>
      </c>
      <c r="CD37" s="382">
        <f t="shared" si="164"/>
        <v>0</v>
      </c>
      <c r="CE37" s="382">
        <f t="shared" si="165"/>
        <v>0</v>
      </c>
      <c r="CF37" s="382">
        <f t="shared" si="166"/>
        <v>0</v>
      </c>
      <c r="CG37" s="382">
        <f t="shared" si="167"/>
        <v>0</v>
      </c>
      <c r="CH37" s="382">
        <f t="shared" si="168"/>
        <v>0</v>
      </c>
      <c r="CI37" s="382">
        <f t="shared" si="169"/>
        <v>0</v>
      </c>
      <c r="CJ37" s="382">
        <f t="shared" si="170"/>
        <v>0</v>
      </c>
      <c r="CK37" s="388">
        <f t="shared" si="171"/>
        <v>0</v>
      </c>
      <c r="CL37" s="3"/>
      <c r="CM37" s="384">
        <f t="shared" si="26"/>
        <v>0</v>
      </c>
      <c r="CN37" s="385">
        <f t="shared" si="43"/>
        <v>0</v>
      </c>
      <c r="CO37" s="385">
        <f t="shared" ref="CO37:CW39" si="188">AO37</f>
        <v>0</v>
      </c>
      <c r="CP37" s="385">
        <f t="shared" si="188"/>
        <v>0</v>
      </c>
      <c r="CQ37" s="385">
        <f t="shared" si="188"/>
        <v>0</v>
      </c>
      <c r="CR37" s="385">
        <f t="shared" si="188"/>
        <v>0</v>
      </c>
      <c r="CS37" s="385">
        <f t="shared" si="188"/>
        <v>0</v>
      </c>
      <c r="CT37" s="385">
        <f t="shared" si="188"/>
        <v>0</v>
      </c>
      <c r="CU37" s="385">
        <f t="shared" si="188"/>
        <v>0</v>
      </c>
      <c r="CV37" s="385">
        <f t="shared" si="188"/>
        <v>0</v>
      </c>
      <c r="CW37" s="385">
        <f t="shared" si="188"/>
        <v>0</v>
      </c>
      <c r="CX37" s="386">
        <f>AW37</f>
        <v>0</v>
      </c>
      <c r="CY37" s="3"/>
      <c r="CZ37" s="586">
        <v>0</v>
      </c>
      <c r="DA37" s="582">
        <v>2</v>
      </c>
      <c r="DB37" s="391">
        <v>8</v>
      </c>
      <c r="DC37" s="576">
        <v>0</v>
      </c>
      <c r="DD37" s="389">
        <v>0</v>
      </c>
      <c r="DE37" s="390">
        <v>0</v>
      </c>
      <c r="DF37" s="390">
        <v>0</v>
      </c>
      <c r="DG37" s="390">
        <v>0</v>
      </c>
      <c r="DH37" s="390">
        <f t="shared" si="45"/>
        <v>0</v>
      </c>
      <c r="DI37" s="390"/>
      <c r="DJ37" s="390"/>
      <c r="DK37" s="390"/>
      <c r="DL37" s="390"/>
      <c r="DM37" s="390"/>
      <c r="DN37" s="390"/>
      <c r="DO37" s="390"/>
      <c r="DP37" s="391">
        <f t="shared" si="46"/>
        <v>0</v>
      </c>
      <c r="DQ37" s="376"/>
      <c r="DR37" s="376"/>
      <c r="DS37" s="385">
        <v>4</v>
      </c>
      <c r="DT37" s="385">
        <v>2</v>
      </c>
      <c r="DU37" s="385">
        <v>1269</v>
      </c>
      <c r="DV37" s="385" t="s">
        <v>2620</v>
      </c>
      <c r="DW37" s="385">
        <v>73</v>
      </c>
      <c r="DX37" s="385" t="s">
        <v>2627</v>
      </c>
      <c r="DY37" s="385">
        <v>0</v>
      </c>
      <c r="DZ37" s="14">
        <v>0</v>
      </c>
      <c r="EA37" s="426"/>
      <c r="EB37" s="398">
        <v>19</v>
      </c>
      <c r="EC37" s="398" t="s">
        <v>1372</v>
      </c>
      <c r="ED37" s="398" t="s">
        <v>1370</v>
      </c>
      <c r="EF37" s="601" t="str">
        <f t="shared" si="47"/>
        <v>ok</v>
      </c>
      <c r="EG37" s="597">
        <f t="shared" si="59"/>
        <v>0</v>
      </c>
      <c r="EI37" s="605">
        <f t="shared" si="156"/>
        <v>10</v>
      </c>
    </row>
    <row r="38" spans="1:139" s="372" customFormat="1" ht="16.149999999999999" hidden="1" customHeight="1">
      <c r="A38" s="573" t="s">
        <v>69</v>
      </c>
      <c r="B38" s="531" t="s">
        <v>133</v>
      </c>
      <c r="C38" s="532" t="s">
        <v>133</v>
      </c>
      <c r="D38" s="533" t="s">
        <v>74</v>
      </c>
      <c r="E38" s="393" t="s">
        <v>134</v>
      </c>
      <c r="F38" s="393"/>
      <c r="G38" s="395">
        <v>110</v>
      </c>
      <c r="H38" s="393" t="s">
        <v>53</v>
      </c>
      <c r="I38" s="393" t="s">
        <v>79</v>
      </c>
      <c r="J38" s="393" t="s">
        <v>48</v>
      </c>
      <c r="K38" s="393"/>
      <c r="L38" s="393" t="s">
        <v>2130</v>
      </c>
      <c r="M38" s="396"/>
      <c r="N38" s="392">
        <v>43496</v>
      </c>
      <c r="O38" s="408">
        <v>3</v>
      </c>
      <c r="P38" s="14">
        <v>0</v>
      </c>
      <c r="Q38" s="14">
        <v>0</v>
      </c>
      <c r="R38" s="576">
        <v>0</v>
      </c>
      <c r="S38" s="391">
        <v>0</v>
      </c>
      <c r="T38" s="382">
        <v>0</v>
      </c>
      <c r="U38" s="382">
        <v>0</v>
      </c>
      <c r="V38" s="423">
        <v>0</v>
      </c>
      <c r="W38" s="1882">
        <v>0</v>
      </c>
      <c r="X38" s="382">
        <f t="shared" si="28"/>
        <v>0</v>
      </c>
      <c r="Y38" s="423">
        <v>0</v>
      </c>
      <c r="Z38" s="1882">
        <v>0</v>
      </c>
      <c r="AA38" s="382">
        <f t="shared" si="29"/>
        <v>0</v>
      </c>
      <c r="AB38" s="423">
        <v>0</v>
      </c>
      <c r="AC38" s="1882">
        <v>0</v>
      </c>
      <c r="AD38" s="569">
        <v>1.875</v>
      </c>
      <c r="AE38" s="569">
        <v>1.875</v>
      </c>
      <c r="AF38" s="382">
        <f t="shared" si="184"/>
        <v>0</v>
      </c>
      <c r="AG38" s="382">
        <f t="shared" si="184"/>
        <v>0</v>
      </c>
      <c r="AH38" s="382">
        <f t="shared" si="184"/>
        <v>0</v>
      </c>
      <c r="AI38" s="382">
        <f t="shared" si="184"/>
        <v>0</v>
      </c>
      <c r="AJ38" s="382">
        <f t="shared" si="184"/>
        <v>0</v>
      </c>
      <c r="AK38" s="382">
        <f t="shared" si="185"/>
        <v>0</v>
      </c>
      <c r="AL38" s="382">
        <f t="shared" si="185"/>
        <v>0</v>
      </c>
      <c r="AM38" s="382">
        <f t="shared" si="185"/>
        <v>0</v>
      </c>
      <c r="AN38" s="453">
        <f>IF($AD38&lt;=1,$AD38*BO38,IF($AD38&lt;=2,BO38+(($AD38-1)*BP38),BO38+BP38+BQ38))</f>
        <v>0</v>
      </c>
      <c r="AO38" s="457">
        <f t="shared" si="186"/>
        <v>0</v>
      </c>
      <c r="AP38" s="455">
        <f t="shared" si="187"/>
        <v>0</v>
      </c>
      <c r="AQ38" s="383">
        <f t="shared" si="187"/>
        <v>0</v>
      </c>
      <c r="AR38" s="383">
        <f t="shared" si="187"/>
        <v>0</v>
      </c>
      <c r="AS38" s="383">
        <f t="shared" si="187"/>
        <v>0</v>
      </c>
      <c r="AT38" s="383">
        <f t="shared" si="187"/>
        <v>0</v>
      </c>
      <c r="AU38" s="383">
        <f t="shared" si="187"/>
        <v>0</v>
      </c>
      <c r="AV38" s="383">
        <f t="shared" si="187"/>
        <v>0</v>
      </c>
      <c r="AW38" s="383">
        <f t="shared" si="187"/>
        <v>0</v>
      </c>
      <c r="AX38" s="383">
        <f t="shared" si="33"/>
        <v>0</v>
      </c>
      <c r="AY38" s="383"/>
      <c r="AZ38" s="383"/>
      <c r="BA38" s="382">
        <f t="shared" si="34"/>
        <v>0</v>
      </c>
      <c r="BB38" s="423">
        <v>0</v>
      </c>
      <c r="BC38" s="506">
        <f t="shared" si="16"/>
        <v>0</v>
      </c>
      <c r="BD38" s="382">
        <f t="shared" si="17"/>
        <v>0</v>
      </c>
      <c r="BE38" s="453">
        <f t="shared" si="18"/>
        <v>0</v>
      </c>
      <c r="BF38" s="382">
        <f t="shared" si="35"/>
        <v>0</v>
      </c>
      <c r="BG38" s="1882">
        <v>0</v>
      </c>
      <c r="BH38" s="1882">
        <v>0</v>
      </c>
      <c r="BI38" s="1882">
        <v>0</v>
      </c>
      <c r="BJ38" s="1882">
        <v>0</v>
      </c>
      <c r="BK38" s="1882">
        <v>0</v>
      </c>
      <c r="BL38" s="1882">
        <v>0</v>
      </c>
      <c r="BM38" s="1882">
        <v>0</v>
      </c>
      <c r="BN38" s="1882">
        <v>0</v>
      </c>
      <c r="BO38" s="1882">
        <v>0</v>
      </c>
      <c r="BP38" s="1882">
        <v>0</v>
      </c>
      <c r="BQ38" s="1882">
        <v>0</v>
      </c>
      <c r="BR38" s="1882">
        <v>0</v>
      </c>
      <c r="BS38" s="1882">
        <v>0</v>
      </c>
      <c r="BT38" s="16"/>
      <c r="BU38" s="387">
        <f t="shared" si="36"/>
        <v>0</v>
      </c>
      <c r="BV38" s="382">
        <f t="shared" si="37"/>
        <v>0</v>
      </c>
      <c r="BW38" s="388">
        <f t="shared" si="38"/>
        <v>0</v>
      </c>
      <c r="BX38" s="3"/>
      <c r="BY38" s="387">
        <f t="shared" si="24"/>
        <v>0</v>
      </c>
      <c r="BZ38" s="382">
        <f t="shared" si="39"/>
        <v>0</v>
      </c>
      <c r="CA38" s="382">
        <f t="shared" si="40"/>
        <v>0</v>
      </c>
      <c r="CB38" s="382">
        <f t="shared" si="41"/>
        <v>0</v>
      </c>
      <c r="CC38" s="382">
        <f t="shared" si="163"/>
        <v>0</v>
      </c>
      <c r="CD38" s="382">
        <f t="shared" si="164"/>
        <v>0</v>
      </c>
      <c r="CE38" s="382">
        <f t="shared" si="165"/>
        <v>0</v>
      </c>
      <c r="CF38" s="382">
        <f t="shared" si="166"/>
        <v>0</v>
      </c>
      <c r="CG38" s="382">
        <f t="shared" si="167"/>
        <v>0</v>
      </c>
      <c r="CH38" s="382">
        <f t="shared" si="168"/>
        <v>0</v>
      </c>
      <c r="CI38" s="382">
        <f t="shared" si="169"/>
        <v>0</v>
      </c>
      <c r="CJ38" s="382">
        <f t="shared" si="170"/>
        <v>0</v>
      </c>
      <c r="CK38" s="388">
        <f t="shared" si="171"/>
        <v>0</v>
      </c>
      <c r="CL38" s="3"/>
      <c r="CM38" s="384">
        <f t="shared" si="26"/>
        <v>0</v>
      </c>
      <c r="CN38" s="385">
        <f t="shared" si="43"/>
        <v>0</v>
      </c>
      <c r="CO38" s="385">
        <f t="shared" si="188"/>
        <v>0</v>
      </c>
      <c r="CP38" s="385">
        <f t="shared" si="188"/>
        <v>0</v>
      </c>
      <c r="CQ38" s="385">
        <f t="shared" si="188"/>
        <v>0</v>
      </c>
      <c r="CR38" s="385">
        <f t="shared" si="188"/>
        <v>0</v>
      </c>
      <c r="CS38" s="385">
        <f t="shared" si="188"/>
        <v>0</v>
      </c>
      <c r="CT38" s="385">
        <f t="shared" si="188"/>
        <v>0</v>
      </c>
      <c r="CU38" s="385">
        <f t="shared" si="188"/>
        <v>0</v>
      </c>
      <c r="CV38" s="385">
        <f t="shared" si="188"/>
        <v>0</v>
      </c>
      <c r="CW38" s="385">
        <f t="shared" si="188"/>
        <v>0</v>
      </c>
      <c r="CX38" s="386">
        <f>AW38</f>
        <v>0</v>
      </c>
      <c r="CY38" s="3"/>
      <c r="CZ38" s="586">
        <v>38</v>
      </c>
      <c r="DA38" s="582">
        <v>34</v>
      </c>
      <c r="DB38" s="391">
        <v>2</v>
      </c>
      <c r="DC38" s="576">
        <v>0</v>
      </c>
      <c r="DD38" s="389">
        <v>0</v>
      </c>
      <c r="DE38" s="390">
        <v>0</v>
      </c>
      <c r="DF38" s="390">
        <v>0</v>
      </c>
      <c r="DG38" s="390">
        <v>0</v>
      </c>
      <c r="DH38" s="390">
        <f t="shared" si="45"/>
        <v>0</v>
      </c>
      <c r="DI38" s="390"/>
      <c r="DJ38" s="390"/>
      <c r="DK38" s="390"/>
      <c r="DL38" s="390"/>
      <c r="DM38" s="390"/>
      <c r="DN38" s="390"/>
      <c r="DO38" s="390"/>
      <c r="DP38" s="391">
        <f t="shared" si="46"/>
        <v>0</v>
      </c>
      <c r="DQ38" s="376"/>
      <c r="DR38" s="376"/>
      <c r="DS38" s="385">
        <v>4</v>
      </c>
      <c r="DT38" s="385">
        <v>2</v>
      </c>
      <c r="DU38" s="385">
        <v>1270</v>
      </c>
      <c r="DV38" s="385" t="s">
        <v>2620</v>
      </c>
      <c r="DW38" s="385">
        <v>73</v>
      </c>
      <c r="DX38" s="385" t="s">
        <v>2627</v>
      </c>
      <c r="DY38" s="385">
        <v>0</v>
      </c>
      <c r="DZ38" s="14">
        <v>0</v>
      </c>
      <c r="EA38" s="426"/>
      <c r="EB38" s="398">
        <v>20</v>
      </c>
      <c r="EC38" s="398" t="s">
        <v>1372</v>
      </c>
      <c r="ED38" s="398" t="s">
        <v>1370</v>
      </c>
      <c r="EF38" s="601" t="str">
        <f t="shared" si="47"/>
        <v>ok</v>
      </c>
      <c r="EG38" s="597">
        <f t="shared" si="59"/>
        <v>0</v>
      </c>
      <c r="EI38" s="605">
        <f t="shared" si="156"/>
        <v>0</v>
      </c>
    </row>
    <row r="39" spans="1:139" s="372" customFormat="1" ht="16.149999999999999" hidden="1" customHeight="1">
      <c r="A39" s="573" t="s">
        <v>69</v>
      </c>
      <c r="B39" s="531" t="s">
        <v>136</v>
      </c>
      <c r="C39" s="532" t="s">
        <v>136</v>
      </c>
      <c r="D39" s="533" t="s">
        <v>74</v>
      </c>
      <c r="E39" s="393" t="s">
        <v>137</v>
      </c>
      <c r="F39" s="393"/>
      <c r="G39" s="395">
        <v>104</v>
      </c>
      <c r="H39" s="393" t="s">
        <v>53</v>
      </c>
      <c r="I39" s="393" t="s">
        <v>79</v>
      </c>
      <c r="J39" s="393" t="s">
        <v>48</v>
      </c>
      <c r="K39" s="393"/>
      <c r="L39" s="393" t="s">
        <v>2130</v>
      </c>
      <c r="M39" s="396"/>
      <c r="N39" s="392">
        <v>43496</v>
      </c>
      <c r="O39" s="408">
        <v>3</v>
      </c>
      <c r="P39" s="14">
        <v>0</v>
      </c>
      <c r="Q39" s="14">
        <v>0</v>
      </c>
      <c r="R39" s="576">
        <v>2</v>
      </c>
      <c r="S39" s="391">
        <v>0</v>
      </c>
      <c r="T39" s="382">
        <v>0</v>
      </c>
      <c r="U39" s="382">
        <v>1</v>
      </c>
      <c r="V39" s="423">
        <v>0</v>
      </c>
      <c r="W39" s="1882">
        <v>0</v>
      </c>
      <c r="X39" s="382">
        <f t="shared" si="28"/>
        <v>1</v>
      </c>
      <c r="Y39" s="423">
        <v>0</v>
      </c>
      <c r="Z39" s="1882">
        <v>0</v>
      </c>
      <c r="AA39" s="382">
        <f t="shared" si="29"/>
        <v>1</v>
      </c>
      <c r="AB39" s="423">
        <v>0</v>
      </c>
      <c r="AC39" s="1882">
        <v>1</v>
      </c>
      <c r="AD39" s="569">
        <v>1.875</v>
      </c>
      <c r="AE39" s="569">
        <v>1.875</v>
      </c>
      <c r="AF39" s="382">
        <f t="shared" si="184"/>
        <v>0</v>
      </c>
      <c r="AG39" s="382">
        <f t="shared" si="184"/>
        <v>0</v>
      </c>
      <c r="AH39" s="382">
        <f t="shared" si="184"/>
        <v>0</v>
      </c>
      <c r="AI39" s="382">
        <f t="shared" si="184"/>
        <v>0</v>
      </c>
      <c r="AJ39" s="382">
        <f t="shared" si="184"/>
        <v>0</v>
      </c>
      <c r="AK39" s="382">
        <f t="shared" si="185"/>
        <v>0</v>
      </c>
      <c r="AL39" s="382">
        <f t="shared" si="185"/>
        <v>0</v>
      </c>
      <c r="AM39" s="382">
        <f t="shared" si="185"/>
        <v>0</v>
      </c>
      <c r="AN39" s="453">
        <f>IF($AD39&lt;=1,$AD39*BO39,IF($AD39&lt;=2,BO39+(($AD39-1)*BP39),BO39+BP39+BQ39))</f>
        <v>0</v>
      </c>
      <c r="AO39" s="457">
        <f t="shared" si="186"/>
        <v>0</v>
      </c>
      <c r="AP39" s="455">
        <f t="shared" si="187"/>
        <v>0</v>
      </c>
      <c r="AQ39" s="383">
        <f t="shared" si="187"/>
        <v>0</v>
      </c>
      <c r="AR39" s="383">
        <f t="shared" si="187"/>
        <v>0</v>
      </c>
      <c r="AS39" s="383">
        <f t="shared" si="187"/>
        <v>0</v>
      </c>
      <c r="AT39" s="383">
        <f t="shared" si="187"/>
        <v>0</v>
      </c>
      <c r="AU39" s="383">
        <f t="shared" si="187"/>
        <v>0</v>
      </c>
      <c r="AV39" s="383">
        <f t="shared" si="187"/>
        <v>0</v>
      </c>
      <c r="AW39" s="383">
        <f t="shared" si="187"/>
        <v>0</v>
      </c>
      <c r="AX39" s="383">
        <f t="shared" si="33"/>
        <v>1</v>
      </c>
      <c r="AY39" s="383"/>
      <c r="AZ39" s="383"/>
      <c r="BA39" s="382">
        <f t="shared" si="34"/>
        <v>0</v>
      </c>
      <c r="BB39" s="423">
        <v>0</v>
      </c>
      <c r="BC39" s="506">
        <f t="shared" si="16"/>
        <v>0</v>
      </c>
      <c r="BD39" s="382">
        <f t="shared" si="17"/>
        <v>0</v>
      </c>
      <c r="BE39" s="453">
        <f t="shared" si="18"/>
        <v>1</v>
      </c>
      <c r="BF39" s="382">
        <f t="shared" si="35"/>
        <v>0</v>
      </c>
      <c r="BG39" s="1882">
        <v>0</v>
      </c>
      <c r="BH39" s="1882">
        <v>0</v>
      </c>
      <c r="BI39" s="1882">
        <v>0</v>
      </c>
      <c r="BJ39" s="1882">
        <v>0</v>
      </c>
      <c r="BK39" s="1882">
        <v>0</v>
      </c>
      <c r="BL39" s="1882">
        <v>0</v>
      </c>
      <c r="BM39" s="1882">
        <v>0</v>
      </c>
      <c r="BN39" s="1882">
        <v>0</v>
      </c>
      <c r="BO39" s="1882">
        <v>0</v>
      </c>
      <c r="BP39" s="1882">
        <v>0</v>
      </c>
      <c r="BQ39" s="1882">
        <v>0</v>
      </c>
      <c r="BR39" s="1882">
        <v>0</v>
      </c>
      <c r="BS39" s="1882">
        <v>0</v>
      </c>
      <c r="BT39" s="16"/>
      <c r="BU39" s="387">
        <f t="shared" si="36"/>
        <v>3</v>
      </c>
      <c r="BV39" s="382">
        <f t="shared" si="37"/>
        <v>0</v>
      </c>
      <c r="BW39" s="388">
        <f t="shared" si="38"/>
        <v>1</v>
      </c>
      <c r="BX39" s="3"/>
      <c r="BY39" s="387">
        <f t="shared" si="24"/>
        <v>1</v>
      </c>
      <c r="BZ39" s="382">
        <f t="shared" si="39"/>
        <v>1</v>
      </c>
      <c r="CA39" s="382">
        <f t="shared" si="40"/>
        <v>1</v>
      </c>
      <c r="CB39" s="382">
        <f t="shared" si="41"/>
        <v>0</v>
      </c>
      <c r="CC39" s="382">
        <f t="shared" si="163"/>
        <v>0</v>
      </c>
      <c r="CD39" s="382">
        <f t="shared" si="164"/>
        <v>0</v>
      </c>
      <c r="CE39" s="382">
        <f t="shared" si="165"/>
        <v>0</v>
      </c>
      <c r="CF39" s="382">
        <f t="shared" si="166"/>
        <v>0</v>
      </c>
      <c r="CG39" s="382">
        <f t="shared" si="167"/>
        <v>0</v>
      </c>
      <c r="CH39" s="382">
        <f t="shared" si="168"/>
        <v>0</v>
      </c>
      <c r="CI39" s="382">
        <f t="shared" si="169"/>
        <v>0</v>
      </c>
      <c r="CJ39" s="382">
        <f t="shared" si="170"/>
        <v>0</v>
      </c>
      <c r="CK39" s="388">
        <f t="shared" si="171"/>
        <v>0</v>
      </c>
      <c r="CL39" s="3"/>
      <c r="CM39" s="384">
        <f t="shared" si="26"/>
        <v>0</v>
      </c>
      <c r="CN39" s="385">
        <f t="shared" si="43"/>
        <v>0</v>
      </c>
      <c r="CO39" s="385">
        <f t="shared" si="188"/>
        <v>0</v>
      </c>
      <c r="CP39" s="385">
        <f t="shared" si="188"/>
        <v>0</v>
      </c>
      <c r="CQ39" s="385">
        <f t="shared" si="188"/>
        <v>0</v>
      </c>
      <c r="CR39" s="385">
        <f t="shared" si="188"/>
        <v>0</v>
      </c>
      <c r="CS39" s="385">
        <f t="shared" si="188"/>
        <v>0</v>
      </c>
      <c r="CT39" s="385">
        <f t="shared" si="188"/>
        <v>0</v>
      </c>
      <c r="CU39" s="385">
        <f t="shared" si="188"/>
        <v>0</v>
      </c>
      <c r="CV39" s="385">
        <f t="shared" si="188"/>
        <v>0</v>
      </c>
      <c r="CW39" s="385">
        <f t="shared" si="188"/>
        <v>0</v>
      </c>
      <c r="CX39" s="386">
        <f>AW39</f>
        <v>0</v>
      </c>
      <c r="CY39" s="3"/>
      <c r="CZ39" s="586">
        <v>13</v>
      </c>
      <c r="DA39" s="582">
        <v>31</v>
      </c>
      <c r="DB39" s="391">
        <v>14</v>
      </c>
      <c r="DC39" s="576">
        <v>2</v>
      </c>
      <c r="DD39" s="389">
        <v>0</v>
      </c>
      <c r="DE39" s="390">
        <v>0</v>
      </c>
      <c r="DF39" s="390">
        <v>0</v>
      </c>
      <c r="DG39" s="390">
        <v>0</v>
      </c>
      <c r="DH39" s="390">
        <f t="shared" si="45"/>
        <v>0</v>
      </c>
      <c r="DI39" s="390"/>
      <c r="DJ39" s="390"/>
      <c r="DK39" s="390"/>
      <c r="DL39" s="390"/>
      <c r="DM39" s="390"/>
      <c r="DN39" s="390"/>
      <c r="DO39" s="390"/>
      <c r="DP39" s="391">
        <f t="shared" si="46"/>
        <v>0</v>
      </c>
      <c r="DQ39" s="376"/>
      <c r="DR39" s="376"/>
      <c r="DS39" s="385">
        <v>4</v>
      </c>
      <c r="DT39" s="385">
        <v>2</v>
      </c>
      <c r="DU39" s="385">
        <v>1276</v>
      </c>
      <c r="DV39" s="385" t="s">
        <v>2620</v>
      </c>
      <c r="DW39" s="385">
        <v>72</v>
      </c>
      <c r="DX39" s="385" t="s">
        <v>2626</v>
      </c>
      <c r="DY39" s="385">
        <v>0</v>
      </c>
      <c r="DZ39" s="14">
        <v>0</v>
      </c>
      <c r="EA39" s="426"/>
      <c r="EB39" s="398">
        <v>20</v>
      </c>
      <c r="EC39" s="398" t="s">
        <v>1372</v>
      </c>
      <c r="ED39" s="398" t="s">
        <v>1370</v>
      </c>
      <c r="EF39" s="601" t="str">
        <f t="shared" si="47"/>
        <v>ok</v>
      </c>
      <c r="EG39" s="597">
        <f t="shared" si="59"/>
        <v>0</v>
      </c>
      <c r="EI39" s="605">
        <f t="shared" si="156"/>
        <v>1</v>
      </c>
    </row>
    <row r="40" spans="1:139" s="372" customFormat="1" ht="16.149999999999999" hidden="1" customHeight="1">
      <c r="A40" s="573" t="s">
        <v>69</v>
      </c>
      <c r="B40" s="407" t="s">
        <v>1736</v>
      </c>
      <c r="C40" s="530" t="s">
        <v>138</v>
      </c>
      <c r="D40" s="393" t="s">
        <v>51</v>
      </c>
      <c r="E40" s="393" t="s">
        <v>440</v>
      </c>
      <c r="F40" s="393" t="s">
        <v>1738</v>
      </c>
      <c r="G40" s="393">
        <v>108</v>
      </c>
      <c r="H40" s="393" t="s">
        <v>73</v>
      </c>
      <c r="I40" s="393" t="s">
        <v>74</v>
      </c>
      <c r="J40" s="393" t="s">
        <v>131</v>
      </c>
      <c r="K40" s="393" t="s">
        <v>2147</v>
      </c>
      <c r="L40" s="393" t="s">
        <v>2130</v>
      </c>
      <c r="M40" s="396"/>
      <c r="N40" s="392">
        <v>45114</v>
      </c>
      <c r="O40" s="408">
        <v>3</v>
      </c>
      <c r="P40" s="14">
        <v>210677</v>
      </c>
      <c r="Q40" s="14">
        <v>210677</v>
      </c>
      <c r="R40" s="576">
        <v>37</v>
      </c>
      <c r="S40" s="391">
        <v>19</v>
      </c>
      <c r="T40" s="382">
        <v>4</v>
      </c>
      <c r="U40" s="382">
        <v>23</v>
      </c>
      <c r="V40" s="423">
        <v>0</v>
      </c>
      <c r="W40" s="1882">
        <v>4</v>
      </c>
      <c r="X40" s="382">
        <f t="shared" si="28"/>
        <v>19</v>
      </c>
      <c r="Y40" s="423">
        <v>0</v>
      </c>
      <c r="Z40" s="1882">
        <v>4</v>
      </c>
      <c r="AA40" s="382">
        <f t="shared" si="29"/>
        <v>15</v>
      </c>
      <c r="AB40" s="423">
        <v>0</v>
      </c>
      <c r="AC40" s="1882">
        <v>5</v>
      </c>
      <c r="AD40" s="569">
        <v>1.875</v>
      </c>
      <c r="AE40" s="569">
        <v>1.875</v>
      </c>
      <c r="AF40" s="382">
        <f>IF($AD40&lt;=1,$AD40*BI40,IF($AD40&lt;=2,BI40+(($AD40-1)*BJ40),BI40+BJ40+BK40))</f>
        <v>5.75</v>
      </c>
      <c r="AG40" s="382">
        <f>IF($AD40&lt;=1,$AD40*BJ40,IF($AD40&lt;=2,BJ40+(($AD40-1)*BK40),BJ40+BK40+BL40))</f>
        <v>4.625</v>
      </c>
      <c r="AH40" s="382">
        <f>IF($AD40&lt;=1,$AD40*BK40,IF($AD40&lt;=2,BK40+(($AD40-1)*BL40),BK40+BL40+BM40))</f>
        <v>6.5</v>
      </c>
      <c r="AI40" s="382">
        <f>IF($AD40&lt;=1,$AD40*BL40,IF($AD40&lt;=2,BL40+(($AD40-1)*BM40),BL40+BM40+BN40))</f>
        <v>8.375</v>
      </c>
      <c r="AJ40" s="382">
        <f>IF($AD40&lt;=1,$AD40*BM40,IF($AD40&lt;=2,BM40+(($AD40-1)*BN40),BM40+BN40+BO40))</f>
        <v>8.5</v>
      </c>
      <c r="AK40" s="382">
        <f>IF($AE40&lt;=1,$AE40*BN40,IF($AE40&lt;=2,BN40+(($AE40-1)*BO40),BN40+BO40+BP40))</f>
        <v>8.375</v>
      </c>
      <c r="AL40" s="382">
        <f>IF($AE40&lt;=1,$AE40*BO40,IF($AE40&lt;=2,BO40+(($AE40-1)*BP40),BO40+BP40+BQ40))</f>
        <v>9.375</v>
      </c>
      <c r="AM40" s="382">
        <f>IF($AE40&lt;=1,$AE40*BP40,IF($AE40&lt;=2,BP40+(($AE40-1)*BQ40),BP40+BQ40+BR40))</f>
        <v>9.375</v>
      </c>
      <c r="AN40" s="453">
        <f>IF($AD40&lt;=1,$AD40*BQ40,IF($AD40&lt;=2,BQ40+(($AD40-1)*BR40),BQ40+BR40+BS40))</f>
        <v>9.375</v>
      </c>
      <c r="AO40" s="457">
        <f t="shared" ref="AO40:AW40" si="189">ROUND(IF(CC40-BH40-AF40&gt;0,0,AF40+BH40-CC40),0)</f>
        <v>0</v>
      </c>
      <c r="AP40" s="455">
        <f t="shared" si="189"/>
        <v>3</v>
      </c>
      <c r="AQ40" s="383">
        <f t="shared" si="189"/>
        <v>4</v>
      </c>
      <c r="AR40" s="383">
        <f t="shared" si="189"/>
        <v>4</v>
      </c>
      <c r="AS40" s="383">
        <f t="shared" si="189"/>
        <v>5</v>
      </c>
      <c r="AT40" s="383">
        <f t="shared" si="189"/>
        <v>4</v>
      </c>
      <c r="AU40" s="383">
        <f t="shared" si="189"/>
        <v>5</v>
      </c>
      <c r="AV40" s="383">
        <f t="shared" si="189"/>
        <v>5</v>
      </c>
      <c r="AW40" s="383">
        <f t="shared" si="189"/>
        <v>5</v>
      </c>
      <c r="AX40" s="383">
        <f t="shared" si="33"/>
        <v>27</v>
      </c>
      <c r="AY40" s="383">
        <v>0</v>
      </c>
      <c r="AZ40" s="383"/>
      <c r="BA40" s="382">
        <f t="shared" si="34"/>
        <v>10</v>
      </c>
      <c r="BB40" s="423">
        <v>4</v>
      </c>
      <c r="BC40" s="506">
        <f t="shared" si="16"/>
        <v>4</v>
      </c>
      <c r="BD40" s="382">
        <f t="shared" si="17"/>
        <v>4</v>
      </c>
      <c r="BE40" s="453">
        <f t="shared" si="18"/>
        <v>5</v>
      </c>
      <c r="BF40" s="382">
        <f t="shared" si="35"/>
        <v>-2</v>
      </c>
      <c r="BG40" s="1882">
        <v>4</v>
      </c>
      <c r="BH40" s="1882">
        <v>4</v>
      </c>
      <c r="BI40" s="1882">
        <v>4</v>
      </c>
      <c r="BJ40" s="1882">
        <v>2</v>
      </c>
      <c r="BK40" s="1882">
        <v>3</v>
      </c>
      <c r="BL40" s="1882">
        <v>4</v>
      </c>
      <c r="BM40" s="1882">
        <v>5</v>
      </c>
      <c r="BN40" s="1882">
        <v>4</v>
      </c>
      <c r="BO40" s="1882">
        <v>5</v>
      </c>
      <c r="BP40" s="1882">
        <v>5</v>
      </c>
      <c r="BQ40" s="1882">
        <v>5</v>
      </c>
      <c r="BR40" s="1882">
        <v>5</v>
      </c>
      <c r="BS40" s="1882">
        <v>5</v>
      </c>
      <c r="BT40" s="13"/>
      <c r="BU40" s="384">
        <f t="shared" si="36"/>
        <v>5.3076923076923075</v>
      </c>
      <c r="BV40" s="385">
        <f t="shared" si="37"/>
        <v>4.384615384615385</v>
      </c>
      <c r="BW40" s="386">
        <f t="shared" si="38"/>
        <v>3.4615384615384617</v>
      </c>
      <c r="BX40" s="3"/>
      <c r="BY40" s="387">
        <f t="shared" si="24"/>
        <v>23</v>
      </c>
      <c r="BZ40" s="382">
        <f t="shared" si="39"/>
        <v>19</v>
      </c>
      <c r="CA40" s="382">
        <f t="shared" si="40"/>
        <v>15</v>
      </c>
      <c r="CB40" s="382">
        <f t="shared" si="41"/>
        <v>10</v>
      </c>
      <c r="CC40" s="382">
        <f t="shared" si="163"/>
        <v>10</v>
      </c>
      <c r="CD40" s="382">
        <f t="shared" si="164"/>
        <v>6</v>
      </c>
      <c r="CE40" s="382">
        <f t="shared" si="165"/>
        <v>5</v>
      </c>
      <c r="CF40" s="382">
        <f t="shared" si="166"/>
        <v>7</v>
      </c>
      <c r="CG40" s="382">
        <f t="shared" si="167"/>
        <v>8</v>
      </c>
      <c r="CH40" s="382">
        <f t="shared" si="168"/>
        <v>9</v>
      </c>
      <c r="CI40" s="382">
        <f t="shared" si="169"/>
        <v>8</v>
      </c>
      <c r="CJ40" s="382">
        <f t="shared" si="170"/>
        <v>9</v>
      </c>
      <c r="CK40" s="388">
        <f t="shared" si="171"/>
        <v>9</v>
      </c>
      <c r="CL40" s="3"/>
      <c r="CM40" s="384">
        <f t="shared" si="26"/>
        <v>0</v>
      </c>
      <c r="CN40" s="385">
        <f t="shared" si="43"/>
        <v>0</v>
      </c>
      <c r="CO40" s="385">
        <f>AB40</f>
        <v>0</v>
      </c>
      <c r="CP40" s="385">
        <f>BB40</f>
        <v>4</v>
      </c>
      <c r="CQ40" s="385">
        <f t="shared" ref="CQ40:CX40" si="190">AO40</f>
        <v>0</v>
      </c>
      <c r="CR40" s="385">
        <f t="shared" si="190"/>
        <v>3</v>
      </c>
      <c r="CS40" s="385">
        <f t="shared" si="190"/>
        <v>4</v>
      </c>
      <c r="CT40" s="385">
        <f t="shared" si="190"/>
        <v>4</v>
      </c>
      <c r="CU40" s="385">
        <f t="shared" si="190"/>
        <v>5</v>
      </c>
      <c r="CV40" s="385">
        <f t="shared" si="190"/>
        <v>4</v>
      </c>
      <c r="CW40" s="385">
        <f t="shared" si="190"/>
        <v>5</v>
      </c>
      <c r="CX40" s="386">
        <f t="shared" si="190"/>
        <v>5</v>
      </c>
      <c r="CY40" s="3"/>
      <c r="CZ40" s="586"/>
      <c r="DA40" s="582"/>
      <c r="DB40" s="391">
        <v>73</v>
      </c>
      <c r="DC40" s="576">
        <v>37</v>
      </c>
      <c r="DD40" s="389">
        <v>6</v>
      </c>
      <c r="DE40" s="390">
        <v>2</v>
      </c>
      <c r="DF40" s="390">
        <v>2</v>
      </c>
      <c r="DG40" s="390">
        <v>5</v>
      </c>
      <c r="DH40" s="390">
        <f t="shared" si="45"/>
        <v>4</v>
      </c>
      <c r="DI40" s="390"/>
      <c r="DJ40" s="390"/>
      <c r="DK40" s="390"/>
      <c r="DL40" s="390"/>
      <c r="DM40" s="390"/>
      <c r="DN40" s="390"/>
      <c r="DO40" s="390"/>
      <c r="DP40" s="391">
        <f t="shared" si="46"/>
        <v>19</v>
      </c>
      <c r="DQ40" s="376"/>
      <c r="DR40" s="376"/>
      <c r="DS40" s="385">
        <v>1</v>
      </c>
      <c r="DT40" s="385">
        <v>2</v>
      </c>
      <c r="DU40" s="385">
        <v>1666</v>
      </c>
      <c r="DV40" s="385" t="s">
        <v>2620</v>
      </c>
      <c r="DW40" s="385">
        <v>73</v>
      </c>
      <c r="DX40" s="385" t="s">
        <v>2627</v>
      </c>
      <c r="DY40" s="385">
        <v>0</v>
      </c>
      <c r="DZ40" s="14">
        <v>210677</v>
      </c>
      <c r="EA40" s="426"/>
      <c r="EB40" s="398">
        <v>21</v>
      </c>
      <c r="EC40" s="398" t="s">
        <v>1768</v>
      </c>
      <c r="ED40" s="398" t="s">
        <v>1769</v>
      </c>
      <c r="EF40" s="601">
        <f t="shared" si="47"/>
        <v>172.5</v>
      </c>
      <c r="EG40" s="597">
        <f t="shared" si="59"/>
        <v>4</v>
      </c>
      <c r="EI40" s="605">
        <f t="shared" si="156"/>
        <v>31</v>
      </c>
    </row>
    <row r="41" spans="1:139" s="372" customFormat="1" ht="16.149999999999999" hidden="1" customHeight="1">
      <c r="A41" s="573" t="s">
        <v>69</v>
      </c>
      <c r="B41" s="531" t="s">
        <v>140</v>
      </c>
      <c r="C41" s="532" t="s">
        <v>140</v>
      </c>
      <c r="D41" s="533" t="s">
        <v>74</v>
      </c>
      <c r="E41" s="393" t="s">
        <v>141</v>
      </c>
      <c r="F41" s="393"/>
      <c r="G41" s="395">
        <v>111</v>
      </c>
      <c r="H41" s="393" t="s">
        <v>76</v>
      </c>
      <c r="I41" s="393" t="s">
        <v>79</v>
      </c>
      <c r="J41" s="393" t="s">
        <v>48</v>
      </c>
      <c r="K41" s="393"/>
      <c r="L41" s="393" t="s">
        <v>2130</v>
      </c>
      <c r="M41" s="396"/>
      <c r="N41" s="392">
        <v>43496</v>
      </c>
      <c r="O41" s="408">
        <v>3</v>
      </c>
      <c r="P41" s="14">
        <v>0</v>
      </c>
      <c r="Q41" s="14">
        <v>0</v>
      </c>
      <c r="R41" s="576">
        <v>0</v>
      </c>
      <c r="S41" s="391">
        <v>0</v>
      </c>
      <c r="T41" s="382">
        <v>0</v>
      </c>
      <c r="U41" s="382">
        <v>0</v>
      </c>
      <c r="V41" s="423">
        <v>0</v>
      </c>
      <c r="W41" s="1882">
        <v>0</v>
      </c>
      <c r="X41" s="382">
        <f t="shared" si="28"/>
        <v>0</v>
      </c>
      <c r="Y41" s="423">
        <v>0</v>
      </c>
      <c r="Z41" s="1882">
        <v>0</v>
      </c>
      <c r="AA41" s="382">
        <f t="shared" si="29"/>
        <v>0</v>
      </c>
      <c r="AB41" s="423">
        <v>0</v>
      </c>
      <c r="AC41" s="1882">
        <v>0</v>
      </c>
      <c r="AD41" s="569">
        <v>1.875</v>
      </c>
      <c r="AE41" s="569">
        <v>1.875</v>
      </c>
      <c r="AF41" s="382">
        <f>IF($AD41&lt;=1,$AD41*BG41,IF($AD41&lt;=2,BG41+(($AD41-1)*BH41),BG41+BH41+BI41))</f>
        <v>0</v>
      </c>
      <c r="AG41" s="382">
        <f>IF($AD41&lt;=1,$AD41*BH41,IF($AD41&lt;=2,BH41+(($AD41-1)*BI41),BH41+BI41+BJ41))</f>
        <v>0</v>
      </c>
      <c r="AH41" s="382">
        <f>IF($AD41&lt;=1,$AD41*BI41,IF($AD41&lt;=2,BI41+(($AD41-1)*BJ41),BI41+BJ41+BK41))</f>
        <v>0</v>
      </c>
      <c r="AI41" s="382">
        <f>IF($AD41&lt;=1,$AD41*BJ41,IF($AD41&lt;=2,BJ41+(($AD41-1)*BK41),BJ41+BK41+BL41))</f>
        <v>0</v>
      </c>
      <c r="AJ41" s="382">
        <f>IF($AD41&lt;=1,$AD41*BK41,IF($AD41&lt;=2,BK41+(($AD41-1)*BL41),BK41+BL41+BM41))</f>
        <v>0</v>
      </c>
      <c r="AK41" s="382">
        <f>IF($AE41&lt;=1,$AE41*BL41,IF($AE41&lt;=2,BL41+(($AE41-1)*BM41),BL41+BM41+BN41))</f>
        <v>0</v>
      </c>
      <c r="AL41" s="382">
        <f>IF($AE41&lt;=1,$AE41*BM41,IF($AE41&lt;=2,BM41+(($AE41-1)*BN41),BM41+BN41+BO41))</f>
        <v>0</v>
      </c>
      <c r="AM41" s="382">
        <f>IF($AE41&lt;=1,$AE41*BN41,IF($AE41&lt;=2,BN41+(($AE41-1)*BO41),BN41+BO41+BP41))</f>
        <v>0</v>
      </c>
      <c r="AN41" s="453">
        <f>IF($AD41&lt;=1,$AD41*BO41,IF($AD41&lt;=2,BO41+(($AD41-1)*BP41),BO41+BP41+BQ41))</f>
        <v>0</v>
      </c>
      <c r="AO41" s="457">
        <f>ROUND(IF(AA41-AC41-AF41&gt;0,0,AF41+AC41-AA41),0)</f>
        <v>0</v>
      </c>
      <c r="AP41" s="455">
        <f t="shared" ref="AP41:AW41" si="191">ROUND(IF(CB41-AG41-BG41&gt;0,0,BG41+AG41-CB41),0)</f>
        <v>0</v>
      </c>
      <c r="AQ41" s="383">
        <f t="shared" si="191"/>
        <v>0</v>
      </c>
      <c r="AR41" s="383">
        <f t="shared" si="191"/>
        <v>0</v>
      </c>
      <c r="AS41" s="383">
        <f t="shared" si="191"/>
        <v>0</v>
      </c>
      <c r="AT41" s="383">
        <f t="shared" si="191"/>
        <v>0</v>
      </c>
      <c r="AU41" s="383">
        <f t="shared" si="191"/>
        <v>0</v>
      </c>
      <c r="AV41" s="383">
        <f t="shared" si="191"/>
        <v>0</v>
      </c>
      <c r="AW41" s="383">
        <f t="shared" si="191"/>
        <v>0</v>
      </c>
      <c r="AX41" s="383">
        <f t="shared" si="33"/>
        <v>0</v>
      </c>
      <c r="AY41" s="383"/>
      <c r="AZ41" s="383"/>
      <c r="BA41" s="382">
        <f t="shared" si="34"/>
        <v>0</v>
      </c>
      <c r="BB41" s="423">
        <v>0</v>
      </c>
      <c r="BC41" s="506">
        <f t="shared" si="16"/>
        <v>0</v>
      </c>
      <c r="BD41" s="382">
        <f t="shared" si="17"/>
        <v>0</v>
      </c>
      <c r="BE41" s="453">
        <f t="shared" si="18"/>
        <v>0</v>
      </c>
      <c r="BF41" s="382">
        <f t="shared" si="35"/>
        <v>0</v>
      </c>
      <c r="BG41" s="1882">
        <v>0</v>
      </c>
      <c r="BH41" s="1882">
        <v>0</v>
      </c>
      <c r="BI41" s="1882">
        <v>0</v>
      </c>
      <c r="BJ41" s="1882">
        <v>0</v>
      </c>
      <c r="BK41" s="1882">
        <v>0</v>
      </c>
      <c r="BL41" s="1882">
        <v>0</v>
      </c>
      <c r="BM41" s="1882">
        <v>0</v>
      </c>
      <c r="BN41" s="1882">
        <v>0</v>
      </c>
      <c r="BO41" s="1882">
        <v>0</v>
      </c>
      <c r="BP41" s="1882">
        <v>0</v>
      </c>
      <c r="BQ41" s="1882">
        <v>0</v>
      </c>
      <c r="BR41" s="1882">
        <v>0</v>
      </c>
      <c r="BS41" s="1882">
        <v>0</v>
      </c>
      <c r="BT41" s="16"/>
      <c r="BU41" s="387">
        <f t="shared" si="36"/>
        <v>0</v>
      </c>
      <c r="BV41" s="382">
        <f t="shared" si="37"/>
        <v>0</v>
      </c>
      <c r="BW41" s="388">
        <f t="shared" si="38"/>
        <v>0</v>
      </c>
      <c r="BX41" s="3"/>
      <c r="BY41" s="387">
        <f t="shared" si="24"/>
        <v>0</v>
      </c>
      <c r="BZ41" s="382">
        <f t="shared" si="39"/>
        <v>0</v>
      </c>
      <c r="CA41" s="382">
        <f t="shared" si="40"/>
        <v>0</v>
      </c>
      <c r="CB41" s="382">
        <f t="shared" si="41"/>
        <v>0</v>
      </c>
      <c r="CC41" s="382">
        <f t="shared" si="163"/>
        <v>0</v>
      </c>
      <c r="CD41" s="382">
        <f t="shared" si="164"/>
        <v>0</v>
      </c>
      <c r="CE41" s="382">
        <f t="shared" si="165"/>
        <v>0</v>
      </c>
      <c r="CF41" s="382">
        <f t="shared" si="166"/>
        <v>0</v>
      </c>
      <c r="CG41" s="382">
        <f t="shared" si="167"/>
        <v>0</v>
      </c>
      <c r="CH41" s="382">
        <f t="shared" si="168"/>
        <v>0</v>
      </c>
      <c r="CI41" s="382">
        <f t="shared" si="169"/>
        <v>0</v>
      </c>
      <c r="CJ41" s="382">
        <f t="shared" si="170"/>
        <v>0</v>
      </c>
      <c r="CK41" s="388">
        <f t="shared" si="171"/>
        <v>0</v>
      </c>
      <c r="CL41" s="3"/>
      <c r="CM41" s="384">
        <f t="shared" si="26"/>
        <v>0</v>
      </c>
      <c r="CN41" s="385">
        <f t="shared" si="43"/>
        <v>0</v>
      </c>
      <c r="CO41" s="385">
        <f t="shared" ref="CO41:CW41" si="192">AO41</f>
        <v>0</v>
      </c>
      <c r="CP41" s="385">
        <f t="shared" si="192"/>
        <v>0</v>
      </c>
      <c r="CQ41" s="385">
        <f t="shared" si="192"/>
        <v>0</v>
      </c>
      <c r="CR41" s="385">
        <f t="shared" si="192"/>
        <v>0</v>
      </c>
      <c r="CS41" s="385">
        <f t="shared" si="192"/>
        <v>0</v>
      </c>
      <c r="CT41" s="385">
        <f t="shared" si="192"/>
        <v>0</v>
      </c>
      <c r="CU41" s="385">
        <f t="shared" si="192"/>
        <v>0</v>
      </c>
      <c r="CV41" s="385">
        <f t="shared" si="192"/>
        <v>0</v>
      </c>
      <c r="CW41" s="385">
        <f t="shared" si="192"/>
        <v>0</v>
      </c>
      <c r="CX41" s="386">
        <f>AW41</f>
        <v>0</v>
      </c>
      <c r="CY41" s="3"/>
      <c r="CZ41" s="586">
        <v>12</v>
      </c>
      <c r="DA41" s="582">
        <v>21</v>
      </c>
      <c r="DB41" s="391">
        <v>4</v>
      </c>
      <c r="DC41" s="576">
        <v>0</v>
      </c>
      <c r="DD41" s="389">
        <v>0</v>
      </c>
      <c r="DE41" s="390">
        <v>0</v>
      </c>
      <c r="DF41" s="390">
        <v>0</v>
      </c>
      <c r="DG41" s="390">
        <v>0</v>
      </c>
      <c r="DH41" s="390">
        <f t="shared" si="45"/>
        <v>0</v>
      </c>
      <c r="DI41" s="390"/>
      <c r="DJ41" s="390"/>
      <c r="DK41" s="390"/>
      <c r="DL41" s="390"/>
      <c r="DM41" s="390"/>
      <c r="DN41" s="390"/>
      <c r="DO41" s="390"/>
      <c r="DP41" s="391">
        <f t="shared" si="46"/>
        <v>0</v>
      </c>
      <c r="DQ41" s="376"/>
      <c r="DR41" s="376"/>
      <c r="DS41" s="385">
        <v>4</v>
      </c>
      <c r="DT41" s="385">
        <v>2</v>
      </c>
      <c r="DU41" s="385">
        <v>1268</v>
      </c>
      <c r="DV41" s="385" t="s">
        <v>2620</v>
      </c>
      <c r="DW41" s="385">
        <v>73</v>
      </c>
      <c r="DX41" s="385" t="s">
        <v>2627</v>
      </c>
      <c r="DY41" s="385">
        <v>0</v>
      </c>
      <c r="DZ41" s="14">
        <v>0</v>
      </c>
      <c r="EA41" s="426"/>
      <c r="EB41" s="398">
        <v>20</v>
      </c>
      <c r="EC41" s="398" t="s">
        <v>1372</v>
      </c>
      <c r="ED41" s="398" t="s">
        <v>1370</v>
      </c>
      <c r="EF41" s="601" t="str">
        <f t="shared" si="47"/>
        <v>ok</v>
      </c>
      <c r="EG41" s="597">
        <f t="shared" si="59"/>
        <v>0</v>
      </c>
      <c r="EI41" s="605">
        <f t="shared" si="156"/>
        <v>0</v>
      </c>
    </row>
    <row r="42" spans="1:139" s="372" customFormat="1" ht="16.149999999999999" hidden="1" customHeight="1">
      <c r="A42" s="573" t="s">
        <v>45</v>
      </c>
      <c r="B42" s="407" t="s">
        <v>142</v>
      </c>
      <c r="C42" s="530" t="s">
        <v>142</v>
      </c>
      <c r="D42" s="393" t="s">
        <v>46</v>
      </c>
      <c r="E42" s="393" t="s">
        <v>143</v>
      </c>
      <c r="F42" s="393" t="s">
        <v>98</v>
      </c>
      <c r="G42" s="393">
        <v>103</v>
      </c>
      <c r="H42" s="393" t="s">
        <v>53</v>
      </c>
      <c r="I42" s="393" t="s">
        <v>99</v>
      </c>
      <c r="J42" s="393" t="s">
        <v>131</v>
      </c>
      <c r="K42" s="393" t="s">
        <v>2147</v>
      </c>
      <c r="L42" s="393" t="s">
        <v>2130</v>
      </c>
      <c r="M42" s="396"/>
      <c r="N42" s="392">
        <v>43208</v>
      </c>
      <c r="O42" s="408">
        <v>3</v>
      </c>
      <c r="P42" s="14">
        <v>249820</v>
      </c>
      <c r="Q42" s="14">
        <v>249820</v>
      </c>
      <c r="R42" s="576">
        <v>178</v>
      </c>
      <c r="S42" s="391">
        <v>42</v>
      </c>
      <c r="T42" s="382">
        <v>7</v>
      </c>
      <c r="U42" s="382">
        <v>71</v>
      </c>
      <c r="V42" s="423">
        <v>0</v>
      </c>
      <c r="W42" s="1882">
        <v>14</v>
      </c>
      <c r="X42" s="382">
        <f t="shared" si="28"/>
        <v>57</v>
      </c>
      <c r="Y42" s="423">
        <v>0</v>
      </c>
      <c r="Z42" s="1882">
        <v>17</v>
      </c>
      <c r="AA42" s="382">
        <f t="shared" si="29"/>
        <v>40</v>
      </c>
      <c r="AB42" s="423">
        <v>12</v>
      </c>
      <c r="AC42" s="1882">
        <v>16</v>
      </c>
      <c r="AD42" s="569">
        <v>1.875</v>
      </c>
      <c r="AE42" s="569">
        <v>1.875</v>
      </c>
      <c r="AF42" s="382">
        <f>IF($AD42&lt;=1,$AD42*BI42,IF($AD42&lt;=2,BI42+(($AD42-1)*BJ42),BI42+BJ42+BK42))</f>
        <v>35</v>
      </c>
      <c r="AG42" s="382">
        <f>IF($AD42&lt;=1,$AD42*BJ42,IF($AD42&lt;=2,BJ42+(($AD42-1)*BK42),BJ42+BK42+BL42))</f>
        <v>34.5</v>
      </c>
      <c r="AH42" s="382">
        <f>IF($AD42&lt;=1,$AD42*BK42,IF($AD42&lt;=2,BK42+(($AD42-1)*BL42),BK42+BL42+BM42))</f>
        <v>24.25</v>
      </c>
      <c r="AI42" s="382">
        <f>IF($AD42&lt;=1,$AD42*BL42,IF($AD42&lt;=2,BL42+(($AD42-1)*BM42),BL42+BM42+BN42))</f>
        <v>28.875</v>
      </c>
      <c r="AJ42" s="382">
        <f>IF($AD42&lt;=1,$AD42*BM42,IF($AD42&lt;=2,BM42+(($AD42-1)*BN42),BM42+BN42+BO42))</f>
        <v>33.625</v>
      </c>
      <c r="AK42" s="382">
        <f>IF($AE42&lt;=1,$AE42*BN42,IF($AE42&lt;=2,BN42+(($AE42-1)*BO42),BN42+BO42+BP42))</f>
        <v>35.625</v>
      </c>
      <c r="AL42" s="382">
        <f>IF($AE42&lt;=1,$AE42*BO42,IF($AE42&lt;=2,BO42+(($AE42-1)*BP42),BO42+BP42+BQ42))</f>
        <v>33.875</v>
      </c>
      <c r="AM42" s="382">
        <f>IF($AE42&lt;=1,$AE42*BP42,IF($AE42&lt;=2,BP42+(($AE42-1)*BQ42),BP42+BQ42+BR42))</f>
        <v>33.625</v>
      </c>
      <c r="AN42" s="453">
        <f>IF($AD42&lt;=1,$AD42*BQ42,IF($AD42&lt;=2,BQ42+(($AD42-1)*BR42),BQ42+BR42+BS42))</f>
        <v>36.5</v>
      </c>
      <c r="AO42" s="457">
        <f t="shared" ref="AO42:AW42" si="193">ROUND(IF(CC42-BH42-AF42&gt;0,0,AF42+BH42-CC42),0)</f>
        <v>0</v>
      </c>
      <c r="AP42" s="455">
        <f t="shared" si="193"/>
        <v>14</v>
      </c>
      <c r="AQ42" s="383">
        <f t="shared" si="193"/>
        <v>13</v>
      </c>
      <c r="AR42" s="383">
        <f t="shared" si="193"/>
        <v>17</v>
      </c>
      <c r="AS42" s="383">
        <f t="shared" si="193"/>
        <v>19</v>
      </c>
      <c r="AT42" s="383">
        <f t="shared" si="193"/>
        <v>19</v>
      </c>
      <c r="AU42" s="383">
        <f t="shared" si="193"/>
        <v>17</v>
      </c>
      <c r="AV42" s="383">
        <f t="shared" si="193"/>
        <v>19</v>
      </c>
      <c r="AW42" s="383">
        <f t="shared" si="193"/>
        <v>20</v>
      </c>
      <c r="AX42" s="383">
        <f t="shared" si="33"/>
        <v>107</v>
      </c>
      <c r="AY42" s="383">
        <v>0</v>
      </c>
      <c r="AZ42" s="383"/>
      <c r="BA42" s="382">
        <f t="shared" si="34"/>
        <v>36</v>
      </c>
      <c r="BB42" s="423">
        <v>24</v>
      </c>
      <c r="BC42" s="506">
        <f t="shared" si="16"/>
        <v>14</v>
      </c>
      <c r="BD42" s="382">
        <f t="shared" si="17"/>
        <v>17</v>
      </c>
      <c r="BE42" s="453">
        <f t="shared" si="18"/>
        <v>16</v>
      </c>
      <c r="BF42" s="382">
        <f t="shared" si="35"/>
        <v>-15</v>
      </c>
      <c r="BG42" s="1882">
        <v>12</v>
      </c>
      <c r="BH42" s="1882">
        <v>13</v>
      </c>
      <c r="BI42" s="1882">
        <v>14</v>
      </c>
      <c r="BJ42" s="1882">
        <v>24</v>
      </c>
      <c r="BK42" s="1882">
        <v>12</v>
      </c>
      <c r="BL42" s="1882">
        <v>14</v>
      </c>
      <c r="BM42" s="1882">
        <v>17</v>
      </c>
      <c r="BN42" s="1882">
        <v>19</v>
      </c>
      <c r="BO42" s="1882">
        <v>19</v>
      </c>
      <c r="BP42" s="1882">
        <v>17</v>
      </c>
      <c r="BQ42" s="1882">
        <v>19</v>
      </c>
      <c r="BR42" s="1882">
        <v>20</v>
      </c>
      <c r="BS42" s="1882">
        <v>21</v>
      </c>
      <c r="BT42" s="13"/>
      <c r="BU42" s="384">
        <f t="shared" si="36"/>
        <v>4.5319148936170217</v>
      </c>
      <c r="BV42" s="385">
        <f t="shared" si="37"/>
        <v>3.8</v>
      </c>
      <c r="BW42" s="386">
        <f t="shared" si="38"/>
        <v>2.9230769230769234</v>
      </c>
      <c r="BX42" s="3"/>
      <c r="BY42" s="387">
        <f t="shared" si="24"/>
        <v>71</v>
      </c>
      <c r="BZ42" s="382">
        <f t="shared" si="39"/>
        <v>57</v>
      </c>
      <c r="CA42" s="382">
        <f t="shared" si="40"/>
        <v>40</v>
      </c>
      <c r="CB42" s="382">
        <f t="shared" si="41"/>
        <v>36</v>
      </c>
      <c r="CC42" s="382">
        <f t="shared" si="163"/>
        <v>48</v>
      </c>
      <c r="CD42" s="382">
        <f t="shared" si="164"/>
        <v>35</v>
      </c>
      <c r="CE42" s="382">
        <f t="shared" si="165"/>
        <v>35</v>
      </c>
      <c r="CF42" s="382">
        <f t="shared" si="166"/>
        <v>24</v>
      </c>
      <c r="CG42" s="382">
        <f t="shared" si="167"/>
        <v>29</v>
      </c>
      <c r="CH42" s="382">
        <f t="shared" si="168"/>
        <v>34</v>
      </c>
      <c r="CI42" s="382">
        <f t="shared" si="169"/>
        <v>36</v>
      </c>
      <c r="CJ42" s="382">
        <f t="shared" si="170"/>
        <v>34</v>
      </c>
      <c r="CK42" s="388">
        <f t="shared" si="171"/>
        <v>34</v>
      </c>
      <c r="CL42" s="3"/>
      <c r="CM42" s="384">
        <f t="shared" si="26"/>
        <v>0</v>
      </c>
      <c r="CN42" s="385">
        <f t="shared" si="43"/>
        <v>0</v>
      </c>
      <c r="CO42" s="385">
        <f t="shared" ref="CO42:CO47" si="194">AB42</f>
        <v>12</v>
      </c>
      <c r="CP42" s="385">
        <f>BB42</f>
        <v>24</v>
      </c>
      <c r="CQ42" s="385">
        <f t="shared" ref="CQ42:CX42" si="195">AO42</f>
        <v>0</v>
      </c>
      <c r="CR42" s="385">
        <f t="shared" si="195"/>
        <v>14</v>
      </c>
      <c r="CS42" s="385">
        <f t="shared" si="195"/>
        <v>13</v>
      </c>
      <c r="CT42" s="385">
        <f t="shared" si="195"/>
        <v>17</v>
      </c>
      <c r="CU42" s="385">
        <f t="shared" si="195"/>
        <v>19</v>
      </c>
      <c r="CV42" s="385">
        <f t="shared" si="195"/>
        <v>19</v>
      </c>
      <c r="CW42" s="385">
        <f t="shared" si="195"/>
        <v>17</v>
      </c>
      <c r="CX42" s="386">
        <f t="shared" si="195"/>
        <v>19</v>
      </c>
      <c r="CY42" s="3"/>
      <c r="CZ42" s="586">
        <v>216</v>
      </c>
      <c r="DA42" s="582">
        <v>210</v>
      </c>
      <c r="DB42" s="391">
        <v>225</v>
      </c>
      <c r="DC42" s="576">
        <v>178</v>
      </c>
      <c r="DD42" s="389">
        <v>0</v>
      </c>
      <c r="DE42" s="390">
        <v>6</v>
      </c>
      <c r="DF42" s="390">
        <v>18</v>
      </c>
      <c r="DG42" s="390">
        <v>11</v>
      </c>
      <c r="DH42" s="390">
        <f t="shared" si="45"/>
        <v>7</v>
      </c>
      <c r="DI42" s="390"/>
      <c r="DJ42" s="390"/>
      <c r="DK42" s="390"/>
      <c r="DL42" s="390"/>
      <c r="DM42" s="390"/>
      <c r="DN42" s="390"/>
      <c r="DO42" s="390"/>
      <c r="DP42" s="391">
        <f t="shared" si="46"/>
        <v>42</v>
      </c>
      <c r="DQ42" s="376"/>
      <c r="DR42" s="376"/>
      <c r="DS42" s="385">
        <v>3</v>
      </c>
      <c r="DT42" s="385">
        <v>2</v>
      </c>
      <c r="DU42" s="385">
        <v>950</v>
      </c>
      <c r="DV42" s="385" t="s">
        <v>2620</v>
      </c>
      <c r="DW42" s="385">
        <v>73</v>
      </c>
      <c r="DX42" s="385" t="s">
        <v>2628</v>
      </c>
      <c r="DY42" s="385">
        <v>0</v>
      </c>
      <c r="DZ42" s="14">
        <v>249820</v>
      </c>
      <c r="EA42" s="426"/>
      <c r="EB42" s="398">
        <v>21</v>
      </c>
      <c r="EC42" s="398" t="s">
        <v>1371</v>
      </c>
      <c r="ED42" s="398" t="s">
        <v>1370</v>
      </c>
      <c r="EF42" s="601">
        <f t="shared" si="47"/>
        <v>152.14285714285714</v>
      </c>
      <c r="EG42" s="597">
        <f t="shared" si="59"/>
        <v>14</v>
      </c>
      <c r="EI42" s="605">
        <f t="shared" si="156"/>
        <v>114</v>
      </c>
    </row>
    <row r="43" spans="1:139" s="372" customFormat="1" ht="16.149999999999999" hidden="1" customHeight="1">
      <c r="A43" s="573" t="s">
        <v>1523</v>
      </c>
      <c r="B43" s="411" t="s">
        <v>1519</v>
      </c>
      <c r="C43" s="411" t="s">
        <v>1519</v>
      </c>
      <c r="D43" s="412" t="s">
        <v>51</v>
      </c>
      <c r="E43" s="394" t="s">
        <v>308</v>
      </c>
      <c r="F43" s="394" t="s">
        <v>1522</v>
      </c>
      <c r="G43" s="397">
        <v>106</v>
      </c>
      <c r="H43" s="394" t="s">
        <v>55</v>
      </c>
      <c r="I43" s="394" t="s">
        <v>74</v>
      </c>
      <c r="J43" s="394" t="s">
        <v>1462</v>
      </c>
      <c r="K43" s="393"/>
      <c r="L43" s="393" t="s">
        <v>47</v>
      </c>
      <c r="M43" s="396" t="s">
        <v>1708</v>
      </c>
      <c r="N43" s="392">
        <v>44893</v>
      </c>
      <c r="O43" s="408">
        <v>3</v>
      </c>
      <c r="P43" s="14">
        <v>0</v>
      </c>
      <c r="Q43" s="14">
        <v>0</v>
      </c>
      <c r="R43" s="576">
        <v>25</v>
      </c>
      <c r="S43" s="391">
        <v>2</v>
      </c>
      <c r="T43" s="382">
        <v>0</v>
      </c>
      <c r="U43" s="382">
        <v>9</v>
      </c>
      <c r="V43" s="423">
        <v>0</v>
      </c>
      <c r="W43" s="1882">
        <v>4</v>
      </c>
      <c r="X43" s="382">
        <f t="shared" si="28"/>
        <v>5</v>
      </c>
      <c r="Y43" s="423">
        <v>0</v>
      </c>
      <c r="Z43" s="1882">
        <v>5</v>
      </c>
      <c r="AA43" s="382">
        <f t="shared" si="29"/>
        <v>0</v>
      </c>
      <c r="AB43" s="423">
        <v>0</v>
      </c>
      <c r="AC43" s="1882">
        <v>0</v>
      </c>
      <c r="AD43" s="569">
        <v>1.875</v>
      </c>
      <c r="AE43" s="569">
        <v>1.875</v>
      </c>
      <c r="AF43" s="382">
        <f t="shared" ref="AF43:AJ45" si="196">IF($AD43&lt;=1,$AD43*BH43,IF($AD43&lt;=2,BH43+(($AD43-1)*BI43),BH43+BI43+BJ43))</f>
        <v>0</v>
      </c>
      <c r="AG43" s="382">
        <f t="shared" si="196"/>
        <v>0</v>
      </c>
      <c r="AH43" s="382">
        <f t="shared" si="196"/>
        <v>0</v>
      </c>
      <c r="AI43" s="382">
        <f t="shared" si="196"/>
        <v>0</v>
      </c>
      <c r="AJ43" s="382">
        <f t="shared" si="196"/>
        <v>0</v>
      </c>
      <c r="AK43" s="382">
        <f t="shared" ref="AK43:AM45" si="197">IF($AE43&lt;=1,$AE43*BM43,IF($AE43&lt;=2,BM43+(($AE43-1)*BN43),BM43+BN43+BO43))</f>
        <v>0</v>
      </c>
      <c r="AL43" s="382">
        <f t="shared" si="197"/>
        <v>0</v>
      </c>
      <c r="AM43" s="382">
        <f t="shared" si="197"/>
        <v>0</v>
      </c>
      <c r="AN43" s="453">
        <f>IF($AD43&lt;=1,$AD43*BP43,IF($AD43&lt;=2,BP43+(($AD43-1)*BQ43),BP43+BQ43+BR43))</f>
        <v>0</v>
      </c>
      <c r="AO43" s="457">
        <f>ROUND(IF(BA43-BG43-AF43&gt;0,0,AF43+BG43-BA43),0)</f>
        <v>0</v>
      </c>
      <c r="AP43" s="455">
        <f t="shared" ref="AP43:AW45" si="198">ROUND(IF(CC43-BH43-AG43&gt;0,0,AG43+BH43-CC43),0)</f>
        <v>0</v>
      </c>
      <c r="AQ43" s="383">
        <f t="shared" si="198"/>
        <v>0</v>
      </c>
      <c r="AR43" s="383">
        <f t="shared" si="198"/>
        <v>0</v>
      </c>
      <c r="AS43" s="383">
        <f t="shared" si="198"/>
        <v>0</v>
      </c>
      <c r="AT43" s="383">
        <f t="shared" si="198"/>
        <v>0</v>
      </c>
      <c r="AU43" s="383">
        <f t="shared" si="198"/>
        <v>0</v>
      </c>
      <c r="AV43" s="383">
        <f t="shared" si="198"/>
        <v>0</v>
      </c>
      <c r="AW43" s="383">
        <f t="shared" si="198"/>
        <v>0</v>
      </c>
      <c r="AX43" s="383">
        <f t="shared" si="33"/>
        <v>9</v>
      </c>
      <c r="AY43" s="383"/>
      <c r="AZ43" s="383"/>
      <c r="BA43" s="382">
        <f t="shared" si="34"/>
        <v>0</v>
      </c>
      <c r="BB43" s="423">
        <v>0</v>
      </c>
      <c r="BC43" s="506">
        <f t="shared" si="16"/>
        <v>4</v>
      </c>
      <c r="BD43" s="382">
        <f t="shared" si="17"/>
        <v>5</v>
      </c>
      <c r="BE43" s="453">
        <f t="shared" si="18"/>
        <v>0</v>
      </c>
      <c r="BF43" s="382">
        <f t="shared" si="35"/>
        <v>0</v>
      </c>
      <c r="BG43" s="1882">
        <v>0</v>
      </c>
      <c r="BH43" s="1882">
        <v>0</v>
      </c>
      <c r="BI43" s="1882">
        <v>0</v>
      </c>
      <c r="BJ43" s="1882">
        <v>0</v>
      </c>
      <c r="BK43" s="1882">
        <v>0</v>
      </c>
      <c r="BL43" s="1882">
        <v>0</v>
      </c>
      <c r="BM43" s="1882">
        <v>0</v>
      </c>
      <c r="BN43" s="1882">
        <v>0</v>
      </c>
      <c r="BO43" s="1882">
        <v>0</v>
      </c>
      <c r="BP43" s="1882"/>
      <c r="BQ43" s="1882"/>
      <c r="BR43" s="1882"/>
      <c r="BS43" s="1882"/>
      <c r="BT43" s="13"/>
      <c r="BU43" s="384">
        <f t="shared" si="36"/>
        <v>0</v>
      </c>
      <c r="BV43" s="385">
        <f t="shared" si="37"/>
        <v>1</v>
      </c>
      <c r="BW43" s="386">
        <f t="shared" si="38"/>
        <v>0</v>
      </c>
      <c r="BX43" s="3"/>
      <c r="BY43" s="387">
        <f t="shared" si="24"/>
        <v>9</v>
      </c>
      <c r="BZ43" s="382">
        <f t="shared" si="39"/>
        <v>5</v>
      </c>
      <c r="CA43" s="382">
        <f t="shared" si="40"/>
        <v>0</v>
      </c>
      <c r="CB43" s="382">
        <f t="shared" si="41"/>
        <v>0</v>
      </c>
      <c r="CC43" s="382">
        <f t="shared" si="163"/>
        <v>0</v>
      </c>
      <c r="CD43" s="382">
        <f t="shared" si="164"/>
        <v>0</v>
      </c>
      <c r="CE43" s="382">
        <f t="shared" si="165"/>
        <v>0</v>
      </c>
      <c r="CF43" s="382">
        <f t="shared" si="166"/>
        <v>0</v>
      </c>
      <c r="CG43" s="382">
        <f t="shared" si="167"/>
        <v>0</v>
      </c>
      <c r="CH43" s="382">
        <f t="shared" si="168"/>
        <v>0</v>
      </c>
      <c r="CI43" s="382">
        <f t="shared" si="169"/>
        <v>0</v>
      </c>
      <c r="CJ43" s="382">
        <f t="shared" si="170"/>
        <v>0</v>
      </c>
      <c r="CK43" s="388">
        <f t="shared" si="171"/>
        <v>0</v>
      </c>
      <c r="CL43" s="3"/>
      <c r="CM43" s="384">
        <f t="shared" si="26"/>
        <v>0</v>
      </c>
      <c r="CN43" s="385">
        <f t="shared" si="43"/>
        <v>0</v>
      </c>
      <c r="CO43" s="385">
        <f t="shared" si="194"/>
        <v>0</v>
      </c>
      <c r="CP43" s="385">
        <f t="shared" ref="CP43:CX45" si="199">AO43</f>
        <v>0</v>
      </c>
      <c r="CQ43" s="385">
        <f t="shared" si="199"/>
        <v>0</v>
      </c>
      <c r="CR43" s="385">
        <f t="shared" si="199"/>
        <v>0</v>
      </c>
      <c r="CS43" s="385">
        <f t="shared" si="199"/>
        <v>0</v>
      </c>
      <c r="CT43" s="385">
        <f t="shared" si="199"/>
        <v>0</v>
      </c>
      <c r="CU43" s="385">
        <f t="shared" si="199"/>
        <v>0</v>
      </c>
      <c r="CV43" s="385">
        <f t="shared" si="199"/>
        <v>0</v>
      </c>
      <c r="CW43" s="385">
        <f t="shared" si="199"/>
        <v>0</v>
      </c>
      <c r="CX43" s="386">
        <f t="shared" si="199"/>
        <v>0</v>
      </c>
      <c r="CY43" s="3"/>
      <c r="CZ43" s="586"/>
      <c r="DA43" s="582">
        <v>15</v>
      </c>
      <c r="DB43" s="391">
        <v>119</v>
      </c>
      <c r="DC43" s="576">
        <v>25</v>
      </c>
      <c r="DD43" s="389">
        <v>0</v>
      </c>
      <c r="DE43" s="390">
        <v>0</v>
      </c>
      <c r="DF43" s="390">
        <v>0</v>
      </c>
      <c r="DG43" s="390">
        <v>2</v>
      </c>
      <c r="DH43" s="390">
        <f t="shared" si="45"/>
        <v>0</v>
      </c>
      <c r="DI43" s="390"/>
      <c r="DJ43" s="390"/>
      <c r="DK43" s="390"/>
      <c r="DL43" s="390"/>
      <c r="DM43" s="390"/>
      <c r="DN43" s="390"/>
      <c r="DO43" s="390"/>
      <c r="DP43" s="391">
        <f t="shared" si="46"/>
        <v>2</v>
      </c>
      <c r="DQ43" s="376"/>
      <c r="DR43" s="376"/>
      <c r="DS43" s="385">
        <v>2</v>
      </c>
      <c r="DT43" s="385">
        <v>2</v>
      </c>
      <c r="DU43" s="385">
        <v>1328</v>
      </c>
      <c r="DV43" s="385" t="s">
        <v>2620</v>
      </c>
      <c r="DW43" s="385">
        <v>73</v>
      </c>
      <c r="DX43" s="385" t="s">
        <v>2627</v>
      </c>
      <c r="DY43" s="385">
        <v>0</v>
      </c>
      <c r="DZ43" s="14">
        <v>0</v>
      </c>
      <c r="EA43" s="426"/>
      <c r="EB43" s="398">
        <v>20</v>
      </c>
      <c r="EC43" s="398" t="s">
        <v>1372</v>
      </c>
      <c r="ED43" s="398" t="s">
        <v>1370</v>
      </c>
      <c r="EF43" s="601">
        <f t="shared" si="47"/>
        <v>67.5</v>
      </c>
      <c r="EG43" s="597">
        <f t="shared" si="59"/>
        <v>4</v>
      </c>
      <c r="EI43" s="605">
        <f t="shared" si="156"/>
        <v>9</v>
      </c>
    </row>
    <row r="44" spans="1:139" s="372" customFormat="1" ht="16.149999999999999" hidden="1" customHeight="1">
      <c r="A44" s="573" t="s">
        <v>1523</v>
      </c>
      <c r="B44" s="411" t="s">
        <v>1958</v>
      </c>
      <c r="C44" s="411" t="s">
        <v>1519</v>
      </c>
      <c r="D44" s="412" t="s">
        <v>51</v>
      </c>
      <c r="E44" s="394" t="s">
        <v>308</v>
      </c>
      <c r="F44" s="394" t="s">
        <v>1522</v>
      </c>
      <c r="G44" s="397">
        <v>106</v>
      </c>
      <c r="H44" s="394" t="s">
        <v>55</v>
      </c>
      <c r="I44" s="394" t="s">
        <v>74</v>
      </c>
      <c r="J44" s="394" t="s">
        <v>1462</v>
      </c>
      <c r="K44" s="393"/>
      <c r="L44" s="393" t="s">
        <v>47</v>
      </c>
      <c r="M44" s="396"/>
      <c r="N44" s="392">
        <v>45476</v>
      </c>
      <c r="O44" s="408">
        <v>3</v>
      </c>
      <c r="P44" s="14">
        <v>170405</v>
      </c>
      <c r="Q44" s="14">
        <v>170405</v>
      </c>
      <c r="R44" s="576">
        <v>120</v>
      </c>
      <c r="S44" s="391">
        <v>73</v>
      </c>
      <c r="T44" s="382">
        <v>4</v>
      </c>
      <c r="U44" s="382">
        <v>55</v>
      </c>
      <c r="V44" s="423">
        <v>0</v>
      </c>
      <c r="W44" s="1882">
        <v>20</v>
      </c>
      <c r="X44" s="382">
        <f t="shared" si="28"/>
        <v>35</v>
      </c>
      <c r="Y44" s="423">
        <v>20</v>
      </c>
      <c r="Z44" s="1882">
        <v>10</v>
      </c>
      <c r="AA44" s="382">
        <f t="shared" si="29"/>
        <v>45</v>
      </c>
      <c r="AB44" s="423">
        <v>0</v>
      </c>
      <c r="AC44" s="1882">
        <v>10</v>
      </c>
      <c r="AD44" s="569">
        <v>1.875</v>
      </c>
      <c r="AE44" s="569">
        <v>1.875</v>
      </c>
      <c r="AF44" s="382">
        <f t="shared" si="196"/>
        <v>21.625</v>
      </c>
      <c r="AG44" s="382">
        <f t="shared" si="196"/>
        <v>11</v>
      </c>
      <c r="AH44" s="382">
        <f t="shared" si="196"/>
        <v>0</v>
      </c>
      <c r="AI44" s="382">
        <f t="shared" si="196"/>
        <v>0</v>
      </c>
      <c r="AJ44" s="382">
        <f t="shared" si="196"/>
        <v>0</v>
      </c>
      <c r="AK44" s="382">
        <f t="shared" si="197"/>
        <v>0</v>
      </c>
      <c r="AL44" s="382">
        <f t="shared" si="197"/>
        <v>0</v>
      </c>
      <c r="AM44" s="382">
        <f t="shared" si="197"/>
        <v>0</v>
      </c>
      <c r="AN44" s="453">
        <f>IF($AD44&lt;=1,$AD44*BP44,IF($AD44&lt;=2,BP44+(($AD44-1)*BQ44),BP44+BQ44+BR44))</f>
        <v>0</v>
      </c>
      <c r="AO44" s="457">
        <f>ROUND(IF(BA44-BG44-AF44&gt;0,0,AF44+BG44-BA44),0)</f>
        <v>0</v>
      </c>
      <c r="AP44" s="455">
        <f t="shared" si="198"/>
        <v>0</v>
      </c>
      <c r="AQ44" s="383">
        <f t="shared" si="198"/>
        <v>0</v>
      </c>
      <c r="AR44" s="383">
        <f t="shared" si="198"/>
        <v>0</v>
      </c>
      <c r="AS44" s="383">
        <f t="shared" si="198"/>
        <v>0</v>
      </c>
      <c r="AT44" s="383">
        <f t="shared" si="198"/>
        <v>0</v>
      </c>
      <c r="AU44" s="383">
        <f t="shared" si="198"/>
        <v>0</v>
      </c>
      <c r="AV44" s="383">
        <f t="shared" si="198"/>
        <v>0</v>
      </c>
      <c r="AW44" s="383">
        <f t="shared" si="198"/>
        <v>0</v>
      </c>
      <c r="AX44" s="383">
        <f t="shared" si="33"/>
        <v>75</v>
      </c>
      <c r="AY44" s="383"/>
      <c r="AZ44" s="383"/>
      <c r="BA44" s="382">
        <f t="shared" si="34"/>
        <v>35</v>
      </c>
      <c r="BB44" s="423">
        <v>0</v>
      </c>
      <c r="BC44" s="506">
        <f t="shared" si="16"/>
        <v>20</v>
      </c>
      <c r="BD44" s="382">
        <f t="shared" si="17"/>
        <v>10</v>
      </c>
      <c r="BE44" s="453">
        <f t="shared" si="18"/>
        <v>10</v>
      </c>
      <c r="BF44" s="382">
        <f t="shared" si="35"/>
        <v>-20</v>
      </c>
      <c r="BG44" s="1882">
        <v>12</v>
      </c>
      <c r="BH44" s="1882">
        <v>12</v>
      </c>
      <c r="BI44" s="1882">
        <v>11</v>
      </c>
      <c r="BJ44" s="1882"/>
      <c r="BK44" s="1882"/>
      <c r="BL44" s="1882"/>
      <c r="BM44" s="1882"/>
      <c r="BN44" s="1882"/>
      <c r="BO44" s="1882"/>
      <c r="BP44" s="1882"/>
      <c r="BQ44" s="1882"/>
      <c r="BR44" s="1882"/>
      <c r="BS44" s="1882"/>
      <c r="BT44" s="13"/>
      <c r="BU44" s="384">
        <f t="shared" si="36"/>
        <v>4.125</v>
      </c>
      <c r="BV44" s="385">
        <f t="shared" si="37"/>
        <v>3.28125</v>
      </c>
      <c r="BW44" s="386">
        <f t="shared" si="38"/>
        <v>3.9705882352941178</v>
      </c>
      <c r="BX44" s="3"/>
      <c r="BY44" s="387">
        <f t="shared" si="24"/>
        <v>55</v>
      </c>
      <c r="BZ44" s="382">
        <f t="shared" si="39"/>
        <v>35</v>
      </c>
      <c r="CA44" s="382">
        <f t="shared" si="40"/>
        <v>45</v>
      </c>
      <c r="CB44" s="382">
        <f t="shared" si="41"/>
        <v>35</v>
      </c>
      <c r="CC44" s="382">
        <f t="shared" si="163"/>
        <v>23</v>
      </c>
      <c r="CD44" s="382">
        <f t="shared" si="164"/>
        <v>11</v>
      </c>
      <c r="CE44" s="382">
        <f t="shared" si="165"/>
        <v>0</v>
      </c>
      <c r="CF44" s="382">
        <f t="shared" si="166"/>
        <v>0</v>
      </c>
      <c r="CG44" s="382">
        <f t="shared" si="167"/>
        <v>0</v>
      </c>
      <c r="CH44" s="382">
        <f t="shared" si="168"/>
        <v>0</v>
      </c>
      <c r="CI44" s="382">
        <f t="shared" si="169"/>
        <v>0</v>
      </c>
      <c r="CJ44" s="382">
        <f t="shared" si="170"/>
        <v>0</v>
      </c>
      <c r="CK44" s="388">
        <f t="shared" si="171"/>
        <v>0</v>
      </c>
      <c r="CL44" s="3"/>
      <c r="CM44" s="384">
        <f t="shared" si="26"/>
        <v>0</v>
      </c>
      <c r="CN44" s="385">
        <f t="shared" si="43"/>
        <v>20</v>
      </c>
      <c r="CO44" s="385">
        <f t="shared" si="194"/>
        <v>0</v>
      </c>
      <c r="CP44" s="385">
        <f t="shared" si="199"/>
        <v>0</v>
      </c>
      <c r="CQ44" s="385">
        <f t="shared" si="199"/>
        <v>0</v>
      </c>
      <c r="CR44" s="385">
        <f t="shared" si="199"/>
        <v>0</v>
      </c>
      <c r="CS44" s="385">
        <f t="shared" si="199"/>
        <v>0</v>
      </c>
      <c r="CT44" s="385">
        <f t="shared" si="199"/>
        <v>0</v>
      </c>
      <c r="CU44" s="385">
        <f t="shared" si="199"/>
        <v>0</v>
      </c>
      <c r="CV44" s="385">
        <f t="shared" si="199"/>
        <v>0</v>
      </c>
      <c r="CW44" s="385">
        <f t="shared" si="199"/>
        <v>0</v>
      </c>
      <c r="CX44" s="386">
        <f t="shared" si="199"/>
        <v>0</v>
      </c>
      <c r="CY44" s="3"/>
      <c r="CZ44" s="586"/>
      <c r="DA44" s="582"/>
      <c r="DB44" s="391">
        <v>13</v>
      </c>
      <c r="DC44" s="576">
        <v>120</v>
      </c>
      <c r="DD44" s="389">
        <v>23</v>
      </c>
      <c r="DE44" s="390">
        <v>12</v>
      </c>
      <c r="DF44" s="390">
        <v>8</v>
      </c>
      <c r="DG44" s="390">
        <v>26</v>
      </c>
      <c r="DH44" s="390">
        <f t="shared" si="45"/>
        <v>4</v>
      </c>
      <c r="DI44" s="390"/>
      <c r="DJ44" s="390"/>
      <c r="DK44" s="390"/>
      <c r="DL44" s="390"/>
      <c r="DM44" s="390"/>
      <c r="DN44" s="390"/>
      <c r="DO44" s="390"/>
      <c r="DP44" s="391">
        <f t="shared" si="46"/>
        <v>73</v>
      </c>
      <c r="DQ44" s="376"/>
      <c r="DR44" s="376"/>
      <c r="DS44" s="385">
        <v>2</v>
      </c>
      <c r="DT44" s="385">
        <v>2</v>
      </c>
      <c r="DU44" s="385">
        <v>1328</v>
      </c>
      <c r="DV44" s="385" t="s">
        <v>2620</v>
      </c>
      <c r="DW44" s="385">
        <v>73</v>
      </c>
      <c r="DX44" s="385" t="s">
        <v>2627</v>
      </c>
      <c r="DY44" s="385">
        <v>0</v>
      </c>
      <c r="DZ44" s="14">
        <v>170405</v>
      </c>
      <c r="EA44" s="426"/>
      <c r="EB44" s="398">
        <v>20</v>
      </c>
      <c r="EC44" s="398" t="s">
        <v>1372</v>
      </c>
      <c r="ED44" s="398" t="s">
        <v>1370</v>
      </c>
      <c r="EF44" s="601">
        <f t="shared" si="47"/>
        <v>82.5</v>
      </c>
      <c r="EG44" s="597">
        <f t="shared" si="59"/>
        <v>20</v>
      </c>
      <c r="EI44" s="605">
        <f t="shared" si="156"/>
        <v>79</v>
      </c>
    </row>
    <row r="45" spans="1:139" s="372" customFormat="1" ht="16.149999999999999" hidden="1" customHeight="1">
      <c r="A45" s="573" t="s">
        <v>1523</v>
      </c>
      <c r="B45" s="594" t="s">
        <v>2610</v>
      </c>
      <c r="C45" s="594" t="s">
        <v>1519</v>
      </c>
      <c r="D45" s="595" t="s">
        <v>51</v>
      </c>
      <c r="E45" s="590" t="s">
        <v>308</v>
      </c>
      <c r="F45" s="590" t="s">
        <v>1522</v>
      </c>
      <c r="G45" s="591">
        <v>106</v>
      </c>
      <c r="H45" s="590" t="s">
        <v>55</v>
      </c>
      <c r="I45" s="590" t="s">
        <v>74</v>
      </c>
      <c r="J45" s="590" t="s">
        <v>1462</v>
      </c>
      <c r="K45" s="393"/>
      <c r="L45" s="393"/>
      <c r="M45" s="396"/>
      <c r="N45" s="392"/>
      <c r="O45" s="408">
        <v>3</v>
      </c>
      <c r="P45" s="385">
        <v>170405</v>
      </c>
      <c r="Q45" s="385">
        <v>170405</v>
      </c>
      <c r="R45" s="576"/>
      <c r="S45" s="391">
        <v>0</v>
      </c>
      <c r="T45" s="382">
        <v>0</v>
      </c>
      <c r="U45" s="382">
        <v>0</v>
      </c>
      <c r="V45" s="423">
        <v>0</v>
      </c>
      <c r="W45" s="1882">
        <v>0</v>
      </c>
      <c r="X45" s="382">
        <f t="shared" si="28"/>
        <v>0</v>
      </c>
      <c r="Y45" s="423">
        <v>0</v>
      </c>
      <c r="Z45" s="1882">
        <v>0</v>
      </c>
      <c r="AA45" s="382">
        <f t="shared" si="29"/>
        <v>0</v>
      </c>
      <c r="AB45" s="423">
        <v>62</v>
      </c>
      <c r="AC45" s="1882">
        <v>0</v>
      </c>
      <c r="AD45" s="569">
        <v>1.875</v>
      </c>
      <c r="AE45" s="569">
        <v>1.875</v>
      </c>
      <c r="AF45" s="382">
        <f t="shared" si="196"/>
        <v>0</v>
      </c>
      <c r="AG45" s="382">
        <f t="shared" si="196"/>
        <v>14</v>
      </c>
      <c r="AH45" s="382">
        <f t="shared" si="196"/>
        <v>20.375</v>
      </c>
      <c r="AI45" s="382">
        <f t="shared" si="196"/>
        <v>10.25</v>
      </c>
      <c r="AJ45" s="382">
        <f t="shared" si="196"/>
        <v>13</v>
      </c>
      <c r="AK45" s="382">
        <f t="shared" si="197"/>
        <v>18.5</v>
      </c>
      <c r="AL45" s="382">
        <f t="shared" si="197"/>
        <v>19</v>
      </c>
      <c r="AM45" s="382">
        <f t="shared" si="197"/>
        <v>25.5</v>
      </c>
      <c r="AN45" s="453">
        <f>IF($AD45&lt;=1,$AD45*BP45,IF($AD45&lt;=2,BP45+(($AD45-1)*BQ45),BP45+BQ45+BR45))</f>
        <v>38.375</v>
      </c>
      <c r="AO45" s="457">
        <f>ROUND(IF(BA45-BG45-AF45&gt;0,0,AF45+BG45-BA45),0)</f>
        <v>0</v>
      </c>
      <c r="AP45" s="455">
        <f t="shared" si="198"/>
        <v>0</v>
      </c>
      <c r="AQ45" s="383">
        <f t="shared" si="198"/>
        <v>0</v>
      </c>
      <c r="AR45" s="383">
        <f t="shared" si="198"/>
        <v>0</v>
      </c>
      <c r="AS45" s="383">
        <f t="shared" si="198"/>
        <v>0</v>
      </c>
      <c r="AT45" s="383">
        <f t="shared" si="198"/>
        <v>0</v>
      </c>
      <c r="AU45" s="383">
        <f t="shared" si="198"/>
        <v>0</v>
      </c>
      <c r="AV45" s="383">
        <f t="shared" si="198"/>
        <v>11</v>
      </c>
      <c r="AW45" s="383">
        <f t="shared" si="198"/>
        <v>20</v>
      </c>
      <c r="AX45" s="383">
        <f t="shared" si="33"/>
        <v>62</v>
      </c>
      <c r="AY45" s="383"/>
      <c r="AZ45" s="383"/>
      <c r="BA45" s="382">
        <f t="shared" si="34"/>
        <v>62</v>
      </c>
      <c r="BB45" s="423">
        <v>0</v>
      </c>
      <c r="BC45" s="506">
        <f t="shared" si="16"/>
        <v>0</v>
      </c>
      <c r="BD45" s="382">
        <f t="shared" si="17"/>
        <v>0</v>
      </c>
      <c r="BE45" s="453">
        <f t="shared" si="18"/>
        <v>0</v>
      </c>
      <c r="BF45" s="382">
        <f t="shared" si="35"/>
        <v>0</v>
      </c>
      <c r="BG45" s="1882">
        <v>0</v>
      </c>
      <c r="BH45" s="1882">
        <v>0</v>
      </c>
      <c r="BI45" s="1882">
        <v>0</v>
      </c>
      <c r="BJ45" s="1882">
        <v>16</v>
      </c>
      <c r="BK45" s="1882">
        <v>5</v>
      </c>
      <c r="BL45" s="1882">
        <v>6</v>
      </c>
      <c r="BM45" s="1882">
        <v>8</v>
      </c>
      <c r="BN45" s="1882">
        <v>12</v>
      </c>
      <c r="BO45" s="1882">
        <v>8</v>
      </c>
      <c r="BP45" s="1882">
        <v>20</v>
      </c>
      <c r="BQ45" s="1882">
        <v>21</v>
      </c>
      <c r="BR45" s="1882">
        <v>22</v>
      </c>
      <c r="BS45" s="1882">
        <v>24</v>
      </c>
      <c r="BT45" s="13"/>
      <c r="BU45" s="384">
        <f t="shared" si="36"/>
        <v>0</v>
      </c>
      <c r="BV45" s="385">
        <f t="shared" si="37"/>
        <v>0</v>
      </c>
      <c r="BW45" s="386">
        <f t="shared" si="38"/>
        <v>0</v>
      </c>
      <c r="BX45" s="3"/>
      <c r="BY45" s="387">
        <f t="shared" si="24"/>
        <v>0</v>
      </c>
      <c r="BZ45" s="382">
        <f t="shared" si="39"/>
        <v>0</v>
      </c>
      <c r="CA45" s="382">
        <f t="shared" si="40"/>
        <v>0</v>
      </c>
      <c r="CB45" s="382">
        <f t="shared" si="41"/>
        <v>62</v>
      </c>
      <c r="CC45" s="382">
        <f t="shared" si="163"/>
        <v>62</v>
      </c>
      <c r="CD45" s="382">
        <f t="shared" si="164"/>
        <v>62</v>
      </c>
      <c r="CE45" s="382">
        <f t="shared" si="165"/>
        <v>62</v>
      </c>
      <c r="CF45" s="382">
        <f t="shared" si="166"/>
        <v>46</v>
      </c>
      <c r="CG45" s="382">
        <f t="shared" si="167"/>
        <v>41</v>
      </c>
      <c r="CH45" s="382">
        <f t="shared" si="168"/>
        <v>35</v>
      </c>
      <c r="CI45" s="382">
        <f t="shared" si="169"/>
        <v>27</v>
      </c>
      <c r="CJ45" s="382">
        <f t="shared" si="170"/>
        <v>26</v>
      </c>
      <c r="CK45" s="388">
        <f t="shared" si="171"/>
        <v>38</v>
      </c>
      <c r="CL45" s="3"/>
      <c r="CM45" s="384">
        <f t="shared" si="26"/>
        <v>0</v>
      </c>
      <c r="CN45" s="385">
        <f t="shared" si="43"/>
        <v>0</v>
      </c>
      <c r="CO45" s="385">
        <f t="shared" si="194"/>
        <v>62</v>
      </c>
      <c r="CP45" s="385">
        <f t="shared" si="199"/>
        <v>0</v>
      </c>
      <c r="CQ45" s="385">
        <f t="shared" si="199"/>
        <v>0</v>
      </c>
      <c r="CR45" s="385">
        <f t="shared" si="199"/>
        <v>0</v>
      </c>
      <c r="CS45" s="385">
        <f t="shared" si="199"/>
        <v>0</v>
      </c>
      <c r="CT45" s="385">
        <f t="shared" si="199"/>
        <v>0</v>
      </c>
      <c r="CU45" s="385">
        <f t="shared" si="199"/>
        <v>0</v>
      </c>
      <c r="CV45" s="385">
        <f t="shared" si="199"/>
        <v>0</v>
      </c>
      <c r="CW45" s="385">
        <f t="shared" si="199"/>
        <v>11</v>
      </c>
      <c r="CX45" s="386">
        <f t="shared" si="199"/>
        <v>20</v>
      </c>
      <c r="CY45" s="3"/>
      <c r="CZ45" s="586"/>
      <c r="DA45" s="582"/>
      <c r="DB45" s="391"/>
      <c r="DC45" s="576"/>
      <c r="DD45" s="389"/>
      <c r="DE45" s="390"/>
      <c r="DF45" s="390"/>
      <c r="DG45" s="390"/>
      <c r="DH45" s="390">
        <f t="shared" si="45"/>
        <v>0</v>
      </c>
      <c r="DI45" s="390"/>
      <c r="DJ45" s="390"/>
      <c r="DK45" s="390"/>
      <c r="DL45" s="390"/>
      <c r="DM45" s="390"/>
      <c r="DN45" s="390"/>
      <c r="DO45" s="390"/>
      <c r="DP45" s="391">
        <f t="shared" si="46"/>
        <v>0</v>
      </c>
      <c r="DQ45" s="376"/>
      <c r="DR45" s="376"/>
      <c r="DS45" s="385">
        <v>2</v>
      </c>
      <c r="DT45" s="385">
        <v>2</v>
      </c>
      <c r="DU45" s="385">
        <v>1328</v>
      </c>
      <c r="DV45" s="385" t="s">
        <v>2620</v>
      </c>
      <c r="DW45" s="385">
        <v>73</v>
      </c>
      <c r="DX45" s="385" t="s">
        <v>2627</v>
      </c>
      <c r="DY45" s="385">
        <v>0</v>
      </c>
      <c r="DZ45" s="385">
        <v>170405</v>
      </c>
      <c r="EA45" s="426"/>
      <c r="EB45" s="398">
        <v>20</v>
      </c>
      <c r="EC45" s="398" t="s">
        <v>1372</v>
      </c>
      <c r="ED45" s="398" t="s">
        <v>1370</v>
      </c>
      <c r="EF45" s="601" t="str">
        <f t="shared" si="47"/>
        <v>ok</v>
      </c>
      <c r="EG45" s="597">
        <f t="shared" si="59"/>
        <v>0</v>
      </c>
      <c r="EI45" s="605"/>
    </row>
    <row r="46" spans="1:139" s="372" customFormat="1" ht="16.149999999999999" hidden="1" customHeight="1">
      <c r="A46" s="573" t="s">
        <v>45</v>
      </c>
      <c r="B46" s="407" t="s">
        <v>144</v>
      </c>
      <c r="C46" s="530" t="s">
        <v>144</v>
      </c>
      <c r="D46" s="393" t="s">
        <v>46</v>
      </c>
      <c r="E46" s="393" t="s">
        <v>145</v>
      </c>
      <c r="F46" s="393" t="s">
        <v>67</v>
      </c>
      <c r="G46" s="393">
        <v>106</v>
      </c>
      <c r="H46" s="393" t="s">
        <v>55</v>
      </c>
      <c r="I46" s="393" t="s">
        <v>68</v>
      </c>
      <c r="J46" s="393" t="s">
        <v>1109</v>
      </c>
      <c r="K46" s="393" t="s">
        <v>2147</v>
      </c>
      <c r="L46" s="393" t="s">
        <v>2130</v>
      </c>
      <c r="M46" s="396"/>
      <c r="N46" s="392">
        <v>43069</v>
      </c>
      <c r="O46" s="408">
        <v>3</v>
      </c>
      <c r="P46" s="14">
        <v>210889</v>
      </c>
      <c r="Q46" s="14">
        <v>210889</v>
      </c>
      <c r="R46" s="576">
        <v>170</v>
      </c>
      <c r="S46" s="391">
        <v>145</v>
      </c>
      <c r="T46" s="382">
        <v>16</v>
      </c>
      <c r="U46" s="382">
        <v>38</v>
      </c>
      <c r="V46" s="423">
        <v>0</v>
      </c>
      <c r="W46" s="1882">
        <v>14</v>
      </c>
      <c r="X46" s="382">
        <f t="shared" si="28"/>
        <v>24</v>
      </c>
      <c r="Y46" s="423">
        <v>0</v>
      </c>
      <c r="Z46" s="1882">
        <v>14</v>
      </c>
      <c r="AA46" s="382">
        <f t="shared" si="29"/>
        <v>10</v>
      </c>
      <c r="AB46" s="423">
        <v>80</v>
      </c>
      <c r="AC46" s="1882">
        <v>14</v>
      </c>
      <c r="AD46" s="569">
        <v>1.875</v>
      </c>
      <c r="AE46" s="569">
        <v>1.875</v>
      </c>
      <c r="AF46" s="382">
        <f t="shared" ref="AF46:AJ47" si="200">IF($AD46&lt;=1,$AD46*BI46,IF($AD46&lt;=2,BI46+(($AD46-1)*BJ46),BI46+BJ46+BK46))</f>
        <v>37.875</v>
      </c>
      <c r="AG46" s="382">
        <f t="shared" si="200"/>
        <v>37.25</v>
      </c>
      <c r="AH46" s="382">
        <f t="shared" si="200"/>
        <v>32.375</v>
      </c>
      <c r="AI46" s="382">
        <f t="shared" si="200"/>
        <v>42.875</v>
      </c>
      <c r="AJ46" s="382">
        <f t="shared" si="200"/>
        <v>44.25</v>
      </c>
      <c r="AK46" s="382">
        <f t="shared" ref="AK46:AM47" si="201">IF($AE46&lt;=1,$AE46*BN46,IF($AE46&lt;=2,BN46+(($AE46-1)*BO46),BN46+BO46+BP46))</f>
        <v>47.375</v>
      </c>
      <c r="AL46" s="382">
        <f t="shared" si="201"/>
        <v>29</v>
      </c>
      <c r="AM46" s="382">
        <f t="shared" si="201"/>
        <v>21.875</v>
      </c>
      <c r="AN46" s="453">
        <f>IF($AD46&lt;=1,$AD46*BQ46,IF($AD46&lt;=2,BQ46+(($AD46-1)*BR46),BQ46+BR46+BS46))</f>
        <v>48.625</v>
      </c>
      <c r="AO46" s="457">
        <f t="shared" ref="AO46:AW47" si="202">ROUND(IF(CC46-BH46-AF46&gt;0,0,AF46+BH46-CC46),0)</f>
        <v>0</v>
      </c>
      <c r="AP46" s="455">
        <f t="shared" si="202"/>
        <v>15</v>
      </c>
      <c r="AQ46" s="383">
        <f t="shared" si="202"/>
        <v>20</v>
      </c>
      <c r="AR46" s="383">
        <f t="shared" si="202"/>
        <v>25</v>
      </c>
      <c r="AS46" s="383">
        <f t="shared" si="202"/>
        <v>22</v>
      </c>
      <c r="AT46" s="383">
        <f t="shared" si="202"/>
        <v>28</v>
      </c>
      <c r="AU46" s="383">
        <f t="shared" si="202"/>
        <v>4</v>
      </c>
      <c r="AV46" s="383">
        <f t="shared" si="202"/>
        <v>22</v>
      </c>
      <c r="AW46" s="383">
        <f t="shared" si="202"/>
        <v>27</v>
      </c>
      <c r="AX46" s="383">
        <f t="shared" si="33"/>
        <v>118</v>
      </c>
      <c r="AY46" s="383">
        <v>0</v>
      </c>
      <c r="AZ46" s="383"/>
      <c r="BA46" s="382">
        <f t="shared" si="34"/>
        <v>76</v>
      </c>
      <c r="BB46" s="423">
        <v>0</v>
      </c>
      <c r="BC46" s="506">
        <f t="shared" si="16"/>
        <v>14</v>
      </c>
      <c r="BD46" s="382">
        <f t="shared" si="17"/>
        <v>14</v>
      </c>
      <c r="BE46" s="453">
        <f t="shared" si="18"/>
        <v>14</v>
      </c>
      <c r="BF46" s="382">
        <f t="shared" si="35"/>
        <v>-58</v>
      </c>
      <c r="BG46" s="1882">
        <v>20</v>
      </c>
      <c r="BH46" s="1882">
        <v>18</v>
      </c>
      <c r="BI46" s="1882">
        <v>16</v>
      </c>
      <c r="BJ46" s="1882">
        <v>25</v>
      </c>
      <c r="BK46" s="1882">
        <v>14</v>
      </c>
      <c r="BL46" s="1882">
        <v>21</v>
      </c>
      <c r="BM46" s="1882">
        <v>25</v>
      </c>
      <c r="BN46" s="1882">
        <v>22</v>
      </c>
      <c r="BO46" s="1882">
        <v>29</v>
      </c>
      <c r="BP46" s="1882">
        <v>0</v>
      </c>
      <c r="BQ46" s="1882">
        <v>25</v>
      </c>
      <c r="BR46" s="1882">
        <v>27</v>
      </c>
      <c r="BS46" s="1882">
        <v>29</v>
      </c>
      <c r="BT46" s="13"/>
      <c r="BU46" s="384">
        <f t="shared" si="36"/>
        <v>2.7142857142857144</v>
      </c>
      <c r="BV46" s="385">
        <f t="shared" si="37"/>
        <v>1.7142857142857144</v>
      </c>
      <c r="BW46" s="386">
        <f t="shared" si="38"/>
        <v>0.7142857142857143</v>
      </c>
      <c r="BX46" s="3"/>
      <c r="BY46" s="387">
        <f t="shared" si="24"/>
        <v>38</v>
      </c>
      <c r="BZ46" s="382">
        <f t="shared" si="39"/>
        <v>24</v>
      </c>
      <c r="CA46" s="382">
        <f t="shared" si="40"/>
        <v>10</v>
      </c>
      <c r="CB46" s="382">
        <f t="shared" si="41"/>
        <v>76</v>
      </c>
      <c r="CC46" s="382">
        <f t="shared" ref="CC46:CC48" si="203">CB46+CP46-BG46</f>
        <v>56</v>
      </c>
      <c r="CD46" s="382">
        <f t="shared" ref="CD46:CD48" si="204">CC46+CQ46-BH46</f>
        <v>38</v>
      </c>
      <c r="CE46" s="382">
        <f t="shared" ref="CE46:CE48" si="205">CD46+CR46-BI46</f>
        <v>37</v>
      </c>
      <c r="CF46" s="382">
        <f t="shared" ref="CF46:CF48" si="206">CE46+CS46-BJ46</f>
        <v>32</v>
      </c>
      <c r="CG46" s="382">
        <f t="shared" ref="CG46:CG48" si="207">CF46+CT46-BK46</f>
        <v>43</v>
      </c>
      <c r="CH46" s="382">
        <f t="shared" ref="CH46:CH48" si="208">CG46+CU46-BL46</f>
        <v>44</v>
      </c>
      <c r="CI46" s="382">
        <f t="shared" ref="CI46:CI48" si="209">CH46+CV46-BM46</f>
        <v>47</v>
      </c>
      <c r="CJ46" s="382">
        <f t="shared" ref="CJ46:CJ48" si="210">CI46+CW46-BN46</f>
        <v>29</v>
      </c>
      <c r="CK46" s="388">
        <f t="shared" ref="CK46:CK48" si="211">CJ46+CX46-BO46</f>
        <v>22</v>
      </c>
      <c r="CL46" s="3"/>
      <c r="CM46" s="384">
        <f t="shared" si="26"/>
        <v>0</v>
      </c>
      <c r="CN46" s="385">
        <f t="shared" si="43"/>
        <v>0</v>
      </c>
      <c r="CO46" s="385">
        <f t="shared" si="194"/>
        <v>80</v>
      </c>
      <c r="CP46" s="385">
        <f t="shared" ref="CP46:CP47" si="212">BB46</f>
        <v>0</v>
      </c>
      <c r="CQ46" s="385">
        <f t="shared" ref="CQ46:CX47" si="213">AO46</f>
        <v>0</v>
      </c>
      <c r="CR46" s="385">
        <f t="shared" si="213"/>
        <v>15</v>
      </c>
      <c r="CS46" s="385">
        <f t="shared" si="213"/>
        <v>20</v>
      </c>
      <c r="CT46" s="385">
        <f t="shared" si="213"/>
        <v>25</v>
      </c>
      <c r="CU46" s="385">
        <f t="shared" si="213"/>
        <v>22</v>
      </c>
      <c r="CV46" s="385">
        <f t="shared" si="213"/>
        <v>28</v>
      </c>
      <c r="CW46" s="385">
        <f t="shared" si="213"/>
        <v>4</v>
      </c>
      <c r="CX46" s="386">
        <f t="shared" si="213"/>
        <v>22</v>
      </c>
      <c r="CY46" s="3"/>
      <c r="CZ46" s="586">
        <v>99</v>
      </c>
      <c r="DA46" s="582">
        <v>316</v>
      </c>
      <c r="DB46" s="391">
        <v>113</v>
      </c>
      <c r="DC46" s="576">
        <v>170</v>
      </c>
      <c r="DD46" s="389">
        <v>6</v>
      </c>
      <c r="DE46" s="390">
        <v>2</v>
      </c>
      <c r="DF46" s="390">
        <v>113</v>
      </c>
      <c r="DG46" s="390">
        <v>8</v>
      </c>
      <c r="DH46" s="390">
        <f t="shared" si="45"/>
        <v>16</v>
      </c>
      <c r="DI46" s="390"/>
      <c r="DJ46" s="390"/>
      <c r="DK46" s="390"/>
      <c r="DL46" s="390"/>
      <c r="DM46" s="390"/>
      <c r="DN46" s="390"/>
      <c r="DO46" s="390"/>
      <c r="DP46" s="391">
        <f t="shared" si="46"/>
        <v>145</v>
      </c>
      <c r="DQ46" s="376"/>
      <c r="DR46" s="376"/>
      <c r="DS46" s="385">
        <v>3</v>
      </c>
      <c r="DT46" s="385">
        <v>2</v>
      </c>
      <c r="DU46" s="385">
        <v>987</v>
      </c>
      <c r="DV46" s="385" t="s">
        <v>2620</v>
      </c>
      <c r="DW46" s="385">
        <v>73</v>
      </c>
      <c r="DX46" s="385" t="s">
        <v>2628</v>
      </c>
      <c r="DY46" s="385">
        <v>0</v>
      </c>
      <c r="DZ46" s="14">
        <v>210889</v>
      </c>
      <c r="EA46" s="426"/>
      <c r="EB46" s="398">
        <v>20</v>
      </c>
      <c r="EC46" s="398" t="s">
        <v>1371</v>
      </c>
      <c r="ED46" s="398" t="s">
        <v>1370</v>
      </c>
      <c r="EF46" s="601">
        <f t="shared" si="47"/>
        <v>81.428571428571431</v>
      </c>
      <c r="EG46" s="597">
        <f t="shared" si="59"/>
        <v>14</v>
      </c>
      <c r="EI46" s="605">
        <f t="shared" ref="EI46:EI60" si="214">T46+U46+V46+Y46+AB46+BB46</f>
        <v>134</v>
      </c>
    </row>
    <row r="47" spans="1:139" s="372" customFormat="1" ht="16.149999999999999" hidden="1" customHeight="1">
      <c r="A47" s="573" t="s">
        <v>69</v>
      </c>
      <c r="B47" s="407" t="s">
        <v>146</v>
      </c>
      <c r="C47" s="530" t="s">
        <v>146</v>
      </c>
      <c r="D47" s="393" t="s">
        <v>51</v>
      </c>
      <c r="E47" s="393" t="s">
        <v>147</v>
      </c>
      <c r="F47" s="393" t="s">
        <v>2507</v>
      </c>
      <c r="G47" s="395">
        <v>107</v>
      </c>
      <c r="H47" s="393" t="s">
        <v>47</v>
      </c>
      <c r="I47" s="393" t="s">
        <v>74</v>
      </c>
      <c r="J47" s="393" t="s">
        <v>131</v>
      </c>
      <c r="K47" s="393" t="s">
        <v>2147</v>
      </c>
      <c r="L47" s="393" t="s">
        <v>2130</v>
      </c>
      <c r="M47" s="396"/>
      <c r="N47" s="392">
        <v>44452</v>
      </c>
      <c r="O47" s="408">
        <v>3</v>
      </c>
      <c r="P47" s="14">
        <v>204622</v>
      </c>
      <c r="Q47" s="14">
        <v>204622</v>
      </c>
      <c r="R47" s="576">
        <v>154</v>
      </c>
      <c r="S47" s="391">
        <v>100</v>
      </c>
      <c r="T47" s="382">
        <v>11</v>
      </c>
      <c r="U47" s="382">
        <v>88</v>
      </c>
      <c r="V47" s="423">
        <v>0</v>
      </c>
      <c r="W47" s="1882">
        <v>14</v>
      </c>
      <c r="X47" s="382">
        <f t="shared" si="28"/>
        <v>74</v>
      </c>
      <c r="Y47" s="423">
        <v>0</v>
      </c>
      <c r="Z47" s="1882">
        <v>15</v>
      </c>
      <c r="AA47" s="382">
        <f t="shared" si="29"/>
        <v>59</v>
      </c>
      <c r="AB47" s="423">
        <v>24</v>
      </c>
      <c r="AC47" s="1882">
        <v>13</v>
      </c>
      <c r="AD47" s="569">
        <v>1.875</v>
      </c>
      <c r="AE47" s="569">
        <v>1.875</v>
      </c>
      <c r="AF47" s="382">
        <f t="shared" si="200"/>
        <v>33.75</v>
      </c>
      <c r="AG47" s="382">
        <f t="shared" si="200"/>
        <v>25</v>
      </c>
      <c r="AH47" s="382">
        <f t="shared" si="200"/>
        <v>15.875</v>
      </c>
      <c r="AI47" s="382">
        <f t="shared" si="200"/>
        <v>18.625</v>
      </c>
      <c r="AJ47" s="382">
        <f t="shared" si="200"/>
        <v>26.75</v>
      </c>
      <c r="AK47" s="382">
        <f t="shared" si="201"/>
        <v>28.5</v>
      </c>
      <c r="AL47" s="382">
        <f t="shared" si="201"/>
        <v>29.5</v>
      </c>
      <c r="AM47" s="382">
        <f t="shared" si="201"/>
        <v>38.375</v>
      </c>
      <c r="AN47" s="453">
        <f>IF($AD47&lt;=1,$AD47*BQ47,IF($AD47&lt;=2,BQ47+(($AD47-1)*BR47),BQ47+BR47+BS47))</f>
        <v>40.25</v>
      </c>
      <c r="AO47" s="457">
        <f t="shared" si="202"/>
        <v>0</v>
      </c>
      <c r="AP47" s="455">
        <f t="shared" si="202"/>
        <v>9</v>
      </c>
      <c r="AQ47" s="383">
        <f t="shared" si="202"/>
        <v>9</v>
      </c>
      <c r="AR47" s="383">
        <f t="shared" si="202"/>
        <v>11</v>
      </c>
      <c r="AS47" s="383">
        <f t="shared" si="202"/>
        <v>17</v>
      </c>
      <c r="AT47" s="383">
        <f t="shared" si="202"/>
        <v>13</v>
      </c>
      <c r="AU47" s="383">
        <f t="shared" si="202"/>
        <v>19</v>
      </c>
      <c r="AV47" s="383">
        <f t="shared" si="202"/>
        <v>20</v>
      </c>
      <c r="AW47" s="383">
        <f t="shared" si="202"/>
        <v>22</v>
      </c>
      <c r="AX47" s="383">
        <f t="shared" si="33"/>
        <v>112</v>
      </c>
      <c r="AY47" s="383">
        <v>0</v>
      </c>
      <c r="AZ47" s="383"/>
      <c r="BA47" s="382">
        <f t="shared" si="34"/>
        <v>70</v>
      </c>
      <c r="BB47" s="423">
        <v>0</v>
      </c>
      <c r="BC47" s="506">
        <f t="shared" si="16"/>
        <v>14</v>
      </c>
      <c r="BD47" s="382">
        <f t="shared" si="17"/>
        <v>15</v>
      </c>
      <c r="BE47" s="453">
        <f t="shared" si="18"/>
        <v>13</v>
      </c>
      <c r="BF47" s="382">
        <f t="shared" si="35"/>
        <v>-8</v>
      </c>
      <c r="BG47" s="1882">
        <v>18</v>
      </c>
      <c r="BH47" s="1882">
        <v>18</v>
      </c>
      <c r="BI47" s="1882">
        <v>18</v>
      </c>
      <c r="BJ47" s="1882">
        <v>18</v>
      </c>
      <c r="BK47" s="1882">
        <v>8</v>
      </c>
      <c r="BL47" s="1882">
        <v>9</v>
      </c>
      <c r="BM47" s="1882">
        <v>11</v>
      </c>
      <c r="BN47" s="1882">
        <v>18</v>
      </c>
      <c r="BO47" s="1882">
        <v>12</v>
      </c>
      <c r="BP47" s="1882">
        <v>20</v>
      </c>
      <c r="BQ47" s="1882">
        <v>21</v>
      </c>
      <c r="BR47" s="1882">
        <v>22</v>
      </c>
      <c r="BS47" s="1882">
        <v>24</v>
      </c>
      <c r="BT47" s="16"/>
      <c r="BU47" s="387">
        <f t="shared" si="36"/>
        <v>6.2857142857142856</v>
      </c>
      <c r="BV47" s="382">
        <f t="shared" si="37"/>
        <v>4.8260869565217392</v>
      </c>
      <c r="BW47" s="388">
        <f t="shared" si="38"/>
        <v>3.6122448979591835</v>
      </c>
      <c r="BX47" s="3"/>
      <c r="BY47" s="387">
        <f t="shared" si="24"/>
        <v>88</v>
      </c>
      <c r="BZ47" s="382">
        <f t="shared" si="39"/>
        <v>74</v>
      </c>
      <c r="CA47" s="382">
        <f t="shared" si="40"/>
        <v>59</v>
      </c>
      <c r="CB47" s="382">
        <f t="shared" si="41"/>
        <v>70</v>
      </c>
      <c r="CC47" s="382">
        <f t="shared" si="203"/>
        <v>52</v>
      </c>
      <c r="CD47" s="382">
        <f t="shared" si="204"/>
        <v>34</v>
      </c>
      <c r="CE47" s="382">
        <f t="shared" si="205"/>
        <v>25</v>
      </c>
      <c r="CF47" s="382">
        <f t="shared" si="206"/>
        <v>16</v>
      </c>
      <c r="CG47" s="382">
        <f t="shared" si="207"/>
        <v>19</v>
      </c>
      <c r="CH47" s="382">
        <f t="shared" si="208"/>
        <v>27</v>
      </c>
      <c r="CI47" s="382">
        <f t="shared" si="209"/>
        <v>29</v>
      </c>
      <c r="CJ47" s="382">
        <f t="shared" si="210"/>
        <v>30</v>
      </c>
      <c r="CK47" s="388">
        <f t="shared" si="211"/>
        <v>38</v>
      </c>
      <c r="CL47" s="3"/>
      <c r="CM47" s="384">
        <f t="shared" si="26"/>
        <v>0</v>
      </c>
      <c r="CN47" s="385">
        <f t="shared" si="43"/>
        <v>0</v>
      </c>
      <c r="CO47" s="385">
        <f t="shared" si="194"/>
        <v>24</v>
      </c>
      <c r="CP47" s="385">
        <f t="shared" si="212"/>
        <v>0</v>
      </c>
      <c r="CQ47" s="385">
        <f t="shared" si="213"/>
        <v>0</v>
      </c>
      <c r="CR47" s="385">
        <f t="shared" si="213"/>
        <v>9</v>
      </c>
      <c r="CS47" s="385">
        <f t="shared" si="213"/>
        <v>9</v>
      </c>
      <c r="CT47" s="385">
        <f t="shared" si="213"/>
        <v>11</v>
      </c>
      <c r="CU47" s="385">
        <f t="shared" si="213"/>
        <v>17</v>
      </c>
      <c r="CV47" s="385">
        <f t="shared" si="213"/>
        <v>13</v>
      </c>
      <c r="CW47" s="385">
        <f t="shared" si="213"/>
        <v>19</v>
      </c>
      <c r="CX47" s="386">
        <f t="shared" si="213"/>
        <v>20</v>
      </c>
      <c r="CY47" s="3"/>
      <c r="CZ47" s="586">
        <v>38</v>
      </c>
      <c r="DA47" s="582">
        <v>148</v>
      </c>
      <c r="DB47" s="391">
        <v>199</v>
      </c>
      <c r="DC47" s="576">
        <v>154</v>
      </c>
      <c r="DD47" s="389">
        <v>44</v>
      </c>
      <c r="DE47" s="390">
        <v>16</v>
      </c>
      <c r="DF47" s="390">
        <v>18</v>
      </c>
      <c r="DG47" s="390">
        <v>11</v>
      </c>
      <c r="DH47" s="390">
        <f t="shared" si="45"/>
        <v>11</v>
      </c>
      <c r="DI47" s="390"/>
      <c r="DJ47" s="390"/>
      <c r="DK47" s="390"/>
      <c r="DL47" s="390"/>
      <c r="DM47" s="390"/>
      <c r="DN47" s="390"/>
      <c r="DO47" s="390"/>
      <c r="DP47" s="391">
        <f t="shared" si="46"/>
        <v>100</v>
      </c>
      <c r="DQ47" s="376"/>
      <c r="DR47" s="376"/>
      <c r="DS47" s="385">
        <v>1</v>
      </c>
      <c r="DT47" s="385">
        <v>2</v>
      </c>
      <c r="DU47" s="385">
        <v>1497</v>
      </c>
      <c r="DV47" s="385" t="s">
        <v>2620</v>
      </c>
      <c r="DW47" s="385">
        <v>73</v>
      </c>
      <c r="DX47" s="385" t="s">
        <v>2627</v>
      </c>
      <c r="DY47" s="385">
        <v>0</v>
      </c>
      <c r="DZ47" s="14">
        <v>204622</v>
      </c>
      <c r="EA47" s="426"/>
      <c r="EB47" s="398">
        <v>22</v>
      </c>
      <c r="EC47" s="398" t="s">
        <v>1372</v>
      </c>
      <c r="ED47" s="398" t="s">
        <v>1370</v>
      </c>
      <c r="EF47" s="601">
        <f t="shared" si="47"/>
        <v>188.57142857142856</v>
      </c>
      <c r="EG47" s="597">
        <f t="shared" si="59"/>
        <v>14</v>
      </c>
      <c r="EI47" s="605">
        <f t="shared" si="214"/>
        <v>123</v>
      </c>
    </row>
    <row r="48" spans="1:139" s="372" customFormat="1" ht="16.149999999999999" hidden="1" customHeight="1">
      <c r="A48" s="573" t="s">
        <v>69</v>
      </c>
      <c r="B48" s="407" t="s">
        <v>148</v>
      </c>
      <c r="C48" s="530" t="s">
        <v>1332</v>
      </c>
      <c r="D48" s="393" t="s">
        <v>74</v>
      </c>
      <c r="E48" s="393" t="s">
        <v>149</v>
      </c>
      <c r="F48" s="393"/>
      <c r="G48" s="393">
        <v>110</v>
      </c>
      <c r="H48" s="393" t="s">
        <v>47</v>
      </c>
      <c r="I48" s="393" t="s">
        <v>74</v>
      </c>
      <c r="J48" s="393" t="s">
        <v>48</v>
      </c>
      <c r="K48" s="393"/>
      <c r="L48" s="393" t="s">
        <v>2130</v>
      </c>
      <c r="M48" s="396"/>
      <c r="N48" s="392">
        <v>43433</v>
      </c>
      <c r="O48" s="408">
        <v>3</v>
      </c>
      <c r="P48" s="14">
        <v>0</v>
      </c>
      <c r="Q48" s="14">
        <v>0</v>
      </c>
      <c r="R48" s="576">
        <v>4</v>
      </c>
      <c r="S48" s="391">
        <v>0</v>
      </c>
      <c r="T48" s="382">
        <v>0</v>
      </c>
      <c r="U48" s="382">
        <v>6</v>
      </c>
      <c r="V48" s="423">
        <v>0</v>
      </c>
      <c r="W48" s="1882">
        <v>0</v>
      </c>
      <c r="X48" s="382">
        <f t="shared" si="28"/>
        <v>6</v>
      </c>
      <c r="Y48" s="423">
        <v>0</v>
      </c>
      <c r="Z48" s="1882">
        <v>0</v>
      </c>
      <c r="AA48" s="382">
        <f t="shared" si="29"/>
        <v>6</v>
      </c>
      <c r="AB48" s="423">
        <v>0</v>
      </c>
      <c r="AC48" s="1882">
        <v>6</v>
      </c>
      <c r="AD48" s="569">
        <v>1.875</v>
      </c>
      <c r="AE48" s="569">
        <v>1.875</v>
      </c>
      <c r="AF48" s="382">
        <f>IF($AD48&lt;=1,$AD48*BG48,IF($AD48&lt;=2,BG48+(($AD48-1)*BH48),BG48+BH48+BI48))</f>
        <v>0</v>
      </c>
      <c r="AG48" s="382">
        <f>IF($AD48&lt;=1,$AD48*BH48,IF($AD48&lt;=2,BH48+(($AD48-1)*BI48),BH48+BI48+BJ48))</f>
        <v>0</v>
      </c>
      <c r="AH48" s="382">
        <f>IF($AD48&lt;=1,$AD48*BI48,IF($AD48&lt;=2,BI48+(($AD48-1)*BJ48),BI48+BJ48+BK48))</f>
        <v>0</v>
      </c>
      <c r="AI48" s="382">
        <f>IF($AD48&lt;=1,$AD48*BJ48,IF($AD48&lt;=2,BJ48+(($AD48-1)*BK48),BJ48+BK48+BL48))</f>
        <v>0</v>
      </c>
      <c r="AJ48" s="382">
        <f>IF($AD48&lt;=1,$AD48*BK48,IF($AD48&lt;=2,BK48+(($AD48-1)*BL48),BK48+BL48+BM48))</f>
        <v>0</v>
      </c>
      <c r="AK48" s="382">
        <f>IF($AE48&lt;=1,$AE48*BL48,IF($AE48&lt;=2,BL48+(($AE48-1)*BM48),BL48+BM48+BN48))</f>
        <v>0</v>
      </c>
      <c r="AL48" s="382">
        <f>IF($AE48&lt;=1,$AE48*BM48,IF($AE48&lt;=2,BM48+(($AE48-1)*BN48),BM48+BN48+BO48))</f>
        <v>0</v>
      </c>
      <c r="AM48" s="382">
        <f>IF($AE48&lt;=1,$AE48*BN48,IF($AE48&lt;=2,BN48+(($AE48-1)*BO48),BN48+BO48+BP48))</f>
        <v>0</v>
      </c>
      <c r="AN48" s="453">
        <f>IF($AD48&lt;=1,$AD48*BO48,IF($AD48&lt;=2,BO48+(($AD48-1)*BP48),BO48+BP48+BQ48))</f>
        <v>0</v>
      </c>
      <c r="AO48" s="457">
        <f>ROUND(IF(AA48-AC48-AF48&gt;0,0,AF48+AC48-AA48),0)</f>
        <v>0</v>
      </c>
      <c r="AP48" s="455">
        <f t="shared" ref="AP48:AW48" si="215">ROUND(IF(CB48-AG48-BG48&gt;0,0,BG48+AG48-CB48),0)</f>
        <v>0</v>
      </c>
      <c r="AQ48" s="383">
        <f t="shared" si="215"/>
        <v>0</v>
      </c>
      <c r="AR48" s="383">
        <f t="shared" si="215"/>
        <v>0</v>
      </c>
      <c r="AS48" s="383">
        <f t="shared" si="215"/>
        <v>0</v>
      </c>
      <c r="AT48" s="383">
        <f t="shared" si="215"/>
        <v>0</v>
      </c>
      <c r="AU48" s="383">
        <f t="shared" si="215"/>
        <v>0</v>
      </c>
      <c r="AV48" s="383">
        <f t="shared" si="215"/>
        <v>0</v>
      </c>
      <c r="AW48" s="383">
        <f t="shared" si="215"/>
        <v>0</v>
      </c>
      <c r="AX48" s="383">
        <f t="shared" si="33"/>
        <v>6</v>
      </c>
      <c r="AY48" s="383"/>
      <c r="AZ48" s="383"/>
      <c r="BA48" s="382">
        <f t="shared" si="34"/>
        <v>0</v>
      </c>
      <c r="BB48" s="423">
        <v>0</v>
      </c>
      <c r="BC48" s="506">
        <f t="shared" si="16"/>
        <v>0</v>
      </c>
      <c r="BD48" s="382">
        <f t="shared" si="17"/>
        <v>0</v>
      </c>
      <c r="BE48" s="453">
        <f t="shared" si="18"/>
        <v>6</v>
      </c>
      <c r="BF48" s="382">
        <f t="shared" si="35"/>
        <v>0</v>
      </c>
      <c r="BG48" s="1882">
        <v>0</v>
      </c>
      <c r="BH48" s="1882">
        <v>0</v>
      </c>
      <c r="BI48" s="1882">
        <v>0</v>
      </c>
      <c r="BJ48" s="1882">
        <v>0</v>
      </c>
      <c r="BK48" s="1882">
        <v>0</v>
      </c>
      <c r="BL48" s="1882">
        <v>0</v>
      </c>
      <c r="BM48" s="1882">
        <v>0</v>
      </c>
      <c r="BN48" s="1882">
        <v>0</v>
      </c>
      <c r="BO48" s="1882">
        <v>0</v>
      </c>
      <c r="BP48" s="1882">
        <v>0</v>
      </c>
      <c r="BQ48" s="1882">
        <v>0</v>
      </c>
      <c r="BR48" s="1882">
        <v>0</v>
      </c>
      <c r="BS48" s="1882">
        <v>0</v>
      </c>
      <c r="BT48" s="13"/>
      <c r="BU48" s="384">
        <f t="shared" si="36"/>
        <v>3</v>
      </c>
      <c r="BV48" s="385">
        <f t="shared" si="37"/>
        <v>0</v>
      </c>
      <c r="BW48" s="386">
        <f t="shared" si="38"/>
        <v>1</v>
      </c>
      <c r="BX48" s="3"/>
      <c r="BY48" s="387">
        <f t="shared" si="24"/>
        <v>6</v>
      </c>
      <c r="BZ48" s="382">
        <f t="shared" si="39"/>
        <v>6</v>
      </c>
      <c r="CA48" s="382">
        <f t="shared" si="40"/>
        <v>6</v>
      </c>
      <c r="CB48" s="382">
        <f t="shared" si="41"/>
        <v>0</v>
      </c>
      <c r="CC48" s="382">
        <f t="shared" si="203"/>
        <v>0</v>
      </c>
      <c r="CD48" s="382">
        <f t="shared" si="204"/>
        <v>0</v>
      </c>
      <c r="CE48" s="382">
        <f t="shared" si="205"/>
        <v>0</v>
      </c>
      <c r="CF48" s="382">
        <f t="shared" si="206"/>
        <v>0</v>
      </c>
      <c r="CG48" s="382">
        <f t="shared" si="207"/>
        <v>0</v>
      </c>
      <c r="CH48" s="382">
        <f t="shared" si="208"/>
        <v>0</v>
      </c>
      <c r="CI48" s="382">
        <f t="shared" si="209"/>
        <v>0</v>
      </c>
      <c r="CJ48" s="382">
        <f t="shared" si="210"/>
        <v>0</v>
      </c>
      <c r="CK48" s="388">
        <f t="shared" si="211"/>
        <v>0</v>
      </c>
      <c r="CL48" s="3"/>
      <c r="CM48" s="384">
        <f t="shared" si="26"/>
        <v>0</v>
      </c>
      <c r="CN48" s="385">
        <f t="shared" si="43"/>
        <v>0</v>
      </c>
      <c r="CO48" s="385">
        <f t="shared" ref="CO48:CW48" si="216">AO48</f>
        <v>0</v>
      </c>
      <c r="CP48" s="385">
        <f t="shared" si="216"/>
        <v>0</v>
      </c>
      <c r="CQ48" s="385">
        <f t="shared" si="216"/>
        <v>0</v>
      </c>
      <c r="CR48" s="385">
        <f t="shared" si="216"/>
        <v>0</v>
      </c>
      <c r="CS48" s="385">
        <f t="shared" si="216"/>
        <v>0</v>
      </c>
      <c r="CT48" s="385">
        <f t="shared" si="216"/>
        <v>0</v>
      </c>
      <c r="CU48" s="385">
        <f t="shared" si="216"/>
        <v>0</v>
      </c>
      <c r="CV48" s="385">
        <f t="shared" si="216"/>
        <v>0</v>
      </c>
      <c r="CW48" s="385">
        <f t="shared" si="216"/>
        <v>0</v>
      </c>
      <c r="CX48" s="386">
        <f>AW48</f>
        <v>0</v>
      </c>
      <c r="CY48" s="3"/>
      <c r="CZ48" s="586">
        <v>37</v>
      </c>
      <c r="DA48" s="582">
        <v>22</v>
      </c>
      <c r="DB48" s="391">
        <v>10</v>
      </c>
      <c r="DC48" s="576">
        <v>4</v>
      </c>
      <c r="DD48" s="389">
        <v>0</v>
      </c>
      <c r="DE48" s="390">
        <v>0</v>
      </c>
      <c r="DF48" s="390">
        <v>0</v>
      </c>
      <c r="DG48" s="390">
        <v>0</v>
      </c>
      <c r="DH48" s="390">
        <f t="shared" si="45"/>
        <v>0</v>
      </c>
      <c r="DI48" s="390"/>
      <c r="DJ48" s="390"/>
      <c r="DK48" s="390"/>
      <c r="DL48" s="390"/>
      <c r="DM48" s="390"/>
      <c r="DN48" s="390"/>
      <c r="DO48" s="390"/>
      <c r="DP48" s="391">
        <f t="shared" si="46"/>
        <v>0</v>
      </c>
      <c r="DQ48" s="376"/>
      <c r="DR48" s="376"/>
      <c r="DS48" s="385">
        <v>4</v>
      </c>
      <c r="DT48" s="385">
        <v>2</v>
      </c>
      <c r="DU48" s="385">
        <v>1026</v>
      </c>
      <c r="DV48" s="385" t="s">
        <v>2620</v>
      </c>
      <c r="DW48" s="385">
        <v>73</v>
      </c>
      <c r="DX48" s="385" t="s">
        <v>2627</v>
      </c>
      <c r="DY48" s="385">
        <v>0</v>
      </c>
      <c r="DZ48" s="14">
        <v>0</v>
      </c>
      <c r="EA48" s="426"/>
      <c r="EB48" s="398">
        <v>20</v>
      </c>
      <c r="EC48" s="398" t="s">
        <v>1372</v>
      </c>
      <c r="ED48" s="398" t="s">
        <v>1370</v>
      </c>
      <c r="EF48" s="601" t="str">
        <f t="shared" si="47"/>
        <v>ok</v>
      </c>
      <c r="EG48" s="597">
        <f t="shared" si="59"/>
        <v>0</v>
      </c>
      <c r="EI48" s="605">
        <f t="shared" si="214"/>
        <v>6</v>
      </c>
    </row>
    <row r="49" spans="1:139" s="372" customFormat="1" ht="16.149999999999999" hidden="1" customHeight="1">
      <c r="A49" s="573" t="s">
        <v>45</v>
      </c>
      <c r="B49" s="409" t="s">
        <v>1188</v>
      </c>
      <c r="C49" s="410" t="s">
        <v>1188</v>
      </c>
      <c r="D49" s="394" t="s">
        <v>46</v>
      </c>
      <c r="E49" s="394" t="s">
        <v>150</v>
      </c>
      <c r="F49" s="394" t="s">
        <v>151</v>
      </c>
      <c r="G49" s="394">
        <v>110</v>
      </c>
      <c r="H49" s="394" t="s">
        <v>47</v>
      </c>
      <c r="I49" s="394" t="s">
        <v>99</v>
      </c>
      <c r="J49" s="394" t="s">
        <v>1109</v>
      </c>
      <c r="K49" s="393" t="s">
        <v>2147</v>
      </c>
      <c r="L49" s="393" t="s">
        <v>2130</v>
      </c>
      <c r="M49" s="396" t="s">
        <v>2550</v>
      </c>
      <c r="N49" s="392">
        <v>44546</v>
      </c>
      <c r="O49" s="408">
        <v>3</v>
      </c>
      <c r="P49" s="14">
        <v>207821</v>
      </c>
      <c r="Q49" s="14">
        <v>207821</v>
      </c>
      <c r="R49" s="576">
        <v>601</v>
      </c>
      <c r="S49" s="391">
        <v>321</v>
      </c>
      <c r="T49" s="382">
        <v>8</v>
      </c>
      <c r="U49" s="382">
        <v>325</v>
      </c>
      <c r="V49" s="423">
        <v>0</v>
      </c>
      <c r="W49" s="1882">
        <v>50</v>
      </c>
      <c r="X49" s="382">
        <f t="shared" si="28"/>
        <v>275</v>
      </c>
      <c r="Y49" s="423">
        <v>0</v>
      </c>
      <c r="Z49" s="1882">
        <v>60</v>
      </c>
      <c r="AA49" s="382">
        <f t="shared" si="29"/>
        <v>215</v>
      </c>
      <c r="AB49" s="423">
        <v>0</v>
      </c>
      <c r="AC49" s="1882">
        <v>41</v>
      </c>
      <c r="AD49" s="569">
        <v>1.875</v>
      </c>
      <c r="AE49" s="569">
        <v>1.875</v>
      </c>
      <c r="AF49" s="382">
        <f t="shared" ref="AF49:AJ50" si="217">IF($AD49&lt;=1,$AD49*BI49,IF($AD49&lt;=2,BI49+(($AD49-1)*BJ49),BI49+BJ49+BK49))</f>
        <v>74</v>
      </c>
      <c r="AG49" s="382">
        <f t="shared" si="217"/>
        <v>0</v>
      </c>
      <c r="AH49" s="382">
        <f t="shared" si="217"/>
        <v>0</v>
      </c>
      <c r="AI49" s="382">
        <f t="shared" si="217"/>
        <v>0</v>
      </c>
      <c r="AJ49" s="382">
        <f t="shared" si="217"/>
        <v>0</v>
      </c>
      <c r="AK49" s="382">
        <f t="shared" ref="AK49:AM50" si="218">IF($AE49&lt;=1,$AE49*BN49,IF($AE49&lt;=2,BN49+(($AE49-1)*BO49),BN49+BO49+BP49))</f>
        <v>0</v>
      </c>
      <c r="AL49" s="382">
        <f t="shared" si="218"/>
        <v>0</v>
      </c>
      <c r="AM49" s="382">
        <f t="shared" si="218"/>
        <v>0</v>
      </c>
      <c r="AN49" s="453">
        <f>IF($AD49&lt;=1,$AD49*BQ49,IF($AD49&lt;=2,BQ49+(($AD49-1)*BR49),BQ49+BR49+BS49))</f>
        <v>0</v>
      </c>
      <c r="AO49" s="457">
        <f t="shared" ref="AO49:AW50" si="219">ROUND(IF(CC49-BH49-AF49&gt;0,0,AF49+BH49-CC49),0)</f>
        <v>0</v>
      </c>
      <c r="AP49" s="455">
        <f t="shared" si="219"/>
        <v>0</v>
      </c>
      <c r="AQ49" s="383">
        <f t="shared" si="219"/>
        <v>0</v>
      </c>
      <c r="AR49" s="383">
        <f t="shared" si="219"/>
        <v>0</v>
      </c>
      <c r="AS49" s="383">
        <f t="shared" si="219"/>
        <v>0</v>
      </c>
      <c r="AT49" s="383">
        <f t="shared" si="219"/>
        <v>0</v>
      </c>
      <c r="AU49" s="383">
        <f t="shared" si="219"/>
        <v>0</v>
      </c>
      <c r="AV49" s="383">
        <f t="shared" si="219"/>
        <v>0</v>
      </c>
      <c r="AW49" s="383">
        <f t="shared" si="219"/>
        <v>0</v>
      </c>
      <c r="AX49" s="383">
        <f t="shared" si="33"/>
        <v>325</v>
      </c>
      <c r="AY49" s="383">
        <v>0</v>
      </c>
      <c r="AZ49" s="383"/>
      <c r="BA49" s="382">
        <f t="shared" si="34"/>
        <v>174</v>
      </c>
      <c r="BB49" s="423">
        <v>0</v>
      </c>
      <c r="BC49" s="506">
        <f t="shared" si="16"/>
        <v>50</v>
      </c>
      <c r="BD49" s="382">
        <f t="shared" si="17"/>
        <v>60</v>
      </c>
      <c r="BE49" s="453">
        <f t="shared" si="18"/>
        <v>41</v>
      </c>
      <c r="BF49" s="382">
        <f t="shared" si="35"/>
        <v>0</v>
      </c>
      <c r="BG49" s="1882">
        <v>50</v>
      </c>
      <c r="BH49" s="1882">
        <v>50</v>
      </c>
      <c r="BI49" s="1882">
        <v>74</v>
      </c>
      <c r="BJ49" s="1882">
        <v>0</v>
      </c>
      <c r="BK49" s="1882">
        <v>0</v>
      </c>
      <c r="BL49" s="1882">
        <v>0</v>
      </c>
      <c r="BM49" s="1882">
        <v>0</v>
      </c>
      <c r="BN49" s="1882">
        <v>0</v>
      </c>
      <c r="BO49" s="1882">
        <v>0</v>
      </c>
      <c r="BP49" s="1882">
        <v>0</v>
      </c>
      <c r="BQ49" s="1882">
        <v>0</v>
      </c>
      <c r="BR49" s="1882">
        <v>0</v>
      </c>
      <c r="BS49" s="1882">
        <v>0</v>
      </c>
      <c r="BT49" s="13"/>
      <c r="BU49" s="384">
        <f t="shared" si="36"/>
        <v>6.4569536423841063</v>
      </c>
      <c r="BV49" s="385">
        <f t="shared" si="37"/>
        <v>5.4635761589403975</v>
      </c>
      <c r="BW49" s="386">
        <f t="shared" si="38"/>
        <v>4.5744680851063828</v>
      </c>
      <c r="BX49" s="3"/>
      <c r="BY49" s="387">
        <f t="shared" si="24"/>
        <v>325</v>
      </c>
      <c r="BZ49" s="382">
        <f t="shared" si="39"/>
        <v>275</v>
      </c>
      <c r="CA49" s="382">
        <f t="shared" si="40"/>
        <v>215</v>
      </c>
      <c r="CB49" s="382">
        <f t="shared" si="41"/>
        <v>174</v>
      </c>
      <c r="CC49" s="382">
        <f t="shared" si="163"/>
        <v>124</v>
      </c>
      <c r="CD49" s="382">
        <f t="shared" si="164"/>
        <v>74</v>
      </c>
      <c r="CE49" s="382">
        <f t="shared" si="165"/>
        <v>0</v>
      </c>
      <c r="CF49" s="382">
        <f t="shared" si="166"/>
        <v>0</v>
      </c>
      <c r="CG49" s="382">
        <f t="shared" si="167"/>
        <v>0</v>
      </c>
      <c r="CH49" s="382">
        <f t="shared" si="168"/>
        <v>0</v>
      </c>
      <c r="CI49" s="382">
        <f t="shared" si="169"/>
        <v>0</v>
      </c>
      <c r="CJ49" s="382">
        <f t="shared" si="170"/>
        <v>0</v>
      </c>
      <c r="CK49" s="388">
        <f t="shared" si="171"/>
        <v>0</v>
      </c>
      <c r="CL49" s="3"/>
      <c r="CM49" s="384">
        <f t="shared" si="26"/>
        <v>0</v>
      </c>
      <c r="CN49" s="385">
        <f t="shared" si="43"/>
        <v>0</v>
      </c>
      <c r="CO49" s="385">
        <f>AB49</f>
        <v>0</v>
      </c>
      <c r="CP49" s="385">
        <f t="shared" ref="CP49:CP50" si="220">BB49</f>
        <v>0</v>
      </c>
      <c r="CQ49" s="385">
        <f t="shared" ref="CQ49:CX50" si="221">AO49</f>
        <v>0</v>
      </c>
      <c r="CR49" s="385">
        <f t="shared" si="221"/>
        <v>0</v>
      </c>
      <c r="CS49" s="385">
        <f t="shared" si="221"/>
        <v>0</v>
      </c>
      <c r="CT49" s="385">
        <f t="shared" si="221"/>
        <v>0</v>
      </c>
      <c r="CU49" s="385">
        <f t="shared" si="221"/>
        <v>0</v>
      </c>
      <c r="CV49" s="385">
        <f t="shared" si="221"/>
        <v>0</v>
      </c>
      <c r="CW49" s="385">
        <f t="shared" si="221"/>
        <v>0</v>
      </c>
      <c r="CX49" s="386">
        <f t="shared" si="221"/>
        <v>0</v>
      </c>
      <c r="CY49" s="3"/>
      <c r="CZ49" s="586">
        <v>343</v>
      </c>
      <c r="DA49" s="582">
        <v>642</v>
      </c>
      <c r="DB49" s="391">
        <v>673</v>
      </c>
      <c r="DC49" s="576">
        <v>601</v>
      </c>
      <c r="DD49" s="389">
        <v>24</v>
      </c>
      <c r="DE49" s="390">
        <v>259</v>
      </c>
      <c r="DF49" s="390">
        <v>12</v>
      </c>
      <c r="DG49" s="390">
        <v>18</v>
      </c>
      <c r="DH49" s="390">
        <f t="shared" si="45"/>
        <v>8</v>
      </c>
      <c r="DI49" s="390"/>
      <c r="DJ49" s="390"/>
      <c r="DK49" s="390"/>
      <c r="DL49" s="390"/>
      <c r="DM49" s="390"/>
      <c r="DN49" s="390"/>
      <c r="DO49" s="390"/>
      <c r="DP49" s="391">
        <f t="shared" si="46"/>
        <v>321</v>
      </c>
      <c r="DQ49" s="376"/>
      <c r="DR49" s="376"/>
      <c r="DS49" s="385">
        <v>3</v>
      </c>
      <c r="DT49" s="385">
        <v>3</v>
      </c>
      <c r="DU49" s="385">
        <v>1163</v>
      </c>
      <c r="DV49" s="385" t="s">
        <v>2620</v>
      </c>
      <c r="DW49" s="385">
        <v>73</v>
      </c>
      <c r="DX49" s="385" t="s">
        <v>2628</v>
      </c>
      <c r="DY49" s="385">
        <v>0</v>
      </c>
      <c r="DZ49" s="14">
        <v>207821</v>
      </c>
      <c r="EA49" s="426"/>
      <c r="EB49" s="398">
        <v>20</v>
      </c>
      <c r="EC49" s="398" t="s">
        <v>1371</v>
      </c>
      <c r="ED49" s="398" t="s">
        <v>1370</v>
      </c>
      <c r="EF49" s="601">
        <f t="shared" si="47"/>
        <v>195</v>
      </c>
      <c r="EG49" s="597">
        <f t="shared" si="59"/>
        <v>50</v>
      </c>
      <c r="EI49" s="605">
        <f t="shared" si="214"/>
        <v>333</v>
      </c>
    </row>
    <row r="50" spans="1:139" s="372" customFormat="1" ht="16.149999999999999" hidden="1" customHeight="1">
      <c r="A50" s="573" t="s">
        <v>45</v>
      </c>
      <c r="B50" s="407" t="s">
        <v>2546</v>
      </c>
      <c r="C50" s="530" t="s">
        <v>1188</v>
      </c>
      <c r="D50" s="393" t="s">
        <v>46</v>
      </c>
      <c r="E50" s="393" t="s">
        <v>150</v>
      </c>
      <c r="F50" s="393" t="s">
        <v>167</v>
      </c>
      <c r="G50" s="393">
        <v>110</v>
      </c>
      <c r="H50" s="393" t="s">
        <v>47</v>
      </c>
      <c r="I50" s="393" t="s">
        <v>99</v>
      </c>
      <c r="J50" s="393" t="s">
        <v>1109</v>
      </c>
      <c r="K50" s="393" t="s">
        <v>2147</v>
      </c>
      <c r="L50" s="393"/>
      <c r="M50" s="396" t="s">
        <v>2549</v>
      </c>
      <c r="N50" s="392">
        <v>46079</v>
      </c>
      <c r="O50" s="408">
        <v>3</v>
      </c>
      <c r="P50" s="14">
        <v>207821</v>
      </c>
      <c r="Q50" s="14">
        <v>207821</v>
      </c>
      <c r="R50" s="576"/>
      <c r="S50" s="391">
        <v>0</v>
      </c>
      <c r="T50" s="382">
        <v>0</v>
      </c>
      <c r="U50" s="382">
        <v>0</v>
      </c>
      <c r="V50" s="423">
        <v>0</v>
      </c>
      <c r="W50" s="1882">
        <v>0</v>
      </c>
      <c r="X50" s="382">
        <f t="shared" si="28"/>
        <v>0</v>
      </c>
      <c r="Y50" s="423">
        <v>0</v>
      </c>
      <c r="Z50" s="1882">
        <v>0</v>
      </c>
      <c r="AA50" s="382">
        <f t="shared" si="29"/>
        <v>0</v>
      </c>
      <c r="AB50" s="423">
        <v>0</v>
      </c>
      <c r="AC50" s="1882">
        <v>0</v>
      </c>
      <c r="AD50" s="569">
        <v>1.875</v>
      </c>
      <c r="AE50" s="569">
        <v>1.875</v>
      </c>
      <c r="AF50" s="382">
        <f t="shared" si="217"/>
        <v>0</v>
      </c>
      <c r="AG50" s="382">
        <f t="shared" si="217"/>
        <v>29.75</v>
      </c>
      <c r="AH50" s="382">
        <f t="shared" si="217"/>
        <v>65.5</v>
      </c>
      <c r="AI50" s="382">
        <f t="shared" si="217"/>
        <v>72.75</v>
      </c>
      <c r="AJ50" s="382">
        <f t="shared" si="217"/>
        <v>111.125</v>
      </c>
      <c r="AK50" s="382">
        <f t="shared" si="218"/>
        <v>121</v>
      </c>
      <c r="AL50" s="382">
        <f t="shared" si="218"/>
        <v>100.5</v>
      </c>
      <c r="AM50" s="382">
        <f t="shared" si="218"/>
        <v>115.125</v>
      </c>
      <c r="AN50" s="453">
        <f>IF($AD50&lt;=1,$AD50*BQ50,IF($AD50&lt;=2,BQ50+(($AD50-1)*BR50),BQ50+BR50+BS50))</f>
        <v>121.625</v>
      </c>
      <c r="AO50" s="457">
        <f t="shared" si="219"/>
        <v>0</v>
      </c>
      <c r="AP50" s="455">
        <f t="shared" si="219"/>
        <v>30</v>
      </c>
      <c r="AQ50" s="383">
        <f t="shared" si="219"/>
        <v>36</v>
      </c>
      <c r="AR50" s="383">
        <f t="shared" si="219"/>
        <v>41</v>
      </c>
      <c r="AS50" s="383">
        <f t="shared" si="219"/>
        <v>74</v>
      </c>
      <c r="AT50" s="383">
        <f t="shared" si="219"/>
        <v>52</v>
      </c>
      <c r="AU50" s="383">
        <f t="shared" si="219"/>
        <v>59</v>
      </c>
      <c r="AV50" s="383">
        <f t="shared" si="219"/>
        <v>62</v>
      </c>
      <c r="AW50" s="383">
        <f t="shared" si="219"/>
        <v>67</v>
      </c>
      <c r="AX50" s="383">
        <f t="shared" si="33"/>
        <v>0</v>
      </c>
      <c r="AY50" s="383">
        <v>0</v>
      </c>
      <c r="AZ50" s="383"/>
      <c r="BA50" s="382">
        <f t="shared" si="34"/>
        <v>0</v>
      </c>
      <c r="BB50" s="423">
        <v>0</v>
      </c>
      <c r="BC50" s="506">
        <f t="shared" si="16"/>
        <v>0</v>
      </c>
      <c r="BD50" s="382">
        <f t="shared" si="17"/>
        <v>0</v>
      </c>
      <c r="BE50" s="453">
        <f t="shared" si="18"/>
        <v>0</v>
      </c>
      <c r="BF50" s="382">
        <f t="shared" si="35"/>
        <v>0</v>
      </c>
      <c r="BG50" s="1882">
        <v>0</v>
      </c>
      <c r="BH50" s="1882">
        <v>0</v>
      </c>
      <c r="BI50" s="1882">
        <v>0</v>
      </c>
      <c r="BJ50" s="1882">
        <v>0</v>
      </c>
      <c r="BK50" s="1882">
        <v>34</v>
      </c>
      <c r="BL50" s="1882">
        <v>36</v>
      </c>
      <c r="BM50" s="1882">
        <v>42</v>
      </c>
      <c r="BN50" s="1882">
        <v>79</v>
      </c>
      <c r="BO50" s="1882">
        <v>48</v>
      </c>
      <c r="BP50" s="1882">
        <v>60</v>
      </c>
      <c r="BQ50" s="1882">
        <v>63</v>
      </c>
      <c r="BR50" s="1882">
        <v>67</v>
      </c>
      <c r="BS50" s="1882">
        <v>72</v>
      </c>
      <c r="BT50" s="13"/>
      <c r="BU50" s="384">
        <f t="shared" si="36"/>
        <v>0</v>
      </c>
      <c r="BV50" s="385">
        <f t="shared" si="37"/>
        <v>0</v>
      </c>
      <c r="BW50" s="386">
        <f t="shared" si="38"/>
        <v>0</v>
      </c>
      <c r="BX50" s="3"/>
      <c r="BY50" s="387">
        <f t="shared" si="24"/>
        <v>0</v>
      </c>
      <c r="BZ50" s="382">
        <f t="shared" si="39"/>
        <v>0</v>
      </c>
      <c r="CA50" s="382">
        <f t="shared" si="40"/>
        <v>0</v>
      </c>
      <c r="CB50" s="382">
        <f t="shared" si="41"/>
        <v>0</v>
      </c>
      <c r="CC50" s="382">
        <f t="shared" si="163"/>
        <v>0</v>
      </c>
      <c r="CD50" s="382">
        <f t="shared" si="164"/>
        <v>0</v>
      </c>
      <c r="CE50" s="382">
        <f t="shared" si="165"/>
        <v>30</v>
      </c>
      <c r="CF50" s="382">
        <f t="shared" si="166"/>
        <v>66</v>
      </c>
      <c r="CG50" s="382">
        <f t="shared" si="167"/>
        <v>73</v>
      </c>
      <c r="CH50" s="382">
        <f t="shared" si="168"/>
        <v>111</v>
      </c>
      <c r="CI50" s="382">
        <f t="shared" si="169"/>
        <v>121</v>
      </c>
      <c r="CJ50" s="382">
        <f t="shared" si="170"/>
        <v>101</v>
      </c>
      <c r="CK50" s="388">
        <f t="shared" si="171"/>
        <v>115</v>
      </c>
      <c r="CL50" s="3"/>
      <c r="CM50" s="384">
        <f t="shared" si="26"/>
        <v>0</v>
      </c>
      <c r="CN50" s="385">
        <f t="shared" si="43"/>
        <v>0</v>
      </c>
      <c r="CO50" s="385">
        <f>AB50</f>
        <v>0</v>
      </c>
      <c r="CP50" s="385">
        <f t="shared" si="220"/>
        <v>0</v>
      </c>
      <c r="CQ50" s="385">
        <f t="shared" si="221"/>
        <v>0</v>
      </c>
      <c r="CR50" s="385">
        <f t="shared" si="221"/>
        <v>30</v>
      </c>
      <c r="CS50" s="385">
        <f t="shared" si="221"/>
        <v>36</v>
      </c>
      <c r="CT50" s="385">
        <f t="shared" si="221"/>
        <v>41</v>
      </c>
      <c r="CU50" s="385">
        <f t="shared" si="221"/>
        <v>74</v>
      </c>
      <c r="CV50" s="385">
        <f t="shared" si="221"/>
        <v>52</v>
      </c>
      <c r="CW50" s="385">
        <f t="shared" si="221"/>
        <v>59</v>
      </c>
      <c r="CX50" s="386">
        <f t="shared" si="221"/>
        <v>62</v>
      </c>
      <c r="CY50" s="3"/>
      <c r="CZ50" s="586"/>
      <c r="DA50" s="582"/>
      <c r="DB50" s="391"/>
      <c r="DC50" s="576"/>
      <c r="DD50" s="389"/>
      <c r="DE50" s="390">
        <v>0</v>
      </c>
      <c r="DF50" s="390">
        <v>0</v>
      </c>
      <c r="DG50" s="390">
        <v>0</v>
      </c>
      <c r="DH50" s="390">
        <f t="shared" si="45"/>
        <v>0</v>
      </c>
      <c r="DI50" s="390"/>
      <c r="DJ50" s="390"/>
      <c r="DK50" s="390"/>
      <c r="DL50" s="390"/>
      <c r="DM50" s="390"/>
      <c r="DN50" s="390"/>
      <c r="DO50" s="390"/>
      <c r="DP50" s="391">
        <f t="shared" si="46"/>
        <v>0</v>
      </c>
      <c r="DQ50" s="376"/>
      <c r="DR50" s="376"/>
      <c r="DS50" s="385">
        <v>3</v>
      </c>
      <c r="DT50" s="385">
        <v>3</v>
      </c>
      <c r="DU50" s="385">
        <v>1163</v>
      </c>
      <c r="DV50" s="385" t="s">
        <v>2620</v>
      </c>
      <c r="DW50" s="385">
        <v>73</v>
      </c>
      <c r="DX50" s="385" t="s">
        <v>2628</v>
      </c>
      <c r="DY50" s="385">
        <v>0</v>
      </c>
      <c r="DZ50" s="14">
        <v>207821</v>
      </c>
      <c r="EA50" s="426"/>
      <c r="EB50" s="398">
        <v>20</v>
      </c>
      <c r="EC50" s="398" t="s">
        <v>1371</v>
      </c>
      <c r="ED50" s="398" t="s">
        <v>1370</v>
      </c>
      <c r="EF50" s="601" t="str">
        <f t="shared" si="47"/>
        <v>ok</v>
      </c>
      <c r="EG50" s="597">
        <f t="shared" si="59"/>
        <v>0</v>
      </c>
      <c r="EI50" s="605">
        <f t="shared" si="214"/>
        <v>0</v>
      </c>
    </row>
    <row r="51" spans="1:139" s="372" customFormat="1" ht="16.149999999999999" hidden="1" customHeight="1">
      <c r="A51" s="573" t="s">
        <v>69</v>
      </c>
      <c r="B51" s="531" t="s">
        <v>1191</v>
      </c>
      <c r="C51" s="532" t="s">
        <v>1191</v>
      </c>
      <c r="D51" s="533" t="s">
        <v>74</v>
      </c>
      <c r="E51" s="393" t="s">
        <v>458</v>
      </c>
      <c r="F51" s="393"/>
      <c r="G51" s="395">
        <v>110</v>
      </c>
      <c r="H51" s="393" t="s">
        <v>55</v>
      </c>
      <c r="I51" s="393" t="s">
        <v>74</v>
      </c>
      <c r="J51" s="393" t="s">
        <v>48</v>
      </c>
      <c r="K51" s="393"/>
      <c r="L51" s="393" t="s">
        <v>2130</v>
      </c>
      <c r="M51" s="396"/>
      <c r="N51" s="392">
        <v>44559</v>
      </c>
      <c r="O51" s="408">
        <v>3</v>
      </c>
      <c r="P51" s="14">
        <v>0</v>
      </c>
      <c r="Q51" s="14">
        <v>0</v>
      </c>
      <c r="R51" s="576">
        <v>2</v>
      </c>
      <c r="S51" s="391">
        <v>0</v>
      </c>
      <c r="T51" s="382">
        <v>0</v>
      </c>
      <c r="U51" s="382">
        <v>2</v>
      </c>
      <c r="V51" s="423">
        <v>0</v>
      </c>
      <c r="W51" s="1882">
        <v>0</v>
      </c>
      <c r="X51" s="382">
        <f t="shared" si="28"/>
        <v>2</v>
      </c>
      <c r="Y51" s="423">
        <v>0</v>
      </c>
      <c r="Z51" s="1882">
        <v>0</v>
      </c>
      <c r="AA51" s="382">
        <f t="shared" si="29"/>
        <v>2</v>
      </c>
      <c r="AB51" s="423">
        <v>0</v>
      </c>
      <c r="AC51" s="1882">
        <v>2</v>
      </c>
      <c r="AD51" s="569">
        <v>1.875</v>
      </c>
      <c r="AE51" s="569">
        <v>1.875</v>
      </c>
      <c r="AF51" s="382">
        <f>IF($AD51&lt;=1,$AD51*BG51,IF($AD51&lt;=2,BG51+(($AD51-1)*BH51),BG51+BH51+BI51))</f>
        <v>0</v>
      </c>
      <c r="AG51" s="382">
        <f>IF($AD51&lt;=1,$AD51*BH51,IF($AD51&lt;=2,BH51+(($AD51-1)*BI51),BH51+BI51+BJ51))</f>
        <v>0</v>
      </c>
      <c r="AH51" s="382">
        <f>IF($AD51&lt;=1,$AD51*BI51,IF($AD51&lt;=2,BI51+(($AD51-1)*BJ51),BI51+BJ51+BK51))</f>
        <v>0</v>
      </c>
      <c r="AI51" s="382">
        <f>IF($AD51&lt;=1,$AD51*BJ51,IF($AD51&lt;=2,BJ51+(($AD51-1)*BK51),BJ51+BK51+BL51))</f>
        <v>0</v>
      </c>
      <c r="AJ51" s="382">
        <f>IF($AD51&lt;=1,$AD51*BK51,IF($AD51&lt;=2,BK51+(($AD51-1)*BL51),BK51+BL51+BM51))</f>
        <v>0</v>
      </c>
      <c r="AK51" s="382">
        <f>IF($AE51&lt;=1,$AE51*BL51,IF($AE51&lt;=2,BL51+(($AE51-1)*BM51),BL51+BM51+BN51))</f>
        <v>0</v>
      </c>
      <c r="AL51" s="382">
        <f>IF($AE51&lt;=1,$AE51*BM51,IF($AE51&lt;=2,BM51+(($AE51-1)*BN51),BM51+BN51+BO51))</f>
        <v>0</v>
      </c>
      <c r="AM51" s="382">
        <f>IF($AE51&lt;=1,$AE51*BN51,IF($AE51&lt;=2,BN51+(($AE51-1)*BO51),BN51+BO51+BP51))</f>
        <v>0</v>
      </c>
      <c r="AN51" s="453">
        <f>IF($AD51&lt;=1,$AD51*BO51,IF($AD51&lt;=2,BO51+(($AD51-1)*BP51),BO51+BP51+BQ51))</f>
        <v>0</v>
      </c>
      <c r="AO51" s="457">
        <f>ROUND(IF(AA51-AC51-AF51&gt;0,0,AF51+AC51-AA51),0)</f>
        <v>0</v>
      </c>
      <c r="AP51" s="455">
        <f t="shared" ref="AP51:AW51" si="222">ROUND(IF(CB51-AG51-BG51&gt;0,0,BG51+AG51-CB51),0)</f>
        <v>0</v>
      </c>
      <c r="AQ51" s="383">
        <f t="shared" si="222"/>
        <v>0</v>
      </c>
      <c r="AR51" s="383">
        <f t="shared" si="222"/>
        <v>0</v>
      </c>
      <c r="AS51" s="383">
        <f t="shared" si="222"/>
        <v>0</v>
      </c>
      <c r="AT51" s="383">
        <f t="shared" si="222"/>
        <v>0</v>
      </c>
      <c r="AU51" s="383">
        <f t="shared" si="222"/>
        <v>0</v>
      </c>
      <c r="AV51" s="383">
        <f t="shared" si="222"/>
        <v>0</v>
      </c>
      <c r="AW51" s="383">
        <f t="shared" si="222"/>
        <v>0</v>
      </c>
      <c r="AX51" s="383">
        <f t="shared" si="33"/>
        <v>2</v>
      </c>
      <c r="AY51" s="383"/>
      <c r="AZ51" s="383"/>
      <c r="BA51" s="382">
        <f t="shared" si="34"/>
        <v>0</v>
      </c>
      <c r="BB51" s="423">
        <v>0</v>
      </c>
      <c r="BC51" s="506">
        <f t="shared" si="16"/>
        <v>0</v>
      </c>
      <c r="BD51" s="382">
        <f t="shared" si="17"/>
        <v>0</v>
      </c>
      <c r="BE51" s="453">
        <f t="shared" si="18"/>
        <v>2</v>
      </c>
      <c r="BF51" s="382">
        <f t="shared" si="35"/>
        <v>0</v>
      </c>
      <c r="BG51" s="1882">
        <v>0</v>
      </c>
      <c r="BH51" s="1882">
        <v>0</v>
      </c>
      <c r="BI51" s="1882">
        <v>0</v>
      </c>
      <c r="BJ51" s="1882">
        <v>0</v>
      </c>
      <c r="BK51" s="1882">
        <v>0</v>
      </c>
      <c r="BL51" s="1882">
        <v>0</v>
      </c>
      <c r="BM51" s="1882">
        <v>0</v>
      </c>
      <c r="BN51" s="1882">
        <v>0</v>
      </c>
      <c r="BO51" s="1882">
        <v>0</v>
      </c>
      <c r="BP51" s="1882">
        <v>0</v>
      </c>
      <c r="BQ51" s="1882">
        <v>0</v>
      </c>
      <c r="BR51" s="1882">
        <v>0</v>
      </c>
      <c r="BS51" s="1882">
        <v>0</v>
      </c>
      <c r="BT51" s="13"/>
      <c r="BU51" s="384">
        <f t="shared" si="36"/>
        <v>3</v>
      </c>
      <c r="BV51" s="385">
        <f t="shared" si="37"/>
        <v>0</v>
      </c>
      <c r="BW51" s="386">
        <f t="shared" si="38"/>
        <v>1</v>
      </c>
      <c r="BX51" s="3"/>
      <c r="BY51" s="387">
        <f t="shared" si="24"/>
        <v>2</v>
      </c>
      <c r="BZ51" s="382">
        <f t="shared" si="39"/>
        <v>2</v>
      </c>
      <c r="CA51" s="382">
        <f t="shared" si="40"/>
        <v>2</v>
      </c>
      <c r="CB51" s="382">
        <f t="shared" si="41"/>
        <v>0</v>
      </c>
      <c r="CC51" s="382">
        <f t="shared" si="163"/>
        <v>0</v>
      </c>
      <c r="CD51" s="382">
        <f t="shared" si="164"/>
        <v>0</v>
      </c>
      <c r="CE51" s="382">
        <f t="shared" si="165"/>
        <v>0</v>
      </c>
      <c r="CF51" s="382">
        <f t="shared" si="166"/>
        <v>0</v>
      </c>
      <c r="CG51" s="382">
        <f t="shared" si="167"/>
        <v>0</v>
      </c>
      <c r="CH51" s="382">
        <f t="shared" si="168"/>
        <v>0</v>
      </c>
      <c r="CI51" s="382">
        <f t="shared" si="169"/>
        <v>0</v>
      </c>
      <c r="CJ51" s="382">
        <f t="shared" si="170"/>
        <v>0</v>
      </c>
      <c r="CK51" s="388">
        <f t="shared" si="171"/>
        <v>0</v>
      </c>
      <c r="CL51" s="3"/>
      <c r="CM51" s="384">
        <f t="shared" si="26"/>
        <v>0</v>
      </c>
      <c r="CN51" s="385">
        <f t="shared" si="43"/>
        <v>0</v>
      </c>
      <c r="CO51" s="385">
        <f t="shared" ref="CO51:CW51" si="223">AO51</f>
        <v>0</v>
      </c>
      <c r="CP51" s="385">
        <f t="shared" si="223"/>
        <v>0</v>
      </c>
      <c r="CQ51" s="385">
        <f t="shared" si="223"/>
        <v>0</v>
      </c>
      <c r="CR51" s="385">
        <f t="shared" si="223"/>
        <v>0</v>
      </c>
      <c r="CS51" s="385">
        <f t="shared" si="223"/>
        <v>0</v>
      </c>
      <c r="CT51" s="385">
        <f t="shared" si="223"/>
        <v>0</v>
      </c>
      <c r="CU51" s="385">
        <f t="shared" si="223"/>
        <v>0</v>
      </c>
      <c r="CV51" s="385">
        <f t="shared" si="223"/>
        <v>0</v>
      </c>
      <c r="CW51" s="385">
        <f t="shared" si="223"/>
        <v>0</v>
      </c>
      <c r="CX51" s="386">
        <f>AW51</f>
        <v>0</v>
      </c>
      <c r="CY51" s="3"/>
      <c r="CZ51" s="586">
        <v>0</v>
      </c>
      <c r="DA51" s="582">
        <v>16</v>
      </c>
      <c r="DB51" s="391">
        <v>8</v>
      </c>
      <c r="DC51" s="576">
        <v>2</v>
      </c>
      <c r="DD51" s="389">
        <v>0</v>
      </c>
      <c r="DE51" s="390">
        <v>0</v>
      </c>
      <c r="DF51" s="390">
        <v>0</v>
      </c>
      <c r="DG51" s="390">
        <v>0</v>
      </c>
      <c r="DH51" s="390">
        <f t="shared" si="45"/>
        <v>0</v>
      </c>
      <c r="DI51" s="390"/>
      <c r="DJ51" s="390"/>
      <c r="DK51" s="390"/>
      <c r="DL51" s="390"/>
      <c r="DM51" s="390"/>
      <c r="DN51" s="390"/>
      <c r="DO51" s="390"/>
      <c r="DP51" s="391">
        <f t="shared" si="46"/>
        <v>0</v>
      </c>
      <c r="DQ51" s="376"/>
      <c r="DR51" s="376"/>
      <c r="DS51" s="385">
        <v>4</v>
      </c>
      <c r="DT51" s="385">
        <v>2</v>
      </c>
      <c r="DU51" s="385">
        <v>1274</v>
      </c>
      <c r="DV51" s="385" t="s">
        <v>2620</v>
      </c>
      <c r="DW51" s="385">
        <v>73</v>
      </c>
      <c r="DX51" s="385" t="s">
        <v>2627</v>
      </c>
      <c r="DY51" s="385">
        <v>0</v>
      </c>
      <c r="DZ51" s="14">
        <v>0</v>
      </c>
      <c r="EA51" s="426"/>
      <c r="EB51" s="398">
        <v>21</v>
      </c>
      <c r="EC51" s="398" t="s">
        <v>1372</v>
      </c>
      <c r="ED51" s="398" t="s">
        <v>1370</v>
      </c>
      <c r="EF51" s="601" t="str">
        <f t="shared" si="47"/>
        <v>ok</v>
      </c>
      <c r="EG51" s="597">
        <f t="shared" si="59"/>
        <v>0</v>
      </c>
      <c r="EI51" s="605">
        <f t="shared" si="214"/>
        <v>2</v>
      </c>
    </row>
    <row r="52" spans="1:139" s="372" customFormat="1" ht="16.149999999999999" hidden="1" customHeight="1">
      <c r="A52" s="573" t="s">
        <v>1523</v>
      </c>
      <c r="B52" s="407" t="s">
        <v>1914</v>
      </c>
      <c r="C52" s="407" t="s">
        <v>1915</v>
      </c>
      <c r="D52" s="393" t="s">
        <v>51</v>
      </c>
      <c r="E52" s="393" t="s">
        <v>153</v>
      </c>
      <c r="F52" s="393"/>
      <c r="G52" s="393">
        <v>109</v>
      </c>
      <c r="H52" s="393" t="s">
        <v>107</v>
      </c>
      <c r="I52" s="393" t="s">
        <v>74</v>
      </c>
      <c r="J52" s="393" t="s">
        <v>1757</v>
      </c>
      <c r="K52" s="393"/>
      <c r="L52" s="393" t="s">
        <v>47</v>
      </c>
      <c r="M52" s="396"/>
      <c r="N52" s="392">
        <v>45401</v>
      </c>
      <c r="O52" s="408">
        <v>3</v>
      </c>
      <c r="P52" s="14">
        <v>133556</v>
      </c>
      <c r="Q52" s="14">
        <v>133556</v>
      </c>
      <c r="R52" s="576">
        <v>0</v>
      </c>
      <c r="S52" s="391">
        <v>8</v>
      </c>
      <c r="T52" s="382">
        <v>0</v>
      </c>
      <c r="U52" s="382">
        <v>22</v>
      </c>
      <c r="V52" s="423">
        <v>0</v>
      </c>
      <c r="W52" s="1882">
        <v>4</v>
      </c>
      <c r="X52" s="382">
        <f t="shared" si="28"/>
        <v>18</v>
      </c>
      <c r="Y52" s="423">
        <v>0</v>
      </c>
      <c r="Z52" s="1882">
        <v>4</v>
      </c>
      <c r="AA52" s="382">
        <f t="shared" si="29"/>
        <v>14</v>
      </c>
      <c r="AB52" s="423">
        <v>4</v>
      </c>
      <c r="AC52" s="1882">
        <v>4</v>
      </c>
      <c r="AD52" s="569">
        <v>1.875</v>
      </c>
      <c r="AE52" s="569">
        <v>1.875</v>
      </c>
      <c r="AF52" s="382">
        <f>IF($AD52&lt;=1,$AD52*BH52,IF($AD52&lt;=2,BH52+(($AD52-1)*BI52),BH52+BI52+BJ52))</f>
        <v>7.5</v>
      </c>
      <c r="AG52" s="382">
        <f>IF($AD52&lt;=1,$AD52*BI52,IF($AD52&lt;=2,BI52+(($AD52-1)*BJ52),BI52+BJ52+BK52))</f>
        <v>7.5</v>
      </c>
      <c r="AH52" s="382">
        <f>IF($AD52&lt;=1,$AD52*BJ52,IF($AD52&lt;=2,BJ52+(($AD52-1)*BK52),BJ52+BK52+BL52))</f>
        <v>4.875</v>
      </c>
      <c r="AI52" s="382">
        <f>IF($AD52&lt;=1,$AD52*BK52,IF($AD52&lt;=2,BK52+(($AD52-1)*BL52),BK52+BL52+BM52))</f>
        <v>2.75</v>
      </c>
      <c r="AJ52" s="382">
        <f>IF($AD52&lt;=1,$AD52*BL52,IF($AD52&lt;=2,BL52+(($AD52-1)*BM52),BL52+BM52+BN52))</f>
        <v>3.75</v>
      </c>
      <c r="AK52" s="382">
        <f>IF($AE52&lt;=1,$AE52*BM52,IF($AE52&lt;=2,BM52+(($AE52-1)*BN52),BM52+BN52+BO52))</f>
        <v>5.5</v>
      </c>
      <c r="AL52" s="382">
        <f>IF($AE52&lt;=1,$AE52*BN52,IF($AE52&lt;=2,BN52+(($AE52-1)*BO52),BN52+BO52+BP52))</f>
        <v>5.75</v>
      </c>
      <c r="AM52" s="382">
        <f>IF($AE52&lt;=1,$AE52*BO52,IF($AE52&lt;=2,BO52+(($AE52-1)*BP52),BO52+BP52+BQ52))</f>
        <v>5.5</v>
      </c>
      <c r="AN52" s="453">
        <f>IF($AD52&lt;=1,$AD52*BP52,IF($AD52&lt;=2,BP52+(($AD52-1)*BQ52),BP52+BQ52+BR52))</f>
        <v>7.5</v>
      </c>
      <c r="AO52" s="457">
        <f>ROUND(IF(BA52-BG52-AF52&gt;0,0,AF52+BG52-BA52),0)</f>
        <v>0</v>
      </c>
      <c r="AP52" s="455">
        <f t="shared" ref="AP52:AW52" si="224">ROUND(IF(CC52-BH52-AG52&gt;0,0,AG52+BH52-CC52),0)</f>
        <v>4</v>
      </c>
      <c r="AQ52" s="383">
        <f t="shared" si="224"/>
        <v>1</v>
      </c>
      <c r="AR52" s="383">
        <f t="shared" si="224"/>
        <v>2</v>
      </c>
      <c r="AS52" s="383">
        <f t="shared" si="224"/>
        <v>2</v>
      </c>
      <c r="AT52" s="383">
        <f t="shared" si="224"/>
        <v>4</v>
      </c>
      <c r="AU52" s="383">
        <f t="shared" si="224"/>
        <v>2</v>
      </c>
      <c r="AV52" s="383">
        <f t="shared" si="224"/>
        <v>4</v>
      </c>
      <c r="AW52" s="383">
        <f t="shared" si="224"/>
        <v>4</v>
      </c>
      <c r="AX52" s="383">
        <f t="shared" si="33"/>
        <v>26</v>
      </c>
      <c r="AY52" s="383"/>
      <c r="AZ52" s="383"/>
      <c r="BA52" s="382">
        <f t="shared" si="34"/>
        <v>14</v>
      </c>
      <c r="BB52" s="423">
        <v>0</v>
      </c>
      <c r="BC52" s="506">
        <f t="shared" si="16"/>
        <v>4</v>
      </c>
      <c r="BD52" s="382">
        <f t="shared" si="17"/>
        <v>4</v>
      </c>
      <c r="BE52" s="453">
        <f t="shared" si="18"/>
        <v>4</v>
      </c>
      <c r="BF52" s="382">
        <f t="shared" si="35"/>
        <v>-4</v>
      </c>
      <c r="BG52" s="1882">
        <v>6</v>
      </c>
      <c r="BH52" s="1882">
        <v>4</v>
      </c>
      <c r="BI52" s="1882">
        <v>4</v>
      </c>
      <c r="BJ52" s="1882">
        <v>4</v>
      </c>
      <c r="BK52" s="1882">
        <v>1</v>
      </c>
      <c r="BL52" s="1882">
        <v>2</v>
      </c>
      <c r="BM52" s="1882">
        <v>2</v>
      </c>
      <c r="BN52" s="1882">
        <v>4</v>
      </c>
      <c r="BO52" s="1882">
        <v>2</v>
      </c>
      <c r="BP52" s="1882">
        <v>4</v>
      </c>
      <c r="BQ52" s="1882">
        <v>4</v>
      </c>
      <c r="BR52" s="1882">
        <v>4</v>
      </c>
      <c r="BS52" s="1882">
        <v>4</v>
      </c>
      <c r="BT52" s="13"/>
      <c r="BU52" s="384">
        <f t="shared" si="36"/>
        <v>5.5</v>
      </c>
      <c r="BV52" s="385">
        <f t="shared" si="37"/>
        <v>3.8571428571428572</v>
      </c>
      <c r="BW52" s="386">
        <f t="shared" si="38"/>
        <v>3</v>
      </c>
      <c r="BX52" s="3"/>
      <c r="BY52" s="387">
        <f t="shared" si="24"/>
        <v>22</v>
      </c>
      <c r="BZ52" s="382">
        <f t="shared" si="39"/>
        <v>18</v>
      </c>
      <c r="CA52" s="382">
        <f t="shared" si="40"/>
        <v>14</v>
      </c>
      <c r="CB52" s="382">
        <f t="shared" si="41"/>
        <v>14</v>
      </c>
      <c r="CC52" s="382">
        <f t="shared" si="163"/>
        <v>8</v>
      </c>
      <c r="CD52" s="382">
        <f t="shared" si="164"/>
        <v>8</v>
      </c>
      <c r="CE52" s="382">
        <f t="shared" si="165"/>
        <v>5</v>
      </c>
      <c r="CF52" s="382">
        <f t="shared" si="166"/>
        <v>3</v>
      </c>
      <c r="CG52" s="382">
        <f t="shared" si="167"/>
        <v>4</v>
      </c>
      <c r="CH52" s="382">
        <f t="shared" si="168"/>
        <v>6</v>
      </c>
      <c r="CI52" s="382">
        <f t="shared" si="169"/>
        <v>6</v>
      </c>
      <c r="CJ52" s="382">
        <f t="shared" si="170"/>
        <v>6</v>
      </c>
      <c r="CK52" s="388">
        <f t="shared" si="171"/>
        <v>8</v>
      </c>
      <c r="CL52" s="3"/>
      <c r="CM52" s="384">
        <f t="shared" si="26"/>
        <v>0</v>
      </c>
      <c r="CN52" s="385">
        <f t="shared" si="43"/>
        <v>0</v>
      </c>
      <c r="CO52" s="385">
        <f>AB52</f>
        <v>4</v>
      </c>
      <c r="CP52" s="385">
        <f t="shared" ref="CP52:CW52" si="225">AO52</f>
        <v>0</v>
      </c>
      <c r="CQ52" s="385">
        <f t="shared" si="225"/>
        <v>4</v>
      </c>
      <c r="CR52" s="385">
        <f t="shared" si="225"/>
        <v>1</v>
      </c>
      <c r="CS52" s="385">
        <f t="shared" si="225"/>
        <v>2</v>
      </c>
      <c r="CT52" s="385">
        <f t="shared" si="225"/>
        <v>2</v>
      </c>
      <c r="CU52" s="385">
        <f t="shared" si="225"/>
        <v>4</v>
      </c>
      <c r="CV52" s="385">
        <f t="shared" si="225"/>
        <v>2</v>
      </c>
      <c r="CW52" s="385">
        <f t="shared" si="225"/>
        <v>4</v>
      </c>
      <c r="CX52" s="386">
        <f>AW52</f>
        <v>4</v>
      </c>
      <c r="CY52" s="3"/>
      <c r="CZ52" s="586"/>
      <c r="DA52" s="582"/>
      <c r="DB52" s="391">
        <v>0</v>
      </c>
      <c r="DC52" s="576">
        <v>0</v>
      </c>
      <c r="DD52" s="389">
        <v>4</v>
      </c>
      <c r="DE52" s="390">
        <v>0</v>
      </c>
      <c r="DF52" s="390">
        <v>0</v>
      </c>
      <c r="DG52" s="390">
        <v>4</v>
      </c>
      <c r="DH52" s="390">
        <f t="shared" si="45"/>
        <v>0</v>
      </c>
      <c r="DI52" s="390"/>
      <c r="DJ52" s="390"/>
      <c r="DK52" s="390"/>
      <c r="DL52" s="390"/>
      <c r="DM52" s="390"/>
      <c r="DN52" s="390"/>
      <c r="DO52" s="390"/>
      <c r="DP52" s="391">
        <f t="shared" si="46"/>
        <v>8</v>
      </c>
      <c r="DQ52" s="376"/>
      <c r="DR52" s="376"/>
      <c r="DS52" s="385">
        <v>2</v>
      </c>
      <c r="DT52" s="385">
        <v>2</v>
      </c>
      <c r="DU52" s="385">
        <v>1789</v>
      </c>
      <c r="DV52" s="385" t="s">
        <v>2620</v>
      </c>
      <c r="DW52" s="385">
        <v>72</v>
      </c>
      <c r="DX52" s="385" t="s">
        <v>2626</v>
      </c>
      <c r="DY52" s="385">
        <v>0</v>
      </c>
      <c r="DZ52" s="14">
        <v>133556</v>
      </c>
      <c r="EA52" s="426"/>
      <c r="EB52" s="398">
        <v>20</v>
      </c>
      <c r="EC52" s="398" t="s">
        <v>1372</v>
      </c>
      <c r="ED52" s="398" t="s">
        <v>1370</v>
      </c>
      <c r="EF52" s="601">
        <f t="shared" si="47"/>
        <v>165</v>
      </c>
      <c r="EG52" s="597">
        <f t="shared" si="59"/>
        <v>4</v>
      </c>
      <c r="EI52" s="605">
        <f t="shared" si="214"/>
        <v>26</v>
      </c>
    </row>
    <row r="53" spans="1:139" s="372" customFormat="1" ht="16.149999999999999" hidden="1" customHeight="1">
      <c r="A53" s="573" t="s">
        <v>45</v>
      </c>
      <c r="B53" s="407" t="s">
        <v>152</v>
      </c>
      <c r="C53" s="407" t="s">
        <v>152</v>
      </c>
      <c r="D53" s="393" t="s">
        <v>46</v>
      </c>
      <c r="E53" s="393" t="s">
        <v>1579</v>
      </c>
      <c r="F53" s="393" t="s">
        <v>1584</v>
      </c>
      <c r="G53" s="393">
        <v>113</v>
      </c>
      <c r="H53" s="393" t="s">
        <v>55</v>
      </c>
      <c r="I53" s="393" t="s">
        <v>74</v>
      </c>
      <c r="J53" s="393" t="s">
        <v>1582</v>
      </c>
      <c r="K53" s="393" t="s">
        <v>2147</v>
      </c>
      <c r="L53" s="393" t="s">
        <v>2130</v>
      </c>
      <c r="M53" s="396"/>
      <c r="N53" s="392">
        <v>44965</v>
      </c>
      <c r="O53" s="408">
        <v>3</v>
      </c>
      <c r="P53" s="14">
        <v>215148</v>
      </c>
      <c r="Q53" s="14">
        <v>215148</v>
      </c>
      <c r="R53" s="576">
        <v>4</v>
      </c>
      <c r="S53" s="391">
        <v>42</v>
      </c>
      <c r="T53" s="382">
        <v>0</v>
      </c>
      <c r="U53" s="382">
        <v>4</v>
      </c>
      <c r="V53" s="423">
        <v>0</v>
      </c>
      <c r="W53" s="1882">
        <v>0</v>
      </c>
      <c r="X53" s="382">
        <f t="shared" si="28"/>
        <v>4</v>
      </c>
      <c r="Y53" s="423">
        <v>0</v>
      </c>
      <c r="Z53" s="1882">
        <v>2</v>
      </c>
      <c r="AA53" s="382">
        <f t="shared" si="29"/>
        <v>2</v>
      </c>
      <c r="AB53" s="423">
        <v>0</v>
      </c>
      <c r="AC53" s="1882">
        <v>1</v>
      </c>
      <c r="AD53" s="569">
        <v>1.875</v>
      </c>
      <c r="AE53" s="569">
        <v>1.875</v>
      </c>
      <c r="AF53" s="382">
        <f t="shared" ref="AF53:AJ56" si="226">IF($AD53&lt;=1,$AD53*BI53,IF($AD53&lt;=2,BI53+(($AD53-1)*BJ53),BI53+BJ53+BK53))</f>
        <v>3.75</v>
      </c>
      <c r="AG53" s="382">
        <f t="shared" si="226"/>
        <v>3.75</v>
      </c>
      <c r="AH53" s="382">
        <f t="shared" si="226"/>
        <v>4.625</v>
      </c>
      <c r="AI53" s="382">
        <f t="shared" si="226"/>
        <v>6.5</v>
      </c>
      <c r="AJ53" s="382">
        <f t="shared" si="226"/>
        <v>14.5</v>
      </c>
      <c r="AK53" s="382">
        <f t="shared" ref="AK53:AM56" si="227">IF($AE53&lt;=1,$AE53*BN53,IF($AE53&lt;=2,BN53+(($AE53-1)*BO53),BN53+BO53+BP53))</f>
        <v>15.5</v>
      </c>
      <c r="AL53" s="382">
        <f t="shared" si="227"/>
        <v>5.75</v>
      </c>
      <c r="AM53" s="382">
        <f t="shared" si="227"/>
        <v>3.75</v>
      </c>
      <c r="AN53" s="453">
        <f>IF($AD53&lt;=1,$AD53*BQ53,IF($AD53&lt;=2,BQ53+(($AD53-1)*BR53),BQ53+BR53+BS53))</f>
        <v>3.75</v>
      </c>
      <c r="AO53" s="457">
        <f t="shared" ref="AO53:AW56" si="228">ROUND(IF(CC53-BH53-AF53&gt;0,0,AF53+BH53-CC53),0)</f>
        <v>0</v>
      </c>
      <c r="AP53" s="455">
        <f t="shared" si="228"/>
        <v>2</v>
      </c>
      <c r="AQ53" s="383">
        <f t="shared" si="228"/>
        <v>3</v>
      </c>
      <c r="AR53" s="383">
        <f t="shared" si="228"/>
        <v>4</v>
      </c>
      <c r="AS53" s="383">
        <f t="shared" si="228"/>
        <v>11</v>
      </c>
      <c r="AT53" s="383">
        <f t="shared" si="228"/>
        <v>5</v>
      </c>
      <c r="AU53" s="383">
        <f t="shared" si="228"/>
        <v>2</v>
      </c>
      <c r="AV53" s="383">
        <f t="shared" si="228"/>
        <v>2</v>
      </c>
      <c r="AW53" s="383">
        <f t="shared" si="228"/>
        <v>2</v>
      </c>
      <c r="AX53" s="383">
        <f t="shared" si="33"/>
        <v>9</v>
      </c>
      <c r="AY53" s="383">
        <v>0</v>
      </c>
      <c r="AZ53" s="383"/>
      <c r="BA53" s="382">
        <f t="shared" si="34"/>
        <v>1</v>
      </c>
      <c r="BB53" s="423">
        <v>5</v>
      </c>
      <c r="BC53" s="506">
        <f t="shared" si="16"/>
        <v>0</v>
      </c>
      <c r="BD53" s="382">
        <f t="shared" si="17"/>
        <v>2</v>
      </c>
      <c r="BE53" s="453">
        <f t="shared" si="18"/>
        <v>1</v>
      </c>
      <c r="BF53" s="382">
        <f t="shared" si="35"/>
        <v>-3</v>
      </c>
      <c r="BG53" s="1882">
        <v>1</v>
      </c>
      <c r="BH53" s="1882">
        <v>1</v>
      </c>
      <c r="BI53" s="1882">
        <v>2</v>
      </c>
      <c r="BJ53" s="1882">
        <v>2</v>
      </c>
      <c r="BK53" s="1882">
        <v>2</v>
      </c>
      <c r="BL53" s="1882">
        <v>3</v>
      </c>
      <c r="BM53" s="1882">
        <v>4</v>
      </c>
      <c r="BN53" s="1882">
        <v>12</v>
      </c>
      <c r="BO53" s="1882">
        <v>4</v>
      </c>
      <c r="BP53" s="1882">
        <v>2</v>
      </c>
      <c r="BQ53" s="1882">
        <v>2</v>
      </c>
      <c r="BR53" s="1882">
        <v>2</v>
      </c>
      <c r="BS53" s="1882">
        <v>2</v>
      </c>
      <c r="BT53" s="13"/>
      <c r="BU53" s="384">
        <f t="shared" si="36"/>
        <v>4</v>
      </c>
      <c r="BV53" s="385">
        <f t="shared" si="37"/>
        <v>3</v>
      </c>
      <c r="BW53" s="386">
        <f t="shared" si="38"/>
        <v>2</v>
      </c>
      <c r="BX53" s="3"/>
      <c r="BY53" s="387">
        <f t="shared" si="24"/>
        <v>4</v>
      </c>
      <c r="BZ53" s="382">
        <f t="shared" si="39"/>
        <v>4</v>
      </c>
      <c r="CA53" s="382">
        <f t="shared" si="40"/>
        <v>2</v>
      </c>
      <c r="CB53" s="382">
        <f t="shared" si="41"/>
        <v>1</v>
      </c>
      <c r="CC53" s="382">
        <f t="shared" ref="CC53:CC113" si="229">CB53+CP53-BG53</f>
        <v>5</v>
      </c>
      <c r="CD53" s="382">
        <f t="shared" ref="CD53:CD113" si="230">CC53+CQ53-BH53</f>
        <v>4</v>
      </c>
      <c r="CE53" s="382">
        <f t="shared" ref="CE53:CE113" si="231">CD53+CR53-BI53</f>
        <v>4</v>
      </c>
      <c r="CF53" s="382">
        <f t="shared" ref="CF53:CF113" si="232">CE53+CS53-BJ53</f>
        <v>5</v>
      </c>
      <c r="CG53" s="382">
        <f t="shared" ref="CG53:CG113" si="233">CF53+CT53-BK53</f>
        <v>7</v>
      </c>
      <c r="CH53" s="382">
        <f t="shared" ref="CH53:CH113" si="234">CG53+CU53-BL53</f>
        <v>15</v>
      </c>
      <c r="CI53" s="382">
        <f t="shared" ref="CI53:CI113" si="235">CH53+CV53-BM53</f>
        <v>16</v>
      </c>
      <c r="CJ53" s="382">
        <f t="shared" ref="CJ53:CJ113" si="236">CI53+CW53-BN53</f>
        <v>6</v>
      </c>
      <c r="CK53" s="388">
        <f t="shared" ref="CK53:CK113" si="237">CJ53+CX53-BO53</f>
        <v>4</v>
      </c>
      <c r="CL53" s="3"/>
      <c r="CM53" s="384">
        <f t="shared" si="26"/>
        <v>0</v>
      </c>
      <c r="CN53" s="385">
        <f t="shared" si="43"/>
        <v>0</v>
      </c>
      <c r="CO53" s="385">
        <f>AB53</f>
        <v>0</v>
      </c>
      <c r="CP53" s="385">
        <f t="shared" ref="CP53:CP56" si="238">BB53</f>
        <v>5</v>
      </c>
      <c r="CQ53" s="385">
        <f t="shared" ref="CQ53:CX56" si="239">AO53</f>
        <v>0</v>
      </c>
      <c r="CR53" s="385">
        <f t="shared" si="239"/>
        <v>2</v>
      </c>
      <c r="CS53" s="385">
        <f t="shared" si="239"/>
        <v>3</v>
      </c>
      <c r="CT53" s="385">
        <f t="shared" si="239"/>
        <v>4</v>
      </c>
      <c r="CU53" s="385">
        <f t="shared" si="239"/>
        <v>11</v>
      </c>
      <c r="CV53" s="385">
        <f t="shared" si="239"/>
        <v>5</v>
      </c>
      <c r="CW53" s="385">
        <f t="shared" si="239"/>
        <v>2</v>
      </c>
      <c r="CX53" s="386">
        <f t="shared" si="239"/>
        <v>2</v>
      </c>
      <c r="CY53" s="3"/>
      <c r="CZ53" s="586"/>
      <c r="DA53" s="582">
        <v>6</v>
      </c>
      <c r="DB53" s="391">
        <v>8</v>
      </c>
      <c r="DC53" s="576">
        <v>4</v>
      </c>
      <c r="DD53" s="389">
        <v>0</v>
      </c>
      <c r="DE53" s="390">
        <v>42</v>
      </c>
      <c r="DF53" s="390">
        <v>0</v>
      </c>
      <c r="DG53" s="390">
        <v>0</v>
      </c>
      <c r="DH53" s="390">
        <f t="shared" si="45"/>
        <v>0</v>
      </c>
      <c r="DI53" s="390"/>
      <c r="DJ53" s="390"/>
      <c r="DK53" s="390"/>
      <c r="DL53" s="390"/>
      <c r="DM53" s="390"/>
      <c r="DN53" s="390"/>
      <c r="DO53" s="390"/>
      <c r="DP53" s="391">
        <f t="shared" si="46"/>
        <v>42</v>
      </c>
      <c r="DQ53" s="376"/>
      <c r="DR53" s="376"/>
      <c r="DS53" s="385">
        <v>2</v>
      </c>
      <c r="DT53" s="385">
        <v>1</v>
      </c>
      <c r="DU53" s="385">
        <v>1250</v>
      </c>
      <c r="DV53" s="385" t="s">
        <v>2620</v>
      </c>
      <c r="DW53" s="385">
        <v>73</v>
      </c>
      <c r="DX53" s="385" t="s">
        <v>2627</v>
      </c>
      <c r="DY53" s="385">
        <v>0</v>
      </c>
      <c r="DZ53" s="14">
        <v>215148</v>
      </c>
      <c r="EA53" s="426"/>
      <c r="EB53" s="398">
        <v>20</v>
      </c>
      <c r="EC53" s="398" t="s">
        <v>1587</v>
      </c>
      <c r="ED53" s="398" t="s">
        <v>1575</v>
      </c>
      <c r="EF53" s="601" t="str">
        <f t="shared" si="47"/>
        <v>ok</v>
      </c>
      <c r="EG53" s="597">
        <f t="shared" si="59"/>
        <v>0</v>
      </c>
      <c r="EI53" s="605">
        <f t="shared" si="214"/>
        <v>9</v>
      </c>
    </row>
    <row r="54" spans="1:139" s="372" customFormat="1" ht="16.149999999999999" hidden="1" customHeight="1">
      <c r="A54" s="573" t="s">
        <v>45</v>
      </c>
      <c r="B54" s="407" t="s">
        <v>155</v>
      </c>
      <c r="C54" s="530" t="s">
        <v>155</v>
      </c>
      <c r="D54" s="393" t="s">
        <v>46</v>
      </c>
      <c r="E54" s="393" t="s">
        <v>156</v>
      </c>
      <c r="F54" s="393" t="s">
        <v>157</v>
      </c>
      <c r="G54" s="393">
        <v>113</v>
      </c>
      <c r="H54" s="393" t="s">
        <v>86</v>
      </c>
      <c r="I54" s="393" t="s">
        <v>79</v>
      </c>
      <c r="J54" s="393" t="s">
        <v>1109</v>
      </c>
      <c r="K54" s="393">
        <v>0</v>
      </c>
      <c r="L54" s="393" t="s">
        <v>2130</v>
      </c>
      <c r="M54" s="396"/>
      <c r="N54" s="392">
        <v>43945</v>
      </c>
      <c r="O54" s="408">
        <v>3</v>
      </c>
      <c r="P54" s="14">
        <v>204688</v>
      </c>
      <c r="Q54" s="14">
        <v>204688</v>
      </c>
      <c r="R54" s="576">
        <v>4</v>
      </c>
      <c r="S54" s="391">
        <v>20</v>
      </c>
      <c r="T54" s="382">
        <v>0</v>
      </c>
      <c r="U54" s="382">
        <v>216</v>
      </c>
      <c r="V54" s="423">
        <v>0</v>
      </c>
      <c r="W54" s="1882">
        <v>30</v>
      </c>
      <c r="X54" s="382">
        <f t="shared" si="28"/>
        <v>186</v>
      </c>
      <c r="Y54" s="423">
        <v>0</v>
      </c>
      <c r="Z54" s="1882">
        <v>114</v>
      </c>
      <c r="AA54" s="382">
        <f t="shared" si="29"/>
        <v>72</v>
      </c>
      <c r="AB54" s="423">
        <v>0</v>
      </c>
      <c r="AC54" s="1882">
        <v>20</v>
      </c>
      <c r="AD54" s="569">
        <v>1.875</v>
      </c>
      <c r="AE54" s="569">
        <v>1.875</v>
      </c>
      <c r="AF54" s="382">
        <f t="shared" si="226"/>
        <v>26</v>
      </c>
      <c r="AG54" s="382">
        <f t="shared" si="226"/>
        <v>0</v>
      </c>
      <c r="AH54" s="382">
        <f t="shared" si="226"/>
        <v>0</v>
      </c>
      <c r="AI54" s="382">
        <f t="shared" si="226"/>
        <v>0</v>
      </c>
      <c r="AJ54" s="382">
        <f t="shared" si="226"/>
        <v>0</v>
      </c>
      <c r="AK54" s="382">
        <f t="shared" si="227"/>
        <v>0</v>
      </c>
      <c r="AL54" s="382">
        <f t="shared" si="227"/>
        <v>99.75</v>
      </c>
      <c r="AM54" s="382">
        <f t="shared" si="227"/>
        <v>114</v>
      </c>
      <c r="AN54" s="453">
        <f>IF($AD54&lt;=1,$AD54*BQ54,IF($AD54&lt;=2,BQ54+(($AD54-1)*BR54),BQ54+BR54+BS54))</f>
        <v>0</v>
      </c>
      <c r="AO54" s="457">
        <f t="shared" si="228"/>
        <v>0</v>
      </c>
      <c r="AP54" s="455">
        <f t="shared" si="228"/>
        <v>0</v>
      </c>
      <c r="AQ54" s="383">
        <f t="shared" si="228"/>
        <v>0</v>
      </c>
      <c r="AR54" s="383">
        <f t="shared" si="228"/>
        <v>0</v>
      </c>
      <c r="AS54" s="383">
        <f t="shared" si="228"/>
        <v>0</v>
      </c>
      <c r="AT54" s="383">
        <f t="shared" si="228"/>
        <v>0</v>
      </c>
      <c r="AU54" s="383">
        <f t="shared" si="228"/>
        <v>100</v>
      </c>
      <c r="AV54" s="383">
        <f t="shared" si="228"/>
        <v>14</v>
      </c>
      <c r="AW54" s="383">
        <f t="shared" si="228"/>
        <v>0</v>
      </c>
      <c r="AX54" s="383">
        <f t="shared" si="33"/>
        <v>216</v>
      </c>
      <c r="AY54" s="383">
        <v>0</v>
      </c>
      <c r="AZ54" s="383"/>
      <c r="BA54" s="382">
        <f t="shared" si="34"/>
        <v>52</v>
      </c>
      <c r="BB54" s="423">
        <v>0</v>
      </c>
      <c r="BC54" s="506">
        <f t="shared" si="16"/>
        <v>30</v>
      </c>
      <c r="BD54" s="382">
        <f t="shared" si="17"/>
        <v>114</v>
      </c>
      <c r="BE54" s="453">
        <f t="shared" si="18"/>
        <v>20</v>
      </c>
      <c r="BF54" s="382">
        <f t="shared" si="35"/>
        <v>0</v>
      </c>
      <c r="BG54" s="1882">
        <v>14</v>
      </c>
      <c r="BH54" s="1882">
        <v>12</v>
      </c>
      <c r="BI54" s="1882">
        <v>26</v>
      </c>
      <c r="BJ54" s="1882">
        <v>0</v>
      </c>
      <c r="BK54" s="1882">
        <v>0</v>
      </c>
      <c r="BL54" s="1882">
        <v>0</v>
      </c>
      <c r="BM54" s="1882">
        <v>0</v>
      </c>
      <c r="BN54" s="1882">
        <v>0</v>
      </c>
      <c r="BO54" s="1882">
        <v>0</v>
      </c>
      <c r="BP54" s="1882">
        <v>114</v>
      </c>
      <c r="BQ54" s="1882">
        <v>0</v>
      </c>
      <c r="BR54" s="1882">
        <v>0</v>
      </c>
      <c r="BS54" s="1882">
        <v>0</v>
      </c>
      <c r="BT54" s="13"/>
      <c r="BU54" s="384">
        <f t="shared" si="36"/>
        <v>3.9512195121951219</v>
      </c>
      <c r="BV54" s="385">
        <f t="shared" si="37"/>
        <v>3.7702702702702702</v>
      </c>
      <c r="BW54" s="386">
        <f t="shared" si="38"/>
        <v>4.6956521739130439</v>
      </c>
      <c r="BX54" s="3"/>
      <c r="BY54" s="387">
        <f t="shared" si="24"/>
        <v>216</v>
      </c>
      <c r="BZ54" s="382">
        <f t="shared" si="39"/>
        <v>186</v>
      </c>
      <c r="CA54" s="382">
        <f t="shared" si="40"/>
        <v>72</v>
      </c>
      <c r="CB54" s="382">
        <f t="shared" si="41"/>
        <v>52</v>
      </c>
      <c r="CC54" s="382">
        <f t="shared" si="229"/>
        <v>38</v>
      </c>
      <c r="CD54" s="382">
        <f t="shared" si="230"/>
        <v>26</v>
      </c>
      <c r="CE54" s="382">
        <f t="shared" si="231"/>
        <v>0</v>
      </c>
      <c r="CF54" s="382">
        <f t="shared" si="232"/>
        <v>0</v>
      </c>
      <c r="CG54" s="382">
        <f t="shared" si="233"/>
        <v>0</v>
      </c>
      <c r="CH54" s="382">
        <f t="shared" si="234"/>
        <v>0</v>
      </c>
      <c r="CI54" s="382">
        <f t="shared" si="235"/>
        <v>0</v>
      </c>
      <c r="CJ54" s="382">
        <f t="shared" si="236"/>
        <v>100</v>
      </c>
      <c r="CK54" s="388">
        <f t="shared" si="237"/>
        <v>114</v>
      </c>
      <c r="CL54" s="3"/>
      <c r="CM54" s="384">
        <f t="shared" si="26"/>
        <v>0</v>
      </c>
      <c r="CN54" s="385">
        <f t="shared" si="43"/>
        <v>0</v>
      </c>
      <c r="CO54" s="385">
        <f>AB54</f>
        <v>0</v>
      </c>
      <c r="CP54" s="385">
        <f t="shared" si="238"/>
        <v>0</v>
      </c>
      <c r="CQ54" s="385">
        <f t="shared" si="239"/>
        <v>0</v>
      </c>
      <c r="CR54" s="385">
        <f t="shared" si="239"/>
        <v>0</v>
      </c>
      <c r="CS54" s="385">
        <f t="shared" si="239"/>
        <v>0</v>
      </c>
      <c r="CT54" s="385">
        <f t="shared" si="239"/>
        <v>0</v>
      </c>
      <c r="CU54" s="385">
        <f t="shared" si="239"/>
        <v>0</v>
      </c>
      <c r="CV54" s="385">
        <f t="shared" si="239"/>
        <v>0</v>
      </c>
      <c r="CW54" s="385">
        <f t="shared" si="239"/>
        <v>100</v>
      </c>
      <c r="CX54" s="386">
        <f t="shared" si="239"/>
        <v>14</v>
      </c>
      <c r="CY54" s="3"/>
      <c r="CZ54" s="586">
        <v>12</v>
      </c>
      <c r="DA54" s="582">
        <v>24</v>
      </c>
      <c r="DB54" s="391">
        <v>14</v>
      </c>
      <c r="DC54" s="576">
        <v>4</v>
      </c>
      <c r="DD54" s="389">
        <v>0</v>
      </c>
      <c r="DE54" s="390">
        <v>20</v>
      </c>
      <c r="DF54" s="390">
        <v>0</v>
      </c>
      <c r="DG54" s="390">
        <v>0</v>
      </c>
      <c r="DH54" s="390">
        <f t="shared" si="45"/>
        <v>0</v>
      </c>
      <c r="DI54" s="390"/>
      <c r="DJ54" s="390"/>
      <c r="DK54" s="390"/>
      <c r="DL54" s="390"/>
      <c r="DM54" s="390"/>
      <c r="DN54" s="390"/>
      <c r="DO54" s="390"/>
      <c r="DP54" s="391">
        <f t="shared" si="46"/>
        <v>20</v>
      </c>
      <c r="DQ54" s="376"/>
      <c r="DR54" s="376"/>
      <c r="DS54" s="385">
        <v>2</v>
      </c>
      <c r="DT54" s="385">
        <v>2</v>
      </c>
      <c r="DU54" s="385">
        <v>1192</v>
      </c>
      <c r="DV54" s="385" t="s">
        <v>2620</v>
      </c>
      <c r="DW54" s="385">
        <v>73</v>
      </c>
      <c r="DX54" s="385" t="s">
        <v>2628</v>
      </c>
      <c r="DY54" s="385">
        <v>0</v>
      </c>
      <c r="DZ54" s="14">
        <v>204688</v>
      </c>
      <c r="EA54" s="426"/>
      <c r="EB54" s="398">
        <v>20</v>
      </c>
      <c r="EC54" s="398" t="s">
        <v>1371</v>
      </c>
      <c r="ED54" s="398" t="s">
        <v>1370</v>
      </c>
      <c r="EF54" s="601">
        <f t="shared" si="47"/>
        <v>216</v>
      </c>
      <c r="EG54" s="597">
        <f t="shared" si="59"/>
        <v>30</v>
      </c>
      <c r="EI54" s="605">
        <f t="shared" si="214"/>
        <v>216</v>
      </c>
    </row>
    <row r="55" spans="1:139" s="372" customFormat="1" ht="16.149999999999999" hidden="1" customHeight="1">
      <c r="A55" s="573" t="s">
        <v>1496</v>
      </c>
      <c r="B55" s="407" t="s">
        <v>1488</v>
      </c>
      <c r="C55" s="530" t="s">
        <v>1488</v>
      </c>
      <c r="D55" s="393" t="s">
        <v>51</v>
      </c>
      <c r="E55" s="393" t="s">
        <v>1491</v>
      </c>
      <c r="F55" s="393" t="s">
        <v>1916</v>
      </c>
      <c r="G55" s="395">
        <v>109</v>
      </c>
      <c r="H55" s="393" t="s">
        <v>73</v>
      </c>
      <c r="I55" s="393" t="s">
        <v>74</v>
      </c>
      <c r="J55" s="393" t="s">
        <v>1495</v>
      </c>
      <c r="K55" s="393" t="s">
        <v>2147</v>
      </c>
      <c r="L55" s="393" t="s">
        <v>2130</v>
      </c>
      <c r="M55" s="396"/>
      <c r="N55" s="392">
        <v>44823</v>
      </c>
      <c r="O55" s="408">
        <v>3</v>
      </c>
      <c r="P55" s="14">
        <v>181493</v>
      </c>
      <c r="Q55" s="14">
        <v>181493</v>
      </c>
      <c r="R55" s="576">
        <v>33</v>
      </c>
      <c r="S55" s="391">
        <v>17</v>
      </c>
      <c r="T55" s="382">
        <v>3</v>
      </c>
      <c r="U55" s="382">
        <v>4</v>
      </c>
      <c r="V55" s="423">
        <v>8</v>
      </c>
      <c r="W55" s="1882">
        <v>3</v>
      </c>
      <c r="X55" s="382">
        <f t="shared" si="28"/>
        <v>9</v>
      </c>
      <c r="Y55" s="423">
        <v>0</v>
      </c>
      <c r="Z55" s="1882">
        <v>4</v>
      </c>
      <c r="AA55" s="382">
        <f t="shared" si="29"/>
        <v>5</v>
      </c>
      <c r="AB55" s="423">
        <v>0</v>
      </c>
      <c r="AC55" s="1882">
        <v>4</v>
      </c>
      <c r="AD55" s="569">
        <v>1.875</v>
      </c>
      <c r="AE55" s="569">
        <v>1.875</v>
      </c>
      <c r="AF55" s="382">
        <f t="shared" si="226"/>
        <v>8.75</v>
      </c>
      <c r="AG55" s="382">
        <f t="shared" si="226"/>
        <v>2.875</v>
      </c>
      <c r="AH55" s="382">
        <f t="shared" si="226"/>
        <v>2.75</v>
      </c>
      <c r="AI55" s="382">
        <f t="shared" si="226"/>
        <v>3.75</v>
      </c>
      <c r="AJ55" s="382">
        <f t="shared" si="226"/>
        <v>5.5</v>
      </c>
      <c r="AK55" s="382">
        <f t="shared" si="227"/>
        <v>5.75</v>
      </c>
      <c r="AL55" s="382">
        <f t="shared" si="227"/>
        <v>6.375</v>
      </c>
      <c r="AM55" s="382">
        <f t="shared" si="227"/>
        <v>9.375</v>
      </c>
      <c r="AN55" s="453">
        <f>IF($AD55&lt;=1,$AD55*BQ55,IF($AD55&lt;=2,BQ55+(($AD55-1)*BR55),BQ55+BR55+BS55))</f>
        <v>9.375</v>
      </c>
      <c r="AO55" s="457">
        <f t="shared" si="228"/>
        <v>0</v>
      </c>
      <c r="AP55" s="455">
        <f t="shared" si="228"/>
        <v>1</v>
      </c>
      <c r="AQ55" s="383">
        <f t="shared" si="228"/>
        <v>2</v>
      </c>
      <c r="AR55" s="383">
        <f t="shared" si="228"/>
        <v>2</v>
      </c>
      <c r="AS55" s="383">
        <f t="shared" si="228"/>
        <v>4</v>
      </c>
      <c r="AT55" s="383">
        <f t="shared" si="228"/>
        <v>2</v>
      </c>
      <c r="AU55" s="383">
        <f t="shared" si="228"/>
        <v>4</v>
      </c>
      <c r="AV55" s="383">
        <f t="shared" si="228"/>
        <v>5</v>
      </c>
      <c r="AW55" s="383">
        <f t="shared" si="228"/>
        <v>5</v>
      </c>
      <c r="AX55" s="383">
        <f t="shared" si="33"/>
        <v>32</v>
      </c>
      <c r="AY55" s="383">
        <v>0</v>
      </c>
      <c r="AZ55" s="383"/>
      <c r="BA55" s="382">
        <f t="shared" si="34"/>
        <v>1</v>
      </c>
      <c r="BB55" s="423">
        <v>20</v>
      </c>
      <c r="BC55" s="506">
        <f t="shared" si="16"/>
        <v>3</v>
      </c>
      <c r="BD55" s="382">
        <f t="shared" si="17"/>
        <v>4</v>
      </c>
      <c r="BE55" s="453">
        <f t="shared" si="18"/>
        <v>4</v>
      </c>
      <c r="BF55" s="382">
        <f t="shared" si="35"/>
        <v>-26</v>
      </c>
      <c r="BG55" s="1882">
        <v>6</v>
      </c>
      <c r="BH55" s="1882">
        <v>6</v>
      </c>
      <c r="BI55" s="1882">
        <v>7</v>
      </c>
      <c r="BJ55" s="1882">
        <v>2</v>
      </c>
      <c r="BK55" s="1882">
        <v>1</v>
      </c>
      <c r="BL55" s="1882">
        <v>2</v>
      </c>
      <c r="BM55" s="1882">
        <v>2</v>
      </c>
      <c r="BN55" s="1882">
        <v>4</v>
      </c>
      <c r="BO55" s="1882">
        <v>2</v>
      </c>
      <c r="BP55" s="1882">
        <v>5</v>
      </c>
      <c r="BQ55" s="1882">
        <v>5</v>
      </c>
      <c r="BR55" s="1882">
        <v>5</v>
      </c>
      <c r="BS55" s="1882">
        <v>5</v>
      </c>
      <c r="BT55" s="13"/>
      <c r="BU55" s="384">
        <f t="shared" si="36"/>
        <v>1.25</v>
      </c>
      <c r="BV55" s="385">
        <f t="shared" si="37"/>
        <v>2.1666666666666665</v>
      </c>
      <c r="BW55" s="386">
        <f t="shared" si="38"/>
        <v>1.1666666666666667</v>
      </c>
      <c r="BX55" s="3"/>
      <c r="BY55" s="387">
        <f t="shared" si="24"/>
        <v>4</v>
      </c>
      <c r="BZ55" s="382">
        <f t="shared" si="39"/>
        <v>9</v>
      </c>
      <c r="CA55" s="382">
        <f t="shared" si="40"/>
        <v>5</v>
      </c>
      <c r="CB55" s="382">
        <f t="shared" si="41"/>
        <v>1</v>
      </c>
      <c r="CC55" s="382">
        <f t="shared" si="229"/>
        <v>15</v>
      </c>
      <c r="CD55" s="382">
        <f t="shared" si="230"/>
        <v>9</v>
      </c>
      <c r="CE55" s="382">
        <f t="shared" si="231"/>
        <v>3</v>
      </c>
      <c r="CF55" s="382">
        <f t="shared" si="232"/>
        <v>3</v>
      </c>
      <c r="CG55" s="382">
        <f t="shared" si="233"/>
        <v>4</v>
      </c>
      <c r="CH55" s="382">
        <f t="shared" si="234"/>
        <v>6</v>
      </c>
      <c r="CI55" s="382">
        <f t="shared" si="235"/>
        <v>6</v>
      </c>
      <c r="CJ55" s="382">
        <f t="shared" si="236"/>
        <v>6</v>
      </c>
      <c r="CK55" s="388">
        <f t="shared" si="237"/>
        <v>9</v>
      </c>
      <c r="CL55" s="3"/>
      <c r="CM55" s="384">
        <f t="shared" si="26"/>
        <v>8</v>
      </c>
      <c r="CN55" s="385">
        <f t="shared" si="43"/>
        <v>0</v>
      </c>
      <c r="CO55" s="385">
        <f>AB55</f>
        <v>0</v>
      </c>
      <c r="CP55" s="385">
        <f t="shared" si="238"/>
        <v>20</v>
      </c>
      <c r="CQ55" s="385">
        <f t="shared" si="239"/>
        <v>0</v>
      </c>
      <c r="CR55" s="385">
        <f t="shared" si="239"/>
        <v>1</v>
      </c>
      <c r="CS55" s="385">
        <f t="shared" si="239"/>
        <v>2</v>
      </c>
      <c r="CT55" s="385">
        <f t="shared" si="239"/>
        <v>2</v>
      </c>
      <c r="CU55" s="385">
        <f t="shared" si="239"/>
        <v>4</v>
      </c>
      <c r="CV55" s="385">
        <f t="shared" si="239"/>
        <v>2</v>
      </c>
      <c r="CW55" s="385">
        <f t="shared" si="239"/>
        <v>4</v>
      </c>
      <c r="CX55" s="386">
        <f t="shared" si="239"/>
        <v>5</v>
      </c>
      <c r="CY55" s="3"/>
      <c r="CZ55" s="586"/>
      <c r="DA55" s="582">
        <v>10</v>
      </c>
      <c r="DB55" s="391">
        <v>27</v>
      </c>
      <c r="DC55" s="576">
        <v>33</v>
      </c>
      <c r="DD55" s="389">
        <v>2</v>
      </c>
      <c r="DE55" s="390">
        <v>0</v>
      </c>
      <c r="DF55" s="390">
        <v>0</v>
      </c>
      <c r="DG55" s="390">
        <v>12</v>
      </c>
      <c r="DH55" s="390">
        <f t="shared" si="45"/>
        <v>3</v>
      </c>
      <c r="DI55" s="390"/>
      <c r="DJ55" s="390"/>
      <c r="DK55" s="390"/>
      <c r="DL55" s="390"/>
      <c r="DM55" s="390"/>
      <c r="DN55" s="390"/>
      <c r="DO55" s="390"/>
      <c r="DP55" s="391">
        <f t="shared" si="46"/>
        <v>17</v>
      </c>
      <c r="DQ55" s="376"/>
      <c r="DR55" s="376"/>
      <c r="DS55" s="385">
        <v>3</v>
      </c>
      <c r="DT55" s="385">
        <v>1</v>
      </c>
      <c r="DU55" s="385">
        <v>1302</v>
      </c>
      <c r="DV55" s="385" t="s">
        <v>2620</v>
      </c>
      <c r="DW55" s="385">
        <v>75</v>
      </c>
      <c r="DX55" s="385" t="s">
        <v>2622</v>
      </c>
      <c r="DY55" s="385">
        <v>0</v>
      </c>
      <c r="DZ55" s="14">
        <v>181493</v>
      </c>
      <c r="EA55" s="426"/>
      <c r="EB55" s="398">
        <v>21</v>
      </c>
      <c r="EC55" s="398" t="s">
        <v>1372</v>
      </c>
      <c r="ED55" s="398" t="s">
        <v>1370</v>
      </c>
      <c r="EF55" s="601">
        <f t="shared" si="47"/>
        <v>40</v>
      </c>
      <c r="EG55" s="597">
        <f t="shared" si="59"/>
        <v>3</v>
      </c>
      <c r="EI55" s="605">
        <f t="shared" si="214"/>
        <v>35</v>
      </c>
    </row>
    <row r="56" spans="1:139" s="372" customFormat="1" ht="16.149999999999999" hidden="1" customHeight="1">
      <c r="A56" s="573" t="s">
        <v>69</v>
      </c>
      <c r="B56" s="407" t="s">
        <v>158</v>
      </c>
      <c r="C56" s="530" t="s">
        <v>1284</v>
      </c>
      <c r="D56" s="393" t="s">
        <v>51</v>
      </c>
      <c r="E56" s="393" t="s">
        <v>159</v>
      </c>
      <c r="F56" s="393" t="s">
        <v>160</v>
      </c>
      <c r="G56" s="393">
        <v>108</v>
      </c>
      <c r="H56" s="393" t="s">
        <v>86</v>
      </c>
      <c r="I56" s="393" t="s">
        <v>79</v>
      </c>
      <c r="J56" s="393" t="s">
        <v>131</v>
      </c>
      <c r="K56" s="393" t="s">
        <v>2146</v>
      </c>
      <c r="L56" s="393" t="s">
        <v>2130</v>
      </c>
      <c r="M56" s="396"/>
      <c r="N56" s="392">
        <v>43208</v>
      </c>
      <c r="O56" s="408">
        <v>3</v>
      </c>
      <c r="P56" s="14">
        <v>200853</v>
      </c>
      <c r="Q56" s="14">
        <v>200853</v>
      </c>
      <c r="R56" s="576">
        <v>66</v>
      </c>
      <c r="S56" s="391">
        <v>9</v>
      </c>
      <c r="T56" s="382">
        <v>4</v>
      </c>
      <c r="U56" s="382">
        <v>27</v>
      </c>
      <c r="V56" s="423">
        <v>0</v>
      </c>
      <c r="W56" s="1882">
        <v>6</v>
      </c>
      <c r="X56" s="382">
        <f t="shared" si="28"/>
        <v>21</v>
      </c>
      <c r="Y56" s="423">
        <v>0</v>
      </c>
      <c r="Z56" s="1882">
        <v>6</v>
      </c>
      <c r="AA56" s="382">
        <f t="shared" si="29"/>
        <v>15</v>
      </c>
      <c r="AB56" s="423">
        <v>8</v>
      </c>
      <c r="AC56" s="1882">
        <v>4</v>
      </c>
      <c r="AD56" s="569">
        <v>1.875</v>
      </c>
      <c r="AE56" s="569">
        <v>1.875</v>
      </c>
      <c r="AF56" s="382">
        <f t="shared" si="226"/>
        <v>12.75</v>
      </c>
      <c r="AG56" s="382">
        <f t="shared" si="226"/>
        <v>12.625</v>
      </c>
      <c r="AH56" s="382">
        <f t="shared" si="226"/>
        <v>6.5</v>
      </c>
      <c r="AI56" s="382">
        <f t="shared" si="226"/>
        <v>8.375</v>
      </c>
      <c r="AJ56" s="382">
        <f t="shared" si="226"/>
        <v>10.25</v>
      </c>
      <c r="AK56" s="382">
        <f t="shared" si="227"/>
        <v>10.375</v>
      </c>
      <c r="AL56" s="382">
        <f t="shared" si="227"/>
        <v>10.25</v>
      </c>
      <c r="AM56" s="382">
        <f t="shared" si="227"/>
        <v>11.25</v>
      </c>
      <c r="AN56" s="453">
        <f>IF($AD56&lt;=1,$AD56*BQ56,IF($AD56&lt;=2,BQ56+(($AD56-1)*BR56),BQ56+BR56+BS56))</f>
        <v>11.25</v>
      </c>
      <c r="AO56" s="457">
        <f t="shared" si="228"/>
        <v>0</v>
      </c>
      <c r="AP56" s="455">
        <f t="shared" si="228"/>
        <v>4</v>
      </c>
      <c r="AQ56" s="383">
        <f t="shared" si="228"/>
        <v>4</v>
      </c>
      <c r="AR56" s="383">
        <f t="shared" si="228"/>
        <v>4</v>
      </c>
      <c r="AS56" s="383">
        <f t="shared" si="228"/>
        <v>6</v>
      </c>
      <c r="AT56" s="383">
        <f t="shared" si="228"/>
        <v>5</v>
      </c>
      <c r="AU56" s="383">
        <f t="shared" si="228"/>
        <v>6</v>
      </c>
      <c r="AV56" s="383">
        <f t="shared" si="228"/>
        <v>6</v>
      </c>
      <c r="AW56" s="383">
        <f t="shared" si="228"/>
        <v>6</v>
      </c>
      <c r="AX56" s="383">
        <f t="shared" si="33"/>
        <v>37</v>
      </c>
      <c r="AY56" s="383">
        <v>0</v>
      </c>
      <c r="AZ56" s="383"/>
      <c r="BA56" s="382">
        <f t="shared" si="34"/>
        <v>19</v>
      </c>
      <c r="BB56" s="423">
        <v>2</v>
      </c>
      <c r="BC56" s="506">
        <f t="shared" si="16"/>
        <v>6</v>
      </c>
      <c r="BD56" s="382">
        <f t="shared" si="17"/>
        <v>6</v>
      </c>
      <c r="BE56" s="453">
        <f t="shared" si="18"/>
        <v>4</v>
      </c>
      <c r="BF56" s="382">
        <f t="shared" si="35"/>
        <v>-1</v>
      </c>
      <c r="BG56" s="1882">
        <v>4</v>
      </c>
      <c r="BH56" s="1882">
        <v>4</v>
      </c>
      <c r="BI56" s="1882">
        <v>4</v>
      </c>
      <c r="BJ56" s="1882">
        <v>10</v>
      </c>
      <c r="BK56" s="1882">
        <v>3</v>
      </c>
      <c r="BL56" s="1882">
        <v>4</v>
      </c>
      <c r="BM56" s="1882">
        <v>5</v>
      </c>
      <c r="BN56" s="1882">
        <v>6</v>
      </c>
      <c r="BO56" s="1882">
        <v>5</v>
      </c>
      <c r="BP56" s="1882">
        <v>6</v>
      </c>
      <c r="BQ56" s="1882">
        <v>6</v>
      </c>
      <c r="BR56" s="1882">
        <v>6</v>
      </c>
      <c r="BS56" s="1882">
        <v>6</v>
      </c>
      <c r="BT56" s="13"/>
      <c r="BU56" s="384">
        <f t="shared" si="36"/>
        <v>5.0625</v>
      </c>
      <c r="BV56" s="385">
        <f t="shared" si="37"/>
        <v>4.5</v>
      </c>
      <c r="BW56" s="386">
        <f t="shared" si="38"/>
        <v>3.75</v>
      </c>
      <c r="BX56" s="3"/>
      <c r="BY56" s="387">
        <f t="shared" si="24"/>
        <v>27</v>
      </c>
      <c r="BZ56" s="382">
        <f t="shared" si="39"/>
        <v>21</v>
      </c>
      <c r="CA56" s="382">
        <f t="shared" si="40"/>
        <v>15</v>
      </c>
      <c r="CB56" s="382">
        <f t="shared" si="41"/>
        <v>19</v>
      </c>
      <c r="CC56" s="382">
        <f t="shared" si="229"/>
        <v>17</v>
      </c>
      <c r="CD56" s="382">
        <f t="shared" si="230"/>
        <v>13</v>
      </c>
      <c r="CE56" s="382">
        <f t="shared" si="231"/>
        <v>13</v>
      </c>
      <c r="CF56" s="382">
        <f t="shared" si="232"/>
        <v>7</v>
      </c>
      <c r="CG56" s="382">
        <f t="shared" si="233"/>
        <v>8</v>
      </c>
      <c r="CH56" s="382">
        <f t="shared" si="234"/>
        <v>10</v>
      </c>
      <c r="CI56" s="382">
        <f t="shared" si="235"/>
        <v>10</v>
      </c>
      <c r="CJ56" s="382">
        <f t="shared" si="236"/>
        <v>10</v>
      </c>
      <c r="CK56" s="388">
        <f t="shared" si="237"/>
        <v>11</v>
      </c>
      <c r="CL56" s="3"/>
      <c r="CM56" s="384">
        <f t="shared" si="26"/>
        <v>0</v>
      </c>
      <c r="CN56" s="385">
        <f t="shared" si="43"/>
        <v>0</v>
      </c>
      <c r="CO56" s="385">
        <f>AB56</f>
        <v>8</v>
      </c>
      <c r="CP56" s="385">
        <f t="shared" si="238"/>
        <v>2</v>
      </c>
      <c r="CQ56" s="385">
        <f t="shared" si="239"/>
        <v>0</v>
      </c>
      <c r="CR56" s="385">
        <f t="shared" si="239"/>
        <v>4</v>
      </c>
      <c r="CS56" s="385">
        <f t="shared" si="239"/>
        <v>4</v>
      </c>
      <c r="CT56" s="385">
        <f t="shared" si="239"/>
        <v>4</v>
      </c>
      <c r="CU56" s="385">
        <f t="shared" si="239"/>
        <v>6</v>
      </c>
      <c r="CV56" s="385">
        <f t="shared" si="239"/>
        <v>5</v>
      </c>
      <c r="CW56" s="385">
        <f t="shared" si="239"/>
        <v>6</v>
      </c>
      <c r="CX56" s="386">
        <f t="shared" si="239"/>
        <v>6</v>
      </c>
      <c r="CY56" s="3"/>
      <c r="CZ56" s="586">
        <v>50</v>
      </c>
      <c r="DA56" s="582">
        <v>46</v>
      </c>
      <c r="DB56" s="391">
        <v>56</v>
      </c>
      <c r="DC56" s="576">
        <v>66</v>
      </c>
      <c r="DD56" s="389">
        <v>0</v>
      </c>
      <c r="DE56" s="390">
        <v>0</v>
      </c>
      <c r="DF56" s="390">
        <v>5</v>
      </c>
      <c r="DG56" s="390">
        <v>0</v>
      </c>
      <c r="DH56" s="390">
        <f t="shared" si="45"/>
        <v>4</v>
      </c>
      <c r="DI56" s="390"/>
      <c r="DJ56" s="390"/>
      <c r="DK56" s="390"/>
      <c r="DL56" s="390"/>
      <c r="DM56" s="390"/>
      <c r="DN56" s="390"/>
      <c r="DO56" s="390"/>
      <c r="DP56" s="391">
        <f t="shared" si="46"/>
        <v>9</v>
      </c>
      <c r="DQ56" s="376"/>
      <c r="DR56" s="376"/>
      <c r="DS56" s="385">
        <v>2</v>
      </c>
      <c r="DT56" s="385">
        <v>1</v>
      </c>
      <c r="DU56" s="385">
        <v>1104</v>
      </c>
      <c r="DV56" s="385" t="s">
        <v>2620</v>
      </c>
      <c r="DW56" s="385">
        <v>74</v>
      </c>
      <c r="DX56" s="385" t="s">
        <v>2629</v>
      </c>
      <c r="DY56" s="385">
        <v>0</v>
      </c>
      <c r="DZ56" s="14">
        <v>200853</v>
      </c>
      <c r="EA56" s="426"/>
      <c r="EB56" s="398">
        <v>20</v>
      </c>
      <c r="EC56" s="398" t="s">
        <v>1372</v>
      </c>
      <c r="ED56" s="398" t="s">
        <v>1370</v>
      </c>
      <c r="EF56" s="601">
        <f t="shared" si="47"/>
        <v>135</v>
      </c>
      <c r="EG56" s="597">
        <f t="shared" si="59"/>
        <v>6</v>
      </c>
      <c r="EI56" s="605">
        <f t="shared" si="214"/>
        <v>41</v>
      </c>
    </row>
    <row r="57" spans="1:139" s="372" customFormat="1" ht="16.149999999999999" hidden="1" customHeight="1">
      <c r="A57" s="573" t="s">
        <v>69</v>
      </c>
      <c r="B57" s="407" t="s">
        <v>162</v>
      </c>
      <c r="C57" s="530" t="s">
        <v>162</v>
      </c>
      <c r="D57" s="393" t="s">
        <v>74</v>
      </c>
      <c r="E57" s="393" t="s">
        <v>161</v>
      </c>
      <c r="F57" s="393"/>
      <c r="G57" s="393">
        <v>110</v>
      </c>
      <c r="H57" s="393" t="s">
        <v>53</v>
      </c>
      <c r="I57" s="393" t="s">
        <v>74</v>
      </c>
      <c r="J57" s="393" t="s">
        <v>48</v>
      </c>
      <c r="K57" s="393"/>
      <c r="L57" s="393" t="s">
        <v>2130</v>
      </c>
      <c r="M57" s="396"/>
      <c r="N57" s="392">
        <v>43433</v>
      </c>
      <c r="O57" s="408">
        <v>3</v>
      </c>
      <c r="P57" s="14">
        <v>0</v>
      </c>
      <c r="Q57" s="14">
        <v>0</v>
      </c>
      <c r="R57" s="576">
        <v>2</v>
      </c>
      <c r="S57" s="391">
        <v>0</v>
      </c>
      <c r="T57" s="382">
        <v>0</v>
      </c>
      <c r="U57" s="382">
        <v>0</v>
      </c>
      <c r="V57" s="423">
        <v>0</v>
      </c>
      <c r="W57" s="1882">
        <v>0</v>
      </c>
      <c r="X57" s="382">
        <f t="shared" si="28"/>
        <v>0</v>
      </c>
      <c r="Y57" s="423">
        <v>0</v>
      </c>
      <c r="Z57" s="1882">
        <v>0</v>
      </c>
      <c r="AA57" s="382">
        <f t="shared" si="29"/>
        <v>0</v>
      </c>
      <c r="AB57" s="423">
        <v>0</v>
      </c>
      <c r="AC57" s="1882">
        <v>0</v>
      </c>
      <c r="AD57" s="569">
        <v>1.875</v>
      </c>
      <c r="AE57" s="569">
        <v>1.875</v>
      </c>
      <c r="AF57" s="382">
        <f t="shared" ref="AF57:AJ58" si="240">IF($AD57&lt;=1,$AD57*BG57,IF($AD57&lt;=2,BG57+(($AD57-1)*BH57),BG57+BH57+BI57))</f>
        <v>0</v>
      </c>
      <c r="AG57" s="382">
        <f t="shared" si="240"/>
        <v>0</v>
      </c>
      <c r="AH57" s="382">
        <f t="shared" si="240"/>
        <v>0</v>
      </c>
      <c r="AI57" s="382">
        <f t="shared" si="240"/>
        <v>0</v>
      </c>
      <c r="AJ57" s="382">
        <f t="shared" si="240"/>
        <v>0</v>
      </c>
      <c r="AK57" s="382">
        <f t="shared" ref="AK57:AM58" si="241">IF($AE57&lt;=1,$AE57*BL57,IF($AE57&lt;=2,BL57+(($AE57-1)*BM57),BL57+BM57+BN57))</f>
        <v>0</v>
      </c>
      <c r="AL57" s="382">
        <f t="shared" si="241"/>
        <v>0</v>
      </c>
      <c r="AM57" s="382">
        <f t="shared" si="241"/>
        <v>0</v>
      </c>
      <c r="AN57" s="453">
        <f>IF($AD57&lt;=1,$AD57*BO57,IF($AD57&lt;=2,BO57+(($AD57-1)*BP57),BO57+BP57+BQ57))</f>
        <v>0</v>
      </c>
      <c r="AO57" s="457">
        <f t="shared" ref="AO57:AO58" si="242">ROUND(IF(AA57-AC57-AF57&gt;0,0,AF57+AC57-AA57),0)</f>
        <v>0</v>
      </c>
      <c r="AP57" s="455">
        <f t="shared" ref="AP57:AW58" si="243">ROUND(IF(CB57-AG57-BG57&gt;0,0,BG57+AG57-CB57),0)</f>
        <v>0</v>
      </c>
      <c r="AQ57" s="383">
        <f t="shared" si="243"/>
        <v>0</v>
      </c>
      <c r="AR57" s="383">
        <f t="shared" si="243"/>
        <v>0</v>
      </c>
      <c r="AS57" s="383">
        <f t="shared" si="243"/>
        <v>0</v>
      </c>
      <c r="AT57" s="383">
        <f t="shared" si="243"/>
        <v>0</v>
      </c>
      <c r="AU57" s="383">
        <f t="shared" si="243"/>
        <v>0</v>
      </c>
      <c r="AV57" s="383">
        <f t="shared" si="243"/>
        <v>0</v>
      </c>
      <c r="AW57" s="383">
        <f t="shared" si="243"/>
        <v>0</v>
      </c>
      <c r="AX57" s="383">
        <f t="shared" si="33"/>
        <v>0</v>
      </c>
      <c r="AY57" s="383"/>
      <c r="AZ57" s="383"/>
      <c r="BA57" s="382">
        <f t="shared" si="34"/>
        <v>0</v>
      </c>
      <c r="BB57" s="423">
        <v>0</v>
      </c>
      <c r="BC57" s="506">
        <f t="shared" si="16"/>
        <v>0</v>
      </c>
      <c r="BD57" s="382">
        <f t="shared" si="17"/>
        <v>0</v>
      </c>
      <c r="BE57" s="453">
        <f t="shared" si="18"/>
        <v>0</v>
      </c>
      <c r="BF57" s="382">
        <f t="shared" si="35"/>
        <v>0</v>
      </c>
      <c r="BG57" s="1882">
        <v>0</v>
      </c>
      <c r="BH57" s="1882">
        <v>0</v>
      </c>
      <c r="BI57" s="1882">
        <v>0</v>
      </c>
      <c r="BJ57" s="1882">
        <v>0</v>
      </c>
      <c r="BK57" s="1882">
        <v>0</v>
      </c>
      <c r="BL57" s="1882">
        <v>0</v>
      </c>
      <c r="BM57" s="1882">
        <v>0</v>
      </c>
      <c r="BN57" s="1882">
        <v>0</v>
      </c>
      <c r="BO57" s="1882">
        <v>0</v>
      </c>
      <c r="BP57" s="1882">
        <v>0</v>
      </c>
      <c r="BQ57" s="1882">
        <v>0</v>
      </c>
      <c r="BR57" s="1882">
        <v>0</v>
      </c>
      <c r="BS57" s="1882">
        <v>0</v>
      </c>
      <c r="BT57" s="13"/>
      <c r="BU57" s="384">
        <f t="shared" si="36"/>
        <v>0</v>
      </c>
      <c r="BV57" s="385">
        <f t="shared" si="37"/>
        <v>0</v>
      </c>
      <c r="BW57" s="386">
        <f t="shared" si="38"/>
        <v>0</v>
      </c>
      <c r="BX57" s="3"/>
      <c r="BY57" s="387">
        <f t="shared" si="24"/>
        <v>0</v>
      </c>
      <c r="BZ57" s="382">
        <f t="shared" si="39"/>
        <v>0</v>
      </c>
      <c r="CA57" s="382">
        <f t="shared" si="40"/>
        <v>0</v>
      </c>
      <c r="CB57" s="382">
        <f t="shared" si="41"/>
        <v>0</v>
      </c>
      <c r="CC57" s="382">
        <f t="shared" si="229"/>
        <v>0</v>
      </c>
      <c r="CD57" s="382">
        <f t="shared" si="230"/>
        <v>0</v>
      </c>
      <c r="CE57" s="382">
        <f t="shared" si="231"/>
        <v>0</v>
      </c>
      <c r="CF57" s="382">
        <f t="shared" si="232"/>
        <v>0</v>
      </c>
      <c r="CG57" s="382">
        <f t="shared" si="233"/>
        <v>0</v>
      </c>
      <c r="CH57" s="382">
        <f t="shared" si="234"/>
        <v>0</v>
      </c>
      <c r="CI57" s="382">
        <f t="shared" si="235"/>
        <v>0</v>
      </c>
      <c r="CJ57" s="382">
        <f t="shared" si="236"/>
        <v>0</v>
      </c>
      <c r="CK57" s="388">
        <f t="shared" si="237"/>
        <v>0</v>
      </c>
      <c r="CL57" s="3"/>
      <c r="CM57" s="384">
        <f t="shared" si="26"/>
        <v>0</v>
      </c>
      <c r="CN57" s="385">
        <f t="shared" si="43"/>
        <v>0</v>
      </c>
      <c r="CO57" s="385">
        <f t="shared" ref="CO57:CW58" si="244">AO57</f>
        <v>0</v>
      </c>
      <c r="CP57" s="385">
        <f t="shared" si="244"/>
        <v>0</v>
      </c>
      <c r="CQ57" s="385">
        <f t="shared" si="244"/>
        <v>0</v>
      </c>
      <c r="CR57" s="385">
        <f t="shared" si="244"/>
        <v>0</v>
      </c>
      <c r="CS57" s="385">
        <f t="shared" si="244"/>
        <v>0</v>
      </c>
      <c r="CT57" s="385">
        <f t="shared" si="244"/>
        <v>0</v>
      </c>
      <c r="CU57" s="385">
        <f t="shared" si="244"/>
        <v>0</v>
      </c>
      <c r="CV57" s="385">
        <f t="shared" si="244"/>
        <v>0</v>
      </c>
      <c r="CW57" s="385">
        <f t="shared" si="244"/>
        <v>0</v>
      </c>
      <c r="CX57" s="386">
        <f>AW57</f>
        <v>0</v>
      </c>
      <c r="CY57" s="3"/>
      <c r="CZ57" s="586">
        <v>10</v>
      </c>
      <c r="DA57" s="582">
        <v>6</v>
      </c>
      <c r="DB57" s="391">
        <v>4</v>
      </c>
      <c r="DC57" s="576">
        <v>2</v>
      </c>
      <c r="DD57" s="389">
        <v>0</v>
      </c>
      <c r="DE57" s="390">
        <v>0</v>
      </c>
      <c r="DF57" s="390">
        <v>0</v>
      </c>
      <c r="DG57" s="390">
        <v>0</v>
      </c>
      <c r="DH57" s="390">
        <f t="shared" si="45"/>
        <v>0</v>
      </c>
      <c r="DI57" s="390"/>
      <c r="DJ57" s="390"/>
      <c r="DK57" s="390"/>
      <c r="DL57" s="390"/>
      <c r="DM57" s="390"/>
      <c r="DN57" s="390"/>
      <c r="DO57" s="390"/>
      <c r="DP57" s="391">
        <f t="shared" si="46"/>
        <v>0</v>
      </c>
      <c r="DQ57" s="376"/>
      <c r="DR57" s="376"/>
      <c r="DS57" s="385">
        <v>4</v>
      </c>
      <c r="DT57" s="385">
        <v>2</v>
      </c>
      <c r="DU57" s="385">
        <v>1028</v>
      </c>
      <c r="DV57" s="385" t="s">
        <v>2620</v>
      </c>
      <c r="DW57" s="385">
        <v>75</v>
      </c>
      <c r="DX57" s="385" t="s">
        <v>2622</v>
      </c>
      <c r="DY57" s="385">
        <v>0</v>
      </c>
      <c r="DZ57" s="14">
        <v>0</v>
      </c>
      <c r="EA57" s="426"/>
      <c r="EB57" s="398">
        <v>20</v>
      </c>
      <c r="EC57" s="398" t="s">
        <v>1372</v>
      </c>
      <c r="ED57" s="398" t="s">
        <v>1370</v>
      </c>
      <c r="EF57" s="601" t="str">
        <f t="shared" si="47"/>
        <v>ok</v>
      </c>
      <c r="EG57" s="597">
        <f t="shared" si="59"/>
        <v>0</v>
      </c>
      <c r="EI57" s="605">
        <f t="shared" si="214"/>
        <v>0</v>
      </c>
    </row>
    <row r="58" spans="1:139" s="372" customFormat="1" ht="16.149999999999999" hidden="1" customHeight="1">
      <c r="A58" s="573" t="s">
        <v>69</v>
      </c>
      <c r="B58" s="407" t="s">
        <v>163</v>
      </c>
      <c r="C58" s="530" t="s">
        <v>163</v>
      </c>
      <c r="D58" s="393" t="s">
        <v>74</v>
      </c>
      <c r="E58" s="393" t="s">
        <v>164</v>
      </c>
      <c r="F58" s="393"/>
      <c r="G58" s="393">
        <v>111</v>
      </c>
      <c r="H58" s="393" t="s">
        <v>86</v>
      </c>
      <c r="I58" s="393" t="s">
        <v>79</v>
      </c>
      <c r="J58" s="393" t="s">
        <v>48</v>
      </c>
      <c r="K58" s="393"/>
      <c r="L58" s="393" t="s">
        <v>2130</v>
      </c>
      <c r="M58" s="396"/>
      <c r="N58" s="392">
        <v>43654</v>
      </c>
      <c r="O58" s="408">
        <v>3</v>
      </c>
      <c r="P58" s="14">
        <v>0</v>
      </c>
      <c r="Q58" s="14">
        <v>0</v>
      </c>
      <c r="R58" s="576">
        <v>4</v>
      </c>
      <c r="S58" s="391">
        <v>0</v>
      </c>
      <c r="T58" s="382">
        <v>0</v>
      </c>
      <c r="U58" s="382">
        <v>0</v>
      </c>
      <c r="V58" s="423">
        <v>0</v>
      </c>
      <c r="W58" s="1882">
        <v>0</v>
      </c>
      <c r="X58" s="382">
        <f t="shared" si="28"/>
        <v>0</v>
      </c>
      <c r="Y58" s="423">
        <v>0</v>
      </c>
      <c r="Z58" s="1882">
        <v>0</v>
      </c>
      <c r="AA58" s="382">
        <f t="shared" si="29"/>
        <v>0</v>
      </c>
      <c r="AB58" s="423">
        <v>0</v>
      </c>
      <c r="AC58" s="1882">
        <v>0</v>
      </c>
      <c r="AD58" s="569">
        <v>1.875</v>
      </c>
      <c r="AE58" s="569">
        <v>1.875</v>
      </c>
      <c r="AF58" s="382">
        <f t="shared" si="240"/>
        <v>0</v>
      </c>
      <c r="AG58" s="382">
        <f t="shared" si="240"/>
        <v>0</v>
      </c>
      <c r="AH58" s="382">
        <f t="shared" si="240"/>
        <v>0</v>
      </c>
      <c r="AI58" s="382">
        <f t="shared" si="240"/>
        <v>0</v>
      </c>
      <c r="AJ58" s="382">
        <f t="shared" si="240"/>
        <v>0</v>
      </c>
      <c r="AK58" s="382">
        <f t="shared" si="241"/>
        <v>0</v>
      </c>
      <c r="AL58" s="382">
        <f t="shared" si="241"/>
        <v>0</v>
      </c>
      <c r="AM58" s="382">
        <f t="shared" si="241"/>
        <v>0</v>
      </c>
      <c r="AN58" s="453">
        <f>IF($AD58&lt;=1,$AD58*BO58,IF($AD58&lt;=2,BO58+(($AD58-1)*BP58),BO58+BP58+BQ58))</f>
        <v>0</v>
      </c>
      <c r="AO58" s="457">
        <f t="shared" si="242"/>
        <v>0</v>
      </c>
      <c r="AP58" s="455">
        <f t="shared" si="243"/>
        <v>0</v>
      </c>
      <c r="AQ58" s="383">
        <f t="shared" si="243"/>
        <v>0</v>
      </c>
      <c r="AR58" s="383">
        <f t="shared" si="243"/>
        <v>0</v>
      </c>
      <c r="AS58" s="383">
        <f t="shared" si="243"/>
        <v>0</v>
      </c>
      <c r="AT58" s="383">
        <f t="shared" si="243"/>
        <v>0</v>
      </c>
      <c r="AU58" s="383">
        <f t="shared" si="243"/>
        <v>0</v>
      </c>
      <c r="AV58" s="383">
        <f t="shared" si="243"/>
        <v>0</v>
      </c>
      <c r="AW58" s="383">
        <f t="shared" si="243"/>
        <v>0</v>
      </c>
      <c r="AX58" s="383">
        <f t="shared" si="33"/>
        <v>0</v>
      </c>
      <c r="AY58" s="383"/>
      <c r="AZ58" s="383"/>
      <c r="BA58" s="382">
        <f t="shared" si="34"/>
        <v>0</v>
      </c>
      <c r="BB58" s="423">
        <v>0</v>
      </c>
      <c r="BC58" s="506">
        <f t="shared" si="16"/>
        <v>0</v>
      </c>
      <c r="BD58" s="382">
        <f t="shared" si="17"/>
        <v>0</v>
      </c>
      <c r="BE58" s="453">
        <f t="shared" si="18"/>
        <v>0</v>
      </c>
      <c r="BF58" s="382">
        <f t="shared" si="35"/>
        <v>0</v>
      </c>
      <c r="BG58" s="1882">
        <v>0</v>
      </c>
      <c r="BH58" s="1882">
        <v>0</v>
      </c>
      <c r="BI58" s="1882">
        <v>0</v>
      </c>
      <c r="BJ58" s="1882">
        <v>0</v>
      </c>
      <c r="BK58" s="1882">
        <v>0</v>
      </c>
      <c r="BL58" s="1882">
        <v>0</v>
      </c>
      <c r="BM58" s="1882">
        <v>0</v>
      </c>
      <c r="BN58" s="1882">
        <v>0</v>
      </c>
      <c r="BO58" s="1882">
        <v>0</v>
      </c>
      <c r="BP58" s="1882">
        <v>0</v>
      </c>
      <c r="BQ58" s="1882">
        <v>0</v>
      </c>
      <c r="BR58" s="1882">
        <v>0</v>
      </c>
      <c r="BS58" s="1882">
        <v>0</v>
      </c>
      <c r="BT58" s="13"/>
      <c r="BU58" s="384">
        <f t="shared" si="36"/>
        <v>0</v>
      </c>
      <c r="BV58" s="385">
        <f t="shared" si="37"/>
        <v>0</v>
      </c>
      <c r="BW58" s="386">
        <f t="shared" si="38"/>
        <v>0</v>
      </c>
      <c r="BX58" s="3"/>
      <c r="BY58" s="387">
        <f t="shared" si="24"/>
        <v>0</v>
      </c>
      <c r="BZ58" s="382">
        <f t="shared" si="39"/>
        <v>0</v>
      </c>
      <c r="CA58" s="382">
        <f t="shared" si="40"/>
        <v>0</v>
      </c>
      <c r="CB58" s="382">
        <f t="shared" si="41"/>
        <v>0</v>
      </c>
      <c r="CC58" s="382">
        <f t="shared" si="229"/>
        <v>0</v>
      </c>
      <c r="CD58" s="382">
        <f t="shared" si="230"/>
        <v>0</v>
      </c>
      <c r="CE58" s="382">
        <f t="shared" si="231"/>
        <v>0</v>
      </c>
      <c r="CF58" s="382">
        <f t="shared" si="232"/>
        <v>0</v>
      </c>
      <c r="CG58" s="382">
        <f t="shared" si="233"/>
        <v>0</v>
      </c>
      <c r="CH58" s="382">
        <f t="shared" si="234"/>
        <v>0</v>
      </c>
      <c r="CI58" s="382">
        <f t="shared" si="235"/>
        <v>0</v>
      </c>
      <c r="CJ58" s="382">
        <f t="shared" si="236"/>
        <v>0</v>
      </c>
      <c r="CK58" s="388">
        <f t="shared" si="237"/>
        <v>0</v>
      </c>
      <c r="CL58" s="3"/>
      <c r="CM58" s="384">
        <f t="shared" si="26"/>
        <v>0</v>
      </c>
      <c r="CN58" s="385">
        <f t="shared" si="43"/>
        <v>0</v>
      </c>
      <c r="CO58" s="385">
        <f t="shared" si="244"/>
        <v>0</v>
      </c>
      <c r="CP58" s="385">
        <f t="shared" si="244"/>
        <v>0</v>
      </c>
      <c r="CQ58" s="385">
        <f t="shared" si="244"/>
        <v>0</v>
      </c>
      <c r="CR58" s="385">
        <f t="shared" si="244"/>
        <v>0</v>
      </c>
      <c r="CS58" s="385">
        <f t="shared" si="244"/>
        <v>0</v>
      </c>
      <c r="CT58" s="385">
        <f t="shared" si="244"/>
        <v>0</v>
      </c>
      <c r="CU58" s="385">
        <f t="shared" si="244"/>
        <v>0</v>
      </c>
      <c r="CV58" s="385">
        <f t="shared" si="244"/>
        <v>0</v>
      </c>
      <c r="CW58" s="385">
        <f t="shared" si="244"/>
        <v>0</v>
      </c>
      <c r="CX58" s="386">
        <f>AW58</f>
        <v>0</v>
      </c>
      <c r="CY58" s="3"/>
      <c r="CZ58" s="586">
        <v>8</v>
      </c>
      <c r="DA58" s="582">
        <v>28</v>
      </c>
      <c r="DB58" s="391">
        <v>6</v>
      </c>
      <c r="DC58" s="576">
        <v>4</v>
      </c>
      <c r="DD58" s="389">
        <v>0</v>
      </c>
      <c r="DE58" s="390">
        <v>0</v>
      </c>
      <c r="DF58" s="390">
        <v>0</v>
      </c>
      <c r="DG58" s="390">
        <v>0</v>
      </c>
      <c r="DH58" s="390">
        <f t="shared" si="45"/>
        <v>0</v>
      </c>
      <c r="DI58" s="390"/>
      <c r="DJ58" s="390"/>
      <c r="DK58" s="390"/>
      <c r="DL58" s="390"/>
      <c r="DM58" s="390"/>
      <c r="DN58" s="390"/>
      <c r="DO58" s="390"/>
      <c r="DP58" s="391">
        <f t="shared" si="46"/>
        <v>0</v>
      </c>
      <c r="DQ58" s="376"/>
      <c r="DR58" s="376"/>
      <c r="DS58" s="385">
        <v>4</v>
      </c>
      <c r="DT58" s="385">
        <v>2</v>
      </c>
      <c r="DU58" s="385">
        <v>1329</v>
      </c>
      <c r="DV58" s="385" t="s">
        <v>2620</v>
      </c>
      <c r="DW58" s="385">
        <v>75</v>
      </c>
      <c r="DX58" s="385" t="s">
        <v>2622</v>
      </c>
      <c r="DY58" s="385">
        <v>0</v>
      </c>
      <c r="DZ58" s="14">
        <v>0</v>
      </c>
      <c r="EA58" s="426"/>
      <c r="EB58" s="398">
        <v>21</v>
      </c>
      <c r="EC58" s="398" t="s">
        <v>1372</v>
      </c>
      <c r="ED58" s="398" t="s">
        <v>1370</v>
      </c>
      <c r="EF58" s="601" t="str">
        <f t="shared" si="47"/>
        <v>ok</v>
      </c>
      <c r="EG58" s="597">
        <f t="shared" si="59"/>
        <v>0</v>
      </c>
      <c r="EI58" s="605">
        <f t="shared" si="214"/>
        <v>0</v>
      </c>
    </row>
    <row r="59" spans="1:139" s="372" customFormat="1" ht="16.149999999999999" hidden="1" customHeight="1">
      <c r="A59" s="573" t="s">
        <v>45</v>
      </c>
      <c r="B59" s="409" t="s">
        <v>165</v>
      </c>
      <c r="C59" s="410" t="s">
        <v>165</v>
      </c>
      <c r="D59" s="394" t="s">
        <v>46</v>
      </c>
      <c r="E59" s="394" t="s">
        <v>166</v>
      </c>
      <c r="F59" s="394" t="s">
        <v>167</v>
      </c>
      <c r="G59" s="394">
        <v>112</v>
      </c>
      <c r="H59" s="394" t="s">
        <v>47</v>
      </c>
      <c r="I59" s="394" t="s">
        <v>74</v>
      </c>
      <c r="J59" s="394" t="s">
        <v>1109</v>
      </c>
      <c r="K59" s="393" t="s">
        <v>2147</v>
      </c>
      <c r="L59" s="393" t="s">
        <v>2130</v>
      </c>
      <c r="M59" s="396" t="s">
        <v>2550</v>
      </c>
      <c r="N59" s="392">
        <v>43308</v>
      </c>
      <c r="O59" s="408">
        <v>3</v>
      </c>
      <c r="P59" s="14">
        <v>224672</v>
      </c>
      <c r="Q59" s="14">
        <v>224672</v>
      </c>
      <c r="R59" s="576">
        <v>1943</v>
      </c>
      <c r="S59" s="391">
        <v>851</v>
      </c>
      <c r="T59" s="382">
        <v>456</v>
      </c>
      <c r="U59" s="382">
        <v>113</v>
      </c>
      <c r="V59" s="423">
        <v>0</v>
      </c>
      <c r="W59" s="1882">
        <v>32</v>
      </c>
      <c r="X59" s="382">
        <f t="shared" si="28"/>
        <v>81</v>
      </c>
      <c r="Y59" s="423">
        <v>0</v>
      </c>
      <c r="Z59" s="1882">
        <v>32</v>
      </c>
      <c r="AA59" s="382">
        <f t="shared" si="29"/>
        <v>49</v>
      </c>
      <c r="AB59" s="423">
        <v>0</v>
      </c>
      <c r="AC59" s="1882">
        <v>49</v>
      </c>
      <c r="AD59" s="569">
        <v>1.875</v>
      </c>
      <c r="AE59" s="569">
        <v>1.875</v>
      </c>
      <c r="AF59" s="382">
        <f t="shared" ref="AF59:AJ61" si="245">IF($AD59&lt;=1,$AD59*BI59,IF($AD59&lt;=2,BI59+(($AD59-1)*BJ59),BI59+BJ59+BK59))</f>
        <v>0</v>
      </c>
      <c r="AG59" s="382">
        <f t="shared" si="245"/>
        <v>0</v>
      </c>
      <c r="AH59" s="382">
        <f t="shared" si="245"/>
        <v>0</v>
      </c>
      <c r="AI59" s="382">
        <f t="shared" si="245"/>
        <v>0</v>
      </c>
      <c r="AJ59" s="382">
        <f t="shared" si="245"/>
        <v>0</v>
      </c>
      <c r="AK59" s="382">
        <f t="shared" ref="AK59:AM61" si="246">IF($AE59&lt;=1,$AE59*BN59,IF($AE59&lt;=2,BN59+(($AE59-1)*BO59),BN59+BO59+BP59))</f>
        <v>0</v>
      </c>
      <c r="AL59" s="382">
        <f t="shared" si="246"/>
        <v>0</v>
      </c>
      <c r="AM59" s="382">
        <f t="shared" si="246"/>
        <v>0</v>
      </c>
      <c r="AN59" s="453">
        <f>IF($AD59&lt;=1,$AD59*BQ59,IF($AD59&lt;=2,BQ59+(($AD59-1)*BR59),BQ59+BR59+BS59))</f>
        <v>0</v>
      </c>
      <c r="AO59" s="457">
        <f t="shared" ref="AO59:AW61" si="247">ROUND(IF(CC59-BH59-AF59&gt;0,0,AF59+BH59-CC59),0)</f>
        <v>0</v>
      </c>
      <c r="AP59" s="455">
        <f t="shared" si="247"/>
        <v>0</v>
      </c>
      <c r="AQ59" s="383">
        <f t="shared" si="247"/>
        <v>0</v>
      </c>
      <c r="AR59" s="383">
        <f t="shared" si="247"/>
        <v>0</v>
      </c>
      <c r="AS59" s="383">
        <f t="shared" si="247"/>
        <v>0</v>
      </c>
      <c r="AT59" s="383">
        <f t="shared" si="247"/>
        <v>0</v>
      </c>
      <c r="AU59" s="383">
        <f t="shared" si="247"/>
        <v>0</v>
      </c>
      <c r="AV59" s="383">
        <f t="shared" si="247"/>
        <v>0</v>
      </c>
      <c r="AW59" s="383">
        <f t="shared" si="247"/>
        <v>0</v>
      </c>
      <c r="AX59" s="383">
        <f t="shared" si="33"/>
        <v>113</v>
      </c>
      <c r="AY59" s="383">
        <v>0</v>
      </c>
      <c r="AZ59" s="383"/>
      <c r="BA59" s="382">
        <f t="shared" si="34"/>
        <v>0</v>
      </c>
      <c r="BB59" s="423">
        <v>0</v>
      </c>
      <c r="BC59" s="506">
        <f t="shared" si="16"/>
        <v>32</v>
      </c>
      <c r="BD59" s="382">
        <f t="shared" si="17"/>
        <v>32</v>
      </c>
      <c r="BE59" s="453">
        <f t="shared" si="18"/>
        <v>49</v>
      </c>
      <c r="BF59" s="382">
        <f t="shared" si="35"/>
        <v>0</v>
      </c>
      <c r="BG59" s="1882">
        <v>0</v>
      </c>
      <c r="BH59" s="1882">
        <v>0</v>
      </c>
      <c r="BI59" s="1882">
        <v>0</v>
      </c>
      <c r="BJ59" s="1882">
        <v>0</v>
      </c>
      <c r="BK59" s="1882">
        <v>0</v>
      </c>
      <c r="BL59" s="1882">
        <v>0</v>
      </c>
      <c r="BM59" s="1882">
        <v>0</v>
      </c>
      <c r="BN59" s="1882">
        <v>0</v>
      </c>
      <c r="BO59" s="1882">
        <v>0</v>
      </c>
      <c r="BP59" s="1882">
        <v>0</v>
      </c>
      <c r="BQ59" s="1882">
        <v>0</v>
      </c>
      <c r="BR59" s="1882">
        <v>0</v>
      </c>
      <c r="BS59" s="1882">
        <v>0</v>
      </c>
      <c r="BT59" s="13"/>
      <c r="BU59" s="384">
        <f t="shared" si="36"/>
        <v>3</v>
      </c>
      <c r="BV59" s="385">
        <f t="shared" si="37"/>
        <v>0</v>
      </c>
      <c r="BW59" s="386">
        <f t="shared" si="38"/>
        <v>1</v>
      </c>
      <c r="BX59" s="3"/>
      <c r="BY59" s="387">
        <f t="shared" si="24"/>
        <v>113</v>
      </c>
      <c r="BZ59" s="382">
        <f t="shared" si="39"/>
        <v>81</v>
      </c>
      <c r="CA59" s="382">
        <f t="shared" si="40"/>
        <v>49</v>
      </c>
      <c r="CB59" s="382">
        <f t="shared" si="41"/>
        <v>0</v>
      </c>
      <c r="CC59" s="382">
        <f t="shared" si="229"/>
        <v>0</v>
      </c>
      <c r="CD59" s="382">
        <f t="shared" si="230"/>
        <v>0</v>
      </c>
      <c r="CE59" s="382">
        <f t="shared" si="231"/>
        <v>0</v>
      </c>
      <c r="CF59" s="382">
        <f t="shared" si="232"/>
        <v>0</v>
      </c>
      <c r="CG59" s="382">
        <f t="shared" si="233"/>
        <v>0</v>
      </c>
      <c r="CH59" s="382">
        <f t="shared" si="234"/>
        <v>0</v>
      </c>
      <c r="CI59" s="382">
        <f t="shared" si="235"/>
        <v>0</v>
      </c>
      <c r="CJ59" s="382">
        <f t="shared" si="236"/>
        <v>0</v>
      </c>
      <c r="CK59" s="388">
        <f t="shared" si="237"/>
        <v>0</v>
      </c>
      <c r="CL59" s="3"/>
      <c r="CM59" s="384">
        <f t="shared" si="26"/>
        <v>0</v>
      </c>
      <c r="CN59" s="385">
        <f t="shared" si="43"/>
        <v>0</v>
      </c>
      <c r="CO59" s="385">
        <f>AB59</f>
        <v>0</v>
      </c>
      <c r="CP59" s="385">
        <f t="shared" ref="CP59:CP61" si="248">BB59</f>
        <v>0</v>
      </c>
      <c r="CQ59" s="385">
        <f t="shared" ref="CQ59:CX61" si="249">AO59</f>
        <v>0</v>
      </c>
      <c r="CR59" s="385">
        <f t="shared" si="249"/>
        <v>0</v>
      </c>
      <c r="CS59" s="385">
        <f t="shared" si="249"/>
        <v>0</v>
      </c>
      <c r="CT59" s="385">
        <f t="shared" si="249"/>
        <v>0</v>
      </c>
      <c r="CU59" s="385">
        <f t="shared" si="249"/>
        <v>0</v>
      </c>
      <c r="CV59" s="385">
        <f t="shared" si="249"/>
        <v>0</v>
      </c>
      <c r="CW59" s="385">
        <f t="shared" si="249"/>
        <v>0</v>
      </c>
      <c r="CX59" s="386">
        <f t="shared" si="249"/>
        <v>0</v>
      </c>
      <c r="CY59" s="3"/>
      <c r="CZ59" s="586">
        <v>1723</v>
      </c>
      <c r="DA59" s="582">
        <v>651</v>
      </c>
      <c r="DB59" s="391">
        <v>955</v>
      </c>
      <c r="DC59" s="576">
        <v>1943</v>
      </c>
      <c r="DD59" s="389">
        <v>14</v>
      </c>
      <c r="DE59" s="390">
        <v>264</v>
      </c>
      <c r="DF59" s="390">
        <v>16</v>
      </c>
      <c r="DG59" s="390">
        <v>101</v>
      </c>
      <c r="DH59" s="390">
        <f t="shared" si="45"/>
        <v>456</v>
      </c>
      <c r="DI59" s="390"/>
      <c r="DJ59" s="390"/>
      <c r="DK59" s="390"/>
      <c r="DL59" s="390"/>
      <c r="DM59" s="390"/>
      <c r="DN59" s="390"/>
      <c r="DO59" s="390"/>
      <c r="DP59" s="391">
        <f t="shared" si="46"/>
        <v>851</v>
      </c>
      <c r="DQ59" s="376"/>
      <c r="DR59" s="376"/>
      <c r="DS59" s="385">
        <v>3</v>
      </c>
      <c r="DT59" s="385">
        <v>3</v>
      </c>
      <c r="DU59" s="385">
        <v>1162</v>
      </c>
      <c r="DV59" s="385" t="s">
        <v>2620</v>
      </c>
      <c r="DW59" s="385">
        <v>75</v>
      </c>
      <c r="DX59" s="385" t="s">
        <v>2630</v>
      </c>
      <c r="DY59" s="385">
        <v>0</v>
      </c>
      <c r="DZ59" s="14">
        <v>224672</v>
      </c>
      <c r="EA59" s="426"/>
      <c r="EB59" s="398">
        <v>20</v>
      </c>
      <c r="EC59" s="398" t="s">
        <v>1371</v>
      </c>
      <c r="ED59" s="398" t="s">
        <v>1370</v>
      </c>
      <c r="EF59" s="601">
        <f t="shared" si="47"/>
        <v>105.9375</v>
      </c>
      <c r="EG59" s="597">
        <f t="shared" si="59"/>
        <v>32</v>
      </c>
      <c r="EI59" s="605">
        <f t="shared" si="214"/>
        <v>569</v>
      </c>
    </row>
    <row r="60" spans="1:139" s="372" customFormat="1" ht="16.149999999999999" hidden="1" customHeight="1">
      <c r="A60" s="573" t="s">
        <v>45</v>
      </c>
      <c r="B60" s="588" t="s">
        <v>2547</v>
      </c>
      <c r="C60" s="589" t="s">
        <v>165</v>
      </c>
      <c r="D60" s="590" t="s">
        <v>46</v>
      </c>
      <c r="E60" s="590" t="s">
        <v>2548</v>
      </c>
      <c r="F60" s="590" t="s">
        <v>167</v>
      </c>
      <c r="G60" s="590">
        <v>112</v>
      </c>
      <c r="H60" s="590" t="s">
        <v>47</v>
      </c>
      <c r="I60" s="590" t="s">
        <v>74</v>
      </c>
      <c r="J60" s="590" t="s">
        <v>1109</v>
      </c>
      <c r="K60" s="393" t="s">
        <v>2147</v>
      </c>
      <c r="L60" s="393"/>
      <c r="M60" s="396" t="s">
        <v>2549</v>
      </c>
      <c r="N60" s="392">
        <v>46079</v>
      </c>
      <c r="O60" s="408">
        <v>3</v>
      </c>
      <c r="P60" s="14">
        <v>224672</v>
      </c>
      <c r="Q60" s="14">
        <v>224672</v>
      </c>
      <c r="R60" s="576"/>
      <c r="S60" s="391">
        <v>0</v>
      </c>
      <c r="T60" s="382">
        <v>0</v>
      </c>
      <c r="U60" s="382">
        <v>0</v>
      </c>
      <c r="V60" s="423">
        <v>0</v>
      </c>
      <c r="W60" s="1882">
        <v>0</v>
      </c>
      <c r="X60" s="382">
        <f t="shared" si="28"/>
        <v>0</v>
      </c>
      <c r="Y60" s="423">
        <v>0</v>
      </c>
      <c r="Z60" s="1882">
        <v>0</v>
      </c>
      <c r="AA60" s="382">
        <f t="shared" si="29"/>
        <v>0</v>
      </c>
      <c r="AB60" s="423">
        <v>0</v>
      </c>
      <c r="AC60" s="1882">
        <v>0</v>
      </c>
      <c r="AD60" s="569">
        <v>1.875</v>
      </c>
      <c r="AE60" s="569">
        <v>1.875</v>
      </c>
      <c r="AF60" s="382">
        <f t="shared" si="245"/>
        <v>187.5</v>
      </c>
      <c r="AG60" s="382">
        <f t="shared" si="245"/>
        <v>156.875</v>
      </c>
      <c r="AH60" s="382">
        <f t="shared" si="245"/>
        <v>134.125</v>
      </c>
      <c r="AI60" s="382">
        <f t="shared" si="245"/>
        <v>160.375</v>
      </c>
      <c r="AJ60" s="382">
        <f t="shared" si="245"/>
        <v>163</v>
      </c>
      <c r="AK60" s="382">
        <f t="shared" si="246"/>
        <v>172.75</v>
      </c>
      <c r="AL60" s="382">
        <f t="shared" si="246"/>
        <v>163.75</v>
      </c>
      <c r="AM60" s="382">
        <f t="shared" si="246"/>
        <v>126.375</v>
      </c>
      <c r="AN60" s="453">
        <f>IF($AD60&lt;=1,$AD60*BQ60,IF($AD60&lt;=2,BQ60+(($AD60-1)*BR60),BQ60+BR60+BS60))</f>
        <v>133.75</v>
      </c>
      <c r="AO60" s="457">
        <f t="shared" si="247"/>
        <v>88</v>
      </c>
      <c r="AP60" s="455">
        <f t="shared" si="247"/>
        <v>69</v>
      </c>
      <c r="AQ60" s="383">
        <f t="shared" si="247"/>
        <v>77</v>
      </c>
      <c r="AR60" s="383">
        <f t="shared" si="247"/>
        <v>91</v>
      </c>
      <c r="AS60" s="383">
        <f t="shared" si="247"/>
        <v>82</v>
      </c>
      <c r="AT60" s="383">
        <f t="shared" si="247"/>
        <v>103</v>
      </c>
      <c r="AU60" s="383">
        <f t="shared" si="247"/>
        <v>71</v>
      </c>
      <c r="AV60" s="383">
        <f t="shared" si="247"/>
        <v>68</v>
      </c>
      <c r="AW60" s="383">
        <f t="shared" si="247"/>
        <v>74</v>
      </c>
      <c r="AX60" s="383">
        <f t="shared" si="33"/>
        <v>450</v>
      </c>
      <c r="AY60" s="383">
        <v>88</v>
      </c>
      <c r="AZ60" s="383"/>
      <c r="BA60" s="382">
        <f t="shared" si="34"/>
        <v>0</v>
      </c>
      <c r="BB60" s="423">
        <v>450</v>
      </c>
      <c r="BC60" s="506">
        <f t="shared" si="16"/>
        <v>0</v>
      </c>
      <c r="BD60" s="382">
        <f t="shared" si="17"/>
        <v>0</v>
      </c>
      <c r="BE60" s="453">
        <f t="shared" si="18"/>
        <v>0</v>
      </c>
      <c r="BF60" s="382">
        <f t="shared" si="35"/>
        <v>-450</v>
      </c>
      <c r="BG60" s="1882">
        <v>250</v>
      </c>
      <c r="BH60" s="1882">
        <v>100</v>
      </c>
      <c r="BI60" s="1882">
        <v>100</v>
      </c>
      <c r="BJ60" s="1882">
        <v>100</v>
      </c>
      <c r="BK60" s="1882">
        <v>65</v>
      </c>
      <c r="BL60" s="1882">
        <v>79</v>
      </c>
      <c r="BM60" s="1882">
        <v>93</v>
      </c>
      <c r="BN60" s="1882">
        <v>80</v>
      </c>
      <c r="BO60" s="1882">
        <v>106</v>
      </c>
      <c r="BP60" s="1882">
        <v>66</v>
      </c>
      <c r="BQ60" s="1882">
        <v>69</v>
      </c>
      <c r="BR60" s="1882">
        <v>74</v>
      </c>
      <c r="BS60" s="1882">
        <v>79</v>
      </c>
      <c r="BT60" s="13"/>
      <c r="BU60" s="384">
        <f t="shared" si="36"/>
        <v>0</v>
      </c>
      <c r="BV60" s="385">
        <f t="shared" si="37"/>
        <v>0</v>
      </c>
      <c r="BW60" s="386">
        <f t="shared" si="38"/>
        <v>0</v>
      </c>
      <c r="BX60" s="3"/>
      <c r="BY60" s="387">
        <f t="shared" si="24"/>
        <v>0</v>
      </c>
      <c r="BZ60" s="382">
        <f t="shared" si="39"/>
        <v>0</v>
      </c>
      <c r="CA60" s="382">
        <f t="shared" si="40"/>
        <v>0</v>
      </c>
      <c r="CB60" s="382">
        <f t="shared" si="41"/>
        <v>0</v>
      </c>
      <c r="CC60" s="382">
        <f t="shared" si="229"/>
        <v>200</v>
      </c>
      <c r="CD60" s="382">
        <f t="shared" si="230"/>
        <v>188</v>
      </c>
      <c r="CE60" s="382">
        <f t="shared" si="231"/>
        <v>157</v>
      </c>
      <c r="CF60" s="382">
        <f t="shared" si="232"/>
        <v>134</v>
      </c>
      <c r="CG60" s="382">
        <f t="shared" si="233"/>
        <v>160</v>
      </c>
      <c r="CH60" s="382">
        <f t="shared" si="234"/>
        <v>163</v>
      </c>
      <c r="CI60" s="382">
        <f t="shared" si="235"/>
        <v>173</v>
      </c>
      <c r="CJ60" s="382">
        <f t="shared" si="236"/>
        <v>164</v>
      </c>
      <c r="CK60" s="388">
        <f t="shared" si="237"/>
        <v>126</v>
      </c>
      <c r="CL60" s="3"/>
      <c r="CM60" s="384">
        <f t="shared" si="26"/>
        <v>0</v>
      </c>
      <c r="CN60" s="385">
        <f t="shared" si="43"/>
        <v>0</v>
      </c>
      <c r="CO60" s="385">
        <f>AB60</f>
        <v>0</v>
      </c>
      <c r="CP60" s="385">
        <f t="shared" si="248"/>
        <v>450</v>
      </c>
      <c r="CQ60" s="385">
        <f t="shared" si="249"/>
        <v>88</v>
      </c>
      <c r="CR60" s="385">
        <f t="shared" si="249"/>
        <v>69</v>
      </c>
      <c r="CS60" s="385">
        <f t="shared" si="249"/>
        <v>77</v>
      </c>
      <c r="CT60" s="385">
        <f t="shared" si="249"/>
        <v>91</v>
      </c>
      <c r="CU60" s="385">
        <f t="shared" si="249"/>
        <v>82</v>
      </c>
      <c r="CV60" s="385">
        <f t="shared" si="249"/>
        <v>103</v>
      </c>
      <c r="CW60" s="385">
        <f t="shared" si="249"/>
        <v>71</v>
      </c>
      <c r="CX60" s="386">
        <f t="shared" si="249"/>
        <v>68</v>
      </c>
      <c r="CY60" s="3"/>
      <c r="CZ60" s="586"/>
      <c r="DA60" s="582"/>
      <c r="DB60" s="391"/>
      <c r="DC60" s="576"/>
      <c r="DD60" s="389"/>
      <c r="DE60" s="390">
        <v>0</v>
      </c>
      <c r="DF60" s="390">
        <v>0</v>
      </c>
      <c r="DG60" s="390">
        <v>0</v>
      </c>
      <c r="DH60" s="390">
        <f t="shared" si="45"/>
        <v>0</v>
      </c>
      <c r="DI60" s="390"/>
      <c r="DJ60" s="390"/>
      <c r="DK60" s="390"/>
      <c r="DL60" s="390"/>
      <c r="DM60" s="390"/>
      <c r="DN60" s="390"/>
      <c r="DO60" s="390"/>
      <c r="DP60" s="391">
        <f t="shared" si="46"/>
        <v>0</v>
      </c>
      <c r="DQ60" s="376"/>
      <c r="DR60" s="376"/>
      <c r="DS60" s="385">
        <v>3</v>
      </c>
      <c r="DT60" s="385">
        <v>3</v>
      </c>
      <c r="DU60" s="385">
        <v>1162</v>
      </c>
      <c r="DV60" s="385" t="s">
        <v>2620</v>
      </c>
      <c r="DW60" s="385">
        <v>75</v>
      </c>
      <c r="DX60" s="385" t="s">
        <v>2630</v>
      </c>
      <c r="DY60" s="385">
        <v>0</v>
      </c>
      <c r="DZ60" s="14">
        <v>224672</v>
      </c>
      <c r="EA60" s="426"/>
      <c r="EB60" s="398">
        <v>20</v>
      </c>
      <c r="EC60" s="398" t="s">
        <v>1371</v>
      </c>
      <c r="ED60" s="398" t="s">
        <v>1370</v>
      </c>
      <c r="EF60" s="601" t="str">
        <f t="shared" si="47"/>
        <v>ok</v>
      </c>
      <c r="EG60" s="597">
        <f t="shared" si="59"/>
        <v>0</v>
      </c>
      <c r="EI60" s="605">
        <f t="shared" si="214"/>
        <v>450</v>
      </c>
    </row>
    <row r="61" spans="1:139" s="372" customFormat="1" ht="16.149999999999999" hidden="1" customHeight="1">
      <c r="A61" s="573" t="s">
        <v>2603</v>
      </c>
      <c r="B61" s="588" t="s">
        <v>2600</v>
      </c>
      <c r="C61" s="588" t="s">
        <v>2600</v>
      </c>
      <c r="D61" s="590" t="s">
        <v>2601</v>
      </c>
      <c r="E61" s="590" t="s">
        <v>75</v>
      </c>
      <c r="F61" s="590" t="s">
        <v>2604</v>
      </c>
      <c r="G61" s="590">
        <v>99</v>
      </c>
      <c r="H61" s="590" t="s">
        <v>107</v>
      </c>
      <c r="I61" s="590" t="s">
        <v>74</v>
      </c>
      <c r="J61" s="590" t="s">
        <v>2602</v>
      </c>
      <c r="K61" s="393"/>
      <c r="L61" s="393"/>
      <c r="M61" s="396"/>
      <c r="N61" s="392">
        <v>46160</v>
      </c>
      <c r="O61" s="408">
        <v>3</v>
      </c>
      <c r="P61" s="385">
        <v>0</v>
      </c>
      <c r="Q61" s="385">
        <v>0</v>
      </c>
      <c r="R61" s="576"/>
      <c r="S61" s="391">
        <v>0</v>
      </c>
      <c r="T61" s="382">
        <v>0</v>
      </c>
      <c r="U61" s="382">
        <v>0</v>
      </c>
      <c r="V61" s="423">
        <v>0</v>
      </c>
      <c r="W61" s="1882">
        <v>0</v>
      </c>
      <c r="X61" s="382">
        <f t="shared" si="28"/>
        <v>0</v>
      </c>
      <c r="Y61" s="423">
        <v>0</v>
      </c>
      <c r="Z61" s="1882">
        <v>0</v>
      </c>
      <c r="AA61" s="382">
        <f t="shared" si="29"/>
        <v>0</v>
      </c>
      <c r="AB61" s="423">
        <v>0</v>
      </c>
      <c r="AC61" s="1882">
        <v>0</v>
      </c>
      <c r="AD61" s="569">
        <v>1.875</v>
      </c>
      <c r="AE61" s="569">
        <v>1.875</v>
      </c>
      <c r="AF61" s="382">
        <f t="shared" si="245"/>
        <v>0</v>
      </c>
      <c r="AG61" s="382">
        <f t="shared" si="245"/>
        <v>0</v>
      </c>
      <c r="AH61" s="382">
        <f t="shared" si="245"/>
        <v>0</v>
      </c>
      <c r="AI61" s="382">
        <f t="shared" si="245"/>
        <v>0</v>
      </c>
      <c r="AJ61" s="382">
        <f t="shared" si="245"/>
        <v>0</v>
      </c>
      <c r="AK61" s="382">
        <f t="shared" si="246"/>
        <v>0</v>
      </c>
      <c r="AL61" s="382">
        <f t="shared" si="246"/>
        <v>0</v>
      </c>
      <c r="AM61" s="382">
        <f t="shared" si="246"/>
        <v>0</v>
      </c>
      <c r="AN61" s="453">
        <f>IF($AD61&lt;=1,$AD61*BQ61,IF($AD61&lt;=2,BQ61+(($AD61-1)*BR61),BQ61+BR61+BS61))</f>
        <v>0</v>
      </c>
      <c r="AO61" s="457">
        <f t="shared" si="247"/>
        <v>0</v>
      </c>
      <c r="AP61" s="455">
        <f t="shared" si="247"/>
        <v>0</v>
      </c>
      <c r="AQ61" s="383">
        <f t="shared" si="247"/>
        <v>0</v>
      </c>
      <c r="AR61" s="383">
        <f t="shared" si="247"/>
        <v>0</v>
      </c>
      <c r="AS61" s="383">
        <f t="shared" si="247"/>
        <v>0</v>
      </c>
      <c r="AT61" s="383">
        <f t="shared" si="247"/>
        <v>0</v>
      </c>
      <c r="AU61" s="383">
        <f t="shared" si="247"/>
        <v>0</v>
      </c>
      <c r="AV61" s="383">
        <f t="shared" si="247"/>
        <v>0</v>
      </c>
      <c r="AW61" s="383">
        <f t="shared" si="247"/>
        <v>0</v>
      </c>
      <c r="AX61" s="383">
        <f t="shared" si="33"/>
        <v>0</v>
      </c>
      <c r="AY61" s="383">
        <v>0</v>
      </c>
      <c r="AZ61" s="383"/>
      <c r="BA61" s="382">
        <f t="shared" si="34"/>
        <v>0</v>
      </c>
      <c r="BB61" s="423">
        <v>0</v>
      </c>
      <c r="BC61" s="506">
        <f t="shared" si="16"/>
        <v>0</v>
      </c>
      <c r="BD61" s="382">
        <f t="shared" si="17"/>
        <v>0</v>
      </c>
      <c r="BE61" s="453">
        <f t="shared" si="18"/>
        <v>0</v>
      </c>
      <c r="BF61" s="382">
        <f t="shared" si="35"/>
        <v>0</v>
      </c>
      <c r="BG61" s="1882">
        <v>0</v>
      </c>
      <c r="BH61" s="1882">
        <v>0</v>
      </c>
      <c r="BI61" s="1882">
        <v>0</v>
      </c>
      <c r="BJ61" s="1882">
        <v>0</v>
      </c>
      <c r="BK61" s="1882">
        <v>0</v>
      </c>
      <c r="BL61" s="1882">
        <v>0</v>
      </c>
      <c r="BM61" s="1882">
        <v>0</v>
      </c>
      <c r="BN61" s="1882">
        <v>0</v>
      </c>
      <c r="BO61" s="1882">
        <v>0</v>
      </c>
      <c r="BP61" s="1882">
        <v>0</v>
      </c>
      <c r="BQ61" s="1882">
        <v>0</v>
      </c>
      <c r="BR61" s="1882">
        <v>0</v>
      </c>
      <c r="BS61" s="1882">
        <v>0</v>
      </c>
      <c r="BT61" s="13"/>
      <c r="BU61" s="384">
        <f t="shared" si="36"/>
        <v>0</v>
      </c>
      <c r="BV61" s="385">
        <f t="shared" si="37"/>
        <v>0</v>
      </c>
      <c r="BW61" s="386">
        <f t="shared" si="38"/>
        <v>0</v>
      </c>
      <c r="BX61" s="3"/>
      <c r="BY61" s="387">
        <f t="shared" si="24"/>
        <v>0</v>
      </c>
      <c r="BZ61" s="382">
        <f t="shared" si="39"/>
        <v>0</v>
      </c>
      <c r="CA61" s="382">
        <f t="shared" si="40"/>
        <v>0</v>
      </c>
      <c r="CB61" s="382">
        <f t="shared" si="41"/>
        <v>0</v>
      </c>
      <c r="CC61" s="382">
        <f t="shared" si="229"/>
        <v>0</v>
      </c>
      <c r="CD61" s="382">
        <f t="shared" si="230"/>
        <v>0</v>
      </c>
      <c r="CE61" s="382">
        <f t="shared" si="231"/>
        <v>0</v>
      </c>
      <c r="CF61" s="382">
        <f t="shared" si="232"/>
        <v>0</v>
      </c>
      <c r="CG61" s="382">
        <f t="shared" si="233"/>
        <v>0</v>
      </c>
      <c r="CH61" s="382">
        <f t="shared" si="234"/>
        <v>0</v>
      </c>
      <c r="CI61" s="382">
        <f t="shared" si="235"/>
        <v>0</v>
      </c>
      <c r="CJ61" s="382">
        <f t="shared" si="236"/>
        <v>0</v>
      </c>
      <c r="CK61" s="388">
        <f t="shared" si="237"/>
        <v>0</v>
      </c>
      <c r="CL61" s="3"/>
      <c r="CM61" s="384">
        <f t="shared" si="26"/>
        <v>0</v>
      </c>
      <c r="CN61" s="385">
        <f t="shared" si="43"/>
        <v>0</v>
      </c>
      <c r="CO61" s="385">
        <f>AB61</f>
        <v>0</v>
      </c>
      <c r="CP61" s="385">
        <f t="shared" si="248"/>
        <v>0</v>
      </c>
      <c r="CQ61" s="385">
        <f t="shared" si="249"/>
        <v>0</v>
      </c>
      <c r="CR61" s="385">
        <f t="shared" si="249"/>
        <v>0</v>
      </c>
      <c r="CS61" s="385">
        <f t="shared" si="249"/>
        <v>0</v>
      </c>
      <c r="CT61" s="385">
        <f t="shared" si="249"/>
        <v>0</v>
      </c>
      <c r="CU61" s="385">
        <f t="shared" si="249"/>
        <v>0</v>
      </c>
      <c r="CV61" s="385">
        <f t="shared" si="249"/>
        <v>0</v>
      </c>
      <c r="CW61" s="385">
        <f t="shared" si="249"/>
        <v>0</v>
      </c>
      <c r="CX61" s="386">
        <f t="shared" si="249"/>
        <v>0</v>
      </c>
      <c r="CY61" s="3"/>
      <c r="CZ61" s="586"/>
      <c r="DA61" s="582"/>
      <c r="DB61" s="391"/>
      <c r="DC61" s="576"/>
      <c r="DD61" s="389"/>
      <c r="DE61" s="390"/>
      <c r="DF61" s="390"/>
      <c r="DG61" s="390"/>
      <c r="DH61" s="390">
        <f t="shared" si="45"/>
        <v>0</v>
      </c>
      <c r="DI61" s="390"/>
      <c r="DJ61" s="390"/>
      <c r="DK61" s="390"/>
      <c r="DL61" s="390"/>
      <c r="DM61" s="390"/>
      <c r="DN61" s="390"/>
      <c r="DO61" s="390"/>
      <c r="DP61" s="391">
        <f t="shared" si="46"/>
        <v>0</v>
      </c>
      <c r="DQ61" s="376"/>
      <c r="DR61" s="376"/>
      <c r="DS61" s="385">
        <v>3</v>
      </c>
      <c r="DT61" s="385">
        <v>1</v>
      </c>
      <c r="DU61" s="385">
        <v>1084</v>
      </c>
      <c r="DV61" s="385" t="s">
        <v>2620</v>
      </c>
      <c r="DW61" s="385">
        <v>71</v>
      </c>
      <c r="DX61" s="385" t="s">
        <v>2621</v>
      </c>
      <c r="DY61" s="385">
        <v>0</v>
      </c>
      <c r="DZ61" s="385">
        <v>0</v>
      </c>
      <c r="EA61" s="426"/>
      <c r="EB61" s="398">
        <v>19</v>
      </c>
      <c r="EC61" s="398" t="s">
        <v>2605</v>
      </c>
      <c r="ED61" s="398" t="s">
        <v>2606</v>
      </c>
      <c r="EF61" s="601" t="str">
        <f t="shared" si="47"/>
        <v>ok</v>
      </c>
      <c r="EG61" s="597">
        <f t="shared" si="59"/>
        <v>0</v>
      </c>
      <c r="EI61" s="605"/>
    </row>
    <row r="62" spans="1:139" s="372" customFormat="1" ht="16.149999999999999" hidden="1" customHeight="1">
      <c r="A62" s="573" t="s">
        <v>45</v>
      </c>
      <c r="B62" s="531" t="s">
        <v>1635</v>
      </c>
      <c r="C62" s="532" t="s">
        <v>1193</v>
      </c>
      <c r="D62" s="533" t="s">
        <v>46</v>
      </c>
      <c r="E62" s="393" t="s">
        <v>1636</v>
      </c>
      <c r="F62" s="393" t="s">
        <v>1090</v>
      </c>
      <c r="G62" s="395">
        <v>100</v>
      </c>
      <c r="H62" s="393" t="s">
        <v>107</v>
      </c>
      <c r="I62" s="393" t="s">
        <v>172</v>
      </c>
      <c r="J62" s="393" t="s">
        <v>48</v>
      </c>
      <c r="K62" s="393"/>
      <c r="L62" s="393" t="s">
        <v>47</v>
      </c>
      <c r="M62" s="396"/>
      <c r="N62" s="392">
        <v>45014</v>
      </c>
      <c r="O62" s="408">
        <v>3</v>
      </c>
      <c r="P62" s="14">
        <v>202463</v>
      </c>
      <c r="Q62" s="14">
        <v>202463</v>
      </c>
      <c r="R62" s="576">
        <v>897</v>
      </c>
      <c r="S62" s="391">
        <v>337</v>
      </c>
      <c r="T62" s="382">
        <v>100</v>
      </c>
      <c r="U62" s="382">
        <v>112</v>
      </c>
      <c r="V62" s="423">
        <v>0</v>
      </c>
      <c r="W62" s="1882">
        <v>70</v>
      </c>
      <c r="X62" s="382">
        <f t="shared" si="28"/>
        <v>42</v>
      </c>
      <c r="Y62" s="423">
        <v>188</v>
      </c>
      <c r="Z62" s="1882">
        <v>32</v>
      </c>
      <c r="AA62" s="382">
        <f t="shared" si="29"/>
        <v>198</v>
      </c>
      <c r="AB62" s="423">
        <v>0</v>
      </c>
      <c r="AC62" s="1882">
        <v>198</v>
      </c>
      <c r="AD62" s="569">
        <v>1.875</v>
      </c>
      <c r="AE62" s="569">
        <v>1.875</v>
      </c>
      <c r="AF62" s="382">
        <f t="shared" ref="AF62:AJ63" si="250">IF($AD62&lt;=1,$AD62*BG62,IF($AD62&lt;=2,BG62+(($AD62-1)*BH62),BG62+BH62+BI62))</f>
        <v>217.5</v>
      </c>
      <c r="AG62" s="382">
        <f t="shared" si="250"/>
        <v>234.75</v>
      </c>
      <c r="AH62" s="382">
        <f t="shared" si="250"/>
        <v>301</v>
      </c>
      <c r="AI62" s="382">
        <f t="shared" si="250"/>
        <v>216.125</v>
      </c>
      <c r="AJ62" s="382">
        <f t="shared" si="250"/>
        <v>142.5</v>
      </c>
      <c r="AK62" s="382">
        <f t="shared" ref="AK62:AM63" si="251">IF($AE62&lt;=1,$AE62*BL62,IF($AE62&lt;=2,BL62+(($AE62-1)*BM62),BL62+BM62+BN62))</f>
        <v>179.625</v>
      </c>
      <c r="AL62" s="382">
        <f t="shared" si="251"/>
        <v>143.5</v>
      </c>
      <c r="AM62" s="382">
        <f t="shared" si="251"/>
        <v>150.125</v>
      </c>
      <c r="AN62" s="453">
        <f>IF($AD62&lt;=1,$AD62*BO62,IF($AD62&lt;=2,BO62+(($AD62-1)*BP62),BO62+BP62+BQ62))</f>
        <v>129.25</v>
      </c>
      <c r="AO62" s="457">
        <f t="shared" ref="AO62:AO63" si="252">ROUND(IF(AA62-AC62-AF62&gt;0,0,AF62+AC62-AA62),0)</f>
        <v>218</v>
      </c>
      <c r="AP62" s="455">
        <f t="shared" ref="AP62:AW63" si="253">ROUND(IF(CB62-AG62-BG62&gt;0,0,BG62+AG62-CB62),0)</f>
        <v>147</v>
      </c>
      <c r="AQ62" s="383">
        <f t="shared" si="253"/>
        <v>166</v>
      </c>
      <c r="AR62" s="383">
        <f t="shared" si="253"/>
        <v>69</v>
      </c>
      <c r="AS62" s="383">
        <f t="shared" si="253"/>
        <v>95</v>
      </c>
      <c r="AT62" s="383">
        <f t="shared" si="253"/>
        <v>92</v>
      </c>
      <c r="AU62" s="383">
        <f t="shared" si="253"/>
        <v>64</v>
      </c>
      <c r="AV62" s="383">
        <f t="shared" si="253"/>
        <v>97</v>
      </c>
      <c r="AW62" s="383">
        <f t="shared" si="253"/>
        <v>39</v>
      </c>
      <c r="AX62" s="383">
        <f t="shared" si="33"/>
        <v>300</v>
      </c>
      <c r="AY62" s="383"/>
      <c r="AZ62" s="383"/>
      <c r="BA62" s="382">
        <f t="shared" si="34"/>
        <v>0</v>
      </c>
      <c r="BB62" s="423">
        <v>0</v>
      </c>
      <c r="BC62" s="506">
        <f t="shared" si="16"/>
        <v>70</v>
      </c>
      <c r="BD62" s="382">
        <f t="shared" si="17"/>
        <v>32</v>
      </c>
      <c r="BE62" s="453">
        <f t="shared" si="18"/>
        <v>198</v>
      </c>
      <c r="BF62" s="382">
        <f t="shared" si="35"/>
        <v>-572</v>
      </c>
      <c r="BG62" s="1882">
        <v>130</v>
      </c>
      <c r="BH62" s="1882">
        <v>100</v>
      </c>
      <c r="BI62" s="1882">
        <v>154</v>
      </c>
      <c r="BJ62" s="1882">
        <v>168</v>
      </c>
      <c r="BK62" s="1882">
        <v>55</v>
      </c>
      <c r="BL62" s="1882">
        <v>100</v>
      </c>
      <c r="BM62" s="1882">
        <v>91</v>
      </c>
      <c r="BN62" s="1882">
        <v>60</v>
      </c>
      <c r="BO62" s="1882">
        <v>103</v>
      </c>
      <c r="BP62" s="1882">
        <v>30</v>
      </c>
      <c r="BQ62" s="1882">
        <v>30</v>
      </c>
      <c r="BR62" s="1882">
        <v>130</v>
      </c>
      <c r="BS62" s="1882">
        <v>130</v>
      </c>
      <c r="BT62" s="13"/>
      <c r="BU62" s="384">
        <f t="shared" si="36"/>
        <v>2.0505050505050506</v>
      </c>
      <c r="BV62" s="385">
        <f t="shared" si="37"/>
        <v>1.0505050505050506</v>
      </c>
      <c r="BW62" s="386">
        <f t="shared" si="38"/>
        <v>1</v>
      </c>
      <c r="BX62" s="3"/>
      <c r="BY62" s="387">
        <f t="shared" si="24"/>
        <v>112</v>
      </c>
      <c r="BZ62" s="382">
        <f t="shared" si="39"/>
        <v>42</v>
      </c>
      <c r="CA62" s="382">
        <f t="shared" si="40"/>
        <v>198</v>
      </c>
      <c r="CB62" s="382">
        <f t="shared" si="41"/>
        <v>218</v>
      </c>
      <c r="CC62" s="382">
        <f t="shared" si="229"/>
        <v>235</v>
      </c>
      <c r="CD62" s="382">
        <f t="shared" si="230"/>
        <v>301</v>
      </c>
      <c r="CE62" s="382">
        <f t="shared" si="231"/>
        <v>216</v>
      </c>
      <c r="CF62" s="382">
        <f t="shared" si="232"/>
        <v>143</v>
      </c>
      <c r="CG62" s="382">
        <f t="shared" si="233"/>
        <v>180</v>
      </c>
      <c r="CH62" s="382">
        <f t="shared" si="234"/>
        <v>144</v>
      </c>
      <c r="CI62" s="382">
        <f t="shared" si="235"/>
        <v>150</v>
      </c>
      <c r="CJ62" s="382">
        <f t="shared" si="236"/>
        <v>129</v>
      </c>
      <c r="CK62" s="388">
        <f t="shared" si="237"/>
        <v>65</v>
      </c>
      <c r="CL62" s="3"/>
      <c r="CM62" s="384">
        <f t="shared" si="26"/>
        <v>0</v>
      </c>
      <c r="CN62" s="385">
        <f t="shared" si="43"/>
        <v>188</v>
      </c>
      <c r="CO62" s="385">
        <f t="shared" ref="CO62:CW63" si="254">AO62</f>
        <v>218</v>
      </c>
      <c r="CP62" s="385">
        <f t="shared" si="254"/>
        <v>147</v>
      </c>
      <c r="CQ62" s="385">
        <f t="shared" si="254"/>
        <v>166</v>
      </c>
      <c r="CR62" s="385">
        <f t="shared" si="254"/>
        <v>69</v>
      </c>
      <c r="CS62" s="385">
        <f t="shared" si="254"/>
        <v>95</v>
      </c>
      <c r="CT62" s="385">
        <f t="shared" si="254"/>
        <v>92</v>
      </c>
      <c r="CU62" s="385">
        <f t="shared" si="254"/>
        <v>64</v>
      </c>
      <c r="CV62" s="385">
        <f t="shared" si="254"/>
        <v>97</v>
      </c>
      <c r="CW62" s="385">
        <f t="shared" si="254"/>
        <v>39</v>
      </c>
      <c r="CX62" s="386">
        <f>AW62</f>
        <v>39</v>
      </c>
      <c r="CY62" s="3"/>
      <c r="CZ62" s="586"/>
      <c r="DA62" s="582">
        <v>88</v>
      </c>
      <c r="DB62" s="391">
        <v>373</v>
      </c>
      <c r="DC62" s="576">
        <v>897</v>
      </c>
      <c r="DD62" s="389">
        <v>63</v>
      </c>
      <c r="DE62" s="390">
        <v>36</v>
      </c>
      <c r="DF62" s="390">
        <v>61</v>
      </c>
      <c r="DG62" s="390">
        <v>77</v>
      </c>
      <c r="DH62" s="390">
        <f t="shared" si="45"/>
        <v>100</v>
      </c>
      <c r="DI62" s="390"/>
      <c r="DJ62" s="390"/>
      <c r="DK62" s="390"/>
      <c r="DL62" s="390"/>
      <c r="DM62" s="390"/>
      <c r="DN62" s="390"/>
      <c r="DO62" s="390"/>
      <c r="DP62" s="391">
        <f t="shared" si="46"/>
        <v>337</v>
      </c>
      <c r="DQ62" s="376"/>
      <c r="DR62" s="376"/>
      <c r="DS62" s="385">
        <v>3</v>
      </c>
      <c r="DT62" s="385">
        <v>3</v>
      </c>
      <c r="DU62" s="385">
        <v>1508</v>
      </c>
      <c r="DV62" s="385" t="s">
        <v>2620</v>
      </c>
      <c r="DW62" s="385">
        <v>71</v>
      </c>
      <c r="DX62" s="385" t="s">
        <v>2631</v>
      </c>
      <c r="DY62" s="385">
        <v>0</v>
      </c>
      <c r="DZ62" s="14">
        <v>202463</v>
      </c>
      <c r="EA62" s="426"/>
      <c r="EB62" s="398">
        <v>20</v>
      </c>
      <c r="EC62" s="398" t="s">
        <v>1569</v>
      </c>
      <c r="ED62" s="398" t="s">
        <v>1370</v>
      </c>
      <c r="EF62" s="601">
        <f t="shared" si="47"/>
        <v>48</v>
      </c>
      <c r="EG62" s="597">
        <f t="shared" si="59"/>
        <v>70</v>
      </c>
      <c r="EI62" s="605">
        <f t="shared" ref="EI62:EI125" si="255">T62+U62+V62+Y62+AB62+BB62</f>
        <v>400</v>
      </c>
    </row>
    <row r="63" spans="1:139" s="372" customFormat="1" ht="16.149999999999999" hidden="1" customHeight="1">
      <c r="A63" s="573" t="s">
        <v>45</v>
      </c>
      <c r="B63" s="531" t="s">
        <v>1558</v>
      </c>
      <c r="C63" s="532" t="s">
        <v>1192</v>
      </c>
      <c r="D63" s="533" t="s">
        <v>46</v>
      </c>
      <c r="E63" s="393" t="s">
        <v>1559</v>
      </c>
      <c r="F63" s="393" t="s">
        <v>1090</v>
      </c>
      <c r="G63" s="395">
        <v>103</v>
      </c>
      <c r="H63" s="393" t="s">
        <v>73</v>
      </c>
      <c r="I63" s="393" t="s">
        <v>172</v>
      </c>
      <c r="J63" s="393" t="s">
        <v>48</v>
      </c>
      <c r="K63" s="393"/>
      <c r="L63" s="393" t="s">
        <v>47</v>
      </c>
      <c r="M63" s="396"/>
      <c r="N63" s="392">
        <v>44951</v>
      </c>
      <c r="O63" s="408">
        <v>3</v>
      </c>
      <c r="P63" s="14">
        <v>182536</v>
      </c>
      <c r="Q63" s="14">
        <v>182536</v>
      </c>
      <c r="R63" s="576">
        <v>142</v>
      </c>
      <c r="S63" s="391">
        <v>47</v>
      </c>
      <c r="T63" s="382">
        <v>8</v>
      </c>
      <c r="U63" s="382">
        <v>28</v>
      </c>
      <c r="V63" s="423">
        <v>8</v>
      </c>
      <c r="W63" s="1882">
        <v>10</v>
      </c>
      <c r="X63" s="382">
        <f t="shared" si="28"/>
        <v>26</v>
      </c>
      <c r="Y63" s="423">
        <v>24</v>
      </c>
      <c r="Z63" s="1882">
        <v>10</v>
      </c>
      <c r="AA63" s="382">
        <f t="shared" si="29"/>
        <v>40</v>
      </c>
      <c r="AB63" s="423">
        <v>0</v>
      </c>
      <c r="AC63" s="1882">
        <v>10</v>
      </c>
      <c r="AD63" s="569">
        <v>1.875</v>
      </c>
      <c r="AE63" s="569">
        <v>1.875</v>
      </c>
      <c r="AF63" s="382">
        <f t="shared" si="250"/>
        <v>25.375</v>
      </c>
      <c r="AG63" s="382">
        <f t="shared" si="250"/>
        <v>24.375</v>
      </c>
      <c r="AH63" s="382">
        <f t="shared" si="250"/>
        <v>26.125</v>
      </c>
      <c r="AI63" s="382">
        <f t="shared" si="250"/>
        <v>19.375</v>
      </c>
      <c r="AJ63" s="382">
        <f t="shared" si="250"/>
        <v>11.125</v>
      </c>
      <c r="AK63" s="382">
        <f t="shared" si="251"/>
        <v>14</v>
      </c>
      <c r="AL63" s="382">
        <f t="shared" si="251"/>
        <v>18.5</v>
      </c>
      <c r="AM63" s="382">
        <f t="shared" si="251"/>
        <v>20.75</v>
      </c>
      <c r="AN63" s="453">
        <f>IF($AD63&lt;=1,$AD63*BO63,IF($AD63&lt;=2,BO63+(($AD63-1)*BP63),BO63+BP63+BQ63))</f>
        <v>22.25</v>
      </c>
      <c r="AO63" s="457">
        <f t="shared" si="252"/>
        <v>0</v>
      </c>
      <c r="AP63" s="455">
        <f t="shared" si="253"/>
        <v>8</v>
      </c>
      <c r="AQ63" s="383">
        <f t="shared" si="253"/>
        <v>15</v>
      </c>
      <c r="AR63" s="383">
        <f t="shared" si="253"/>
        <v>6</v>
      </c>
      <c r="AS63" s="383">
        <f t="shared" si="253"/>
        <v>7</v>
      </c>
      <c r="AT63" s="383">
        <f t="shared" si="253"/>
        <v>8</v>
      </c>
      <c r="AU63" s="383">
        <f t="shared" si="253"/>
        <v>12</v>
      </c>
      <c r="AV63" s="383">
        <f t="shared" si="253"/>
        <v>10</v>
      </c>
      <c r="AW63" s="383">
        <f t="shared" si="253"/>
        <v>13</v>
      </c>
      <c r="AX63" s="383">
        <f t="shared" si="33"/>
        <v>60</v>
      </c>
      <c r="AY63" s="383"/>
      <c r="AZ63" s="383"/>
      <c r="BA63" s="382">
        <f t="shared" si="34"/>
        <v>30</v>
      </c>
      <c r="BB63" s="423">
        <v>0</v>
      </c>
      <c r="BC63" s="506">
        <f t="shared" si="16"/>
        <v>10</v>
      </c>
      <c r="BD63" s="382">
        <f t="shared" si="17"/>
        <v>10</v>
      </c>
      <c r="BE63" s="453">
        <f t="shared" si="18"/>
        <v>10</v>
      </c>
      <c r="BF63" s="382">
        <f t="shared" si="35"/>
        <v>-42</v>
      </c>
      <c r="BG63" s="1882">
        <v>14</v>
      </c>
      <c r="BH63" s="1882">
        <v>13</v>
      </c>
      <c r="BI63" s="1882">
        <v>13</v>
      </c>
      <c r="BJ63" s="1882">
        <v>15</v>
      </c>
      <c r="BK63" s="1882">
        <v>5</v>
      </c>
      <c r="BL63" s="1882">
        <v>7</v>
      </c>
      <c r="BM63" s="1882">
        <v>8</v>
      </c>
      <c r="BN63" s="1882">
        <v>12</v>
      </c>
      <c r="BO63" s="1882">
        <v>10</v>
      </c>
      <c r="BP63" s="1882">
        <v>14</v>
      </c>
      <c r="BQ63" s="1882">
        <v>15</v>
      </c>
      <c r="BR63" s="1882">
        <v>16</v>
      </c>
      <c r="BS63" s="1882">
        <v>17</v>
      </c>
      <c r="BT63" s="13"/>
      <c r="BU63" s="384">
        <f t="shared" si="36"/>
        <v>2.8</v>
      </c>
      <c r="BV63" s="385">
        <f t="shared" si="37"/>
        <v>2.4285714285714284</v>
      </c>
      <c r="BW63" s="386">
        <f t="shared" si="38"/>
        <v>3.2432432432432434</v>
      </c>
      <c r="BX63" s="3"/>
      <c r="BY63" s="387">
        <f t="shared" si="24"/>
        <v>28</v>
      </c>
      <c r="BZ63" s="382">
        <f t="shared" si="39"/>
        <v>26</v>
      </c>
      <c r="CA63" s="382">
        <f t="shared" si="40"/>
        <v>40</v>
      </c>
      <c r="CB63" s="382">
        <f t="shared" si="41"/>
        <v>30</v>
      </c>
      <c r="CC63" s="382">
        <f t="shared" si="229"/>
        <v>24</v>
      </c>
      <c r="CD63" s="382">
        <f t="shared" si="230"/>
        <v>26</v>
      </c>
      <c r="CE63" s="382">
        <f t="shared" si="231"/>
        <v>19</v>
      </c>
      <c r="CF63" s="382">
        <f t="shared" si="232"/>
        <v>11</v>
      </c>
      <c r="CG63" s="382">
        <f t="shared" si="233"/>
        <v>14</v>
      </c>
      <c r="CH63" s="382">
        <f t="shared" si="234"/>
        <v>19</v>
      </c>
      <c r="CI63" s="382">
        <f t="shared" si="235"/>
        <v>21</v>
      </c>
      <c r="CJ63" s="382">
        <f t="shared" si="236"/>
        <v>22</v>
      </c>
      <c r="CK63" s="388">
        <f t="shared" si="237"/>
        <v>25</v>
      </c>
      <c r="CL63" s="3"/>
      <c r="CM63" s="384">
        <f t="shared" si="26"/>
        <v>8</v>
      </c>
      <c r="CN63" s="385">
        <f t="shared" si="43"/>
        <v>24</v>
      </c>
      <c r="CO63" s="385">
        <f t="shared" si="254"/>
        <v>0</v>
      </c>
      <c r="CP63" s="385">
        <f t="shared" si="254"/>
        <v>8</v>
      </c>
      <c r="CQ63" s="385">
        <f t="shared" si="254"/>
        <v>15</v>
      </c>
      <c r="CR63" s="385">
        <f t="shared" si="254"/>
        <v>6</v>
      </c>
      <c r="CS63" s="385">
        <f t="shared" si="254"/>
        <v>7</v>
      </c>
      <c r="CT63" s="385">
        <f t="shared" si="254"/>
        <v>8</v>
      </c>
      <c r="CU63" s="385">
        <f t="shared" si="254"/>
        <v>12</v>
      </c>
      <c r="CV63" s="385">
        <f t="shared" si="254"/>
        <v>10</v>
      </c>
      <c r="CW63" s="385">
        <f t="shared" si="254"/>
        <v>13</v>
      </c>
      <c r="CX63" s="386">
        <f>AW63</f>
        <v>13</v>
      </c>
      <c r="CY63" s="3"/>
      <c r="CZ63" s="586"/>
      <c r="DA63" s="582">
        <v>33</v>
      </c>
      <c r="DB63" s="391">
        <v>73</v>
      </c>
      <c r="DC63" s="576">
        <v>142</v>
      </c>
      <c r="DD63" s="389">
        <v>6</v>
      </c>
      <c r="DE63" s="390">
        <v>1</v>
      </c>
      <c r="DF63" s="390">
        <v>11</v>
      </c>
      <c r="DG63" s="390">
        <v>21</v>
      </c>
      <c r="DH63" s="390">
        <f t="shared" si="45"/>
        <v>8</v>
      </c>
      <c r="DI63" s="390"/>
      <c r="DJ63" s="390"/>
      <c r="DK63" s="390"/>
      <c r="DL63" s="390"/>
      <c r="DM63" s="390"/>
      <c r="DN63" s="390"/>
      <c r="DO63" s="390"/>
      <c r="DP63" s="391">
        <f t="shared" si="46"/>
        <v>47</v>
      </c>
      <c r="DQ63" s="376"/>
      <c r="DR63" s="376"/>
      <c r="DS63" s="385">
        <v>2</v>
      </c>
      <c r="DT63" s="385">
        <v>3</v>
      </c>
      <c r="DU63" s="385">
        <v>1509</v>
      </c>
      <c r="DV63" s="385" t="s">
        <v>2620</v>
      </c>
      <c r="DW63" s="385">
        <v>71</v>
      </c>
      <c r="DX63" s="385" t="s">
        <v>2631</v>
      </c>
      <c r="DY63" s="385">
        <v>0</v>
      </c>
      <c r="DZ63" s="14">
        <v>182536</v>
      </c>
      <c r="EA63" s="426"/>
      <c r="EB63" s="398">
        <v>18</v>
      </c>
      <c r="EC63" s="398" t="s">
        <v>1569</v>
      </c>
      <c r="ED63" s="398" t="s">
        <v>1370</v>
      </c>
      <c r="EF63" s="601">
        <f t="shared" si="47"/>
        <v>84</v>
      </c>
      <c r="EG63" s="597">
        <f t="shared" si="59"/>
        <v>10</v>
      </c>
      <c r="EI63" s="605">
        <f t="shared" si="255"/>
        <v>68</v>
      </c>
    </row>
    <row r="64" spans="1:139" s="372" customFormat="1" ht="16.149999999999999" hidden="1" customHeight="1">
      <c r="A64" s="573" t="s">
        <v>69</v>
      </c>
      <c r="B64" s="407" t="s">
        <v>169</v>
      </c>
      <c r="C64" s="530" t="s">
        <v>1349</v>
      </c>
      <c r="D64" s="393" t="s">
        <v>51</v>
      </c>
      <c r="E64" s="393" t="s">
        <v>170</v>
      </c>
      <c r="F64" s="393" t="s">
        <v>171</v>
      </c>
      <c r="G64" s="393">
        <v>111</v>
      </c>
      <c r="H64" s="393" t="s">
        <v>121</v>
      </c>
      <c r="I64" s="393" t="s">
        <v>172</v>
      </c>
      <c r="J64" s="393" t="s">
        <v>1109</v>
      </c>
      <c r="K64" s="393" t="s">
        <v>2146</v>
      </c>
      <c r="L64" s="393" t="s">
        <v>2130</v>
      </c>
      <c r="M64" s="396"/>
      <c r="N64" s="392">
        <v>44042</v>
      </c>
      <c r="O64" s="408">
        <v>3</v>
      </c>
      <c r="P64" s="14">
        <v>181157</v>
      </c>
      <c r="Q64" s="14">
        <v>181157</v>
      </c>
      <c r="R64" s="576">
        <v>1088</v>
      </c>
      <c r="S64" s="391">
        <v>540</v>
      </c>
      <c r="T64" s="382">
        <v>146</v>
      </c>
      <c r="U64" s="382">
        <v>16</v>
      </c>
      <c r="V64" s="423">
        <v>242</v>
      </c>
      <c r="W64" s="1882">
        <v>200</v>
      </c>
      <c r="X64" s="382">
        <f t="shared" si="28"/>
        <v>58</v>
      </c>
      <c r="Y64" s="423">
        <v>0</v>
      </c>
      <c r="Z64" s="1882">
        <v>58</v>
      </c>
      <c r="AA64" s="382">
        <f t="shared" si="29"/>
        <v>0</v>
      </c>
      <c r="AB64" s="423">
        <v>226</v>
      </c>
      <c r="AC64" s="1882">
        <v>200</v>
      </c>
      <c r="AD64" s="569">
        <v>1.875</v>
      </c>
      <c r="AE64" s="569">
        <v>1.875</v>
      </c>
      <c r="AF64" s="382">
        <f t="shared" ref="AF64:AJ66" si="256">IF($AD64&lt;=1,$AD64*BI64,IF($AD64&lt;=2,BI64+(($AD64-1)*BJ64),BI64+BJ64+BK64))</f>
        <v>375</v>
      </c>
      <c r="AG64" s="382">
        <f t="shared" si="256"/>
        <v>256.875</v>
      </c>
      <c r="AH64" s="382">
        <f t="shared" si="256"/>
        <v>134.125</v>
      </c>
      <c r="AI64" s="382">
        <f t="shared" si="256"/>
        <v>160.375</v>
      </c>
      <c r="AJ64" s="382">
        <f t="shared" si="256"/>
        <v>145.5</v>
      </c>
      <c r="AK64" s="382">
        <f t="shared" ref="AK64:AM66" si="257">IF($AE64&lt;=1,$AE64*BN64,IF($AE64&lt;=2,BN64+(($AE64-1)*BO64),BN64+BO64+BP64))</f>
        <v>152.75</v>
      </c>
      <c r="AL64" s="382">
        <f t="shared" si="257"/>
        <v>228.5</v>
      </c>
      <c r="AM64" s="382">
        <f t="shared" si="257"/>
        <v>250.25</v>
      </c>
      <c r="AN64" s="453">
        <f>IF($AD64&lt;=1,$AD64*BQ64,IF($AD64&lt;=2,BQ64+(($AD64-1)*BR64),BQ64+BR64+BS64))</f>
        <v>244.125</v>
      </c>
      <c r="AO64" s="457">
        <f t="shared" ref="AO64:AW66" si="258">ROUND(IF(CC64-BH64-AF64&gt;0,0,AF64+BH64-CC64),0)</f>
        <v>444</v>
      </c>
      <c r="AP64" s="455">
        <f t="shared" si="258"/>
        <v>82</v>
      </c>
      <c r="AQ64" s="383">
        <f t="shared" si="258"/>
        <v>77</v>
      </c>
      <c r="AR64" s="383">
        <f t="shared" si="258"/>
        <v>91</v>
      </c>
      <c r="AS64" s="383">
        <f t="shared" si="258"/>
        <v>65</v>
      </c>
      <c r="AT64" s="383">
        <f t="shared" si="258"/>
        <v>100</v>
      </c>
      <c r="AU64" s="383">
        <f t="shared" si="258"/>
        <v>136</v>
      </c>
      <c r="AV64" s="383">
        <f t="shared" si="258"/>
        <v>127</v>
      </c>
      <c r="AW64" s="383">
        <f t="shared" si="258"/>
        <v>134</v>
      </c>
      <c r="AX64" s="383">
        <f t="shared" si="33"/>
        <v>989</v>
      </c>
      <c r="AY64" s="383">
        <v>444</v>
      </c>
      <c r="AZ64" s="383"/>
      <c r="BA64" s="382">
        <f t="shared" si="34"/>
        <v>26</v>
      </c>
      <c r="BB64" s="423">
        <v>505</v>
      </c>
      <c r="BC64" s="506">
        <f t="shared" si="16"/>
        <v>200</v>
      </c>
      <c r="BD64" s="382">
        <f t="shared" si="17"/>
        <v>58</v>
      </c>
      <c r="BE64" s="453">
        <f t="shared" si="18"/>
        <v>200</v>
      </c>
      <c r="BF64" s="382">
        <f t="shared" si="35"/>
        <v>-1242</v>
      </c>
      <c r="BG64" s="1882">
        <v>300</v>
      </c>
      <c r="BH64" s="1882">
        <v>300</v>
      </c>
      <c r="BI64" s="1882">
        <v>200</v>
      </c>
      <c r="BJ64" s="1882">
        <v>200</v>
      </c>
      <c r="BK64" s="1882">
        <v>65</v>
      </c>
      <c r="BL64" s="1882">
        <v>79</v>
      </c>
      <c r="BM64" s="1882">
        <v>93</v>
      </c>
      <c r="BN64" s="1882">
        <v>60</v>
      </c>
      <c r="BO64" s="1882">
        <v>106</v>
      </c>
      <c r="BP64" s="1882">
        <v>140</v>
      </c>
      <c r="BQ64" s="1882">
        <v>126</v>
      </c>
      <c r="BR64" s="1882">
        <v>135</v>
      </c>
      <c r="BS64" s="1882">
        <v>144</v>
      </c>
      <c r="BT64" s="16"/>
      <c r="BU64" s="387">
        <f t="shared" si="36"/>
        <v>0.08</v>
      </c>
      <c r="BV64" s="382">
        <f t="shared" si="37"/>
        <v>1</v>
      </c>
      <c r="BW64" s="388">
        <f t="shared" si="38"/>
        <v>0</v>
      </c>
      <c r="BX64" s="3"/>
      <c r="BY64" s="387">
        <f t="shared" si="24"/>
        <v>16</v>
      </c>
      <c r="BZ64" s="382">
        <f t="shared" si="39"/>
        <v>58</v>
      </c>
      <c r="CA64" s="382">
        <f t="shared" si="40"/>
        <v>0</v>
      </c>
      <c r="CB64" s="382">
        <f t="shared" si="41"/>
        <v>26</v>
      </c>
      <c r="CC64" s="382">
        <f t="shared" si="229"/>
        <v>231</v>
      </c>
      <c r="CD64" s="382">
        <f t="shared" si="230"/>
        <v>375</v>
      </c>
      <c r="CE64" s="382">
        <f t="shared" si="231"/>
        <v>257</v>
      </c>
      <c r="CF64" s="382">
        <f t="shared" si="232"/>
        <v>134</v>
      </c>
      <c r="CG64" s="382">
        <f t="shared" si="233"/>
        <v>160</v>
      </c>
      <c r="CH64" s="382">
        <f t="shared" si="234"/>
        <v>146</v>
      </c>
      <c r="CI64" s="382">
        <f t="shared" si="235"/>
        <v>153</v>
      </c>
      <c r="CJ64" s="382">
        <f t="shared" si="236"/>
        <v>229</v>
      </c>
      <c r="CK64" s="388">
        <f t="shared" si="237"/>
        <v>250</v>
      </c>
      <c r="CL64" s="3"/>
      <c r="CM64" s="384">
        <f t="shared" si="26"/>
        <v>242</v>
      </c>
      <c r="CN64" s="385">
        <f t="shared" si="43"/>
        <v>0</v>
      </c>
      <c r="CO64" s="385">
        <f>AB64</f>
        <v>226</v>
      </c>
      <c r="CP64" s="385">
        <f t="shared" ref="CP64:CP66" si="259">BB64</f>
        <v>505</v>
      </c>
      <c r="CQ64" s="385">
        <f t="shared" ref="CQ64:CX66" si="260">AO64</f>
        <v>444</v>
      </c>
      <c r="CR64" s="385">
        <f t="shared" si="260"/>
        <v>82</v>
      </c>
      <c r="CS64" s="385">
        <f t="shared" si="260"/>
        <v>77</v>
      </c>
      <c r="CT64" s="385">
        <f t="shared" si="260"/>
        <v>91</v>
      </c>
      <c r="CU64" s="385">
        <f t="shared" si="260"/>
        <v>65</v>
      </c>
      <c r="CV64" s="385">
        <f t="shared" si="260"/>
        <v>100</v>
      </c>
      <c r="CW64" s="385">
        <f t="shared" si="260"/>
        <v>136</v>
      </c>
      <c r="CX64" s="386">
        <f t="shared" si="260"/>
        <v>127</v>
      </c>
      <c r="CY64" s="3"/>
      <c r="CZ64" s="586">
        <v>834</v>
      </c>
      <c r="DA64" s="582">
        <v>668</v>
      </c>
      <c r="DB64" s="391">
        <v>1960</v>
      </c>
      <c r="DC64" s="576">
        <v>1088</v>
      </c>
      <c r="DD64" s="389">
        <v>13</v>
      </c>
      <c r="DE64" s="390">
        <v>0</v>
      </c>
      <c r="DF64" s="390">
        <v>0</v>
      </c>
      <c r="DG64" s="390">
        <v>381</v>
      </c>
      <c r="DH64" s="390">
        <f t="shared" si="45"/>
        <v>146</v>
      </c>
      <c r="DI64" s="390"/>
      <c r="DJ64" s="390"/>
      <c r="DK64" s="390"/>
      <c r="DL64" s="390"/>
      <c r="DM64" s="390"/>
      <c r="DN64" s="390"/>
      <c r="DO64" s="390"/>
      <c r="DP64" s="391">
        <f t="shared" si="46"/>
        <v>540</v>
      </c>
      <c r="DQ64" s="376"/>
      <c r="DR64" s="376"/>
      <c r="DS64" s="385">
        <v>3</v>
      </c>
      <c r="DT64" s="385">
        <v>3</v>
      </c>
      <c r="DU64" s="385">
        <v>1455</v>
      </c>
      <c r="DV64" s="385" t="s">
        <v>2620</v>
      </c>
      <c r="DW64" s="385">
        <v>72</v>
      </c>
      <c r="DX64" s="385" t="s">
        <v>2632</v>
      </c>
      <c r="DY64" s="385">
        <v>0</v>
      </c>
      <c r="DZ64" s="14">
        <v>181157</v>
      </c>
      <c r="EA64" s="426"/>
      <c r="EB64" s="398">
        <v>22</v>
      </c>
      <c r="EC64" s="398" t="s">
        <v>1566</v>
      </c>
      <c r="ED64" s="398" t="s">
        <v>1370</v>
      </c>
      <c r="EF64" s="601">
        <f t="shared" si="47"/>
        <v>2.4</v>
      </c>
      <c r="EG64" s="597">
        <f t="shared" si="59"/>
        <v>200</v>
      </c>
      <c r="EI64" s="605">
        <f t="shared" si="255"/>
        <v>1135</v>
      </c>
    </row>
    <row r="65" spans="1:139" s="372" customFormat="1" ht="16.149999999999999" hidden="1" customHeight="1">
      <c r="A65" s="573" t="s">
        <v>69</v>
      </c>
      <c r="B65" s="407" t="s">
        <v>1500</v>
      </c>
      <c r="C65" s="407" t="s">
        <v>1500</v>
      </c>
      <c r="D65" s="393" t="s">
        <v>51</v>
      </c>
      <c r="E65" s="393" t="s">
        <v>393</v>
      </c>
      <c r="F65" s="393" t="s">
        <v>1501</v>
      </c>
      <c r="G65" s="393">
        <v>111</v>
      </c>
      <c r="H65" s="393" t="s">
        <v>1502</v>
      </c>
      <c r="I65" s="393" t="s">
        <v>172</v>
      </c>
      <c r="J65" s="393" t="s">
        <v>1503</v>
      </c>
      <c r="K65" s="393" t="s">
        <v>2146</v>
      </c>
      <c r="L65" s="393" t="s">
        <v>2130</v>
      </c>
      <c r="M65" s="396"/>
      <c r="N65" s="392">
        <v>44858</v>
      </c>
      <c r="O65" s="408">
        <v>3</v>
      </c>
      <c r="P65" s="14">
        <v>181168</v>
      </c>
      <c r="Q65" s="14">
        <v>181168</v>
      </c>
      <c r="R65" s="576">
        <v>77</v>
      </c>
      <c r="S65" s="391">
        <v>55</v>
      </c>
      <c r="T65" s="382">
        <v>15</v>
      </c>
      <c r="U65" s="382">
        <v>9</v>
      </c>
      <c r="V65" s="423">
        <v>10</v>
      </c>
      <c r="W65" s="1882">
        <v>10</v>
      </c>
      <c r="X65" s="382">
        <f t="shared" si="28"/>
        <v>9</v>
      </c>
      <c r="Y65" s="423">
        <v>0</v>
      </c>
      <c r="Z65" s="1882">
        <v>9</v>
      </c>
      <c r="AA65" s="382">
        <f t="shared" si="29"/>
        <v>0</v>
      </c>
      <c r="AB65" s="423">
        <v>13</v>
      </c>
      <c r="AC65" s="1882">
        <v>10</v>
      </c>
      <c r="AD65" s="569">
        <v>1.875</v>
      </c>
      <c r="AE65" s="569">
        <v>1.875</v>
      </c>
      <c r="AF65" s="382">
        <f t="shared" si="256"/>
        <v>20.625</v>
      </c>
      <c r="AG65" s="382">
        <f t="shared" si="256"/>
        <v>15.375</v>
      </c>
      <c r="AH65" s="382">
        <f t="shared" si="256"/>
        <v>11.125</v>
      </c>
      <c r="AI65" s="382">
        <f t="shared" si="256"/>
        <v>14</v>
      </c>
      <c r="AJ65" s="382">
        <f t="shared" si="256"/>
        <v>13.25</v>
      </c>
      <c r="AK65" s="382">
        <f t="shared" si="257"/>
        <v>14.75</v>
      </c>
      <c r="AL65" s="382">
        <f t="shared" si="257"/>
        <v>19.625</v>
      </c>
      <c r="AM65" s="382">
        <f t="shared" si="257"/>
        <v>21.5</v>
      </c>
      <c r="AN65" s="453">
        <f>IF($AD65&lt;=1,$AD65*BQ65,IF($AD65&lt;=2,BQ65+(($AD65-1)*BR65),BQ65+BR65+BS65))</f>
        <v>23.375</v>
      </c>
      <c r="AO65" s="457">
        <f t="shared" si="258"/>
        <v>18</v>
      </c>
      <c r="AP65" s="455">
        <f t="shared" si="258"/>
        <v>5</v>
      </c>
      <c r="AQ65" s="383">
        <f t="shared" si="258"/>
        <v>7</v>
      </c>
      <c r="AR65" s="383">
        <f t="shared" si="258"/>
        <v>8</v>
      </c>
      <c r="AS65" s="383">
        <f t="shared" si="258"/>
        <v>6</v>
      </c>
      <c r="AT65" s="383">
        <f t="shared" si="258"/>
        <v>10</v>
      </c>
      <c r="AU65" s="383">
        <f t="shared" si="258"/>
        <v>11</v>
      </c>
      <c r="AV65" s="383">
        <f t="shared" si="258"/>
        <v>12</v>
      </c>
      <c r="AW65" s="383">
        <f t="shared" si="258"/>
        <v>12</v>
      </c>
      <c r="AX65" s="383">
        <f t="shared" si="33"/>
        <v>52</v>
      </c>
      <c r="AY65" s="383">
        <v>18</v>
      </c>
      <c r="AZ65" s="383"/>
      <c r="BA65" s="382">
        <f t="shared" si="34"/>
        <v>3</v>
      </c>
      <c r="BB65" s="423">
        <v>20</v>
      </c>
      <c r="BC65" s="506">
        <f t="shared" si="16"/>
        <v>10</v>
      </c>
      <c r="BD65" s="382">
        <f t="shared" si="17"/>
        <v>9</v>
      </c>
      <c r="BE65" s="453">
        <f t="shared" si="18"/>
        <v>10</v>
      </c>
      <c r="BF65" s="382">
        <f t="shared" si="35"/>
        <v>-51</v>
      </c>
      <c r="BG65" s="1882">
        <v>8</v>
      </c>
      <c r="BH65" s="1882">
        <v>12</v>
      </c>
      <c r="BI65" s="1882">
        <v>11</v>
      </c>
      <c r="BJ65" s="1882">
        <v>11</v>
      </c>
      <c r="BK65" s="1882">
        <v>5</v>
      </c>
      <c r="BL65" s="1882">
        <v>7</v>
      </c>
      <c r="BM65" s="1882">
        <v>8</v>
      </c>
      <c r="BN65" s="1882">
        <v>6</v>
      </c>
      <c r="BO65" s="1882">
        <v>10</v>
      </c>
      <c r="BP65" s="1882">
        <v>11</v>
      </c>
      <c r="BQ65" s="1882">
        <v>12</v>
      </c>
      <c r="BR65" s="1882">
        <v>13</v>
      </c>
      <c r="BS65" s="1882">
        <v>14</v>
      </c>
      <c r="BT65" s="16"/>
      <c r="BU65" s="387">
        <f t="shared" si="36"/>
        <v>0.9</v>
      </c>
      <c r="BV65" s="382">
        <f t="shared" si="37"/>
        <v>1</v>
      </c>
      <c r="BW65" s="388">
        <f t="shared" si="38"/>
        <v>0</v>
      </c>
      <c r="BX65" s="3"/>
      <c r="BY65" s="387">
        <f t="shared" si="24"/>
        <v>9</v>
      </c>
      <c r="BZ65" s="382">
        <f t="shared" si="39"/>
        <v>9</v>
      </c>
      <c r="CA65" s="382">
        <f t="shared" si="40"/>
        <v>0</v>
      </c>
      <c r="CB65" s="382">
        <f t="shared" si="41"/>
        <v>3</v>
      </c>
      <c r="CC65" s="382">
        <f t="shared" si="229"/>
        <v>15</v>
      </c>
      <c r="CD65" s="382">
        <f t="shared" si="230"/>
        <v>21</v>
      </c>
      <c r="CE65" s="382">
        <f t="shared" si="231"/>
        <v>15</v>
      </c>
      <c r="CF65" s="382">
        <f t="shared" si="232"/>
        <v>11</v>
      </c>
      <c r="CG65" s="382">
        <f t="shared" si="233"/>
        <v>14</v>
      </c>
      <c r="CH65" s="382">
        <f t="shared" si="234"/>
        <v>13</v>
      </c>
      <c r="CI65" s="382">
        <f t="shared" si="235"/>
        <v>15</v>
      </c>
      <c r="CJ65" s="382">
        <f t="shared" si="236"/>
        <v>20</v>
      </c>
      <c r="CK65" s="388">
        <f t="shared" si="237"/>
        <v>22</v>
      </c>
      <c r="CL65" s="3"/>
      <c r="CM65" s="384">
        <f t="shared" si="26"/>
        <v>10</v>
      </c>
      <c r="CN65" s="385">
        <f t="shared" si="43"/>
        <v>0</v>
      </c>
      <c r="CO65" s="385">
        <f>AB65</f>
        <v>13</v>
      </c>
      <c r="CP65" s="385">
        <f t="shared" si="259"/>
        <v>20</v>
      </c>
      <c r="CQ65" s="385">
        <f t="shared" si="260"/>
        <v>18</v>
      </c>
      <c r="CR65" s="385">
        <f t="shared" si="260"/>
        <v>5</v>
      </c>
      <c r="CS65" s="385">
        <f t="shared" si="260"/>
        <v>7</v>
      </c>
      <c r="CT65" s="385">
        <f t="shared" si="260"/>
        <v>8</v>
      </c>
      <c r="CU65" s="385">
        <f t="shared" si="260"/>
        <v>6</v>
      </c>
      <c r="CV65" s="385">
        <f t="shared" si="260"/>
        <v>10</v>
      </c>
      <c r="CW65" s="385">
        <f t="shared" si="260"/>
        <v>11</v>
      </c>
      <c r="CX65" s="386">
        <f t="shared" si="260"/>
        <v>12</v>
      </c>
      <c r="CY65" s="3"/>
      <c r="CZ65" s="586"/>
      <c r="DA65" s="582">
        <v>26</v>
      </c>
      <c r="DB65" s="391">
        <v>78</v>
      </c>
      <c r="DC65" s="576">
        <v>77</v>
      </c>
      <c r="DD65" s="389">
        <v>20</v>
      </c>
      <c r="DE65" s="390">
        <v>4</v>
      </c>
      <c r="DF65" s="390">
        <v>0</v>
      </c>
      <c r="DG65" s="390">
        <v>16</v>
      </c>
      <c r="DH65" s="390">
        <f t="shared" si="45"/>
        <v>15</v>
      </c>
      <c r="DI65" s="390"/>
      <c r="DJ65" s="390"/>
      <c r="DK65" s="390"/>
      <c r="DL65" s="390"/>
      <c r="DM65" s="390"/>
      <c r="DN65" s="390"/>
      <c r="DO65" s="390"/>
      <c r="DP65" s="391">
        <f t="shared" si="46"/>
        <v>55</v>
      </c>
      <c r="DQ65" s="376"/>
      <c r="DR65" s="376"/>
      <c r="DS65" s="385">
        <v>2</v>
      </c>
      <c r="DT65" s="385">
        <v>4</v>
      </c>
      <c r="DU65" s="385">
        <v>1596</v>
      </c>
      <c r="DV65" s="385" t="s">
        <v>2620</v>
      </c>
      <c r="DW65" s="385">
        <v>72</v>
      </c>
      <c r="DX65" s="385" t="s">
        <v>2632</v>
      </c>
      <c r="DY65" s="385">
        <v>0</v>
      </c>
      <c r="DZ65" s="14">
        <v>181168</v>
      </c>
      <c r="EA65" s="426"/>
      <c r="EB65" s="398">
        <v>22</v>
      </c>
      <c r="EC65" s="398" t="s">
        <v>1372</v>
      </c>
      <c r="ED65" s="398" t="s">
        <v>1370</v>
      </c>
      <c r="EF65" s="601">
        <f t="shared" si="47"/>
        <v>27</v>
      </c>
      <c r="EG65" s="597">
        <f t="shared" si="59"/>
        <v>10</v>
      </c>
      <c r="EI65" s="605">
        <f t="shared" si="255"/>
        <v>67</v>
      </c>
    </row>
    <row r="66" spans="1:139" s="372" customFormat="1" ht="16.149999999999999" hidden="1" customHeight="1">
      <c r="A66" s="573" t="s">
        <v>69</v>
      </c>
      <c r="B66" s="407" t="s">
        <v>1975</v>
      </c>
      <c r="C66" s="407" t="s">
        <v>1975</v>
      </c>
      <c r="D66" s="393" t="s">
        <v>51</v>
      </c>
      <c r="E66" s="393" t="s">
        <v>1976</v>
      </c>
      <c r="F66" s="393" t="s">
        <v>1977</v>
      </c>
      <c r="G66" s="393">
        <v>112</v>
      </c>
      <c r="H66" s="393" t="s">
        <v>73</v>
      </c>
      <c r="I66" s="393" t="s">
        <v>172</v>
      </c>
      <c r="J66" s="393" t="s">
        <v>1109</v>
      </c>
      <c r="K66" s="393" t="s">
        <v>2146</v>
      </c>
      <c r="L66" s="393" t="s">
        <v>2130</v>
      </c>
      <c r="M66" s="396"/>
      <c r="N66" s="392">
        <v>45491</v>
      </c>
      <c r="O66" s="408">
        <v>3</v>
      </c>
      <c r="P66" s="14">
        <v>200315</v>
      </c>
      <c r="Q66" s="14">
        <v>200315</v>
      </c>
      <c r="R66" s="576">
        <v>316</v>
      </c>
      <c r="S66" s="391">
        <v>253</v>
      </c>
      <c r="T66" s="382">
        <v>59</v>
      </c>
      <c r="U66" s="382">
        <v>17</v>
      </c>
      <c r="V66" s="423">
        <v>64</v>
      </c>
      <c r="W66" s="1882">
        <v>65</v>
      </c>
      <c r="X66" s="382">
        <f t="shared" si="28"/>
        <v>16</v>
      </c>
      <c r="Y66" s="423">
        <v>0</v>
      </c>
      <c r="Z66" s="1882">
        <v>16</v>
      </c>
      <c r="AA66" s="382">
        <f t="shared" si="29"/>
        <v>0</v>
      </c>
      <c r="AB66" s="423">
        <v>110</v>
      </c>
      <c r="AC66" s="1882">
        <v>100</v>
      </c>
      <c r="AD66" s="569">
        <v>1.875</v>
      </c>
      <c r="AE66" s="569">
        <v>1.875</v>
      </c>
      <c r="AF66" s="382">
        <f t="shared" si="256"/>
        <v>281.25</v>
      </c>
      <c r="AG66" s="382">
        <f t="shared" si="256"/>
        <v>166.625</v>
      </c>
      <c r="AH66" s="382">
        <f t="shared" si="256"/>
        <v>42.625</v>
      </c>
      <c r="AI66" s="382">
        <f t="shared" si="256"/>
        <v>55</v>
      </c>
      <c r="AJ66" s="382">
        <f t="shared" si="256"/>
        <v>67</v>
      </c>
      <c r="AK66" s="382">
        <f t="shared" si="257"/>
        <v>71.5</v>
      </c>
      <c r="AL66" s="382">
        <f t="shared" si="257"/>
        <v>79.75</v>
      </c>
      <c r="AM66" s="382">
        <f t="shared" si="257"/>
        <v>96.375</v>
      </c>
      <c r="AN66" s="453">
        <f>IF($AD66&lt;=1,$AD66*BQ66,IF($AD66&lt;=2,BQ66+(($AD66-1)*BR66),BQ66+BR66+BS66))</f>
        <v>102.875</v>
      </c>
      <c r="AO66" s="457">
        <f t="shared" si="258"/>
        <v>300</v>
      </c>
      <c r="AP66" s="455">
        <f t="shared" si="258"/>
        <v>36</v>
      </c>
      <c r="AQ66" s="383">
        <f t="shared" si="258"/>
        <v>26</v>
      </c>
      <c r="AR66" s="383">
        <f t="shared" si="258"/>
        <v>31</v>
      </c>
      <c r="AS66" s="383">
        <f t="shared" si="258"/>
        <v>39</v>
      </c>
      <c r="AT66" s="383">
        <f t="shared" si="258"/>
        <v>37</v>
      </c>
      <c r="AU66" s="383">
        <f t="shared" si="258"/>
        <v>48</v>
      </c>
      <c r="AV66" s="383">
        <f t="shared" si="258"/>
        <v>52</v>
      </c>
      <c r="AW66" s="383">
        <f t="shared" si="258"/>
        <v>57</v>
      </c>
      <c r="AX66" s="383">
        <f t="shared" si="33"/>
        <v>469</v>
      </c>
      <c r="AY66" s="383">
        <v>300</v>
      </c>
      <c r="AZ66" s="383"/>
      <c r="BA66" s="382">
        <f t="shared" si="34"/>
        <v>10</v>
      </c>
      <c r="BB66" s="423">
        <v>278</v>
      </c>
      <c r="BC66" s="506">
        <f t="shared" si="16"/>
        <v>65</v>
      </c>
      <c r="BD66" s="382">
        <f t="shared" si="17"/>
        <v>16</v>
      </c>
      <c r="BE66" s="453">
        <f t="shared" si="18"/>
        <v>100</v>
      </c>
      <c r="BF66" s="382">
        <f t="shared" si="35"/>
        <v>-621</v>
      </c>
      <c r="BG66" s="1882">
        <v>157</v>
      </c>
      <c r="BH66" s="1882">
        <v>150</v>
      </c>
      <c r="BI66" s="1882">
        <v>150</v>
      </c>
      <c r="BJ66" s="1882">
        <v>150</v>
      </c>
      <c r="BK66" s="1882">
        <v>19</v>
      </c>
      <c r="BL66" s="1882">
        <v>27</v>
      </c>
      <c r="BM66" s="1882">
        <v>32</v>
      </c>
      <c r="BN66" s="1882">
        <v>40</v>
      </c>
      <c r="BO66" s="1882">
        <v>36</v>
      </c>
      <c r="BP66" s="1882">
        <v>50</v>
      </c>
      <c r="BQ66" s="1882">
        <v>53</v>
      </c>
      <c r="BR66" s="1882">
        <v>57</v>
      </c>
      <c r="BS66" s="1882">
        <v>61</v>
      </c>
      <c r="BT66" s="16"/>
      <c r="BU66" s="387">
        <f t="shared" si="36"/>
        <v>0.26153846153846155</v>
      </c>
      <c r="BV66" s="382">
        <f t="shared" si="37"/>
        <v>1</v>
      </c>
      <c r="BW66" s="388">
        <f t="shared" si="38"/>
        <v>0</v>
      </c>
      <c r="BX66" s="3"/>
      <c r="BY66" s="387">
        <f t="shared" si="24"/>
        <v>17</v>
      </c>
      <c r="BZ66" s="382">
        <f t="shared" si="39"/>
        <v>16</v>
      </c>
      <c r="CA66" s="382">
        <f t="shared" si="40"/>
        <v>0</v>
      </c>
      <c r="CB66" s="382">
        <f t="shared" si="41"/>
        <v>10</v>
      </c>
      <c r="CC66" s="382">
        <f t="shared" si="229"/>
        <v>131</v>
      </c>
      <c r="CD66" s="382">
        <f t="shared" si="230"/>
        <v>281</v>
      </c>
      <c r="CE66" s="382">
        <f t="shared" si="231"/>
        <v>167</v>
      </c>
      <c r="CF66" s="382">
        <f t="shared" si="232"/>
        <v>43</v>
      </c>
      <c r="CG66" s="382">
        <f t="shared" si="233"/>
        <v>55</v>
      </c>
      <c r="CH66" s="382">
        <f t="shared" si="234"/>
        <v>67</v>
      </c>
      <c r="CI66" s="382">
        <f t="shared" si="235"/>
        <v>72</v>
      </c>
      <c r="CJ66" s="382">
        <f t="shared" si="236"/>
        <v>80</v>
      </c>
      <c r="CK66" s="388">
        <f t="shared" si="237"/>
        <v>96</v>
      </c>
      <c r="CL66" s="3"/>
      <c r="CM66" s="384">
        <f t="shared" si="26"/>
        <v>64</v>
      </c>
      <c r="CN66" s="385">
        <f t="shared" si="43"/>
        <v>0</v>
      </c>
      <c r="CO66" s="385">
        <f>AB66</f>
        <v>110</v>
      </c>
      <c r="CP66" s="385">
        <f t="shared" si="259"/>
        <v>278</v>
      </c>
      <c r="CQ66" s="385">
        <f t="shared" si="260"/>
        <v>300</v>
      </c>
      <c r="CR66" s="385">
        <f t="shared" si="260"/>
        <v>36</v>
      </c>
      <c r="CS66" s="385">
        <f t="shared" si="260"/>
        <v>26</v>
      </c>
      <c r="CT66" s="385">
        <f t="shared" si="260"/>
        <v>31</v>
      </c>
      <c r="CU66" s="385">
        <f t="shared" si="260"/>
        <v>39</v>
      </c>
      <c r="CV66" s="385">
        <f t="shared" si="260"/>
        <v>37</v>
      </c>
      <c r="CW66" s="385">
        <f t="shared" si="260"/>
        <v>48</v>
      </c>
      <c r="CX66" s="386">
        <f t="shared" si="260"/>
        <v>52</v>
      </c>
      <c r="CY66" s="3"/>
      <c r="CZ66" s="586"/>
      <c r="DA66" s="582"/>
      <c r="DB66" s="391">
        <v>0</v>
      </c>
      <c r="DC66" s="576">
        <v>316</v>
      </c>
      <c r="DD66" s="389">
        <v>0</v>
      </c>
      <c r="DE66" s="390">
        <v>0</v>
      </c>
      <c r="DF66" s="390">
        <v>0</v>
      </c>
      <c r="DG66" s="390">
        <v>194</v>
      </c>
      <c r="DH66" s="390">
        <f t="shared" si="45"/>
        <v>59</v>
      </c>
      <c r="DI66" s="390"/>
      <c r="DJ66" s="390"/>
      <c r="DK66" s="390"/>
      <c r="DL66" s="390"/>
      <c r="DM66" s="390"/>
      <c r="DN66" s="390"/>
      <c r="DO66" s="390"/>
      <c r="DP66" s="391">
        <f t="shared" si="46"/>
        <v>253</v>
      </c>
      <c r="DQ66" s="376"/>
      <c r="DR66" s="376"/>
      <c r="DS66" s="385">
        <v>3</v>
      </c>
      <c r="DT66" s="385">
        <v>4</v>
      </c>
      <c r="DU66" s="385">
        <v>1775</v>
      </c>
      <c r="DV66" s="385" t="s">
        <v>2620</v>
      </c>
      <c r="DW66" s="385">
        <v>75</v>
      </c>
      <c r="DX66" s="385" t="s">
        <v>2633</v>
      </c>
      <c r="DY66" s="385">
        <v>0</v>
      </c>
      <c r="DZ66" s="14">
        <v>200315</v>
      </c>
      <c r="EA66" s="426"/>
      <c r="EB66" s="398">
        <v>24</v>
      </c>
      <c r="EC66" s="398" t="s">
        <v>1372</v>
      </c>
      <c r="ED66" s="398" t="s">
        <v>1370</v>
      </c>
      <c r="EF66" s="601">
        <f t="shared" si="47"/>
        <v>7.8461538461538467</v>
      </c>
      <c r="EG66" s="597">
        <f t="shared" si="59"/>
        <v>65</v>
      </c>
      <c r="EI66" s="605">
        <f t="shared" si="255"/>
        <v>528</v>
      </c>
    </row>
    <row r="67" spans="1:139" s="372" customFormat="1" ht="16.149999999999999" hidden="1" customHeight="1">
      <c r="A67" s="573" t="s">
        <v>69</v>
      </c>
      <c r="B67" s="407" t="s">
        <v>1262</v>
      </c>
      <c r="C67" s="530" t="s">
        <v>1262</v>
      </c>
      <c r="D67" s="393" t="s">
        <v>51</v>
      </c>
      <c r="E67" s="393" t="s">
        <v>1265</v>
      </c>
      <c r="F67" s="393" t="s">
        <v>1268</v>
      </c>
      <c r="G67" s="395" t="s">
        <v>497</v>
      </c>
      <c r="H67" s="393" t="s">
        <v>107</v>
      </c>
      <c r="I67" s="393" t="s">
        <v>1266</v>
      </c>
      <c r="J67" s="393" t="s">
        <v>48</v>
      </c>
      <c r="K67" s="393"/>
      <c r="L67" s="393" t="s">
        <v>47</v>
      </c>
      <c r="M67" s="396"/>
      <c r="N67" s="392">
        <v>44615</v>
      </c>
      <c r="O67" s="408">
        <v>3</v>
      </c>
      <c r="P67" s="14">
        <v>176748</v>
      </c>
      <c r="Q67" s="14">
        <v>176748</v>
      </c>
      <c r="R67" s="576">
        <v>1418</v>
      </c>
      <c r="S67" s="391">
        <v>500</v>
      </c>
      <c r="T67" s="382">
        <v>92</v>
      </c>
      <c r="U67" s="382">
        <v>12</v>
      </c>
      <c r="V67" s="423">
        <v>0</v>
      </c>
      <c r="W67" s="1882">
        <v>12</v>
      </c>
      <c r="X67" s="382">
        <f t="shared" si="28"/>
        <v>0</v>
      </c>
      <c r="Y67" s="423">
        <v>569</v>
      </c>
      <c r="Z67" s="1882">
        <v>100</v>
      </c>
      <c r="AA67" s="382">
        <f t="shared" si="29"/>
        <v>469</v>
      </c>
      <c r="AB67" s="423">
        <v>0</v>
      </c>
      <c r="AC67" s="1882">
        <v>190</v>
      </c>
      <c r="AD67" s="569">
        <v>1.875</v>
      </c>
      <c r="AE67" s="569">
        <v>1.875</v>
      </c>
      <c r="AF67" s="382">
        <f t="shared" ref="AF67:AJ68" si="261">IF($AD67&lt;=1,$AD67*BG67,IF($AD67&lt;=2,BG67+(($AD67-1)*BH67),BG67+BH67+BI67))</f>
        <v>528.75</v>
      </c>
      <c r="AG67" s="382">
        <f t="shared" si="261"/>
        <v>512.5</v>
      </c>
      <c r="AH67" s="382">
        <f t="shared" si="261"/>
        <v>483.75</v>
      </c>
      <c r="AI67" s="382">
        <f t="shared" si="261"/>
        <v>270.375</v>
      </c>
      <c r="AJ67" s="382">
        <f t="shared" si="261"/>
        <v>153</v>
      </c>
      <c r="AK67" s="382">
        <f t="shared" ref="AK67:AM68" si="262">IF($AE67&lt;=1,$AE67*BL67,IF($AE67&lt;=2,BL67+(($AE67-1)*BM67),BL67+BM67+BN67))</f>
        <v>194.875</v>
      </c>
      <c r="AL67" s="382">
        <f t="shared" si="262"/>
        <v>200.5</v>
      </c>
      <c r="AM67" s="382">
        <f t="shared" si="262"/>
        <v>213.75</v>
      </c>
      <c r="AN67" s="453">
        <f>IF($AD67&lt;=1,$AD67*BO67,IF($AD67&lt;=2,BO67+(($AD67-1)*BP67),BO67+BP67+BQ67))</f>
        <v>261.25</v>
      </c>
      <c r="AO67" s="457">
        <f t="shared" ref="AO67:AO68" si="263">ROUND(IF(AA67-AC67-AF67&gt;0,0,AF67+AC67-AA67),0)</f>
        <v>250</v>
      </c>
      <c r="AP67" s="455">
        <f t="shared" ref="AP67:AW68" si="264">ROUND(IF(CB67-AG67-BG67&gt;0,0,BG67+AG67-CB67),0)</f>
        <v>294</v>
      </c>
      <c r="AQ67" s="383">
        <f t="shared" si="264"/>
        <v>221</v>
      </c>
      <c r="AR67" s="383">
        <f t="shared" si="264"/>
        <v>86</v>
      </c>
      <c r="AS67" s="383">
        <f t="shared" si="264"/>
        <v>93</v>
      </c>
      <c r="AT67" s="383">
        <f t="shared" si="264"/>
        <v>111</v>
      </c>
      <c r="AU67" s="383">
        <f t="shared" si="264"/>
        <v>102</v>
      </c>
      <c r="AV67" s="383">
        <f t="shared" si="264"/>
        <v>126</v>
      </c>
      <c r="AW67" s="383">
        <f t="shared" si="264"/>
        <v>147</v>
      </c>
      <c r="AX67" s="383">
        <f t="shared" si="33"/>
        <v>581</v>
      </c>
      <c r="AY67" s="383"/>
      <c r="AZ67" s="383"/>
      <c r="BA67" s="382">
        <f t="shared" si="34"/>
        <v>279</v>
      </c>
      <c r="BB67" s="423">
        <v>0</v>
      </c>
      <c r="BC67" s="506">
        <f t="shared" si="16"/>
        <v>12</v>
      </c>
      <c r="BD67" s="382">
        <f t="shared" si="17"/>
        <v>100</v>
      </c>
      <c r="BE67" s="453">
        <f t="shared" si="18"/>
        <v>190</v>
      </c>
      <c r="BF67" s="382">
        <f t="shared" si="35"/>
        <v>-1150</v>
      </c>
      <c r="BG67" s="1882">
        <v>310</v>
      </c>
      <c r="BH67" s="1882">
        <v>250</v>
      </c>
      <c r="BI67" s="1882">
        <v>300</v>
      </c>
      <c r="BJ67" s="1882">
        <v>210</v>
      </c>
      <c r="BK67" s="1882">
        <v>69</v>
      </c>
      <c r="BL67" s="1882">
        <v>96</v>
      </c>
      <c r="BM67" s="1882">
        <v>113</v>
      </c>
      <c r="BN67" s="1882">
        <v>100</v>
      </c>
      <c r="BO67" s="1882">
        <v>130</v>
      </c>
      <c r="BP67" s="1882">
        <v>150</v>
      </c>
      <c r="BQ67" s="1882">
        <v>128</v>
      </c>
      <c r="BR67" s="1882">
        <v>137</v>
      </c>
      <c r="BS67" s="1882">
        <v>147</v>
      </c>
      <c r="BT67" s="13"/>
      <c r="BU67" s="384">
        <f t="shared" si="36"/>
        <v>1</v>
      </c>
      <c r="BV67" s="385">
        <f t="shared" si="37"/>
        <v>0</v>
      </c>
      <c r="BW67" s="386">
        <f t="shared" si="38"/>
        <v>1.9</v>
      </c>
      <c r="BX67" s="3"/>
      <c r="BY67" s="387">
        <f t="shared" si="24"/>
        <v>12</v>
      </c>
      <c r="BZ67" s="382">
        <f t="shared" si="39"/>
        <v>0</v>
      </c>
      <c r="CA67" s="382">
        <f t="shared" si="40"/>
        <v>469</v>
      </c>
      <c r="CB67" s="382">
        <f t="shared" si="41"/>
        <v>529</v>
      </c>
      <c r="CC67" s="382">
        <f t="shared" si="229"/>
        <v>513</v>
      </c>
      <c r="CD67" s="382">
        <f t="shared" si="230"/>
        <v>484</v>
      </c>
      <c r="CE67" s="382">
        <f t="shared" si="231"/>
        <v>270</v>
      </c>
      <c r="CF67" s="382">
        <f t="shared" si="232"/>
        <v>153</v>
      </c>
      <c r="CG67" s="382">
        <f t="shared" si="233"/>
        <v>195</v>
      </c>
      <c r="CH67" s="382">
        <f t="shared" si="234"/>
        <v>201</v>
      </c>
      <c r="CI67" s="382">
        <f t="shared" si="235"/>
        <v>214</v>
      </c>
      <c r="CJ67" s="382">
        <f t="shared" si="236"/>
        <v>261</v>
      </c>
      <c r="CK67" s="388">
        <f t="shared" si="237"/>
        <v>278</v>
      </c>
      <c r="CL67" s="3"/>
      <c r="CM67" s="384">
        <f t="shared" si="26"/>
        <v>0</v>
      </c>
      <c r="CN67" s="385">
        <f t="shared" si="43"/>
        <v>569</v>
      </c>
      <c r="CO67" s="385">
        <f t="shared" ref="CO67:CW68" si="265">AO67</f>
        <v>250</v>
      </c>
      <c r="CP67" s="385">
        <f t="shared" si="265"/>
        <v>294</v>
      </c>
      <c r="CQ67" s="385">
        <f t="shared" si="265"/>
        <v>221</v>
      </c>
      <c r="CR67" s="385">
        <f t="shared" si="265"/>
        <v>86</v>
      </c>
      <c r="CS67" s="385">
        <f t="shared" si="265"/>
        <v>93</v>
      </c>
      <c r="CT67" s="385">
        <f t="shared" si="265"/>
        <v>111</v>
      </c>
      <c r="CU67" s="385">
        <f t="shared" si="265"/>
        <v>102</v>
      </c>
      <c r="CV67" s="385">
        <f t="shared" si="265"/>
        <v>126</v>
      </c>
      <c r="CW67" s="385">
        <f t="shared" si="265"/>
        <v>147</v>
      </c>
      <c r="CX67" s="386">
        <f>AW67</f>
        <v>147</v>
      </c>
      <c r="CY67" s="3"/>
      <c r="CZ67" s="586">
        <v>0</v>
      </c>
      <c r="DA67" s="582">
        <v>38</v>
      </c>
      <c r="DB67" s="391">
        <v>401</v>
      </c>
      <c r="DC67" s="576">
        <v>1418</v>
      </c>
      <c r="DD67" s="389">
        <v>95</v>
      </c>
      <c r="DE67" s="390">
        <v>57</v>
      </c>
      <c r="DF67" s="390">
        <v>108</v>
      </c>
      <c r="DG67" s="390">
        <v>148</v>
      </c>
      <c r="DH67" s="390">
        <f t="shared" si="45"/>
        <v>92</v>
      </c>
      <c r="DI67" s="390"/>
      <c r="DJ67" s="390"/>
      <c r="DK67" s="390"/>
      <c r="DL67" s="390"/>
      <c r="DM67" s="390"/>
      <c r="DN67" s="390"/>
      <c r="DO67" s="390"/>
      <c r="DP67" s="391">
        <f t="shared" si="46"/>
        <v>500</v>
      </c>
      <c r="DQ67" s="376"/>
      <c r="DR67" s="376"/>
      <c r="DS67" s="385">
        <v>2</v>
      </c>
      <c r="DT67" s="385">
        <v>3</v>
      </c>
      <c r="DU67" s="385">
        <v>1537</v>
      </c>
      <c r="DV67" s="385" t="s">
        <v>2620</v>
      </c>
      <c r="DW67" s="385">
        <v>71</v>
      </c>
      <c r="DX67" s="385" t="s">
        <v>2634</v>
      </c>
      <c r="DY67" s="385">
        <v>0</v>
      </c>
      <c r="DZ67" s="14">
        <v>176748</v>
      </c>
      <c r="EA67" s="426"/>
      <c r="EB67" s="398">
        <v>21</v>
      </c>
      <c r="EC67" s="398" t="s">
        <v>1372</v>
      </c>
      <c r="ED67" s="398" t="s">
        <v>1370</v>
      </c>
      <c r="EF67" s="601">
        <f t="shared" si="47"/>
        <v>30</v>
      </c>
      <c r="EG67" s="597">
        <f t="shared" si="59"/>
        <v>12</v>
      </c>
      <c r="EI67" s="605">
        <f t="shared" si="255"/>
        <v>673</v>
      </c>
    </row>
    <row r="68" spans="1:139" s="372" customFormat="1" ht="16.149999999999999" hidden="1" customHeight="1">
      <c r="A68" s="573" t="s">
        <v>69</v>
      </c>
      <c r="B68" s="407" t="s">
        <v>1261</v>
      </c>
      <c r="C68" s="530" t="s">
        <v>1261</v>
      </c>
      <c r="D68" s="393" t="s">
        <v>51</v>
      </c>
      <c r="E68" s="393" t="s">
        <v>1264</v>
      </c>
      <c r="F68" s="393" t="s">
        <v>1268</v>
      </c>
      <c r="G68" s="395" t="s">
        <v>504</v>
      </c>
      <c r="H68" s="393" t="s">
        <v>107</v>
      </c>
      <c r="I68" s="393" t="s">
        <v>1266</v>
      </c>
      <c r="J68" s="393" t="s">
        <v>48</v>
      </c>
      <c r="K68" s="393"/>
      <c r="L68" s="393" t="s">
        <v>47</v>
      </c>
      <c r="M68" s="396"/>
      <c r="N68" s="392">
        <v>44615</v>
      </c>
      <c r="O68" s="408">
        <v>3</v>
      </c>
      <c r="P68" s="14">
        <v>182420</v>
      </c>
      <c r="Q68" s="14">
        <v>182420</v>
      </c>
      <c r="R68" s="576">
        <v>24</v>
      </c>
      <c r="S68" s="391">
        <v>22</v>
      </c>
      <c r="T68" s="382">
        <v>4</v>
      </c>
      <c r="U68" s="382">
        <v>0</v>
      </c>
      <c r="V68" s="423">
        <v>0</v>
      </c>
      <c r="W68" s="1882">
        <v>0</v>
      </c>
      <c r="X68" s="382">
        <f t="shared" si="28"/>
        <v>0</v>
      </c>
      <c r="Y68" s="423">
        <v>38</v>
      </c>
      <c r="Z68" s="1882">
        <v>12</v>
      </c>
      <c r="AA68" s="382">
        <f t="shared" si="29"/>
        <v>26</v>
      </c>
      <c r="AB68" s="423">
        <v>0</v>
      </c>
      <c r="AC68" s="1882">
        <v>12</v>
      </c>
      <c r="AD68" s="569">
        <v>1.875</v>
      </c>
      <c r="AE68" s="569">
        <v>1.875</v>
      </c>
      <c r="AF68" s="382">
        <f t="shared" si="261"/>
        <v>11.5</v>
      </c>
      <c r="AG68" s="382">
        <f t="shared" si="261"/>
        <v>7.5</v>
      </c>
      <c r="AH68" s="382">
        <f t="shared" si="261"/>
        <v>7.5</v>
      </c>
      <c r="AI68" s="382">
        <f t="shared" si="261"/>
        <v>4.875</v>
      </c>
      <c r="AJ68" s="382">
        <f t="shared" si="261"/>
        <v>2.75</v>
      </c>
      <c r="AK68" s="382">
        <f t="shared" si="262"/>
        <v>3.75</v>
      </c>
      <c r="AL68" s="382">
        <f t="shared" si="262"/>
        <v>4.625</v>
      </c>
      <c r="AM68" s="382">
        <f t="shared" si="262"/>
        <v>4.75</v>
      </c>
      <c r="AN68" s="453">
        <f>IF($AD68&lt;=1,$AD68*BO68,IF($AD68&lt;=2,BO68+(($AD68-1)*BP68),BO68+BP68+BQ68))</f>
        <v>4.625</v>
      </c>
      <c r="AO68" s="457">
        <f t="shared" si="263"/>
        <v>0</v>
      </c>
      <c r="AP68" s="455">
        <f t="shared" si="264"/>
        <v>2</v>
      </c>
      <c r="AQ68" s="383">
        <f t="shared" si="264"/>
        <v>4</v>
      </c>
      <c r="AR68" s="383">
        <f t="shared" si="264"/>
        <v>1</v>
      </c>
      <c r="AS68" s="383">
        <f t="shared" si="264"/>
        <v>2</v>
      </c>
      <c r="AT68" s="383">
        <f t="shared" si="264"/>
        <v>2</v>
      </c>
      <c r="AU68" s="383">
        <f t="shared" si="264"/>
        <v>3</v>
      </c>
      <c r="AV68" s="383">
        <f t="shared" si="264"/>
        <v>2</v>
      </c>
      <c r="AW68" s="383">
        <f t="shared" si="264"/>
        <v>3</v>
      </c>
      <c r="AX68" s="383">
        <f t="shared" si="33"/>
        <v>38</v>
      </c>
      <c r="AY68" s="383"/>
      <c r="AZ68" s="383"/>
      <c r="BA68" s="382">
        <f t="shared" si="34"/>
        <v>14</v>
      </c>
      <c r="BB68" s="423">
        <v>0</v>
      </c>
      <c r="BC68" s="506">
        <f t="shared" si="16"/>
        <v>0</v>
      </c>
      <c r="BD68" s="382">
        <f t="shared" si="17"/>
        <v>12</v>
      </c>
      <c r="BE68" s="453">
        <f t="shared" si="18"/>
        <v>12</v>
      </c>
      <c r="BF68" s="382">
        <f t="shared" si="35"/>
        <v>-40</v>
      </c>
      <c r="BG68" s="1882">
        <v>8</v>
      </c>
      <c r="BH68" s="1882">
        <v>4</v>
      </c>
      <c r="BI68" s="1882">
        <v>4</v>
      </c>
      <c r="BJ68" s="1882">
        <v>4</v>
      </c>
      <c r="BK68" s="1882">
        <v>1</v>
      </c>
      <c r="BL68" s="1882">
        <v>2</v>
      </c>
      <c r="BM68" s="1882">
        <v>2</v>
      </c>
      <c r="BN68" s="1882">
        <v>3</v>
      </c>
      <c r="BO68" s="1882">
        <v>2</v>
      </c>
      <c r="BP68" s="1882">
        <v>3</v>
      </c>
      <c r="BQ68" s="1882">
        <v>3</v>
      </c>
      <c r="BR68" s="1882">
        <v>3</v>
      </c>
      <c r="BS68" s="1882">
        <v>3</v>
      </c>
      <c r="BT68" s="13"/>
      <c r="BU68" s="384">
        <f t="shared" si="36"/>
        <v>0</v>
      </c>
      <c r="BV68" s="385">
        <f t="shared" si="37"/>
        <v>0</v>
      </c>
      <c r="BW68" s="386">
        <f t="shared" si="38"/>
        <v>3.25</v>
      </c>
      <c r="BX68" s="3"/>
      <c r="BY68" s="387">
        <f t="shared" si="24"/>
        <v>0</v>
      </c>
      <c r="BZ68" s="382">
        <f t="shared" si="39"/>
        <v>0</v>
      </c>
      <c r="CA68" s="382">
        <f t="shared" si="40"/>
        <v>26</v>
      </c>
      <c r="CB68" s="382">
        <f t="shared" si="41"/>
        <v>14</v>
      </c>
      <c r="CC68" s="382">
        <f t="shared" si="229"/>
        <v>8</v>
      </c>
      <c r="CD68" s="382">
        <f t="shared" si="230"/>
        <v>8</v>
      </c>
      <c r="CE68" s="382">
        <f t="shared" si="231"/>
        <v>5</v>
      </c>
      <c r="CF68" s="382">
        <f t="shared" si="232"/>
        <v>3</v>
      </c>
      <c r="CG68" s="382">
        <f t="shared" si="233"/>
        <v>4</v>
      </c>
      <c r="CH68" s="382">
        <f t="shared" si="234"/>
        <v>5</v>
      </c>
      <c r="CI68" s="382">
        <f t="shared" si="235"/>
        <v>5</v>
      </c>
      <c r="CJ68" s="382">
        <f t="shared" si="236"/>
        <v>5</v>
      </c>
      <c r="CK68" s="388">
        <f t="shared" si="237"/>
        <v>6</v>
      </c>
      <c r="CL68" s="3"/>
      <c r="CM68" s="384">
        <f t="shared" si="26"/>
        <v>0</v>
      </c>
      <c r="CN68" s="385">
        <f t="shared" si="43"/>
        <v>38</v>
      </c>
      <c r="CO68" s="385">
        <f t="shared" si="265"/>
        <v>0</v>
      </c>
      <c r="CP68" s="385">
        <f t="shared" si="265"/>
        <v>2</v>
      </c>
      <c r="CQ68" s="385">
        <f t="shared" si="265"/>
        <v>4</v>
      </c>
      <c r="CR68" s="385">
        <f t="shared" si="265"/>
        <v>1</v>
      </c>
      <c r="CS68" s="385">
        <f t="shared" si="265"/>
        <v>2</v>
      </c>
      <c r="CT68" s="385">
        <f t="shared" si="265"/>
        <v>2</v>
      </c>
      <c r="CU68" s="385">
        <f t="shared" si="265"/>
        <v>3</v>
      </c>
      <c r="CV68" s="385">
        <f t="shared" si="265"/>
        <v>2</v>
      </c>
      <c r="CW68" s="385">
        <f t="shared" si="265"/>
        <v>3</v>
      </c>
      <c r="CX68" s="386">
        <f>AW68</f>
        <v>3</v>
      </c>
      <c r="CY68" s="3"/>
      <c r="CZ68" s="586">
        <v>0</v>
      </c>
      <c r="DA68" s="582">
        <v>0</v>
      </c>
      <c r="DB68" s="391">
        <v>4</v>
      </c>
      <c r="DC68" s="576">
        <v>24</v>
      </c>
      <c r="DD68" s="389">
        <v>1</v>
      </c>
      <c r="DE68" s="390">
        <v>0</v>
      </c>
      <c r="DF68" s="390">
        <v>3</v>
      </c>
      <c r="DG68" s="390">
        <v>14</v>
      </c>
      <c r="DH68" s="390">
        <f t="shared" si="45"/>
        <v>4</v>
      </c>
      <c r="DI68" s="390"/>
      <c r="DJ68" s="390"/>
      <c r="DK68" s="390"/>
      <c r="DL68" s="390"/>
      <c r="DM68" s="390"/>
      <c r="DN68" s="390"/>
      <c r="DO68" s="390"/>
      <c r="DP68" s="391">
        <f t="shared" si="46"/>
        <v>22</v>
      </c>
      <c r="DQ68" s="376"/>
      <c r="DR68" s="376"/>
      <c r="DS68" s="385">
        <v>2</v>
      </c>
      <c r="DT68" s="385">
        <v>3</v>
      </c>
      <c r="DU68" s="385">
        <v>1536</v>
      </c>
      <c r="DV68" s="385" t="s">
        <v>2620</v>
      </c>
      <c r="DW68" s="385">
        <v>71</v>
      </c>
      <c r="DX68" s="385" t="s">
        <v>2634</v>
      </c>
      <c r="DY68" s="385">
        <v>0</v>
      </c>
      <c r="DZ68" s="14">
        <v>182420</v>
      </c>
      <c r="EA68" s="426"/>
      <c r="EB68" s="398">
        <v>19</v>
      </c>
      <c r="EC68" s="398" t="s">
        <v>1372</v>
      </c>
      <c r="ED68" s="398" t="s">
        <v>1370</v>
      </c>
      <c r="EF68" s="601" t="str">
        <f t="shared" si="47"/>
        <v>ok</v>
      </c>
      <c r="EG68" s="597">
        <f t="shared" si="59"/>
        <v>0</v>
      </c>
      <c r="EI68" s="605">
        <f t="shared" si="255"/>
        <v>42</v>
      </c>
    </row>
    <row r="69" spans="1:139" s="372" customFormat="1" ht="16.149999999999999" hidden="1" customHeight="1">
      <c r="A69" s="573" t="s">
        <v>69</v>
      </c>
      <c r="B69" s="407" t="s">
        <v>1704</v>
      </c>
      <c r="C69" s="407" t="s">
        <v>1704</v>
      </c>
      <c r="D69" s="393" t="s">
        <v>51</v>
      </c>
      <c r="E69" s="393" t="s">
        <v>379</v>
      </c>
      <c r="F69" s="393" t="s">
        <v>1705</v>
      </c>
      <c r="G69" s="395">
        <v>102</v>
      </c>
      <c r="H69" s="393" t="s">
        <v>107</v>
      </c>
      <c r="I69" s="393" t="s">
        <v>1266</v>
      </c>
      <c r="J69" s="393" t="s">
        <v>1109</v>
      </c>
      <c r="K69" s="393" t="s">
        <v>2146</v>
      </c>
      <c r="L69" s="393" t="s">
        <v>2130</v>
      </c>
      <c r="M69" s="396"/>
      <c r="N69" s="392">
        <v>45062</v>
      </c>
      <c r="O69" s="408">
        <v>3</v>
      </c>
      <c r="P69" s="14">
        <v>165266</v>
      </c>
      <c r="Q69" s="14">
        <v>165266</v>
      </c>
      <c r="R69" s="576">
        <v>67</v>
      </c>
      <c r="S69" s="391">
        <v>26</v>
      </c>
      <c r="T69" s="382">
        <v>9</v>
      </c>
      <c r="U69" s="382">
        <v>21</v>
      </c>
      <c r="V69" s="423">
        <v>10</v>
      </c>
      <c r="W69" s="1882">
        <v>6</v>
      </c>
      <c r="X69" s="382">
        <f t="shared" si="28"/>
        <v>25</v>
      </c>
      <c r="Y69" s="423">
        <v>0</v>
      </c>
      <c r="Z69" s="1882">
        <v>6</v>
      </c>
      <c r="AA69" s="382">
        <f t="shared" si="29"/>
        <v>19</v>
      </c>
      <c r="AB69" s="423">
        <v>8</v>
      </c>
      <c r="AC69" s="1882">
        <v>6</v>
      </c>
      <c r="AD69" s="569">
        <v>1.875</v>
      </c>
      <c r="AE69" s="569">
        <v>1.875</v>
      </c>
      <c r="AF69" s="382">
        <f t="shared" ref="AF69:AJ74" si="266">IF($AD69&lt;=1,$AD69*BI69,IF($AD69&lt;=2,BI69+(($AD69-1)*BJ69),BI69+BJ69+BK69))</f>
        <v>19.75</v>
      </c>
      <c r="AG69" s="382">
        <f t="shared" si="266"/>
        <v>12.625</v>
      </c>
      <c r="AH69" s="382">
        <f t="shared" si="266"/>
        <v>7.375</v>
      </c>
      <c r="AI69" s="382">
        <f t="shared" si="266"/>
        <v>10.25</v>
      </c>
      <c r="AJ69" s="382">
        <f t="shared" si="266"/>
        <v>9.5</v>
      </c>
      <c r="AK69" s="382">
        <f t="shared" ref="AK69:AM74" si="267">IF($AE69&lt;=1,$AE69*BN69,IF($AE69&lt;=2,BN69+(($AE69-1)*BO69),BN69+BO69+BP69))</f>
        <v>10.125</v>
      </c>
      <c r="AL69" s="382">
        <f t="shared" si="267"/>
        <v>11.375</v>
      </c>
      <c r="AM69" s="382">
        <f t="shared" si="267"/>
        <v>9.375</v>
      </c>
      <c r="AN69" s="453">
        <f t="shared" ref="AN69:AN74" si="268">IF($AD69&lt;=1,$AD69*BQ69,IF($AD69&lt;=2,BQ69+(($AD69-1)*BR69),BQ69+BR69+BS69))</f>
        <v>9.375</v>
      </c>
      <c r="AO69" s="457">
        <f t="shared" ref="AO69:AW74" si="269">ROUND(IF(CC69-BH69-AF69&gt;0,0,AF69+BH69-CC69),0)</f>
        <v>20</v>
      </c>
      <c r="AP69" s="455">
        <f t="shared" si="269"/>
        <v>4</v>
      </c>
      <c r="AQ69" s="383">
        <f t="shared" si="269"/>
        <v>4</v>
      </c>
      <c r="AR69" s="383">
        <f t="shared" si="269"/>
        <v>6</v>
      </c>
      <c r="AS69" s="383">
        <f t="shared" si="269"/>
        <v>5</v>
      </c>
      <c r="AT69" s="383">
        <f t="shared" si="269"/>
        <v>6</v>
      </c>
      <c r="AU69" s="383">
        <f t="shared" si="269"/>
        <v>5</v>
      </c>
      <c r="AV69" s="383">
        <f t="shared" si="269"/>
        <v>5</v>
      </c>
      <c r="AW69" s="383">
        <f t="shared" si="269"/>
        <v>5</v>
      </c>
      <c r="AX69" s="383">
        <f t="shared" si="33"/>
        <v>39</v>
      </c>
      <c r="AY69" s="383">
        <v>20</v>
      </c>
      <c r="AZ69" s="383"/>
      <c r="BA69" s="382">
        <f t="shared" si="34"/>
        <v>21</v>
      </c>
      <c r="BB69" s="423">
        <v>0</v>
      </c>
      <c r="BC69" s="506">
        <f t="shared" si="16"/>
        <v>6</v>
      </c>
      <c r="BD69" s="382">
        <f t="shared" si="17"/>
        <v>6</v>
      </c>
      <c r="BE69" s="453">
        <f t="shared" si="18"/>
        <v>6</v>
      </c>
      <c r="BF69" s="382">
        <f t="shared" si="35"/>
        <v>-29</v>
      </c>
      <c r="BG69" s="1882">
        <v>9</v>
      </c>
      <c r="BH69" s="1882">
        <v>12</v>
      </c>
      <c r="BI69" s="1882">
        <v>11</v>
      </c>
      <c r="BJ69" s="1882">
        <v>10</v>
      </c>
      <c r="BK69" s="1882">
        <v>3</v>
      </c>
      <c r="BL69" s="1882">
        <v>5</v>
      </c>
      <c r="BM69" s="1882">
        <v>6</v>
      </c>
      <c r="BN69" s="1882">
        <v>4</v>
      </c>
      <c r="BO69" s="1882">
        <v>7</v>
      </c>
      <c r="BP69" s="1882">
        <v>5</v>
      </c>
      <c r="BQ69" s="1882">
        <v>5</v>
      </c>
      <c r="BR69" s="1882">
        <v>5</v>
      </c>
      <c r="BS69" s="1882">
        <v>5</v>
      </c>
      <c r="BT69" s="13"/>
      <c r="BU69" s="384">
        <f t="shared" si="36"/>
        <v>3.5</v>
      </c>
      <c r="BV69" s="385">
        <f t="shared" si="37"/>
        <v>3.5714285714285716</v>
      </c>
      <c r="BW69" s="386">
        <f t="shared" si="38"/>
        <v>2.3333333333333335</v>
      </c>
      <c r="BX69" s="3"/>
      <c r="BY69" s="387">
        <f t="shared" si="24"/>
        <v>21</v>
      </c>
      <c r="BZ69" s="382">
        <f t="shared" si="39"/>
        <v>25</v>
      </c>
      <c r="CA69" s="382">
        <f t="shared" si="40"/>
        <v>19</v>
      </c>
      <c r="CB69" s="382">
        <f t="shared" si="41"/>
        <v>21</v>
      </c>
      <c r="CC69" s="382">
        <f t="shared" si="229"/>
        <v>12</v>
      </c>
      <c r="CD69" s="382">
        <f t="shared" si="230"/>
        <v>20</v>
      </c>
      <c r="CE69" s="382">
        <f t="shared" si="231"/>
        <v>13</v>
      </c>
      <c r="CF69" s="382">
        <f t="shared" si="232"/>
        <v>7</v>
      </c>
      <c r="CG69" s="382">
        <f t="shared" si="233"/>
        <v>10</v>
      </c>
      <c r="CH69" s="382">
        <f t="shared" si="234"/>
        <v>10</v>
      </c>
      <c r="CI69" s="382">
        <f t="shared" si="235"/>
        <v>10</v>
      </c>
      <c r="CJ69" s="382">
        <f t="shared" si="236"/>
        <v>11</v>
      </c>
      <c r="CK69" s="388">
        <f t="shared" si="237"/>
        <v>9</v>
      </c>
      <c r="CL69" s="3"/>
      <c r="CM69" s="384">
        <f t="shared" si="26"/>
        <v>10</v>
      </c>
      <c r="CN69" s="385">
        <f t="shared" si="43"/>
        <v>0</v>
      </c>
      <c r="CO69" s="385">
        <f t="shared" ref="CO69:CO74" si="270">AB69</f>
        <v>8</v>
      </c>
      <c r="CP69" s="385">
        <f t="shared" ref="CP69:CP74" si="271">BB69</f>
        <v>0</v>
      </c>
      <c r="CQ69" s="385">
        <f t="shared" ref="CQ69:CX74" si="272">AO69</f>
        <v>20</v>
      </c>
      <c r="CR69" s="385">
        <f t="shared" si="272"/>
        <v>4</v>
      </c>
      <c r="CS69" s="385">
        <f t="shared" si="272"/>
        <v>4</v>
      </c>
      <c r="CT69" s="385">
        <f t="shared" si="272"/>
        <v>6</v>
      </c>
      <c r="CU69" s="385">
        <f t="shared" si="272"/>
        <v>5</v>
      </c>
      <c r="CV69" s="385">
        <f t="shared" si="272"/>
        <v>6</v>
      </c>
      <c r="CW69" s="385">
        <f t="shared" si="272"/>
        <v>5</v>
      </c>
      <c r="CX69" s="386">
        <f t="shared" si="272"/>
        <v>5</v>
      </c>
      <c r="CY69" s="3"/>
      <c r="CZ69" s="586"/>
      <c r="DA69" s="582">
        <v>5</v>
      </c>
      <c r="DB69" s="391">
        <v>37</v>
      </c>
      <c r="DC69" s="576">
        <v>67</v>
      </c>
      <c r="DD69" s="389">
        <v>6</v>
      </c>
      <c r="DE69" s="390">
        <v>7</v>
      </c>
      <c r="DF69" s="390">
        <v>0</v>
      </c>
      <c r="DG69" s="390">
        <v>4</v>
      </c>
      <c r="DH69" s="390">
        <f t="shared" si="45"/>
        <v>9</v>
      </c>
      <c r="DI69" s="390"/>
      <c r="DJ69" s="390"/>
      <c r="DK69" s="390"/>
      <c r="DL69" s="390"/>
      <c r="DM69" s="390"/>
      <c r="DN69" s="390"/>
      <c r="DO69" s="390"/>
      <c r="DP69" s="391">
        <f t="shared" si="46"/>
        <v>26</v>
      </c>
      <c r="DQ69" s="376"/>
      <c r="DR69" s="376"/>
      <c r="DS69" s="385">
        <v>2</v>
      </c>
      <c r="DT69" s="385">
        <v>3</v>
      </c>
      <c r="DU69" s="385">
        <v>1541</v>
      </c>
      <c r="DV69" s="385" t="s">
        <v>2620</v>
      </c>
      <c r="DW69" s="385">
        <v>71</v>
      </c>
      <c r="DX69" s="385" t="s">
        <v>2634</v>
      </c>
      <c r="DY69" s="385">
        <v>0</v>
      </c>
      <c r="DZ69" s="14">
        <v>165266</v>
      </c>
      <c r="EA69" s="426"/>
      <c r="EB69" s="398">
        <v>20</v>
      </c>
      <c r="EC69" s="398" t="s">
        <v>1372</v>
      </c>
      <c r="ED69" s="398" t="s">
        <v>1370</v>
      </c>
      <c r="EF69" s="601">
        <f t="shared" si="47"/>
        <v>105</v>
      </c>
      <c r="EG69" s="597">
        <f t="shared" si="59"/>
        <v>6</v>
      </c>
      <c r="EI69" s="605">
        <f t="shared" si="255"/>
        <v>48</v>
      </c>
    </row>
    <row r="70" spans="1:139" s="372" customFormat="1" ht="16.149999999999999" hidden="1" customHeight="1">
      <c r="A70" s="573" t="s">
        <v>1496</v>
      </c>
      <c r="B70" s="407" t="s">
        <v>1726</v>
      </c>
      <c r="C70" s="407" t="s">
        <v>1726</v>
      </c>
      <c r="D70" s="393" t="s">
        <v>51</v>
      </c>
      <c r="E70" s="393" t="s">
        <v>1727</v>
      </c>
      <c r="F70" s="393" t="s">
        <v>1728</v>
      </c>
      <c r="G70" s="395">
        <v>105</v>
      </c>
      <c r="H70" s="393" t="s">
        <v>73</v>
      </c>
      <c r="I70" s="393" t="s">
        <v>1266</v>
      </c>
      <c r="J70" s="393" t="s">
        <v>1503</v>
      </c>
      <c r="K70" s="393" t="s">
        <v>2146</v>
      </c>
      <c r="L70" s="393" t="s">
        <v>2130</v>
      </c>
      <c r="M70" s="396"/>
      <c r="N70" s="392">
        <v>45103</v>
      </c>
      <c r="O70" s="408">
        <v>3</v>
      </c>
      <c r="P70" s="14">
        <v>205815</v>
      </c>
      <c r="Q70" s="14">
        <v>205815</v>
      </c>
      <c r="R70" s="576">
        <v>5</v>
      </c>
      <c r="S70" s="391">
        <v>1</v>
      </c>
      <c r="T70" s="382">
        <v>0</v>
      </c>
      <c r="U70" s="382">
        <v>51</v>
      </c>
      <c r="V70" s="423">
        <v>0</v>
      </c>
      <c r="W70" s="1882">
        <v>12</v>
      </c>
      <c r="X70" s="382">
        <f t="shared" si="28"/>
        <v>39</v>
      </c>
      <c r="Y70" s="423">
        <v>0</v>
      </c>
      <c r="Z70" s="1882">
        <v>7</v>
      </c>
      <c r="AA70" s="382">
        <f t="shared" si="29"/>
        <v>32</v>
      </c>
      <c r="AB70" s="423">
        <v>0</v>
      </c>
      <c r="AC70" s="1882">
        <v>6</v>
      </c>
      <c r="AD70" s="569">
        <v>1.875</v>
      </c>
      <c r="AE70" s="569">
        <v>1.875</v>
      </c>
      <c r="AF70" s="382">
        <f t="shared" si="266"/>
        <v>12</v>
      </c>
      <c r="AG70" s="382">
        <f t="shared" si="266"/>
        <v>2.625</v>
      </c>
      <c r="AH70" s="382">
        <f t="shared" si="266"/>
        <v>6.5</v>
      </c>
      <c r="AI70" s="382">
        <f t="shared" si="266"/>
        <v>8.375</v>
      </c>
      <c r="AJ70" s="382">
        <f t="shared" si="266"/>
        <v>10.25</v>
      </c>
      <c r="AK70" s="382">
        <f t="shared" si="267"/>
        <v>10.375</v>
      </c>
      <c r="AL70" s="382">
        <f t="shared" si="267"/>
        <v>12.875</v>
      </c>
      <c r="AM70" s="382">
        <f t="shared" si="267"/>
        <v>16.875</v>
      </c>
      <c r="AN70" s="453">
        <f t="shared" si="268"/>
        <v>17.75</v>
      </c>
      <c r="AO70" s="457">
        <f t="shared" si="269"/>
        <v>0</v>
      </c>
      <c r="AP70" s="455">
        <f t="shared" si="269"/>
        <v>3</v>
      </c>
      <c r="AQ70" s="383">
        <f t="shared" si="269"/>
        <v>4</v>
      </c>
      <c r="AR70" s="383">
        <f t="shared" si="269"/>
        <v>4</v>
      </c>
      <c r="AS70" s="383">
        <f t="shared" si="269"/>
        <v>6</v>
      </c>
      <c r="AT70" s="383">
        <f t="shared" si="269"/>
        <v>5</v>
      </c>
      <c r="AU70" s="383">
        <f t="shared" si="269"/>
        <v>9</v>
      </c>
      <c r="AV70" s="383">
        <f t="shared" si="269"/>
        <v>9</v>
      </c>
      <c r="AW70" s="383">
        <f t="shared" si="269"/>
        <v>10</v>
      </c>
      <c r="AX70" s="383">
        <f t="shared" si="33"/>
        <v>51</v>
      </c>
      <c r="AY70" s="383">
        <v>0</v>
      </c>
      <c r="AZ70" s="383"/>
      <c r="BA70" s="382">
        <f t="shared" si="34"/>
        <v>26</v>
      </c>
      <c r="BB70" s="423">
        <v>0</v>
      </c>
      <c r="BC70" s="506">
        <f t="shared" si="16"/>
        <v>12</v>
      </c>
      <c r="BD70" s="382">
        <f t="shared" si="17"/>
        <v>7</v>
      </c>
      <c r="BE70" s="453">
        <f t="shared" si="18"/>
        <v>6</v>
      </c>
      <c r="BF70" s="382">
        <f t="shared" si="35"/>
        <v>0</v>
      </c>
      <c r="BG70" s="1882">
        <v>10</v>
      </c>
      <c r="BH70" s="1882">
        <v>4</v>
      </c>
      <c r="BI70" s="1882">
        <v>12</v>
      </c>
      <c r="BJ70" s="1882">
        <v>0</v>
      </c>
      <c r="BK70" s="1882">
        <v>3</v>
      </c>
      <c r="BL70" s="1882">
        <v>4</v>
      </c>
      <c r="BM70" s="1882">
        <v>5</v>
      </c>
      <c r="BN70" s="1882">
        <v>6</v>
      </c>
      <c r="BO70" s="1882">
        <v>5</v>
      </c>
      <c r="BP70" s="1882">
        <v>9</v>
      </c>
      <c r="BQ70" s="1882">
        <v>9</v>
      </c>
      <c r="BR70" s="1882">
        <v>10</v>
      </c>
      <c r="BS70" s="1882">
        <v>11</v>
      </c>
      <c r="BT70" s="13"/>
      <c r="BU70" s="384">
        <f t="shared" si="36"/>
        <v>6.12</v>
      </c>
      <c r="BV70" s="385">
        <f t="shared" si="37"/>
        <v>5.0869565217391308</v>
      </c>
      <c r="BW70" s="386">
        <f t="shared" si="38"/>
        <v>4.8</v>
      </c>
      <c r="BX70" s="3"/>
      <c r="BY70" s="387">
        <f t="shared" si="24"/>
        <v>51</v>
      </c>
      <c r="BZ70" s="382">
        <f t="shared" si="39"/>
        <v>39</v>
      </c>
      <c r="CA70" s="382">
        <f t="shared" si="40"/>
        <v>32</v>
      </c>
      <c r="CB70" s="382">
        <f t="shared" si="41"/>
        <v>26</v>
      </c>
      <c r="CC70" s="382">
        <f t="shared" si="229"/>
        <v>16</v>
      </c>
      <c r="CD70" s="382">
        <f t="shared" si="230"/>
        <v>12</v>
      </c>
      <c r="CE70" s="382">
        <f t="shared" si="231"/>
        <v>3</v>
      </c>
      <c r="CF70" s="382">
        <f t="shared" si="232"/>
        <v>7</v>
      </c>
      <c r="CG70" s="382">
        <f t="shared" si="233"/>
        <v>8</v>
      </c>
      <c r="CH70" s="382">
        <f t="shared" si="234"/>
        <v>10</v>
      </c>
      <c r="CI70" s="382">
        <f t="shared" si="235"/>
        <v>10</v>
      </c>
      <c r="CJ70" s="382">
        <f t="shared" si="236"/>
        <v>13</v>
      </c>
      <c r="CK70" s="388">
        <f t="shared" si="237"/>
        <v>17</v>
      </c>
      <c r="CL70" s="3"/>
      <c r="CM70" s="384">
        <f t="shared" si="26"/>
        <v>0</v>
      </c>
      <c r="CN70" s="385">
        <f t="shared" si="43"/>
        <v>0</v>
      </c>
      <c r="CO70" s="385">
        <f t="shared" si="270"/>
        <v>0</v>
      </c>
      <c r="CP70" s="385">
        <f t="shared" si="271"/>
        <v>0</v>
      </c>
      <c r="CQ70" s="385">
        <f t="shared" si="272"/>
        <v>0</v>
      </c>
      <c r="CR70" s="385">
        <f t="shared" si="272"/>
        <v>3</v>
      </c>
      <c r="CS70" s="385">
        <f t="shared" si="272"/>
        <v>4</v>
      </c>
      <c r="CT70" s="385">
        <f t="shared" si="272"/>
        <v>4</v>
      </c>
      <c r="CU70" s="385">
        <f t="shared" si="272"/>
        <v>6</v>
      </c>
      <c r="CV70" s="385">
        <f t="shared" si="272"/>
        <v>5</v>
      </c>
      <c r="CW70" s="385">
        <f t="shared" si="272"/>
        <v>9</v>
      </c>
      <c r="CX70" s="386">
        <f t="shared" si="272"/>
        <v>9</v>
      </c>
      <c r="CY70" s="3"/>
      <c r="CZ70" s="586"/>
      <c r="DA70" s="582"/>
      <c r="DB70" s="391">
        <v>3</v>
      </c>
      <c r="DC70" s="576">
        <v>5</v>
      </c>
      <c r="DD70" s="389">
        <v>1</v>
      </c>
      <c r="DE70" s="390">
        <v>0</v>
      </c>
      <c r="DF70" s="390">
        <v>0</v>
      </c>
      <c r="DG70" s="390">
        <v>0</v>
      </c>
      <c r="DH70" s="390">
        <f t="shared" si="45"/>
        <v>0</v>
      </c>
      <c r="DI70" s="390"/>
      <c r="DJ70" s="390"/>
      <c r="DK70" s="390"/>
      <c r="DL70" s="390"/>
      <c r="DM70" s="390"/>
      <c r="DN70" s="390"/>
      <c r="DO70" s="390"/>
      <c r="DP70" s="391">
        <f t="shared" si="46"/>
        <v>1</v>
      </c>
      <c r="DQ70" s="376"/>
      <c r="DR70" s="376"/>
      <c r="DS70" s="385">
        <v>2</v>
      </c>
      <c r="DT70" s="385">
        <v>3</v>
      </c>
      <c r="DU70" s="385">
        <v>1539</v>
      </c>
      <c r="DV70" s="385" t="s">
        <v>2620</v>
      </c>
      <c r="DW70" s="385">
        <v>72</v>
      </c>
      <c r="DX70" s="385" t="s">
        <v>2635</v>
      </c>
      <c r="DY70" s="385">
        <v>0</v>
      </c>
      <c r="DZ70" s="14">
        <v>205815</v>
      </c>
      <c r="EA70" s="426"/>
      <c r="EB70" s="398">
        <v>20</v>
      </c>
      <c r="EC70" s="398" t="s">
        <v>1566</v>
      </c>
      <c r="ED70" s="398" t="s">
        <v>1370</v>
      </c>
      <c r="EF70" s="601">
        <f t="shared" si="47"/>
        <v>127.5</v>
      </c>
      <c r="EG70" s="597">
        <f t="shared" si="59"/>
        <v>12</v>
      </c>
      <c r="EI70" s="605">
        <f t="shared" si="255"/>
        <v>51</v>
      </c>
    </row>
    <row r="71" spans="1:139" s="372" customFormat="1" ht="16.149999999999999" hidden="1" customHeight="1">
      <c r="A71" s="573" t="s">
        <v>1702</v>
      </c>
      <c r="B71" s="409" t="s">
        <v>1693</v>
      </c>
      <c r="C71" s="409" t="s">
        <v>1693</v>
      </c>
      <c r="D71" s="394" t="s">
        <v>51</v>
      </c>
      <c r="E71" s="394" t="s">
        <v>431</v>
      </c>
      <c r="F71" s="394" t="s">
        <v>1694</v>
      </c>
      <c r="G71" s="397">
        <v>105</v>
      </c>
      <c r="H71" s="394" t="s">
        <v>73</v>
      </c>
      <c r="I71" s="394" t="s">
        <v>1266</v>
      </c>
      <c r="J71" s="394" t="s">
        <v>1695</v>
      </c>
      <c r="K71" s="393" t="s">
        <v>2146</v>
      </c>
      <c r="L71" s="393" t="s">
        <v>2130</v>
      </c>
      <c r="M71" s="396"/>
      <c r="N71" s="392">
        <v>45062</v>
      </c>
      <c r="O71" s="408">
        <v>3</v>
      </c>
      <c r="P71" s="14">
        <v>208142</v>
      </c>
      <c r="Q71" s="14">
        <v>208142</v>
      </c>
      <c r="R71" s="576">
        <v>0</v>
      </c>
      <c r="S71" s="391">
        <v>2</v>
      </c>
      <c r="T71" s="382">
        <v>0</v>
      </c>
      <c r="U71" s="382">
        <v>10</v>
      </c>
      <c r="V71" s="423">
        <v>0</v>
      </c>
      <c r="W71" s="1882">
        <v>2</v>
      </c>
      <c r="X71" s="382">
        <f t="shared" si="28"/>
        <v>8</v>
      </c>
      <c r="Y71" s="423">
        <v>0</v>
      </c>
      <c r="Z71" s="1882">
        <v>2</v>
      </c>
      <c r="AA71" s="382">
        <f t="shared" si="29"/>
        <v>6</v>
      </c>
      <c r="AB71" s="423">
        <v>0</v>
      </c>
      <c r="AC71" s="1882">
        <v>2</v>
      </c>
      <c r="AD71" s="569">
        <v>1.875</v>
      </c>
      <c r="AE71" s="569">
        <v>1.875</v>
      </c>
      <c r="AF71" s="382">
        <f t="shared" si="266"/>
        <v>0</v>
      </c>
      <c r="AG71" s="382">
        <f t="shared" si="266"/>
        <v>0</v>
      </c>
      <c r="AH71" s="382">
        <f t="shared" si="266"/>
        <v>0</v>
      </c>
      <c r="AI71" s="382">
        <f t="shared" si="266"/>
        <v>0</v>
      </c>
      <c r="AJ71" s="382">
        <f t="shared" si="266"/>
        <v>0</v>
      </c>
      <c r="AK71" s="382">
        <f t="shared" si="267"/>
        <v>0</v>
      </c>
      <c r="AL71" s="382">
        <f t="shared" si="267"/>
        <v>0</v>
      </c>
      <c r="AM71" s="382">
        <f t="shared" si="267"/>
        <v>0</v>
      </c>
      <c r="AN71" s="453">
        <f t="shared" si="268"/>
        <v>0</v>
      </c>
      <c r="AO71" s="457">
        <f t="shared" si="269"/>
        <v>0</v>
      </c>
      <c r="AP71" s="455">
        <f t="shared" si="269"/>
        <v>0</v>
      </c>
      <c r="AQ71" s="383">
        <f t="shared" si="269"/>
        <v>0</v>
      </c>
      <c r="AR71" s="383">
        <f t="shared" si="269"/>
        <v>0</v>
      </c>
      <c r="AS71" s="383">
        <f t="shared" si="269"/>
        <v>0</v>
      </c>
      <c r="AT71" s="383">
        <f t="shared" si="269"/>
        <v>0</v>
      </c>
      <c r="AU71" s="383">
        <f t="shared" si="269"/>
        <v>0</v>
      </c>
      <c r="AV71" s="383">
        <f t="shared" si="269"/>
        <v>0</v>
      </c>
      <c r="AW71" s="383">
        <f t="shared" si="269"/>
        <v>0</v>
      </c>
      <c r="AX71" s="383">
        <f t="shared" si="33"/>
        <v>10</v>
      </c>
      <c r="AY71" s="383">
        <v>0</v>
      </c>
      <c r="AZ71" s="383"/>
      <c r="BA71" s="382">
        <f t="shared" si="34"/>
        <v>4</v>
      </c>
      <c r="BB71" s="423">
        <v>0</v>
      </c>
      <c r="BC71" s="506">
        <f t="shared" si="16"/>
        <v>2</v>
      </c>
      <c r="BD71" s="382">
        <f t="shared" si="17"/>
        <v>2</v>
      </c>
      <c r="BE71" s="453">
        <f t="shared" si="18"/>
        <v>2</v>
      </c>
      <c r="BF71" s="382">
        <f t="shared" si="35"/>
        <v>0</v>
      </c>
      <c r="BG71" s="1882">
        <v>2</v>
      </c>
      <c r="BH71" s="1882">
        <v>2</v>
      </c>
      <c r="BI71" s="1882">
        <v>0</v>
      </c>
      <c r="BJ71" s="1882">
        <v>0</v>
      </c>
      <c r="BK71" s="1882">
        <v>0</v>
      </c>
      <c r="BL71" s="1882">
        <v>0</v>
      </c>
      <c r="BM71" s="1882">
        <v>0</v>
      </c>
      <c r="BN71" s="1882">
        <v>0</v>
      </c>
      <c r="BO71" s="1882">
        <v>0</v>
      </c>
      <c r="BP71" s="1882">
        <v>0</v>
      </c>
      <c r="BQ71" s="1882">
        <v>0</v>
      </c>
      <c r="BR71" s="1882">
        <v>0</v>
      </c>
      <c r="BS71" s="1882">
        <v>0</v>
      </c>
      <c r="BT71" s="13"/>
      <c r="BU71" s="384">
        <f t="shared" si="36"/>
        <v>5</v>
      </c>
      <c r="BV71" s="385">
        <f t="shared" si="37"/>
        <v>4</v>
      </c>
      <c r="BW71" s="386">
        <f t="shared" si="38"/>
        <v>3</v>
      </c>
      <c r="BX71" s="3"/>
      <c r="BY71" s="387">
        <f t="shared" si="24"/>
        <v>10</v>
      </c>
      <c r="BZ71" s="382">
        <f t="shared" si="39"/>
        <v>8</v>
      </c>
      <c r="CA71" s="382">
        <f t="shared" si="40"/>
        <v>6</v>
      </c>
      <c r="CB71" s="382">
        <f t="shared" si="41"/>
        <v>4</v>
      </c>
      <c r="CC71" s="382">
        <f t="shared" si="229"/>
        <v>2</v>
      </c>
      <c r="CD71" s="382">
        <f t="shared" si="230"/>
        <v>0</v>
      </c>
      <c r="CE71" s="382">
        <f t="shared" si="231"/>
        <v>0</v>
      </c>
      <c r="CF71" s="382">
        <f t="shared" si="232"/>
        <v>0</v>
      </c>
      <c r="CG71" s="382">
        <f t="shared" si="233"/>
        <v>0</v>
      </c>
      <c r="CH71" s="382">
        <f t="shared" si="234"/>
        <v>0</v>
      </c>
      <c r="CI71" s="382">
        <f t="shared" si="235"/>
        <v>0</v>
      </c>
      <c r="CJ71" s="382">
        <f t="shared" si="236"/>
        <v>0</v>
      </c>
      <c r="CK71" s="388">
        <f t="shared" si="237"/>
        <v>0</v>
      </c>
      <c r="CL71" s="3"/>
      <c r="CM71" s="384">
        <f t="shared" si="26"/>
        <v>0</v>
      </c>
      <c r="CN71" s="385">
        <f t="shared" si="43"/>
        <v>0</v>
      </c>
      <c r="CO71" s="385">
        <f t="shared" si="270"/>
        <v>0</v>
      </c>
      <c r="CP71" s="385">
        <f t="shared" si="271"/>
        <v>0</v>
      </c>
      <c r="CQ71" s="385">
        <f t="shared" si="272"/>
        <v>0</v>
      </c>
      <c r="CR71" s="385">
        <f t="shared" si="272"/>
        <v>0</v>
      </c>
      <c r="CS71" s="385">
        <f t="shared" si="272"/>
        <v>0</v>
      </c>
      <c r="CT71" s="385">
        <f t="shared" si="272"/>
        <v>0</v>
      </c>
      <c r="CU71" s="385">
        <f t="shared" si="272"/>
        <v>0</v>
      </c>
      <c r="CV71" s="385">
        <f t="shared" si="272"/>
        <v>0</v>
      </c>
      <c r="CW71" s="385">
        <f t="shared" si="272"/>
        <v>0</v>
      </c>
      <c r="CX71" s="386">
        <f t="shared" si="272"/>
        <v>0</v>
      </c>
      <c r="CY71" s="3"/>
      <c r="CZ71" s="586"/>
      <c r="DA71" s="582">
        <v>0</v>
      </c>
      <c r="DB71" s="391">
        <v>0</v>
      </c>
      <c r="DC71" s="576">
        <v>0</v>
      </c>
      <c r="DD71" s="389">
        <v>0</v>
      </c>
      <c r="DE71" s="390">
        <v>2</v>
      </c>
      <c r="DF71" s="390">
        <v>0</v>
      </c>
      <c r="DG71" s="390">
        <v>0</v>
      </c>
      <c r="DH71" s="390">
        <f t="shared" si="45"/>
        <v>0</v>
      </c>
      <c r="DI71" s="390"/>
      <c r="DJ71" s="390"/>
      <c r="DK71" s="390"/>
      <c r="DL71" s="390"/>
      <c r="DM71" s="390"/>
      <c r="DN71" s="390"/>
      <c r="DO71" s="390"/>
      <c r="DP71" s="391">
        <f t="shared" si="46"/>
        <v>2</v>
      </c>
      <c r="DQ71" s="376"/>
      <c r="DR71" s="376"/>
      <c r="DS71" s="385">
        <v>2</v>
      </c>
      <c r="DT71" s="385">
        <v>3</v>
      </c>
      <c r="DU71" s="385">
        <v>1454</v>
      </c>
      <c r="DV71" s="385" t="s">
        <v>2620</v>
      </c>
      <c r="DW71" s="385">
        <v>72</v>
      </c>
      <c r="DX71" s="385" t="s">
        <v>2635</v>
      </c>
      <c r="DY71" s="385">
        <v>0</v>
      </c>
      <c r="DZ71" s="14">
        <v>208142</v>
      </c>
      <c r="EA71" s="426"/>
      <c r="EB71" s="398">
        <v>20</v>
      </c>
      <c r="EC71" s="398" t="s">
        <v>1703</v>
      </c>
      <c r="ED71" s="398" t="s">
        <v>1370</v>
      </c>
      <c r="EF71" s="601">
        <f t="shared" si="47"/>
        <v>150</v>
      </c>
      <c r="EG71" s="597">
        <f t="shared" si="59"/>
        <v>2</v>
      </c>
      <c r="EI71" s="605">
        <f t="shared" si="255"/>
        <v>10</v>
      </c>
    </row>
    <row r="72" spans="1:139" s="372" customFormat="1" ht="16.149999999999999" hidden="1" customHeight="1">
      <c r="A72" s="573" t="s">
        <v>69</v>
      </c>
      <c r="B72" s="511" t="s">
        <v>2252</v>
      </c>
      <c r="C72" s="511" t="s">
        <v>2253</v>
      </c>
      <c r="D72" s="513" t="s">
        <v>51</v>
      </c>
      <c r="E72" s="513" t="s">
        <v>440</v>
      </c>
      <c r="F72" s="513" t="s">
        <v>2254</v>
      </c>
      <c r="G72" s="548">
        <v>104</v>
      </c>
      <c r="H72" s="513" t="s">
        <v>269</v>
      </c>
      <c r="I72" s="513" t="s">
        <v>1266</v>
      </c>
      <c r="J72" s="513" t="s">
        <v>1109</v>
      </c>
      <c r="K72" s="393"/>
      <c r="L72" s="393"/>
      <c r="M72" s="396" t="s">
        <v>2494</v>
      </c>
      <c r="N72" s="392"/>
      <c r="O72" s="408">
        <v>3</v>
      </c>
      <c r="P72" s="14">
        <v>0</v>
      </c>
      <c r="Q72" s="14">
        <v>0</v>
      </c>
      <c r="R72" s="576">
        <v>16</v>
      </c>
      <c r="S72" s="391">
        <v>-5</v>
      </c>
      <c r="T72" s="382">
        <v>2</v>
      </c>
      <c r="U72" s="382">
        <v>5</v>
      </c>
      <c r="V72" s="423">
        <v>0</v>
      </c>
      <c r="W72" s="1882">
        <v>2</v>
      </c>
      <c r="X72" s="382">
        <f t="shared" si="28"/>
        <v>3</v>
      </c>
      <c r="Y72" s="423">
        <v>0</v>
      </c>
      <c r="Z72" s="1882">
        <v>2</v>
      </c>
      <c r="AA72" s="382">
        <f t="shared" si="29"/>
        <v>1</v>
      </c>
      <c r="AB72" s="423">
        <v>0</v>
      </c>
      <c r="AC72" s="1882">
        <v>1</v>
      </c>
      <c r="AD72" s="569">
        <v>1.875</v>
      </c>
      <c r="AE72" s="569">
        <v>1.875</v>
      </c>
      <c r="AF72" s="382">
        <f t="shared" si="266"/>
        <v>0</v>
      </c>
      <c r="AG72" s="382">
        <f t="shared" si="266"/>
        <v>0</v>
      </c>
      <c r="AH72" s="382">
        <f t="shared" si="266"/>
        <v>1.75</v>
      </c>
      <c r="AI72" s="382">
        <f t="shared" si="266"/>
        <v>3.75</v>
      </c>
      <c r="AJ72" s="382">
        <f t="shared" si="266"/>
        <v>2</v>
      </c>
      <c r="AK72" s="382">
        <f t="shared" si="267"/>
        <v>1.75</v>
      </c>
      <c r="AL72" s="382">
        <f t="shared" si="267"/>
        <v>2</v>
      </c>
      <c r="AM72" s="382">
        <f t="shared" si="267"/>
        <v>0</v>
      </c>
      <c r="AN72" s="453">
        <f t="shared" si="268"/>
        <v>0</v>
      </c>
      <c r="AO72" s="457">
        <f t="shared" si="269"/>
        <v>0</v>
      </c>
      <c r="AP72" s="455">
        <f t="shared" si="269"/>
        <v>0</v>
      </c>
      <c r="AQ72" s="383">
        <f t="shared" si="269"/>
        <v>2</v>
      </c>
      <c r="AR72" s="383">
        <f t="shared" si="269"/>
        <v>2</v>
      </c>
      <c r="AS72" s="383">
        <f t="shared" si="269"/>
        <v>0</v>
      </c>
      <c r="AT72" s="383">
        <f t="shared" si="269"/>
        <v>2</v>
      </c>
      <c r="AU72" s="383">
        <f t="shared" si="269"/>
        <v>0</v>
      </c>
      <c r="AV72" s="383">
        <f t="shared" si="269"/>
        <v>0</v>
      </c>
      <c r="AW72" s="383">
        <f t="shared" si="269"/>
        <v>0</v>
      </c>
      <c r="AX72" s="383">
        <f t="shared" si="33"/>
        <v>5</v>
      </c>
      <c r="AY72" s="383">
        <v>0</v>
      </c>
      <c r="AZ72" s="383"/>
      <c r="BA72" s="382">
        <f t="shared" si="34"/>
        <v>0</v>
      </c>
      <c r="BB72" s="423">
        <v>0</v>
      </c>
      <c r="BC72" s="506">
        <f t="shared" ref="BC72:BC135" si="273">W72</f>
        <v>2</v>
      </c>
      <c r="BD72" s="382">
        <f t="shared" ref="BD72:BD135" si="274">Z72</f>
        <v>2</v>
      </c>
      <c r="BE72" s="453">
        <f t="shared" ref="BE72:BE135" si="275">AC72</f>
        <v>1</v>
      </c>
      <c r="BF72" s="382">
        <f t="shared" si="35"/>
        <v>0</v>
      </c>
      <c r="BG72" s="1882">
        <v>0</v>
      </c>
      <c r="BH72" s="1882">
        <v>0</v>
      </c>
      <c r="BI72" s="1882">
        <v>0</v>
      </c>
      <c r="BJ72" s="1882">
        <v>0</v>
      </c>
      <c r="BK72" s="1882">
        <v>0</v>
      </c>
      <c r="BL72" s="1882">
        <v>2</v>
      </c>
      <c r="BM72" s="1882">
        <v>2</v>
      </c>
      <c r="BN72" s="1882">
        <v>0</v>
      </c>
      <c r="BO72" s="1882">
        <v>2</v>
      </c>
      <c r="BP72" s="1882">
        <v>0</v>
      </c>
      <c r="BQ72" s="1882">
        <v>0</v>
      </c>
      <c r="BR72" s="1882">
        <v>0</v>
      </c>
      <c r="BS72" s="1882">
        <v>0</v>
      </c>
      <c r="BT72" s="13"/>
      <c r="BU72" s="384">
        <f t="shared" si="36"/>
        <v>3</v>
      </c>
      <c r="BV72" s="385">
        <f t="shared" si="37"/>
        <v>0</v>
      </c>
      <c r="BW72" s="386">
        <f t="shared" si="38"/>
        <v>1</v>
      </c>
      <c r="BX72" s="3"/>
      <c r="BY72" s="387">
        <f t="shared" ref="BY72:BY135" si="276">U72</f>
        <v>5</v>
      </c>
      <c r="BZ72" s="382">
        <f t="shared" si="39"/>
        <v>3</v>
      </c>
      <c r="CA72" s="382">
        <f t="shared" si="40"/>
        <v>1</v>
      </c>
      <c r="CB72" s="382">
        <f t="shared" si="41"/>
        <v>0</v>
      </c>
      <c r="CC72" s="382">
        <f t="shared" si="229"/>
        <v>0</v>
      </c>
      <c r="CD72" s="382">
        <f t="shared" si="230"/>
        <v>0</v>
      </c>
      <c r="CE72" s="382">
        <f t="shared" si="231"/>
        <v>0</v>
      </c>
      <c r="CF72" s="382">
        <f t="shared" si="232"/>
        <v>2</v>
      </c>
      <c r="CG72" s="382">
        <f t="shared" si="233"/>
        <v>4</v>
      </c>
      <c r="CH72" s="382">
        <f t="shared" si="234"/>
        <v>2</v>
      </c>
      <c r="CI72" s="382">
        <f t="shared" si="235"/>
        <v>2</v>
      </c>
      <c r="CJ72" s="382">
        <f t="shared" si="236"/>
        <v>2</v>
      </c>
      <c r="CK72" s="388">
        <f t="shared" si="237"/>
        <v>0</v>
      </c>
      <c r="CL72" s="3"/>
      <c r="CM72" s="384">
        <f t="shared" ref="CM72:CM135" si="277">V72</f>
        <v>0</v>
      </c>
      <c r="CN72" s="385">
        <f t="shared" si="43"/>
        <v>0</v>
      </c>
      <c r="CO72" s="385">
        <f t="shared" si="270"/>
        <v>0</v>
      </c>
      <c r="CP72" s="385">
        <f t="shared" si="271"/>
        <v>0</v>
      </c>
      <c r="CQ72" s="385">
        <f t="shared" si="272"/>
        <v>0</v>
      </c>
      <c r="CR72" s="385">
        <f t="shared" si="272"/>
        <v>0</v>
      </c>
      <c r="CS72" s="385">
        <f t="shared" si="272"/>
        <v>2</v>
      </c>
      <c r="CT72" s="385">
        <f t="shared" si="272"/>
        <v>2</v>
      </c>
      <c r="CU72" s="385">
        <f t="shared" si="272"/>
        <v>0</v>
      </c>
      <c r="CV72" s="385">
        <f t="shared" si="272"/>
        <v>2</v>
      </c>
      <c r="CW72" s="385">
        <f t="shared" si="272"/>
        <v>0</v>
      </c>
      <c r="CX72" s="386">
        <f t="shared" si="272"/>
        <v>0</v>
      </c>
      <c r="CY72" s="3"/>
      <c r="CZ72" s="586"/>
      <c r="DA72" s="582"/>
      <c r="DB72" s="391"/>
      <c r="DC72" s="576">
        <v>16</v>
      </c>
      <c r="DD72" s="389">
        <v>0</v>
      </c>
      <c r="DE72" s="390">
        <v>0</v>
      </c>
      <c r="DF72" s="390">
        <v>-8</v>
      </c>
      <c r="DG72" s="390">
        <v>1</v>
      </c>
      <c r="DH72" s="390">
        <f t="shared" si="45"/>
        <v>2</v>
      </c>
      <c r="DI72" s="390"/>
      <c r="DJ72" s="390"/>
      <c r="DK72" s="390"/>
      <c r="DL72" s="390"/>
      <c r="DM72" s="390"/>
      <c r="DN72" s="390"/>
      <c r="DO72" s="390"/>
      <c r="DP72" s="391">
        <f t="shared" si="46"/>
        <v>-5</v>
      </c>
      <c r="DQ72" s="376"/>
      <c r="DR72" s="376"/>
      <c r="DS72" s="385">
        <v>2</v>
      </c>
      <c r="DT72" s="385">
        <v>2</v>
      </c>
      <c r="DU72" s="385">
        <v>1670</v>
      </c>
      <c r="DV72" s="385">
        <v>72</v>
      </c>
      <c r="DW72" s="385" t="s">
        <v>2620</v>
      </c>
      <c r="DX72" s="385" t="s">
        <v>2732</v>
      </c>
      <c r="DY72" s="385">
        <v>0</v>
      </c>
      <c r="DZ72" s="14">
        <v>0</v>
      </c>
      <c r="EA72" s="426"/>
      <c r="EB72" s="398">
        <v>21</v>
      </c>
      <c r="EC72" s="398" t="s">
        <v>1566</v>
      </c>
      <c r="ED72" s="398" t="s">
        <v>1370</v>
      </c>
      <c r="EF72" s="601">
        <f t="shared" si="47"/>
        <v>75</v>
      </c>
      <c r="EG72" s="597">
        <f t="shared" si="59"/>
        <v>2</v>
      </c>
      <c r="EI72" s="605">
        <f t="shared" si="255"/>
        <v>7</v>
      </c>
    </row>
    <row r="73" spans="1:139" s="372" customFormat="1" ht="16.149999999999999" hidden="1" customHeight="1">
      <c r="A73" s="573" t="s">
        <v>69</v>
      </c>
      <c r="B73" s="407" t="s">
        <v>1774</v>
      </c>
      <c r="C73" s="407" t="s">
        <v>1774</v>
      </c>
      <c r="D73" s="393" t="s">
        <v>51</v>
      </c>
      <c r="E73" s="393" t="s">
        <v>1778</v>
      </c>
      <c r="F73" s="393" t="s">
        <v>1776</v>
      </c>
      <c r="G73" s="395">
        <v>113</v>
      </c>
      <c r="H73" s="393" t="s">
        <v>107</v>
      </c>
      <c r="I73" s="393" t="s">
        <v>1266</v>
      </c>
      <c r="J73" s="393" t="s">
        <v>1777</v>
      </c>
      <c r="K73" s="608" t="s">
        <v>2146</v>
      </c>
      <c r="L73" s="608" t="s">
        <v>2130</v>
      </c>
      <c r="M73" s="609" t="s">
        <v>2611</v>
      </c>
      <c r="N73" s="392">
        <v>45163</v>
      </c>
      <c r="O73" s="408">
        <v>3</v>
      </c>
      <c r="P73" s="14">
        <v>215464</v>
      </c>
      <c r="Q73" s="14">
        <v>215464</v>
      </c>
      <c r="R73" s="576">
        <v>729</v>
      </c>
      <c r="S73" s="391">
        <v>625</v>
      </c>
      <c r="T73" s="382">
        <v>27</v>
      </c>
      <c r="U73" s="382">
        <v>0</v>
      </c>
      <c r="V73" s="423">
        <v>533</v>
      </c>
      <c r="W73" s="1882">
        <v>500</v>
      </c>
      <c r="X73" s="382">
        <f t="shared" si="28"/>
        <v>33</v>
      </c>
      <c r="Y73" s="423">
        <v>367</v>
      </c>
      <c r="Z73" s="1882">
        <v>300</v>
      </c>
      <c r="AA73" s="382">
        <f t="shared" ref="AA73:AA136" si="278">X73+Y73-Z73</f>
        <v>100</v>
      </c>
      <c r="AB73" s="423">
        <v>600</v>
      </c>
      <c r="AC73" s="1882">
        <v>288</v>
      </c>
      <c r="AD73" s="569">
        <v>1.875</v>
      </c>
      <c r="AE73" s="569">
        <v>1.875</v>
      </c>
      <c r="AF73" s="382">
        <f t="shared" si="266"/>
        <v>850</v>
      </c>
      <c r="AG73" s="382">
        <f t="shared" si="266"/>
        <v>426.25</v>
      </c>
      <c r="AH73" s="382">
        <f t="shared" si="266"/>
        <v>61.5</v>
      </c>
      <c r="AI73" s="382">
        <f t="shared" si="266"/>
        <v>72.75</v>
      </c>
      <c r="AJ73" s="382">
        <f t="shared" si="266"/>
        <v>168</v>
      </c>
      <c r="AK73" s="382">
        <f t="shared" si="267"/>
        <v>186</v>
      </c>
      <c r="AL73" s="382">
        <f t="shared" si="267"/>
        <v>310.5</v>
      </c>
      <c r="AM73" s="382">
        <f t="shared" si="267"/>
        <v>575.625</v>
      </c>
      <c r="AN73" s="453">
        <f t="shared" si="268"/>
        <v>609.875</v>
      </c>
      <c r="AO73" s="457">
        <f t="shared" si="269"/>
        <v>799</v>
      </c>
      <c r="AP73" s="455">
        <f t="shared" si="269"/>
        <v>76</v>
      </c>
      <c r="AQ73" s="383">
        <f t="shared" si="269"/>
        <v>36</v>
      </c>
      <c r="AR73" s="383">
        <f t="shared" si="269"/>
        <v>41</v>
      </c>
      <c r="AS73" s="383">
        <f t="shared" si="269"/>
        <v>131</v>
      </c>
      <c r="AT73" s="383">
        <f t="shared" si="269"/>
        <v>60</v>
      </c>
      <c r="AU73" s="383">
        <f t="shared" si="269"/>
        <v>269</v>
      </c>
      <c r="AV73" s="383">
        <f t="shared" si="269"/>
        <v>313</v>
      </c>
      <c r="AW73" s="383">
        <f t="shared" si="269"/>
        <v>334</v>
      </c>
      <c r="AX73" s="383">
        <f t="shared" ref="AX73:AX136" si="279">U73+V73+Y73+AB73+BB73</f>
        <v>1750</v>
      </c>
      <c r="AY73" s="383">
        <v>799</v>
      </c>
      <c r="AZ73" s="383"/>
      <c r="BA73" s="382">
        <f t="shared" ref="BA73:BA136" si="280">AA73+AB73-AC73</f>
        <v>412</v>
      </c>
      <c r="BB73" s="423">
        <v>250</v>
      </c>
      <c r="BC73" s="506">
        <f t="shared" si="273"/>
        <v>500</v>
      </c>
      <c r="BD73" s="382">
        <f t="shared" si="274"/>
        <v>300</v>
      </c>
      <c r="BE73" s="453">
        <f t="shared" si="275"/>
        <v>288</v>
      </c>
      <c r="BF73" s="382">
        <f t="shared" ref="BF73:BF136" si="281">U73-W73-Z73-AC73-BG73-BH73-BI73</f>
        <v>-2199</v>
      </c>
      <c r="BG73" s="1882">
        <v>286</v>
      </c>
      <c r="BH73" s="1882">
        <v>325</v>
      </c>
      <c r="BI73" s="1882">
        <v>500</v>
      </c>
      <c r="BJ73" s="1882">
        <v>400</v>
      </c>
      <c r="BK73" s="1882">
        <v>30</v>
      </c>
      <c r="BL73" s="1882">
        <v>36</v>
      </c>
      <c r="BM73" s="1882">
        <v>42</v>
      </c>
      <c r="BN73" s="1882">
        <v>144</v>
      </c>
      <c r="BO73" s="1882">
        <v>48</v>
      </c>
      <c r="BP73" s="1882">
        <v>300</v>
      </c>
      <c r="BQ73" s="1882">
        <v>315</v>
      </c>
      <c r="BR73" s="1882">
        <v>337</v>
      </c>
      <c r="BS73" s="1882">
        <v>361</v>
      </c>
      <c r="BT73" s="13"/>
      <c r="BU73" s="384">
        <f t="shared" ref="BU73:BU136" si="282">IFERROR(IF(BY73&lt;=W73,BY73/W73,IF(BY73&lt;W73+Z73,1+(BY73-W73)/Z73,IF(BY73&lt;=W73+Z73+AC73,2+(BY73-W73-Z73)/AC73,BY73*3/(W73+Z73+AC73)))),0)</f>
        <v>0</v>
      </c>
      <c r="BV73" s="385">
        <f t="shared" ref="BV73:BV136" si="283">IFERROR(IF(BZ73&lt;=Z73,BZ73/Z73,IF(BZ73&lt;Z73+AC73,1+(BZ73-Z73)/AC73,IF(BZ73&lt;=Z73+AC73+BG73,2+(BZ73-Z73-AC73)/BG73,BZ73*3/(Z73+AC73+BG73)))),0)</f>
        <v>0.11</v>
      </c>
      <c r="BW73" s="386">
        <f t="shared" ref="BW73:BW136" si="284">IFERROR(IF(CA73&lt;=AC73,CA73/AC73,IF(CA73&lt;AC73+BG73,1+(CA73-AC73)/BG73,IF(CA73&lt;=AC73+BG73+BH73,2+(CA73-AC73-BG73)/BH73,CA73*3/(AC73+BG73+BH73)))),0)</f>
        <v>0.34722222222222221</v>
      </c>
      <c r="BX73" s="3"/>
      <c r="BY73" s="387">
        <f t="shared" si="276"/>
        <v>0</v>
      </c>
      <c r="BZ73" s="382">
        <f t="shared" ref="BZ73:BZ136" si="285">BY73+CM73-W73</f>
        <v>33</v>
      </c>
      <c r="CA73" s="382">
        <f t="shared" ref="CA73:CA136" si="286">BZ73+CN73-Z73</f>
        <v>100</v>
      </c>
      <c r="CB73" s="382">
        <f t="shared" ref="CB73:CB136" si="287">CA73+CO73-AC73</f>
        <v>412</v>
      </c>
      <c r="CC73" s="382">
        <f t="shared" si="229"/>
        <v>376</v>
      </c>
      <c r="CD73" s="382">
        <f t="shared" si="230"/>
        <v>850</v>
      </c>
      <c r="CE73" s="382">
        <f t="shared" si="231"/>
        <v>426</v>
      </c>
      <c r="CF73" s="382">
        <f t="shared" si="232"/>
        <v>62</v>
      </c>
      <c r="CG73" s="382">
        <f t="shared" si="233"/>
        <v>73</v>
      </c>
      <c r="CH73" s="382">
        <f t="shared" si="234"/>
        <v>168</v>
      </c>
      <c r="CI73" s="382">
        <f t="shared" si="235"/>
        <v>186</v>
      </c>
      <c r="CJ73" s="382">
        <f t="shared" si="236"/>
        <v>311</v>
      </c>
      <c r="CK73" s="388">
        <f t="shared" si="237"/>
        <v>576</v>
      </c>
      <c r="CL73" s="3"/>
      <c r="CM73" s="384">
        <f t="shared" si="277"/>
        <v>533</v>
      </c>
      <c r="CN73" s="385">
        <f t="shared" ref="CN73:CN136" si="288">Y73</f>
        <v>367</v>
      </c>
      <c r="CO73" s="385">
        <f t="shared" si="270"/>
        <v>600</v>
      </c>
      <c r="CP73" s="385">
        <f t="shared" si="271"/>
        <v>250</v>
      </c>
      <c r="CQ73" s="385">
        <f t="shared" si="272"/>
        <v>799</v>
      </c>
      <c r="CR73" s="385">
        <f t="shared" si="272"/>
        <v>76</v>
      </c>
      <c r="CS73" s="385">
        <f t="shared" si="272"/>
        <v>36</v>
      </c>
      <c r="CT73" s="385">
        <f t="shared" si="272"/>
        <v>41</v>
      </c>
      <c r="CU73" s="385">
        <f t="shared" si="272"/>
        <v>131</v>
      </c>
      <c r="CV73" s="385">
        <f t="shared" si="272"/>
        <v>60</v>
      </c>
      <c r="CW73" s="385">
        <f t="shared" si="272"/>
        <v>269</v>
      </c>
      <c r="CX73" s="386">
        <f t="shared" si="272"/>
        <v>313</v>
      </c>
      <c r="CY73" s="3"/>
      <c r="CZ73" s="586"/>
      <c r="DA73" s="582"/>
      <c r="DB73" s="391">
        <v>271</v>
      </c>
      <c r="DC73" s="576">
        <v>729</v>
      </c>
      <c r="DD73" s="389">
        <v>0</v>
      </c>
      <c r="DE73" s="390">
        <v>0</v>
      </c>
      <c r="DF73" s="390">
        <v>110</v>
      </c>
      <c r="DG73" s="390">
        <v>488</v>
      </c>
      <c r="DH73" s="390">
        <f t="shared" ref="DH73:DH136" si="289">T73</f>
        <v>27</v>
      </c>
      <c r="DI73" s="390"/>
      <c r="DJ73" s="390"/>
      <c r="DK73" s="390"/>
      <c r="DL73" s="390"/>
      <c r="DM73" s="390"/>
      <c r="DN73" s="390"/>
      <c r="DO73" s="390"/>
      <c r="DP73" s="391">
        <f t="shared" ref="DP73:DP136" si="290">SUM(DD73:DO73)</f>
        <v>625</v>
      </c>
      <c r="DQ73" s="376"/>
      <c r="DR73" s="376"/>
      <c r="DS73" s="385">
        <v>2</v>
      </c>
      <c r="DT73" s="385">
        <v>2</v>
      </c>
      <c r="DU73" s="385">
        <v>1633</v>
      </c>
      <c r="DV73" s="385" t="s">
        <v>2620</v>
      </c>
      <c r="DW73" s="385">
        <v>75</v>
      </c>
      <c r="DX73" s="385" t="s">
        <v>2636</v>
      </c>
      <c r="DY73" s="385">
        <v>0</v>
      </c>
      <c r="DZ73" s="14">
        <v>215464</v>
      </c>
      <c r="EA73" s="426"/>
      <c r="EB73" s="398">
        <v>21</v>
      </c>
      <c r="EC73" s="398" t="s">
        <v>1566</v>
      </c>
      <c r="ED73" s="398" t="s">
        <v>1370</v>
      </c>
      <c r="EF73" s="601">
        <f t="shared" ref="EF73:EF136" si="291">IFERROR((U73/BC73)*30,"ok")</f>
        <v>0</v>
      </c>
      <c r="EG73" s="597">
        <f t="shared" si="59"/>
        <v>500</v>
      </c>
      <c r="EI73" s="605">
        <f t="shared" si="255"/>
        <v>1777</v>
      </c>
    </row>
    <row r="74" spans="1:139" s="372" customFormat="1" ht="16.149999999999999" hidden="1" customHeight="1">
      <c r="A74" s="573" t="s">
        <v>69</v>
      </c>
      <c r="B74" s="407" t="s">
        <v>1775</v>
      </c>
      <c r="C74" s="407" t="s">
        <v>1775</v>
      </c>
      <c r="D74" s="393" t="s">
        <v>51</v>
      </c>
      <c r="E74" s="393" t="s">
        <v>1779</v>
      </c>
      <c r="F74" s="393" t="s">
        <v>1776</v>
      </c>
      <c r="G74" s="395">
        <v>115</v>
      </c>
      <c r="H74" s="393" t="s">
        <v>107</v>
      </c>
      <c r="I74" s="393" t="s">
        <v>1266</v>
      </c>
      <c r="J74" s="393" t="s">
        <v>1777</v>
      </c>
      <c r="K74" s="608" t="s">
        <v>2146</v>
      </c>
      <c r="L74" s="608" t="s">
        <v>2130</v>
      </c>
      <c r="M74" s="609" t="s">
        <v>2612</v>
      </c>
      <c r="N74" s="392">
        <v>45163</v>
      </c>
      <c r="O74" s="408">
        <v>3</v>
      </c>
      <c r="P74" s="14">
        <v>225852</v>
      </c>
      <c r="Q74" s="14">
        <v>225852</v>
      </c>
      <c r="R74" s="576">
        <v>679</v>
      </c>
      <c r="S74" s="391">
        <v>157</v>
      </c>
      <c r="T74" s="382">
        <v>8</v>
      </c>
      <c r="U74" s="382">
        <v>0</v>
      </c>
      <c r="V74" s="423">
        <v>518</v>
      </c>
      <c r="W74" s="1882">
        <v>500</v>
      </c>
      <c r="X74" s="382">
        <f t="shared" si="28"/>
        <v>18</v>
      </c>
      <c r="Y74" s="423">
        <v>679</v>
      </c>
      <c r="Z74" s="1882">
        <v>400</v>
      </c>
      <c r="AA74" s="382">
        <f t="shared" si="278"/>
        <v>297</v>
      </c>
      <c r="AB74" s="423">
        <v>565</v>
      </c>
      <c r="AC74" s="1882">
        <v>400</v>
      </c>
      <c r="AD74" s="569">
        <v>1.875</v>
      </c>
      <c r="AE74" s="569">
        <v>1.875</v>
      </c>
      <c r="AF74" s="382">
        <f t="shared" si="266"/>
        <v>850</v>
      </c>
      <c r="AG74" s="382">
        <f t="shared" si="266"/>
        <v>423.625</v>
      </c>
      <c r="AH74" s="382">
        <f t="shared" si="266"/>
        <v>55.875</v>
      </c>
      <c r="AI74" s="382">
        <f t="shared" si="266"/>
        <v>67.125</v>
      </c>
      <c r="AJ74" s="382">
        <f t="shared" si="266"/>
        <v>152.75</v>
      </c>
      <c r="AK74" s="382">
        <f t="shared" si="267"/>
        <v>168.5</v>
      </c>
      <c r="AL74" s="382">
        <f t="shared" si="267"/>
        <v>394</v>
      </c>
      <c r="AM74" s="382">
        <f t="shared" si="267"/>
        <v>675.625</v>
      </c>
      <c r="AN74" s="453">
        <f t="shared" si="268"/>
        <v>609.875</v>
      </c>
      <c r="AO74" s="457">
        <f t="shared" si="269"/>
        <v>790</v>
      </c>
      <c r="AP74" s="455">
        <f t="shared" si="269"/>
        <v>74</v>
      </c>
      <c r="AQ74" s="383">
        <f t="shared" si="269"/>
        <v>32</v>
      </c>
      <c r="AR74" s="383">
        <f t="shared" si="269"/>
        <v>38</v>
      </c>
      <c r="AS74" s="383">
        <f t="shared" si="269"/>
        <v>119</v>
      </c>
      <c r="AT74" s="383">
        <f t="shared" si="269"/>
        <v>55</v>
      </c>
      <c r="AU74" s="383">
        <f t="shared" si="269"/>
        <v>355</v>
      </c>
      <c r="AV74" s="383">
        <f t="shared" si="269"/>
        <v>326</v>
      </c>
      <c r="AW74" s="383">
        <f t="shared" si="269"/>
        <v>334</v>
      </c>
      <c r="AX74" s="383">
        <f t="shared" si="279"/>
        <v>1962</v>
      </c>
      <c r="AY74" s="383">
        <v>790</v>
      </c>
      <c r="AZ74" s="383"/>
      <c r="BA74" s="382">
        <f t="shared" si="280"/>
        <v>462</v>
      </c>
      <c r="BB74" s="423">
        <v>200</v>
      </c>
      <c r="BC74" s="506">
        <f t="shared" si="273"/>
        <v>500</v>
      </c>
      <c r="BD74" s="382">
        <f t="shared" si="274"/>
        <v>400</v>
      </c>
      <c r="BE74" s="453">
        <f t="shared" si="275"/>
        <v>400</v>
      </c>
      <c r="BF74" s="382">
        <f t="shared" si="281"/>
        <v>-2402</v>
      </c>
      <c r="BG74" s="1882">
        <v>396</v>
      </c>
      <c r="BH74" s="1882">
        <v>206</v>
      </c>
      <c r="BI74" s="1882">
        <v>500</v>
      </c>
      <c r="BJ74" s="1882">
        <v>400</v>
      </c>
      <c r="BK74" s="1882">
        <v>27</v>
      </c>
      <c r="BL74" s="1882">
        <v>33</v>
      </c>
      <c r="BM74" s="1882">
        <v>39</v>
      </c>
      <c r="BN74" s="1882">
        <v>130</v>
      </c>
      <c r="BO74" s="1882">
        <v>44</v>
      </c>
      <c r="BP74" s="1882">
        <v>400</v>
      </c>
      <c r="BQ74" s="1882">
        <v>315</v>
      </c>
      <c r="BR74" s="1882">
        <v>337</v>
      </c>
      <c r="BS74" s="1882">
        <v>361</v>
      </c>
      <c r="BT74" s="13"/>
      <c r="BU74" s="384">
        <f t="shared" si="282"/>
        <v>0</v>
      </c>
      <c r="BV74" s="385">
        <f t="shared" si="283"/>
        <v>4.4999999999999998E-2</v>
      </c>
      <c r="BW74" s="386">
        <f t="shared" si="284"/>
        <v>0.74250000000000005</v>
      </c>
      <c r="BX74" s="3"/>
      <c r="BY74" s="387">
        <f t="shared" si="276"/>
        <v>0</v>
      </c>
      <c r="BZ74" s="382">
        <f t="shared" si="285"/>
        <v>18</v>
      </c>
      <c r="CA74" s="382">
        <f t="shared" si="286"/>
        <v>297</v>
      </c>
      <c r="CB74" s="382">
        <f t="shared" si="287"/>
        <v>462</v>
      </c>
      <c r="CC74" s="382">
        <f t="shared" si="229"/>
        <v>266</v>
      </c>
      <c r="CD74" s="382">
        <f t="shared" si="230"/>
        <v>850</v>
      </c>
      <c r="CE74" s="382">
        <f t="shared" si="231"/>
        <v>424</v>
      </c>
      <c r="CF74" s="382">
        <f t="shared" si="232"/>
        <v>56</v>
      </c>
      <c r="CG74" s="382">
        <f t="shared" si="233"/>
        <v>67</v>
      </c>
      <c r="CH74" s="382">
        <f t="shared" si="234"/>
        <v>153</v>
      </c>
      <c r="CI74" s="382">
        <f t="shared" si="235"/>
        <v>169</v>
      </c>
      <c r="CJ74" s="382">
        <f t="shared" si="236"/>
        <v>394</v>
      </c>
      <c r="CK74" s="388">
        <f t="shared" si="237"/>
        <v>676</v>
      </c>
      <c r="CL74" s="3"/>
      <c r="CM74" s="384">
        <f t="shared" si="277"/>
        <v>518</v>
      </c>
      <c r="CN74" s="385">
        <f t="shared" si="288"/>
        <v>679</v>
      </c>
      <c r="CO74" s="385">
        <f t="shared" si="270"/>
        <v>565</v>
      </c>
      <c r="CP74" s="385">
        <f t="shared" si="271"/>
        <v>200</v>
      </c>
      <c r="CQ74" s="385">
        <f t="shared" si="272"/>
        <v>790</v>
      </c>
      <c r="CR74" s="385">
        <f t="shared" si="272"/>
        <v>74</v>
      </c>
      <c r="CS74" s="385">
        <f t="shared" si="272"/>
        <v>32</v>
      </c>
      <c r="CT74" s="385">
        <f t="shared" si="272"/>
        <v>38</v>
      </c>
      <c r="CU74" s="385">
        <f t="shared" si="272"/>
        <v>119</v>
      </c>
      <c r="CV74" s="385">
        <f t="shared" si="272"/>
        <v>55</v>
      </c>
      <c r="CW74" s="385">
        <f t="shared" si="272"/>
        <v>355</v>
      </c>
      <c r="CX74" s="386">
        <f t="shared" si="272"/>
        <v>326</v>
      </c>
      <c r="CY74" s="3"/>
      <c r="CZ74" s="586"/>
      <c r="DA74" s="582"/>
      <c r="DB74" s="391">
        <v>226</v>
      </c>
      <c r="DC74" s="576">
        <v>679</v>
      </c>
      <c r="DD74" s="389">
        <v>4</v>
      </c>
      <c r="DE74" s="390">
        <v>0</v>
      </c>
      <c r="DF74" s="390">
        <v>38</v>
      </c>
      <c r="DG74" s="390">
        <v>107</v>
      </c>
      <c r="DH74" s="390">
        <f t="shared" si="289"/>
        <v>8</v>
      </c>
      <c r="DI74" s="390"/>
      <c r="DJ74" s="390"/>
      <c r="DK74" s="390"/>
      <c r="DL74" s="390"/>
      <c r="DM74" s="390"/>
      <c r="DN74" s="390"/>
      <c r="DO74" s="390"/>
      <c r="DP74" s="391">
        <f t="shared" si="290"/>
        <v>157</v>
      </c>
      <c r="DQ74" s="376"/>
      <c r="DR74" s="376"/>
      <c r="DS74" s="385">
        <v>2</v>
      </c>
      <c r="DT74" s="385">
        <v>2</v>
      </c>
      <c r="DU74" s="385">
        <v>1667</v>
      </c>
      <c r="DV74" s="385" t="s">
        <v>2620</v>
      </c>
      <c r="DW74" s="385">
        <v>75</v>
      </c>
      <c r="DX74" s="385" t="s">
        <v>2636</v>
      </c>
      <c r="DY74" s="385">
        <v>0</v>
      </c>
      <c r="DZ74" s="14">
        <v>225852</v>
      </c>
      <c r="EA74" s="426"/>
      <c r="EB74" s="398">
        <v>21</v>
      </c>
      <c r="EC74" s="398" t="s">
        <v>1566</v>
      </c>
      <c r="ED74" s="398" t="s">
        <v>1370</v>
      </c>
      <c r="EF74" s="601">
        <f t="shared" si="291"/>
        <v>0</v>
      </c>
      <c r="EG74" s="597">
        <f t="shared" ref="EG74:EG137" si="292">BC74</f>
        <v>500</v>
      </c>
      <c r="EI74" s="605">
        <f t="shared" si="255"/>
        <v>1970</v>
      </c>
    </row>
    <row r="75" spans="1:139" s="372" customFormat="1" ht="16.149999999999999" customHeight="1">
      <c r="A75" s="573" t="s">
        <v>1246</v>
      </c>
      <c r="B75" s="407" t="s">
        <v>174</v>
      </c>
      <c r="C75" s="530" t="s">
        <v>174</v>
      </c>
      <c r="D75" s="393" t="s">
        <v>175</v>
      </c>
      <c r="E75" s="393" t="s">
        <v>176</v>
      </c>
      <c r="F75" s="393"/>
      <c r="G75" s="395">
        <v>88</v>
      </c>
      <c r="H75" s="393" t="s">
        <v>121</v>
      </c>
      <c r="I75" s="393" t="s">
        <v>177</v>
      </c>
      <c r="J75" s="393" t="s">
        <v>48</v>
      </c>
      <c r="K75" s="393"/>
      <c r="L75" s="393" t="s">
        <v>2130</v>
      </c>
      <c r="M75" s="396"/>
      <c r="N75" s="392"/>
      <c r="O75" s="408">
        <v>3</v>
      </c>
      <c r="P75" s="14">
        <v>75920</v>
      </c>
      <c r="Q75" s="14">
        <v>75920</v>
      </c>
      <c r="R75" s="576">
        <v>193</v>
      </c>
      <c r="S75" s="391">
        <v>8</v>
      </c>
      <c r="T75" s="382">
        <v>0</v>
      </c>
      <c r="U75" s="382">
        <v>1</v>
      </c>
      <c r="V75" s="423">
        <v>90</v>
      </c>
      <c r="W75" s="1882">
        <v>1</v>
      </c>
      <c r="X75" s="382">
        <f t="shared" si="28"/>
        <v>90</v>
      </c>
      <c r="Y75" s="423">
        <v>0</v>
      </c>
      <c r="Z75" s="1882">
        <v>90</v>
      </c>
      <c r="AA75" s="382">
        <f t="shared" si="278"/>
        <v>0</v>
      </c>
      <c r="AB75" s="423">
        <v>0</v>
      </c>
      <c r="AC75" s="1882">
        <v>0</v>
      </c>
      <c r="AD75" s="569">
        <v>1.875</v>
      </c>
      <c r="AE75" s="569">
        <v>1.875</v>
      </c>
      <c r="AF75" s="382">
        <f t="shared" ref="AF75:AF94" si="293">IF($AD75&lt;=1,$AD75*BG75,IF($AD75&lt;=2,BG75+(($AD75-1)*BH75),BG75+BH75+BI75))</f>
        <v>0</v>
      </c>
      <c r="AG75" s="382">
        <f t="shared" ref="AG75:AG94" si="294">IF($AD75&lt;=1,$AD75*BH75,IF($AD75&lt;=2,BH75+(($AD75-1)*BI75),BH75+BI75+BJ75))</f>
        <v>0</v>
      </c>
      <c r="AH75" s="382">
        <f t="shared" ref="AH75:AH94" si="295">IF($AD75&lt;=1,$AD75*BI75,IF($AD75&lt;=2,BI75+(($AD75-1)*BJ75),BI75+BJ75+BK75))</f>
        <v>0</v>
      </c>
      <c r="AI75" s="382">
        <f t="shared" ref="AI75:AI94" si="296">IF($AD75&lt;=1,$AD75*BJ75,IF($AD75&lt;=2,BJ75+(($AD75-1)*BK75),BJ75+BK75+BL75))</f>
        <v>0</v>
      </c>
      <c r="AJ75" s="382">
        <f t="shared" ref="AJ75:AJ94" si="297">IF($AD75&lt;=1,$AD75*BK75,IF($AD75&lt;=2,BK75+(($AD75-1)*BL75),BK75+BL75+BM75))</f>
        <v>0</v>
      </c>
      <c r="AK75" s="382">
        <f t="shared" ref="AK75:AK94" si="298">IF($AE75&lt;=1,$AE75*BL75,IF($AE75&lt;=2,BL75+(($AE75-1)*BM75),BL75+BM75+BN75))</f>
        <v>0</v>
      </c>
      <c r="AL75" s="382">
        <f t="shared" ref="AL75:AL94" si="299">IF($AE75&lt;=1,$AE75*BM75,IF($AE75&lt;=2,BM75+(($AE75-1)*BN75),BM75+BN75+BO75))</f>
        <v>0</v>
      </c>
      <c r="AM75" s="382">
        <f t="shared" ref="AM75:AM94" si="300">IF($AE75&lt;=1,$AE75*BN75,IF($AE75&lt;=2,BN75+(($AE75-1)*BO75),BN75+BO75+BP75))</f>
        <v>0</v>
      </c>
      <c r="AN75" s="453">
        <f t="shared" ref="AN75:AN94" si="301">IF($AD75&lt;=1,$AD75*BO75,IF($AD75&lt;=2,BO75+(($AD75-1)*BP75),BO75+BP75+BQ75))</f>
        <v>45.5</v>
      </c>
      <c r="AO75" s="457">
        <f t="shared" ref="AO75:AO94" si="302">ROUND(IF(AA75-AC75-AF75&gt;0,0,AF75+AC75-AA75),0)</f>
        <v>0</v>
      </c>
      <c r="AP75" s="455">
        <f t="shared" ref="AP75:AP94" si="303">ROUND(IF(CB75-AG75-BG75&gt;0,0,BG75+AG75-CB75),0)</f>
        <v>0</v>
      </c>
      <c r="AQ75" s="383">
        <f t="shared" ref="AQ75:AQ94" si="304">ROUND(IF(CC75-AH75-BH75&gt;0,0,BH75+AH75-CC75),0)</f>
        <v>0</v>
      </c>
      <c r="AR75" s="383">
        <f t="shared" ref="AR75:AR94" si="305">ROUND(IF(CD75-AI75-BI75&gt;0,0,BI75+AI75-CD75),0)</f>
        <v>0</v>
      </c>
      <c r="AS75" s="383">
        <f t="shared" ref="AS75:AS94" si="306">ROUND(IF(CE75-AJ75-BJ75&gt;0,0,BJ75+AJ75-CE75),0)</f>
        <v>0</v>
      </c>
      <c r="AT75" s="383">
        <f t="shared" ref="AT75:AT94" si="307">ROUND(IF(CF75-AK75-BK75&gt;0,0,BK75+AK75-CF75),0)</f>
        <v>0</v>
      </c>
      <c r="AU75" s="383">
        <f t="shared" ref="AU75:AU94" si="308">ROUND(IF(CG75-AL75-BL75&gt;0,0,BL75+AL75-CG75),0)</f>
        <v>0</v>
      </c>
      <c r="AV75" s="383">
        <f t="shared" ref="AV75:AV94" si="309">ROUND(IF(CH75-AM75-BM75&gt;0,0,BM75+AM75-CH75),0)</f>
        <v>0</v>
      </c>
      <c r="AW75" s="383">
        <f t="shared" ref="AW75:AW94" si="310">ROUND(IF(CI75-AN75-BN75&gt;0,0,BN75+AN75-CI75),0)</f>
        <v>46</v>
      </c>
      <c r="AX75" s="383">
        <f t="shared" si="279"/>
        <v>91</v>
      </c>
      <c r="AY75" s="383">
        <v>0</v>
      </c>
      <c r="AZ75" s="383">
        <f>AO75-AY75</f>
        <v>0</v>
      </c>
      <c r="BA75" s="382">
        <f t="shared" si="280"/>
        <v>0</v>
      </c>
      <c r="BB75" s="423">
        <v>0</v>
      </c>
      <c r="BC75" s="506">
        <f t="shared" si="273"/>
        <v>1</v>
      </c>
      <c r="BD75" s="382">
        <f t="shared" si="274"/>
        <v>90</v>
      </c>
      <c r="BE75" s="453">
        <f t="shared" si="275"/>
        <v>0</v>
      </c>
      <c r="BF75" s="382">
        <f t="shared" si="281"/>
        <v>-90</v>
      </c>
      <c r="BG75" s="1882">
        <v>0</v>
      </c>
      <c r="BH75" s="1882">
        <v>0</v>
      </c>
      <c r="BI75" s="1882">
        <v>0</v>
      </c>
      <c r="BJ75" s="1882">
        <v>0</v>
      </c>
      <c r="BK75" s="1882">
        <v>0</v>
      </c>
      <c r="BL75" s="1882">
        <v>0</v>
      </c>
      <c r="BM75" s="1882">
        <v>0</v>
      </c>
      <c r="BN75" s="1882">
        <v>0</v>
      </c>
      <c r="BO75" s="1882">
        <v>0</v>
      </c>
      <c r="BP75" s="1882">
        <v>52</v>
      </c>
      <c r="BQ75" s="1882">
        <v>0</v>
      </c>
      <c r="BR75" s="1882">
        <v>0</v>
      </c>
      <c r="BS75" s="1882">
        <v>0</v>
      </c>
      <c r="BT75" s="13"/>
      <c r="BU75" s="384">
        <f t="shared" si="282"/>
        <v>1</v>
      </c>
      <c r="BV75" s="385">
        <f t="shared" si="283"/>
        <v>1</v>
      </c>
      <c r="BW75" s="386">
        <f t="shared" si="284"/>
        <v>0</v>
      </c>
      <c r="BX75" s="3"/>
      <c r="BY75" s="387">
        <f t="shared" si="276"/>
        <v>1</v>
      </c>
      <c r="BZ75" s="382">
        <f t="shared" si="285"/>
        <v>90</v>
      </c>
      <c r="CA75" s="382">
        <f t="shared" si="286"/>
        <v>0</v>
      </c>
      <c r="CB75" s="382">
        <f t="shared" si="287"/>
        <v>0</v>
      </c>
      <c r="CC75" s="382">
        <f t="shared" si="229"/>
        <v>0</v>
      </c>
      <c r="CD75" s="382">
        <f t="shared" si="230"/>
        <v>0</v>
      </c>
      <c r="CE75" s="382">
        <f t="shared" si="231"/>
        <v>0</v>
      </c>
      <c r="CF75" s="382">
        <f t="shared" si="232"/>
        <v>0</v>
      </c>
      <c r="CG75" s="382">
        <f t="shared" si="233"/>
        <v>0</v>
      </c>
      <c r="CH75" s="382">
        <f t="shared" si="234"/>
        <v>0</v>
      </c>
      <c r="CI75" s="382">
        <f t="shared" si="235"/>
        <v>0</v>
      </c>
      <c r="CJ75" s="382">
        <f t="shared" si="236"/>
        <v>46</v>
      </c>
      <c r="CK75" s="388">
        <f t="shared" si="237"/>
        <v>92</v>
      </c>
      <c r="CL75" s="3"/>
      <c r="CM75" s="384">
        <f t="shared" si="277"/>
        <v>90</v>
      </c>
      <c r="CN75" s="385">
        <f t="shared" si="288"/>
        <v>0</v>
      </c>
      <c r="CO75" s="385">
        <f t="shared" ref="CO75:CO94" si="311">AO75</f>
        <v>0</v>
      </c>
      <c r="CP75" s="385">
        <f t="shared" ref="CP75:CP94" si="312">AP75</f>
        <v>0</v>
      </c>
      <c r="CQ75" s="385">
        <f t="shared" ref="CQ75:CQ94" si="313">AQ75</f>
        <v>0</v>
      </c>
      <c r="CR75" s="385">
        <f t="shared" ref="CR75:CR94" si="314">AR75</f>
        <v>0</v>
      </c>
      <c r="CS75" s="385">
        <f t="shared" ref="CS75:CS94" si="315">AS75</f>
        <v>0</v>
      </c>
      <c r="CT75" s="385">
        <f t="shared" ref="CT75:CT94" si="316">AT75</f>
        <v>0</v>
      </c>
      <c r="CU75" s="385">
        <f t="shared" ref="CU75:CU94" si="317">AU75</f>
        <v>0</v>
      </c>
      <c r="CV75" s="385">
        <f t="shared" ref="CV75:CV94" si="318">AV75</f>
        <v>0</v>
      </c>
      <c r="CW75" s="385">
        <f t="shared" ref="CW75:CW94" si="319">AW75</f>
        <v>46</v>
      </c>
      <c r="CX75" s="386">
        <f t="shared" ref="CX75:CX94" si="320">AW75</f>
        <v>46</v>
      </c>
      <c r="CY75" s="3"/>
      <c r="CZ75" s="586">
        <v>0</v>
      </c>
      <c r="DA75" s="582">
        <v>0</v>
      </c>
      <c r="DB75" s="391">
        <v>132</v>
      </c>
      <c r="DC75" s="576">
        <v>193</v>
      </c>
      <c r="DD75" s="389">
        <v>4</v>
      </c>
      <c r="DE75" s="390">
        <v>0</v>
      </c>
      <c r="DF75" s="390">
        <v>4</v>
      </c>
      <c r="DG75" s="390">
        <v>0</v>
      </c>
      <c r="DH75" s="390">
        <f t="shared" si="289"/>
        <v>0</v>
      </c>
      <c r="DI75" s="390"/>
      <c r="DJ75" s="390"/>
      <c r="DK75" s="390"/>
      <c r="DL75" s="390"/>
      <c r="DM75" s="390"/>
      <c r="DN75" s="390"/>
      <c r="DO75" s="390"/>
      <c r="DP75" s="391">
        <f t="shared" si="290"/>
        <v>8</v>
      </c>
      <c r="DQ75" s="376"/>
      <c r="DR75" s="376"/>
      <c r="DS75" s="385">
        <v>0</v>
      </c>
      <c r="DT75" s="385">
        <v>0</v>
      </c>
      <c r="DU75" s="385">
        <v>0</v>
      </c>
      <c r="DV75" s="385">
        <v>0</v>
      </c>
      <c r="DW75" s="385">
        <v>0</v>
      </c>
      <c r="DX75" s="385">
        <v>0</v>
      </c>
      <c r="DY75" s="385" t="s">
        <v>2733</v>
      </c>
      <c r="DZ75" s="14">
        <v>75920</v>
      </c>
      <c r="EA75" s="426"/>
      <c r="EB75" s="398">
        <v>17</v>
      </c>
      <c r="EC75" s="398" t="s">
        <v>1369</v>
      </c>
      <c r="ED75" s="398" t="s">
        <v>1370</v>
      </c>
      <c r="EF75" s="601">
        <f t="shared" si="291"/>
        <v>30</v>
      </c>
      <c r="EG75" s="597">
        <f t="shared" si="292"/>
        <v>1</v>
      </c>
      <c r="EI75" s="605">
        <f t="shared" si="255"/>
        <v>91</v>
      </c>
    </row>
    <row r="76" spans="1:139" s="372" customFormat="1" ht="16.149999999999999" customHeight="1">
      <c r="A76" s="573" t="s">
        <v>1246</v>
      </c>
      <c r="B76" s="409" t="s">
        <v>180</v>
      </c>
      <c r="C76" s="410" t="s">
        <v>180</v>
      </c>
      <c r="D76" s="394" t="s">
        <v>175</v>
      </c>
      <c r="E76" s="394" t="s">
        <v>181</v>
      </c>
      <c r="F76" s="394"/>
      <c r="G76" s="397">
        <v>91</v>
      </c>
      <c r="H76" s="394" t="s">
        <v>182</v>
      </c>
      <c r="I76" s="394" t="s">
        <v>177</v>
      </c>
      <c r="J76" s="394" t="s">
        <v>48</v>
      </c>
      <c r="K76" s="393"/>
      <c r="L76" s="393" t="s">
        <v>2130</v>
      </c>
      <c r="M76" s="396"/>
      <c r="N76" s="392"/>
      <c r="O76" s="408">
        <v>3</v>
      </c>
      <c r="P76" s="14">
        <v>75528</v>
      </c>
      <c r="Q76" s="14">
        <v>75528</v>
      </c>
      <c r="R76" s="576">
        <v>534</v>
      </c>
      <c r="S76" s="391">
        <v>4</v>
      </c>
      <c r="T76" s="382">
        <v>0</v>
      </c>
      <c r="U76" s="382">
        <v>2</v>
      </c>
      <c r="V76" s="423">
        <v>0</v>
      </c>
      <c r="W76" s="1882">
        <v>2</v>
      </c>
      <c r="X76" s="382">
        <f t="shared" si="28"/>
        <v>0</v>
      </c>
      <c r="Y76" s="423">
        <v>0</v>
      </c>
      <c r="Z76" s="1882">
        <v>0</v>
      </c>
      <c r="AA76" s="382">
        <f t="shared" si="278"/>
        <v>0</v>
      </c>
      <c r="AB76" s="423">
        <v>0</v>
      </c>
      <c r="AC76" s="1882">
        <v>0</v>
      </c>
      <c r="AD76" s="569">
        <v>1.875</v>
      </c>
      <c r="AE76" s="569">
        <v>1.875</v>
      </c>
      <c r="AF76" s="382">
        <f t="shared" si="293"/>
        <v>0</v>
      </c>
      <c r="AG76" s="382">
        <f t="shared" si="294"/>
        <v>0</v>
      </c>
      <c r="AH76" s="382">
        <f t="shared" si="295"/>
        <v>0</v>
      </c>
      <c r="AI76" s="382">
        <f t="shared" si="296"/>
        <v>0</v>
      </c>
      <c r="AJ76" s="382">
        <f t="shared" si="297"/>
        <v>0</v>
      </c>
      <c r="AK76" s="382">
        <f t="shared" si="298"/>
        <v>0</v>
      </c>
      <c r="AL76" s="382">
        <f t="shared" si="299"/>
        <v>0</v>
      </c>
      <c r="AM76" s="382">
        <f t="shared" si="300"/>
        <v>0</v>
      </c>
      <c r="AN76" s="453">
        <f t="shared" si="301"/>
        <v>0</v>
      </c>
      <c r="AO76" s="457">
        <f t="shared" si="302"/>
        <v>0</v>
      </c>
      <c r="AP76" s="455">
        <f t="shared" si="303"/>
        <v>0</v>
      </c>
      <c r="AQ76" s="383">
        <f t="shared" si="304"/>
        <v>0</v>
      </c>
      <c r="AR76" s="383">
        <f t="shared" si="305"/>
        <v>0</v>
      </c>
      <c r="AS76" s="383">
        <f t="shared" si="306"/>
        <v>0</v>
      </c>
      <c r="AT76" s="383">
        <f t="shared" si="307"/>
        <v>0</v>
      </c>
      <c r="AU76" s="383">
        <f t="shared" si="308"/>
        <v>0</v>
      </c>
      <c r="AV76" s="383">
        <f t="shared" si="309"/>
        <v>0</v>
      </c>
      <c r="AW76" s="383">
        <f t="shared" si="310"/>
        <v>0</v>
      </c>
      <c r="AX76" s="383">
        <f t="shared" si="279"/>
        <v>2</v>
      </c>
      <c r="AY76" s="383">
        <v>0</v>
      </c>
      <c r="AZ76" s="383">
        <f t="shared" ref="AZ76:AZ139" si="321">AO76-AY76</f>
        <v>0</v>
      </c>
      <c r="BA76" s="382">
        <f t="shared" si="280"/>
        <v>0</v>
      </c>
      <c r="BB76" s="423">
        <v>0</v>
      </c>
      <c r="BC76" s="506">
        <f t="shared" si="273"/>
        <v>2</v>
      </c>
      <c r="BD76" s="382">
        <f t="shared" si="274"/>
        <v>0</v>
      </c>
      <c r="BE76" s="453">
        <f t="shared" si="275"/>
        <v>0</v>
      </c>
      <c r="BF76" s="382">
        <f t="shared" si="281"/>
        <v>0</v>
      </c>
      <c r="BG76" s="1882">
        <v>0</v>
      </c>
      <c r="BH76" s="1882">
        <v>0</v>
      </c>
      <c r="BI76" s="1882">
        <v>0</v>
      </c>
      <c r="BJ76" s="1882">
        <v>0</v>
      </c>
      <c r="BK76" s="1882">
        <v>0</v>
      </c>
      <c r="BL76" s="1882">
        <v>0</v>
      </c>
      <c r="BM76" s="1882">
        <v>0</v>
      </c>
      <c r="BN76" s="1882">
        <v>0</v>
      </c>
      <c r="BO76" s="1882">
        <v>0</v>
      </c>
      <c r="BP76" s="1882">
        <v>0</v>
      </c>
      <c r="BQ76" s="1882">
        <v>0</v>
      </c>
      <c r="BR76" s="1882">
        <v>0</v>
      </c>
      <c r="BS76" s="1882">
        <v>0</v>
      </c>
      <c r="BT76" s="13"/>
      <c r="BU76" s="384">
        <f t="shared" si="282"/>
        <v>1</v>
      </c>
      <c r="BV76" s="385">
        <f t="shared" si="283"/>
        <v>0</v>
      </c>
      <c r="BW76" s="386">
        <f t="shared" si="284"/>
        <v>0</v>
      </c>
      <c r="BX76" s="3"/>
      <c r="BY76" s="387">
        <f t="shared" si="276"/>
        <v>2</v>
      </c>
      <c r="BZ76" s="382">
        <f t="shared" si="285"/>
        <v>0</v>
      </c>
      <c r="CA76" s="382">
        <f t="shared" si="286"/>
        <v>0</v>
      </c>
      <c r="CB76" s="382">
        <f t="shared" si="287"/>
        <v>0</v>
      </c>
      <c r="CC76" s="382">
        <f t="shared" si="229"/>
        <v>0</v>
      </c>
      <c r="CD76" s="382">
        <f t="shared" si="230"/>
        <v>0</v>
      </c>
      <c r="CE76" s="382">
        <f t="shared" si="231"/>
        <v>0</v>
      </c>
      <c r="CF76" s="382">
        <f t="shared" si="232"/>
        <v>0</v>
      </c>
      <c r="CG76" s="382">
        <f t="shared" si="233"/>
        <v>0</v>
      </c>
      <c r="CH76" s="382">
        <f t="shared" si="234"/>
        <v>0</v>
      </c>
      <c r="CI76" s="382">
        <f t="shared" si="235"/>
        <v>0</v>
      </c>
      <c r="CJ76" s="382">
        <f t="shared" si="236"/>
        <v>0</v>
      </c>
      <c r="CK76" s="388">
        <f t="shared" si="237"/>
        <v>0</v>
      </c>
      <c r="CL76" s="3"/>
      <c r="CM76" s="384">
        <f t="shared" si="277"/>
        <v>0</v>
      </c>
      <c r="CN76" s="385">
        <f t="shared" si="288"/>
        <v>0</v>
      </c>
      <c r="CO76" s="385">
        <f t="shared" si="311"/>
        <v>0</v>
      </c>
      <c r="CP76" s="385">
        <f t="shared" si="312"/>
        <v>0</v>
      </c>
      <c r="CQ76" s="385">
        <f t="shared" si="313"/>
        <v>0</v>
      </c>
      <c r="CR76" s="385">
        <f t="shared" si="314"/>
        <v>0</v>
      </c>
      <c r="CS76" s="385">
        <f t="shared" si="315"/>
        <v>0</v>
      </c>
      <c r="CT76" s="385">
        <f t="shared" si="316"/>
        <v>0</v>
      </c>
      <c r="CU76" s="385">
        <f t="shared" si="317"/>
        <v>0</v>
      </c>
      <c r="CV76" s="385">
        <f t="shared" si="318"/>
        <v>0</v>
      </c>
      <c r="CW76" s="385">
        <f t="shared" si="319"/>
        <v>0</v>
      </c>
      <c r="CX76" s="386">
        <f t="shared" si="320"/>
        <v>0</v>
      </c>
      <c r="CY76" s="3"/>
      <c r="CZ76" s="586">
        <v>492</v>
      </c>
      <c r="DA76" s="582">
        <v>609</v>
      </c>
      <c r="DB76" s="391">
        <v>481</v>
      </c>
      <c r="DC76" s="576">
        <v>534</v>
      </c>
      <c r="DD76" s="389">
        <v>0</v>
      </c>
      <c r="DE76" s="390">
        <v>0</v>
      </c>
      <c r="DF76" s="390">
        <v>4</v>
      </c>
      <c r="DG76" s="390">
        <v>0</v>
      </c>
      <c r="DH76" s="390">
        <f t="shared" si="289"/>
        <v>0</v>
      </c>
      <c r="DI76" s="390"/>
      <c r="DJ76" s="390"/>
      <c r="DK76" s="390"/>
      <c r="DL76" s="390"/>
      <c r="DM76" s="390"/>
      <c r="DN76" s="390"/>
      <c r="DO76" s="390"/>
      <c r="DP76" s="391">
        <f t="shared" si="290"/>
        <v>4</v>
      </c>
      <c r="DQ76" s="376"/>
      <c r="DR76" s="376"/>
      <c r="DS76" s="385">
        <v>0</v>
      </c>
      <c r="DT76" s="385">
        <v>0</v>
      </c>
      <c r="DU76" s="385">
        <v>0</v>
      </c>
      <c r="DV76" s="385">
        <v>0</v>
      </c>
      <c r="DW76" s="385">
        <v>0</v>
      </c>
      <c r="DX76" s="385">
        <v>0</v>
      </c>
      <c r="DY76" s="385" t="s">
        <v>2733</v>
      </c>
      <c r="DZ76" s="14">
        <v>75528</v>
      </c>
      <c r="EA76" s="426"/>
      <c r="EB76" s="398">
        <v>17</v>
      </c>
      <c r="EC76" s="398" t="s">
        <v>1369</v>
      </c>
      <c r="ED76" s="398" t="s">
        <v>1370</v>
      </c>
      <c r="EF76" s="601">
        <f t="shared" si="291"/>
        <v>30</v>
      </c>
      <c r="EG76" s="597">
        <f t="shared" si="292"/>
        <v>2</v>
      </c>
      <c r="EI76" s="605">
        <f t="shared" si="255"/>
        <v>2</v>
      </c>
    </row>
    <row r="77" spans="1:139" s="372" customFormat="1" ht="16.149999999999999" customHeight="1">
      <c r="A77" s="573" t="s">
        <v>1246</v>
      </c>
      <c r="B77" s="409" t="s">
        <v>183</v>
      </c>
      <c r="C77" s="410" t="s">
        <v>183</v>
      </c>
      <c r="D77" s="394" t="s">
        <v>175</v>
      </c>
      <c r="E77" s="394" t="s">
        <v>184</v>
      </c>
      <c r="F77" s="394"/>
      <c r="G77" s="397">
        <v>91</v>
      </c>
      <c r="H77" s="394" t="s">
        <v>185</v>
      </c>
      <c r="I77" s="394" t="s">
        <v>177</v>
      </c>
      <c r="J77" s="394" t="s">
        <v>48</v>
      </c>
      <c r="K77" s="393"/>
      <c r="L77" s="393" t="s">
        <v>2130</v>
      </c>
      <c r="M77" s="396"/>
      <c r="N77" s="392"/>
      <c r="O77" s="408">
        <v>3</v>
      </c>
      <c r="P77" s="14">
        <v>82712</v>
      </c>
      <c r="Q77" s="14">
        <v>82712</v>
      </c>
      <c r="R77" s="576">
        <v>301</v>
      </c>
      <c r="S77" s="391">
        <v>20</v>
      </c>
      <c r="T77" s="382">
        <v>0</v>
      </c>
      <c r="U77" s="382">
        <v>0</v>
      </c>
      <c r="V77" s="423">
        <v>0</v>
      </c>
      <c r="W77" s="1882">
        <v>0</v>
      </c>
      <c r="X77" s="382">
        <f t="shared" ref="X77:X140" si="322">U77+V77-W77</f>
        <v>0</v>
      </c>
      <c r="Y77" s="423">
        <v>0</v>
      </c>
      <c r="Z77" s="1882">
        <v>0</v>
      </c>
      <c r="AA77" s="382">
        <f t="shared" si="278"/>
        <v>0</v>
      </c>
      <c r="AB77" s="423">
        <v>0</v>
      </c>
      <c r="AC77" s="1882">
        <v>0</v>
      </c>
      <c r="AD77" s="569">
        <v>1.875</v>
      </c>
      <c r="AE77" s="569">
        <v>1.875</v>
      </c>
      <c r="AF77" s="382">
        <f t="shared" si="293"/>
        <v>0</v>
      </c>
      <c r="AG77" s="382">
        <f t="shared" si="294"/>
        <v>0</v>
      </c>
      <c r="AH77" s="382">
        <f t="shared" si="295"/>
        <v>0</v>
      </c>
      <c r="AI77" s="382">
        <f t="shared" si="296"/>
        <v>0</v>
      </c>
      <c r="AJ77" s="382">
        <f t="shared" si="297"/>
        <v>0</v>
      </c>
      <c r="AK77" s="382">
        <f t="shared" si="298"/>
        <v>0</v>
      </c>
      <c r="AL77" s="382">
        <f t="shared" si="299"/>
        <v>0</v>
      </c>
      <c r="AM77" s="382">
        <f t="shared" si="300"/>
        <v>0</v>
      </c>
      <c r="AN77" s="453">
        <f t="shared" si="301"/>
        <v>0</v>
      </c>
      <c r="AO77" s="457">
        <f t="shared" si="302"/>
        <v>0</v>
      </c>
      <c r="AP77" s="455">
        <f t="shared" si="303"/>
        <v>0</v>
      </c>
      <c r="AQ77" s="383">
        <f t="shared" si="304"/>
        <v>0</v>
      </c>
      <c r="AR77" s="383">
        <f t="shared" si="305"/>
        <v>0</v>
      </c>
      <c r="AS77" s="383">
        <f t="shared" si="306"/>
        <v>0</v>
      </c>
      <c r="AT77" s="383">
        <f t="shared" si="307"/>
        <v>0</v>
      </c>
      <c r="AU77" s="383">
        <f t="shared" si="308"/>
        <v>0</v>
      </c>
      <c r="AV77" s="383">
        <f t="shared" si="309"/>
        <v>0</v>
      </c>
      <c r="AW77" s="383">
        <f t="shared" si="310"/>
        <v>0</v>
      </c>
      <c r="AX77" s="383">
        <f t="shared" si="279"/>
        <v>0</v>
      </c>
      <c r="AY77" s="383">
        <v>0</v>
      </c>
      <c r="AZ77" s="383">
        <f t="shared" si="321"/>
        <v>0</v>
      </c>
      <c r="BA77" s="382">
        <f t="shared" si="280"/>
        <v>0</v>
      </c>
      <c r="BB77" s="423">
        <v>0</v>
      </c>
      <c r="BC77" s="506">
        <f t="shared" si="273"/>
        <v>0</v>
      </c>
      <c r="BD77" s="382">
        <f t="shared" si="274"/>
        <v>0</v>
      </c>
      <c r="BE77" s="453">
        <f t="shared" si="275"/>
        <v>0</v>
      </c>
      <c r="BF77" s="382">
        <f t="shared" si="281"/>
        <v>0</v>
      </c>
      <c r="BG77" s="1882">
        <v>0</v>
      </c>
      <c r="BH77" s="1882">
        <v>0</v>
      </c>
      <c r="BI77" s="1882">
        <v>0</v>
      </c>
      <c r="BJ77" s="1882">
        <v>0</v>
      </c>
      <c r="BK77" s="1882">
        <v>0</v>
      </c>
      <c r="BL77" s="1882">
        <v>0</v>
      </c>
      <c r="BM77" s="1882">
        <v>0</v>
      </c>
      <c r="BN77" s="1882">
        <v>0</v>
      </c>
      <c r="BO77" s="1882">
        <v>0</v>
      </c>
      <c r="BP77" s="1882">
        <v>0</v>
      </c>
      <c r="BQ77" s="1882">
        <v>0</v>
      </c>
      <c r="BR77" s="1882">
        <v>0</v>
      </c>
      <c r="BS77" s="1882">
        <v>0</v>
      </c>
      <c r="BT77" s="13"/>
      <c r="BU77" s="384">
        <f t="shared" si="282"/>
        <v>0</v>
      </c>
      <c r="BV77" s="385">
        <f t="shared" si="283"/>
        <v>0</v>
      </c>
      <c r="BW77" s="386">
        <f t="shared" si="284"/>
        <v>0</v>
      </c>
      <c r="BX77" s="3"/>
      <c r="BY77" s="387">
        <f t="shared" si="276"/>
        <v>0</v>
      </c>
      <c r="BZ77" s="382">
        <f t="shared" si="285"/>
        <v>0</v>
      </c>
      <c r="CA77" s="382">
        <f t="shared" si="286"/>
        <v>0</v>
      </c>
      <c r="CB77" s="382">
        <f t="shared" si="287"/>
        <v>0</v>
      </c>
      <c r="CC77" s="382">
        <f t="shared" si="229"/>
        <v>0</v>
      </c>
      <c r="CD77" s="382">
        <f t="shared" si="230"/>
        <v>0</v>
      </c>
      <c r="CE77" s="382">
        <f t="shared" si="231"/>
        <v>0</v>
      </c>
      <c r="CF77" s="382">
        <f t="shared" si="232"/>
        <v>0</v>
      </c>
      <c r="CG77" s="382">
        <f t="shared" si="233"/>
        <v>0</v>
      </c>
      <c r="CH77" s="382">
        <f t="shared" si="234"/>
        <v>0</v>
      </c>
      <c r="CI77" s="382">
        <f t="shared" si="235"/>
        <v>0</v>
      </c>
      <c r="CJ77" s="382">
        <f t="shared" si="236"/>
        <v>0</v>
      </c>
      <c r="CK77" s="388">
        <f t="shared" si="237"/>
        <v>0</v>
      </c>
      <c r="CL77" s="3"/>
      <c r="CM77" s="384">
        <f t="shared" si="277"/>
        <v>0</v>
      </c>
      <c r="CN77" s="385">
        <f t="shared" si="288"/>
        <v>0</v>
      </c>
      <c r="CO77" s="385">
        <f t="shared" si="311"/>
        <v>0</v>
      </c>
      <c r="CP77" s="385">
        <f t="shared" si="312"/>
        <v>0</v>
      </c>
      <c r="CQ77" s="385">
        <f t="shared" si="313"/>
        <v>0</v>
      </c>
      <c r="CR77" s="385">
        <f t="shared" si="314"/>
        <v>0</v>
      </c>
      <c r="CS77" s="385">
        <f t="shared" si="315"/>
        <v>0</v>
      </c>
      <c r="CT77" s="385">
        <f t="shared" si="316"/>
        <v>0</v>
      </c>
      <c r="CU77" s="385">
        <f t="shared" si="317"/>
        <v>0</v>
      </c>
      <c r="CV77" s="385">
        <f t="shared" si="318"/>
        <v>0</v>
      </c>
      <c r="CW77" s="385">
        <f t="shared" si="319"/>
        <v>0</v>
      </c>
      <c r="CX77" s="386">
        <f t="shared" si="320"/>
        <v>0</v>
      </c>
      <c r="CY77" s="3"/>
      <c r="CZ77" s="586">
        <v>741</v>
      </c>
      <c r="DA77" s="582">
        <v>833</v>
      </c>
      <c r="DB77" s="391">
        <v>307</v>
      </c>
      <c r="DC77" s="576">
        <v>301</v>
      </c>
      <c r="DD77" s="389">
        <v>4</v>
      </c>
      <c r="DE77" s="390">
        <v>0</v>
      </c>
      <c r="DF77" s="390">
        <v>16</v>
      </c>
      <c r="DG77" s="390">
        <v>0</v>
      </c>
      <c r="DH77" s="390">
        <f t="shared" si="289"/>
        <v>0</v>
      </c>
      <c r="DI77" s="390"/>
      <c r="DJ77" s="390"/>
      <c r="DK77" s="390"/>
      <c r="DL77" s="390"/>
      <c r="DM77" s="390"/>
      <c r="DN77" s="390"/>
      <c r="DO77" s="390"/>
      <c r="DP77" s="391">
        <f t="shared" si="290"/>
        <v>20</v>
      </c>
      <c r="DQ77" s="376"/>
      <c r="DR77" s="376"/>
      <c r="DS77" s="385">
        <v>0</v>
      </c>
      <c r="DT77" s="385">
        <v>0</v>
      </c>
      <c r="DU77" s="385">
        <v>0</v>
      </c>
      <c r="DV77" s="385">
        <v>0</v>
      </c>
      <c r="DW77" s="385">
        <v>0</v>
      </c>
      <c r="DX77" s="385">
        <v>0</v>
      </c>
      <c r="DY77" s="385" t="s">
        <v>2733</v>
      </c>
      <c r="DZ77" s="14">
        <v>82712</v>
      </c>
      <c r="EA77" s="426"/>
      <c r="EB77" s="398">
        <v>17</v>
      </c>
      <c r="EC77" s="398" t="s">
        <v>1369</v>
      </c>
      <c r="ED77" s="398" t="s">
        <v>1370</v>
      </c>
      <c r="EF77" s="601" t="str">
        <f t="shared" si="291"/>
        <v>ok</v>
      </c>
      <c r="EG77" s="597">
        <f t="shared" si="292"/>
        <v>0</v>
      </c>
      <c r="EI77" s="605">
        <f t="shared" si="255"/>
        <v>0</v>
      </c>
    </row>
    <row r="78" spans="1:139" s="372" customFormat="1" ht="16.149999999999999" customHeight="1">
      <c r="A78" s="573" t="s">
        <v>1246</v>
      </c>
      <c r="B78" s="407" t="s">
        <v>191</v>
      </c>
      <c r="C78" s="530" t="s">
        <v>191</v>
      </c>
      <c r="D78" s="393" t="s">
        <v>175</v>
      </c>
      <c r="E78" s="393" t="s">
        <v>56</v>
      </c>
      <c r="F78" s="393"/>
      <c r="G78" s="395">
        <v>92</v>
      </c>
      <c r="H78" s="393" t="s">
        <v>185</v>
      </c>
      <c r="I78" s="393" t="s">
        <v>177</v>
      </c>
      <c r="J78" s="393" t="s">
        <v>48</v>
      </c>
      <c r="K78" s="393"/>
      <c r="L78" s="393" t="s">
        <v>2130</v>
      </c>
      <c r="M78" s="396"/>
      <c r="N78" s="392"/>
      <c r="O78" s="408">
        <v>3</v>
      </c>
      <c r="P78" s="14">
        <v>111847</v>
      </c>
      <c r="Q78" s="14">
        <v>111847</v>
      </c>
      <c r="R78" s="576">
        <v>102</v>
      </c>
      <c r="S78" s="391">
        <v>0</v>
      </c>
      <c r="T78" s="382">
        <v>0</v>
      </c>
      <c r="U78" s="382">
        <v>0</v>
      </c>
      <c r="V78" s="423">
        <v>0</v>
      </c>
      <c r="W78" s="1882">
        <v>0</v>
      </c>
      <c r="X78" s="382">
        <f t="shared" si="322"/>
        <v>0</v>
      </c>
      <c r="Y78" s="423">
        <v>0</v>
      </c>
      <c r="Z78" s="1882">
        <v>0</v>
      </c>
      <c r="AA78" s="382">
        <f t="shared" si="278"/>
        <v>0</v>
      </c>
      <c r="AB78" s="423">
        <v>0</v>
      </c>
      <c r="AC78" s="1882">
        <v>0</v>
      </c>
      <c r="AD78" s="569">
        <v>1.875</v>
      </c>
      <c r="AE78" s="569">
        <v>1.875</v>
      </c>
      <c r="AF78" s="382">
        <f t="shared" si="293"/>
        <v>99.5</v>
      </c>
      <c r="AG78" s="382">
        <f t="shared" si="294"/>
        <v>60</v>
      </c>
      <c r="AH78" s="382">
        <f t="shared" si="295"/>
        <v>0</v>
      </c>
      <c r="AI78" s="382">
        <f t="shared" si="296"/>
        <v>0</v>
      </c>
      <c r="AJ78" s="382">
        <f t="shared" si="297"/>
        <v>0</v>
      </c>
      <c r="AK78" s="382">
        <f t="shared" si="298"/>
        <v>0</v>
      </c>
      <c r="AL78" s="382">
        <f t="shared" si="299"/>
        <v>0</v>
      </c>
      <c r="AM78" s="382">
        <f t="shared" si="300"/>
        <v>0</v>
      </c>
      <c r="AN78" s="453">
        <f t="shared" si="301"/>
        <v>29.75</v>
      </c>
      <c r="AO78" s="457">
        <f t="shared" si="302"/>
        <v>100</v>
      </c>
      <c r="AP78" s="455">
        <f t="shared" si="303"/>
        <v>7</v>
      </c>
      <c r="AQ78" s="383">
        <f t="shared" si="304"/>
        <v>0</v>
      </c>
      <c r="AR78" s="383">
        <f t="shared" si="305"/>
        <v>0</v>
      </c>
      <c r="AS78" s="383">
        <f t="shared" si="306"/>
        <v>0</v>
      </c>
      <c r="AT78" s="383">
        <f t="shared" si="307"/>
        <v>0</v>
      </c>
      <c r="AU78" s="383">
        <f t="shared" si="308"/>
        <v>0</v>
      </c>
      <c r="AV78" s="383">
        <f t="shared" si="309"/>
        <v>0</v>
      </c>
      <c r="AW78" s="383">
        <f t="shared" si="310"/>
        <v>30</v>
      </c>
      <c r="AX78" s="383">
        <f t="shared" si="279"/>
        <v>0</v>
      </c>
      <c r="AY78" s="383">
        <v>100</v>
      </c>
      <c r="AZ78" s="383">
        <f t="shared" si="321"/>
        <v>0</v>
      </c>
      <c r="BA78" s="382">
        <f t="shared" si="280"/>
        <v>0</v>
      </c>
      <c r="BB78" s="423">
        <v>0</v>
      </c>
      <c r="BC78" s="506">
        <f t="shared" si="273"/>
        <v>0</v>
      </c>
      <c r="BD78" s="382">
        <f t="shared" si="274"/>
        <v>0</v>
      </c>
      <c r="BE78" s="453">
        <f t="shared" si="275"/>
        <v>0</v>
      </c>
      <c r="BF78" s="382">
        <f t="shared" si="281"/>
        <v>-107</v>
      </c>
      <c r="BG78" s="1882">
        <v>47</v>
      </c>
      <c r="BH78" s="1882">
        <v>60</v>
      </c>
      <c r="BI78" s="1882">
        <v>0</v>
      </c>
      <c r="BJ78" s="1882">
        <v>0</v>
      </c>
      <c r="BK78" s="1882">
        <v>0</v>
      </c>
      <c r="BL78" s="1882">
        <v>0</v>
      </c>
      <c r="BM78" s="1882">
        <v>0</v>
      </c>
      <c r="BN78" s="1882">
        <v>0</v>
      </c>
      <c r="BO78" s="1882">
        <v>0</v>
      </c>
      <c r="BP78" s="1882">
        <v>34</v>
      </c>
      <c r="BQ78" s="1882">
        <v>0</v>
      </c>
      <c r="BR78" s="1882">
        <v>0</v>
      </c>
      <c r="BS78" s="1882">
        <v>0</v>
      </c>
      <c r="BT78" s="13"/>
      <c r="BU78" s="384">
        <f t="shared" si="282"/>
        <v>0</v>
      </c>
      <c r="BV78" s="385">
        <f t="shared" si="283"/>
        <v>0</v>
      </c>
      <c r="BW78" s="386">
        <f t="shared" si="284"/>
        <v>0</v>
      </c>
      <c r="BX78" s="3"/>
      <c r="BY78" s="387">
        <f t="shared" si="276"/>
        <v>0</v>
      </c>
      <c r="BZ78" s="382">
        <f t="shared" si="285"/>
        <v>0</v>
      </c>
      <c r="CA78" s="382">
        <f t="shared" si="286"/>
        <v>0</v>
      </c>
      <c r="CB78" s="382">
        <f t="shared" si="287"/>
        <v>100</v>
      </c>
      <c r="CC78" s="382">
        <f t="shared" si="229"/>
        <v>60</v>
      </c>
      <c r="CD78" s="382">
        <f t="shared" si="230"/>
        <v>0</v>
      </c>
      <c r="CE78" s="382">
        <f t="shared" si="231"/>
        <v>0</v>
      </c>
      <c r="CF78" s="382">
        <f t="shared" si="232"/>
        <v>0</v>
      </c>
      <c r="CG78" s="382">
        <f t="shared" si="233"/>
        <v>0</v>
      </c>
      <c r="CH78" s="382">
        <f t="shared" si="234"/>
        <v>0</v>
      </c>
      <c r="CI78" s="382">
        <f t="shared" si="235"/>
        <v>0</v>
      </c>
      <c r="CJ78" s="382">
        <f t="shared" si="236"/>
        <v>30</v>
      </c>
      <c r="CK78" s="388">
        <f t="shared" si="237"/>
        <v>60</v>
      </c>
      <c r="CL78" s="3"/>
      <c r="CM78" s="384">
        <f t="shared" si="277"/>
        <v>0</v>
      </c>
      <c r="CN78" s="385">
        <f t="shared" si="288"/>
        <v>0</v>
      </c>
      <c r="CO78" s="385">
        <f t="shared" si="311"/>
        <v>100</v>
      </c>
      <c r="CP78" s="385">
        <f t="shared" si="312"/>
        <v>7</v>
      </c>
      <c r="CQ78" s="385">
        <f t="shared" si="313"/>
        <v>0</v>
      </c>
      <c r="CR78" s="385">
        <f t="shared" si="314"/>
        <v>0</v>
      </c>
      <c r="CS78" s="385">
        <f t="shared" si="315"/>
        <v>0</v>
      </c>
      <c r="CT78" s="385">
        <f t="shared" si="316"/>
        <v>0</v>
      </c>
      <c r="CU78" s="385">
        <f t="shared" si="317"/>
        <v>0</v>
      </c>
      <c r="CV78" s="385">
        <f t="shared" si="318"/>
        <v>0</v>
      </c>
      <c r="CW78" s="385">
        <f t="shared" si="319"/>
        <v>30</v>
      </c>
      <c r="CX78" s="386">
        <f t="shared" si="320"/>
        <v>30</v>
      </c>
      <c r="CY78" s="3"/>
      <c r="CZ78" s="586">
        <v>64</v>
      </c>
      <c r="DA78" s="582">
        <v>105</v>
      </c>
      <c r="DB78" s="391">
        <v>83</v>
      </c>
      <c r="DC78" s="576">
        <v>102</v>
      </c>
      <c r="DD78" s="389">
        <v>0</v>
      </c>
      <c r="DE78" s="390">
        <v>0</v>
      </c>
      <c r="DF78" s="390">
        <v>0</v>
      </c>
      <c r="DG78" s="390">
        <v>0</v>
      </c>
      <c r="DH78" s="390">
        <f t="shared" si="289"/>
        <v>0</v>
      </c>
      <c r="DI78" s="390"/>
      <c r="DJ78" s="390"/>
      <c r="DK78" s="390"/>
      <c r="DL78" s="390"/>
      <c r="DM78" s="390"/>
      <c r="DN78" s="390"/>
      <c r="DO78" s="390"/>
      <c r="DP78" s="391">
        <f t="shared" si="290"/>
        <v>0</v>
      </c>
      <c r="DQ78" s="376"/>
      <c r="DR78" s="376"/>
      <c r="DS78" s="385">
        <v>0</v>
      </c>
      <c r="DT78" s="385">
        <v>0</v>
      </c>
      <c r="DU78" s="385">
        <v>0</v>
      </c>
      <c r="DV78" s="385">
        <v>0</v>
      </c>
      <c r="DW78" s="385">
        <v>0</v>
      </c>
      <c r="DX78" s="385">
        <v>0</v>
      </c>
      <c r="DY78" s="385" t="s">
        <v>2733</v>
      </c>
      <c r="DZ78" s="14">
        <v>111847</v>
      </c>
      <c r="EA78" s="426"/>
      <c r="EB78" s="398">
        <v>19</v>
      </c>
      <c r="EC78" s="398" t="s">
        <v>1369</v>
      </c>
      <c r="ED78" s="398" t="s">
        <v>1370</v>
      </c>
      <c r="EF78" s="601" t="str">
        <f t="shared" si="291"/>
        <v>ok</v>
      </c>
      <c r="EG78" s="597">
        <f t="shared" si="292"/>
        <v>0</v>
      </c>
      <c r="EI78" s="605">
        <f t="shared" si="255"/>
        <v>0</v>
      </c>
    </row>
    <row r="79" spans="1:139" s="372" customFormat="1" ht="16.149999999999999" customHeight="1">
      <c r="A79" s="573" t="s">
        <v>1246</v>
      </c>
      <c r="B79" s="409" t="s">
        <v>192</v>
      </c>
      <c r="C79" s="410" t="s">
        <v>192</v>
      </c>
      <c r="D79" s="394" t="s">
        <v>175</v>
      </c>
      <c r="E79" s="394" t="s">
        <v>193</v>
      </c>
      <c r="F79" s="394"/>
      <c r="G79" s="397">
        <v>94</v>
      </c>
      <c r="H79" s="394" t="s">
        <v>185</v>
      </c>
      <c r="I79" s="394" t="s">
        <v>177</v>
      </c>
      <c r="J79" s="394" t="s">
        <v>48</v>
      </c>
      <c r="K79" s="393"/>
      <c r="L79" s="393" t="s">
        <v>2130</v>
      </c>
      <c r="M79" s="396"/>
      <c r="N79" s="392"/>
      <c r="O79" s="408">
        <v>3</v>
      </c>
      <c r="P79" s="14">
        <v>83456</v>
      </c>
      <c r="Q79" s="14">
        <v>83456</v>
      </c>
      <c r="R79" s="576">
        <v>286</v>
      </c>
      <c r="S79" s="391">
        <v>0</v>
      </c>
      <c r="T79" s="382">
        <v>0</v>
      </c>
      <c r="U79" s="382">
        <v>1</v>
      </c>
      <c r="V79" s="423">
        <v>0</v>
      </c>
      <c r="W79" s="1882">
        <v>1</v>
      </c>
      <c r="X79" s="382">
        <f t="shared" si="322"/>
        <v>0</v>
      </c>
      <c r="Y79" s="423">
        <v>0</v>
      </c>
      <c r="Z79" s="1882">
        <v>0</v>
      </c>
      <c r="AA79" s="382">
        <f t="shared" si="278"/>
        <v>0</v>
      </c>
      <c r="AB79" s="423">
        <v>0</v>
      </c>
      <c r="AC79" s="1882">
        <v>0</v>
      </c>
      <c r="AD79" s="569">
        <v>1.875</v>
      </c>
      <c r="AE79" s="569">
        <v>1.875</v>
      </c>
      <c r="AF79" s="382">
        <f t="shared" si="293"/>
        <v>0</v>
      </c>
      <c r="AG79" s="382">
        <f t="shared" si="294"/>
        <v>0</v>
      </c>
      <c r="AH79" s="382">
        <f t="shared" si="295"/>
        <v>0</v>
      </c>
      <c r="AI79" s="382">
        <f t="shared" si="296"/>
        <v>0</v>
      </c>
      <c r="AJ79" s="382">
        <f t="shared" si="297"/>
        <v>0</v>
      </c>
      <c r="AK79" s="382">
        <f t="shared" si="298"/>
        <v>0</v>
      </c>
      <c r="AL79" s="382">
        <f t="shared" si="299"/>
        <v>0</v>
      </c>
      <c r="AM79" s="382">
        <f t="shared" si="300"/>
        <v>0</v>
      </c>
      <c r="AN79" s="453">
        <f t="shared" si="301"/>
        <v>0</v>
      </c>
      <c r="AO79" s="457">
        <f t="shared" si="302"/>
        <v>0</v>
      </c>
      <c r="AP79" s="455">
        <f t="shared" si="303"/>
        <v>0</v>
      </c>
      <c r="AQ79" s="383">
        <f t="shared" si="304"/>
        <v>0</v>
      </c>
      <c r="AR79" s="383">
        <f t="shared" si="305"/>
        <v>0</v>
      </c>
      <c r="AS79" s="383">
        <f t="shared" si="306"/>
        <v>0</v>
      </c>
      <c r="AT79" s="383">
        <f t="shared" si="307"/>
        <v>0</v>
      </c>
      <c r="AU79" s="383">
        <f t="shared" si="308"/>
        <v>0</v>
      </c>
      <c r="AV79" s="383">
        <f t="shared" si="309"/>
        <v>0</v>
      </c>
      <c r="AW79" s="383">
        <f t="shared" si="310"/>
        <v>0</v>
      </c>
      <c r="AX79" s="383">
        <f t="shared" si="279"/>
        <v>1</v>
      </c>
      <c r="AY79" s="383">
        <v>0</v>
      </c>
      <c r="AZ79" s="383">
        <f t="shared" si="321"/>
        <v>0</v>
      </c>
      <c r="BA79" s="382">
        <f t="shared" si="280"/>
        <v>0</v>
      </c>
      <c r="BB79" s="423">
        <v>0</v>
      </c>
      <c r="BC79" s="506">
        <f t="shared" si="273"/>
        <v>1</v>
      </c>
      <c r="BD79" s="382">
        <f t="shared" si="274"/>
        <v>0</v>
      </c>
      <c r="BE79" s="453">
        <f t="shared" si="275"/>
        <v>0</v>
      </c>
      <c r="BF79" s="382">
        <f t="shared" si="281"/>
        <v>0</v>
      </c>
      <c r="BG79" s="1882">
        <v>0</v>
      </c>
      <c r="BH79" s="1882">
        <v>0</v>
      </c>
      <c r="BI79" s="1882">
        <v>0</v>
      </c>
      <c r="BJ79" s="1882">
        <v>0</v>
      </c>
      <c r="BK79" s="1882">
        <v>0</v>
      </c>
      <c r="BL79" s="1882">
        <v>0</v>
      </c>
      <c r="BM79" s="1882">
        <v>0</v>
      </c>
      <c r="BN79" s="1882">
        <v>0</v>
      </c>
      <c r="BO79" s="1882">
        <v>0</v>
      </c>
      <c r="BP79" s="1882">
        <v>0</v>
      </c>
      <c r="BQ79" s="1882">
        <v>0</v>
      </c>
      <c r="BR79" s="1882">
        <v>0</v>
      </c>
      <c r="BS79" s="1882">
        <v>0</v>
      </c>
      <c r="BT79" s="13"/>
      <c r="BU79" s="384">
        <f t="shared" si="282"/>
        <v>1</v>
      </c>
      <c r="BV79" s="385">
        <f t="shared" si="283"/>
        <v>0</v>
      </c>
      <c r="BW79" s="386">
        <f t="shared" si="284"/>
        <v>0</v>
      </c>
      <c r="BX79" s="3"/>
      <c r="BY79" s="387">
        <f t="shared" si="276"/>
        <v>1</v>
      </c>
      <c r="BZ79" s="382">
        <f t="shared" si="285"/>
        <v>0</v>
      </c>
      <c r="CA79" s="382">
        <f t="shared" si="286"/>
        <v>0</v>
      </c>
      <c r="CB79" s="382">
        <f t="shared" si="287"/>
        <v>0</v>
      </c>
      <c r="CC79" s="382">
        <f t="shared" si="229"/>
        <v>0</v>
      </c>
      <c r="CD79" s="382">
        <f t="shared" si="230"/>
        <v>0</v>
      </c>
      <c r="CE79" s="382">
        <f t="shared" si="231"/>
        <v>0</v>
      </c>
      <c r="CF79" s="382">
        <f t="shared" si="232"/>
        <v>0</v>
      </c>
      <c r="CG79" s="382">
        <f t="shared" si="233"/>
        <v>0</v>
      </c>
      <c r="CH79" s="382">
        <f t="shared" si="234"/>
        <v>0</v>
      </c>
      <c r="CI79" s="382">
        <f t="shared" si="235"/>
        <v>0</v>
      </c>
      <c r="CJ79" s="382">
        <f t="shared" si="236"/>
        <v>0</v>
      </c>
      <c r="CK79" s="388">
        <f t="shared" si="237"/>
        <v>0</v>
      </c>
      <c r="CL79" s="3"/>
      <c r="CM79" s="384">
        <f t="shared" si="277"/>
        <v>0</v>
      </c>
      <c r="CN79" s="385">
        <f t="shared" si="288"/>
        <v>0</v>
      </c>
      <c r="CO79" s="385">
        <f t="shared" si="311"/>
        <v>0</v>
      </c>
      <c r="CP79" s="385">
        <f t="shared" si="312"/>
        <v>0</v>
      </c>
      <c r="CQ79" s="385">
        <f t="shared" si="313"/>
        <v>0</v>
      </c>
      <c r="CR79" s="385">
        <f t="shared" si="314"/>
        <v>0</v>
      </c>
      <c r="CS79" s="385">
        <f t="shared" si="315"/>
        <v>0</v>
      </c>
      <c r="CT79" s="385">
        <f t="shared" si="316"/>
        <v>0</v>
      </c>
      <c r="CU79" s="385">
        <f t="shared" si="317"/>
        <v>0</v>
      </c>
      <c r="CV79" s="385">
        <f t="shared" si="318"/>
        <v>0</v>
      </c>
      <c r="CW79" s="385">
        <f t="shared" si="319"/>
        <v>0</v>
      </c>
      <c r="CX79" s="386">
        <f t="shared" si="320"/>
        <v>0</v>
      </c>
      <c r="CY79" s="3"/>
      <c r="CZ79" s="586">
        <v>601</v>
      </c>
      <c r="DA79" s="582">
        <v>213</v>
      </c>
      <c r="DB79" s="391">
        <v>180</v>
      </c>
      <c r="DC79" s="576">
        <v>286</v>
      </c>
      <c r="DD79" s="389">
        <v>0</v>
      </c>
      <c r="DE79" s="390">
        <v>0</v>
      </c>
      <c r="DF79" s="390">
        <v>0</v>
      </c>
      <c r="DG79" s="390">
        <v>0</v>
      </c>
      <c r="DH79" s="390">
        <f t="shared" si="289"/>
        <v>0</v>
      </c>
      <c r="DI79" s="390"/>
      <c r="DJ79" s="390"/>
      <c r="DK79" s="390"/>
      <c r="DL79" s="390"/>
      <c r="DM79" s="390"/>
      <c r="DN79" s="390"/>
      <c r="DO79" s="390"/>
      <c r="DP79" s="391">
        <f t="shared" si="290"/>
        <v>0</v>
      </c>
      <c r="DQ79" s="376"/>
      <c r="DR79" s="376"/>
      <c r="DS79" s="385">
        <v>0</v>
      </c>
      <c r="DT79" s="385">
        <v>0</v>
      </c>
      <c r="DU79" s="385">
        <v>0</v>
      </c>
      <c r="DV79" s="385">
        <v>0</v>
      </c>
      <c r="DW79" s="385">
        <v>0</v>
      </c>
      <c r="DX79" s="385">
        <v>0</v>
      </c>
      <c r="DY79" s="385" t="s">
        <v>2733</v>
      </c>
      <c r="DZ79" s="14">
        <v>83456</v>
      </c>
      <c r="EA79" s="426"/>
      <c r="EB79" s="398">
        <v>17</v>
      </c>
      <c r="EC79" s="398" t="s">
        <v>1369</v>
      </c>
      <c r="ED79" s="398" t="s">
        <v>1370</v>
      </c>
      <c r="EF79" s="601">
        <f t="shared" si="291"/>
        <v>30</v>
      </c>
      <c r="EG79" s="597">
        <f t="shared" si="292"/>
        <v>1</v>
      </c>
      <c r="EI79" s="605">
        <f t="shared" si="255"/>
        <v>1</v>
      </c>
    </row>
    <row r="80" spans="1:139" s="372" customFormat="1" ht="16.149999999999999" customHeight="1">
      <c r="A80" s="573" t="s">
        <v>1246</v>
      </c>
      <c r="B80" s="409" t="s">
        <v>198</v>
      </c>
      <c r="C80" s="410" t="s">
        <v>198</v>
      </c>
      <c r="D80" s="394" t="s">
        <v>175</v>
      </c>
      <c r="E80" s="394" t="s">
        <v>199</v>
      </c>
      <c r="F80" s="394"/>
      <c r="G80" s="397">
        <v>101</v>
      </c>
      <c r="H80" s="394" t="s">
        <v>182</v>
      </c>
      <c r="I80" s="394" t="s">
        <v>177</v>
      </c>
      <c r="J80" s="394" t="s">
        <v>48</v>
      </c>
      <c r="K80" s="393"/>
      <c r="L80" s="393" t="s">
        <v>2130</v>
      </c>
      <c r="M80" s="396"/>
      <c r="N80" s="392"/>
      <c r="O80" s="408">
        <v>3</v>
      </c>
      <c r="P80" s="14">
        <v>90983</v>
      </c>
      <c r="Q80" s="14">
        <v>90983</v>
      </c>
      <c r="R80" s="576">
        <v>332</v>
      </c>
      <c r="S80" s="391">
        <v>4</v>
      </c>
      <c r="T80" s="382">
        <v>0</v>
      </c>
      <c r="U80" s="382">
        <v>1</v>
      </c>
      <c r="V80" s="423">
        <v>0</v>
      </c>
      <c r="W80" s="1882">
        <v>1</v>
      </c>
      <c r="X80" s="382">
        <f t="shared" si="322"/>
        <v>0</v>
      </c>
      <c r="Y80" s="423">
        <v>0</v>
      </c>
      <c r="Z80" s="1882">
        <v>0</v>
      </c>
      <c r="AA80" s="382">
        <f t="shared" si="278"/>
        <v>0</v>
      </c>
      <c r="AB80" s="423">
        <v>0</v>
      </c>
      <c r="AC80" s="1882">
        <v>0</v>
      </c>
      <c r="AD80" s="569">
        <v>1.875</v>
      </c>
      <c r="AE80" s="569">
        <v>1.875</v>
      </c>
      <c r="AF80" s="382">
        <f t="shared" si="293"/>
        <v>0</v>
      </c>
      <c r="AG80" s="382">
        <f t="shared" si="294"/>
        <v>0</v>
      </c>
      <c r="AH80" s="382">
        <f t="shared" si="295"/>
        <v>0</v>
      </c>
      <c r="AI80" s="382">
        <f t="shared" si="296"/>
        <v>0</v>
      </c>
      <c r="AJ80" s="382">
        <f t="shared" si="297"/>
        <v>0</v>
      </c>
      <c r="AK80" s="382">
        <f t="shared" si="298"/>
        <v>0</v>
      </c>
      <c r="AL80" s="382">
        <f t="shared" si="299"/>
        <v>0</v>
      </c>
      <c r="AM80" s="382">
        <f t="shared" si="300"/>
        <v>0</v>
      </c>
      <c r="AN80" s="453">
        <f t="shared" si="301"/>
        <v>0</v>
      </c>
      <c r="AO80" s="457">
        <f t="shared" si="302"/>
        <v>0</v>
      </c>
      <c r="AP80" s="455">
        <f t="shared" si="303"/>
        <v>0</v>
      </c>
      <c r="AQ80" s="383">
        <f t="shared" si="304"/>
        <v>0</v>
      </c>
      <c r="AR80" s="383">
        <f t="shared" si="305"/>
        <v>0</v>
      </c>
      <c r="AS80" s="383">
        <f t="shared" si="306"/>
        <v>0</v>
      </c>
      <c r="AT80" s="383">
        <f t="shared" si="307"/>
        <v>0</v>
      </c>
      <c r="AU80" s="383">
        <f t="shared" si="308"/>
        <v>0</v>
      </c>
      <c r="AV80" s="383">
        <f t="shared" si="309"/>
        <v>0</v>
      </c>
      <c r="AW80" s="383">
        <f t="shared" si="310"/>
        <v>0</v>
      </c>
      <c r="AX80" s="383">
        <f t="shared" si="279"/>
        <v>1</v>
      </c>
      <c r="AY80" s="383">
        <v>0</v>
      </c>
      <c r="AZ80" s="383">
        <f t="shared" si="321"/>
        <v>0</v>
      </c>
      <c r="BA80" s="382">
        <f t="shared" si="280"/>
        <v>0</v>
      </c>
      <c r="BB80" s="423">
        <v>0</v>
      </c>
      <c r="BC80" s="506">
        <f t="shared" si="273"/>
        <v>1</v>
      </c>
      <c r="BD80" s="382">
        <f t="shared" si="274"/>
        <v>0</v>
      </c>
      <c r="BE80" s="453">
        <f t="shared" si="275"/>
        <v>0</v>
      </c>
      <c r="BF80" s="382">
        <f t="shared" si="281"/>
        <v>0</v>
      </c>
      <c r="BG80" s="1882">
        <v>0</v>
      </c>
      <c r="BH80" s="1882">
        <v>0</v>
      </c>
      <c r="BI80" s="1882">
        <v>0</v>
      </c>
      <c r="BJ80" s="1882">
        <v>0</v>
      </c>
      <c r="BK80" s="1882">
        <v>0</v>
      </c>
      <c r="BL80" s="1882">
        <v>0</v>
      </c>
      <c r="BM80" s="1882">
        <v>0</v>
      </c>
      <c r="BN80" s="1882">
        <v>0</v>
      </c>
      <c r="BO80" s="1882">
        <v>0</v>
      </c>
      <c r="BP80" s="1882">
        <v>0</v>
      </c>
      <c r="BQ80" s="1882">
        <v>0</v>
      </c>
      <c r="BR80" s="1882">
        <v>0</v>
      </c>
      <c r="BS80" s="1882">
        <v>0</v>
      </c>
      <c r="BT80" s="13"/>
      <c r="BU80" s="384">
        <f t="shared" si="282"/>
        <v>1</v>
      </c>
      <c r="BV80" s="385">
        <f t="shared" si="283"/>
        <v>0</v>
      </c>
      <c r="BW80" s="386">
        <f t="shared" si="284"/>
        <v>0</v>
      </c>
      <c r="BX80" s="3"/>
      <c r="BY80" s="387">
        <f t="shared" si="276"/>
        <v>1</v>
      </c>
      <c r="BZ80" s="382">
        <f t="shared" si="285"/>
        <v>0</v>
      </c>
      <c r="CA80" s="382">
        <f t="shared" si="286"/>
        <v>0</v>
      </c>
      <c r="CB80" s="382">
        <f t="shared" si="287"/>
        <v>0</v>
      </c>
      <c r="CC80" s="382">
        <f t="shared" si="229"/>
        <v>0</v>
      </c>
      <c r="CD80" s="382">
        <f t="shared" si="230"/>
        <v>0</v>
      </c>
      <c r="CE80" s="382">
        <f t="shared" si="231"/>
        <v>0</v>
      </c>
      <c r="CF80" s="382">
        <f t="shared" si="232"/>
        <v>0</v>
      </c>
      <c r="CG80" s="382">
        <f t="shared" si="233"/>
        <v>0</v>
      </c>
      <c r="CH80" s="382">
        <f t="shared" si="234"/>
        <v>0</v>
      </c>
      <c r="CI80" s="382">
        <f t="shared" si="235"/>
        <v>0</v>
      </c>
      <c r="CJ80" s="382">
        <f t="shared" si="236"/>
        <v>0</v>
      </c>
      <c r="CK80" s="388">
        <f t="shared" si="237"/>
        <v>0</v>
      </c>
      <c r="CL80" s="3"/>
      <c r="CM80" s="384">
        <f t="shared" si="277"/>
        <v>0</v>
      </c>
      <c r="CN80" s="385">
        <f t="shared" si="288"/>
        <v>0</v>
      </c>
      <c r="CO80" s="385">
        <f t="shared" si="311"/>
        <v>0</v>
      </c>
      <c r="CP80" s="385">
        <f t="shared" si="312"/>
        <v>0</v>
      </c>
      <c r="CQ80" s="385">
        <f t="shared" si="313"/>
        <v>0</v>
      </c>
      <c r="CR80" s="385">
        <f t="shared" si="314"/>
        <v>0</v>
      </c>
      <c r="CS80" s="385">
        <f t="shared" si="315"/>
        <v>0</v>
      </c>
      <c r="CT80" s="385">
        <f t="shared" si="316"/>
        <v>0</v>
      </c>
      <c r="CU80" s="385">
        <f t="shared" si="317"/>
        <v>0</v>
      </c>
      <c r="CV80" s="385">
        <f t="shared" si="318"/>
        <v>0</v>
      </c>
      <c r="CW80" s="385">
        <f t="shared" si="319"/>
        <v>0</v>
      </c>
      <c r="CX80" s="386">
        <f t="shared" si="320"/>
        <v>0</v>
      </c>
      <c r="CY80" s="3"/>
      <c r="CZ80" s="586">
        <v>779</v>
      </c>
      <c r="DA80" s="582">
        <v>664</v>
      </c>
      <c r="DB80" s="391">
        <v>371</v>
      </c>
      <c r="DC80" s="576">
        <v>332</v>
      </c>
      <c r="DD80" s="389">
        <v>0</v>
      </c>
      <c r="DE80" s="390">
        <v>0</v>
      </c>
      <c r="DF80" s="390">
        <v>4</v>
      </c>
      <c r="DG80" s="390">
        <v>0</v>
      </c>
      <c r="DH80" s="390">
        <f t="shared" si="289"/>
        <v>0</v>
      </c>
      <c r="DI80" s="390"/>
      <c r="DJ80" s="390"/>
      <c r="DK80" s="390"/>
      <c r="DL80" s="390"/>
      <c r="DM80" s="390"/>
      <c r="DN80" s="390"/>
      <c r="DO80" s="390"/>
      <c r="DP80" s="391">
        <f t="shared" si="290"/>
        <v>4</v>
      </c>
      <c r="DQ80" s="376"/>
      <c r="DR80" s="376"/>
      <c r="DS80" s="385">
        <v>0</v>
      </c>
      <c r="DT80" s="385">
        <v>0</v>
      </c>
      <c r="DU80" s="385">
        <v>0</v>
      </c>
      <c r="DV80" s="385">
        <v>0</v>
      </c>
      <c r="DW80" s="385">
        <v>0</v>
      </c>
      <c r="DX80" s="385">
        <v>0</v>
      </c>
      <c r="DY80" s="385" t="s">
        <v>2733</v>
      </c>
      <c r="DZ80" s="14">
        <v>90983</v>
      </c>
      <c r="EA80" s="426"/>
      <c r="EB80" s="398">
        <v>18</v>
      </c>
      <c r="EC80" s="398" t="s">
        <v>1369</v>
      </c>
      <c r="ED80" s="398" t="s">
        <v>1370</v>
      </c>
      <c r="EF80" s="601">
        <f t="shared" si="291"/>
        <v>30</v>
      </c>
      <c r="EG80" s="597">
        <f t="shared" si="292"/>
        <v>1</v>
      </c>
      <c r="EI80" s="605">
        <f t="shared" si="255"/>
        <v>1</v>
      </c>
    </row>
    <row r="81" spans="1:139" s="372" customFormat="1" ht="16.149999999999999" customHeight="1">
      <c r="A81" s="573" t="s">
        <v>1246</v>
      </c>
      <c r="B81" s="407" t="s">
        <v>202</v>
      </c>
      <c r="C81" s="530" t="s">
        <v>202</v>
      </c>
      <c r="D81" s="393" t="s">
        <v>175</v>
      </c>
      <c r="E81" s="393" t="s">
        <v>203</v>
      </c>
      <c r="F81" s="393"/>
      <c r="G81" s="395">
        <v>98</v>
      </c>
      <c r="H81" s="393" t="s">
        <v>182</v>
      </c>
      <c r="I81" s="393" t="s">
        <v>177</v>
      </c>
      <c r="J81" s="393" t="s">
        <v>48</v>
      </c>
      <c r="K81" s="393"/>
      <c r="L81" s="393" t="s">
        <v>2130</v>
      </c>
      <c r="M81" s="396"/>
      <c r="N81" s="392"/>
      <c r="O81" s="408">
        <v>3</v>
      </c>
      <c r="P81" s="14">
        <v>117256</v>
      </c>
      <c r="Q81" s="14">
        <v>117256</v>
      </c>
      <c r="R81" s="576">
        <v>241</v>
      </c>
      <c r="S81" s="391">
        <v>44</v>
      </c>
      <c r="T81" s="382">
        <v>0</v>
      </c>
      <c r="U81" s="382">
        <v>23</v>
      </c>
      <c r="V81" s="423">
        <v>0</v>
      </c>
      <c r="W81" s="1882">
        <v>23</v>
      </c>
      <c r="X81" s="382">
        <f t="shared" si="322"/>
        <v>0</v>
      </c>
      <c r="Y81" s="423">
        <v>0</v>
      </c>
      <c r="Z81" s="1882">
        <v>0</v>
      </c>
      <c r="AA81" s="382">
        <f t="shared" si="278"/>
        <v>0</v>
      </c>
      <c r="AB81" s="423">
        <v>0</v>
      </c>
      <c r="AC81" s="1882">
        <v>0</v>
      </c>
      <c r="AD81" s="569">
        <v>1.875</v>
      </c>
      <c r="AE81" s="569">
        <v>1.875</v>
      </c>
      <c r="AF81" s="382">
        <f t="shared" si="293"/>
        <v>125.5</v>
      </c>
      <c r="AG81" s="382">
        <f t="shared" si="294"/>
        <v>60</v>
      </c>
      <c r="AH81" s="382">
        <f t="shared" si="295"/>
        <v>0</v>
      </c>
      <c r="AI81" s="382">
        <f t="shared" si="296"/>
        <v>0</v>
      </c>
      <c r="AJ81" s="382">
        <f t="shared" si="297"/>
        <v>0</v>
      </c>
      <c r="AK81" s="382">
        <f t="shared" si="298"/>
        <v>0</v>
      </c>
      <c r="AL81" s="382">
        <f t="shared" si="299"/>
        <v>0</v>
      </c>
      <c r="AM81" s="382">
        <f t="shared" si="300"/>
        <v>0</v>
      </c>
      <c r="AN81" s="453">
        <f t="shared" si="301"/>
        <v>0</v>
      </c>
      <c r="AO81" s="457">
        <f t="shared" si="302"/>
        <v>126</v>
      </c>
      <c r="AP81" s="455">
        <f t="shared" si="303"/>
        <v>7</v>
      </c>
      <c r="AQ81" s="383">
        <f t="shared" si="304"/>
        <v>0</v>
      </c>
      <c r="AR81" s="383">
        <f t="shared" si="305"/>
        <v>0</v>
      </c>
      <c r="AS81" s="383">
        <f t="shared" si="306"/>
        <v>0</v>
      </c>
      <c r="AT81" s="383">
        <f t="shared" si="307"/>
        <v>0</v>
      </c>
      <c r="AU81" s="383">
        <f t="shared" si="308"/>
        <v>0</v>
      </c>
      <c r="AV81" s="383">
        <f t="shared" si="309"/>
        <v>0</v>
      </c>
      <c r="AW81" s="383">
        <f t="shared" si="310"/>
        <v>0</v>
      </c>
      <c r="AX81" s="383">
        <f t="shared" si="279"/>
        <v>23</v>
      </c>
      <c r="AY81" s="383">
        <v>126</v>
      </c>
      <c r="AZ81" s="383">
        <f t="shared" si="321"/>
        <v>0</v>
      </c>
      <c r="BA81" s="382">
        <f t="shared" si="280"/>
        <v>0</v>
      </c>
      <c r="BB81" s="423">
        <v>0</v>
      </c>
      <c r="BC81" s="506">
        <f t="shared" si="273"/>
        <v>23</v>
      </c>
      <c r="BD81" s="382">
        <f t="shared" si="274"/>
        <v>0</v>
      </c>
      <c r="BE81" s="453">
        <f t="shared" si="275"/>
        <v>0</v>
      </c>
      <c r="BF81" s="382">
        <f t="shared" si="281"/>
        <v>-133</v>
      </c>
      <c r="BG81" s="1882">
        <v>73</v>
      </c>
      <c r="BH81" s="1882">
        <v>60</v>
      </c>
      <c r="BI81" s="1882">
        <v>0</v>
      </c>
      <c r="BJ81" s="1882">
        <v>0</v>
      </c>
      <c r="BK81" s="1882">
        <v>0</v>
      </c>
      <c r="BL81" s="1882">
        <v>0</v>
      </c>
      <c r="BM81" s="1882">
        <v>0</v>
      </c>
      <c r="BN81" s="1882">
        <v>0</v>
      </c>
      <c r="BO81" s="1882">
        <v>0</v>
      </c>
      <c r="BP81" s="1882">
        <v>0</v>
      </c>
      <c r="BQ81" s="1882">
        <v>0</v>
      </c>
      <c r="BR81" s="1882">
        <v>0</v>
      </c>
      <c r="BS81" s="1882">
        <v>0</v>
      </c>
      <c r="BT81" s="13"/>
      <c r="BU81" s="384">
        <f t="shared" si="282"/>
        <v>1</v>
      </c>
      <c r="BV81" s="385">
        <f t="shared" si="283"/>
        <v>0</v>
      </c>
      <c r="BW81" s="386">
        <f t="shared" si="284"/>
        <v>0</v>
      </c>
      <c r="BX81" s="3"/>
      <c r="BY81" s="387">
        <f t="shared" si="276"/>
        <v>23</v>
      </c>
      <c r="BZ81" s="382">
        <f t="shared" si="285"/>
        <v>0</v>
      </c>
      <c r="CA81" s="382">
        <f t="shared" si="286"/>
        <v>0</v>
      </c>
      <c r="CB81" s="382">
        <f t="shared" si="287"/>
        <v>126</v>
      </c>
      <c r="CC81" s="382">
        <f t="shared" si="229"/>
        <v>60</v>
      </c>
      <c r="CD81" s="382">
        <f t="shared" si="230"/>
        <v>0</v>
      </c>
      <c r="CE81" s="382">
        <f t="shared" si="231"/>
        <v>0</v>
      </c>
      <c r="CF81" s="382">
        <f t="shared" si="232"/>
        <v>0</v>
      </c>
      <c r="CG81" s="382">
        <f t="shared" si="233"/>
        <v>0</v>
      </c>
      <c r="CH81" s="382">
        <f t="shared" si="234"/>
        <v>0</v>
      </c>
      <c r="CI81" s="382">
        <f t="shared" si="235"/>
        <v>0</v>
      </c>
      <c r="CJ81" s="382">
        <f t="shared" si="236"/>
        <v>0</v>
      </c>
      <c r="CK81" s="388">
        <f t="shared" si="237"/>
        <v>0</v>
      </c>
      <c r="CL81" s="3"/>
      <c r="CM81" s="384">
        <f t="shared" si="277"/>
        <v>0</v>
      </c>
      <c r="CN81" s="385">
        <f t="shared" si="288"/>
        <v>0</v>
      </c>
      <c r="CO81" s="385">
        <f t="shared" si="311"/>
        <v>126</v>
      </c>
      <c r="CP81" s="385">
        <f t="shared" si="312"/>
        <v>7</v>
      </c>
      <c r="CQ81" s="385">
        <f t="shared" si="313"/>
        <v>0</v>
      </c>
      <c r="CR81" s="385">
        <f t="shared" si="314"/>
        <v>0</v>
      </c>
      <c r="CS81" s="385">
        <f t="shared" si="315"/>
        <v>0</v>
      </c>
      <c r="CT81" s="385">
        <f t="shared" si="316"/>
        <v>0</v>
      </c>
      <c r="CU81" s="385">
        <f t="shared" si="317"/>
        <v>0</v>
      </c>
      <c r="CV81" s="385">
        <f t="shared" si="318"/>
        <v>0</v>
      </c>
      <c r="CW81" s="385">
        <f t="shared" si="319"/>
        <v>0</v>
      </c>
      <c r="CX81" s="386">
        <f t="shared" si="320"/>
        <v>0</v>
      </c>
      <c r="CY81" s="3"/>
      <c r="CZ81" s="586">
        <v>352</v>
      </c>
      <c r="DA81" s="582">
        <v>530</v>
      </c>
      <c r="DB81" s="391">
        <v>298</v>
      </c>
      <c r="DC81" s="576">
        <v>241</v>
      </c>
      <c r="DD81" s="389">
        <v>4</v>
      </c>
      <c r="DE81" s="390">
        <v>0</v>
      </c>
      <c r="DF81" s="390">
        <v>40</v>
      </c>
      <c r="DG81" s="390">
        <v>0</v>
      </c>
      <c r="DH81" s="390">
        <f t="shared" si="289"/>
        <v>0</v>
      </c>
      <c r="DI81" s="390"/>
      <c r="DJ81" s="390"/>
      <c r="DK81" s="390"/>
      <c r="DL81" s="390"/>
      <c r="DM81" s="390"/>
      <c r="DN81" s="390"/>
      <c r="DO81" s="390"/>
      <c r="DP81" s="391">
        <f t="shared" si="290"/>
        <v>44</v>
      </c>
      <c r="DQ81" s="376"/>
      <c r="DR81" s="376"/>
      <c r="DS81" s="385">
        <v>0</v>
      </c>
      <c r="DT81" s="385">
        <v>0</v>
      </c>
      <c r="DU81" s="385">
        <v>0</v>
      </c>
      <c r="DV81" s="385">
        <v>0</v>
      </c>
      <c r="DW81" s="385">
        <v>0</v>
      </c>
      <c r="DX81" s="385">
        <v>0</v>
      </c>
      <c r="DY81" s="385" t="s">
        <v>2733</v>
      </c>
      <c r="DZ81" s="14">
        <v>117256</v>
      </c>
      <c r="EA81" s="426"/>
      <c r="EB81" s="398">
        <v>19</v>
      </c>
      <c r="EC81" s="398" t="s">
        <v>1369</v>
      </c>
      <c r="ED81" s="398" t="s">
        <v>1370</v>
      </c>
      <c r="EF81" s="601">
        <f t="shared" si="291"/>
        <v>30</v>
      </c>
      <c r="EG81" s="597">
        <f t="shared" si="292"/>
        <v>23</v>
      </c>
      <c r="EI81" s="605">
        <f t="shared" si="255"/>
        <v>23</v>
      </c>
    </row>
    <row r="82" spans="1:139" s="372" customFormat="1" ht="16.149999999999999" customHeight="1">
      <c r="A82" s="573" t="s">
        <v>1246</v>
      </c>
      <c r="B82" s="407" t="s">
        <v>204</v>
      </c>
      <c r="C82" s="530" t="s">
        <v>204</v>
      </c>
      <c r="D82" s="393" t="s">
        <v>175</v>
      </c>
      <c r="E82" s="393" t="s">
        <v>205</v>
      </c>
      <c r="F82" s="393"/>
      <c r="G82" s="395">
        <v>99</v>
      </c>
      <c r="H82" s="393" t="s">
        <v>182</v>
      </c>
      <c r="I82" s="393" t="s">
        <v>177</v>
      </c>
      <c r="J82" s="393" t="s">
        <v>48</v>
      </c>
      <c r="K82" s="393"/>
      <c r="L82" s="393" t="s">
        <v>2130</v>
      </c>
      <c r="M82" s="396"/>
      <c r="N82" s="392"/>
      <c r="O82" s="408">
        <v>3</v>
      </c>
      <c r="P82" s="14">
        <v>103605</v>
      </c>
      <c r="Q82" s="14">
        <v>103605</v>
      </c>
      <c r="R82" s="576">
        <v>34</v>
      </c>
      <c r="S82" s="391">
        <v>20</v>
      </c>
      <c r="T82" s="382">
        <v>0</v>
      </c>
      <c r="U82" s="382">
        <v>35</v>
      </c>
      <c r="V82" s="423">
        <v>0</v>
      </c>
      <c r="W82" s="1882">
        <v>35</v>
      </c>
      <c r="X82" s="382">
        <f t="shared" si="322"/>
        <v>0</v>
      </c>
      <c r="Y82" s="423">
        <v>0</v>
      </c>
      <c r="Z82" s="1882">
        <v>0</v>
      </c>
      <c r="AA82" s="382">
        <f t="shared" si="278"/>
        <v>0</v>
      </c>
      <c r="AB82" s="423">
        <v>0</v>
      </c>
      <c r="AC82" s="1882">
        <v>0</v>
      </c>
      <c r="AD82" s="569">
        <v>1.875</v>
      </c>
      <c r="AE82" s="569">
        <v>1.875</v>
      </c>
      <c r="AF82" s="382">
        <f t="shared" si="293"/>
        <v>19.5</v>
      </c>
      <c r="AG82" s="382">
        <f t="shared" si="294"/>
        <v>4</v>
      </c>
      <c r="AH82" s="382">
        <f t="shared" si="295"/>
        <v>0</v>
      </c>
      <c r="AI82" s="382">
        <f t="shared" si="296"/>
        <v>0</v>
      </c>
      <c r="AJ82" s="382">
        <f t="shared" si="297"/>
        <v>0</v>
      </c>
      <c r="AK82" s="382">
        <f t="shared" si="298"/>
        <v>0</v>
      </c>
      <c r="AL82" s="382">
        <f t="shared" si="299"/>
        <v>0</v>
      </c>
      <c r="AM82" s="382">
        <f t="shared" si="300"/>
        <v>0</v>
      </c>
      <c r="AN82" s="453">
        <f t="shared" si="301"/>
        <v>0</v>
      </c>
      <c r="AO82" s="457">
        <f t="shared" si="302"/>
        <v>20</v>
      </c>
      <c r="AP82" s="455">
        <f t="shared" si="303"/>
        <v>0</v>
      </c>
      <c r="AQ82" s="383">
        <f t="shared" si="304"/>
        <v>0</v>
      </c>
      <c r="AR82" s="383">
        <f t="shared" si="305"/>
        <v>0</v>
      </c>
      <c r="AS82" s="383">
        <f t="shared" si="306"/>
        <v>0</v>
      </c>
      <c r="AT82" s="383">
        <f t="shared" si="307"/>
        <v>0</v>
      </c>
      <c r="AU82" s="383">
        <f t="shared" si="308"/>
        <v>0</v>
      </c>
      <c r="AV82" s="383">
        <f t="shared" si="309"/>
        <v>0</v>
      </c>
      <c r="AW82" s="383">
        <f t="shared" si="310"/>
        <v>0</v>
      </c>
      <c r="AX82" s="383">
        <f t="shared" si="279"/>
        <v>35</v>
      </c>
      <c r="AY82" s="383">
        <v>20</v>
      </c>
      <c r="AZ82" s="383">
        <f t="shared" si="321"/>
        <v>0</v>
      </c>
      <c r="BA82" s="382">
        <f t="shared" si="280"/>
        <v>0</v>
      </c>
      <c r="BB82" s="423">
        <v>0</v>
      </c>
      <c r="BC82" s="506">
        <f t="shared" si="273"/>
        <v>35</v>
      </c>
      <c r="BD82" s="382">
        <f t="shared" si="274"/>
        <v>0</v>
      </c>
      <c r="BE82" s="453">
        <f t="shared" si="275"/>
        <v>0</v>
      </c>
      <c r="BF82" s="382">
        <f t="shared" si="281"/>
        <v>-20</v>
      </c>
      <c r="BG82" s="1882">
        <v>16</v>
      </c>
      <c r="BH82" s="1882">
        <v>4</v>
      </c>
      <c r="BI82" s="1882">
        <v>0</v>
      </c>
      <c r="BJ82" s="1882">
        <v>0</v>
      </c>
      <c r="BK82" s="1882">
        <v>0</v>
      </c>
      <c r="BL82" s="1882">
        <v>0</v>
      </c>
      <c r="BM82" s="1882">
        <v>0</v>
      </c>
      <c r="BN82" s="1882">
        <v>0</v>
      </c>
      <c r="BO82" s="1882">
        <v>0</v>
      </c>
      <c r="BP82" s="1882">
        <v>0</v>
      </c>
      <c r="BQ82" s="1882">
        <v>0</v>
      </c>
      <c r="BR82" s="1882">
        <v>0</v>
      </c>
      <c r="BS82" s="1882">
        <v>0</v>
      </c>
      <c r="BT82" s="13"/>
      <c r="BU82" s="384">
        <f t="shared" si="282"/>
        <v>1</v>
      </c>
      <c r="BV82" s="385">
        <f t="shared" si="283"/>
        <v>0</v>
      </c>
      <c r="BW82" s="386">
        <f t="shared" si="284"/>
        <v>0</v>
      </c>
      <c r="BX82" s="3"/>
      <c r="BY82" s="387">
        <f t="shared" si="276"/>
        <v>35</v>
      </c>
      <c r="BZ82" s="382">
        <f t="shared" si="285"/>
        <v>0</v>
      </c>
      <c r="CA82" s="382">
        <f t="shared" si="286"/>
        <v>0</v>
      </c>
      <c r="CB82" s="382">
        <f t="shared" si="287"/>
        <v>20</v>
      </c>
      <c r="CC82" s="382">
        <f t="shared" si="229"/>
        <v>4</v>
      </c>
      <c r="CD82" s="382">
        <f t="shared" si="230"/>
        <v>0</v>
      </c>
      <c r="CE82" s="382">
        <f t="shared" si="231"/>
        <v>0</v>
      </c>
      <c r="CF82" s="382">
        <f t="shared" si="232"/>
        <v>0</v>
      </c>
      <c r="CG82" s="382">
        <f t="shared" si="233"/>
        <v>0</v>
      </c>
      <c r="CH82" s="382">
        <f t="shared" si="234"/>
        <v>0</v>
      </c>
      <c r="CI82" s="382">
        <f t="shared" si="235"/>
        <v>0</v>
      </c>
      <c r="CJ82" s="382">
        <f t="shared" si="236"/>
        <v>0</v>
      </c>
      <c r="CK82" s="388">
        <f t="shared" si="237"/>
        <v>0</v>
      </c>
      <c r="CL82" s="3"/>
      <c r="CM82" s="384">
        <f t="shared" si="277"/>
        <v>0</v>
      </c>
      <c r="CN82" s="385">
        <f t="shared" si="288"/>
        <v>0</v>
      </c>
      <c r="CO82" s="385">
        <f t="shared" si="311"/>
        <v>20</v>
      </c>
      <c r="CP82" s="385">
        <f t="shared" si="312"/>
        <v>0</v>
      </c>
      <c r="CQ82" s="385">
        <f t="shared" si="313"/>
        <v>0</v>
      </c>
      <c r="CR82" s="385">
        <f t="shared" si="314"/>
        <v>0</v>
      </c>
      <c r="CS82" s="385">
        <f t="shared" si="315"/>
        <v>0</v>
      </c>
      <c r="CT82" s="385">
        <f t="shared" si="316"/>
        <v>0</v>
      </c>
      <c r="CU82" s="385">
        <f t="shared" si="317"/>
        <v>0</v>
      </c>
      <c r="CV82" s="385">
        <f t="shared" si="318"/>
        <v>0</v>
      </c>
      <c r="CW82" s="385">
        <f t="shared" si="319"/>
        <v>0</v>
      </c>
      <c r="CX82" s="386">
        <f t="shared" si="320"/>
        <v>0</v>
      </c>
      <c r="CY82" s="3"/>
      <c r="CZ82" s="586">
        <v>90</v>
      </c>
      <c r="DA82" s="582">
        <v>43</v>
      </c>
      <c r="DB82" s="391">
        <v>0</v>
      </c>
      <c r="DC82" s="576">
        <v>34</v>
      </c>
      <c r="DD82" s="389">
        <v>0</v>
      </c>
      <c r="DE82" s="390">
        <v>0</v>
      </c>
      <c r="DF82" s="390">
        <v>20</v>
      </c>
      <c r="DG82" s="390">
        <v>0</v>
      </c>
      <c r="DH82" s="390">
        <f t="shared" si="289"/>
        <v>0</v>
      </c>
      <c r="DI82" s="390"/>
      <c r="DJ82" s="390"/>
      <c r="DK82" s="390"/>
      <c r="DL82" s="390"/>
      <c r="DM82" s="390"/>
      <c r="DN82" s="390"/>
      <c r="DO82" s="390"/>
      <c r="DP82" s="391">
        <f t="shared" si="290"/>
        <v>20</v>
      </c>
      <c r="DQ82" s="376"/>
      <c r="DR82" s="376"/>
      <c r="DS82" s="385">
        <v>0</v>
      </c>
      <c r="DT82" s="385">
        <v>0</v>
      </c>
      <c r="DU82" s="385">
        <v>0</v>
      </c>
      <c r="DV82" s="385">
        <v>0</v>
      </c>
      <c r="DW82" s="385">
        <v>0</v>
      </c>
      <c r="DX82" s="385">
        <v>0</v>
      </c>
      <c r="DY82" s="385" t="s">
        <v>2733</v>
      </c>
      <c r="DZ82" s="14">
        <v>103605</v>
      </c>
      <c r="EA82" s="426"/>
      <c r="EB82" s="398">
        <v>17</v>
      </c>
      <c r="EC82" s="398" t="s">
        <v>1369</v>
      </c>
      <c r="ED82" s="398" t="s">
        <v>1370</v>
      </c>
      <c r="EF82" s="601">
        <f t="shared" si="291"/>
        <v>30</v>
      </c>
      <c r="EG82" s="597">
        <f t="shared" si="292"/>
        <v>35</v>
      </c>
      <c r="EI82" s="605">
        <f t="shared" si="255"/>
        <v>35</v>
      </c>
    </row>
    <row r="83" spans="1:139" s="372" customFormat="1" ht="16.149999999999999" customHeight="1">
      <c r="A83" s="573" t="s">
        <v>1246</v>
      </c>
      <c r="B83" s="409" t="s">
        <v>206</v>
      </c>
      <c r="C83" s="410" t="s">
        <v>206</v>
      </c>
      <c r="D83" s="394" t="s">
        <v>175</v>
      </c>
      <c r="E83" s="394" t="s">
        <v>207</v>
      </c>
      <c r="F83" s="394"/>
      <c r="G83" s="397">
        <v>96</v>
      </c>
      <c r="H83" s="394" t="s">
        <v>185</v>
      </c>
      <c r="I83" s="394" t="s">
        <v>177</v>
      </c>
      <c r="J83" s="394" t="s">
        <v>48</v>
      </c>
      <c r="K83" s="393"/>
      <c r="L83" s="393" t="s">
        <v>2130</v>
      </c>
      <c r="M83" s="396"/>
      <c r="N83" s="392"/>
      <c r="O83" s="408">
        <v>3</v>
      </c>
      <c r="P83" s="14">
        <v>102031</v>
      </c>
      <c r="Q83" s="14">
        <v>102031</v>
      </c>
      <c r="R83" s="576">
        <v>354</v>
      </c>
      <c r="S83" s="391">
        <v>20</v>
      </c>
      <c r="T83" s="382">
        <v>0</v>
      </c>
      <c r="U83" s="382">
        <v>11</v>
      </c>
      <c r="V83" s="423">
        <v>0</v>
      </c>
      <c r="W83" s="1882">
        <v>11</v>
      </c>
      <c r="X83" s="382">
        <f t="shared" si="322"/>
        <v>0</v>
      </c>
      <c r="Y83" s="423">
        <v>0</v>
      </c>
      <c r="Z83" s="1882">
        <v>0</v>
      </c>
      <c r="AA83" s="382">
        <f t="shared" si="278"/>
        <v>0</v>
      </c>
      <c r="AB83" s="423">
        <v>0</v>
      </c>
      <c r="AC83" s="1882">
        <v>0</v>
      </c>
      <c r="AD83" s="569">
        <v>1.875</v>
      </c>
      <c r="AE83" s="569">
        <v>1.875</v>
      </c>
      <c r="AF83" s="382">
        <f t="shared" si="293"/>
        <v>0</v>
      </c>
      <c r="AG83" s="382">
        <f t="shared" si="294"/>
        <v>0</v>
      </c>
      <c r="AH83" s="382">
        <f t="shared" si="295"/>
        <v>0</v>
      </c>
      <c r="AI83" s="382">
        <f t="shared" si="296"/>
        <v>0</v>
      </c>
      <c r="AJ83" s="382">
        <f t="shared" si="297"/>
        <v>0</v>
      </c>
      <c r="AK83" s="382">
        <f t="shared" si="298"/>
        <v>0</v>
      </c>
      <c r="AL83" s="382">
        <f t="shared" si="299"/>
        <v>0</v>
      </c>
      <c r="AM83" s="382">
        <f t="shared" si="300"/>
        <v>0</v>
      </c>
      <c r="AN83" s="453">
        <f t="shared" si="301"/>
        <v>0</v>
      </c>
      <c r="AO83" s="457">
        <f t="shared" si="302"/>
        <v>0</v>
      </c>
      <c r="AP83" s="455">
        <f t="shared" si="303"/>
        <v>0</v>
      </c>
      <c r="AQ83" s="383">
        <f t="shared" si="304"/>
        <v>0</v>
      </c>
      <c r="AR83" s="383">
        <f t="shared" si="305"/>
        <v>0</v>
      </c>
      <c r="AS83" s="383">
        <f t="shared" si="306"/>
        <v>0</v>
      </c>
      <c r="AT83" s="383">
        <f t="shared" si="307"/>
        <v>0</v>
      </c>
      <c r="AU83" s="383">
        <f t="shared" si="308"/>
        <v>0</v>
      </c>
      <c r="AV83" s="383">
        <f t="shared" si="309"/>
        <v>0</v>
      </c>
      <c r="AW83" s="383">
        <f t="shared" si="310"/>
        <v>0</v>
      </c>
      <c r="AX83" s="383">
        <f t="shared" si="279"/>
        <v>11</v>
      </c>
      <c r="AY83" s="383">
        <v>0</v>
      </c>
      <c r="AZ83" s="383">
        <f t="shared" si="321"/>
        <v>0</v>
      </c>
      <c r="BA83" s="382">
        <f t="shared" si="280"/>
        <v>0</v>
      </c>
      <c r="BB83" s="423">
        <v>0</v>
      </c>
      <c r="BC83" s="506">
        <f t="shared" si="273"/>
        <v>11</v>
      </c>
      <c r="BD83" s="382">
        <f t="shared" si="274"/>
        <v>0</v>
      </c>
      <c r="BE83" s="453">
        <f t="shared" si="275"/>
        <v>0</v>
      </c>
      <c r="BF83" s="382">
        <f t="shared" si="281"/>
        <v>0</v>
      </c>
      <c r="BG83" s="1882">
        <v>0</v>
      </c>
      <c r="BH83" s="1882">
        <v>0</v>
      </c>
      <c r="BI83" s="1882">
        <v>0</v>
      </c>
      <c r="BJ83" s="1882">
        <v>0</v>
      </c>
      <c r="BK83" s="1882">
        <v>0</v>
      </c>
      <c r="BL83" s="1882">
        <v>0</v>
      </c>
      <c r="BM83" s="1882">
        <v>0</v>
      </c>
      <c r="BN83" s="1882">
        <v>0</v>
      </c>
      <c r="BO83" s="1882">
        <v>0</v>
      </c>
      <c r="BP83" s="1882">
        <v>0</v>
      </c>
      <c r="BQ83" s="1882">
        <v>0</v>
      </c>
      <c r="BR83" s="1882">
        <v>0</v>
      </c>
      <c r="BS83" s="1882">
        <v>0</v>
      </c>
      <c r="BT83" s="13"/>
      <c r="BU83" s="384">
        <f t="shared" si="282"/>
        <v>1</v>
      </c>
      <c r="BV83" s="385">
        <f t="shared" si="283"/>
        <v>0</v>
      </c>
      <c r="BW83" s="386">
        <f t="shared" si="284"/>
        <v>0</v>
      </c>
      <c r="BX83" s="3"/>
      <c r="BY83" s="387">
        <f t="shared" si="276"/>
        <v>11</v>
      </c>
      <c r="BZ83" s="382">
        <f t="shared" si="285"/>
        <v>0</v>
      </c>
      <c r="CA83" s="382">
        <f t="shared" si="286"/>
        <v>0</v>
      </c>
      <c r="CB83" s="382">
        <f t="shared" si="287"/>
        <v>0</v>
      </c>
      <c r="CC83" s="382">
        <f t="shared" si="229"/>
        <v>0</v>
      </c>
      <c r="CD83" s="382">
        <f t="shared" si="230"/>
        <v>0</v>
      </c>
      <c r="CE83" s="382">
        <f t="shared" si="231"/>
        <v>0</v>
      </c>
      <c r="CF83" s="382">
        <f t="shared" si="232"/>
        <v>0</v>
      </c>
      <c r="CG83" s="382">
        <f t="shared" si="233"/>
        <v>0</v>
      </c>
      <c r="CH83" s="382">
        <f t="shared" si="234"/>
        <v>0</v>
      </c>
      <c r="CI83" s="382">
        <f t="shared" si="235"/>
        <v>0</v>
      </c>
      <c r="CJ83" s="382">
        <f t="shared" si="236"/>
        <v>0</v>
      </c>
      <c r="CK83" s="388">
        <f t="shared" si="237"/>
        <v>0</v>
      </c>
      <c r="CL83" s="3"/>
      <c r="CM83" s="384">
        <f t="shared" si="277"/>
        <v>0</v>
      </c>
      <c r="CN83" s="385">
        <f t="shared" si="288"/>
        <v>0</v>
      </c>
      <c r="CO83" s="385">
        <f t="shared" si="311"/>
        <v>0</v>
      </c>
      <c r="CP83" s="385">
        <f t="shared" si="312"/>
        <v>0</v>
      </c>
      <c r="CQ83" s="385">
        <f t="shared" si="313"/>
        <v>0</v>
      </c>
      <c r="CR83" s="385">
        <f t="shared" si="314"/>
        <v>0</v>
      </c>
      <c r="CS83" s="385">
        <f t="shared" si="315"/>
        <v>0</v>
      </c>
      <c r="CT83" s="385">
        <f t="shared" si="316"/>
        <v>0</v>
      </c>
      <c r="CU83" s="385">
        <f t="shared" si="317"/>
        <v>0</v>
      </c>
      <c r="CV83" s="385">
        <f t="shared" si="318"/>
        <v>0</v>
      </c>
      <c r="CW83" s="385">
        <f t="shared" si="319"/>
        <v>0</v>
      </c>
      <c r="CX83" s="386">
        <f t="shared" si="320"/>
        <v>0</v>
      </c>
      <c r="CY83" s="3"/>
      <c r="CZ83" s="586">
        <v>733</v>
      </c>
      <c r="DA83" s="582">
        <v>1104</v>
      </c>
      <c r="DB83" s="391">
        <v>481</v>
      </c>
      <c r="DC83" s="576">
        <v>354</v>
      </c>
      <c r="DD83" s="389">
        <v>0</v>
      </c>
      <c r="DE83" s="390">
        <v>0</v>
      </c>
      <c r="DF83" s="390">
        <v>20</v>
      </c>
      <c r="DG83" s="390">
        <v>0</v>
      </c>
      <c r="DH83" s="390">
        <f t="shared" si="289"/>
        <v>0</v>
      </c>
      <c r="DI83" s="390"/>
      <c r="DJ83" s="390"/>
      <c r="DK83" s="390"/>
      <c r="DL83" s="390"/>
      <c r="DM83" s="390"/>
      <c r="DN83" s="390"/>
      <c r="DO83" s="390"/>
      <c r="DP83" s="391">
        <f t="shared" si="290"/>
        <v>20</v>
      </c>
      <c r="DQ83" s="376"/>
      <c r="DR83" s="376"/>
      <c r="DS83" s="385">
        <v>0</v>
      </c>
      <c r="DT83" s="385">
        <v>0</v>
      </c>
      <c r="DU83" s="385">
        <v>0</v>
      </c>
      <c r="DV83" s="385">
        <v>0</v>
      </c>
      <c r="DW83" s="385">
        <v>0</v>
      </c>
      <c r="DX83" s="385">
        <v>0</v>
      </c>
      <c r="DY83" s="385" t="s">
        <v>2733</v>
      </c>
      <c r="DZ83" s="14">
        <v>102031</v>
      </c>
      <c r="EA83" s="426"/>
      <c r="EB83" s="398">
        <v>18</v>
      </c>
      <c r="EC83" s="398" t="s">
        <v>1369</v>
      </c>
      <c r="ED83" s="398" t="s">
        <v>1370</v>
      </c>
      <c r="EF83" s="601">
        <f t="shared" si="291"/>
        <v>30</v>
      </c>
      <c r="EG83" s="597">
        <f t="shared" si="292"/>
        <v>11</v>
      </c>
      <c r="EI83" s="605">
        <f t="shared" si="255"/>
        <v>11</v>
      </c>
    </row>
    <row r="84" spans="1:139" s="372" customFormat="1" ht="16.149999999999999" customHeight="1">
      <c r="A84" s="573" t="s">
        <v>1246</v>
      </c>
      <c r="B84" s="409" t="s">
        <v>209</v>
      </c>
      <c r="C84" s="410" t="s">
        <v>209</v>
      </c>
      <c r="D84" s="394" t="s">
        <v>175</v>
      </c>
      <c r="E84" s="394" t="s">
        <v>210</v>
      </c>
      <c r="F84" s="394"/>
      <c r="G84" s="397">
        <v>104</v>
      </c>
      <c r="H84" s="394" t="s">
        <v>182</v>
      </c>
      <c r="I84" s="394" t="s">
        <v>177</v>
      </c>
      <c r="J84" s="394" t="s">
        <v>48</v>
      </c>
      <c r="K84" s="393"/>
      <c r="L84" s="393" t="s">
        <v>2130</v>
      </c>
      <c r="M84" s="396"/>
      <c r="N84" s="392"/>
      <c r="O84" s="408">
        <v>3</v>
      </c>
      <c r="P84" s="14">
        <v>104435</v>
      </c>
      <c r="Q84" s="14">
        <v>104435</v>
      </c>
      <c r="R84" s="576">
        <v>153</v>
      </c>
      <c r="S84" s="391">
        <v>46</v>
      </c>
      <c r="T84" s="382">
        <v>0</v>
      </c>
      <c r="U84" s="382">
        <v>0</v>
      </c>
      <c r="V84" s="423">
        <v>0</v>
      </c>
      <c r="W84" s="1882">
        <v>0</v>
      </c>
      <c r="X84" s="382">
        <f t="shared" si="322"/>
        <v>0</v>
      </c>
      <c r="Y84" s="423">
        <v>0</v>
      </c>
      <c r="Z84" s="1882">
        <v>0</v>
      </c>
      <c r="AA84" s="382">
        <f t="shared" si="278"/>
        <v>0</v>
      </c>
      <c r="AB84" s="423">
        <v>0</v>
      </c>
      <c r="AC84" s="1882">
        <v>0</v>
      </c>
      <c r="AD84" s="569">
        <v>1.875</v>
      </c>
      <c r="AE84" s="569">
        <v>1.875</v>
      </c>
      <c r="AF84" s="382">
        <f t="shared" si="293"/>
        <v>0</v>
      </c>
      <c r="AG84" s="382">
        <f t="shared" si="294"/>
        <v>0</v>
      </c>
      <c r="AH84" s="382">
        <f t="shared" si="295"/>
        <v>0</v>
      </c>
      <c r="AI84" s="382">
        <f t="shared" si="296"/>
        <v>0</v>
      </c>
      <c r="AJ84" s="382">
        <f t="shared" si="297"/>
        <v>0</v>
      </c>
      <c r="AK84" s="382">
        <f t="shared" si="298"/>
        <v>0</v>
      </c>
      <c r="AL84" s="382">
        <f t="shared" si="299"/>
        <v>0</v>
      </c>
      <c r="AM84" s="382">
        <f t="shared" si="300"/>
        <v>0</v>
      </c>
      <c r="AN84" s="453">
        <f t="shared" si="301"/>
        <v>0</v>
      </c>
      <c r="AO84" s="457">
        <f t="shared" si="302"/>
        <v>0</v>
      </c>
      <c r="AP84" s="455">
        <f t="shared" si="303"/>
        <v>0</v>
      </c>
      <c r="AQ84" s="383">
        <f t="shared" si="304"/>
        <v>0</v>
      </c>
      <c r="AR84" s="383">
        <f t="shared" si="305"/>
        <v>0</v>
      </c>
      <c r="AS84" s="383">
        <f t="shared" si="306"/>
        <v>0</v>
      </c>
      <c r="AT84" s="383">
        <f t="shared" si="307"/>
        <v>0</v>
      </c>
      <c r="AU84" s="383">
        <f t="shared" si="308"/>
        <v>0</v>
      </c>
      <c r="AV84" s="383">
        <f t="shared" si="309"/>
        <v>0</v>
      </c>
      <c r="AW84" s="383">
        <f t="shared" si="310"/>
        <v>0</v>
      </c>
      <c r="AX84" s="383">
        <f t="shared" si="279"/>
        <v>0</v>
      </c>
      <c r="AY84" s="383">
        <v>0</v>
      </c>
      <c r="AZ84" s="383">
        <f t="shared" si="321"/>
        <v>0</v>
      </c>
      <c r="BA84" s="382">
        <f t="shared" si="280"/>
        <v>0</v>
      </c>
      <c r="BB84" s="423">
        <v>0</v>
      </c>
      <c r="BC84" s="506">
        <f t="shared" si="273"/>
        <v>0</v>
      </c>
      <c r="BD84" s="382">
        <f t="shared" si="274"/>
        <v>0</v>
      </c>
      <c r="BE84" s="453">
        <f t="shared" si="275"/>
        <v>0</v>
      </c>
      <c r="BF84" s="382">
        <f t="shared" si="281"/>
        <v>0</v>
      </c>
      <c r="BG84" s="1882">
        <v>0</v>
      </c>
      <c r="BH84" s="1882">
        <v>0</v>
      </c>
      <c r="BI84" s="1882">
        <v>0</v>
      </c>
      <c r="BJ84" s="1882">
        <v>0</v>
      </c>
      <c r="BK84" s="1882">
        <v>0</v>
      </c>
      <c r="BL84" s="1882">
        <v>0</v>
      </c>
      <c r="BM84" s="1882">
        <v>0</v>
      </c>
      <c r="BN84" s="1882">
        <v>0</v>
      </c>
      <c r="BO84" s="1882">
        <v>0</v>
      </c>
      <c r="BP84" s="1882">
        <v>0</v>
      </c>
      <c r="BQ84" s="1882">
        <v>0</v>
      </c>
      <c r="BR84" s="1882">
        <v>0</v>
      </c>
      <c r="BS84" s="1882">
        <v>0</v>
      </c>
      <c r="BT84" s="13"/>
      <c r="BU84" s="384">
        <f t="shared" si="282"/>
        <v>0</v>
      </c>
      <c r="BV84" s="385">
        <f t="shared" si="283"/>
        <v>0</v>
      </c>
      <c r="BW84" s="386">
        <f t="shared" si="284"/>
        <v>0</v>
      </c>
      <c r="BX84" s="3"/>
      <c r="BY84" s="387">
        <f t="shared" si="276"/>
        <v>0</v>
      </c>
      <c r="BZ84" s="382">
        <f t="shared" si="285"/>
        <v>0</v>
      </c>
      <c r="CA84" s="382">
        <f t="shared" si="286"/>
        <v>0</v>
      </c>
      <c r="CB84" s="382">
        <f t="shared" si="287"/>
        <v>0</v>
      </c>
      <c r="CC84" s="382">
        <f t="shared" si="229"/>
        <v>0</v>
      </c>
      <c r="CD84" s="382">
        <f t="shared" si="230"/>
        <v>0</v>
      </c>
      <c r="CE84" s="382">
        <f t="shared" si="231"/>
        <v>0</v>
      </c>
      <c r="CF84" s="382">
        <f t="shared" si="232"/>
        <v>0</v>
      </c>
      <c r="CG84" s="382">
        <f t="shared" si="233"/>
        <v>0</v>
      </c>
      <c r="CH84" s="382">
        <f t="shared" si="234"/>
        <v>0</v>
      </c>
      <c r="CI84" s="382">
        <f t="shared" si="235"/>
        <v>0</v>
      </c>
      <c r="CJ84" s="382">
        <f t="shared" si="236"/>
        <v>0</v>
      </c>
      <c r="CK84" s="388">
        <f t="shared" si="237"/>
        <v>0</v>
      </c>
      <c r="CL84" s="3"/>
      <c r="CM84" s="384">
        <f t="shared" si="277"/>
        <v>0</v>
      </c>
      <c r="CN84" s="385">
        <f t="shared" si="288"/>
        <v>0</v>
      </c>
      <c r="CO84" s="385">
        <f t="shared" si="311"/>
        <v>0</v>
      </c>
      <c r="CP84" s="385">
        <f t="shared" si="312"/>
        <v>0</v>
      </c>
      <c r="CQ84" s="385">
        <f t="shared" si="313"/>
        <v>0</v>
      </c>
      <c r="CR84" s="385">
        <f t="shared" si="314"/>
        <v>0</v>
      </c>
      <c r="CS84" s="385">
        <f t="shared" si="315"/>
        <v>0</v>
      </c>
      <c r="CT84" s="385">
        <f t="shared" si="316"/>
        <v>0</v>
      </c>
      <c r="CU84" s="385">
        <f t="shared" si="317"/>
        <v>0</v>
      </c>
      <c r="CV84" s="385">
        <f t="shared" si="318"/>
        <v>0</v>
      </c>
      <c r="CW84" s="385">
        <f t="shared" si="319"/>
        <v>0</v>
      </c>
      <c r="CX84" s="386">
        <f t="shared" si="320"/>
        <v>0</v>
      </c>
      <c r="CY84" s="3"/>
      <c r="CZ84" s="586">
        <v>164</v>
      </c>
      <c r="DA84" s="582">
        <v>186</v>
      </c>
      <c r="DB84" s="391">
        <v>144</v>
      </c>
      <c r="DC84" s="576">
        <v>153</v>
      </c>
      <c r="DD84" s="389">
        <v>0</v>
      </c>
      <c r="DE84" s="390">
        <v>0</v>
      </c>
      <c r="DF84" s="390">
        <v>46</v>
      </c>
      <c r="DG84" s="390">
        <v>0</v>
      </c>
      <c r="DH84" s="390">
        <f t="shared" si="289"/>
        <v>0</v>
      </c>
      <c r="DI84" s="390"/>
      <c r="DJ84" s="390"/>
      <c r="DK84" s="390"/>
      <c r="DL84" s="390"/>
      <c r="DM84" s="390"/>
      <c r="DN84" s="390"/>
      <c r="DO84" s="390"/>
      <c r="DP84" s="391">
        <f t="shared" si="290"/>
        <v>46</v>
      </c>
      <c r="DQ84" s="376"/>
      <c r="DR84" s="376"/>
      <c r="DS84" s="385">
        <v>0</v>
      </c>
      <c r="DT84" s="385">
        <v>0</v>
      </c>
      <c r="DU84" s="385">
        <v>0</v>
      </c>
      <c r="DV84" s="385">
        <v>0</v>
      </c>
      <c r="DW84" s="385">
        <v>0</v>
      </c>
      <c r="DX84" s="385">
        <v>0</v>
      </c>
      <c r="DY84" s="385" t="s">
        <v>2733</v>
      </c>
      <c r="DZ84" s="14">
        <v>104435</v>
      </c>
      <c r="EA84" s="426"/>
      <c r="EB84" s="398">
        <v>18</v>
      </c>
      <c r="EC84" s="398" t="s">
        <v>1369</v>
      </c>
      <c r="ED84" s="398" t="s">
        <v>1370</v>
      </c>
      <c r="EF84" s="601" t="str">
        <f t="shared" si="291"/>
        <v>ok</v>
      </c>
      <c r="EG84" s="597">
        <f t="shared" si="292"/>
        <v>0</v>
      </c>
      <c r="EI84" s="605">
        <f t="shared" si="255"/>
        <v>0</v>
      </c>
    </row>
    <row r="85" spans="1:139" s="372" customFormat="1" ht="16.149999999999999" customHeight="1">
      <c r="A85" s="573" t="s">
        <v>1246</v>
      </c>
      <c r="B85" s="407" t="s">
        <v>211</v>
      </c>
      <c r="C85" s="530" t="s">
        <v>211</v>
      </c>
      <c r="D85" s="393" t="s">
        <v>175</v>
      </c>
      <c r="E85" s="393" t="s">
        <v>212</v>
      </c>
      <c r="F85" s="393"/>
      <c r="G85" s="395">
        <v>92</v>
      </c>
      <c r="H85" s="393" t="s">
        <v>121</v>
      </c>
      <c r="I85" s="393" t="s">
        <v>177</v>
      </c>
      <c r="J85" s="393" t="s">
        <v>48</v>
      </c>
      <c r="K85" s="393"/>
      <c r="L85" s="393" t="s">
        <v>2130</v>
      </c>
      <c r="M85" s="396"/>
      <c r="N85" s="392"/>
      <c r="O85" s="408">
        <v>3</v>
      </c>
      <c r="P85" s="14">
        <v>123009</v>
      </c>
      <c r="Q85" s="14">
        <v>123009</v>
      </c>
      <c r="R85" s="576">
        <v>113</v>
      </c>
      <c r="S85" s="391">
        <v>0</v>
      </c>
      <c r="T85" s="382">
        <v>0</v>
      </c>
      <c r="U85" s="382">
        <v>1</v>
      </c>
      <c r="V85" s="423">
        <v>0</v>
      </c>
      <c r="W85" s="1882">
        <v>1</v>
      </c>
      <c r="X85" s="382">
        <f t="shared" si="322"/>
        <v>0</v>
      </c>
      <c r="Y85" s="423">
        <v>0</v>
      </c>
      <c r="Z85" s="1882">
        <v>0</v>
      </c>
      <c r="AA85" s="382">
        <f t="shared" si="278"/>
        <v>0</v>
      </c>
      <c r="AB85" s="423">
        <v>0</v>
      </c>
      <c r="AC85" s="1882">
        <v>0</v>
      </c>
      <c r="AD85" s="569">
        <v>1.875</v>
      </c>
      <c r="AE85" s="569">
        <v>1.875</v>
      </c>
      <c r="AF85" s="382">
        <f t="shared" si="293"/>
        <v>69.75</v>
      </c>
      <c r="AG85" s="382">
        <f t="shared" si="294"/>
        <v>18</v>
      </c>
      <c r="AH85" s="382">
        <f t="shared" si="295"/>
        <v>0</v>
      </c>
      <c r="AI85" s="382">
        <f t="shared" si="296"/>
        <v>0</v>
      </c>
      <c r="AJ85" s="382">
        <f t="shared" si="297"/>
        <v>0</v>
      </c>
      <c r="AK85" s="382">
        <f t="shared" si="298"/>
        <v>0</v>
      </c>
      <c r="AL85" s="382">
        <f t="shared" si="299"/>
        <v>0</v>
      </c>
      <c r="AM85" s="382">
        <f t="shared" si="300"/>
        <v>0</v>
      </c>
      <c r="AN85" s="453">
        <f t="shared" si="301"/>
        <v>0</v>
      </c>
      <c r="AO85" s="457">
        <f t="shared" si="302"/>
        <v>70</v>
      </c>
      <c r="AP85" s="455">
        <f t="shared" si="303"/>
        <v>2</v>
      </c>
      <c r="AQ85" s="383">
        <f t="shared" si="304"/>
        <v>0</v>
      </c>
      <c r="AR85" s="383">
        <f t="shared" si="305"/>
        <v>0</v>
      </c>
      <c r="AS85" s="383">
        <f t="shared" si="306"/>
        <v>0</v>
      </c>
      <c r="AT85" s="383">
        <f t="shared" si="307"/>
        <v>0</v>
      </c>
      <c r="AU85" s="383">
        <f t="shared" si="308"/>
        <v>0</v>
      </c>
      <c r="AV85" s="383">
        <f t="shared" si="309"/>
        <v>0</v>
      </c>
      <c r="AW85" s="383">
        <f t="shared" si="310"/>
        <v>0</v>
      </c>
      <c r="AX85" s="383">
        <f t="shared" si="279"/>
        <v>1</v>
      </c>
      <c r="AY85" s="383">
        <v>70</v>
      </c>
      <c r="AZ85" s="383">
        <f t="shared" si="321"/>
        <v>0</v>
      </c>
      <c r="BA85" s="382">
        <f t="shared" si="280"/>
        <v>0</v>
      </c>
      <c r="BB85" s="423">
        <v>0</v>
      </c>
      <c r="BC85" s="506">
        <f t="shared" si="273"/>
        <v>1</v>
      </c>
      <c r="BD85" s="382">
        <f t="shared" si="274"/>
        <v>0</v>
      </c>
      <c r="BE85" s="453">
        <f t="shared" si="275"/>
        <v>0</v>
      </c>
      <c r="BF85" s="382">
        <f t="shared" si="281"/>
        <v>-72</v>
      </c>
      <c r="BG85" s="1882">
        <v>54</v>
      </c>
      <c r="BH85" s="1882">
        <v>18</v>
      </c>
      <c r="BI85" s="1882">
        <v>0</v>
      </c>
      <c r="BJ85" s="1882">
        <v>0</v>
      </c>
      <c r="BK85" s="1882">
        <v>0</v>
      </c>
      <c r="BL85" s="1882">
        <v>0</v>
      </c>
      <c r="BM85" s="1882">
        <v>0</v>
      </c>
      <c r="BN85" s="1882">
        <v>0</v>
      </c>
      <c r="BO85" s="1882">
        <v>0</v>
      </c>
      <c r="BP85" s="1882">
        <v>0</v>
      </c>
      <c r="BQ85" s="1882">
        <v>0</v>
      </c>
      <c r="BR85" s="1882">
        <v>0</v>
      </c>
      <c r="BS85" s="1882">
        <v>0</v>
      </c>
      <c r="BT85" s="13"/>
      <c r="BU85" s="384">
        <f t="shared" si="282"/>
        <v>1</v>
      </c>
      <c r="BV85" s="385">
        <f t="shared" si="283"/>
        <v>0</v>
      </c>
      <c r="BW85" s="386">
        <f t="shared" si="284"/>
        <v>0</v>
      </c>
      <c r="BX85" s="3"/>
      <c r="BY85" s="387">
        <f t="shared" si="276"/>
        <v>1</v>
      </c>
      <c r="BZ85" s="382">
        <f t="shared" si="285"/>
        <v>0</v>
      </c>
      <c r="CA85" s="382">
        <f t="shared" si="286"/>
        <v>0</v>
      </c>
      <c r="CB85" s="382">
        <f t="shared" si="287"/>
        <v>70</v>
      </c>
      <c r="CC85" s="382">
        <f t="shared" si="229"/>
        <v>18</v>
      </c>
      <c r="CD85" s="382">
        <f t="shared" si="230"/>
        <v>0</v>
      </c>
      <c r="CE85" s="382">
        <f t="shared" si="231"/>
        <v>0</v>
      </c>
      <c r="CF85" s="382">
        <f t="shared" si="232"/>
        <v>0</v>
      </c>
      <c r="CG85" s="382">
        <f t="shared" si="233"/>
        <v>0</v>
      </c>
      <c r="CH85" s="382">
        <f t="shared" si="234"/>
        <v>0</v>
      </c>
      <c r="CI85" s="382">
        <f t="shared" si="235"/>
        <v>0</v>
      </c>
      <c r="CJ85" s="382">
        <f t="shared" si="236"/>
        <v>0</v>
      </c>
      <c r="CK85" s="388">
        <f t="shared" si="237"/>
        <v>0</v>
      </c>
      <c r="CL85" s="3"/>
      <c r="CM85" s="384">
        <f t="shared" si="277"/>
        <v>0</v>
      </c>
      <c r="CN85" s="385">
        <f t="shared" si="288"/>
        <v>0</v>
      </c>
      <c r="CO85" s="385">
        <f t="shared" si="311"/>
        <v>70</v>
      </c>
      <c r="CP85" s="385">
        <f t="shared" si="312"/>
        <v>2</v>
      </c>
      <c r="CQ85" s="385">
        <f t="shared" si="313"/>
        <v>0</v>
      </c>
      <c r="CR85" s="385">
        <f t="shared" si="314"/>
        <v>0</v>
      </c>
      <c r="CS85" s="385">
        <f t="shared" si="315"/>
        <v>0</v>
      </c>
      <c r="CT85" s="385">
        <f t="shared" si="316"/>
        <v>0</v>
      </c>
      <c r="CU85" s="385">
        <f t="shared" si="317"/>
        <v>0</v>
      </c>
      <c r="CV85" s="385">
        <f t="shared" si="318"/>
        <v>0</v>
      </c>
      <c r="CW85" s="385">
        <f t="shared" si="319"/>
        <v>0</v>
      </c>
      <c r="CX85" s="386">
        <f t="shared" si="320"/>
        <v>0</v>
      </c>
      <c r="CY85" s="3"/>
      <c r="CZ85" s="586">
        <v>152</v>
      </c>
      <c r="DA85" s="582">
        <v>75</v>
      </c>
      <c r="DB85" s="391">
        <v>141</v>
      </c>
      <c r="DC85" s="576">
        <v>113</v>
      </c>
      <c r="DD85" s="389">
        <v>0</v>
      </c>
      <c r="DE85" s="390">
        <v>0</v>
      </c>
      <c r="DF85" s="390">
        <v>0</v>
      </c>
      <c r="DG85" s="390">
        <v>0</v>
      </c>
      <c r="DH85" s="390">
        <f t="shared" si="289"/>
        <v>0</v>
      </c>
      <c r="DI85" s="390"/>
      <c r="DJ85" s="390"/>
      <c r="DK85" s="390"/>
      <c r="DL85" s="390"/>
      <c r="DM85" s="390"/>
      <c r="DN85" s="390"/>
      <c r="DO85" s="390"/>
      <c r="DP85" s="391">
        <f t="shared" si="290"/>
        <v>0</v>
      </c>
      <c r="DQ85" s="376"/>
      <c r="DR85" s="376"/>
      <c r="DS85" s="385">
        <v>0</v>
      </c>
      <c r="DT85" s="385">
        <v>0</v>
      </c>
      <c r="DU85" s="385">
        <v>0</v>
      </c>
      <c r="DV85" s="385">
        <v>0</v>
      </c>
      <c r="DW85" s="385">
        <v>0</v>
      </c>
      <c r="DX85" s="385">
        <v>0</v>
      </c>
      <c r="DY85" s="385" t="s">
        <v>2733</v>
      </c>
      <c r="DZ85" s="14">
        <v>123009</v>
      </c>
      <c r="EA85" s="426"/>
      <c r="EB85" s="398">
        <v>19</v>
      </c>
      <c r="EC85" s="398" t="s">
        <v>1369</v>
      </c>
      <c r="ED85" s="398" t="s">
        <v>1370</v>
      </c>
      <c r="EF85" s="601">
        <f t="shared" si="291"/>
        <v>30</v>
      </c>
      <c r="EG85" s="597">
        <f t="shared" si="292"/>
        <v>1</v>
      </c>
      <c r="EI85" s="605">
        <f t="shared" si="255"/>
        <v>1</v>
      </c>
    </row>
    <row r="86" spans="1:139" s="372" customFormat="1" ht="16.149999999999999" customHeight="1">
      <c r="A86" s="573" t="s">
        <v>1246</v>
      </c>
      <c r="B86" s="407" t="s">
        <v>213</v>
      </c>
      <c r="C86" s="530" t="s">
        <v>213</v>
      </c>
      <c r="D86" s="393" t="s">
        <v>175</v>
      </c>
      <c r="E86" s="393" t="s">
        <v>214</v>
      </c>
      <c r="F86" s="393"/>
      <c r="G86" s="395">
        <v>96</v>
      </c>
      <c r="H86" s="393" t="s">
        <v>185</v>
      </c>
      <c r="I86" s="393" t="s">
        <v>177</v>
      </c>
      <c r="J86" s="393" t="s">
        <v>48</v>
      </c>
      <c r="K86" s="393"/>
      <c r="L86" s="393" t="s">
        <v>2130</v>
      </c>
      <c r="M86" s="396"/>
      <c r="N86" s="392"/>
      <c r="O86" s="408">
        <v>3</v>
      </c>
      <c r="P86" s="14">
        <v>121950</v>
      </c>
      <c r="Q86" s="14">
        <v>121950</v>
      </c>
      <c r="R86" s="576">
        <v>64</v>
      </c>
      <c r="S86" s="391">
        <v>0</v>
      </c>
      <c r="T86" s="382">
        <v>0</v>
      </c>
      <c r="U86" s="382">
        <v>0</v>
      </c>
      <c r="V86" s="423">
        <v>0</v>
      </c>
      <c r="W86" s="1882">
        <v>0</v>
      </c>
      <c r="X86" s="382">
        <f t="shared" si="322"/>
        <v>0</v>
      </c>
      <c r="Y86" s="423">
        <v>0</v>
      </c>
      <c r="Z86" s="1882">
        <v>0</v>
      </c>
      <c r="AA86" s="382">
        <f t="shared" si="278"/>
        <v>0</v>
      </c>
      <c r="AB86" s="423">
        <v>0</v>
      </c>
      <c r="AC86" s="1882">
        <v>0</v>
      </c>
      <c r="AD86" s="569">
        <v>1.875</v>
      </c>
      <c r="AE86" s="569">
        <v>1.875</v>
      </c>
      <c r="AF86" s="382">
        <f t="shared" si="293"/>
        <v>37.75</v>
      </c>
      <c r="AG86" s="382">
        <f t="shared" si="294"/>
        <v>10</v>
      </c>
      <c r="AH86" s="382">
        <f t="shared" si="295"/>
        <v>0</v>
      </c>
      <c r="AI86" s="382">
        <f t="shared" si="296"/>
        <v>0</v>
      </c>
      <c r="AJ86" s="382">
        <f t="shared" si="297"/>
        <v>0</v>
      </c>
      <c r="AK86" s="382">
        <f t="shared" si="298"/>
        <v>0</v>
      </c>
      <c r="AL86" s="382">
        <f t="shared" si="299"/>
        <v>0</v>
      </c>
      <c r="AM86" s="382">
        <f t="shared" si="300"/>
        <v>0</v>
      </c>
      <c r="AN86" s="453">
        <f t="shared" si="301"/>
        <v>0</v>
      </c>
      <c r="AO86" s="457">
        <f t="shared" si="302"/>
        <v>38</v>
      </c>
      <c r="AP86" s="455">
        <f t="shared" si="303"/>
        <v>1</v>
      </c>
      <c r="AQ86" s="383">
        <f t="shared" si="304"/>
        <v>0</v>
      </c>
      <c r="AR86" s="383">
        <f t="shared" si="305"/>
        <v>0</v>
      </c>
      <c r="AS86" s="383">
        <f t="shared" si="306"/>
        <v>0</v>
      </c>
      <c r="AT86" s="383">
        <f t="shared" si="307"/>
        <v>0</v>
      </c>
      <c r="AU86" s="383">
        <f t="shared" si="308"/>
        <v>0</v>
      </c>
      <c r="AV86" s="383">
        <f t="shared" si="309"/>
        <v>0</v>
      </c>
      <c r="AW86" s="383">
        <f t="shared" si="310"/>
        <v>0</v>
      </c>
      <c r="AX86" s="383">
        <f t="shared" si="279"/>
        <v>0</v>
      </c>
      <c r="AY86" s="383">
        <v>38</v>
      </c>
      <c r="AZ86" s="383">
        <f t="shared" si="321"/>
        <v>0</v>
      </c>
      <c r="BA86" s="382">
        <f t="shared" si="280"/>
        <v>0</v>
      </c>
      <c r="BB86" s="423">
        <v>0</v>
      </c>
      <c r="BC86" s="506">
        <f t="shared" si="273"/>
        <v>0</v>
      </c>
      <c r="BD86" s="382">
        <f t="shared" si="274"/>
        <v>0</v>
      </c>
      <c r="BE86" s="453">
        <f t="shared" si="275"/>
        <v>0</v>
      </c>
      <c r="BF86" s="382">
        <f t="shared" si="281"/>
        <v>-39</v>
      </c>
      <c r="BG86" s="1882">
        <v>29</v>
      </c>
      <c r="BH86" s="1882">
        <v>10</v>
      </c>
      <c r="BI86" s="1882">
        <v>0</v>
      </c>
      <c r="BJ86" s="1882">
        <v>0</v>
      </c>
      <c r="BK86" s="1882">
        <v>0</v>
      </c>
      <c r="BL86" s="1882">
        <v>0</v>
      </c>
      <c r="BM86" s="1882">
        <v>0</v>
      </c>
      <c r="BN86" s="1882">
        <v>0</v>
      </c>
      <c r="BO86" s="1882">
        <v>0</v>
      </c>
      <c r="BP86" s="1882">
        <v>0</v>
      </c>
      <c r="BQ86" s="1882">
        <v>0</v>
      </c>
      <c r="BR86" s="1882">
        <v>0</v>
      </c>
      <c r="BS86" s="1882">
        <v>0</v>
      </c>
      <c r="BT86" s="13"/>
      <c r="BU86" s="384">
        <f t="shared" si="282"/>
        <v>0</v>
      </c>
      <c r="BV86" s="385">
        <f t="shared" si="283"/>
        <v>0</v>
      </c>
      <c r="BW86" s="386">
        <f t="shared" si="284"/>
        <v>0</v>
      </c>
      <c r="BX86" s="3"/>
      <c r="BY86" s="387">
        <f t="shared" si="276"/>
        <v>0</v>
      </c>
      <c r="BZ86" s="382">
        <f t="shared" si="285"/>
        <v>0</v>
      </c>
      <c r="CA86" s="382">
        <f t="shared" si="286"/>
        <v>0</v>
      </c>
      <c r="CB86" s="382">
        <f t="shared" si="287"/>
        <v>38</v>
      </c>
      <c r="CC86" s="382">
        <f t="shared" si="229"/>
        <v>10</v>
      </c>
      <c r="CD86" s="382">
        <f t="shared" si="230"/>
        <v>0</v>
      </c>
      <c r="CE86" s="382">
        <f t="shared" si="231"/>
        <v>0</v>
      </c>
      <c r="CF86" s="382">
        <f t="shared" si="232"/>
        <v>0</v>
      </c>
      <c r="CG86" s="382">
        <f t="shared" si="233"/>
        <v>0</v>
      </c>
      <c r="CH86" s="382">
        <f t="shared" si="234"/>
        <v>0</v>
      </c>
      <c r="CI86" s="382">
        <f t="shared" si="235"/>
        <v>0</v>
      </c>
      <c r="CJ86" s="382">
        <f t="shared" si="236"/>
        <v>0</v>
      </c>
      <c r="CK86" s="388">
        <f t="shared" si="237"/>
        <v>0</v>
      </c>
      <c r="CL86" s="3"/>
      <c r="CM86" s="384">
        <f t="shared" si="277"/>
        <v>0</v>
      </c>
      <c r="CN86" s="385">
        <f t="shared" si="288"/>
        <v>0</v>
      </c>
      <c r="CO86" s="385">
        <f t="shared" si="311"/>
        <v>38</v>
      </c>
      <c r="CP86" s="385">
        <f t="shared" si="312"/>
        <v>1</v>
      </c>
      <c r="CQ86" s="385">
        <f t="shared" si="313"/>
        <v>0</v>
      </c>
      <c r="CR86" s="385">
        <f t="shared" si="314"/>
        <v>0</v>
      </c>
      <c r="CS86" s="385">
        <f t="shared" si="315"/>
        <v>0</v>
      </c>
      <c r="CT86" s="385">
        <f t="shared" si="316"/>
        <v>0</v>
      </c>
      <c r="CU86" s="385">
        <f t="shared" si="317"/>
        <v>0</v>
      </c>
      <c r="CV86" s="385">
        <f t="shared" si="318"/>
        <v>0</v>
      </c>
      <c r="CW86" s="385">
        <f t="shared" si="319"/>
        <v>0</v>
      </c>
      <c r="CX86" s="386">
        <f t="shared" si="320"/>
        <v>0</v>
      </c>
      <c r="CY86" s="3"/>
      <c r="CZ86" s="586">
        <v>82</v>
      </c>
      <c r="DA86" s="582">
        <v>76</v>
      </c>
      <c r="DB86" s="391">
        <v>96</v>
      </c>
      <c r="DC86" s="576">
        <v>64</v>
      </c>
      <c r="DD86" s="389">
        <v>0</v>
      </c>
      <c r="DE86" s="390">
        <v>0</v>
      </c>
      <c r="DF86" s="390">
        <v>0</v>
      </c>
      <c r="DG86" s="390">
        <v>0</v>
      </c>
      <c r="DH86" s="390">
        <f t="shared" si="289"/>
        <v>0</v>
      </c>
      <c r="DI86" s="390"/>
      <c r="DJ86" s="390"/>
      <c r="DK86" s="390"/>
      <c r="DL86" s="390"/>
      <c r="DM86" s="390"/>
      <c r="DN86" s="390"/>
      <c r="DO86" s="390"/>
      <c r="DP86" s="391">
        <f t="shared" si="290"/>
        <v>0</v>
      </c>
      <c r="DQ86" s="376"/>
      <c r="DR86" s="376"/>
      <c r="DS86" s="385">
        <v>0</v>
      </c>
      <c r="DT86" s="385">
        <v>0</v>
      </c>
      <c r="DU86" s="385">
        <v>0</v>
      </c>
      <c r="DV86" s="385">
        <v>0</v>
      </c>
      <c r="DW86" s="385">
        <v>0</v>
      </c>
      <c r="DX86" s="385">
        <v>0</v>
      </c>
      <c r="DY86" s="385" t="s">
        <v>2733</v>
      </c>
      <c r="DZ86" s="14">
        <v>121950</v>
      </c>
      <c r="EA86" s="426"/>
      <c r="EB86" s="398">
        <v>19</v>
      </c>
      <c r="EC86" s="398" t="s">
        <v>1369</v>
      </c>
      <c r="ED86" s="398" t="s">
        <v>1370</v>
      </c>
      <c r="EF86" s="601" t="str">
        <f t="shared" si="291"/>
        <v>ok</v>
      </c>
      <c r="EG86" s="597">
        <f t="shared" si="292"/>
        <v>0</v>
      </c>
      <c r="EI86" s="605">
        <f t="shared" si="255"/>
        <v>0</v>
      </c>
    </row>
    <row r="87" spans="1:139" s="372" customFormat="1" ht="16.149999999999999" customHeight="1">
      <c r="A87" s="573" t="s">
        <v>1762</v>
      </c>
      <c r="B87" s="409" t="s">
        <v>1744</v>
      </c>
      <c r="C87" s="409" t="s">
        <v>1744</v>
      </c>
      <c r="D87" s="394" t="s">
        <v>175</v>
      </c>
      <c r="E87" s="394" t="s">
        <v>489</v>
      </c>
      <c r="F87" s="394"/>
      <c r="G87" s="397">
        <v>105</v>
      </c>
      <c r="H87" s="394" t="s">
        <v>73</v>
      </c>
      <c r="I87" s="394" t="s">
        <v>177</v>
      </c>
      <c r="J87" s="394" t="s">
        <v>48</v>
      </c>
      <c r="K87" s="393"/>
      <c r="L87" s="393" t="s">
        <v>2130</v>
      </c>
      <c r="M87" s="396"/>
      <c r="N87" s="392">
        <v>45124</v>
      </c>
      <c r="O87" s="408">
        <v>3</v>
      </c>
      <c r="P87" s="14">
        <v>122208</v>
      </c>
      <c r="Q87" s="14">
        <v>122208</v>
      </c>
      <c r="R87" s="576">
        <v>324</v>
      </c>
      <c r="S87" s="391">
        <v>56</v>
      </c>
      <c r="T87" s="382">
        <v>0</v>
      </c>
      <c r="U87" s="382">
        <v>0</v>
      </c>
      <c r="V87" s="423">
        <v>0</v>
      </c>
      <c r="W87" s="1882">
        <v>0</v>
      </c>
      <c r="X87" s="382">
        <f t="shared" si="322"/>
        <v>0</v>
      </c>
      <c r="Y87" s="423">
        <v>0</v>
      </c>
      <c r="Z87" s="1882">
        <v>0</v>
      </c>
      <c r="AA87" s="382">
        <f t="shared" si="278"/>
        <v>0</v>
      </c>
      <c r="AB87" s="423">
        <v>0</v>
      </c>
      <c r="AC87" s="1882">
        <v>0</v>
      </c>
      <c r="AD87" s="569">
        <v>1.875</v>
      </c>
      <c r="AE87" s="569">
        <v>1.875</v>
      </c>
      <c r="AF87" s="382">
        <f t="shared" si="293"/>
        <v>0</v>
      </c>
      <c r="AG87" s="382">
        <f t="shared" si="294"/>
        <v>0</v>
      </c>
      <c r="AH87" s="382">
        <f t="shared" si="295"/>
        <v>0</v>
      </c>
      <c r="AI87" s="382">
        <f t="shared" si="296"/>
        <v>0</v>
      </c>
      <c r="AJ87" s="382">
        <f t="shared" si="297"/>
        <v>0</v>
      </c>
      <c r="AK87" s="382">
        <f t="shared" si="298"/>
        <v>0</v>
      </c>
      <c r="AL87" s="382">
        <f t="shared" si="299"/>
        <v>0</v>
      </c>
      <c r="AM87" s="382">
        <f t="shared" si="300"/>
        <v>0</v>
      </c>
      <c r="AN87" s="453">
        <f t="shared" si="301"/>
        <v>0</v>
      </c>
      <c r="AO87" s="457">
        <f t="shared" si="302"/>
        <v>0</v>
      </c>
      <c r="AP87" s="455">
        <f t="shared" si="303"/>
        <v>0</v>
      </c>
      <c r="AQ87" s="383">
        <f t="shared" si="304"/>
        <v>0</v>
      </c>
      <c r="AR87" s="383">
        <f t="shared" si="305"/>
        <v>0</v>
      </c>
      <c r="AS87" s="383">
        <f t="shared" si="306"/>
        <v>0</v>
      </c>
      <c r="AT87" s="383">
        <f t="shared" si="307"/>
        <v>0</v>
      </c>
      <c r="AU87" s="383">
        <f t="shared" si="308"/>
        <v>0</v>
      </c>
      <c r="AV87" s="383">
        <f t="shared" si="309"/>
        <v>0</v>
      </c>
      <c r="AW87" s="383">
        <f t="shared" si="310"/>
        <v>0</v>
      </c>
      <c r="AX87" s="383">
        <f t="shared" si="279"/>
        <v>0</v>
      </c>
      <c r="AY87" s="383">
        <v>0</v>
      </c>
      <c r="AZ87" s="383">
        <f t="shared" si="321"/>
        <v>0</v>
      </c>
      <c r="BA87" s="382">
        <f t="shared" si="280"/>
        <v>0</v>
      </c>
      <c r="BB87" s="423">
        <v>0</v>
      </c>
      <c r="BC87" s="506">
        <f t="shared" si="273"/>
        <v>0</v>
      </c>
      <c r="BD87" s="382">
        <f t="shared" si="274"/>
        <v>0</v>
      </c>
      <c r="BE87" s="453">
        <f t="shared" si="275"/>
        <v>0</v>
      </c>
      <c r="BF87" s="382">
        <f t="shared" si="281"/>
        <v>0</v>
      </c>
      <c r="BG87" s="1882">
        <v>0</v>
      </c>
      <c r="BH87" s="1882">
        <v>0</v>
      </c>
      <c r="BI87" s="1882">
        <v>0</v>
      </c>
      <c r="BJ87" s="1882">
        <v>0</v>
      </c>
      <c r="BK87" s="1882">
        <v>0</v>
      </c>
      <c r="BL87" s="1882">
        <v>0</v>
      </c>
      <c r="BM87" s="1882">
        <v>0</v>
      </c>
      <c r="BN87" s="1882">
        <v>0</v>
      </c>
      <c r="BO87" s="1882">
        <v>0</v>
      </c>
      <c r="BP87" s="1882">
        <v>0</v>
      </c>
      <c r="BQ87" s="1882">
        <v>0</v>
      </c>
      <c r="BR87" s="1882">
        <v>0</v>
      </c>
      <c r="BS87" s="1882">
        <v>0</v>
      </c>
      <c r="BT87" s="13"/>
      <c r="BU87" s="384">
        <f t="shared" si="282"/>
        <v>0</v>
      </c>
      <c r="BV87" s="385">
        <f t="shared" si="283"/>
        <v>0</v>
      </c>
      <c r="BW87" s="386">
        <f t="shared" si="284"/>
        <v>0</v>
      </c>
      <c r="BX87" s="3"/>
      <c r="BY87" s="387">
        <f t="shared" si="276"/>
        <v>0</v>
      </c>
      <c r="BZ87" s="382">
        <f t="shared" si="285"/>
        <v>0</v>
      </c>
      <c r="CA87" s="382">
        <f t="shared" si="286"/>
        <v>0</v>
      </c>
      <c r="CB87" s="382">
        <f t="shared" si="287"/>
        <v>0</v>
      </c>
      <c r="CC87" s="382">
        <f t="shared" si="229"/>
        <v>0</v>
      </c>
      <c r="CD87" s="382">
        <f t="shared" si="230"/>
        <v>0</v>
      </c>
      <c r="CE87" s="382">
        <f t="shared" si="231"/>
        <v>0</v>
      </c>
      <c r="CF87" s="382">
        <f t="shared" si="232"/>
        <v>0</v>
      </c>
      <c r="CG87" s="382">
        <f t="shared" si="233"/>
        <v>0</v>
      </c>
      <c r="CH87" s="382">
        <f t="shared" si="234"/>
        <v>0</v>
      </c>
      <c r="CI87" s="382">
        <f t="shared" si="235"/>
        <v>0</v>
      </c>
      <c r="CJ87" s="382">
        <f t="shared" si="236"/>
        <v>0</v>
      </c>
      <c r="CK87" s="388">
        <f t="shared" si="237"/>
        <v>0</v>
      </c>
      <c r="CL87" s="3"/>
      <c r="CM87" s="384">
        <f t="shared" si="277"/>
        <v>0</v>
      </c>
      <c r="CN87" s="385">
        <f t="shared" si="288"/>
        <v>0</v>
      </c>
      <c r="CO87" s="385">
        <f t="shared" si="311"/>
        <v>0</v>
      </c>
      <c r="CP87" s="385">
        <f t="shared" si="312"/>
        <v>0</v>
      </c>
      <c r="CQ87" s="385">
        <f t="shared" si="313"/>
        <v>0</v>
      </c>
      <c r="CR87" s="385">
        <f t="shared" si="314"/>
        <v>0</v>
      </c>
      <c r="CS87" s="385">
        <f t="shared" si="315"/>
        <v>0</v>
      </c>
      <c r="CT87" s="385">
        <f t="shared" si="316"/>
        <v>0</v>
      </c>
      <c r="CU87" s="385">
        <f t="shared" si="317"/>
        <v>0</v>
      </c>
      <c r="CV87" s="385">
        <f t="shared" si="318"/>
        <v>0</v>
      </c>
      <c r="CW87" s="385">
        <f t="shared" si="319"/>
        <v>0</v>
      </c>
      <c r="CX87" s="386">
        <f t="shared" si="320"/>
        <v>0</v>
      </c>
      <c r="CY87" s="3"/>
      <c r="CZ87" s="586"/>
      <c r="DA87" s="582"/>
      <c r="DB87" s="391">
        <v>232</v>
      </c>
      <c r="DC87" s="576">
        <v>324</v>
      </c>
      <c r="DD87" s="389">
        <v>0</v>
      </c>
      <c r="DE87" s="390">
        <v>2</v>
      </c>
      <c r="DF87" s="390">
        <v>54</v>
      </c>
      <c r="DG87" s="390">
        <v>0</v>
      </c>
      <c r="DH87" s="390">
        <f t="shared" si="289"/>
        <v>0</v>
      </c>
      <c r="DI87" s="390"/>
      <c r="DJ87" s="390"/>
      <c r="DK87" s="390"/>
      <c r="DL87" s="390"/>
      <c r="DM87" s="390"/>
      <c r="DN87" s="390"/>
      <c r="DO87" s="390"/>
      <c r="DP87" s="391">
        <f t="shared" si="290"/>
        <v>56</v>
      </c>
      <c r="DQ87" s="376"/>
      <c r="DR87" s="376"/>
      <c r="DS87" s="385">
        <v>0</v>
      </c>
      <c r="DT87" s="385">
        <v>0</v>
      </c>
      <c r="DU87" s="385">
        <v>0</v>
      </c>
      <c r="DV87" s="385">
        <v>0</v>
      </c>
      <c r="DW87" s="385">
        <v>0</v>
      </c>
      <c r="DX87" s="385">
        <v>0</v>
      </c>
      <c r="DY87" s="385" t="s">
        <v>2733</v>
      </c>
      <c r="DZ87" s="14">
        <v>122208</v>
      </c>
      <c r="EA87" s="426"/>
      <c r="EB87" s="398">
        <v>19</v>
      </c>
      <c r="EC87" s="398" t="s">
        <v>1764</v>
      </c>
      <c r="ED87" s="398" t="s">
        <v>1370</v>
      </c>
      <c r="EF87" s="601" t="str">
        <f t="shared" si="291"/>
        <v>ok</v>
      </c>
      <c r="EG87" s="597">
        <f t="shared" si="292"/>
        <v>0</v>
      </c>
      <c r="EI87" s="605">
        <f t="shared" si="255"/>
        <v>0</v>
      </c>
    </row>
    <row r="88" spans="1:139" s="372" customFormat="1" ht="16.149999999999999" customHeight="1">
      <c r="A88" s="573" t="s">
        <v>1445</v>
      </c>
      <c r="B88" s="407" t="s">
        <v>215</v>
      </c>
      <c r="C88" s="530" t="s">
        <v>215</v>
      </c>
      <c r="D88" s="393" t="s">
        <v>175</v>
      </c>
      <c r="E88" s="393" t="s">
        <v>216</v>
      </c>
      <c r="F88" s="393"/>
      <c r="G88" s="395">
        <v>84</v>
      </c>
      <c r="H88" s="393" t="s">
        <v>182</v>
      </c>
      <c r="I88" s="393" t="s">
        <v>217</v>
      </c>
      <c r="J88" s="393" t="s">
        <v>48</v>
      </c>
      <c r="K88" s="393"/>
      <c r="L88" s="393" t="s">
        <v>2130</v>
      </c>
      <c r="M88" s="396"/>
      <c r="N88" s="392"/>
      <c r="O88" s="408">
        <v>3</v>
      </c>
      <c r="P88" s="14">
        <v>44304</v>
      </c>
      <c r="Q88" s="14">
        <v>44304</v>
      </c>
      <c r="R88" s="576">
        <v>380</v>
      </c>
      <c r="S88" s="391">
        <v>0</v>
      </c>
      <c r="T88" s="382">
        <v>0</v>
      </c>
      <c r="U88" s="382">
        <v>2</v>
      </c>
      <c r="V88" s="423">
        <v>160</v>
      </c>
      <c r="W88" s="1882">
        <v>2</v>
      </c>
      <c r="X88" s="382">
        <f t="shared" si="322"/>
        <v>160</v>
      </c>
      <c r="Y88" s="423">
        <v>20</v>
      </c>
      <c r="Z88" s="1882">
        <v>160</v>
      </c>
      <c r="AA88" s="382">
        <f t="shared" si="278"/>
        <v>20</v>
      </c>
      <c r="AB88" s="423">
        <v>0</v>
      </c>
      <c r="AC88" s="1882">
        <v>20</v>
      </c>
      <c r="AD88" s="569">
        <v>1.875</v>
      </c>
      <c r="AE88" s="569">
        <v>1.875</v>
      </c>
      <c r="AF88" s="382">
        <f t="shared" si="293"/>
        <v>20</v>
      </c>
      <c r="AG88" s="382">
        <f t="shared" si="294"/>
        <v>0</v>
      </c>
      <c r="AH88" s="382">
        <f t="shared" si="295"/>
        <v>0</v>
      </c>
      <c r="AI88" s="382">
        <f t="shared" si="296"/>
        <v>0</v>
      </c>
      <c r="AJ88" s="382">
        <f t="shared" si="297"/>
        <v>0</v>
      </c>
      <c r="AK88" s="382">
        <f t="shared" si="298"/>
        <v>0</v>
      </c>
      <c r="AL88" s="382">
        <f t="shared" si="299"/>
        <v>0</v>
      </c>
      <c r="AM88" s="382">
        <f t="shared" si="300"/>
        <v>0</v>
      </c>
      <c r="AN88" s="453">
        <f t="shared" si="301"/>
        <v>63</v>
      </c>
      <c r="AO88" s="457">
        <f t="shared" si="302"/>
        <v>20</v>
      </c>
      <c r="AP88" s="455">
        <f t="shared" si="303"/>
        <v>0</v>
      </c>
      <c r="AQ88" s="383">
        <f t="shared" si="304"/>
        <v>0</v>
      </c>
      <c r="AR88" s="383">
        <f t="shared" si="305"/>
        <v>0</v>
      </c>
      <c r="AS88" s="383">
        <f t="shared" si="306"/>
        <v>0</v>
      </c>
      <c r="AT88" s="383">
        <f t="shared" si="307"/>
        <v>0</v>
      </c>
      <c r="AU88" s="383">
        <f t="shared" si="308"/>
        <v>0</v>
      </c>
      <c r="AV88" s="383">
        <f t="shared" si="309"/>
        <v>0</v>
      </c>
      <c r="AW88" s="383">
        <f t="shared" si="310"/>
        <v>63</v>
      </c>
      <c r="AX88" s="383">
        <f t="shared" si="279"/>
        <v>182</v>
      </c>
      <c r="AY88" s="383">
        <v>20</v>
      </c>
      <c r="AZ88" s="383">
        <f t="shared" si="321"/>
        <v>0</v>
      </c>
      <c r="BA88" s="382">
        <f t="shared" si="280"/>
        <v>0</v>
      </c>
      <c r="BB88" s="423">
        <v>0</v>
      </c>
      <c r="BC88" s="506">
        <f t="shared" si="273"/>
        <v>2</v>
      </c>
      <c r="BD88" s="382">
        <f t="shared" si="274"/>
        <v>160</v>
      </c>
      <c r="BE88" s="453">
        <f t="shared" si="275"/>
        <v>20</v>
      </c>
      <c r="BF88" s="382">
        <f t="shared" si="281"/>
        <v>-200</v>
      </c>
      <c r="BG88" s="1882">
        <v>20</v>
      </c>
      <c r="BH88" s="1882">
        <v>0</v>
      </c>
      <c r="BI88" s="1882">
        <v>0</v>
      </c>
      <c r="BJ88" s="1882">
        <v>0</v>
      </c>
      <c r="BK88" s="1882">
        <v>0</v>
      </c>
      <c r="BL88" s="1882">
        <v>0</v>
      </c>
      <c r="BM88" s="1882">
        <v>0</v>
      </c>
      <c r="BN88" s="1882">
        <v>0</v>
      </c>
      <c r="BO88" s="1882">
        <v>0</v>
      </c>
      <c r="BP88" s="1882">
        <v>72</v>
      </c>
      <c r="BQ88" s="1882">
        <v>0</v>
      </c>
      <c r="BR88" s="1882">
        <v>0</v>
      </c>
      <c r="BS88" s="1882">
        <v>0</v>
      </c>
      <c r="BT88" s="13"/>
      <c r="BU88" s="384">
        <f t="shared" si="282"/>
        <v>1</v>
      </c>
      <c r="BV88" s="385">
        <f t="shared" si="283"/>
        <v>1</v>
      </c>
      <c r="BW88" s="386">
        <f t="shared" si="284"/>
        <v>1</v>
      </c>
      <c r="BX88" s="3"/>
      <c r="BY88" s="387">
        <f t="shared" si="276"/>
        <v>2</v>
      </c>
      <c r="BZ88" s="382">
        <f t="shared" si="285"/>
        <v>160</v>
      </c>
      <c r="CA88" s="382">
        <f t="shared" si="286"/>
        <v>20</v>
      </c>
      <c r="CB88" s="382">
        <f t="shared" si="287"/>
        <v>20</v>
      </c>
      <c r="CC88" s="382">
        <f t="shared" si="229"/>
        <v>0</v>
      </c>
      <c r="CD88" s="382">
        <f t="shared" si="230"/>
        <v>0</v>
      </c>
      <c r="CE88" s="382">
        <f t="shared" si="231"/>
        <v>0</v>
      </c>
      <c r="CF88" s="382">
        <f t="shared" si="232"/>
        <v>0</v>
      </c>
      <c r="CG88" s="382">
        <f t="shared" si="233"/>
        <v>0</v>
      </c>
      <c r="CH88" s="382">
        <f t="shared" si="234"/>
        <v>0</v>
      </c>
      <c r="CI88" s="382">
        <f t="shared" si="235"/>
        <v>0</v>
      </c>
      <c r="CJ88" s="382">
        <f t="shared" si="236"/>
        <v>63</v>
      </c>
      <c r="CK88" s="388">
        <f t="shared" si="237"/>
        <v>126</v>
      </c>
      <c r="CL88" s="3"/>
      <c r="CM88" s="384">
        <f t="shared" si="277"/>
        <v>160</v>
      </c>
      <c r="CN88" s="385">
        <f t="shared" si="288"/>
        <v>20</v>
      </c>
      <c r="CO88" s="385">
        <f t="shared" si="311"/>
        <v>20</v>
      </c>
      <c r="CP88" s="385">
        <f t="shared" si="312"/>
        <v>0</v>
      </c>
      <c r="CQ88" s="385">
        <f t="shared" si="313"/>
        <v>0</v>
      </c>
      <c r="CR88" s="385">
        <f t="shared" si="314"/>
        <v>0</v>
      </c>
      <c r="CS88" s="385">
        <f t="shared" si="315"/>
        <v>0</v>
      </c>
      <c r="CT88" s="385">
        <f t="shared" si="316"/>
        <v>0</v>
      </c>
      <c r="CU88" s="385">
        <f t="shared" si="317"/>
        <v>0</v>
      </c>
      <c r="CV88" s="385">
        <f t="shared" si="318"/>
        <v>0</v>
      </c>
      <c r="CW88" s="385">
        <f t="shared" si="319"/>
        <v>63</v>
      </c>
      <c r="CX88" s="386">
        <f t="shared" si="320"/>
        <v>63</v>
      </c>
      <c r="CY88" s="3"/>
      <c r="CZ88" s="586">
        <v>710</v>
      </c>
      <c r="DA88" s="582">
        <v>631</v>
      </c>
      <c r="DB88" s="391">
        <v>493</v>
      </c>
      <c r="DC88" s="576">
        <v>380</v>
      </c>
      <c r="DD88" s="389">
        <v>0</v>
      </c>
      <c r="DE88" s="390">
        <v>0</v>
      </c>
      <c r="DF88" s="390">
        <v>0</v>
      </c>
      <c r="DG88" s="390">
        <v>0</v>
      </c>
      <c r="DH88" s="390">
        <f t="shared" si="289"/>
        <v>0</v>
      </c>
      <c r="DI88" s="390"/>
      <c r="DJ88" s="390"/>
      <c r="DK88" s="390"/>
      <c r="DL88" s="390"/>
      <c r="DM88" s="390"/>
      <c r="DN88" s="390"/>
      <c r="DO88" s="390"/>
      <c r="DP88" s="391">
        <f t="shared" si="290"/>
        <v>0</v>
      </c>
      <c r="DQ88" s="376"/>
      <c r="DR88" s="376"/>
      <c r="DS88" s="385">
        <v>0</v>
      </c>
      <c r="DT88" s="385">
        <v>0</v>
      </c>
      <c r="DU88" s="385">
        <v>0</v>
      </c>
      <c r="DV88" s="385">
        <v>0</v>
      </c>
      <c r="DW88" s="385">
        <v>0</v>
      </c>
      <c r="DX88" s="385">
        <v>0</v>
      </c>
      <c r="DY88" s="385" t="s">
        <v>2733</v>
      </c>
      <c r="DZ88" s="14">
        <v>44304</v>
      </c>
      <c r="EA88" s="426"/>
      <c r="EB88" s="398">
        <v>15</v>
      </c>
      <c r="EC88" s="398" t="s">
        <v>1373</v>
      </c>
      <c r="ED88" s="398" t="s">
        <v>1576</v>
      </c>
      <c r="EF88" s="601">
        <f t="shared" si="291"/>
        <v>30</v>
      </c>
      <c r="EG88" s="597">
        <f t="shared" si="292"/>
        <v>2</v>
      </c>
      <c r="EI88" s="605">
        <f t="shared" si="255"/>
        <v>182</v>
      </c>
    </row>
    <row r="89" spans="1:139" s="372" customFormat="1" ht="16.149999999999999" customHeight="1">
      <c r="A89" s="573" t="s">
        <v>1446</v>
      </c>
      <c r="B89" s="407" t="s">
        <v>220</v>
      </c>
      <c r="C89" s="530" t="s">
        <v>220</v>
      </c>
      <c r="D89" s="393" t="s">
        <v>175</v>
      </c>
      <c r="E89" s="393" t="s">
        <v>221</v>
      </c>
      <c r="F89" s="393"/>
      <c r="G89" s="395">
        <v>84</v>
      </c>
      <c r="H89" s="393" t="s">
        <v>185</v>
      </c>
      <c r="I89" s="393" t="s">
        <v>217</v>
      </c>
      <c r="J89" s="393" t="s">
        <v>48</v>
      </c>
      <c r="K89" s="393"/>
      <c r="L89" s="393" t="s">
        <v>2130</v>
      </c>
      <c r="M89" s="396"/>
      <c r="N89" s="392"/>
      <c r="O89" s="408">
        <v>3</v>
      </c>
      <c r="P89" s="14">
        <v>36539</v>
      </c>
      <c r="Q89" s="14">
        <v>36539</v>
      </c>
      <c r="R89" s="576">
        <v>154</v>
      </c>
      <c r="S89" s="391">
        <v>0</v>
      </c>
      <c r="T89" s="382">
        <v>0</v>
      </c>
      <c r="U89" s="382">
        <v>0</v>
      </c>
      <c r="V89" s="423">
        <v>0</v>
      </c>
      <c r="W89" s="1882">
        <v>0</v>
      </c>
      <c r="X89" s="382">
        <f t="shared" si="322"/>
        <v>0</v>
      </c>
      <c r="Y89" s="423">
        <v>0</v>
      </c>
      <c r="Z89" s="1882">
        <v>0</v>
      </c>
      <c r="AA89" s="382">
        <f t="shared" si="278"/>
        <v>0</v>
      </c>
      <c r="AB89" s="423">
        <v>0</v>
      </c>
      <c r="AC89" s="1882">
        <v>0</v>
      </c>
      <c r="AD89" s="569">
        <v>1.875</v>
      </c>
      <c r="AE89" s="569">
        <v>1.875</v>
      </c>
      <c r="AF89" s="382">
        <f t="shared" si="293"/>
        <v>99.75</v>
      </c>
      <c r="AG89" s="382">
        <f t="shared" si="294"/>
        <v>50</v>
      </c>
      <c r="AH89" s="382">
        <f t="shared" si="295"/>
        <v>0</v>
      </c>
      <c r="AI89" s="382">
        <f t="shared" si="296"/>
        <v>0</v>
      </c>
      <c r="AJ89" s="382">
        <f t="shared" si="297"/>
        <v>0</v>
      </c>
      <c r="AK89" s="382">
        <f t="shared" si="298"/>
        <v>0</v>
      </c>
      <c r="AL89" s="382">
        <f t="shared" si="299"/>
        <v>0</v>
      </c>
      <c r="AM89" s="382">
        <f t="shared" si="300"/>
        <v>0</v>
      </c>
      <c r="AN89" s="453">
        <f t="shared" si="301"/>
        <v>0</v>
      </c>
      <c r="AO89" s="457">
        <f t="shared" si="302"/>
        <v>100</v>
      </c>
      <c r="AP89" s="455">
        <f t="shared" si="303"/>
        <v>6</v>
      </c>
      <c r="AQ89" s="383">
        <f t="shared" si="304"/>
        <v>0</v>
      </c>
      <c r="AR89" s="383">
        <f t="shared" si="305"/>
        <v>0</v>
      </c>
      <c r="AS89" s="383">
        <f t="shared" si="306"/>
        <v>0</v>
      </c>
      <c r="AT89" s="383">
        <f t="shared" si="307"/>
        <v>0</v>
      </c>
      <c r="AU89" s="383">
        <f t="shared" si="308"/>
        <v>0</v>
      </c>
      <c r="AV89" s="383">
        <f t="shared" si="309"/>
        <v>0</v>
      </c>
      <c r="AW89" s="383">
        <f t="shared" si="310"/>
        <v>0</v>
      </c>
      <c r="AX89" s="383">
        <f t="shared" si="279"/>
        <v>0</v>
      </c>
      <c r="AY89" s="383">
        <v>100</v>
      </c>
      <c r="AZ89" s="383">
        <f t="shared" si="321"/>
        <v>0</v>
      </c>
      <c r="BA89" s="382">
        <f t="shared" si="280"/>
        <v>0</v>
      </c>
      <c r="BB89" s="423">
        <v>0</v>
      </c>
      <c r="BC89" s="506">
        <f t="shared" si="273"/>
        <v>0</v>
      </c>
      <c r="BD89" s="382">
        <f t="shared" si="274"/>
        <v>0</v>
      </c>
      <c r="BE89" s="453">
        <f t="shared" si="275"/>
        <v>0</v>
      </c>
      <c r="BF89" s="382">
        <f t="shared" si="281"/>
        <v>-106</v>
      </c>
      <c r="BG89" s="1882">
        <v>56</v>
      </c>
      <c r="BH89" s="1882">
        <v>50</v>
      </c>
      <c r="BI89" s="1882">
        <v>0</v>
      </c>
      <c r="BJ89" s="1882">
        <v>0</v>
      </c>
      <c r="BK89" s="1882">
        <v>0</v>
      </c>
      <c r="BL89" s="1882">
        <v>0</v>
      </c>
      <c r="BM89" s="1882">
        <v>0</v>
      </c>
      <c r="BN89" s="1882">
        <v>0</v>
      </c>
      <c r="BO89" s="1882">
        <v>0</v>
      </c>
      <c r="BP89" s="1882">
        <v>0</v>
      </c>
      <c r="BQ89" s="1882">
        <v>0</v>
      </c>
      <c r="BR89" s="1882">
        <v>0</v>
      </c>
      <c r="BS89" s="1882">
        <v>0</v>
      </c>
      <c r="BT89" s="13"/>
      <c r="BU89" s="384">
        <f t="shared" si="282"/>
        <v>0</v>
      </c>
      <c r="BV89" s="385">
        <f t="shared" si="283"/>
        <v>0</v>
      </c>
      <c r="BW89" s="386">
        <f t="shared" si="284"/>
        <v>0</v>
      </c>
      <c r="BX89" s="3"/>
      <c r="BY89" s="387">
        <f t="shared" si="276"/>
        <v>0</v>
      </c>
      <c r="BZ89" s="382">
        <f t="shared" si="285"/>
        <v>0</v>
      </c>
      <c r="CA89" s="382">
        <f t="shared" si="286"/>
        <v>0</v>
      </c>
      <c r="CB89" s="382">
        <f t="shared" si="287"/>
        <v>100</v>
      </c>
      <c r="CC89" s="382">
        <f t="shared" si="229"/>
        <v>50</v>
      </c>
      <c r="CD89" s="382">
        <f t="shared" si="230"/>
        <v>0</v>
      </c>
      <c r="CE89" s="382">
        <f t="shared" si="231"/>
        <v>0</v>
      </c>
      <c r="CF89" s="382">
        <f t="shared" si="232"/>
        <v>0</v>
      </c>
      <c r="CG89" s="382">
        <f t="shared" si="233"/>
        <v>0</v>
      </c>
      <c r="CH89" s="382">
        <f t="shared" si="234"/>
        <v>0</v>
      </c>
      <c r="CI89" s="382">
        <f t="shared" si="235"/>
        <v>0</v>
      </c>
      <c r="CJ89" s="382">
        <f t="shared" si="236"/>
        <v>0</v>
      </c>
      <c r="CK89" s="388">
        <f t="shared" si="237"/>
        <v>0</v>
      </c>
      <c r="CL89" s="3"/>
      <c r="CM89" s="384">
        <f t="shared" si="277"/>
        <v>0</v>
      </c>
      <c r="CN89" s="385">
        <f t="shared" si="288"/>
        <v>0</v>
      </c>
      <c r="CO89" s="385">
        <f t="shared" si="311"/>
        <v>100</v>
      </c>
      <c r="CP89" s="385">
        <f t="shared" si="312"/>
        <v>6</v>
      </c>
      <c r="CQ89" s="385">
        <f t="shared" si="313"/>
        <v>0</v>
      </c>
      <c r="CR89" s="385">
        <f t="shared" si="314"/>
        <v>0</v>
      </c>
      <c r="CS89" s="385">
        <f t="shared" si="315"/>
        <v>0</v>
      </c>
      <c r="CT89" s="385">
        <f t="shared" si="316"/>
        <v>0</v>
      </c>
      <c r="CU89" s="385">
        <f t="shared" si="317"/>
        <v>0</v>
      </c>
      <c r="CV89" s="385">
        <f t="shared" si="318"/>
        <v>0</v>
      </c>
      <c r="CW89" s="385">
        <f t="shared" si="319"/>
        <v>0</v>
      </c>
      <c r="CX89" s="386">
        <f t="shared" si="320"/>
        <v>0</v>
      </c>
      <c r="CY89" s="3"/>
      <c r="CZ89" s="586">
        <v>396</v>
      </c>
      <c r="DA89" s="582">
        <v>601</v>
      </c>
      <c r="DB89" s="391">
        <v>246</v>
      </c>
      <c r="DC89" s="576">
        <v>154</v>
      </c>
      <c r="DD89" s="389">
        <v>0</v>
      </c>
      <c r="DE89" s="390">
        <v>0</v>
      </c>
      <c r="DF89" s="390">
        <v>0</v>
      </c>
      <c r="DG89" s="390">
        <v>0</v>
      </c>
      <c r="DH89" s="390">
        <f t="shared" si="289"/>
        <v>0</v>
      </c>
      <c r="DI89" s="390"/>
      <c r="DJ89" s="390"/>
      <c r="DK89" s="390"/>
      <c r="DL89" s="390"/>
      <c r="DM89" s="390"/>
      <c r="DN89" s="390"/>
      <c r="DO89" s="390"/>
      <c r="DP89" s="391">
        <f t="shared" si="290"/>
        <v>0</v>
      </c>
      <c r="DQ89" s="376"/>
      <c r="DR89" s="376"/>
      <c r="DS89" s="385">
        <v>0</v>
      </c>
      <c r="DT89" s="385">
        <v>0</v>
      </c>
      <c r="DU89" s="385">
        <v>0</v>
      </c>
      <c r="DV89" s="385">
        <v>0</v>
      </c>
      <c r="DW89" s="385">
        <v>0</v>
      </c>
      <c r="DX89" s="385">
        <v>0</v>
      </c>
      <c r="DY89" s="385" t="s">
        <v>2733</v>
      </c>
      <c r="DZ89" s="14">
        <v>36539</v>
      </c>
      <c r="EA89" s="426"/>
      <c r="EB89" s="398">
        <v>14</v>
      </c>
      <c r="EC89" s="398" t="s">
        <v>1375</v>
      </c>
      <c r="ED89" s="398" t="s">
        <v>1374</v>
      </c>
      <c r="EF89" s="601" t="str">
        <f t="shared" si="291"/>
        <v>ok</v>
      </c>
      <c r="EG89" s="597">
        <f t="shared" si="292"/>
        <v>0</v>
      </c>
      <c r="EI89" s="605">
        <f t="shared" si="255"/>
        <v>0</v>
      </c>
    </row>
    <row r="90" spans="1:139" s="372" customFormat="1" ht="16.149999999999999" customHeight="1">
      <c r="A90" s="573" t="s">
        <v>1445</v>
      </c>
      <c r="B90" s="407" t="s">
        <v>226</v>
      </c>
      <c r="C90" s="530" t="s">
        <v>226</v>
      </c>
      <c r="D90" s="393" t="s">
        <v>175</v>
      </c>
      <c r="E90" s="393" t="s">
        <v>227</v>
      </c>
      <c r="F90" s="393"/>
      <c r="G90" s="395">
        <v>85</v>
      </c>
      <c r="H90" s="393" t="s">
        <v>185</v>
      </c>
      <c r="I90" s="393" t="s">
        <v>217</v>
      </c>
      <c r="J90" s="393" t="s">
        <v>48</v>
      </c>
      <c r="K90" s="393"/>
      <c r="L90" s="393" t="s">
        <v>2130</v>
      </c>
      <c r="M90" s="396"/>
      <c r="N90" s="392"/>
      <c r="O90" s="408">
        <v>3</v>
      </c>
      <c r="P90" s="14">
        <v>60646</v>
      </c>
      <c r="Q90" s="14">
        <v>60646</v>
      </c>
      <c r="R90" s="576">
        <v>56</v>
      </c>
      <c r="S90" s="391">
        <v>0</v>
      </c>
      <c r="T90" s="382">
        <v>0</v>
      </c>
      <c r="U90" s="382">
        <v>0</v>
      </c>
      <c r="V90" s="423">
        <v>0</v>
      </c>
      <c r="W90" s="1882">
        <v>0</v>
      </c>
      <c r="X90" s="382">
        <f t="shared" si="322"/>
        <v>0</v>
      </c>
      <c r="Y90" s="423">
        <v>0</v>
      </c>
      <c r="Z90" s="1882">
        <v>0</v>
      </c>
      <c r="AA90" s="382">
        <f t="shared" si="278"/>
        <v>0</v>
      </c>
      <c r="AB90" s="423">
        <v>0</v>
      </c>
      <c r="AC90" s="1882">
        <v>0</v>
      </c>
      <c r="AD90" s="569">
        <v>1.875</v>
      </c>
      <c r="AE90" s="569">
        <v>1.875</v>
      </c>
      <c r="AF90" s="382">
        <f t="shared" si="293"/>
        <v>19.5</v>
      </c>
      <c r="AG90" s="382">
        <f t="shared" si="294"/>
        <v>4</v>
      </c>
      <c r="AH90" s="382">
        <f t="shared" si="295"/>
        <v>0</v>
      </c>
      <c r="AI90" s="382">
        <f t="shared" si="296"/>
        <v>0</v>
      </c>
      <c r="AJ90" s="382">
        <f t="shared" si="297"/>
        <v>0</v>
      </c>
      <c r="AK90" s="382">
        <f t="shared" si="298"/>
        <v>0</v>
      </c>
      <c r="AL90" s="382">
        <f t="shared" si="299"/>
        <v>0</v>
      </c>
      <c r="AM90" s="382">
        <f t="shared" si="300"/>
        <v>0</v>
      </c>
      <c r="AN90" s="453">
        <f t="shared" si="301"/>
        <v>0</v>
      </c>
      <c r="AO90" s="457">
        <f t="shared" si="302"/>
        <v>20</v>
      </c>
      <c r="AP90" s="455">
        <f t="shared" si="303"/>
        <v>0</v>
      </c>
      <c r="AQ90" s="383">
        <f t="shared" si="304"/>
        <v>0</v>
      </c>
      <c r="AR90" s="383">
        <f t="shared" si="305"/>
        <v>0</v>
      </c>
      <c r="AS90" s="383">
        <f t="shared" si="306"/>
        <v>0</v>
      </c>
      <c r="AT90" s="383">
        <f t="shared" si="307"/>
        <v>0</v>
      </c>
      <c r="AU90" s="383">
        <f t="shared" si="308"/>
        <v>0</v>
      </c>
      <c r="AV90" s="383">
        <f t="shared" si="309"/>
        <v>0</v>
      </c>
      <c r="AW90" s="383">
        <f t="shared" si="310"/>
        <v>0</v>
      </c>
      <c r="AX90" s="383">
        <f t="shared" si="279"/>
        <v>0</v>
      </c>
      <c r="AY90" s="383">
        <v>20</v>
      </c>
      <c r="AZ90" s="383">
        <f t="shared" si="321"/>
        <v>0</v>
      </c>
      <c r="BA90" s="382">
        <f t="shared" si="280"/>
        <v>0</v>
      </c>
      <c r="BB90" s="423">
        <v>0</v>
      </c>
      <c r="BC90" s="506">
        <f t="shared" si="273"/>
        <v>0</v>
      </c>
      <c r="BD90" s="382">
        <f t="shared" si="274"/>
        <v>0</v>
      </c>
      <c r="BE90" s="453">
        <f t="shared" si="275"/>
        <v>0</v>
      </c>
      <c r="BF90" s="382">
        <f t="shared" si="281"/>
        <v>-20</v>
      </c>
      <c r="BG90" s="1882">
        <v>16</v>
      </c>
      <c r="BH90" s="1882">
        <v>4</v>
      </c>
      <c r="BI90" s="1882">
        <v>0</v>
      </c>
      <c r="BJ90" s="1882">
        <v>0</v>
      </c>
      <c r="BK90" s="1882">
        <v>0</v>
      </c>
      <c r="BL90" s="1882">
        <v>0</v>
      </c>
      <c r="BM90" s="1882">
        <v>0</v>
      </c>
      <c r="BN90" s="1882">
        <v>0</v>
      </c>
      <c r="BO90" s="1882">
        <v>0</v>
      </c>
      <c r="BP90" s="1882">
        <v>0</v>
      </c>
      <c r="BQ90" s="1882">
        <v>0</v>
      </c>
      <c r="BR90" s="1882">
        <v>0</v>
      </c>
      <c r="BS90" s="1882">
        <v>0</v>
      </c>
      <c r="BT90" s="13"/>
      <c r="BU90" s="384">
        <f t="shared" si="282"/>
        <v>0</v>
      </c>
      <c r="BV90" s="385">
        <f t="shared" si="283"/>
        <v>0</v>
      </c>
      <c r="BW90" s="386">
        <f t="shared" si="284"/>
        <v>0</v>
      </c>
      <c r="BX90" s="3"/>
      <c r="BY90" s="387">
        <f t="shared" si="276"/>
        <v>0</v>
      </c>
      <c r="BZ90" s="382">
        <f t="shared" si="285"/>
        <v>0</v>
      </c>
      <c r="CA90" s="382">
        <f t="shared" si="286"/>
        <v>0</v>
      </c>
      <c r="CB90" s="382">
        <f t="shared" si="287"/>
        <v>20</v>
      </c>
      <c r="CC90" s="382">
        <f t="shared" si="229"/>
        <v>4</v>
      </c>
      <c r="CD90" s="382">
        <f t="shared" si="230"/>
        <v>0</v>
      </c>
      <c r="CE90" s="382">
        <f t="shared" si="231"/>
        <v>0</v>
      </c>
      <c r="CF90" s="382">
        <f t="shared" si="232"/>
        <v>0</v>
      </c>
      <c r="CG90" s="382">
        <f t="shared" si="233"/>
        <v>0</v>
      </c>
      <c r="CH90" s="382">
        <f t="shared" si="234"/>
        <v>0</v>
      </c>
      <c r="CI90" s="382">
        <f t="shared" si="235"/>
        <v>0</v>
      </c>
      <c r="CJ90" s="382">
        <f t="shared" si="236"/>
        <v>0</v>
      </c>
      <c r="CK90" s="388">
        <f t="shared" si="237"/>
        <v>0</v>
      </c>
      <c r="CL90" s="3"/>
      <c r="CM90" s="384">
        <f t="shared" si="277"/>
        <v>0</v>
      </c>
      <c r="CN90" s="385">
        <f t="shared" si="288"/>
        <v>0</v>
      </c>
      <c r="CO90" s="385">
        <f t="shared" si="311"/>
        <v>20</v>
      </c>
      <c r="CP90" s="385">
        <f t="shared" si="312"/>
        <v>0</v>
      </c>
      <c r="CQ90" s="385">
        <f t="shared" si="313"/>
        <v>0</v>
      </c>
      <c r="CR90" s="385">
        <f t="shared" si="314"/>
        <v>0</v>
      </c>
      <c r="CS90" s="385">
        <f t="shared" si="315"/>
        <v>0</v>
      </c>
      <c r="CT90" s="385">
        <f t="shared" si="316"/>
        <v>0</v>
      </c>
      <c r="CU90" s="385">
        <f t="shared" si="317"/>
        <v>0</v>
      </c>
      <c r="CV90" s="385">
        <f t="shared" si="318"/>
        <v>0</v>
      </c>
      <c r="CW90" s="385">
        <f t="shared" si="319"/>
        <v>0</v>
      </c>
      <c r="CX90" s="386">
        <f t="shared" si="320"/>
        <v>0</v>
      </c>
      <c r="CY90" s="3"/>
      <c r="CZ90" s="586">
        <v>76</v>
      </c>
      <c r="DA90" s="582">
        <v>4</v>
      </c>
      <c r="DB90" s="391">
        <v>56</v>
      </c>
      <c r="DC90" s="576">
        <v>56</v>
      </c>
      <c r="DD90" s="389">
        <v>0</v>
      </c>
      <c r="DE90" s="390">
        <v>0</v>
      </c>
      <c r="DF90" s="390">
        <v>0</v>
      </c>
      <c r="DG90" s="390">
        <v>0</v>
      </c>
      <c r="DH90" s="390">
        <f t="shared" si="289"/>
        <v>0</v>
      </c>
      <c r="DI90" s="390"/>
      <c r="DJ90" s="390"/>
      <c r="DK90" s="390"/>
      <c r="DL90" s="390"/>
      <c r="DM90" s="390"/>
      <c r="DN90" s="390"/>
      <c r="DO90" s="390"/>
      <c r="DP90" s="391">
        <f t="shared" si="290"/>
        <v>0</v>
      </c>
      <c r="DQ90" s="376"/>
      <c r="DR90" s="376"/>
      <c r="DS90" s="385">
        <v>0</v>
      </c>
      <c r="DT90" s="385">
        <v>0</v>
      </c>
      <c r="DU90" s="385">
        <v>0</v>
      </c>
      <c r="DV90" s="385">
        <v>0</v>
      </c>
      <c r="DW90" s="385">
        <v>0</v>
      </c>
      <c r="DX90" s="385">
        <v>0</v>
      </c>
      <c r="DY90" s="385" t="s">
        <v>2733</v>
      </c>
      <c r="DZ90" s="14">
        <v>60646</v>
      </c>
      <c r="EA90" s="426"/>
      <c r="EB90" s="398">
        <v>15</v>
      </c>
      <c r="EC90" s="398" t="s">
        <v>1373</v>
      </c>
      <c r="ED90" s="398" t="s">
        <v>1374</v>
      </c>
      <c r="EF90" s="601" t="str">
        <f t="shared" si="291"/>
        <v>ok</v>
      </c>
      <c r="EG90" s="597">
        <f t="shared" si="292"/>
        <v>0</v>
      </c>
      <c r="EI90" s="605">
        <f t="shared" si="255"/>
        <v>0</v>
      </c>
    </row>
    <row r="91" spans="1:139" s="372" customFormat="1" ht="16.149999999999999" customHeight="1">
      <c r="A91" s="573" t="s">
        <v>1246</v>
      </c>
      <c r="B91" s="409" t="s">
        <v>238</v>
      </c>
      <c r="C91" s="410" t="s">
        <v>238</v>
      </c>
      <c r="D91" s="394" t="s">
        <v>175</v>
      </c>
      <c r="E91" s="394" t="s">
        <v>239</v>
      </c>
      <c r="F91" s="394"/>
      <c r="G91" s="397">
        <v>94</v>
      </c>
      <c r="H91" s="394" t="s">
        <v>185</v>
      </c>
      <c r="I91" s="394" t="s">
        <v>217</v>
      </c>
      <c r="J91" s="394" t="s">
        <v>48</v>
      </c>
      <c r="K91" s="393"/>
      <c r="L91" s="393" t="s">
        <v>2130</v>
      </c>
      <c r="M91" s="396"/>
      <c r="N91" s="392"/>
      <c r="O91" s="408">
        <v>3</v>
      </c>
      <c r="P91" s="14">
        <v>80565</v>
      </c>
      <c r="Q91" s="14">
        <v>80565</v>
      </c>
      <c r="R91" s="576">
        <v>397</v>
      </c>
      <c r="S91" s="391">
        <v>0</v>
      </c>
      <c r="T91" s="382">
        <v>0</v>
      </c>
      <c r="U91" s="382">
        <v>1</v>
      </c>
      <c r="V91" s="423">
        <v>0</v>
      </c>
      <c r="W91" s="1882">
        <v>1</v>
      </c>
      <c r="X91" s="382">
        <f t="shared" si="322"/>
        <v>0</v>
      </c>
      <c r="Y91" s="423">
        <v>0</v>
      </c>
      <c r="Z91" s="1882">
        <v>0</v>
      </c>
      <c r="AA91" s="382">
        <f t="shared" si="278"/>
        <v>0</v>
      </c>
      <c r="AB91" s="423">
        <v>0</v>
      </c>
      <c r="AC91" s="1882">
        <v>0</v>
      </c>
      <c r="AD91" s="569">
        <v>1.875</v>
      </c>
      <c r="AE91" s="569">
        <v>1.875</v>
      </c>
      <c r="AF91" s="382">
        <f t="shared" si="293"/>
        <v>0</v>
      </c>
      <c r="AG91" s="382">
        <f t="shared" si="294"/>
        <v>0</v>
      </c>
      <c r="AH91" s="382">
        <f t="shared" si="295"/>
        <v>0</v>
      </c>
      <c r="AI91" s="382">
        <f t="shared" si="296"/>
        <v>0</v>
      </c>
      <c r="AJ91" s="382">
        <f t="shared" si="297"/>
        <v>0</v>
      </c>
      <c r="AK91" s="382">
        <f t="shared" si="298"/>
        <v>0</v>
      </c>
      <c r="AL91" s="382">
        <f t="shared" si="299"/>
        <v>0</v>
      </c>
      <c r="AM91" s="382">
        <f t="shared" si="300"/>
        <v>0</v>
      </c>
      <c r="AN91" s="453">
        <f t="shared" si="301"/>
        <v>0</v>
      </c>
      <c r="AO91" s="457">
        <f t="shared" si="302"/>
        <v>0</v>
      </c>
      <c r="AP91" s="455">
        <f t="shared" si="303"/>
        <v>0</v>
      </c>
      <c r="AQ91" s="383">
        <f t="shared" si="304"/>
        <v>0</v>
      </c>
      <c r="AR91" s="383">
        <f t="shared" si="305"/>
        <v>0</v>
      </c>
      <c r="AS91" s="383">
        <f t="shared" si="306"/>
        <v>0</v>
      </c>
      <c r="AT91" s="383">
        <f t="shared" si="307"/>
        <v>0</v>
      </c>
      <c r="AU91" s="383">
        <f t="shared" si="308"/>
        <v>0</v>
      </c>
      <c r="AV91" s="383">
        <f t="shared" si="309"/>
        <v>0</v>
      </c>
      <c r="AW91" s="383">
        <f t="shared" si="310"/>
        <v>0</v>
      </c>
      <c r="AX91" s="383">
        <f t="shared" si="279"/>
        <v>1</v>
      </c>
      <c r="AY91" s="383">
        <v>0</v>
      </c>
      <c r="AZ91" s="383">
        <f t="shared" si="321"/>
        <v>0</v>
      </c>
      <c r="BA91" s="382">
        <f t="shared" si="280"/>
        <v>0</v>
      </c>
      <c r="BB91" s="423">
        <v>0</v>
      </c>
      <c r="BC91" s="506">
        <f t="shared" si="273"/>
        <v>1</v>
      </c>
      <c r="BD91" s="382">
        <f t="shared" si="274"/>
        <v>0</v>
      </c>
      <c r="BE91" s="453">
        <f t="shared" si="275"/>
        <v>0</v>
      </c>
      <c r="BF91" s="382">
        <f t="shared" si="281"/>
        <v>0</v>
      </c>
      <c r="BG91" s="1882">
        <v>0</v>
      </c>
      <c r="BH91" s="1882">
        <v>0</v>
      </c>
      <c r="BI91" s="1882">
        <v>0</v>
      </c>
      <c r="BJ91" s="1882">
        <v>0</v>
      </c>
      <c r="BK91" s="1882">
        <v>0</v>
      </c>
      <c r="BL91" s="1882">
        <v>0</v>
      </c>
      <c r="BM91" s="1882">
        <v>0</v>
      </c>
      <c r="BN91" s="1882">
        <v>0</v>
      </c>
      <c r="BO91" s="1882">
        <v>0</v>
      </c>
      <c r="BP91" s="1882">
        <v>0</v>
      </c>
      <c r="BQ91" s="1882">
        <v>0</v>
      </c>
      <c r="BR91" s="1882">
        <v>0</v>
      </c>
      <c r="BS91" s="1882">
        <v>0</v>
      </c>
      <c r="BT91" s="13"/>
      <c r="BU91" s="384">
        <f t="shared" si="282"/>
        <v>1</v>
      </c>
      <c r="BV91" s="385">
        <f t="shared" si="283"/>
        <v>0</v>
      </c>
      <c r="BW91" s="386">
        <f t="shared" si="284"/>
        <v>0</v>
      </c>
      <c r="BX91" s="3"/>
      <c r="BY91" s="387">
        <f t="shared" si="276"/>
        <v>1</v>
      </c>
      <c r="BZ91" s="382">
        <f t="shared" si="285"/>
        <v>0</v>
      </c>
      <c r="CA91" s="382">
        <f t="shared" si="286"/>
        <v>0</v>
      </c>
      <c r="CB91" s="382">
        <f t="shared" si="287"/>
        <v>0</v>
      </c>
      <c r="CC91" s="382">
        <f t="shared" si="229"/>
        <v>0</v>
      </c>
      <c r="CD91" s="382">
        <f t="shared" si="230"/>
        <v>0</v>
      </c>
      <c r="CE91" s="382">
        <f t="shared" si="231"/>
        <v>0</v>
      </c>
      <c r="CF91" s="382">
        <f t="shared" si="232"/>
        <v>0</v>
      </c>
      <c r="CG91" s="382">
        <f t="shared" si="233"/>
        <v>0</v>
      </c>
      <c r="CH91" s="382">
        <f t="shared" si="234"/>
        <v>0</v>
      </c>
      <c r="CI91" s="382">
        <f t="shared" si="235"/>
        <v>0</v>
      </c>
      <c r="CJ91" s="382">
        <f t="shared" si="236"/>
        <v>0</v>
      </c>
      <c r="CK91" s="388">
        <f t="shared" si="237"/>
        <v>0</v>
      </c>
      <c r="CL91" s="3"/>
      <c r="CM91" s="384">
        <f t="shared" si="277"/>
        <v>0</v>
      </c>
      <c r="CN91" s="385">
        <f t="shared" si="288"/>
        <v>0</v>
      </c>
      <c r="CO91" s="385">
        <f t="shared" si="311"/>
        <v>0</v>
      </c>
      <c r="CP91" s="385">
        <f t="shared" si="312"/>
        <v>0</v>
      </c>
      <c r="CQ91" s="385">
        <f t="shared" si="313"/>
        <v>0</v>
      </c>
      <c r="CR91" s="385">
        <f t="shared" si="314"/>
        <v>0</v>
      </c>
      <c r="CS91" s="385">
        <f t="shared" si="315"/>
        <v>0</v>
      </c>
      <c r="CT91" s="385">
        <f t="shared" si="316"/>
        <v>0</v>
      </c>
      <c r="CU91" s="385">
        <f t="shared" si="317"/>
        <v>0</v>
      </c>
      <c r="CV91" s="385">
        <f t="shared" si="318"/>
        <v>0</v>
      </c>
      <c r="CW91" s="385">
        <f t="shared" si="319"/>
        <v>0</v>
      </c>
      <c r="CX91" s="386">
        <f t="shared" si="320"/>
        <v>0</v>
      </c>
      <c r="CY91" s="3"/>
      <c r="CZ91" s="586">
        <v>1178</v>
      </c>
      <c r="DA91" s="582">
        <v>1278</v>
      </c>
      <c r="DB91" s="391">
        <v>510</v>
      </c>
      <c r="DC91" s="576">
        <v>397</v>
      </c>
      <c r="DD91" s="389">
        <v>0</v>
      </c>
      <c r="DE91" s="390">
        <v>0</v>
      </c>
      <c r="DF91" s="390">
        <v>0</v>
      </c>
      <c r="DG91" s="390">
        <v>0</v>
      </c>
      <c r="DH91" s="390">
        <f t="shared" si="289"/>
        <v>0</v>
      </c>
      <c r="DI91" s="390"/>
      <c r="DJ91" s="390"/>
      <c r="DK91" s="390"/>
      <c r="DL91" s="390"/>
      <c r="DM91" s="390"/>
      <c r="DN91" s="390"/>
      <c r="DO91" s="390"/>
      <c r="DP91" s="391">
        <f t="shared" si="290"/>
        <v>0</v>
      </c>
      <c r="DQ91" s="376"/>
      <c r="DR91" s="376"/>
      <c r="DS91" s="385">
        <v>0</v>
      </c>
      <c r="DT91" s="385">
        <v>0</v>
      </c>
      <c r="DU91" s="385">
        <v>0</v>
      </c>
      <c r="DV91" s="385">
        <v>0</v>
      </c>
      <c r="DW91" s="385">
        <v>0</v>
      </c>
      <c r="DX91" s="385">
        <v>0</v>
      </c>
      <c r="DY91" s="385" t="s">
        <v>2733</v>
      </c>
      <c r="DZ91" s="14">
        <v>80565</v>
      </c>
      <c r="EA91" s="426"/>
      <c r="EB91" s="398">
        <v>17</v>
      </c>
      <c r="EC91" s="398" t="s">
        <v>1369</v>
      </c>
      <c r="ED91" s="398" t="s">
        <v>1370</v>
      </c>
      <c r="EF91" s="601">
        <f t="shared" si="291"/>
        <v>30</v>
      </c>
      <c r="EG91" s="597">
        <f t="shared" si="292"/>
        <v>1</v>
      </c>
      <c r="EI91" s="605">
        <f t="shared" si="255"/>
        <v>1</v>
      </c>
    </row>
    <row r="92" spans="1:139" s="372" customFormat="1" ht="16.149999999999999" customHeight="1">
      <c r="A92" s="573" t="s">
        <v>1246</v>
      </c>
      <c r="B92" s="407" t="s">
        <v>240</v>
      </c>
      <c r="C92" s="530" t="s">
        <v>240</v>
      </c>
      <c r="D92" s="393" t="s">
        <v>175</v>
      </c>
      <c r="E92" s="393" t="s">
        <v>241</v>
      </c>
      <c r="F92" s="393"/>
      <c r="G92" s="395">
        <v>95</v>
      </c>
      <c r="H92" s="393" t="s">
        <v>185</v>
      </c>
      <c r="I92" s="393" t="s">
        <v>217</v>
      </c>
      <c r="J92" s="393" t="s">
        <v>48</v>
      </c>
      <c r="K92" s="393"/>
      <c r="L92" s="393" t="s">
        <v>2130</v>
      </c>
      <c r="M92" s="396"/>
      <c r="N92" s="392"/>
      <c r="O92" s="408">
        <v>3</v>
      </c>
      <c r="P92" s="14">
        <v>86690</v>
      </c>
      <c r="Q92" s="14">
        <v>86690</v>
      </c>
      <c r="R92" s="576">
        <v>64</v>
      </c>
      <c r="S92" s="391">
        <v>0</v>
      </c>
      <c r="T92" s="382">
        <v>0</v>
      </c>
      <c r="U92" s="382">
        <v>0</v>
      </c>
      <c r="V92" s="423">
        <v>0</v>
      </c>
      <c r="W92" s="1882">
        <v>0</v>
      </c>
      <c r="X92" s="382">
        <f t="shared" si="322"/>
        <v>0</v>
      </c>
      <c r="Y92" s="423">
        <v>0</v>
      </c>
      <c r="Z92" s="1882">
        <v>0</v>
      </c>
      <c r="AA92" s="382">
        <f t="shared" si="278"/>
        <v>0</v>
      </c>
      <c r="AB92" s="423">
        <v>0</v>
      </c>
      <c r="AC92" s="1882">
        <v>0</v>
      </c>
      <c r="AD92" s="569">
        <v>1.875</v>
      </c>
      <c r="AE92" s="569">
        <v>1.875</v>
      </c>
      <c r="AF92" s="382">
        <f t="shared" si="293"/>
        <v>217.5</v>
      </c>
      <c r="AG92" s="382">
        <f t="shared" si="294"/>
        <v>100</v>
      </c>
      <c r="AH92" s="382">
        <f t="shared" si="295"/>
        <v>0</v>
      </c>
      <c r="AI92" s="382">
        <f t="shared" si="296"/>
        <v>0</v>
      </c>
      <c r="AJ92" s="382">
        <f t="shared" si="297"/>
        <v>0</v>
      </c>
      <c r="AK92" s="382">
        <f t="shared" si="298"/>
        <v>0</v>
      </c>
      <c r="AL92" s="382">
        <f t="shared" si="299"/>
        <v>0</v>
      </c>
      <c r="AM92" s="382">
        <f t="shared" si="300"/>
        <v>0</v>
      </c>
      <c r="AN92" s="453">
        <f t="shared" si="301"/>
        <v>21.875</v>
      </c>
      <c r="AO92" s="457">
        <f t="shared" si="302"/>
        <v>218</v>
      </c>
      <c r="AP92" s="455">
        <f t="shared" si="303"/>
        <v>12</v>
      </c>
      <c r="AQ92" s="383">
        <f t="shared" si="304"/>
        <v>0</v>
      </c>
      <c r="AR92" s="383">
        <f t="shared" si="305"/>
        <v>0</v>
      </c>
      <c r="AS92" s="383">
        <f t="shared" si="306"/>
        <v>0</v>
      </c>
      <c r="AT92" s="383">
        <f t="shared" si="307"/>
        <v>0</v>
      </c>
      <c r="AU92" s="383">
        <f t="shared" si="308"/>
        <v>0</v>
      </c>
      <c r="AV92" s="383">
        <f t="shared" si="309"/>
        <v>0</v>
      </c>
      <c r="AW92" s="383">
        <f t="shared" si="310"/>
        <v>22</v>
      </c>
      <c r="AX92" s="383">
        <f t="shared" si="279"/>
        <v>0</v>
      </c>
      <c r="AY92" s="383">
        <v>218</v>
      </c>
      <c r="AZ92" s="383">
        <f t="shared" si="321"/>
        <v>0</v>
      </c>
      <c r="BA92" s="382">
        <f t="shared" si="280"/>
        <v>0</v>
      </c>
      <c r="BB92" s="423">
        <v>0</v>
      </c>
      <c r="BC92" s="506">
        <f t="shared" si="273"/>
        <v>0</v>
      </c>
      <c r="BD92" s="382">
        <f t="shared" si="274"/>
        <v>0</v>
      </c>
      <c r="BE92" s="453">
        <f t="shared" si="275"/>
        <v>0</v>
      </c>
      <c r="BF92" s="382">
        <f t="shared" si="281"/>
        <v>-230</v>
      </c>
      <c r="BG92" s="1882">
        <v>130</v>
      </c>
      <c r="BH92" s="1882">
        <v>100</v>
      </c>
      <c r="BI92" s="1882">
        <v>0</v>
      </c>
      <c r="BJ92" s="1882">
        <v>0</v>
      </c>
      <c r="BK92" s="1882">
        <v>0</v>
      </c>
      <c r="BL92" s="1882">
        <v>0</v>
      </c>
      <c r="BM92" s="1882">
        <v>0</v>
      </c>
      <c r="BN92" s="1882">
        <v>0</v>
      </c>
      <c r="BO92" s="1882">
        <v>0</v>
      </c>
      <c r="BP92" s="1882">
        <v>25</v>
      </c>
      <c r="BQ92" s="1882">
        <v>0</v>
      </c>
      <c r="BR92" s="1882">
        <v>0</v>
      </c>
      <c r="BS92" s="1882">
        <v>0</v>
      </c>
      <c r="BT92" s="13"/>
      <c r="BU92" s="384">
        <f t="shared" si="282"/>
        <v>0</v>
      </c>
      <c r="BV92" s="385">
        <f t="shared" si="283"/>
        <v>0</v>
      </c>
      <c r="BW92" s="386">
        <f t="shared" si="284"/>
        <v>0</v>
      </c>
      <c r="BX92" s="3"/>
      <c r="BY92" s="387">
        <f t="shared" si="276"/>
        <v>0</v>
      </c>
      <c r="BZ92" s="382">
        <f t="shared" si="285"/>
        <v>0</v>
      </c>
      <c r="CA92" s="382">
        <f t="shared" si="286"/>
        <v>0</v>
      </c>
      <c r="CB92" s="382">
        <f t="shared" si="287"/>
        <v>218</v>
      </c>
      <c r="CC92" s="382">
        <f t="shared" si="229"/>
        <v>100</v>
      </c>
      <c r="CD92" s="382">
        <f t="shared" si="230"/>
        <v>0</v>
      </c>
      <c r="CE92" s="382">
        <f t="shared" si="231"/>
        <v>0</v>
      </c>
      <c r="CF92" s="382">
        <f t="shared" si="232"/>
        <v>0</v>
      </c>
      <c r="CG92" s="382">
        <f t="shared" si="233"/>
        <v>0</v>
      </c>
      <c r="CH92" s="382">
        <f t="shared" si="234"/>
        <v>0</v>
      </c>
      <c r="CI92" s="382">
        <f t="shared" si="235"/>
        <v>0</v>
      </c>
      <c r="CJ92" s="382">
        <f t="shared" si="236"/>
        <v>22</v>
      </c>
      <c r="CK92" s="388">
        <f t="shared" si="237"/>
        <v>44</v>
      </c>
      <c r="CL92" s="3"/>
      <c r="CM92" s="384">
        <f t="shared" si="277"/>
        <v>0</v>
      </c>
      <c r="CN92" s="385">
        <f t="shared" si="288"/>
        <v>0</v>
      </c>
      <c r="CO92" s="385">
        <f t="shared" si="311"/>
        <v>218</v>
      </c>
      <c r="CP92" s="385">
        <f t="shared" si="312"/>
        <v>12</v>
      </c>
      <c r="CQ92" s="385">
        <f t="shared" si="313"/>
        <v>0</v>
      </c>
      <c r="CR92" s="385">
        <f t="shared" si="314"/>
        <v>0</v>
      </c>
      <c r="CS92" s="385">
        <f t="shared" si="315"/>
        <v>0</v>
      </c>
      <c r="CT92" s="385">
        <f t="shared" si="316"/>
        <v>0</v>
      </c>
      <c r="CU92" s="385">
        <f t="shared" si="317"/>
        <v>0</v>
      </c>
      <c r="CV92" s="385">
        <f t="shared" si="318"/>
        <v>0</v>
      </c>
      <c r="CW92" s="385">
        <f t="shared" si="319"/>
        <v>22</v>
      </c>
      <c r="CX92" s="386">
        <f t="shared" si="320"/>
        <v>22</v>
      </c>
      <c r="CY92" s="3"/>
      <c r="CZ92" s="586">
        <v>106</v>
      </c>
      <c r="DA92" s="582">
        <v>42</v>
      </c>
      <c r="DB92" s="391">
        <v>116</v>
      </c>
      <c r="DC92" s="576">
        <v>64</v>
      </c>
      <c r="DD92" s="389">
        <v>0</v>
      </c>
      <c r="DE92" s="390">
        <v>0</v>
      </c>
      <c r="DF92" s="390">
        <v>0</v>
      </c>
      <c r="DG92" s="390">
        <v>0</v>
      </c>
      <c r="DH92" s="390">
        <f t="shared" si="289"/>
        <v>0</v>
      </c>
      <c r="DI92" s="390"/>
      <c r="DJ92" s="390"/>
      <c r="DK92" s="390"/>
      <c r="DL92" s="390"/>
      <c r="DM92" s="390"/>
      <c r="DN92" s="390"/>
      <c r="DO92" s="390"/>
      <c r="DP92" s="391">
        <f t="shared" si="290"/>
        <v>0</v>
      </c>
      <c r="DQ92" s="376"/>
      <c r="DR92" s="376"/>
      <c r="DS92" s="385">
        <v>0</v>
      </c>
      <c r="DT92" s="385">
        <v>0</v>
      </c>
      <c r="DU92" s="385">
        <v>0</v>
      </c>
      <c r="DV92" s="385">
        <v>0</v>
      </c>
      <c r="DW92" s="385">
        <v>0</v>
      </c>
      <c r="DX92" s="385">
        <v>0</v>
      </c>
      <c r="DY92" s="385" t="s">
        <v>2733</v>
      </c>
      <c r="DZ92" s="14">
        <v>86690</v>
      </c>
      <c r="EA92" s="426"/>
      <c r="EB92" s="398">
        <v>18</v>
      </c>
      <c r="EC92" s="398" t="s">
        <v>1369</v>
      </c>
      <c r="ED92" s="398" t="s">
        <v>1370</v>
      </c>
      <c r="EF92" s="601" t="str">
        <f t="shared" si="291"/>
        <v>ok</v>
      </c>
      <c r="EG92" s="597">
        <f t="shared" si="292"/>
        <v>0</v>
      </c>
      <c r="EI92" s="605">
        <f t="shared" si="255"/>
        <v>0</v>
      </c>
    </row>
    <row r="93" spans="1:139" s="372" customFormat="1" ht="16.149999999999999" customHeight="1">
      <c r="A93" s="573" t="s">
        <v>1447</v>
      </c>
      <c r="B93" s="409" t="s">
        <v>242</v>
      </c>
      <c r="C93" s="410" t="s">
        <v>242</v>
      </c>
      <c r="D93" s="394" t="s">
        <v>175</v>
      </c>
      <c r="E93" s="394" t="s">
        <v>243</v>
      </c>
      <c r="F93" s="394"/>
      <c r="G93" s="397">
        <v>98</v>
      </c>
      <c r="H93" s="394" t="s">
        <v>185</v>
      </c>
      <c r="I93" s="394" t="s">
        <v>217</v>
      </c>
      <c r="J93" s="394" t="s">
        <v>48</v>
      </c>
      <c r="K93" s="393"/>
      <c r="L93" s="393" t="s">
        <v>2130</v>
      </c>
      <c r="M93" s="396"/>
      <c r="N93" s="392"/>
      <c r="O93" s="408">
        <v>3</v>
      </c>
      <c r="P93" s="14">
        <v>64281</v>
      </c>
      <c r="Q93" s="14">
        <v>64281</v>
      </c>
      <c r="R93" s="576">
        <v>507</v>
      </c>
      <c r="S93" s="391">
        <v>0</v>
      </c>
      <c r="T93" s="382">
        <v>0</v>
      </c>
      <c r="U93" s="382">
        <v>1</v>
      </c>
      <c r="V93" s="423">
        <v>0</v>
      </c>
      <c r="W93" s="1882">
        <v>1</v>
      </c>
      <c r="X93" s="382">
        <f t="shared" si="322"/>
        <v>0</v>
      </c>
      <c r="Y93" s="423">
        <v>0</v>
      </c>
      <c r="Z93" s="1882">
        <v>0</v>
      </c>
      <c r="AA93" s="382">
        <f t="shared" si="278"/>
        <v>0</v>
      </c>
      <c r="AB93" s="423">
        <v>0</v>
      </c>
      <c r="AC93" s="1882">
        <v>0</v>
      </c>
      <c r="AD93" s="569">
        <v>1.875</v>
      </c>
      <c r="AE93" s="569">
        <v>1.875</v>
      </c>
      <c r="AF93" s="382">
        <f t="shared" si="293"/>
        <v>0</v>
      </c>
      <c r="AG93" s="382">
        <f t="shared" si="294"/>
        <v>0</v>
      </c>
      <c r="AH93" s="382">
        <f t="shared" si="295"/>
        <v>0</v>
      </c>
      <c r="AI93" s="382">
        <f t="shared" si="296"/>
        <v>0</v>
      </c>
      <c r="AJ93" s="382">
        <f t="shared" si="297"/>
        <v>0</v>
      </c>
      <c r="AK93" s="382">
        <f t="shared" si="298"/>
        <v>0</v>
      </c>
      <c r="AL93" s="382">
        <f t="shared" si="299"/>
        <v>0</v>
      </c>
      <c r="AM93" s="382">
        <f t="shared" si="300"/>
        <v>0</v>
      </c>
      <c r="AN93" s="453">
        <f t="shared" si="301"/>
        <v>0</v>
      </c>
      <c r="AO93" s="457">
        <f t="shared" si="302"/>
        <v>0</v>
      </c>
      <c r="AP93" s="455">
        <f t="shared" si="303"/>
        <v>0</v>
      </c>
      <c r="AQ93" s="383">
        <f t="shared" si="304"/>
        <v>0</v>
      </c>
      <c r="AR93" s="383">
        <f t="shared" si="305"/>
        <v>0</v>
      </c>
      <c r="AS93" s="383">
        <f t="shared" si="306"/>
        <v>0</v>
      </c>
      <c r="AT93" s="383">
        <f t="shared" si="307"/>
        <v>0</v>
      </c>
      <c r="AU93" s="383">
        <f t="shared" si="308"/>
        <v>0</v>
      </c>
      <c r="AV93" s="383">
        <f t="shared" si="309"/>
        <v>0</v>
      </c>
      <c r="AW93" s="383">
        <f t="shared" si="310"/>
        <v>0</v>
      </c>
      <c r="AX93" s="383">
        <f t="shared" si="279"/>
        <v>1</v>
      </c>
      <c r="AY93" s="383">
        <v>0</v>
      </c>
      <c r="AZ93" s="383">
        <f t="shared" si="321"/>
        <v>0</v>
      </c>
      <c r="BA93" s="382">
        <f t="shared" si="280"/>
        <v>0</v>
      </c>
      <c r="BB93" s="423">
        <v>0</v>
      </c>
      <c r="BC93" s="506">
        <f t="shared" si="273"/>
        <v>1</v>
      </c>
      <c r="BD93" s="382">
        <f t="shared" si="274"/>
        <v>0</v>
      </c>
      <c r="BE93" s="453">
        <f t="shared" si="275"/>
        <v>0</v>
      </c>
      <c r="BF93" s="382">
        <f t="shared" si="281"/>
        <v>0</v>
      </c>
      <c r="BG93" s="1882">
        <v>0</v>
      </c>
      <c r="BH93" s="1882">
        <v>0</v>
      </c>
      <c r="BI93" s="1882">
        <v>0</v>
      </c>
      <c r="BJ93" s="1882">
        <v>0</v>
      </c>
      <c r="BK93" s="1882">
        <v>0</v>
      </c>
      <c r="BL93" s="1882">
        <v>0</v>
      </c>
      <c r="BM93" s="1882">
        <v>0</v>
      </c>
      <c r="BN93" s="1882">
        <v>0</v>
      </c>
      <c r="BO93" s="1882">
        <v>0</v>
      </c>
      <c r="BP93" s="1882">
        <v>0</v>
      </c>
      <c r="BQ93" s="1882">
        <v>0</v>
      </c>
      <c r="BR93" s="1882">
        <v>0</v>
      </c>
      <c r="BS93" s="1882">
        <v>0</v>
      </c>
      <c r="BT93" s="13"/>
      <c r="BU93" s="384">
        <f t="shared" si="282"/>
        <v>1</v>
      </c>
      <c r="BV93" s="385">
        <f t="shared" si="283"/>
        <v>0</v>
      </c>
      <c r="BW93" s="386">
        <f t="shared" si="284"/>
        <v>0</v>
      </c>
      <c r="BX93" s="3"/>
      <c r="BY93" s="387">
        <f t="shared" si="276"/>
        <v>1</v>
      </c>
      <c r="BZ93" s="382">
        <f t="shared" si="285"/>
        <v>0</v>
      </c>
      <c r="CA93" s="382">
        <f t="shared" si="286"/>
        <v>0</v>
      </c>
      <c r="CB93" s="382">
        <f t="shared" si="287"/>
        <v>0</v>
      </c>
      <c r="CC93" s="382">
        <f t="shared" si="229"/>
        <v>0</v>
      </c>
      <c r="CD93" s="382">
        <f t="shared" si="230"/>
        <v>0</v>
      </c>
      <c r="CE93" s="382">
        <f t="shared" si="231"/>
        <v>0</v>
      </c>
      <c r="CF93" s="382">
        <f t="shared" si="232"/>
        <v>0</v>
      </c>
      <c r="CG93" s="382">
        <f t="shared" si="233"/>
        <v>0</v>
      </c>
      <c r="CH93" s="382">
        <f t="shared" si="234"/>
        <v>0</v>
      </c>
      <c r="CI93" s="382">
        <f t="shared" si="235"/>
        <v>0</v>
      </c>
      <c r="CJ93" s="382">
        <f t="shared" si="236"/>
        <v>0</v>
      </c>
      <c r="CK93" s="388">
        <f t="shared" si="237"/>
        <v>0</v>
      </c>
      <c r="CL93" s="3"/>
      <c r="CM93" s="384">
        <f t="shared" si="277"/>
        <v>0</v>
      </c>
      <c r="CN93" s="385">
        <f t="shared" si="288"/>
        <v>0</v>
      </c>
      <c r="CO93" s="385">
        <f t="shared" si="311"/>
        <v>0</v>
      </c>
      <c r="CP93" s="385">
        <f t="shared" si="312"/>
        <v>0</v>
      </c>
      <c r="CQ93" s="385">
        <f t="shared" si="313"/>
        <v>0</v>
      </c>
      <c r="CR93" s="385">
        <f t="shared" si="314"/>
        <v>0</v>
      </c>
      <c r="CS93" s="385">
        <f t="shared" si="315"/>
        <v>0</v>
      </c>
      <c r="CT93" s="385">
        <f t="shared" si="316"/>
        <v>0</v>
      </c>
      <c r="CU93" s="385">
        <f t="shared" si="317"/>
        <v>0</v>
      </c>
      <c r="CV93" s="385">
        <f t="shared" si="318"/>
        <v>0</v>
      </c>
      <c r="CW93" s="385">
        <f t="shared" si="319"/>
        <v>0</v>
      </c>
      <c r="CX93" s="386">
        <f t="shared" si="320"/>
        <v>0</v>
      </c>
      <c r="CY93" s="3"/>
      <c r="CZ93" s="586">
        <v>896</v>
      </c>
      <c r="DA93" s="582">
        <v>1053</v>
      </c>
      <c r="DB93" s="391">
        <v>245</v>
      </c>
      <c r="DC93" s="576">
        <v>507</v>
      </c>
      <c r="DD93" s="389">
        <v>0</v>
      </c>
      <c r="DE93" s="390">
        <v>0</v>
      </c>
      <c r="DF93" s="390">
        <v>0</v>
      </c>
      <c r="DG93" s="390">
        <v>0</v>
      </c>
      <c r="DH93" s="390">
        <f t="shared" si="289"/>
        <v>0</v>
      </c>
      <c r="DI93" s="390"/>
      <c r="DJ93" s="390"/>
      <c r="DK93" s="390"/>
      <c r="DL93" s="390"/>
      <c r="DM93" s="390"/>
      <c r="DN93" s="390"/>
      <c r="DO93" s="390"/>
      <c r="DP93" s="391">
        <f t="shared" si="290"/>
        <v>0</v>
      </c>
      <c r="DQ93" s="376"/>
      <c r="DR93" s="376"/>
      <c r="DS93" s="385">
        <v>0</v>
      </c>
      <c r="DT93" s="385">
        <v>0</v>
      </c>
      <c r="DU93" s="385">
        <v>0</v>
      </c>
      <c r="DV93" s="385">
        <v>0</v>
      </c>
      <c r="DW93" s="385">
        <v>0</v>
      </c>
      <c r="DX93" s="385">
        <v>0</v>
      </c>
      <c r="DY93" s="385" t="s">
        <v>2733</v>
      </c>
      <c r="DZ93" s="14">
        <v>64281</v>
      </c>
      <c r="EA93" s="426"/>
      <c r="EB93" s="398">
        <v>16</v>
      </c>
      <c r="EC93" s="398" t="s">
        <v>1376</v>
      </c>
      <c r="ED93" s="398" t="s">
        <v>1374</v>
      </c>
      <c r="EF93" s="601">
        <f t="shared" si="291"/>
        <v>30</v>
      </c>
      <c r="EG93" s="597">
        <f t="shared" si="292"/>
        <v>1</v>
      </c>
      <c r="EI93" s="605">
        <f t="shared" si="255"/>
        <v>1</v>
      </c>
    </row>
    <row r="94" spans="1:139" s="372" customFormat="1" ht="16.149999999999999" customHeight="1">
      <c r="A94" s="573" t="s">
        <v>1246</v>
      </c>
      <c r="B94" s="409" t="s">
        <v>244</v>
      </c>
      <c r="C94" s="410" t="s">
        <v>244</v>
      </c>
      <c r="D94" s="394" t="s">
        <v>175</v>
      </c>
      <c r="E94" s="394" t="s">
        <v>245</v>
      </c>
      <c r="F94" s="394"/>
      <c r="G94" s="397">
        <v>97</v>
      </c>
      <c r="H94" s="394" t="s">
        <v>185</v>
      </c>
      <c r="I94" s="394" t="s">
        <v>217</v>
      </c>
      <c r="J94" s="394" t="s">
        <v>48</v>
      </c>
      <c r="K94" s="393"/>
      <c r="L94" s="393" t="s">
        <v>2130</v>
      </c>
      <c r="M94" s="396"/>
      <c r="N94" s="392"/>
      <c r="O94" s="408">
        <v>3</v>
      </c>
      <c r="P94" s="14">
        <v>85975</v>
      </c>
      <c r="Q94" s="14">
        <v>85975</v>
      </c>
      <c r="R94" s="576">
        <v>428</v>
      </c>
      <c r="S94" s="391">
        <v>45</v>
      </c>
      <c r="T94" s="382">
        <v>0</v>
      </c>
      <c r="U94" s="382">
        <v>5</v>
      </c>
      <c r="V94" s="423">
        <v>0</v>
      </c>
      <c r="W94" s="1882">
        <v>5</v>
      </c>
      <c r="X94" s="382">
        <f t="shared" si="322"/>
        <v>0</v>
      </c>
      <c r="Y94" s="423">
        <v>0</v>
      </c>
      <c r="Z94" s="1882">
        <v>0</v>
      </c>
      <c r="AA94" s="382">
        <f t="shared" si="278"/>
        <v>0</v>
      </c>
      <c r="AB94" s="423">
        <v>0</v>
      </c>
      <c r="AC94" s="1882">
        <v>0</v>
      </c>
      <c r="AD94" s="569">
        <v>1.875</v>
      </c>
      <c r="AE94" s="569">
        <v>1.875</v>
      </c>
      <c r="AF94" s="382">
        <f t="shared" si="293"/>
        <v>0</v>
      </c>
      <c r="AG94" s="382">
        <f t="shared" si="294"/>
        <v>0</v>
      </c>
      <c r="AH94" s="382">
        <f t="shared" si="295"/>
        <v>0</v>
      </c>
      <c r="AI94" s="382">
        <f t="shared" si="296"/>
        <v>0</v>
      </c>
      <c r="AJ94" s="382">
        <f t="shared" si="297"/>
        <v>0</v>
      </c>
      <c r="AK94" s="382">
        <f t="shared" si="298"/>
        <v>0</v>
      </c>
      <c r="AL94" s="382">
        <f t="shared" si="299"/>
        <v>0</v>
      </c>
      <c r="AM94" s="382">
        <f t="shared" si="300"/>
        <v>0</v>
      </c>
      <c r="AN94" s="453">
        <f t="shared" si="301"/>
        <v>0</v>
      </c>
      <c r="AO94" s="457">
        <f t="shared" si="302"/>
        <v>0</v>
      </c>
      <c r="AP94" s="455">
        <f t="shared" si="303"/>
        <v>0</v>
      </c>
      <c r="AQ94" s="383">
        <f t="shared" si="304"/>
        <v>0</v>
      </c>
      <c r="AR94" s="383">
        <f t="shared" si="305"/>
        <v>0</v>
      </c>
      <c r="AS94" s="383">
        <f t="shared" si="306"/>
        <v>0</v>
      </c>
      <c r="AT94" s="383">
        <f t="shared" si="307"/>
        <v>0</v>
      </c>
      <c r="AU94" s="383">
        <f t="shared" si="308"/>
        <v>0</v>
      </c>
      <c r="AV94" s="383">
        <f t="shared" si="309"/>
        <v>0</v>
      </c>
      <c r="AW94" s="383">
        <f t="shared" si="310"/>
        <v>0</v>
      </c>
      <c r="AX94" s="383">
        <f t="shared" si="279"/>
        <v>5</v>
      </c>
      <c r="AY94" s="383">
        <v>0</v>
      </c>
      <c r="AZ94" s="383">
        <f t="shared" si="321"/>
        <v>0</v>
      </c>
      <c r="BA94" s="382">
        <f t="shared" si="280"/>
        <v>0</v>
      </c>
      <c r="BB94" s="423">
        <v>0</v>
      </c>
      <c r="BC94" s="506">
        <f t="shared" si="273"/>
        <v>5</v>
      </c>
      <c r="BD94" s="382">
        <f t="shared" si="274"/>
        <v>0</v>
      </c>
      <c r="BE94" s="453">
        <f t="shared" si="275"/>
        <v>0</v>
      </c>
      <c r="BF94" s="382">
        <f t="shared" si="281"/>
        <v>0</v>
      </c>
      <c r="BG94" s="1882">
        <v>0</v>
      </c>
      <c r="BH94" s="1882">
        <v>0</v>
      </c>
      <c r="BI94" s="1882">
        <v>0</v>
      </c>
      <c r="BJ94" s="1882">
        <v>0</v>
      </c>
      <c r="BK94" s="1882">
        <v>0</v>
      </c>
      <c r="BL94" s="1882">
        <v>0</v>
      </c>
      <c r="BM94" s="1882">
        <v>0</v>
      </c>
      <c r="BN94" s="1882">
        <v>0</v>
      </c>
      <c r="BO94" s="1882">
        <v>0</v>
      </c>
      <c r="BP94" s="1882">
        <v>0</v>
      </c>
      <c r="BQ94" s="1882">
        <v>0</v>
      </c>
      <c r="BR94" s="1882">
        <v>0</v>
      </c>
      <c r="BS94" s="1882">
        <v>0</v>
      </c>
      <c r="BT94" s="13"/>
      <c r="BU94" s="384">
        <f t="shared" si="282"/>
        <v>1</v>
      </c>
      <c r="BV94" s="385">
        <f t="shared" si="283"/>
        <v>0</v>
      </c>
      <c r="BW94" s="386">
        <f t="shared" si="284"/>
        <v>0</v>
      </c>
      <c r="BX94" s="3"/>
      <c r="BY94" s="387">
        <f t="shared" si="276"/>
        <v>5</v>
      </c>
      <c r="BZ94" s="382">
        <f t="shared" si="285"/>
        <v>0</v>
      </c>
      <c r="CA94" s="382">
        <f t="shared" si="286"/>
        <v>0</v>
      </c>
      <c r="CB94" s="382">
        <f t="shared" si="287"/>
        <v>0</v>
      </c>
      <c r="CC94" s="382">
        <f t="shared" si="229"/>
        <v>0</v>
      </c>
      <c r="CD94" s="382">
        <f t="shared" si="230"/>
        <v>0</v>
      </c>
      <c r="CE94" s="382">
        <f t="shared" si="231"/>
        <v>0</v>
      </c>
      <c r="CF94" s="382">
        <f t="shared" si="232"/>
        <v>0</v>
      </c>
      <c r="CG94" s="382">
        <f t="shared" si="233"/>
        <v>0</v>
      </c>
      <c r="CH94" s="382">
        <f t="shared" si="234"/>
        <v>0</v>
      </c>
      <c r="CI94" s="382">
        <f t="shared" si="235"/>
        <v>0</v>
      </c>
      <c r="CJ94" s="382">
        <f t="shared" si="236"/>
        <v>0</v>
      </c>
      <c r="CK94" s="388">
        <f t="shared" si="237"/>
        <v>0</v>
      </c>
      <c r="CL94" s="3"/>
      <c r="CM94" s="384">
        <f t="shared" si="277"/>
        <v>0</v>
      </c>
      <c r="CN94" s="385">
        <f t="shared" si="288"/>
        <v>0</v>
      </c>
      <c r="CO94" s="385">
        <f t="shared" si="311"/>
        <v>0</v>
      </c>
      <c r="CP94" s="385">
        <f t="shared" si="312"/>
        <v>0</v>
      </c>
      <c r="CQ94" s="385">
        <f t="shared" si="313"/>
        <v>0</v>
      </c>
      <c r="CR94" s="385">
        <f t="shared" si="314"/>
        <v>0</v>
      </c>
      <c r="CS94" s="385">
        <f t="shared" si="315"/>
        <v>0</v>
      </c>
      <c r="CT94" s="385">
        <f t="shared" si="316"/>
        <v>0</v>
      </c>
      <c r="CU94" s="385">
        <f t="shared" si="317"/>
        <v>0</v>
      </c>
      <c r="CV94" s="385">
        <f t="shared" si="318"/>
        <v>0</v>
      </c>
      <c r="CW94" s="385">
        <f t="shared" si="319"/>
        <v>0</v>
      </c>
      <c r="CX94" s="386">
        <f t="shared" si="320"/>
        <v>0</v>
      </c>
      <c r="CY94" s="3"/>
      <c r="CZ94" s="586">
        <v>456</v>
      </c>
      <c r="DA94" s="582">
        <v>646</v>
      </c>
      <c r="DB94" s="391">
        <v>250</v>
      </c>
      <c r="DC94" s="576">
        <v>428</v>
      </c>
      <c r="DD94" s="389">
        <v>5</v>
      </c>
      <c r="DE94" s="390">
        <v>0</v>
      </c>
      <c r="DF94" s="390">
        <v>40</v>
      </c>
      <c r="DG94" s="390">
        <v>0</v>
      </c>
      <c r="DH94" s="390">
        <f t="shared" si="289"/>
        <v>0</v>
      </c>
      <c r="DI94" s="390"/>
      <c r="DJ94" s="390"/>
      <c r="DK94" s="390"/>
      <c r="DL94" s="390"/>
      <c r="DM94" s="390"/>
      <c r="DN94" s="390"/>
      <c r="DO94" s="390"/>
      <c r="DP94" s="391">
        <f t="shared" si="290"/>
        <v>45</v>
      </c>
      <c r="DQ94" s="376"/>
      <c r="DR94" s="376"/>
      <c r="DS94" s="385">
        <v>0</v>
      </c>
      <c r="DT94" s="385">
        <v>0</v>
      </c>
      <c r="DU94" s="385">
        <v>0</v>
      </c>
      <c r="DV94" s="385">
        <v>0</v>
      </c>
      <c r="DW94" s="385">
        <v>0</v>
      </c>
      <c r="DX94" s="385">
        <v>0</v>
      </c>
      <c r="DY94" s="385" t="s">
        <v>2733</v>
      </c>
      <c r="DZ94" s="14">
        <v>85975</v>
      </c>
      <c r="EA94" s="426"/>
      <c r="EB94" s="398">
        <v>17</v>
      </c>
      <c r="EC94" s="398" t="s">
        <v>1369</v>
      </c>
      <c r="ED94" s="398" t="s">
        <v>1370</v>
      </c>
      <c r="EF94" s="601">
        <f t="shared" si="291"/>
        <v>30</v>
      </c>
      <c r="EG94" s="597">
        <f t="shared" si="292"/>
        <v>5</v>
      </c>
      <c r="EI94" s="605">
        <f t="shared" si="255"/>
        <v>5</v>
      </c>
    </row>
    <row r="95" spans="1:139" s="372" customFormat="1" ht="16.149999999999999" customHeight="1">
      <c r="A95" s="573" t="s">
        <v>1382</v>
      </c>
      <c r="B95" s="407" t="s">
        <v>2193</v>
      </c>
      <c r="C95" s="530">
        <v>300135594</v>
      </c>
      <c r="D95" s="393" t="s">
        <v>175</v>
      </c>
      <c r="E95" s="393" t="s">
        <v>481</v>
      </c>
      <c r="F95" s="393"/>
      <c r="G95" s="393" t="s">
        <v>788</v>
      </c>
      <c r="H95" s="393" t="s">
        <v>55</v>
      </c>
      <c r="I95" s="393" t="s">
        <v>2037</v>
      </c>
      <c r="J95" s="393" t="s">
        <v>131</v>
      </c>
      <c r="K95" s="393" t="s">
        <v>2206</v>
      </c>
      <c r="L95" s="393" t="s">
        <v>2208</v>
      </c>
      <c r="M95" s="396">
        <v>45778</v>
      </c>
      <c r="N95" s="392" t="s">
        <v>2055</v>
      </c>
      <c r="O95" s="408">
        <v>3</v>
      </c>
      <c r="P95" s="14">
        <v>115748</v>
      </c>
      <c r="Q95" s="14">
        <v>115748</v>
      </c>
      <c r="R95" s="576">
        <v>184</v>
      </c>
      <c r="S95" s="391">
        <v>8</v>
      </c>
      <c r="T95" s="382">
        <v>0</v>
      </c>
      <c r="U95" s="382">
        <v>0</v>
      </c>
      <c r="V95" s="423">
        <v>0</v>
      </c>
      <c r="W95" s="1882">
        <v>0</v>
      </c>
      <c r="X95" s="382">
        <f t="shared" si="322"/>
        <v>0</v>
      </c>
      <c r="Y95" s="423">
        <v>184</v>
      </c>
      <c r="Z95" s="1882">
        <v>0</v>
      </c>
      <c r="AA95" s="382">
        <f t="shared" si="278"/>
        <v>184</v>
      </c>
      <c r="AB95" s="423">
        <v>416</v>
      </c>
      <c r="AC95" s="1882">
        <v>360</v>
      </c>
      <c r="AD95" s="569">
        <v>1.875</v>
      </c>
      <c r="AE95" s="569">
        <v>1.875</v>
      </c>
      <c r="AF95" s="382">
        <f t="shared" ref="AF95:AF107" si="323">IF($AD95&lt;=1,$AD95*BI95,IF($AD95&lt;=2,BI95+(($AD95-1)*BJ95),BI95+BJ95+BK95))</f>
        <v>0</v>
      </c>
      <c r="AG95" s="382">
        <f t="shared" ref="AG95:AG107" si="324">IF($AD95&lt;=1,$AD95*BJ95,IF($AD95&lt;=2,BJ95+(($AD95-1)*BK95),BJ95+BK95+BL95))</f>
        <v>0</v>
      </c>
      <c r="AH95" s="382">
        <f t="shared" ref="AH95:AH107" si="325">IF($AD95&lt;=1,$AD95*BK95,IF($AD95&lt;=2,BK95+(($AD95-1)*BL95),BK95+BL95+BM95))</f>
        <v>0</v>
      </c>
      <c r="AI95" s="382">
        <f t="shared" ref="AI95:AI107" si="326">IF($AD95&lt;=1,$AD95*BL95,IF($AD95&lt;=2,BL95+(($AD95-1)*BM95),BL95+BM95+BN95))</f>
        <v>0</v>
      </c>
      <c r="AJ95" s="382">
        <f t="shared" ref="AJ95:AJ107" si="327">IF($AD95&lt;=1,$AD95*BM95,IF($AD95&lt;=2,BM95+(($AD95-1)*BN95),BM95+BN95+BO95))</f>
        <v>0</v>
      </c>
      <c r="AK95" s="382">
        <f t="shared" ref="AK95:AK107" si="328">IF($AE95&lt;=1,$AE95*BN95,IF($AE95&lt;=2,BN95+(($AE95-1)*BO95),BN95+BO95+BP95))</f>
        <v>0</v>
      </c>
      <c r="AL95" s="382">
        <f t="shared" ref="AL95:AL107" si="329">IF($AE95&lt;=1,$AE95*BO95,IF($AE95&lt;=2,BO95+(($AE95-1)*BP95),BO95+BP95+BQ95))</f>
        <v>105</v>
      </c>
      <c r="AM95" s="382">
        <f t="shared" ref="AM95:AM107" si="330">IF($AE95&lt;=1,$AE95*BP95,IF($AE95&lt;=2,BP95+(($AE95-1)*BQ95),BP95+BQ95+BR95))</f>
        <v>120</v>
      </c>
      <c r="AN95" s="453">
        <f t="shared" ref="AN95:AN107" si="331">IF($AD95&lt;=1,$AD95*BQ95,IF($AD95&lt;=2,BQ95+(($AD95-1)*BR95),BQ95+BR95+BS95))</f>
        <v>0</v>
      </c>
      <c r="AO95" s="457">
        <f t="shared" ref="AO95:AO107" si="332">ROUND(IF(CC95-BH95-AF95&gt;0,0,AF95+BH95-CC95),0)</f>
        <v>0</v>
      </c>
      <c r="AP95" s="455">
        <f t="shared" ref="AP95:AP107" si="333">ROUND(IF(CD95-BI95-AG95&gt;0,0,AG95+BI95-CD95),0)</f>
        <v>0</v>
      </c>
      <c r="AQ95" s="383">
        <f t="shared" ref="AQ95:AQ107" si="334">ROUND(IF(CE95-BJ95-AH95&gt;0,0,AH95+BJ95-CE95),0)</f>
        <v>0</v>
      </c>
      <c r="AR95" s="383">
        <f t="shared" ref="AR95:AR107" si="335">ROUND(IF(CF95-BK95-AI95&gt;0,0,AI95+BK95-CF95),0)</f>
        <v>0</v>
      </c>
      <c r="AS95" s="383">
        <f t="shared" ref="AS95:AS107" si="336">ROUND(IF(CG95-BL95-AJ95&gt;0,0,AJ95+BL95-CG95),0)</f>
        <v>0</v>
      </c>
      <c r="AT95" s="383">
        <f t="shared" ref="AT95:AT107" si="337">ROUND(IF(CH95-BM95-AK95&gt;0,0,AK95+BM95-CH95),0)</f>
        <v>0</v>
      </c>
      <c r="AU95" s="383">
        <f t="shared" ref="AU95:AU107" si="338">ROUND(IF(CI95-BN95-AL95&gt;0,0,AL95+BN95-CI95),0)</f>
        <v>105</v>
      </c>
      <c r="AV95" s="383">
        <f t="shared" ref="AV95:AV107" si="339">ROUND(IF(CJ95-BO95-AM95&gt;0,0,AM95+BO95-CJ95),0)</f>
        <v>15</v>
      </c>
      <c r="AW95" s="383">
        <f t="shared" ref="AW95:AW107" si="340">ROUND(IF(CK95-BP95-AN95&gt;0,0,AN95+BP95-CK95),0)</f>
        <v>0</v>
      </c>
      <c r="AX95" s="383">
        <f t="shared" si="279"/>
        <v>600</v>
      </c>
      <c r="AY95" s="383">
        <v>0</v>
      </c>
      <c r="AZ95" s="383">
        <f t="shared" si="321"/>
        <v>0</v>
      </c>
      <c r="BA95" s="382">
        <f t="shared" si="280"/>
        <v>240</v>
      </c>
      <c r="BB95" s="423">
        <v>0</v>
      </c>
      <c r="BC95" s="506">
        <f t="shared" si="273"/>
        <v>0</v>
      </c>
      <c r="BD95" s="382">
        <f t="shared" si="274"/>
        <v>0</v>
      </c>
      <c r="BE95" s="453">
        <f t="shared" si="275"/>
        <v>360</v>
      </c>
      <c r="BF95" s="382">
        <f t="shared" si="281"/>
        <v>-600</v>
      </c>
      <c r="BG95" s="1882">
        <v>152</v>
      </c>
      <c r="BH95" s="1882">
        <v>88</v>
      </c>
      <c r="BI95" s="1882">
        <v>0</v>
      </c>
      <c r="BJ95" s="1882">
        <v>0</v>
      </c>
      <c r="BK95" s="1882">
        <v>0</v>
      </c>
      <c r="BL95" s="1882">
        <v>0</v>
      </c>
      <c r="BM95" s="1882">
        <v>0</v>
      </c>
      <c r="BN95" s="1882">
        <v>0</v>
      </c>
      <c r="BO95" s="1882">
        <v>0</v>
      </c>
      <c r="BP95" s="1882">
        <v>120</v>
      </c>
      <c r="BQ95" s="1882">
        <v>0</v>
      </c>
      <c r="BR95" s="1882">
        <v>0</v>
      </c>
      <c r="BS95" s="1882">
        <v>0</v>
      </c>
      <c r="BT95" s="13"/>
      <c r="BU95" s="384">
        <f t="shared" si="282"/>
        <v>0</v>
      </c>
      <c r="BV95" s="385">
        <f t="shared" si="283"/>
        <v>0</v>
      </c>
      <c r="BW95" s="386">
        <f t="shared" si="284"/>
        <v>0.51111111111111107</v>
      </c>
      <c r="BX95" s="3"/>
      <c r="BY95" s="387">
        <f t="shared" si="276"/>
        <v>0</v>
      </c>
      <c r="BZ95" s="382">
        <f t="shared" si="285"/>
        <v>0</v>
      </c>
      <c r="CA95" s="382">
        <f t="shared" si="286"/>
        <v>184</v>
      </c>
      <c r="CB95" s="382">
        <f t="shared" si="287"/>
        <v>240</v>
      </c>
      <c r="CC95" s="382">
        <f t="shared" si="229"/>
        <v>88</v>
      </c>
      <c r="CD95" s="382">
        <f t="shared" si="230"/>
        <v>0</v>
      </c>
      <c r="CE95" s="382">
        <f t="shared" si="231"/>
        <v>0</v>
      </c>
      <c r="CF95" s="382">
        <f t="shared" si="232"/>
        <v>0</v>
      </c>
      <c r="CG95" s="382">
        <f t="shared" si="233"/>
        <v>0</v>
      </c>
      <c r="CH95" s="382">
        <f t="shared" si="234"/>
        <v>0</v>
      </c>
      <c r="CI95" s="382">
        <f t="shared" si="235"/>
        <v>0</v>
      </c>
      <c r="CJ95" s="382">
        <f t="shared" si="236"/>
        <v>105</v>
      </c>
      <c r="CK95" s="388">
        <f t="shared" si="237"/>
        <v>120</v>
      </c>
      <c r="CL95" s="3"/>
      <c r="CM95" s="384">
        <f t="shared" si="277"/>
        <v>0</v>
      </c>
      <c r="CN95" s="385">
        <f t="shared" si="288"/>
        <v>184</v>
      </c>
      <c r="CO95" s="385">
        <f t="shared" ref="CO95:CO107" si="341">AB95</f>
        <v>416</v>
      </c>
      <c r="CP95" s="385">
        <f t="shared" ref="CP95:CP107" si="342">BB95</f>
        <v>0</v>
      </c>
      <c r="CQ95" s="385">
        <f t="shared" ref="CQ95:CQ107" si="343">AO95</f>
        <v>0</v>
      </c>
      <c r="CR95" s="385">
        <f t="shared" ref="CR95:CR107" si="344">AP95</f>
        <v>0</v>
      </c>
      <c r="CS95" s="385">
        <f t="shared" ref="CS95:CS107" si="345">AQ95</f>
        <v>0</v>
      </c>
      <c r="CT95" s="385">
        <f t="shared" ref="CT95:CT107" si="346">AR95</f>
        <v>0</v>
      </c>
      <c r="CU95" s="385">
        <f t="shared" ref="CU95:CU107" si="347">AS95</f>
        <v>0</v>
      </c>
      <c r="CV95" s="385">
        <f t="shared" ref="CV95:CV107" si="348">AT95</f>
        <v>0</v>
      </c>
      <c r="CW95" s="385">
        <f t="shared" ref="CW95:CW107" si="349">AU95</f>
        <v>105</v>
      </c>
      <c r="CX95" s="386">
        <f t="shared" ref="CX95:CX107" si="350">AV95</f>
        <v>15</v>
      </c>
      <c r="CY95" s="3"/>
      <c r="CZ95" s="586"/>
      <c r="DA95" s="582"/>
      <c r="DB95" s="391"/>
      <c r="DC95" s="576">
        <v>184</v>
      </c>
      <c r="DD95" s="389">
        <v>0</v>
      </c>
      <c r="DE95" s="390">
        <v>8</v>
      </c>
      <c r="DF95" s="390">
        <v>0</v>
      </c>
      <c r="DG95" s="390">
        <v>0</v>
      </c>
      <c r="DH95" s="390">
        <f t="shared" si="289"/>
        <v>0</v>
      </c>
      <c r="DI95" s="390"/>
      <c r="DJ95" s="390"/>
      <c r="DK95" s="390"/>
      <c r="DL95" s="390"/>
      <c r="DM95" s="390"/>
      <c r="DN95" s="390"/>
      <c r="DO95" s="390"/>
      <c r="DP95" s="391">
        <f t="shared" si="290"/>
        <v>8</v>
      </c>
      <c r="DQ95" s="376"/>
      <c r="DR95" s="376"/>
      <c r="DS95" s="385">
        <v>0</v>
      </c>
      <c r="DT95" s="385">
        <v>0</v>
      </c>
      <c r="DU95" s="385">
        <v>0</v>
      </c>
      <c r="DV95" s="385">
        <v>0</v>
      </c>
      <c r="DW95" s="385">
        <v>0</v>
      </c>
      <c r="DX95" s="385">
        <v>0</v>
      </c>
      <c r="DY95" s="385" t="s">
        <v>2733</v>
      </c>
      <c r="DZ95" s="14">
        <v>115748</v>
      </c>
      <c r="EA95" s="426"/>
      <c r="EB95" s="398">
        <v>19</v>
      </c>
      <c r="EC95" s="398" t="s">
        <v>1369</v>
      </c>
      <c r="ED95" s="398" t="s">
        <v>1370</v>
      </c>
      <c r="EF95" s="601" t="str">
        <f t="shared" si="291"/>
        <v>ok</v>
      </c>
      <c r="EG95" s="597">
        <f t="shared" si="292"/>
        <v>0</v>
      </c>
      <c r="EI95" s="605">
        <f t="shared" si="255"/>
        <v>600</v>
      </c>
    </row>
    <row r="96" spans="1:139" s="372" customFormat="1" ht="16.149999999999999" customHeight="1">
      <c r="A96" s="573" t="s">
        <v>1382</v>
      </c>
      <c r="B96" s="407" t="s">
        <v>2194</v>
      </c>
      <c r="C96" s="530">
        <v>300135601</v>
      </c>
      <c r="D96" s="393" t="s">
        <v>175</v>
      </c>
      <c r="E96" s="393" t="s">
        <v>714</v>
      </c>
      <c r="F96" s="393"/>
      <c r="G96" s="393" t="s">
        <v>769</v>
      </c>
      <c r="H96" s="393" t="s">
        <v>55</v>
      </c>
      <c r="I96" s="393" t="s">
        <v>2037</v>
      </c>
      <c r="J96" s="393" t="s">
        <v>131</v>
      </c>
      <c r="K96" s="393" t="s">
        <v>2206</v>
      </c>
      <c r="L96" s="393" t="s">
        <v>2130</v>
      </c>
      <c r="M96" s="396">
        <v>45778</v>
      </c>
      <c r="N96" s="392" t="s">
        <v>2055</v>
      </c>
      <c r="O96" s="408">
        <v>3</v>
      </c>
      <c r="P96" s="14">
        <v>121533</v>
      </c>
      <c r="Q96" s="14">
        <v>121533</v>
      </c>
      <c r="R96" s="576">
        <v>476</v>
      </c>
      <c r="S96" s="391">
        <v>6</v>
      </c>
      <c r="T96" s="382">
        <v>0</v>
      </c>
      <c r="U96" s="382">
        <v>0</v>
      </c>
      <c r="V96" s="423">
        <v>0</v>
      </c>
      <c r="W96" s="1882">
        <v>0</v>
      </c>
      <c r="X96" s="382">
        <f t="shared" si="322"/>
        <v>0</v>
      </c>
      <c r="Y96" s="423">
        <v>476</v>
      </c>
      <c r="Z96" s="1882">
        <v>0</v>
      </c>
      <c r="AA96" s="382">
        <f t="shared" si="278"/>
        <v>476</v>
      </c>
      <c r="AB96" s="423">
        <v>40</v>
      </c>
      <c r="AC96" s="1882">
        <v>408</v>
      </c>
      <c r="AD96" s="569">
        <v>1.875</v>
      </c>
      <c r="AE96" s="569">
        <v>1.875</v>
      </c>
      <c r="AF96" s="382">
        <f t="shared" si="323"/>
        <v>0</v>
      </c>
      <c r="AG96" s="382">
        <f t="shared" si="324"/>
        <v>0</v>
      </c>
      <c r="AH96" s="382">
        <f t="shared" si="325"/>
        <v>0</v>
      </c>
      <c r="AI96" s="382">
        <f t="shared" si="326"/>
        <v>0</v>
      </c>
      <c r="AJ96" s="382">
        <f t="shared" si="327"/>
        <v>0</v>
      </c>
      <c r="AK96" s="382">
        <f t="shared" si="328"/>
        <v>0</v>
      </c>
      <c r="AL96" s="382">
        <f t="shared" si="329"/>
        <v>175</v>
      </c>
      <c r="AM96" s="382">
        <f t="shared" si="330"/>
        <v>200</v>
      </c>
      <c r="AN96" s="453">
        <f t="shared" si="331"/>
        <v>0</v>
      </c>
      <c r="AO96" s="457">
        <f t="shared" si="332"/>
        <v>0</v>
      </c>
      <c r="AP96" s="455">
        <f t="shared" si="333"/>
        <v>0</v>
      </c>
      <c r="AQ96" s="383">
        <f t="shared" si="334"/>
        <v>0</v>
      </c>
      <c r="AR96" s="383">
        <f t="shared" si="335"/>
        <v>0</v>
      </c>
      <c r="AS96" s="383">
        <f t="shared" si="336"/>
        <v>0</v>
      </c>
      <c r="AT96" s="383">
        <f t="shared" si="337"/>
        <v>0</v>
      </c>
      <c r="AU96" s="383">
        <f t="shared" si="338"/>
        <v>175</v>
      </c>
      <c r="AV96" s="383">
        <f t="shared" si="339"/>
        <v>25</v>
      </c>
      <c r="AW96" s="383">
        <f t="shared" si="340"/>
        <v>0</v>
      </c>
      <c r="AX96" s="383">
        <f t="shared" si="279"/>
        <v>516</v>
      </c>
      <c r="AY96" s="383">
        <v>0</v>
      </c>
      <c r="AZ96" s="383">
        <f t="shared" si="321"/>
        <v>0</v>
      </c>
      <c r="BA96" s="382">
        <f t="shared" si="280"/>
        <v>108</v>
      </c>
      <c r="BB96" s="423">
        <v>0</v>
      </c>
      <c r="BC96" s="506">
        <f t="shared" si="273"/>
        <v>0</v>
      </c>
      <c r="BD96" s="382">
        <f t="shared" si="274"/>
        <v>0</v>
      </c>
      <c r="BE96" s="453">
        <f t="shared" si="275"/>
        <v>408</v>
      </c>
      <c r="BF96" s="382">
        <f t="shared" si="281"/>
        <v>-516</v>
      </c>
      <c r="BG96" s="1882">
        <v>20</v>
      </c>
      <c r="BH96" s="1882">
        <v>88</v>
      </c>
      <c r="BI96" s="1882">
        <v>0</v>
      </c>
      <c r="BJ96" s="1882">
        <v>0</v>
      </c>
      <c r="BK96" s="1882">
        <v>0</v>
      </c>
      <c r="BL96" s="1882">
        <v>0</v>
      </c>
      <c r="BM96" s="1882">
        <v>0</v>
      </c>
      <c r="BN96" s="1882">
        <v>0</v>
      </c>
      <c r="BO96" s="1882">
        <v>0</v>
      </c>
      <c r="BP96" s="1882">
        <v>200</v>
      </c>
      <c r="BQ96" s="1882">
        <v>0</v>
      </c>
      <c r="BR96" s="1882">
        <v>0</v>
      </c>
      <c r="BS96" s="1882">
        <v>0</v>
      </c>
      <c r="BT96" s="13"/>
      <c r="BU96" s="384">
        <f t="shared" si="282"/>
        <v>0</v>
      </c>
      <c r="BV96" s="385">
        <f t="shared" si="283"/>
        <v>0</v>
      </c>
      <c r="BW96" s="386">
        <f t="shared" si="284"/>
        <v>2.5454545454545454</v>
      </c>
      <c r="BX96" s="3"/>
      <c r="BY96" s="387">
        <f t="shared" si="276"/>
        <v>0</v>
      </c>
      <c r="BZ96" s="382">
        <f t="shared" si="285"/>
        <v>0</v>
      </c>
      <c r="CA96" s="382">
        <f t="shared" si="286"/>
        <v>476</v>
      </c>
      <c r="CB96" s="382">
        <f t="shared" si="287"/>
        <v>108</v>
      </c>
      <c r="CC96" s="382">
        <f t="shared" si="229"/>
        <v>88</v>
      </c>
      <c r="CD96" s="382">
        <f t="shared" si="230"/>
        <v>0</v>
      </c>
      <c r="CE96" s="382">
        <f t="shared" si="231"/>
        <v>0</v>
      </c>
      <c r="CF96" s="382">
        <f t="shared" si="232"/>
        <v>0</v>
      </c>
      <c r="CG96" s="382">
        <f t="shared" si="233"/>
        <v>0</v>
      </c>
      <c r="CH96" s="382">
        <f t="shared" si="234"/>
        <v>0</v>
      </c>
      <c r="CI96" s="382">
        <f t="shared" si="235"/>
        <v>0</v>
      </c>
      <c r="CJ96" s="382">
        <f t="shared" si="236"/>
        <v>175</v>
      </c>
      <c r="CK96" s="388">
        <f t="shared" si="237"/>
        <v>200</v>
      </c>
      <c r="CL96" s="3"/>
      <c r="CM96" s="384">
        <f t="shared" si="277"/>
        <v>0</v>
      </c>
      <c r="CN96" s="385">
        <f t="shared" si="288"/>
        <v>476</v>
      </c>
      <c r="CO96" s="385">
        <f t="shared" si="341"/>
        <v>40</v>
      </c>
      <c r="CP96" s="385">
        <f t="shared" si="342"/>
        <v>0</v>
      </c>
      <c r="CQ96" s="385">
        <f t="shared" si="343"/>
        <v>0</v>
      </c>
      <c r="CR96" s="385">
        <f t="shared" si="344"/>
        <v>0</v>
      </c>
      <c r="CS96" s="385">
        <f t="shared" si="345"/>
        <v>0</v>
      </c>
      <c r="CT96" s="385">
        <f t="shared" si="346"/>
        <v>0</v>
      </c>
      <c r="CU96" s="385">
        <f t="shared" si="347"/>
        <v>0</v>
      </c>
      <c r="CV96" s="385">
        <f t="shared" si="348"/>
        <v>0</v>
      </c>
      <c r="CW96" s="385">
        <f t="shared" si="349"/>
        <v>175</v>
      </c>
      <c r="CX96" s="386">
        <f t="shared" si="350"/>
        <v>25</v>
      </c>
      <c r="CY96" s="3"/>
      <c r="CZ96" s="586"/>
      <c r="DA96" s="582"/>
      <c r="DB96" s="391"/>
      <c r="DC96" s="576">
        <v>476</v>
      </c>
      <c r="DD96" s="389">
        <v>0</v>
      </c>
      <c r="DE96" s="390">
        <v>6</v>
      </c>
      <c r="DF96" s="390">
        <v>0</v>
      </c>
      <c r="DG96" s="390">
        <v>0</v>
      </c>
      <c r="DH96" s="390">
        <f t="shared" si="289"/>
        <v>0</v>
      </c>
      <c r="DI96" s="390"/>
      <c r="DJ96" s="390"/>
      <c r="DK96" s="390"/>
      <c r="DL96" s="390"/>
      <c r="DM96" s="390"/>
      <c r="DN96" s="390"/>
      <c r="DO96" s="390"/>
      <c r="DP96" s="391">
        <f t="shared" si="290"/>
        <v>6</v>
      </c>
      <c r="DQ96" s="376"/>
      <c r="DR96" s="376"/>
      <c r="DS96" s="385">
        <v>0</v>
      </c>
      <c r="DT96" s="385">
        <v>0</v>
      </c>
      <c r="DU96" s="385">
        <v>0</v>
      </c>
      <c r="DV96" s="385">
        <v>0</v>
      </c>
      <c r="DW96" s="385">
        <v>0</v>
      </c>
      <c r="DX96" s="385">
        <v>0</v>
      </c>
      <c r="DY96" s="385" t="s">
        <v>2733</v>
      </c>
      <c r="DZ96" s="14">
        <v>121533</v>
      </c>
      <c r="EA96" s="426"/>
      <c r="EB96" s="398">
        <v>20</v>
      </c>
      <c r="EC96" s="398" t="s">
        <v>1369</v>
      </c>
      <c r="ED96" s="398" t="s">
        <v>1370</v>
      </c>
      <c r="EF96" s="601" t="str">
        <f t="shared" si="291"/>
        <v>ok</v>
      </c>
      <c r="EG96" s="597">
        <f t="shared" si="292"/>
        <v>0</v>
      </c>
      <c r="EI96" s="605">
        <f t="shared" si="255"/>
        <v>516</v>
      </c>
    </row>
    <row r="97" spans="1:139" s="372" customFormat="1" ht="16.149999999999999" customHeight="1">
      <c r="A97" s="573" t="s">
        <v>1382</v>
      </c>
      <c r="B97" s="407" t="s">
        <v>2195</v>
      </c>
      <c r="C97" s="530">
        <v>300135593</v>
      </c>
      <c r="D97" s="393" t="s">
        <v>175</v>
      </c>
      <c r="E97" s="393" t="s">
        <v>483</v>
      </c>
      <c r="F97" s="393"/>
      <c r="G97" s="393" t="s">
        <v>500</v>
      </c>
      <c r="H97" s="393" t="s">
        <v>107</v>
      </c>
      <c r="I97" s="393" t="s">
        <v>2037</v>
      </c>
      <c r="J97" s="393" t="s">
        <v>131</v>
      </c>
      <c r="K97" s="393" t="s">
        <v>2206</v>
      </c>
      <c r="L97" s="393" t="s">
        <v>2130</v>
      </c>
      <c r="M97" s="396">
        <v>45778</v>
      </c>
      <c r="N97" s="392" t="s">
        <v>2055</v>
      </c>
      <c r="O97" s="408">
        <v>3</v>
      </c>
      <c r="P97" s="14">
        <v>105772</v>
      </c>
      <c r="Q97" s="14">
        <v>105772</v>
      </c>
      <c r="R97" s="576">
        <v>96</v>
      </c>
      <c r="S97" s="391">
        <v>0</v>
      </c>
      <c r="T97" s="382">
        <v>0</v>
      </c>
      <c r="U97" s="382">
        <v>0</v>
      </c>
      <c r="V97" s="423">
        <v>0</v>
      </c>
      <c r="W97" s="1882">
        <v>0</v>
      </c>
      <c r="X97" s="382">
        <f t="shared" si="322"/>
        <v>0</v>
      </c>
      <c r="Y97" s="423">
        <v>96</v>
      </c>
      <c r="Z97" s="1882">
        <v>0</v>
      </c>
      <c r="AA97" s="382">
        <f t="shared" si="278"/>
        <v>96</v>
      </c>
      <c r="AB97" s="423">
        <v>0</v>
      </c>
      <c r="AC97" s="1882">
        <v>62</v>
      </c>
      <c r="AD97" s="569">
        <v>1.875</v>
      </c>
      <c r="AE97" s="569">
        <v>1.875</v>
      </c>
      <c r="AF97" s="382">
        <f t="shared" si="323"/>
        <v>0</v>
      </c>
      <c r="AG97" s="382">
        <f t="shared" si="324"/>
        <v>0</v>
      </c>
      <c r="AH97" s="382">
        <f t="shared" si="325"/>
        <v>0</v>
      </c>
      <c r="AI97" s="382">
        <f t="shared" si="326"/>
        <v>0</v>
      </c>
      <c r="AJ97" s="382">
        <f t="shared" si="327"/>
        <v>0</v>
      </c>
      <c r="AK97" s="382">
        <f t="shared" si="328"/>
        <v>0</v>
      </c>
      <c r="AL97" s="382">
        <f t="shared" si="329"/>
        <v>43.75</v>
      </c>
      <c r="AM97" s="382">
        <f t="shared" si="330"/>
        <v>50</v>
      </c>
      <c r="AN97" s="453">
        <f t="shared" si="331"/>
        <v>0</v>
      </c>
      <c r="AO97" s="457">
        <f t="shared" si="332"/>
        <v>0</v>
      </c>
      <c r="AP97" s="455">
        <f t="shared" si="333"/>
        <v>0</v>
      </c>
      <c r="AQ97" s="383">
        <f t="shared" si="334"/>
        <v>0</v>
      </c>
      <c r="AR97" s="383">
        <f t="shared" si="335"/>
        <v>0</v>
      </c>
      <c r="AS97" s="383">
        <f t="shared" si="336"/>
        <v>0</v>
      </c>
      <c r="AT97" s="383">
        <f t="shared" si="337"/>
        <v>0</v>
      </c>
      <c r="AU97" s="383">
        <f t="shared" si="338"/>
        <v>44</v>
      </c>
      <c r="AV97" s="383">
        <f t="shared" si="339"/>
        <v>6</v>
      </c>
      <c r="AW97" s="383">
        <f t="shared" si="340"/>
        <v>0</v>
      </c>
      <c r="AX97" s="383">
        <f t="shared" si="279"/>
        <v>96</v>
      </c>
      <c r="AY97" s="383">
        <v>0</v>
      </c>
      <c r="AZ97" s="383">
        <f t="shared" si="321"/>
        <v>0</v>
      </c>
      <c r="BA97" s="382">
        <f t="shared" si="280"/>
        <v>34</v>
      </c>
      <c r="BB97" s="423">
        <v>0</v>
      </c>
      <c r="BC97" s="506">
        <f t="shared" si="273"/>
        <v>0</v>
      </c>
      <c r="BD97" s="382">
        <f t="shared" si="274"/>
        <v>0</v>
      </c>
      <c r="BE97" s="453">
        <f t="shared" si="275"/>
        <v>62</v>
      </c>
      <c r="BF97" s="382">
        <f t="shared" si="281"/>
        <v>-96</v>
      </c>
      <c r="BG97" s="1882">
        <v>16</v>
      </c>
      <c r="BH97" s="1882">
        <v>18</v>
      </c>
      <c r="BI97" s="1882">
        <v>0</v>
      </c>
      <c r="BJ97" s="1882">
        <v>0</v>
      </c>
      <c r="BK97" s="1882">
        <v>0</v>
      </c>
      <c r="BL97" s="1882">
        <v>0</v>
      </c>
      <c r="BM97" s="1882">
        <v>0</v>
      </c>
      <c r="BN97" s="1882">
        <v>0</v>
      </c>
      <c r="BO97" s="1882">
        <v>0</v>
      </c>
      <c r="BP97" s="1882">
        <v>50</v>
      </c>
      <c r="BQ97" s="1882">
        <v>0</v>
      </c>
      <c r="BR97" s="1882">
        <v>0</v>
      </c>
      <c r="BS97" s="1882">
        <v>0</v>
      </c>
      <c r="BT97" s="13"/>
      <c r="BU97" s="384">
        <f t="shared" si="282"/>
        <v>0</v>
      </c>
      <c r="BV97" s="385">
        <f t="shared" si="283"/>
        <v>0</v>
      </c>
      <c r="BW97" s="386">
        <f t="shared" si="284"/>
        <v>3</v>
      </c>
      <c r="BX97" s="3"/>
      <c r="BY97" s="387">
        <f t="shared" si="276"/>
        <v>0</v>
      </c>
      <c r="BZ97" s="382">
        <f t="shared" si="285"/>
        <v>0</v>
      </c>
      <c r="CA97" s="382">
        <f t="shared" si="286"/>
        <v>96</v>
      </c>
      <c r="CB97" s="382">
        <f t="shared" si="287"/>
        <v>34</v>
      </c>
      <c r="CC97" s="382">
        <f t="shared" si="229"/>
        <v>18</v>
      </c>
      <c r="CD97" s="382">
        <f t="shared" si="230"/>
        <v>0</v>
      </c>
      <c r="CE97" s="382">
        <f t="shared" si="231"/>
        <v>0</v>
      </c>
      <c r="CF97" s="382">
        <f t="shared" si="232"/>
        <v>0</v>
      </c>
      <c r="CG97" s="382">
        <f t="shared" si="233"/>
        <v>0</v>
      </c>
      <c r="CH97" s="382">
        <f t="shared" si="234"/>
        <v>0</v>
      </c>
      <c r="CI97" s="382">
        <f t="shared" si="235"/>
        <v>0</v>
      </c>
      <c r="CJ97" s="382">
        <f t="shared" si="236"/>
        <v>44</v>
      </c>
      <c r="CK97" s="388">
        <f t="shared" si="237"/>
        <v>50</v>
      </c>
      <c r="CL97" s="3"/>
      <c r="CM97" s="384">
        <f t="shared" si="277"/>
        <v>0</v>
      </c>
      <c r="CN97" s="385">
        <f t="shared" si="288"/>
        <v>96</v>
      </c>
      <c r="CO97" s="385">
        <f t="shared" si="341"/>
        <v>0</v>
      </c>
      <c r="CP97" s="385">
        <f t="shared" si="342"/>
        <v>0</v>
      </c>
      <c r="CQ97" s="385">
        <f t="shared" si="343"/>
        <v>0</v>
      </c>
      <c r="CR97" s="385">
        <f t="shared" si="344"/>
        <v>0</v>
      </c>
      <c r="CS97" s="385">
        <f t="shared" si="345"/>
        <v>0</v>
      </c>
      <c r="CT97" s="385">
        <f t="shared" si="346"/>
        <v>0</v>
      </c>
      <c r="CU97" s="385">
        <f t="shared" si="347"/>
        <v>0</v>
      </c>
      <c r="CV97" s="385">
        <f t="shared" si="348"/>
        <v>0</v>
      </c>
      <c r="CW97" s="385">
        <f t="shared" si="349"/>
        <v>44</v>
      </c>
      <c r="CX97" s="386">
        <f t="shared" si="350"/>
        <v>6</v>
      </c>
      <c r="CY97" s="3"/>
      <c r="CZ97" s="586"/>
      <c r="DA97" s="582"/>
      <c r="DB97" s="391"/>
      <c r="DC97" s="576">
        <v>96</v>
      </c>
      <c r="DD97" s="389">
        <v>0</v>
      </c>
      <c r="DE97" s="390">
        <v>0</v>
      </c>
      <c r="DF97" s="390">
        <v>0</v>
      </c>
      <c r="DG97" s="390">
        <v>0</v>
      </c>
      <c r="DH97" s="390">
        <f t="shared" si="289"/>
        <v>0</v>
      </c>
      <c r="DI97" s="390"/>
      <c r="DJ97" s="390"/>
      <c r="DK97" s="390"/>
      <c r="DL97" s="390"/>
      <c r="DM97" s="390"/>
      <c r="DN97" s="390"/>
      <c r="DO97" s="390"/>
      <c r="DP97" s="391">
        <f t="shared" si="290"/>
        <v>0</v>
      </c>
      <c r="DQ97" s="376"/>
      <c r="DR97" s="376"/>
      <c r="DS97" s="385">
        <v>0</v>
      </c>
      <c r="DT97" s="385">
        <v>0</v>
      </c>
      <c r="DU97" s="385">
        <v>0</v>
      </c>
      <c r="DV97" s="385">
        <v>0</v>
      </c>
      <c r="DW97" s="385">
        <v>0</v>
      </c>
      <c r="DX97" s="385">
        <v>0</v>
      </c>
      <c r="DY97" s="385" t="s">
        <v>2733</v>
      </c>
      <c r="DZ97" s="14">
        <v>105772</v>
      </c>
      <c r="EA97" s="426"/>
      <c r="EB97" s="398">
        <v>18</v>
      </c>
      <c r="EC97" s="398" t="s">
        <v>1369</v>
      </c>
      <c r="ED97" s="398" t="s">
        <v>1370</v>
      </c>
      <c r="EF97" s="601" t="str">
        <f t="shared" si="291"/>
        <v>ok</v>
      </c>
      <c r="EG97" s="597">
        <f t="shared" si="292"/>
        <v>0</v>
      </c>
      <c r="EI97" s="605">
        <f t="shared" si="255"/>
        <v>96</v>
      </c>
    </row>
    <row r="98" spans="1:139" s="372" customFormat="1" ht="16.149999999999999" customHeight="1">
      <c r="A98" s="573" t="s">
        <v>1382</v>
      </c>
      <c r="B98" s="407" t="s">
        <v>2196</v>
      </c>
      <c r="C98" s="530">
        <v>300135589</v>
      </c>
      <c r="D98" s="393" t="s">
        <v>175</v>
      </c>
      <c r="E98" s="393" t="s">
        <v>103</v>
      </c>
      <c r="F98" s="393"/>
      <c r="G98" s="393" t="s">
        <v>504</v>
      </c>
      <c r="H98" s="393" t="s">
        <v>55</v>
      </c>
      <c r="I98" s="393" t="s">
        <v>2037</v>
      </c>
      <c r="J98" s="393" t="s">
        <v>131</v>
      </c>
      <c r="K98" s="393" t="s">
        <v>2206</v>
      </c>
      <c r="L98" s="393" t="s">
        <v>2130</v>
      </c>
      <c r="M98" s="396">
        <v>45778</v>
      </c>
      <c r="N98" s="392" t="s">
        <v>2055</v>
      </c>
      <c r="O98" s="408">
        <v>3</v>
      </c>
      <c r="P98" s="14">
        <v>122763</v>
      </c>
      <c r="Q98" s="14">
        <v>122763</v>
      </c>
      <c r="R98" s="576">
        <v>177</v>
      </c>
      <c r="S98" s="391">
        <v>2</v>
      </c>
      <c r="T98" s="382">
        <v>0</v>
      </c>
      <c r="U98" s="382">
        <v>5</v>
      </c>
      <c r="V98" s="423">
        <v>0</v>
      </c>
      <c r="W98" s="1882">
        <v>5</v>
      </c>
      <c r="X98" s="382">
        <f t="shared" si="322"/>
        <v>0</v>
      </c>
      <c r="Y98" s="423">
        <v>177</v>
      </c>
      <c r="Z98" s="1882">
        <v>0</v>
      </c>
      <c r="AA98" s="382">
        <f t="shared" si="278"/>
        <v>177</v>
      </c>
      <c r="AB98" s="423">
        <v>303</v>
      </c>
      <c r="AC98" s="1882">
        <v>318</v>
      </c>
      <c r="AD98" s="569">
        <v>1.875</v>
      </c>
      <c r="AE98" s="569">
        <v>1.875</v>
      </c>
      <c r="AF98" s="382">
        <f t="shared" si="323"/>
        <v>0</v>
      </c>
      <c r="AG98" s="382">
        <f t="shared" si="324"/>
        <v>0</v>
      </c>
      <c r="AH98" s="382">
        <f t="shared" si="325"/>
        <v>0</v>
      </c>
      <c r="AI98" s="382">
        <f t="shared" si="326"/>
        <v>0</v>
      </c>
      <c r="AJ98" s="382">
        <f t="shared" si="327"/>
        <v>0</v>
      </c>
      <c r="AK98" s="382">
        <f t="shared" si="328"/>
        <v>0</v>
      </c>
      <c r="AL98" s="382">
        <f t="shared" si="329"/>
        <v>105</v>
      </c>
      <c r="AM98" s="382">
        <f t="shared" si="330"/>
        <v>120</v>
      </c>
      <c r="AN98" s="453">
        <f t="shared" si="331"/>
        <v>0</v>
      </c>
      <c r="AO98" s="457">
        <f t="shared" si="332"/>
        <v>0</v>
      </c>
      <c r="AP98" s="455">
        <f t="shared" si="333"/>
        <v>0</v>
      </c>
      <c r="AQ98" s="383">
        <f t="shared" si="334"/>
        <v>0</v>
      </c>
      <c r="AR98" s="383">
        <f t="shared" si="335"/>
        <v>0</v>
      </c>
      <c r="AS98" s="383">
        <f t="shared" si="336"/>
        <v>0</v>
      </c>
      <c r="AT98" s="383">
        <f t="shared" si="337"/>
        <v>0</v>
      </c>
      <c r="AU98" s="383">
        <f t="shared" si="338"/>
        <v>105</v>
      </c>
      <c r="AV98" s="383">
        <f t="shared" si="339"/>
        <v>15</v>
      </c>
      <c r="AW98" s="383">
        <f t="shared" si="340"/>
        <v>0</v>
      </c>
      <c r="AX98" s="383">
        <f t="shared" si="279"/>
        <v>485</v>
      </c>
      <c r="AY98" s="383">
        <v>0</v>
      </c>
      <c r="AZ98" s="383">
        <f t="shared" si="321"/>
        <v>0</v>
      </c>
      <c r="BA98" s="382">
        <f t="shared" si="280"/>
        <v>162</v>
      </c>
      <c r="BB98" s="423">
        <v>0</v>
      </c>
      <c r="BC98" s="506">
        <f t="shared" si="273"/>
        <v>5</v>
      </c>
      <c r="BD98" s="382">
        <f t="shared" si="274"/>
        <v>0</v>
      </c>
      <c r="BE98" s="453">
        <f t="shared" si="275"/>
        <v>318</v>
      </c>
      <c r="BF98" s="382">
        <f t="shared" si="281"/>
        <v>-480</v>
      </c>
      <c r="BG98" s="1882">
        <v>74</v>
      </c>
      <c r="BH98" s="1882">
        <v>88</v>
      </c>
      <c r="BI98" s="1882">
        <v>0</v>
      </c>
      <c r="BJ98" s="1882">
        <v>0</v>
      </c>
      <c r="BK98" s="1882">
        <v>0</v>
      </c>
      <c r="BL98" s="1882">
        <v>0</v>
      </c>
      <c r="BM98" s="1882">
        <v>0</v>
      </c>
      <c r="BN98" s="1882">
        <v>0</v>
      </c>
      <c r="BO98" s="1882">
        <v>0</v>
      </c>
      <c r="BP98" s="1882">
        <v>120</v>
      </c>
      <c r="BQ98" s="1882">
        <v>0</v>
      </c>
      <c r="BR98" s="1882">
        <v>0</v>
      </c>
      <c r="BS98" s="1882">
        <v>0</v>
      </c>
      <c r="BT98" s="13"/>
      <c r="BU98" s="384">
        <f t="shared" si="282"/>
        <v>1</v>
      </c>
      <c r="BV98" s="385">
        <f t="shared" si="283"/>
        <v>0</v>
      </c>
      <c r="BW98" s="386">
        <f t="shared" si="284"/>
        <v>0.55660377358490565</v>
      </c>
      <c r="BX98" s="3"/>
      <c r="BY98" s="387">
        <f t="shared" si="276"/>
        <v>5</v>
      </c>
      <c r="BZ98" s="382">
        <f t="shared" si="285"/>
        <v>0</v>
      </c>
      <c r="CA98" s="382">
        <f t="shared" si="286"/>
        <v>177</v>
      </c>
      <c r="CB98" s="382">
        <f t="shared" si="287"/>
        <v>162</v>
      </c>
      <c r="CC98" s="382">
        <f t="shared" si="229"/>
        <v>88</v>
      </c>
      <c r="CD98" s="382">
        <f t="shared" si="230"/>
        <v>0</v>
      </c>
      <c r="CE98" s="382">
        <f t="shared" si="231"/>
        <v>0</v>
      </c>
      <c r="CF98" s="382">
        <f t="shared" si="232"/>
        <v>0</v>
      </c>
      <c r="CG98" s="382">
        <f t="shared" si="233"/>
        <v>0</v>
      </c>
      <c r="CH98" s="382">
        <f t="shared" si="234"/>
        <v>0</v>
      </c>
      <c r="CI98" s="382">
        <f t="shared" si="235"/>
        <v>0</v>
      </c>
      <c r="CJ98" s="382">
        <f t="shared" si="236"/>
        <v>105</v>
      </c>
      <c r="CK98" s="388">
        <f t="shared" si="237"/>
        <v>120</v>
      </c>
      <c r="CL98" s="3"/>
      <c r="CM98" s="384">
        <f t="shared" si="277"/>
        <v>0</v>
      </c>
      <c r="CN98" s="385">
        <f t="shared" si="288"/>
        <v>177</v>
      </c>
      <c r="CO98" s="385">
        <f t="shared" si="341"/>
        <v>303</v>
      </c>
      <c r="CP98" s="385">
        <f t="shared" si="342"/>
        <v>0</v>
      </c>
      <c r="CQ98" s="385">
        <f t="shared" si="343"/>
        <v>0</v>
      </c>
      <c r="CR98" s="385">
        <f t="shared" si="344"/>
        <v>0</v>
      </c>
      <c r="CS98" s="385">
        <f t="shared" si="345"/>
        <v>0</v>
      </c>
      <c r="CT98" s="385">
        <f t="shared" si="346"/>
        <v>0</v>
      </c>
      <c r="CU98" s="385">
        <f t="shared" si="347"/>
        <v>0</v>
      </c>
      <c r="CV98" s="385">
        <f t="shared" si="348"/>
        <v>0</v>
      </c>
      <c r="CW98" s="385">
        <f t="shared" si="349"/>
        <v>105</v>
      </c>
      <c r="CX98" s="386">
        <f t="shared" si="350"/>
        <v>15</v>
      </c>
      <c r="CY98" s="3"/>
      <c r="CZ98" s="586"/>
      <c r="DA98" s="582"/>
      <c r="DB98" s="391"/>
      <c r="DC98" s="576">
        <v>177</v>
      </c>
      <c r="DD98" s="389">
        <v>2</v>
      </c>
      <c r="DE98" s="390">
        <v>0</v>
      </c>
      <c r="DF98" s="390">
        <v>0</v>
      </c>
      <c r="DG98" s="390">
        <v>0</v>
      </c>
      <c r="DH98" s="390">
        <f t="shared" si="289"/>
        <v>0</v>
      </c>
      <c r="DI98" s="390"/>
      <c r="DJ98" s="390"/>
      <c r="DK98" s="390"/>
      <c r="DL98" s="390"/>
      <c r="DM98" s="390"/>
      <c r="DN98" s="390"/>
      <c r="DO98" s="390"/>
      <c r="DP98" s="391">
        <f t="shared" si="290"/>
        <v>2</v>
      </c>
      <c r="DQ98" s="376"/>
      <c r="DR98" s="376"/>
      <c r="DS98" s="385">
        <v>0</v>
      </c>
      <c r="DT98" s="385">
        <v>0</v>
      </c>
      <c r="DU98" s="385">
        <v>0</v>
      </c>
      <c r="DV98" s="385">
        <v>0</v>
      </c>
      <c r="DW98" s="385">
        <v>0</v>
      </c>
      <c r="DX98" s="385">
        <v>0</v>
      </c>
      <c r="DY98" s="385" t="s">
        <v>2733</v>
      </c>
      <c r="DZ98" s="14">
        <v>122763</v>
      </c>
      <c r="EA98" s="426"/>
      <c r="EB98" s="519">
        <v>20</v>
      </c>
      <c r="EC98" s="398" t="s">
        <v>1369</v>
      </c>
      <c r="ED98" s="398" t="s">
        <v>2056</v>
      </c>
      <c r="EF98" s="601">
        <f t="shared" si="291"/>
        <v>30</v>
      </c>
      <c r="EG98" s="597">
        <f t="shared" si="292"/>
        <v>5</v>
      </c>
      <c r="EI98" s="605">
        <f t="shared" si="255"/>
        <v>485</v>
      </c>
    </row>
    <row r="99" spans="1:139" s="372" customFormat="1" ht="16.149999999999999" customHeight="1">
      <c r="A99" s="573" t="s">
        <v>1382</v>
      </c>
      <c r="B99" s="407" t="s">
        <v>2197</v>
      </c>
      <c r="C99" s="530">
        <v>300135598</v>
      </c>
      <c r="D99" s="393" t="s">
        <v>175</v>
      </c>
      <c r="E99" s="393" t="s">
        <v>256</v>
      </c>
      <c r="F99" s="393"/>
      <c r="G99" s="393" t="s">
        <v>785</v>
      </c>
      <c r="H99" s="393" t="s">
        <v>55</v>
      </c>
      <c r="I99" s="393" t="s">
        <v>2037</v>
      </c>
      <c r="J99" s="393" t="s">
        <v>131</v>
      </c>
      <c r="K99" s="393" t="s">
        <v>2206</v>
      </c>
      <c r="L99" s="393" t="s">
        <v>2130</v>
      </c>
      <c r="M99" s="396">
        <v>45778</v>
      </c>
      <c r="N99" s="392" t="s">
        <v>2055</v>
      </c>
      <c r="O99" s="408">
        <v>3</v>
      </c>
      <c r="P99" s="14">
        <v>118068</v>
      </c>
      <c r="Q99" s="14">
        <v>118068</v>
      </c>
      <c r="R99" s="576">
        <v>60</v>
      </c>
      <c r="S99" s="391">
        <v>5</v>
      </c>
      <c r="T99" s="382">
        <v>0</v>
      </c>
      <c r="U99" s="382">
        <v>23</v>
      </c>
      <c r="V99" s="423">
        <v>0</v>
      </c>
      <c r="W99" s="1882">
        <v>23</v>
      </c>
      <c r="X99" s="382">
        <f t="shared" si="322"/>
        <v>0</v>
      </c>
      <c r="Y99" s="423">
        <v>60</v>
      </c>
      <c r="Z99" s="1882">
        <v>0</v>
      </c>
      <c r="AA99" s="382">
        <f t="shared" si="278"/>
        <v>60</v>
      </c>
      <c r="AB99" s="423">
        <v>64</v>
      </c>
      <c r="AC99" s="1882">
        <v>60</v>
      </c>
      <c r="AD99" s="569">
        <v>1.875</v>
      </c>
      <c r="AE99" s="569">
        <v>1.875</v>
      </c>
      <c r="AF99" s="382">
        <f t="shared" si="323"/>
        <v>0</v>
      </c>
      <c r="AG99" s="382">
        <f t="shared" si="324"/>
        <v>0</v>
      </c>
      <c r="AH99" s="382">
        <f t="shared" si="325"/>
        <v>0</v>
      </c>
      <c r="AI99" s="382">
        <f t="shared" si="326"/>
        <v>0</v>
      </c>
      <c r="AJ99" s="382">
        <f t="shared" si="327"/>
        <v>0</v>
      </c>
      <c r="AK99" s="382">
        <f t="shared" si="328"/>
        <v>0</v>
      </c>
      <c r="AL99" s="382">
        <f t="shared" si="329"/>
        <v>35</v>
      </c>
      <c r="AM99" s="382">
        <f t="shared" si="330"/>
        <v>40</v>
      </c>
      <c r="AN99" s="453">
        <f t="shared" si="331"/>
        <v>0</v>
      </c>
      <c r="AO99" s="457">
        <f t="shared" si="332"/>
        <v>0</v>
      </c>
      <c r="AP99" s="455">
        <f t="shared" si="333"/>
        <v>0</v>
      </c>
      <c r="AQ99" s="383">
        <f t="shared" si="334"/>
        <v>0</v>
      </c>
      <c r="AR99" s="383">
        <f t="shared" si="335"/>
        <v>0</v>
      </c>
      <c r="AS99" s="383">
        <f t="shared" si="336"/>
        <v>0</v>
      </c>
      <c r="AT99" s="383">
        <f t="shared" si="337"/>
        <v>0</v>
      </c>
      <c r="AU99" s="383">
        <f t="shared" si="338"/>
        <v>35</v>
      </c>
      <c r="AV99" s="383">
        <f t="shared" si="339"/>
        <v>5</v>
      </c>
      <c r="AW99" s="383">
        <f t="shared" si="340"/>
        <v>0</v>
      </c>
      <c r="AX99" s="383">
        <f t="shared" si="279"/>
        <v>147</v>
      </c>
      <c r="AY99" s="383">
        <v>0</v>
      </c>
      <c r="AZ99" s="383">
        <f t="shared" si="321"/>
        <v>0</v>
      </c>
      <c r="BA99" s="382">
        <f t="shared" si="280"/>
        <v>64</v>
      </c>
      <c r="BB99" s="423">
        <v>0</v>
      </c>
      <c r="BC99" s="506">
        <f t="shared" si="273"/>
        <v>23</v>
      </c>
      <c r="BD99" s="382">
        <f t="shared" si="274"/>
        <v>0</v>
      </c>
      <c r="BE99" s="453">
        <f t="shared" si="275"/>
        <v>60</v>
      </c>
      <c r="BF99" s="382">
        <f t="shared" si="281"/>
        <v>-124</v>
      </c>
      <c r="BG99" s="1882">
        <v>38</v>
      </c>
      <c r="BH99" s="1882">
        <v>26</v>
      </c>
      <c r="BI99" s="1882">
        <v>0</v>
      </c>
      <c r="BJ99" s="1882">
        <v>0</v>
      </c>
      <c r="BK99" s="1882">
        <v>0</v>
      </c>
      <c r="BL99" s="1882">
        <v>0</v>
      </c>
      <c r="BM99" s="1882">
        <v>0</v>
      </c>
      <c r="BN99" s="1882">
        <v>0</v>
      </c>
      <c r="BO99" s="1882">
        <v>0</v>
      </c>
      <c r="BP99" s="1882">
        <v>40</v>
      </c>
      <c r="BQ99" s="1882">
        <v>0</v>
      </c>
      <c r="BR99" s="1882">
        <v>0</v>
      </c>
      <c r="BS99" s="1882">
        <v>0</v>
      </c>
      <c r="BT99" s="13"/>
      <c r="BU99" s="384">
        <f t="shared" si="282"/>
        <v>1</v>
      </c>
      <c r="BV99" s="385">
        <f t="shared" si="283"/>
        <v>0</v>
      </c>
      <c r="BW99" s="386">
        <f t="shared" si="284"/>
        <v>1</v>
      </c>
      <c r="BX99" s="3"/>
      <c r="BY99" s="387">
        <f t="shared" si="276"/>
        <v>23</v>
      </c>
      <c r="BZ99" s="382">
        <f t="shared" si="285"/>
        <v>0</v>
      </c>
      <c r="CA99" s="382">
        <f t="shared" si="286"/>
        <v>60</v>
      </c>
      <c r="CB99" s="382">
        <f t="shared" si="287"/>
        <v>64</v>
      </c>
      <c r="CC99" s="382">
        <f t="shared" si="229"/>
        <v>26</v>
      </c>
      <c r="CD99" s="382">
        <f t="shared" si="230"/>
        <v>0</v>
      </c>
      <c r="CE99" s="382">
        <f t="shared" si="231"/>
        <v>0</v>
      </c>
      <c r="CF99" s="382">
        <f t="shared" si="232"/>
        <v>0</v>
      </c>
      <c r="CG99" s="382">
        <f t="shared" si="233"/>
        <v>0</v>
      </c>
      <c r="CH99" s="382">
        <f t="shared" si="234"/>
        <v>0</v>
      </c>
      <c r="CI99" s="382">
        <f t="shared" si="235"/>
        <v>0</v>
      </c>
      <c r="CJ99" s="382">
        <f t="shared" si="236"/>
        <v>35</v>
      </c>
      <c r="CK99" s="388">
        <f t="shared" si="237"/>
        <v>40</v>
      </c>
      <c r="CL99" s="3"/>
      <c r="CM99" s="384">
        <f t="shared" si="277"/>
        <v>0</v>
      </c>
      <c r="CN99" s="385">
        <f t="shared" si="288"/>
        <v>60</v>
      </c>
      <c r="CO99" s="385">
        <f t="shared" si="341"/>
        <v>64</v>
      </c>
      <c r="CP99" s="385">
        <f t="shared" si="342"/>
        <v>0</v>
      </c>
      <c r="CQ99" s="385">
        <f t="shared" si="343"/>
        <v>0</v>
      </c>
      <c r="CR99" s="385">
        <f t="shared" si="344"/>
        <v>0</v>
      </c>
      <c r="CS99" s="385">
        <f t="shared" si="345"/>
        <v>0</v>
      </c>
      <c r="CT99" s="385">
        <f t="shared" si="346"/>
        <v>0</v>
      </c>
      <c r="CU99" s="385">
        <f t="shared" si="347"/>
        <v>0</v>
      </c>
      <c r="CV99" s="385">
        <f t="shared" si="348"/>
        <v>0</v>
      </c>
      <c r="CW99" s="385">
        <f t="shared" si="349"/>
        <v>35</v>
      </c>
      <c r="CX99" s="386">
        <f t="shared" si="350"/>
        <v>5</v>
      </c>
      <c r="CY99" s="3"/>
      <c r="CZ99" s="586"/>
      <c r="DA99" s="582"/>
      <c r="DB99" s="391"/>
      <c r="DC99" s="576">
        <v>60</v>
      </c>
      <c r="DD99" s="389">
        <v>1</v>
      </c>
      <c r="DE99" s="390">
        <v>4</v>
      </c>
      <c r="DF99" s="390">
        <v>0</v>
      </c>
      <c r="DG99" s="390">
        <v>0</v>
      </c>
      <c r="DH99" s="390">
        <f t="shared" si="289"/>
        <v>0</v>
      </c>
      <c r="DI99" s="390"/>
      <c r="DJ99" s="390"/>
      <c r="DK99" s="390"/>
      <c r="DL99" s="390"/>
      <c r="DM99" s="390"/>
      <c r="DN99" s="390"/>
      <c r="DO99" s="390"/>
      <c r="DP99" s="391">
        <f t="shared" si="290"/>
        <v>5</v>
      </c>
      <c r="DQ99" s="376"/>
      <c r="DR99" s="376"/>
      <c r="DS99" s="385">
        <v>0</v>
      </c>
      <c r="DT99" s="385">
        <v>0</v>
      </c>
      <c r="DU99" s="385">
        <v>0</v>
      </c>
      <c r="DV99" s="385">
        <v>0</v>
      </c>
      <c r="DW99" s="385">
        <v>0</v>
      </c>
      <c r="DX99" s="385">
        <v>0</v>
      </c>
      <c r="DY99" s="385" t="s">
        <v>2733</v>
      </c>
      <c r="DZ99" s="14">
        <v>118068</v>
      </c>
      <c r="EA99" s="426"/>
      <c r="EB99" s="398">
        <v>19</v>
      </c>
      <c r="EC99" s="398" t="s">
        <v>1369</v>
      </c>
      <c r="ED99" s="398" t="s">
        <v>1370</v>
      </c>
      <c r="EF99" s="601">
        <f t="shared" si="291"/>
        <v>30</v>
      </c>
      <c r="EG99" s="597">
        <f t="shared" si="292"/>
        <v>23</v>
      </c>
      <c r="EI99" s="605">
        <f t="shared" si="255"/>
        <v>147</v>
      </c>
    </row>
    <row r="100" spans="1:139" s="372" customFormat="1" ht="16.149999999999999" customHeight="1">
      <c r="A100" s="573" t="s">
        <v>1382</v>
      </c>
      <c r="B100" s="407" t="s">
        <v>2198</v>
      </c>
      <c r="C100" s="530">
        <v>300135591</v>
      </c>
      <c r="D100" s="393" t="s">
        <v>175</v>
      </c>
      <c r="E100" s="393" t="s">
        <v>506</v>
      </c>
      <c r="F100" s="393"/>
      <c r="G100" s="393" t="s">
        <v>507</v>
      </c>
      <c r="H100" s="393" t="s">
        <v>55</v>
      </c>
      <c r="I100" s="393" t="s">
        <v>2037</v>
      </c>
      <c r="J100" s="393" t="s">
        <v>131</v>
      </c>
      <c r="K100" s="393" t="s">
        <v>2206</v>
      </c>
      <c r="L100" s="393" t="s">
        <v>2130</v>
      </c>
      <c r="M100" s="396">
        <v>45778</v>
      </c>
      <c r="N100" s="392" t="s">
        <v>2055</v>
      </c>
      <c r="O100" s="408">
        <v>3</v>
      </c>
      <c r="P100" s="14">
        <v>130112</v>
      </c>
      <c r="Q100" s="14">
        <v>130112</v>
      </c>
      <c r="R100" s="576">
        <v>78</v>
      </c>
      <c r="S100" s="391">
        <v>0</v>
      </c>
      <c r="T100" s="382">
        <v>0</v>
      </c>
      <c r="U100" s="382">
        <v>0</v>
      </c>
      <c r="V100" s="423">
        <v>0</v>
      </c>
      <c r="W100" s="1882">
        <v>0</v>
      </c>
      <c r="X100" s="382">
        <f t="shared" si="322"/>
        <v>0</v>
      </c>
      <c r="Y100" s="423">
        <v>78</v>
      </c>
      <c r="Z100" s="1882">
        <v>0</v>
      </c>
      <c r="AA100" s="382">
        <f t="shared" si="278"/>
        <v>78</v>
      </c>
      <c r="AB100" s="423">
        <v>522</v>
      </c>
      <c r="AC100" s="1882">
        <v>362</v>
      </c>
      <c r="AD100" s="569">
        <v>1.875</v>
      </c>
      <c r="AE100" s="569">
        <v>1.875</v>
      </c>
      <c r="AF100" s="382">
        <f t="shared" si="323"/>
        <v>0</v>
      </c>
      <c r="AG100" s="382">
        <f t="shared" si="324"/>
        <v>0</v>
      </c>
      <c r="AH100" s="382">
        <f t="shared" si="325"/>
        <v>0</v>
      </c>
      <c r="AI100" s="382">
        <f t="shared" si="326"/>
        <v>0</v>
      </c>
      <c r="AJ100" s="382">
        <f t="shared" si="327"/>
        <v>0</v>
      </c>
      <c r="AK100" s="382">
        <f t="shared" si="328"/>
        <v>0</v>
      </c>
      <c r="AL100" s="382">
        <f t="shared" si="329"/>
        <v>52.5</v>
      </c>
      <c r="AM100" s="382">
        <f t="shared" si="330"/>
        <v>60</v>
      </c>
      <c r="AN100" s="453">
        <f t="shared" si="331"/>
        <v>0</v>
      </c>
      <c r="AO100" s="457">
        <f t="shared" si="332"/>
        <v>0</v>
      </c>
      <c r="AP100" s="455">
        <f t="shared" si="333"/>
        <v>0</v>
      </c>
      <c r="AQ100" s="383">
        <f t="shared" si="334"/>
        <v>0</v>
      </c>
      <c r="AR100" s="383">
        <f t="shared" si="335"/>
        <v>0</v>
      </c>
      <c r="AS100" s="383">
        <f t="shared" si="336"/>
        <v>0</v>
      </c>
      <c r="AT100" s="383">
        <f t="shared" si="337"/>
        <v>0</v>
      </c>
      <c r="AU100" s="383">
        <f t="shared" si="338"/>
        <v>53</v>
      </c>
      <c r="AV100" s="383">
        <f t="shared" si="339"/>
        <v>7</v>
      </c>
      <c r="AW100" s="383">
        <f t="shared" si="340"/>
        <v>0</v>
      </c>
      <c r="AX100" s="383">
        <f t="shared" si="279"/>
        <v>600</v>
      </c>
      <c r="AY100" s="383">
        <v>0</v>
      </c>
      <c r="AZ100" s="383">
        <f t="shared" si="321"/>
        <v>0</v>
      </c>
      <c r="BA100" s="382">
        <f t="shared" si="280"/>
        <v>238</v>
      </c>
      <c r="BB100" s="423">
        <v>0</v>
      </c>
      <c r="BC100" s="506">
        <f t="shared" si="273"/>
        <v>0</v>
      </c>
      <c r="BD100" s="382">
        <f t="shared" si="274"/>
        <v>0</v>
      </c>
      <c r="BE100" s="453">
        <f t="shared" si="275"/>
        <v>362</v>
      </c>
      <c r="BF100" s="382">
        <f t="shared" si="281"/>
        <v>-600</v>
      </c>
      <c r="BG100" s="1882">
        <v>150</v>
      </c>
      <c r="BH100" s="1882">
        <v>88</v>
      </c>
      <c r="BI100" s="1882">
        <v>0</v>
      </c>
      <c r="BJ100" s="1882">
        <v>0</v>
      </c>
      <c r="BK100" s="1882">
        <v>0</v>
      </c>
      <c r="BL100" s="1882">
        <v>0</v>
      </c>
      <c r="BM100" s="1882">
        <v>0</v>
      </c>
      <c r="BN100" s="1882">
        <v>0</v>
      </c>
      <c r="BO100" s="1882">
        <v>0</v>
      </c>
      <c r="BP100" s="1882">
        <v>60</v>
      </c>
      <c r="BQ100" s="1882">
        <v>0</v>
      </c>
      <c r="BR100" s="1882">
        <v>0</v>
      </c>
      <c r="BS100" s="1882">
        <v>0</v>
      </c>
      <c r="BT100" s="13"/>
      <c r="BU100" s="384">
        <f t="shared" si="282"/>
        <v>0</v>
      </c>
      <c r="BV100" s="385">
        <f t="shared" si="283"/>
        <v>0</v>
      </c>
      <c r="BW100" s="386">
        <f t="shared" si="284"/>
        <v>0.21546961325966851</v>
      </c>
      <c r="BX100" s="3"/>
      <c r="BY100" s="387">
        <f t="shared" si="276"/>
        <v>0</v>
      </c>
      <c r="BZ100" s="382">
        <f t="shared" si="285"/>
        <v>0</v>
      </c>
      <c r="CA100" s="382">
        <f t="shared" si="286"/>
        <v>78</v>
      </c>
      <c r="CB100" s="382">
        <f t="shared" si="287"/>
        <v>238</v>
      </c>
      <c r="CC100" s="382">
        <f t="shared" si="229"/>
        <v>88</v>
      </c>
      <c r="CD100" s="382">
        <f t="shared" si="230"/>
        <v>0</v>
      </c>
      <c r="CE100" s="382">
        <f t="shared" si="231"/>
        <v>0</v>
      </c>
      <c r="CF100" s="382">
        <f t="shared" si="232"/>
        <v>0</v>
      </c>
      <c r="CG100" s="382">
        <f t="shared" si="233"/>
        <v>0</v>
      </c>
      <c r="CH100" s="382">
        <f t="shared" si="234"/>
        <v>0</v>
      </c>
      <c r="CI100" s="382">
        <f t="shared" si="235"/>
        <v>0</v>
      </c>
      <c r="CJ100" s="382">
        <f t="shared" si="236"/>
        <v>53</v>
      </c>
      <c r="CK100" s="388">
        <f t="shared" si="237"/>
        <v>60</v>
      </c>
      <c r="CL100" s="3"/>
      <c r="CM100" s="384">
        <f t="shared" si="277"/>
        <v>0</v>
      </c>
      <c r="CN100" s="385">
        <f t="shared" si="288"/>
        <v>78</v>
      </c>
      <c r="CO100" s="385">
        <f t="shared" si="341"/>
        <v>522</v>
      </c>
      <c r="CP100" s="385">
        <f t="shared" si="342"/>
        <v>0</v>
      </c>
      <c r="CQ100" s="385">
        <f t="shared" si="343"/>
        <v>0</v>
      </c>
      <c r="CR100" s="385">
        <f t="shared" si="344"/>
        <v>0</v>
      </c>
      <c r="CS100" s="385">
        <f t="shared" si="345"/>
        <v>0</v>
      </c>
      <c r="CT100" s="385">
        <f t="shared" si="346"/>
        <v>0</v>
      </c>
      <c r="CU100" s="385">
        <f t="shared" si="347"/>
        <v>0</v>
      </c>
      <c r="CV100" s="385">
        <f t="shared" si="348"/>
        <v>0</v>
      </c>
      <c r="CW100" s="385">
        <f t="shared" si="349"/>
        <v>53</v>
      </c>
      <c r="CX100" s="386">
        <f t="shared" si="350"/>
        <v>7</v>
      </c>
      <c r="CY100" s="3"/>
      <c r="CZ100" s="586"/>
      <c r="DA100" s="582"/>
      <c r="DB100" s="391"/>
      <c r="DC100" s="576">
        <v>78</v>
      </c>
      <c r="DD100" s="389">
        <v>0</v>
      </c>
      <c r="DE100" s="390">
        <v>0</v>
      </c>
      <c r="DF100" s="390">
        <v>0</v>
      </c>
      <c r="DG100" s="390">
        <v>0</v>
      </c>
      <c r="DH100" s="390">
        <f t="shared" si="289"/>
        <v>0</v>
      </c>
      <c r="DI100" s="390"/>
      <c r="DJ100" s="390"/>
      <c r="DK100" s="390"/>
      <c r="DL100" s="390"/>
      <c r="DM100" s="390"/>
      <c r="DN100" s="390"/>
      <c r="DO100" s="390"/>
      <c r="DP100" s="391">
        <f t="shared" si="290"/>
        <v>0</v>
      </c>
      <c r="DQ100" s="376"/>
      <c r="DR100" s="376"/>
      <c r="DS100" s="385">
        <v>0</v>
      </c>
      <c r="DT100" s="385">
        <v>0</v>
      </c>
      <c r="DU100" s="385">
        <v>0</v>
      </c>
      <c r="DV100" s="385">
        <v>0</v>
      </c>
      <c r="DW100" s="385">
        <v>0</v>
      </c>
      <c r="DX100" s="385">
        <v>0</v>
      </c>
      <c r="DY100" s="385" t="s">
        <v>2733</v>
      </c>
      <c r="DZ100" s="14">
        <v>130112</v>
      </c>
      <c r="EA100" s="426"/>
      <c r="EB100" s="398">
        <v>21</v>
      </c>
      <c r="EC100" s="398" t="s">
        <v>1369</v>
      </c>
      <c r="ED100" s="398" t="s">
        <v>1370</v>
      </c>
      <c r="EF100" s="601" t="str">
        <f t="shared" si="291"/>
        <v>ok</v>
      </c>
      <c r="EG100" s="597">
        <f t="shared" si="292"/>
        <v>0</v>
      </c>
      <c r="EI100" s="605">
        <f t="shared" si="255"/>
        <v>600</v>
      </c>
    </row>
    <row r="101" spans="1:139" s="372" customFormat="1" ht="16.149999999999999" customHeight="1">
      <c r="A101" s="573" t="s">
        <v>1382</v>
      </c>
      <c r="B101" s="407" t="s">
        <v>2199</v>
      </c>
      <c r="C101" s="530">
        <v>300135592</v>
      </c>
      <c r="D101" s="393" t="s">
        <v>175</v>
      </c>
      <c r="E101" s="393" t="s">
        <v>1095</v>
      </c>
      <c r="F101" s="393"/>
      <c r="G101" s="393" t="s">
        <v>785</v>
      </c>
      <c r="H101" s="393" t="s">
        <v>55</v>
      </c>
      <c r="I101" s="393" t="s">
        <v>2037</v>
      </c>
      <c r="J101" s="393" t="s">
        <v>131</v>
      </c>
      <c r="K101" s="393" t="s">
        <v>2206</v>
      </c>
      <c r="L101" s="393" t="s">
        <v>2130</v>
      </c>
      <c r="M101" s="396">
        <v>45778</v>
      </c>
      <c r="N101" s="392" t="s">
        <v>2055</v>
      </c>
      <c r="O101" s="408">
        <v>3</v>
      </c>
      <c r="P101" s="14">
        <v>132711</v>
      </c>
      <c r="Q101" s="14">
        <v>132711</v>
      </c>
      <c r="R101" s="576">
        <v>74</v>
      </c>
      <c r="S101" s="391">
        <v>14</v>
      </c>
      <c r="T101" s="382">
        <v>0</v>
      </c>
      <c r="U101" s="382">
        <v>0</v>
      </c>
      <c r="V101" s="423">
        <v>0</v>
      </c>
      <c r="W101" s="1882">
        <v>0</v>
      </c>
      <c r="X101" s="382">
        <f t="shared" si="322"/>
        <v>0</v>
      </c>
      <c r="Y101" s="423">
        <v>0</v>
      </c>
      <c r="Z101" s="1882">
        <v>0</v>
      </c>
      <c r="AA101" s="382">
        <f t="shared" si="278"/>
        <v>0</v>
      </c>
      <c r="AB101" s="423">
        <v>280</v>
      </c>
      <c r="AC101" s="1882">
        <v>216</v>
      </c>
      <c r="AD101" s="569">
        <v>1.875</v>
      </c>
      <c r="AE101" s="569">
        <v>1.875</v>
      </c>
      <c r="AF101" s="382">
        <f t="shared" si="323"/>
        <v>0</v>
      </c>
      <c r="AG101" s="382">
        <f t="shared" si="324"/>
        <v>0</v>
      </c>
      <c r="AH101" s="382">
        <f t="shared" si="325"/>
        <v>0</v>
      </c>
      <c r="AI101" s="382">
        <f t="shared" si="326"/>
        <v>0</v>
      </c>
      <c r="AJ101" s="382">
        <f t="shared" si="327"/>
        <v>0</v>
      </c>
      <c r="AK101" s="382">
        <f t="shared" si="328"/>
        <v>0</v>
      </c>
      <c r="AL101" s="382">
        <f t="shared" si="329"/>
        <v>52.5</v>
      </c>
      <c r="AM101" s="382">
        <f t="shared" si="330"/>
        <v>60</v>
      </c>
      <c r="AN101" s="453">
        <f t="shared" si="331"/>
        <v>0</v>
      </c>
      <c r="AO101" s="457">
        <f t="shared" si="332"/>
        <v>0</v>
      </c>
      <c r="AP101" s="455">
        <f t="shared" si="333"/>
        <v>0</v>
      </c>
      <c r="AQ101" s="383">
        <f t="shared" si="334"/>
        <v>0</v>
      </c>
      <c r="AR101" s="383">
        <f t="shared" si="335"/>
        <v>0</v>
      </c>
      <c r="AS101" s="383">
        <f t="shared" si="336"/>
        <v>0</v>
      </c>
      <c r="AT101" s="383">
        <f t="shared" si="337"/>
        <v>0</v>
      </c>
      <c r="AU101" s="383">
        <f t="shared" si="338"/>
        <v>53</v>
      </c>
      <c r="AV101" s="383">
        <f t="shared" si="339"/>
        <v>7</v>
      </c>
      <c r="AW101" s="383">
        <f t="shared" si="340"/>
        <v>0</v>
      </c>
      <c r="AX101" s="383">
        <f t="shared" si="279"/>
        <v>280</v>
      </c>
      <c r="AY101" s="383">
        <v>0</v>
      </c>
      <c r="AZ101" s="383">
        <f t="shared" si="321"/>
        <v>0</v>
      </c>
      <c r="BA101" s="382">
        <f t="shared" si="280"/>
        <v>64</v>
      </c>
      <c r="BB101" s="423">
        <v>0</v>
      </c>
      <c r="BC101" s="506">
        <f t="shared" si="273"/>
        <v>0</v>
      </c>
      <c r="BD101" s="382">
        <f t="shared" si="274"/>
        <v>0</v>
      </c>
      <c r="BE101" s="453">
        <f t="shared" si="275"/>
        <v>216</v>
      </c>
      <c r="BF101" s="382">
        <f t="shared" si="281"/>
        <v>-280</v>
      </c>
      <c r="BG101" s="1882">
        <v>38</v>
      </c>
      <c r="BH101" s="1882">
        <v>26</v>
      </c>
      <c r="BI101" s="1882">
        <v>0</v>
      </c>
      <c r="BJ101" s="1882">
        <v>0</v>
      </c>
      <c r="BK101" s="1882">
        <v>0</v>
      </c>
      <c r="BL101" s="1882">
        <v>0</v>
      </c>
      <c r="BM101" s="1882">
        <v>0</v>
      </c>
      <c r="BN101" s="1882">
        <v>0</v>
      </c>
      <c r="BO101" s="1882">
        <v>0</v>
      </c>
      <c r="BP101" s="1882">
        <v>60</v>
      </c>
      <c r="BQ101" s="1882">
        <v>0</v>
      </c>
      <c r="BR101" s="1882">
        <v>0</v>
      </c>
      <c r="BS101" s="1882">
        <v>0</v>
      </c>
      <c r="BT101" s="13"/>
      <c r="BU101" s="384">
        <f t="shared" si="282"/>
        <v>0</v>
      </c>
      <c r="BV101" s="385">
        <f t="shared" si="283"/>
        <v>0</v>
      </c>
      <c r="BW101" s="386">
        <f t="shared" si="284"/>
        <v>0</v>
      </c>
      <c r="BX101" s="3"/>
      <c r="BY101" s="387">
        <f t="shared" si="276"/>
        <v>0</v>
      </c>
      <c r="BZ101" s="382">
        <f t="shared" si="285"/>
        <v>0</v>
      </c>
      <c r="CA101" s="382">
        <f t="shared" si="286"/>
        <v>0</v>
      </c>
      <c r="CB101" s="382">
        <f t="shared" si="287"/>
        <v>64</v>
      </c>
      <c r="CC101" s="382">
        <f t="shared" si="229"/>
        <v>26</v>
      </c>
      <c r="CD101" s="382">
        <f t="shared" si="230"/>
        <v>0</v>
      </c>
      <c r="CE101" s="382">
        <f t="shared" si="231"/>
        <v>0</v>
      </c>
      <c r="CF101" s="382">
        <f t="shared" si="232"/>
        <v>0</v>
      </c>
      <c r="CG101" s="382">
        <f t="shared" si="233"/>
        <v>0</v>
      </c>
      <c r="CH101" s="382">
        <f t="shared" si="234"/>
        <v>0</v>
      </c>
      <c r="CI101" s="382">
        <f t="shared" si="235"/>
        <v>0</v>
      </c>
      <c r="CJ101" s="382">
        <f t="shared" si="236"/>
        <v>53</v>
      </c>
      <c r="CK101" s="388">
        <f t="shared" si="237"/>
        <v>60</v>
      </c>
      <c r="CL101" s="3"/>
      <c r="CM101" s="384">
        <f t="shared" si="277"/>
        <v>0</v>
      </c>
      <c r="CN101" s="385">
        <f t="shared" si="288"/>
        <v>0</v>
      </c>
      <c r="CO101" s="385">
        <f t="shared" si="341"/>
        <v>280</v>
      </c>
      <c r="CP101" s="385">
        <f t="shared" si="342"/>
        <v>0</v>
      </c>
      <c r="CQ101" s="385">
        <f t="shared" si="343"/>
        <v>0</v>
      </c>
      <c r="CR101" s="385">
        <f t="shared" si="344"/>
        <v>0</v>
      </c>
      <c r="CS101" s="385">
        <f t="shared" si="345"/>
        <v>0</v>
      </c>
      <c r="CT101" s="385">
        <f t="shared" si="346"/>
        <v>0</v>
      </c>
      <c r="CU101" s="385">
        <f t="shared" si="347"/>
        <v>0</v>
      </c>
      <c r="CV101" s="385">
        <f t="shared" si="348"/>
        <v>0</v>
      </c>
      <c r="CW101" s="385">
        <f t="shared" si="349"/>
        <v>53</v>
      </c>
      <c r="CX101" s="386">
        <f t="shared" si="350"/>
        <v>7</v>
      </c>
      <c r="CY101" s="3"/>
      <c r="CZ101" s="586"/>
      <c r="DA101" s="582"/>
      <c r="DB101" s="391"/>
      <c r="DC101" s="576">
        <v>74</v>
      </c>
      <c r="DD101" s="389">
        <v>0</v>
      </c>
      <c r="DE101" s="390">
        <v>14</v>
      </c>
      <c r="DF101" s="390">
        <v>0</v>
      </c>
      <c r="DG101" s="390">
        <v>0</v>
      </c>
      <c r="DH101" s="390">
        <f t="shared" si="289"/>
        <v>0</v>
      </c>
      <c r="DI101" s="390"/>
      <c r="DJ101" s="390"/>
      <c r="DK101" s="390"/>
      <c r="DL101" s="390"/>
      <c r="DM101" s="390"/>
      <c r="DN101" s="390"/>
      <c r="DO101" s="390"/>
      <c r="DP101" s="391">
        <f t="shared" si="290"/>
        <v>14</v>
      </c>
      <c r="DQ101" s="376"/>
      <c r="DR101" s="376"/>
      <c r="DS101" s="385">
        <v>0</v>
      </c>
      <c r="DT101" s="385">
        <v>0</v>
      </c>
      <c r="DU101" s="385">
        <v>0</v>
      </c>
      <c r="DV101" s="385">
        <v>0</v>
      </c>
      <c r="DW101" s="385">
        <v>0</v>
      </c>
      <c r="DX101" s="385">
        <v>0</v>
      </c>
      <c r="DY101" s="385" t="s">
        <v>2733</v>
      </c>
      <c r="DZ101" s="14">
        <v>132711</v>
      </c>
      <c r="EA101" s="426"/>
      <c r="EB101" s="398">
        <v>21</v>
      </c>
      <c r="EC101" s="398" t="s">
        <v>1369</v>
      </c>
      <c r="ED101" s="398" t="s">
        <v>1370</v>
      </c>
      <c r="EF101" s="601" t="str">
        <f t="shared" si="291"/>
        <v>ok</v>
      </c>
      <c r="EG101" s="597">
        <f t="shared" si="292"/>
        <v>0</v>
      </c>
      <c r="EI101" s="605">
        <f t="shared" si="255"/>
        <v>280</v>
      </c>
    </row>
    <row r="102" spans="1:139" s="372" customFormat="1" ht="16.149999999999999" customHeight="1">
      <c r="A102" s="573" t="s">
        <v>1382</v>
      </c>
      <c r="B102" s="407" t="s">
        <v>2200</v>
      </c>
      <c r="C102" s="530">
        <v>300135596</v>
      </c>
      <c r="D102" s="393" t="s">
        <v>175</v>
      </c>
      <c r="E102" s="393" t="s">
        <v>715</v>
      </c>
      <c r="F102" s="393"/>
      <c r="G102" s="393" t="s">
        <v>500</v>
      </c>
      <c r="H102" s="393" t="s">
        <v>55</v>
      </c>
      <c r="I102" s="393" t="s">
        <v>2037</v>
      </c>
      <c r="J102" s="393" t="s">
        <v>131</v>
      </c>
      <c r="K102" s="393" t="s">
        <v>2206</v>
      </c>
      <c r="L102" s="393" t="s">
        <v>2130</v>
      </c>
      <c r="M102" s="396">
        <v>45778</v>
      </c>
      <c r="N102" s="392" t="s">
        <v>2055</v>
      </c>
      <c r="O102" s="408">
        <v>3</v>
      </c>
      <c r="P102" s="14">
        <v>123964</v>
      </c>
      <c r="Q102" s="14">
        <v>123964</v>
      </c>
      <c r="R102" s="576">
        <v>164</v>
      </c>
      <c r="S102" s="391">
        <v>0</v>
      </c>
      <c r="T102" s="382">
        <v>0</v>
      </c>
      <c r="U102" s="382">
        <v>4</v>
      </c>
      <c r="V102" s="423">
        <v>0</v>
      </c>
      <c r="W102" s="1882">
        <v>4</v>
      </c>
      <c r="X102" s="382">
        <f t="shared" si="322"/>
        <v>0</v>
      </c>
      <c r="Y102" s="423">
        <v>164</v>
      </c>
      <c r="Z102" s="1882">
        <v>0</v>
      </c>
      <c r="AA102" s="382">
        <f t="shared" si="278"/>
        <v>164</v>
      </c>
      <c r="AB102" s="423">
        <v>136</v>
      </c>
      <c r="AC102" s="1882">
        <v>150</v>
      </c>
      <c r="AD102" s="569">
        <v>1.875</v>
      </c>
      <c r="AE102" s="569">
        <v>1.875</v>
      </c>
      <c r="AF102" s="382">
        <f t="shared" si="323"/>
        <v>0</v>
      </c>
      <c r="AG102" s="382">
        <f t="shared" si="324"/>
        <v>0</v>
      </c>
      <c r="AH102" s="382">
        <f t="shared" si="325"/>
        <v>0</v>
      </c>
      <c r="AI102" s="382">
        <f t="shared" si="326"/>
        <v>0</v>
      </c>
      <c r="AJ102" s="382">
        <f t="shared" si="327"/>
        <v>0</v>
      </c>
      <c r="AK102" s="382">
        <f t="shared" si="328"/>
        <v>0</v>
      </c>
      <c r="AL102" s="382">
        <f t="shared" si="329"/>
        <v>87.5</v>
      </c>
      <c r="AM102" s="382">
        <f t="shared" si="330"/>
        <v>100</v>
      </c>
      <c r="AN102" s="453">
        <f t="shared" si="331"/>
        <v>0</v>
      </c>
      <c r="AO102" s="457">
        <f t="shared" si="332"/>
        <v>0</v>
      </c>
      <c r="AP102" s="455">
        <f t="shared" si="333"/>
        <v>0</v>
      </c>
      <c r="AQ102" s="383">
        <f t="shared" si="334"/>
        <v>0</v>
      </c>
      <c r="AR102" s="383">
        <f t="shared" si="335"/>
        <v>0</v>
      </c>
      <c r="AS102" s="383">
        <f t="shared" si="336"/>
        <v>0</v>
      </c>
      <c r="AT102" s="383">
        <f t="shared" si="337"/>
        <v>0</v>
      </c>
      <c r="AU102" s="383">
        <f t="shared" si="338"/>
        <v>88</v>
      </c>
      <c r="AV102" s="383">
        <f t="shared" si="339"/>
        <v>12</v>
      </c>
      <c r="AW102" s="383">
        <f t="shared" si="340"/>
        <v>0</v>
      </c>
      <c r="AX102" s="383">
        <f t="shared" si="279"/>
        <v>304</v>
      </c>
      <c r="AY102" s="383">
        <v>0</v>
      </c>
      <c r="AZ102" s="383">
        <f t="shared" si="321"/>
        <v>0</v>
      </c>
      <c r="BA102" s="382">
        <f t="shared" si="280"/>
        <v>150</v>
      </c>
      <c r="BB102" s="423">
        <v>0</v>
      </c>
      <c r="BC102" s="506">
        <f t="shared" si="273"/>
        <v>4</v>
      </c>
      <c r="BD102" s="382">
        <f t="shared" si="274"/>
        <v>0</v>
      </c>
      <c r="BE102" s="453">
        <f t="shared" si="275"/>
        <v>150</v>
      </c>
      <c r="BF102" s="382">
        <f t="shared" si="281"/>
        <v>-300</v>
      </c>
      <c r="BG102" s="1882">
        <v>90</v>
      </c>
      <c r="BH102" s="1882">
        <v>60</v>
      </c>
      <c r="BI102" s="1882">
        <v>0</v>
      </c>
      <c r="BJ102" s="1882">
        <v>0</v>
      </c>
      <c r="BK102" s="1882">
        <v>0</v>
      </c>
      <c r="BL102" s="1882">
        <v>0</v>
      </c>
      <c r="BM102" s="1882">
        <v>0</v>
      </c>
      <c r="BN102" s="1882">
        <v>0</v>
      </c>
      <c r="BO102" s="1882">
        <v>0</v>
      </c>
      <c r="BP102" s="1882">
        <v>100</v>
      </c>
      <c r="BQ102" s="1882">
        <v>0</v>
      </c>
      <c r="BR102" s="1882">
        <v>0</v>
      </c>
      <c r="BS102" s="1882">
        <v>0</v>
      </c>
      <c r="BT102" s="13"/>
      <c r="BU102" s="384">
        <f t="shared" si="282"/>
        <v>1</v>
      </c>
      <c r="BV102" s="385">
        <f t="shared" si="283"/>
        <v>0</v>
      </c>
      <c r="BW102" s="386">
        <f t="shared" si="284"/>
        <v>1.1555555555555554</v>
      </c>
      <c r="BX102" s="3"/>
      <c r="BY102" s="387">
        <f t="shared" si="276"/>
        <v>4</v>
      </c>
      <c r="BZ102" s="382">
        <f t="shared" si="285"/>
        <v>0</v>
      </c>
      <c r="CA102" s="382">
        <f t="shared" si="286"/>
        <v>164</v>
      </c>
      <c r="CB102" s="382">
        <f t="shared" si="287"/>
        <v>150</v>
      </c>
      <c r="CC102" s="382">
        <f t="shared" si="229"/>
        <v>60</v>
      </c>
      <c r="CD102" s="382">
        <f t="shared" si="230"/>
        <v>0</v>
      </c>
      <c r="CE102" s="382">
        <f t="shared" si="231"/>
        <v>0</v>
      </c>
      <c r="CF102" s="382">
        <f t="shared" si="232"/>
        <v>0</v>
      </c>
      <c r="CG102" s="382">
        <f t="shared" si="233"/>
        <v>0</v>
      </c>
      <c r="CH102" s="382">
        <f t="shared" si="234"/>
        <v>0</v>
      </c>
      <c r="CI102" s="382">
        <f t="shared" si="235"/>
        <v>0</v>
      </c>
      <c r="CJ102" s="382">
        <f t="shared" si="236"/>
        <v>88</v>
      </c>
      <c r="CK102" s="388">
        <f t="shared" si="237"/>
        <v>100</v>
      </c>
      <c r="CL102" s="3"/>
      <c r="CM102" s="384">
        <f t="shared" si="277"/>
        <v>0</v>
      </c>
      <c r="CN102" s="385">
        <f t="shared" si="288"/>
        <v>164</v>
      </c>
      <c r="CO102" s="385">
        <f t="shared" si="341"/>
        <v>136</v>
      </c>
      <c r="CP102" s="385">
        <f t="shared" si="342"/>
        <v>0</v>
      </c>
      <c r="CQ102" s="385">
        <f t="shared" si="343"/>
        <v>0</v>
      </c>
      <c r="CR102" s="385">
        <f t="shared" si="344"/>
        <v>0</v>
      </c>
      <c r="CS102" s="385">
        <f t="shared" si="345"/>
        <v>0</v>
      </c>
      <c r="CT102" s="385">
        <f t="shared" si="346"/>
        <v>0</v>
      </c>
      <c r="CU102" s="385">
        <f t="shared" si="347"/>
        <v>0</v>
      </c>
      <c r="CV102" s="385">
        <f t="shared" si="348"/>
        <v>0</v>
      </c>
      <c r="CW102" s="385">
        <f t="shared" si="349"/>
        <v>88</v>
      </c>
      <c r="CX102" s="386">
        <f t="shared" si="350"/>
        <v>12</v>
      </c>
      <c r="CY102" s="3"/>
      <c r="CZ102" s="586"/>
      <c r="DA102" s="582"/>
      <c r="DB102" s="391"/>
      <c r="DC102" s="576">
        <v>164</v>
      </c>
      <c r="DD102" s="389">
        <v>0</v>
      </c>
      <c r="DE102" s="390">
        <v>0</v>
      </c>
      <c r="DF102" s="390">
        <v>0</v>
      </c>
      <c r="DG102" s="390">
        <v>0</v>
      </c>
      <c r="DH102" s="390">
        <f t="shared" si="289"/>
        <v>0</v>
      </c>
      <c r="DI102" s="390"/>
      <c r="DJ102" s="390"/>
      <c r="DK102" s="390"/>
      <c r="DL102" s="390"/>
      <c r="DM102" s="390"/>
      <c r="DN102" s="390"/>
      <c r="DO102" s="390"/>
      <c r="DP102" s="391">
        <f t="shared" si="290"/>
        <v>0</v>
      </c>
      <c r="DQ102" s="376"/>
      <c r="DR102" s="376"/>
      <c r="DS102" s="385">
        <v>0</v>
      </c>
      <c r="DT102" s="385">
        <v>0</v>
      </c>
      <c r="DU102" s="385">
        <v>0</v>
      </c>
      <c r="DV102" s="385">
        <v>0</v>
      </c>
      <c r="DW102" s="385">
        <v>0</v>
      </c>
      <c r="DX102" s="385">
        <v>0</v>
      </c>
      <c r="DY102" s="385" t="s">
        <v>2733</v>
      </c>
      <c r="DZ102" s="14">
        <v>123964</v>
      </c>
      <c r="EA102" s="426"/>
      <c r="EB102" s="398">
        <v>19</v>
      </c>
      <c r="EC102" s="398" t="s">
        <v>1369</v>
      </c>
      <c r="ED102" s="398" t="s">
        <v>1370</v>
      </c>
      <c r="EF102" s="601">
        <f t="shared" si="291"/>
        <v>30</v>
      </c>
      <c r="EG102" s="597">
        <f t="shared" si="292"/>
        <v>4</v>
      </c>
      <c r="EI102" s="605">
        <f t="shared" si="255"/>
        <v>304</v>
      </c>
    </row>
    <row r="103" spans="1:139" s="372" customFormat="1" ht="16.149999999999999" customHeight="1">
      <c r="A103" s="573" t="s">
        <v>1382</v>
      </c>
      <c r="B103" s="407" t="s">
        <v>2201</v>
      </c>
      <c r="C103" s="530">
        <v>300135599</v>
      </c>
      <c r="D103" s="393" t="s">
        <v>175</v>
      </c>
      <c r="E103" s="393" t="s">
        <v>716</v>
      </c>
      <c r="F103" s="393"/>
      <c r="G103" s="393" t="s">
        <v>507</v>
      </c>
      <c r="H103" s="393" t="s">
        <v>55</v>
      </c>
      <c r="I103" s="393" t="s">
        <v>2037</v>
      </c>
      <c r="J103" s="393" t="s">
        <v>131</v>
      </c>
      <c r="K103" s="393" t="s">
        <v>2206</v>
      </c>
      <c r="L103" s="393" t="s">
        <v>2130</v>
      </c>
      <c r="M103" s="396">
        <v>45778</v>
      </c>
      <c r="N103" s="392" t="s">
        <v>2055</v>
      </c>
      <c r="O103" s="408">
        <v>3</v>
      </c>
      <c r="P103" s="14">
        <v>127625</v>
      </c>
      <c r="Q103" s="14">
        <v>127625</v>
      </c>
      <c r="R103" s="576">
        <v>480</v>
      </c>
      <c r="S103" s="391">
        <v>0</v>
      </c>
      <c r="T103" s="382">
        <v>0</v>
      </c>
      <c r="U103" s="382">
        <v>0</v>
      </c>
      <c r="V103" s="423">
        <v>0</v>
      </c>
      <c r="W103" s="1882">
        <v>0</v>
      </c>
      <c r="X103" s="382">
        <f t="shared" si="322"/>
        <v>0</v>
      </c>
      <c r="Y103" s="423">
        <v>480</v>
      </c>
      <c r="Z103" s="1882">
        <v>0</v>
      </c>
      <c r="AA103" s="382">
        <f t="shared" si="278"/>
        <v>480</v>
      </c>
      <c r="AB103" s="423">
        <v>0</v>
      </c>
      <c r="AC103" s="1882">
        <v>292</v>
      </c>
      <c r="AD103" s="569">
        <v>1.875</v>
      </c>
      <c r="AE103" s="569">
        <v>1.875</v>
      </c>
      <c r="AF103" s="382">
        <f t="shared" si="323"/>
        <v>0</v>
      </c>
      <c r="AG103" s="382">
        <f t="shared" si="324"/>
        <v>0</v>
      </c>
      <c r="AH103" s="382">
        <f t="shared" si="325"/>
        <v>0</v>
      </c>
      <c r="AI103" s="382">
        <f t="shared" si="326"/>
        <v>0</v>
      </c>
      <c r="AJ103" s="382">
        <f t="shared" si="327"/>
        <v>0</v>
      </c>
      <c r="AK103" s="382">
        <f t="shared" si="328"/>
        <v>0</v>
      </c>
      <c r="AL103" s="382">
        <f t="shared" si="329"/>
        <v>87.5</v>
      </c>
      <c r="AM103" s="382">
        <f t="shared" si="330"/>
        <v>100</v>
      </c>
      <c r="AN103" s="453">
        <f t="shared" si="331"/>
        <v>0</v>
      </c>
      <c r="AO103" s="457">
        <f t="shared" si="332"/>
        <v>0</v>
      </c>
      <c r="AP103" s="455">
        <f t="shared" si="333"/>
        <v>0</v>
      </c>
      <c r="AQ103" s="383">
        <f t="shared" si="334"/>
        <v>0</v>
      </c>
      <c r="AR103" s="383">
        <f t="shared" si="335"/>
        <v>0</v>
      </c>
      <c r="AS103" s="383">
        <f t="shared" si="336"/>
        <v>0</v>
      </c>
      <c r="AT103" s="383">
        <f t="shared" si="337"/>
        <v>0</v>
      </c>
      <c r="AU103" s="383">
        <f t="shared" si="338"/>
        <v>88</v>
      </c>
      <c r="AV103" s="383">
        <f t="shared" si="339"/>
        <v>12</v>
      </c>
      <c r="AW103" s="383">
        <f t="shared" si="340"/>
        <v>0</v>
      </c>
      <c r="AX103" s="383">
        <f t="shared" si="279"/>
        <v>480</v>
      </c>
      <c r="AY103" s="383">
        <v>0</v>
      </c>
      <c r="AZ103" s="383">
        <f t="shared" si="321"/>
        <v>0</v>
      </c>
      <c r="BA103" s="382">
        <f t="shared" si="280"/>
        <v>188</v>
      </c>
      <c r="BB103" s="423">
        <v>0</v>
      </c>
      <c r="BC103" s="506">
        <f t="shared" si="273"/>
        <v>0</v>
      </c>
      <c r="BD103" s="382">
        <f t="shared" si="274"/>
        <v>0</v>
      </c>
      <c r="BE103" s="453">
        <f t="shared" si="275"/>
        <v>292</v>
      </c>
      <c r="BF103" s="382">
        <f t="shared" si="281"/>
        <v>-480</v>
      </c>
      <c r="BG103" s="1882">
        <v>100</v>
      </c>
      <c r="BH103" s="1882">
        <v>88</v>
      </c>
      <c r="BI103" s="1882">
        <v>0</v>
      </c>
      <c r="BJ103" s="1882">
        <v>0</v>
      </c>
      <c r="BK103" s="1882">
        <v>0</v>
      </c>
      <c r="BL103" s="1882">
        <v>0</v>
      </c>
      <c r="BM103" s="1882">
        <v>0</v>
      </c>
      <c r="BN103" s="1882">
        <v>0</v>
      </c>
      <c r="BO103" s="1882">
        <v>0</v>
      </c>
      <c r="BP103" s="1882">
        <v>100</v>
      </c>
      <c r="BQ103" s="1882">
        <v>0</v>
      </c>
      <c r="BR103" s="1882">
        <v>0</v>
      </c>
      <c r="BS103" s="1882">
        <v>0</v>
      </c>
      <c r="BT103" s="13"/>
      <c r="BU103" s="384">
        <f t="shared" si="282"/>
        <v>0</v>
      </c>
      <c r="BV103" s="385">
        <f t="shared" si="283"/>
        <v>0</v>
      </c>
      <c r="BW103" s="386">
        <f t="shared" si="284"/>
        <v>3</v>
      </c>
      <c r="BX103" s="3"/>
      <c r="BY103" s="387">
        <f t="shared" si="276"/>
        <v>0</v>
      </c>
      <c r="BZ103" s="382">
        <f t="shared" si="285"/>
        <v>0</v>
      </c>
      <c r="CA103" s="382">
        <f t="shared" si="286"/>
        <v>480</v>
      </c>
      <c r="CB103" s="382">
        <f t="shared" si="287"/>
        <v>188</v>
      </c>
      <c r="CC103" s="382">
        <f t="shared" si="229"/>
        <v>88</v>
      </c>
      <c r="CD103" s="382">
        <f t="shared" si="230"/>
        <v>0</v>
      </c>
      <c r="CE103" s="382">
        <f t="shared" si="231"/>
        <v>0</v>
      </c>
      <c r="CF103" s="382">
        <f t="shared" si="232"/>
        <v>0</v>
      </c>
      <c r="CG103" s="382">
        <f t="shared" si="233"/>
        <v>0</v>
      </c>
      <c r="CH103" s="382">
        <f t="shared" si="234"/>
        <v>0</v>
      </c>
      <c r="CI103" s="382">
        <f t="shared" si="235"/>
        <v>0</v>
      </c>
      <c r="CJ103" s="382">
        <f t="shared" si="236"/>
        <v>88</v>
      </c>
      <c r="CK103" s="388">
        <f t="shared" si="237"/>
        <v>100</v>
      </c>
      <c r="CL103" s="3"/>
      <c r="CM103" s="384">
        <f t="shared" si="277"/>
        <v>0</v>
      </c>
      <c r="CN103" s="385">
        <f t="shared" si="288"/>
        <v>480</v>
      </c>
      <c r="CO103" s="385">
        <f t="shared" si="341"/>
        <v>0</v>
      </c>
      <c r="CP103" s="385">
        <f t="shared" si="342"/>
        <v>0</v>
      </c>
      <c r="CQ103" s="385">
        <f t="shared" si="343"/>
        <v>0</v>
      </c>
      <c r="CR103" s="385">
        <f t="shared" si="344"/>
        <v>0</v>
      </c>
      <c r="CS103" s="385">
        <f t="shared" si="345"/>
        <v>0</v>
      </c>
      <c r="CT103" s="385">
        <f t="shared" si="346"/>
        <v>0</v>
      </c>
      <c r="CU103" s="385">
        <f t="shared" si="347"/>
        <v>0</v>
      </c>
      <c r="CV103" s="385">
        <f t="shared" si="348"/>
        <v>0</v>
      </c>
      <c r="CW103" s="385">
        <f t="shared" si="349"/>
        <v>88</v>
      </c>
      <c r="CX103" s="386">
        <f t="shared" si="350"/>
        <v>12</v>
      </c>
      <c r="CY103" s="3"/>
      <c r="CZ103" s="586"/>
      <c r="DA103" s="582"/>
      <c r="DB103" s="391"/>
      <c r="DC103" s="576">
        <v>480</v>
      </c>
      <c r="DD103" s="389">
        <v>0</v>
      </c>
      <c r="DE103" s="390">
        <v>0</v>
      </c>
      <c r="DF103" s="390">
        <v>0</v>
      </c>
      <c r="DG103" s="390">
        <v>0</v>
      </c>
      <c r="DH103" s="390">
        <f t="shared" si="289"/>
        <v>0</v>
      </c>
      <c r="DI103" s="390"/>
      <c r="DJ103" s="390"/>
      <c r="DK103" s="390"/>
      <c r="DL103" s="390"/>
      <c r="DM103" s="390"/>
      <c r="DN103" s="390"/>
      <c r="DO103" s="390"/>
      <c r="DP103" s="391">
        <f t="shared" si="290"/>
        <v>0</v>
      </c>
      <c r="DQ103" s="376"/>
      <c r="DR103" s="376"/>
      <c r="DS103" s="385">
        <v>0</v>
      </c>
      <c r="DT103" s="385">
        <v>0</v>
      </c>
      <c r="DU103" s="385">
        <v>0</v>
      </c>
      <c r="DV103" s="385">
        <v>0</v>
      </c>
      <c r="DW103" s="385">
        <v>0</v>
      </c>
      <c r="DX103" s="385">
        <v>0</v>
      </c>
      <c r="DY103" s="385" t="s">
        <v>2733</v>
      </c>
      <c r="DZ103" s="14">
        <v>127625</v>
      </c>
      <c r="EA103" s="426"/>
      <c r="EB103" s="398">
        <v>20</v>
      </c>
      <c r="EC103" s="398" t="s">
        <v>1369</v>
      </c>
      <c r="ED103" s="398" t="s">
        <v>1370</v>
      </c>
      <c r="EF103" s="601" t="str">
        <f t="shared" si="291"/>
        <v>ok</v>
      </c>
      <c r="EG103" s="597">
        <f t="shared" si="292"/>
        <v>0</v>
      </c>
      <c r="EI103" s="605">
        <f t="shared" si="255"/>
        <v>480</v>
      </c>
    </row>
    <row r="104" spans="1:139" s="372" customFormat="1" ht="16.149999999999999" customHeight="1">
      <c r="A104" s="573" t="s">
        <v>1382</v>
      </c>
      <c r="B104" s="407" t="s">
        <v>2202</v>
      </c>
      <c r="C104" s="530">
        <v>300135595</v>
      </c>
      <c r="D104" s="393" t="s">
        <v>175</v>
      </c>
      <c r="E104" s="393" t="s">
        <v>2044</v>
      </c>
      <c r="F104" s="393"/>
      <c r="G104" s="393" t="s">
        <v>504</v>
      </c>
      <c r="H104" s="393" t="s">
        <v>107</v>
      </c>
      <c r="I104" s="393" t="s">
        <v>2037</v>
      </c>
      <c r="J104" s="393" t="s">
        <v>131</v>
      </c>
      <c r="K104" s="393" t="s">
        <v>2206</v>
      </c>
      <c r="L104" s="393" t="s">
        <v>2130</v>
      </c>
      <c r="M104" s="396">
        <v>45778</v>
      </c>
      <c r="N104" s="392" t="s">
        <v>2055</v>
      </c>
      <c r="O104" s="408">
        <v>3</v>
      </c>
      <c r="P104" s="14">
        <v>111082</v>
      </c>
      <c r="Q104" s="14">
        <v>111082</v>
      </c>
      <c r="R104" s="576">
        <v>60</v>
      </c>
      <c r="S104" s="391">
        <v>0</v>
      </c>
      <c r="T104" s="382">
        <v>0</v>
      </c>
      <c r="U104" s="382">
        <v>4</v>
      </c>
      <c r="V104" s="423">
        <v>0</v>
      </c>
      <c r="W104" s="1882">
        <v>4</v>
      </c>
      <c r="X104" s="382">
        <f t="shared" si="322"/>
        <v>0</v>
      </c>
      <c r="Y104" s="423">
        <v>6</v>
      </c>
      <c r="Z104" s="1882">
        <v>0</v>
      </c>
      <c r="AA104" s="382">
        <f t="shared" si="278"/>
        <v>6</v>
      </c>
      <c r="AB104" s="423">
        <v>0</v>
      </c>
      <c r="AC104" s="1882">
        <v>6</v>
      </c>
      <c r="AD104" s="569">
        <v>1.875</v>
      </c>
      <c r="AE104" s="569">
        <v>1.875</v>
      </c>
      <c r="AF104" s="382">
        <f t="shared" si="323"/>
        <v>0</v>
      </c>
      <c r="AG104" s="382">
        <f t="shared" si="324"/>
        <v>0</v>
      </c>
      <c r="AH104" s="382">
        <f t="shared" si="325"/>
        <v>0</v>
      </c>
      <c r="AI104" s="382">
        <f t="shared" si="326"/>
        <v>0</v>
      </c>
      <c r="AJ104" s="382">
        <f t="shared" si="327"/>
        <v>0</v>
      </c>
      <c r="AK104" s="382">
        <f t="shared" si="328"/>
        <v>0</v>
      </c>
      <c r="AL104" s="382">
        <f t="shared" si="329"/>
        <v>5.25</v>
      </c>
      <c r="AM104" s="382">
        <f t="shared" si="330"/>
        <v>6</v>
      </c>
      <c r="AN104" s="453">
        <f t="shared" si="331"/>
        <v>0</v>
      </c>
      <c r="AO104" s="457">
        <f t="shared" si="332"/>
        <v>0</v>
      </c>
      <c r="AP104" s="455">
        <f t="shared" si="333"/>
        <v>0</v>
      </c>
      <c r="AQ104" s="383">
        <f t="shared" si="334"/>
        <v>0</v>
      </c>
      <c r="AR104" s="383">
        <f t="shared" si="335"/>
        <v>0</v>
      </c>
      <c r="AS104" s="383">
        <f t="shared" si="336"/>
        <v>0</v>
      </c>
      <c r="AT104" s="383">
        <f t="shared" si="337"/>
        <v>0</v>
      </c>
      <c r="AU104" s="383">
        <f t="shared" si="338"/>
        <v>5</v>
      </c>
      <c r="AV104" s="383">
        <f t="shared" si="339"/>
        <v>1</v>
      </c>
      <c r="AW104" s="383">
        <f t="shared" si="340"/>
        <v>0</v>
      </c>
      <c r="AX104" s="383">
        <f t="shared" si="279"/>
        <v>10</v>
      </c>
      <c r="AY104" s="383">
        <v>0</v>
      </c>
      <c r="AZ104" s="383">
        <f t="shared" si="321"/>
        <v>0</v>
      </c>
      <c r="BA104" s="382">
        <f t="shared" si="280"/>
        <v>0</v>
      </c>
      <c r="BB104" s="423">
        <v>0</v>
      </c>
      <c r="BC104" s="506">
        <f t="shared" si="273"/>
        <v>4</v>
      </c>
      <c r="BD104" s="382">
        <f t="shared" si="274"/>
        <v>0</v>
      </c>
      <c r="BE104" s="453">
        <f t="shared" si="275"/>
        <v>6</v>
      </c>
      <c r="BF104" s="382">
        <f t="shared" si="281"/>
        <v>-6</v>
      </c>
      <c r="BG104" s="1882">
        <v>0</v>
      </c>
      <c r="BH104" s="1882">
        <v>0</v>
      </c>
      <c r="BI104" s="1882">
        <v>0</v>
      </c>
      <c r="BJ104" s="1882">
        <v>0</v>
      </c>
      <c r="BK104" s="1882">
        <v>0</v>
      </c>
      <c r="BL104" s="1882">
        <v>0</v>
      </c>
      <c r="BM104" s="1882">
        <v>0</v>
      </c>
      <c r="BN104" s="1882">
        <v>0</v>
      </c>
      <c r="BO104" s="1882">
        <v>0</v>
      </c>
      <c r="BP104" s="1882">
        <v>6</v>
      </c>
      <c r="BQ104" s="1882">
        <v>0</v>
      </c>
      <c r="BR104" s="1882">
        <v>0</v>
      </c>
      <c r="BS104" s="1882">
        <v>0</v>
      </c>
      <c r="BT104" s="13"/>
      <c r="BU104" s="384">
        <f t="shared" si="282"/>
        <v>1</v>
      </c>
      <c r="BV104" s="385">
        <f t="shared" si="283"/>
        <v>0</v>
      </c>
      <c r="BW104" s="386">
        <f t="shared" si="284"/>
        <v>1</v>
      </c>
      <c r="BX104" s="3"/>
      <c r="BY104" s="387">
        <f t="shared" si="276"/>
        <v>4</v>
      </c>
      <c r="BZ104" s="382">
        <f t="shared" si="285"/>
        <v>0</v>
      </c>
      <c r="CA104" s="382">
        <f t="shared" si="286"/>
        <v>6</v>
      </c>
      <c r="CB104" s="382">
        <f t="shared" si="287"/>
        <v>0</v>
      </c>
      <c r="CC104" s="382">
        <f t="shared" si="229"/>
        <v>0</v>
      </c>
      <c r="CD104" s="382">
        <f t="shared" si="230"/>
        <v>0</v>
      </c>
      <c r="CE104" s="382">
        <f t="shared" si="231"/>
        <v>0</v>
      </c>
      <c r="CF104" s="382">
        <f t="shared" si="232"/>
        <v>0</v>
      </c>
      <c r="CG104" s="382">
        <f t="shared" si="233"/>
        <v>0</v>
      </c>
      <c r="CH104" s="382">
        <f t="shared" si="234"/>
        <v>0</v>
      </c>
      <c r="CI104" s="382">
        <f t="shared" si="235"/>
        <v>0</v>
      </c>
      <c r="CJ104" s="382">
        <f t="shared" si="236"/>
        <v>5</v>
      </c>
      <c r="CK104" s="388">
        <f t="shared" si="237"/>
        <v>6</v>
      </c>
      <c r="CL104" s="3"/>
      <c r="CM104" s="384">
        <f t="shared" si="277"/>
        <v>0</v>
      </c>
      <c r="CN104" s="385">
        <f t="shared" si="288"/>
        <v>6</v>
      </c>
      <c r="CO104" s="385">
        <f t="shared" si="341"/>
        <v>0</v>
      </c>
      <c r="CP104" s="385">
        <f t="shared" si="342"/>
        <v>0</v>
      </c>
      <c r="CQ104" s="385">
        <f t="shared" si="343"/>
        <v>0</v>
      </c>
      <c r="CR104" s="385">
        <f t="shared" si="344"/>
        <v>0</v>
      </c>
      <c r="CS104" s="385">
        <f t="shared" si="345"/>
        <v>0</v>
      </c>
      <c r="CT104" s="385">
        <f t="shared" si="346"/>
        <v>0</v>
      </c>
      <c r="CU104" s="385">
        <f t="shared" si="347"/>
        <v>0</v>
      </c>
      <c r="CV104" s="385">
        <f t="shared" si="348"/>
        <v>0</v>
      </c>
      <c r="CW104" s="385">
        <f t="shared" si="349"/>
        <v>5</v>
      </c>
      <c r="CX104" s="386">
        <f t="shared" si="350"/>
        <v>1</v>
      </c>
      <c r="CY104" s="3"/>
      <c r="CZ104" s="586"/>
      <c r="DA104" s="582"/>
      <c r="DB104" s="391"/>
      <c r="DC104" s="576">
        <v>60</v>
      </c>
      <c r="DD104" s="389">
        <v>0</v>
      </c>
      <c r="DE104" s="390">
        <v>0</v>
      </c>
      <c r="DF104" s="390">
        <v>0</v>
      </c>
      <c r="DG104" s="390">
        <v>0</v>
      </c>
      <c r="DH104" s="390">
        <f t="shared" si="289"/>
        <v>0</v>
      </c>
      <c r="DI104" s="390"/>
      <c r="DJ104" s="390"/>
      <c r="DK104" s="390"/>
      <c r="DL104" s="390"/>
      <c r="DM104" s="390"/>
      <c r="DN104" s="390"/>
      <c r="DO104" s="390"/>
      <c r="DP104" s="391">
        <f t="shared" si="290"/>
        <v>0</v>
      </c>
      <c r="DQ104" s="376"/>
      <c r="DR104" s="376"/>
      <c r="DS104" s="385">
        <v>0</v>
      </c>
      <c r="DT104" s="385">
        <v>0</v>
      </c>
      <c r="DU104" s="385">
        <v>0</v>
      </c>
      <c r="DV104" s="385">
        <v>0</v>
      </c>
      <c r="DW104" s="385">
        <v>0</v>
      </c>
      <c r="DX104" s="385">
        <v>0</v>
      </c>
      <c r="DY104" s="385" t="s">
        <v>2733</v>
      </c>
      <c r="DZ104" s="14">
        <v>111082</v>
      </c>
      <c r="EA104" s="426"/>
      <c r="EB104" s="398">
        <v>18</v>
      </c>
      <c r="EC104" s="398" t="s">
        <v>1369</v>
      </c>
      <c r="ED104" s="398" t="s">
        <v>1370</v>
      </c>
      <c r="EF104" s="601">
        <f t="shared" si="291"/>
        <v>30</v>
      </c>
      <c r="EG104" s="597">
        <f t="shared" si="292"/>
        <v>4</v>
      </c>
      <c r="EI104" s="605">
        <f t="shared" si="255"/>
        <v>10</v>
      </c>
    </row>
    <row r="105" spans="1:139" s="372" customFormat="1" ht="16.149999999999999" customHeight="1">
      <c r="A105" s="573" t="s">
        <v>1382</v>
      </c>
      <c r="B105" s="407" t="s">
        <v>2203</v>
      </c>
      <c r="C105" s="530">
        <v>300135590</v>
      </c>
      <c r="D105" s="393" t="s">
        <v>175</v>
      </c>
      <c r="E105" s="393" t="s">
        <v>308</v>
      </c>
      <c r="F105" s="393"/>
      <c r="G105" s="393" t="s">
        <v>2402</v>
      </c>
      <c r="H105" s="393" t="s">
        <v>55</v>
      </c>
      <c r="I105" s="393" t="s">
        <v>2037</v>
      </c>
      <c r="J105" s="393" t="s">
        <v>131</v>
      </c>
      <c r="K105" s="393" t="s">
        <v>2206</v>
      </c>
      <c r="L105" s="393" t="s">
        <v>2130</v>
      </c>
      <c r="M105" s="396">
        <v>45778</v>
      </c>
      <c r="N105" s="392" t="s">
        <v>2055</v>
      </c>
      <c r="O105" s="408">
        <v>3</v>
      </c>
      <c r="P105" s="14">
        <v>128883</v>
      </c>
      <c r="Q105" s="14">
        <v>128883</v>
      </c>
      <c r="R105" s="576">
        <v>166</v>
      </c>
      <c r="S105" s="391">
        <v>22</v>
      </c>
      <c r="T105" s="382">
        <v>0</v>
      </c>
      <c r="U105" s="382">
        <v>0</v>
      </c>
      <c r="V105" s="423">
        <v>0</v>
      </c>
      <c r="W105" s="1882">
        <v>0</v>
      </c>
      <c r="X105" s="382">
        <f t="shared" si="322"/>
        <v>0</v>
      </c>
      <c r="Y105" s="423">
        <v>166</v>
      </c>
      <c r="Z105" s="1882">
        <v>0</v>
      </c>
      <c r="AA105" s="382">
        <f t="shared" si="278"/>
        <v>166</v>
      </c>
      <c r="AB105" s="423">
        <v>154</v>
      </c>
      <c r="AC105" s="1882">
        <v>162</v>
      </c>
      <c r="AD105" s="569">
        <v>1.875</v>
      </c>
      <c r="AE105" s="569">
        <v>1.875</v>
      </c>
      <c r="AF105" s="382">
        <f t="shared" si="323"/>
        <v>0</v>
      </c>
      <c r="AG105" s="382">
        <f t="shared" si="324"/>
        <v>0</v>
      </c>
      <c r="AH105" s="382">
        <f t="shared" si="325"/>
        <v>0</v>
      </c>
      <c r="AI105" s="382">
        <f t="shared" si="326"/>
        <v>0</v>
      </c>
      <c r="AJ105" s="382">
        <f t="shared" si="327"/>
        <v>0</v>
      </c>
      <c r="AK105" s="382">
        <f t="shared" si="328"/>
        <v>0</v>
      </c>
      <c r="AL105" s="382">
        <f t="shared" si="329"/>
        <v>84</v>
      </c>
      <c r="AM105" s="382">
        <f t="shared" si="330"/>
        <v>96</v>
      </c>
      <c r="AN105" s="453">
        <f t="shared" si="331"/>
        <v>0</v>
      </c>
      <c r="AO105" s="457">
        <f t="shared" si="332"/>
        <v>0</v>
      </c>
      <c r="AP105" s="455">
        <f t="shared" si="333"/>
        <v>0</v>
      </c>
      <c r="AQ105" s="383">
        <f t="shared" si="334"/>
        <v>0</v>
      </c>
      <c r="AR105" s="383">
        <f t="shared" si="335"/>
        <v>0</v>
      </c>
      <c r="AS105" s="383">
        <f t="shared" si="336"/>
        <v>0</v>
      </c>
      <c r="AT105" s="383">
        <f t="shared" si="337"/>
        <v>0</v>
      </c>
      <c r="AU105" s="383">
        <f t="shared" si="338"/>
        <v>84</v>
      </c>
      <c r="AV105" s="383">
        <f t="shared" si="339"/>
        <v>12</v>
      </c>
      <c r="AW105" s="383">
        <f t="shared" si="340"/>
        <v>0</v>
      </c>
      <c r="AX105" s="383">
        <f t="shared" si="279"/>
        <v>320</v>
      </c>
      <c r="AY105" s="383">
        <v>0</v>
      </c>
      <c r="AZ105" s="383">
        <f t="shared" si="321"/>
        <v>0</v>
      </c>
      <c r="BA105" s="382">
        <f t="shared" si="280"/>
        <v>158</v>
      </c>
      <c r="BB105" s="423">
        <v>0</v>
      </c>
      <c r="BC105" s="506">
        <f t="shared" si="273"/>
        <v>0</v>
      </c>
      <c r="BD105" s="382">
        <f t="shared" si="274"/>
        <v>0</v>
      </c>
      <c r="BE105" s="453">
        <f t="shared" si="275"/>
        <v>162</v>
      </c>
      <c r="BF105" s="382">
        <f t="shared" si="281"/>
        <v>-320</v>
      </c>
      <c r="BG105" s="1882">
        <v>84</v>
      </c>
      <c r="BH105" s="1882">
        <v>74</v>
      </c>
      <c r="BI105" s="1882">
        <v>0</v>
      </c>
      <c r="BJ105" s="1882">
        <v>0</v>
      </c>
      <c r="BK105" s="1882">
        <v>0</v>
      </c>
      <c r="BL105" s="1882">
        <v>0</v>
      </c>
      <c r="BM105" s="1882">
        <v>0</v>
      </c>
      <c r="BN105" s="1882">
        <v>0</v>
      </c>
      <c r="BO105" s="1882">
        <v>0</v>
      </c>
      <c r="BP105" s="1882">
        <v>96</v>
      </c>
      <c r="BQ105" s="1882">
        <v>0</v>
      </c>
      <c r="BR105" s="1882">
        <v>0</v>
      </c>
      <c r="BS105" s="1882">
        <v>0</v>
      </c>
      <c r="BT105" s="13"/>
      <c r="BU105" s="384">
        <f t="shared" si="282"/>
        <v>0</v>
      </c>
      <c r="BV105" s="385">
        <f t="shared" si="283"/>
        <v>0</v>
      </c>
      <c r="BW105" s="386">
        <f t="shared" si="284"/>
        <v>1.0476190476190477</v>
      </c>
      <c r="BX105" s="3"/>
      <c r="BY105" s="387">
        <f t="shared" si="276"/>
        <v>0</v>
      </c>
      <c r="BZ105" s="382">
        <f t="shared" si="285"/>
        <v>0</v>
      </c>
      <c r="CA105" s="382">
        <f t="shared" si="286"/>
        <v>166</v>
      </c>
      <c r="CB105" s="382">
        <f t="shared" si="287"/>
        <v>158</v>
      </c>
      <c r="CC105" s="382">
        <f t="shared" si="229"/>
        <v>74</v>
      </c>
      <c r="CD105" s="382">
        <f t="shared" si="230"/>
        <v>0</v>
      </c>
      <c r="CE105" s="382">
        <f t="shared" si="231"/>
        <v>0</v>
      </c>
      <c r="CF105" s="382">
        <f t="shared" si="232"/>
        <v>0</v>
      </c>
      <c r="CG105" s="382">
        <f t="shared" si="233"/>
        <v>0</v>
      </c>
      <c r="CH105" s="382">
        <f t="shared" si="234"/>
        <v>0</v>
      </c>
      <c r="CI105" s="382">
        <f t="shared" si="235"/>
        <v>0</v>
      </c>
      <c r="CJ105" s="382">
        <f t="shared" si="236"/>
        <v>84</v>
      </c>
      <c r="CK105" s="388">
        <f t="shared" si="237"/>
        <v>96</v>
      </c>
      <c r="CL105" s="3"/>
      <c r="CM105" s="384">
        <f t="shared" si="277"/>
        <v>0</v>
      </c>
      <c r="CN105" s="385">
        <f t="shared" si="288"/>
        <v>166</v>
      </c>
      <c r="CO105" s="385">
        <f t="shared" si="341"/>
        <v>154</v>
      </c>
      <c r="CP105" s="385">
        <f t="shared" si="342"/>
        <v>0</v>
      </c>
      <c r="CQ105" s="385">
        <f t="shared" si="343"/>
        <v>0</v>
      </c>
      <c r="CR105" s="385">
        <f t="shared" si="344"/>
        <v>0</v>
      </c>
      <c r="CS105" s="385">
        <f t="shared" si="345"/>
        <v>0</v>
      </c>
      <c r="CT105" s="385">
        <f t="shared" si="346"/>
        <v>0</v>
      </c>
      <c r="CU105" s="385">
        <f t="shared" si="347"/>
        <v>0</v>
      </c>
      <c r="CV105" s="385">
        <f t="shared" si="348"/>
        <v>0</v>
      </c>
      <c r="CW105" s="385">
        <f t="shared" si="349"/>
        <v>84</v>
      </c>
      <c r="CX105" s="386">
        <f t="shared" si="350"/>
        <v>12</v>
      </c>
      <c r="CY105" s="3"/>
      <c r="CZ105" s="586"/>
      <c r="DA105" s="582"/>
      <c r="DB105" s="391"/>
      <c r="DC105" s="576">
        <v>166</v>
      </c>
      <c r="DD105" s="389">
        <v>0</v>
      </c>
      <c r="DE105" s="390">
        <v>22</v>
      </c>
      <c r="DF105" s="390">
        <v>0</v>
      </c>
      <c r="DG105" s="390">
        <v>0</v>
      </c>
      <c r="DH105" s="390">
        <f t="shared" si="289"/>
        <v>0</v>
      </c>
      <c r="DI105" s="390"/>
      <c r="DJ105" s="390"/>
      <c r="DK105" s="390"/>
      <c r="DL105" s="390"/>
      <c r="DM105" s="390"/>
      <c r="DN105" s="390"/>
      <c r="DO105" s="390"/>
      <c r="DP105" s="391">
        <f t="shared" si="290"/>
        <v>22</v>
      </c>
      <c r="DQ105" s="376"/>
      <c r="DR105" s="376"/>
      <c r="DS105" s="385">
        <v>0</v>
      </c>
      <c r="DT105" s="385">
        <v>0</v>
      </c>
      <c r="DU105" s="385">
        <v>0</v>
      </c>
      <c r="DV105" s="385">
        <v>0</v>
      </c>
      <c r="DW105" s="385">
        <v>0</v>
      </c>
      <c r="DX105" s="385">
        <v>0</v>
      </c>
      <c r="DY105" s="385" t="s">
        <v>2733</v>
      </c>
      <c r="DZ105" s="14">
        <v>128883</v>
      </c>
      <c r="EA105" s="426"/>
      <c r="EB105" s="398">
        <v>20</v>
      </c>
      <c r="EC105" s="398" t="s">
        <v>1369</v>
      </c>
      <c r="ED105" s="398" t="s">
        <v>1370</v>
      </c>
      <c r="EF105" s="601" t="str">
        <f t="shared" si="291"/>
        <v>ok</v>
      </c>
      <c r="EG105" s="597">
        <f t="shared" si="292"/>
        <v>0</v>
      </c>
      <c r="EI105" s="605">
        <f t="shared" si="255"/>
        <v>320</v>
      </c>
    </row>
    <row r="106" spans="1:139" s="372" customFormat="1" ht="16.149999999999999" customHeight="1">
      <c r="A106" s="573" t="s">
        <v>1382</v>
      </c>
      <c r="B106" s="407" t="s">
        <v>2204</v>
      </c>
      <c r="C106" s="530">
        <v>300135597</v>
      </c>
      <c r="D106" s="393" t="s">
        <v>175</v>
      </c>
      <c r="E106" s="393" t="s">
        <v>2045</v>
      </c>
      <c r="F106" s="393"/>
      <c r="G106" s="393" t="s">
        <v>2409</v>
      </c>
      <c r="H106" s="393" t="s">
        <v>55</v>
      </c>
      <c r="I106" s="393" t="s">
        <v>2037</v>
      </c>
      <c r="J106" s="393" t="s">
        <v>131</v>
      </c>
      <c r="K106" s="393" t="s">
        <v>2206</v>
      </c>
      <c r="L106" s="393" t="s">
        <v>2130</v>
      </c>
      <c r="M106" s="396">
        <v>45778</v>
      </c>
      <c r="N106" s="392" t="s">
        <v>2055</v>
      </c>
      <c r="O106" s="408">
        <v>3</v>
      </c>
      <c r="P106" s="14">
        <v>139362</v>
      </c>
      <c r="Q106" s="14">
        <v>139362</v>
      </c>
      <c r="R106" s="576">
        <v>100</v>
      </c>
      <c r="S106" s="391">
        <v>0</v>
      </c>
      <c r="T106" s="382">
        <v>0</v>
      </c>
      <c r="U106" s="382">
        <v>0</v>
      </c>
      <c r="V106" s="423">
        <v>0</v>
      </c>
      <c r="W106" s="1882">
        <v>0</v>
      </c>
      <c r="X106" s="382">
        <f t="shared" si="322"/>
        <v>0</v>
      </c>
      <c r="Y106" s="423">
        <v>100</v>
      </c>
      <c r="Z106" s="1882">
        <v>0</v>
      </c>
      <c r="AA106" s="382">
        <f t="shared" si="278"/>
        <v>100</v>
      </c>
      <c r="AB106" s="423">
        <v>572</v>
      </c>
      <c r="AC106" s="1882">
        <v>372</v>
      </c>
      <c r="AD106" s="569">
        <v>1.875</v>
      </c>
      <c r="AE106" s="569">
        <v>1.875</v>
      </c>
      <c r="AF106" s="382">
        <f t="shared" si="323"/>
        <v>0</v>
      </c>
      <c r="AG106" s="382">
        <f t="shared" si="324"/>
        <v>0</v>
      </c>
      <c r="AH106" s="382">
        <f t="shared" si="325"/>
        <v>0</v>
      </c>
      <c r="AI106" s="382">
        <f t="shared" si="326"/>
        <v>0</v>
      </c>
      <c r="AJ106" s="382">
        <f t="shared" si="327"/>
        <v>0</v>
      </c>
      <c r="AK106" s="382">
        <f t="shared" si="328"/>
        <v>0</v>
      </c>
      <c r="AL106" s="382">
        <f t="shared" si="329"/>
        <v>87.5</v>
      </c>
      <c r="AM106" s="382">
        <f t="shared" si="330"/>
        <v>100</v>
      </c>
      <c r="AN106" s="453">
        <f t="shared" si="331"/>
        <v>0</v>
      </c>
      <c r="AO106" s="457">
        <f t="shared" si="332"/>
        <v>0</v>
      </c>
      <c r="AP106" s="455">
        <f t="shared" si="333"/>
        <v>0</v>
      </c>
      <c r="AQ106" s="383">
        <f t="shared" si="334"/>
        <v>0</v>
      </c>
      <c r="AR106" s="383">
        <f t="shared" si="335"/>
        <v>0</v>
      </c>
      <c r="AS106" s="383">
        <f t="shared" si="336"/>
        <v>0</v>
      </c>
      <c r="AT106" s="383">
        <f t="shared" si="337"/>
        <v>0</v>
      </c>
      <c r="AU106" s="383">
        <f t="shared" si="338"/>
        <v>88</v>
      </c>
      <c r="AV106" s="383">
        <f t="shared" si="339"/>
        <v>12</v>
      </c>
      <c r="AW106" s="383">
        <f t="shared" si="340"/>
        <v>0</v>
      </c>
      <c r="AX106" s="383">
        <f t="shared" si="279"/>
        <v>672</v>
      </c>
      <c r="AY106" s="383">
        <v>0</v>
      </c>
      <c r="AZ106" s="383">
        <f t="shared" si="321"/>
        <v>0</v>
      </c>
      <c r="BA106" s="382">
        <f t="shared" si="280"/>
        <v>300</v>
      </c>
      <c r="BB106" s="423">
        <v>0</v>
      </c>
      <c r="BC106" s="506">
        <f t="shared" si="273"/>
        <v>0</v>
      </c>
      <c r="BD106" s="382">
        <f t="shared" si="274"/>
        <v>0</v>
      </c>
      <c r="BE106" s="453">
        <f t="shared" si="275"/>
        <v>372</v>
      </c>
      <c r="BF106" s="382">
        <f t="shared" si="281"/>
        <v>-672</v>
      </c>
      <c r="BG106" s="1882">
        <v>160</v>
      </c>
      <c r="BH106" s="1882">
        <v>140</v>
      </c>
      <c r="BI106" s="1882">
        <v>0</v>
      </c>
      <c r="BJ106" s="1882">
        <v>0</v>
      </c>
      <c r="BK106" s="1882">
        <v>0</v>
      </c>
      <c r="BL106" s="1882">
        <v>0</v>
      </c>
      <c r="BM106" s="1882">
        <v>0</v>
      </c>
      <c r="BN106" s="1882">
        <v>0</v>
      </c>
      <c r="BO106" s="1882">
        <v>0</v>
      </c>
      <c r="BP106" s="1882">
        <v>100</v>
      </c>
      <c r="BQ106" s="1882">
        <v>0</v>
      </c>
      <c r="BR106" s="1882">
        <v>0</v>
      </c>
      <c r="BS106" s="1882">
        <v>0</v>
      </c>
      <c r="BT106" s="13"/>
      <c r="BU106" s="384">
        <f t="shared" si="282"/>
        <v>0</v>
      </c>
      <c r="BV106" s="385">
        <f t="shared" si="283"/>
        <v>0</v>
      </c>
      <c r="BW106" s="386">
        <f t="shared" si="284"/>
        <v>0.26881720430107525</v>
      </c>
      <c r="BX106" s="3"/>
      <c r="BY106" s="387">
        <f t="shared" si="276"/>
        <v>0</v>
      </c>
      <c r="BZ106" s="382">
        <f t="shared" si="285"/>
        <v>0</v>
      </c>
      <c r="CA106" s="382">
        <f t="shared" si="286"/>
        <v>100</v>
      </c>
      <c r="CB106" s="382">
        <f t="shared" si="287"/>
        <v>300</v>
      </c>
      <c r="CC106" s="382">
        <f t="shared" si="229"/>
        <v>140</v>
      </c>
      <c r="CD106" s="382">
        <f t="shared" si="230"/>
        <v>0</v>
      </c>
      <c r="CE106" s="382">
        <f t="shared" si="231"/>
        <v>0</v>
      </c>
      <c r="CF106" s="382">
        <f t="shared" si="232"/>
        <v>0</v>
      </c>
      <c r="CG106" s="382">
        <f t="shared" si="233"/>
        <v>0</v>
      </c>
      <c r="CH106" s="382">
        <f t="shared" si="234"/>
        <v>0</v>
      </c>
      <c r="CI106" s="382">
        <f t="shared" si="235"/>
        <v>0</v>
      </c>
      <c r="CJ106" s="382">
        <f t="shared" si="236"/>
        <v>88</v>
      </c>
      <c r="CK106" s="388">
        <f t="shared" si="237"/>
        <v>100</v>
      </c>
      <c r="CL106" s="3"/>
      <c r="CM106" s="384">
        <f t="shared" si="277"/>
        <v>0</v>
      </c>
      <c r="CN106" s="385">
        <f t="shared" si="288"/>
        <v>100</v>
      </c>
      <c r="CO106" s="385">
        <f t="shared" si="341"/>
        <v>572</v>
      </c>
      <c r="CP106" s="385">
        <f t="shared" si="342"/>
        <v>0</v>
      </c>
      <c r="CQ106" s="385">
        <f t="shared" si="343"/>
        <v>0</v>
      </c>
      <c r="CR106" s="385">
        <f t="shared" si="344"/>
        <v>0</v>
      </c>
      <c r="CS106" s="385">
        <f t="shared" si="345"/>
        <v>0</v>
      </c>
      <c r="CT106" s="385">
        <f t="shared" si="346"/>
        <v>0</v>
      </c>
      <c r="CU106" s="385">
        <f t="shared" si="347"/>
        <v>0</v>
      </c>
      <c r="CV106" s="385">
        <f t="shared" si="348"/>
        <v>0</v>
      </c>
      <c r="CW106" s="385">
        <f t="shared" si="349"/>
        <v>88</v>
      </c>
      <c r="CX106" s="386">
        <f t="shared" si="350"/>
        <v>12</v>
      </c>
      <c r="CY106" s="3"/>
      <c r="CZ106" s="586"/>
      <c r="DA106" s="582"/>
      <c r="DB106" s="391"/>
      <c r="DC106" s="576">
        <v>100</v>
      </c>
      <c r="DD106" s="389">
        <v>0</v>
      </c>
      <c r="DE106" s="390">
        <v>0</v>
      </c>
      <c r="DF106" s="390">
        <v>0</v>
      </c>
      <c r="DG106" s="390">
        <v>0</v>
      </c>
      <c r="DH106" s="390">
        <f t="shared" si="289"/>
        <v>0</v>
      </c>
      <c r="DI106" s="390"/>
      <c r="DJ106" s="390"/>
      <c r="DK106" s="390"/>
      <c r="DL106" s="390"/>
      <c r="DM106" s="390"/>
      <c r="DN106" s="390"/>
      <c r="DO106" s="390"/>
      <c r="DP106" s="391">
        <f t="shared" si="290"/>
        <v>0</v>
      </c>
      <c r="DQ106" s="376"/>
      <c r="DR106" s="376"/>
      <c r="DS106" s="385">
        <v>0</v>
      </c>
      <c r="DT106" s="385">
        <v>0</v>
      </c>
      <c r="DU106" s="385">
        <v>0</v>
      </c>
      <c r="DV106" s="385">
        <v>0</v>
      </c>
      <c r="DW106" s="385">
        <v>0</v>
      </c>
      <c r="DX106" s="385">
        <v>0</v>
      </c>
      <c r="DY106" s="385" t="s">
        <v>2733</v>
      </c>
      <c r="DZ106" s="14">
        <v>139362</v>
      </c>
      <c r="EA106" s="426"/>
      <c r="EB106" s="398">
        <v>21</v>
      </c>
      <c r="EC106" s="398" t="s">
        <v>1369</v>
      </c>
      <c r="ED106" s="398" t="s">
        <v>1370</v>
      </c>
      <c r="EF106" s="601" t="str">
        <f t="shared" si="291"/>
        <v>ok</v>
      </c>
      <c r="EG106" s="597">
        <f t="shared" si="292"/>
        <v>0</v>
      </c>
      <c r="EI106" s="605">
        <f t="shared" si="255"/>
        <v>672</v>
      </c>
    </row>
    <row r="107" spans="1:139" s="372" customFormat="1" ht="16.149999999999999" customHeight="1">
      <c r="A107" s="573" t="s">
        <v>1382</v>
      </c>
      <c r="B107" s="407" t="s">
        <v>2205</v>
      </c>
      <c r="C107" s="530">
        <v>300135600</v>
      </c>
      <c r="D107" s="393" t="s">
        <v>175</v>
      </c>
      <c r="E107" s="393" t="s">
        <v>2046</v>
      </c>
      <c r="F107" s="393"/>
      <c r="G107" s="393" t="s">
        <v>2410</v>
      </c>
      <c r="H107" s="393" t="s">
        <v>55</v>
      </c>
      <c r="I107" s="393" t="s">
        <v>2037</v>
      </c>
      <c r="J107" s="393" t="s">
        <v>131</v>
      </c>
      <c r="K107" s="393" t="s">
        <v>2206</v>
      </c>
      <c r="L107" s="393" t="s">
        <v>2130</v>
      </c>
      <c r="M107" s="396">
        <v>45931</v>
      </c>
      <c r="N107" s="392" t="s">
        <v>2055</v>
      </c>
      <c r="O107" s="408">
        <v>3</v>
      </c>
      <c r="P107" s="14">
        <v>145985</v>
      </c>
      <c r="Q107" s="14">
        <v>145985</v>
      </c>
      <c r="R107" s="576">
        <v>188</v>
      </c>
      <c r="S107" s="391">
        <v>12</v>
      </c>
      <c r="T107" s="382">
        <v>0</v>
      </c>
      <c r="U107" s="382">
        <v>0</v>
      </c>
      <c r="V107" s="423">
        <v>0</v>
      </c>
      <c r="W107" s="1882">
        <v>0</v>
      </c>
      <c r="X107" s="382">
        <f t="shared" si="322"/>
        <v>0</v>
      </c>
      <c r="Y107" s="423">
        <v>188</v>
      </c>
      <c r="Z107" s="1882">
        <v>0</v>
      </c>
      <c r="AA107" s="382">
        <f t="shared" si="278"/>
        <v>188</v>
      </c>
      <c r="AB107" s="423">
        <v>464</v>
      </c>
      <c r="AC107" s="1882">
        <v>530</v>
      </c>
      <c r="AD107" s="569">
        <v>1.875</v>
      </c>
      <c r="AE107" s="569">
        <v>1.875</v>
      </c>
      <c r="AF107" s="382">
        <f t="shared" si="323"/>
        <v>0</v>
      </c>
      <c r="AG107" s="382">
        <f t="shared" si="324"/>
        <v>0</v>
      </c>
      <c r="AH107" s="382">
        <f t="shared" si="325"/>
        <v>0</v>
      </c>
      <c r="AI107" s="382">
        <f t="shared" si="326"/>
        <v>0</v>
      </c>
      <c r="AJ107" s="382">
        <f t="shared" si="327"/>
        <v>0</v>
      </c>
      <c r="AK107" s="382">
        <f t="shared" si="328"/>
        <v>0</v>
      </c>
      <c r="AL107" s="382">
        <f t="shared" si="329"/>
        <v>140</v>
      </c>
      <c r="AM107" s="382">
        <f t="shared" si="330"/>
        <v>160</v>
      </c>
      <c r="AN107" s="453">
        <f t="shared" si="331"/>
        <v>0</v>
      </c>
      <c r="AO107" s="457">
        <f t="shared" si="332"/>
        <v>0</v>
      </c>
      <c r="AP107" s="455">
        <f t="shared" si="333"/>
        <v>0</v>
      </c>
      <c r="AQ107" s="383">
        <f t="shared" si="334"/>
        <v>0</v>
      </c>
      <c r="AR107" s="383">
        <f t="shared" si="335"/>
        <v>0</v>
      </c>
      <c r="AS107" s="383">
        <f t="shared" si="336"/>
        <v>0</v>
      </c>
      <c r="AT107" s="383">
        <f t="shared" si="337"/>
        <v>0</v>
      </c>
      <c r="AU107" s="383">
        <f t="shared" si="338"/>
        <v>140</v>
      </c>
      <c r="AV107" s="383">
        <f t="shared" si="339"/>
        <v>20</v>
      </c>
      <c r="AW107" s="383">
        <f t="shared" si="340"/>
        <v>0</v>
      </c>
      <c r="AX107" s="383">
        <f t="shared" si="279"/>
        <v>652</v>
      </c>
      <c r="AY107" s="383">
        <v>0</v>
      </c>
      <c r="AZ107" s="383">
        <f t="shared" si="321"/>
        <v>0</v>
      </c>
      <c r="BA107" s="382">
        <f t="shared" si="280"/>
        <v>122</v>
      </c>
      <c r="BB107" s="423">
        <v>0</v>
      </c>
      <c r="BC107" s="506">
        <f t="shared" si="273"/>
        <v>0</v>
      </c>
      <c r="BD107" s="382">
        <f t="shared" si="274"/>
        <v>0</v>
      </c>
      <c r="BE107" s="453">
        <f t="shared" si="275"/>
        <v>530</v>
      </c>
      <c r="BF107" s="382">
        <f t="shared" si="281"/>
        <v>-652</v>
      </c>
      <c r="BG107" s="1882">
        <v>88</v>
      </c>
      <c r="BH107" s="1882">
        <v>34</v>
      </c>
      <c r="BI107" s="1882">
        <v>0</v>
      </c>
      <c r="BJ107" s="1882">
        <v>0</v>
      </c>
      <c r="BK107" s="1882">
        <v>0</v>
      </c>
      <c r="BL107" s="1882">
        <v>0</v>
      </c>
      <c r="BM107" s="1882">
        <v>0</v>
      </c>
      <c r="BN107" s="1882">
        <v>0</v>
      </c>
      <c r="BO107" s="1882">
        <v>0</v>
      </c>
      <c r="BP107" s="1882">
        <v>160</v>
      </c>
      <c r="BQ107" s="1882">
        <v>0</v>
      </c>
      <c r="BR107" s="1882">
        <v>0</v>
      </c>
      <c r="BS107" s="1882">
        <v>0</v>
      </c>
      <c r="BT107" s="13"/>
      <c r="BU107" s="384">
        <f t="shared" si="282"/>
        <v>0</v>
      </c>
      <c r="BV107" s="385">
        <f t="shared" si="283"/>
        <v>0</v>
      </c>
      <c r="BW107" s="386">
        <f t="shared" si="284"/>
        <v>0.35471698113207545</v>
      </c>
      <c r="BX107" s="3"/>
      <c r="BY107" s="387">
        <f t="shared" si="276"/>
        <v>0</v>
      </c>
      <c r="BZ107" s="382">
        <f t="shared" si="285"/>
        <v>0</v>
      </c>
      <c r="CA107" s="382">
        <f t="shared" si="286"/>
        <v>188</v>
      </c>
      <c r="CB107" s="382">
        <f t="shared" si="287"/>
        <v>122</v>
      </c>
      <c r="CC107" s="382">
        <f t="shared" si="229"/>
        <v>34</v>
      </c>
      <c r="CD107" s="382">
        <f t="shared" si="230"/>
        <v>0</v>
      </c>
      <c r="CE107" s="382">
        <f t="shared" si="231"/>
        <v>0</v>
      </c>
      <c r="CF107" s="382">
        <f t="shared" si="232"/>
        <v>0</v>
      </c>
      <c r="CG107" s="382">
        <f t="shared" si="233"/>
        <v>0</v>
      </c>
      <c r="CH107" s="382">
        <f t="shared" si="234"/>
        <v>0</v>
      </c>
      <c r="CI107" s="382">
        <f t="shared" si="235"/>
        <v>0</v>
      </c>
      <c r="CJ107" s="382">
        <f t="shared" si="236"/>
        <v>140</v>
      </c>
      <c r="CK107" s="388">
        <f t="shared" si="237"/>
        <v>160</v>
      </c>
      <c r="CL107" s="3"/>
      <c r="CM107" s="384">
        <f t="shared" si="277"/>
        <v>0</v>
      </c>
      <c r="CN107" s="385">
        <f t="shared" si="288"/>
        <v>188</v>
      </c>
      <c r="CO107" s="385">
        <f t="shared" si="341"/>
        <v>464</v>
      </c>
      <c r="CP107" s="385">
        <f t="shared" si="342"/>
        <v>0</v>
      </c>
      <c r="CQ107" s="385">
        <f t="shared" si="343"/>
        <v>0</v>
      </c>
      <c r="CR107" s="385">
        <f t="shared" si="344"/>
        <v>0</v>
      </c>
      <c r="CS107" s="385">
        <f t="shared" si="345"/>
        <v>0</v>
      </c>
      <c r="CT107" s="385">
        <f t="shared" si="346"/>
        <v>0</v>
      </c>
      <c r="CU107" s="385">
        <f t="shared" si="347"/>
        <v>0</v>
      </c>
      <c r="CV107" s="385">
        <f t="shared" si="348"/>
        <v>0</v>
      </c>
      <c r="CW107" s="385">
        <f t="shared" si="349"/>
        <v>140</v>
      </c>
      <c r="CX107" s="386">
        <f t="shared" si="350"/>
        <v>20</v>
      </c>
      <c r="CY107" s="3"/>
      <c r="CZ107" s="586"/>
      <c r="DA107" s="582"/>
      <c r="DB107" s="391"/>
      <c r="DC107" s="576">
        <v>188</v>
      </c>
      <c r="DD107" s="389">
        <v>1</v>
      </c>
      <c r="DE107" s="390">
        <v>11</v>
      </c>
      <c r="DF107" s="390">
        <v>0</v>
      </c>
      <c r="DG107" s="390">
        <v>0</v>
      </c>
      <c r="DH107" s="390">
        <f t="shared" si="289"/>
        <v>0</v>
      </c>
      <c r="DI107" s="390"/>
      <c r="DJ107" s="390"/>
      <c r="DK107" s="390"/>
      <c r="DL107" s="390"/>
      <c r="DM107" s="390"/>
      <c r="DN107" s="390"/>
      <c r="DO107" s="390"/>
      <c r="DP107" s="391">
        <f t="shared" si="290"/>
        <v>12</v>
      </c>
      <c r="DQ107" s="376"/>
      <c r="DR107" s="376"/>
      <c r="DS107" s="385">
        <v>0</v>
      </c>
      <c r="DT107" s="385">
        <v>0</v>
      </c>
      <c r="DU107" s="385">
        <v>0</v>
      </c>
      <c r="DV107" s="385">
        <v>0</v>
      </c>
      <c r="DW107" s="385">
        <v>0</v>
      </c>
      <c r="DX107" s="385">
        <v>0</v>
      </c>
      <c r="DY107" s="385" t="s">
        <v>2733</v>
      </c>
      <c r="DZ107" s="14">
        <v>145985</v>
      </c>
      <c r="EA107" s="426"/>
      <c r="EB107" s="398">
        <v>21</v>
      </c>
      <c r="EC107" s="398" t="s">
        <v>1369</v>
      </c>
      <c r="ED107" s="398" t="s">
        <v>1370</v>
      </c>
      <c r="EF107" s="601" t="str">
        <f t="shared" si="291"/>
        <v>ok</v>
      </c>
      <c r="EG107" s="597">
        <f t="shared" si="292"/>
        <v>0</v>
      </c>
      <c r="EI107" s="605">
        <f t="shared" si="255"/>
        <v>652</v>
      </c>
    </row>
    <row r="108" spans="1:139" s="372" customFormat="1" ht="16.149999999999999" customHeight="1">
      <c r="A108" s="573" t="s">
        <v>45</v>
      </c>
      <c r="B108" s="407" t="s">
        <v>249</v>
      </c>
      <c r="C108" s="530" t="s">
        <v>1336</v>
      </c>
      <c r="D108" s="393" t="s">
        <v>175</v>
      </c>
      <c r="E108" s="393" t="s">
        <v>103</v>
      </c>
      <c r="F108" s="393"/>
      <c r="G108" s="395">
        <v>99</v>
      </c>
      <c r="H108" s="393" t="s">
        <v>250</v>
      </c>
      <c r="I108" s="393" t="s">
        <v>251</v>
      </c>
      <c r="J108" s="413" t="s">
        <v>48</v>
      </c>
      <c r="K108" s="413"/>
      <c r="L108" s="413" t="s">
        <v>2130</v>
      </c>
      <c r="M108" s="527"/>
      <c r="N108" s="392">
        <v>43662</v>
      </c>
      <c r="O108" s="408">
        <v>3</v>
      </c>
      <c r="P108" s="14">
        <v>128246</v>
      </c>
      <c r="Q108" s="14">
        <v>128246</v>
      </c>
      <c r="R108" s="576">
        <v>137</v>
      </c>
      <c r="S108" s="391">
        <v>0</v>
      </c>
      <c r="T108" s="382">
        <v>0</v>
      </c>
      <c r="U108" s="382">
        <v>32</v>
      </c>
      <c r="V108" s="423">
        <v>0</v>
      </c>
      <c r="W108" s="1882">
        <v>32</v>
      </c>
      <c r="X108" s="382">
        <f t="shared" si="322"/>
        <v>0</v>
      </c>
      <c r="Y108" s="423">
        <v>0</v>
      </c>
      <c r="Z108" s="1882">
        <v>0</v>
      </c>
      <c r="AA108" s="382">
        <f t="shared" si="278"/>
        <v>0</v>
      </c>
      <c r="AB108" s="423">
        <v>0</v>
      </c>
      <c r="AC108" s="1882">
        <v>0</v>
      </c>
      <c r="AD108" s="569">
        <v>1.875</v>
      </c>
      <c r="AE108" s="569">
        <v>1.875</v>
      </c>
      <c r="AF108" s="382">
        <f t="shared" ref="AF108:AJ111" si="351">IF($AD108&lt;=1,$AD108*BG108,IF($AD108&lt;=2,BG108+(($AD108-1)*BH108),BG108+BH108+BI108))</f>
        <v>96.25</v>
      </c>
      <c r="AG108" s="382">
        <f t="shared" si="351"/>
        <v>30</v>
      </c>
      <c r="AH108" s="382">
        <f t="shared" si="351"/>
        <v>0</v>
      </c>
      <c r="AI108" s="382">
        <f t="shared" si="351"/>
        <v>0</v>
      </c>
      <c r="AJ108" s="382">
        <f t="shared" si="351"/>
        <v>0</v>
      </c>
      <c r="AK108" s="382">
        <f t="shared" ref="AK108:AM111" si="352">IF($AE108&lt;=1,$AE108*BL108,IF($AE108&lt;=2,BL108+(($AE108-1)*BM108),BL108+BM108+BN108))</f>
        <v>0</v>
      </c>
      <c r="AL108" s="382">
        <f t="shared" si="352"/>
        <v>0</v>
      </c>
      <c r="AM108" s="382">
        <f t="shared" si="352"/>
        <v>0</v>
      </c>
      <c r="AN108" s="453">
        <f>IF($AD108&lt;=1,$AD108*BO108,IF($AD108&lt;=2,BO108+(($AD108-1)*BP108),BO108+BP108+BQ108))</f>
        <v>0</v>
      </c>
      <c r="AO108" s="457">
        <f t="shared" ref="AO108:AO111" si="353">ROUND(IF(AA108-AC108-AF108&gt;0,0,AF108+AC108-AA108),0)</f>
        <v>96</v>
      </c>
      <c r="AP108" s="455">
        <f t="shared" ref="AP108:AW111" si="354">ROUND(IF(CB108-AG108-BG108&gt;0,0,BG108+AG108-CB108),0)</f>
        <v>4</v>
      </c>
      <c r="AQ108" s="383">
        <f t="shared" si="354"/>
        <v>0</v>
      </c>
      <c r="AR108" s="383">
        <f t="shared" si="354"/>
        <v>0</v>
      </c>
      <c r="AS108" s="383">
        <f t="shared" si="354"/>
        <v>0</v>
      </c>
      <c r="AT108" s="383">
        <f t="shared" si="354"/>
        <v>0</v>
      </c>
      <c r="AU108" s="383">
        <f t="shared" si="354"/>
        <v>0</v>
      </c>
      <c r="AV108" s="383">
        <f t="shared" si="354"/>
        <v>0</v>
      </c>
      <c r="AW108" s="383">
        <f t="shared" si="354"/>
        <v>0</v>
      </c>
      <c r="AX108" s="383">
        <f t="shared" si="279"/>
        <v>32</v>
      </c>
      <c r="AY108" s="383">
        <v>96</v>
      </c>
      <c r="AZ108" s="383">
        <f t="shared" si="321"/>
        <v>0</v>
      </c>
      <c r="BA108" s="382">
        <f t="shared" si="280"/>
        <v>0</v>
      </c>
      <c r="BB108" s="423">
        <v>0</v>
      </c>
      <c r="BC108" s="506">
        <f t="shared" si="273"/>
        <v>32</v>
      </c>
      <c r="BD108" s="382">
        <f t="shared" si="274"/>
        <v>0</v>
      </c>
      <c r="BE108" s="453">
        <f t="shared" si="275"/>
        <v>0</v>
      </c>
      <c r="BF108" s="382">
        <f t="shared" si="281"/>
        <v>-100</v>
      </c>
      <c r="BG108" s="1882">
        <v>70</v>
      </c>
      <c r="BH108" s="1882">
        <v>30</v>
      </c>
      <c r="BI108" s="1882">
        <v>0</v>
      </c>
      <c r="BJ108" s="1882">
        <v>0</v>
      </c>
      <c r="BK108" s="1882">
        <v>0</v>
      </c>
      <c r="BL108" s="1882">
        <v>0</v>
      </c>
      <c r="BM108" s="1882">
        <v>0</v>
      </c>
      <c r="BN108" s="1882">
        <v>0</v>
      </c>
      <c r="BO108" s="1882">
        <v>0</v>
      </c>
      <c r="BP108" s="1882">
        <v>0</v>
      </c>
      <c r="BQ108" s="1882">
        <v>32</v>
      </c>
      <c r="BR108" s="1882">
        <v>34</v>
      </c>
      <c r="BS108" s="1882">
        <v>36</v>
      </c>
      <c r="BT108" s="13"/>
      <c r="BU108" s="384">
        <f t="shared" si="282"/>
        <v>1</v>
      </c>
      <c r="BV108" s="385">
        <f t="shared" si="283"/>
        <v>0</v>
      </c>
      <c r="BW108" s="386">
        <f t="shared" si="284"/>
        <v>0</v>
      </c>
      <c r="BX108" s="3"/>
      <c r="BY108" s="387">
        <f t="shared" si="276"/>
        <v>32</v>
      </c>
      <c r="BZ108" s="382">
        <f t="shared" si="285"/>
        <v>0</v>
      </c>
      <c r="CA108" s="382">
        <f t="shared" si="286"/>
        <v>0</v>
      </c>
      <c r="CB108" s="382">
        <f t="shared" si="287"/>
        <v>96</v>
      </c>
      <c r="CC108" s="382">
        <f t="shared" si="229"/>
        <v>30</v>
      </c>
      <c r="CD108" s="382">
        <f t="shared" si="230"/>
        <v>0</v>
      </c>
      <c r="CE108" s="382">
        <f t="shared" si="231"/>
        <v>0</v>
      </c>
      <c r="CF108" s="382">
        <f t="shared" si="232"/>
        <v>0</v>
      </c>
      <c r="CG108" s="382">
        <f t="shared" si="233"/>
        <v>0</v>
      </c>
      <c r="CH108" s="382">
        <f t="shared" si="234"/>
        <v>0</v>
      </c>
      <c r="CI108" s="382">
        <f t="shared" si="235"/>
        <v>0</v>
      </c>
      <c r="CJ108" s="382">
        <f t="shared" si="236"/>
        <v>0</v>
      </c>
      <c r="CK108" s="388">
        <f t="shared" si="237"/>
        <v>0</v>
      </c>
      <c r="CL108" s="3"/>
      <c r="CM108" s="384">
        <f t="shared" si="277"/>
        <v>0</v>
      </c>
      <c r="CN108" s="385">
        <f t="shared" si="288"/>
        <v>0</v>
      </c>
      <c r="CO108" s="385">
        <f t="shared" ref="CO108:CW111" si="355">AO108</f>
        <v>96</v>
      </c>
      <c r="CP108" s="385">
        <f t="shared" si="355"/>
        <v>4</v>
      </c>
      <c r="CQ108" s="385">
        <f t="shared" si="355"/>
        <v>0</v>
      </c>
      <c r="CR108" s="385">
        <f t="shared" si="355"/>
        <v>0</v>
      </c>
      <c r="CS108" s="385">
        <f t="shared" si="355"/>
        <v>0</v>
      </c>
      <c r="CT108" s="385">
        <f t="shared" si="355"/>
        <v>0</v>
      </c>
      <c r="CU108" s="385">
        <f t="shared" si="355"/>
        <v>0</v>
      </c>
      <c r="CV108" s="385">
        <f t="shared" si="355"/>
        <v>0</v>
      </c>
      <c r="CW108" s="385">
        <f t="shared" si="355"/>
        <v>0</v>
      </c>
      <c r="CX108" s="386">
        <f t="shared" ref="CX108:CX113" si="356">AW108</f>
        <v>0</v>
      </c>
      <c r="CY108" s="3"/>
      <c r="CZ108" s="586">
        <v>162</v>
      </c>
      <c r="DA108" s="582">
        <v>240</v>
      </c>
      <c r="DB108" s="391">
        <v>88</v>
      </c>
      <c r="DC108" s="576">
        <v>137</v>
      </c>
      <c r="DD108" s="389">
        <v>0</v>
      </c>
      <c r="DE108" s="390">
        <v>0</v>
      </c>
      <c r="DF108" s="390">
        <v>0</v>
      </c>
      <c r="DG108" s="390">
        <v>0</v>
      </c>
      <c r="DH108" s="390">
        <f t="shared" si="289"/>
        <v>0</v>
      </c>
      <c r="DI108" s="390"/>
      <c r="DJ108" s="390"/>
      <c r="DK108" s="390"/>
      <c r="DL108" s="390"/>
      <c r="DM108" s="390"/>
      <c r="DN108" s="390"/>
      <c r="DO108" s="390"/>
      <c r="DP108" s="391">
        <f t="shared" si="290"/>
        <v>0</v>
      </c>
      <c r="DQ108" s="376"/>
      <c r="DR108" s="376"/>
      <c r="DS108" s="385">
        <v>0</v>
      </c>
      <c r="DT108" s="385">
        <v>0</v>
      </c>
      <c r="DU108" s="385">
        <v>0</v>
      </c>
      <c r="DV108" s="385">
        <v>0</v>
      </c>
      <c r="DW108" s="385">
        <v>0</v>
      </c>
      <c r="DX108" s="385">
        <v>0</v>
      </c>
      <c r="DY108" s="385" t="s">
        <v>2733</v>
      </c>
      <c r="DZ108" s="14">
        <v>128246</v>
      </c>
      <c r="EA108" s="426"/>
      <c r="EB108" s="398">
        <v>20</v>
      </c>
      <c r="EC108" s="398" t="s">
        <v>1371</v>
      </c>
      <c r="ED108" s="398" t="s">
        <v>1370</v>
      </c>
      <c r="EF108" s="601">
        <f t="shared" si="291"/>
        <v>30</v>
      </c>
      <c r="EG108" s="597">
        <f t="shared" si="292"/>
        <v>32</v>
      </c>
      <c r="EI108" s="605">
        <f t="shared" si="255"/>
        <v>32</v>
      </c>
    </row>
    <row r="109" spans="1:139" s="372" customFormat="1" ht="16.149999999999999" customHeight="1">
      <c r="A109" s="573" t="s">
        <v>45</v>
      </c>
      <c r="B109" s="407" t="s">
        <v>252</v>
      </c>
      <c r="C109" s="530" t="s">
        <v>252</v>
      </c>
      <c r="D109" s="393" t="s">
        <v>175</v>
      </c>
      <c r="E109" s="393" t="s">
        <v>253</v>
      </c>
      <c r="F109" s="393" t="s">
        <v>1710</v>
      </c>
      <c r="G109" s="395">
        <v>100</v>
      </c>
      <c r="H109" s="393" t="s">
        <v>250</v>
      </c>
      <c r="I109" s="393" t="s">
        <v>251</v>
      </c>
      <c r="J109" s="413" t="s">
        <v>48</v>
      </c>
      <c r="K109" s="413"/>
      <c r="L109" s="413" t="s">
        <v>2130</v>
      </c>
      <c r="M109" s="527"/>
      <c r="N109" s="392">
        <v>43007</v>
      </c>
      <c r="O109" s="408">
        <v>3</v>
      </c>
      <c r="P109" s="14">
        <v>116614</v>
      </c>
      <c r="Q109" s="14">
        <v>116614</v>
      </c>
      <c r="R109" s="576">
        <v>0</v>
      </c>
      <c r="S109" s="391">
        <v>0</v>
      </c>
      <c r="T109" s="382">
        <v>0</v>
      </c>
      <c r="U109" s="382">
        <v>0</v>
      </c>
      <c r="V109" s="423">
        <v>0</v>
      </c>
      <c r="W109" s="1882">
        <v>0</v>
      </c>
      <c r="X109" s="382">
        <f t="shared" si="322"/>
        <v>0</v>
      </c>
      <c r="Y109" s="423">
        <v>0</v>
      </c>
      <c r="Z109" s="1882">
        <v>0</v>
      </c>
      <c r="AA109" s="382">
        <f t="shared" si="278"/>
        <v>0</v>
      </c>
      <c r="AB109" s="423">
        <v>0</v>
      </c>
      <c r="AC109" s="1882">
        <v>0</v>
      </c>
      <c r="AD109" s="569">
        <v>1.875</v>
      </c>
      <c r="AE109" s="569">
        <v>1.875</v>
      </c>
      <c r="AF109" s="382">
        <f t="shared" si="351"/>
        <v>0</v>
      </c>
      <c r="AG109" s="382">
        <f t="shared" si="351"/>
        <v>0</v>
      </c>
      <c r="AH109" s="382">
        <f t="shared" si="351"/>
        <v>0</v>
      </c>
      <c r="AI109" s="382">
        <f t="shared" si="351"/>
        <v>0</v>
      </c>
      <c r="AJ109" s="382">
        <f t="shared" si="351"/>
        <v>0</v>
      </c>
      <c r="AK109" s="382">
        <f t="shared" si="352"/>
        <v>0</v>
      </c>
      <c r="AL109" s="382">
        <f t="shared" si="352"/>
        <v>0</v>
      </c>
      <c r="AM109" s="382">
        <f t="shared" si="352"/>
        <v>0</v>
      </c>
      <c r="AN109" s="453">
        <f>IF($AD109&lt;=1,$AD109*BO109,IF($AD109&lt;=2,BO109+(($AD109-1)*BP109),BO109+BP109+BQ109))</f>
        <v>0</v>
      </c>
      <c r="AO109" s="457">
        <f t="shared" si="353"/>
        <v>0</v>
      </c>
      <c r="AP109" s="455">
        <f t="shared" si="354"/>
        <v>0</v>
      </c>
      <c r="AQ109" s="383">
        <f t="shared" si="354"/>
        <v>0</v>
      </c>
      <c r="AR109" s="383">
        <f t="shared" si="354"/>
        <v>0</v>
      </c>
      <c r="AS109" s="383">
        <f t="shared" si="354"/>
        <v>0</v>
      </c>
      <c r="AT109" s="383">
        <f t="shared" si="354"/>
        <v>0</v>
      </c>
      <c r="AU109" s="383">
        <f t="shared" si="354"/>
        <v>0</v>
      </c>
      <c r="AV109" s="383">
        <f t="shared" si="354"/>
        <v>0</v>
      </c>
      <c r="AW109" s="383">
        <f t="shared" si="354"/>
        <v>0</v>
      </c>
      <c r="AX109" s="383">
        <f t="shared" si="279"/>
        <v>0</v>
      </c>
      <c r="AY109" s="383">
        <v>0</v>
      </c>
      <c r="AZ109" s="383">
        <f t="shared" si="321"/>
        <v>0</v>
      </c>
      <c r="BA109" s="382">
        <f t="shared" si="280"/>
        <v>0</v>
      </c>
      <c r="BB109" s="423">
        <v>0</v>
      </c>
      <c r="BC109" s="506">
        <f t="shared" si="273"/>
        <v>0</v>
      </c>
      <c r="BD109" s="382">
        <f t="shared" si="274"/>
        <v>0</v>
      </c>
      <c r="BE109" s="453">
        <f t="shared" si="275"/>
        <v>0</v>
      </c>
      <c r="BF109" s="382">
        <f t="shared" si="281"/>
        <v>0</v>
      </c>
      <c r="BG109" s="1882">
        <v>0</v>
      </c>
      <c r="BH109" s="1882">
        <v>0</v>
      </c>
      <c r="BI109" s="1882">
        <v>0</v>
      </c>
      <c r="BJ109" s="1882">
        <v>0</v>
      </c>
      <c r="BK109" s="1882">
        <v>0</v>
      </c>
      <c r="BL109" s="1882">
        <v>0</v>
      </c>
      <c r="BM109" s="1882">
        <v>0</v>
      </c>
      <c r="BN109" s="1882">
        <v>0</v>
      </c>
      <c r="BO109" s="1882">
        <v>0</v>
      </c>
      <c r="BP109" s="1882">
        <v>0</v>
      </c>
      <c r="BQ109" s="1882">
        <v>21</v>
      </c>
      <c r="BR109" s="1882">
        <v>22</v>
      </c>
      <c r="BS109" s="1882">
        <v>24</v>
      </c>
      <c r="BT109" s="13"/>
      <c r="BU109" s="384">
        <f t="shared" si="282"/>
        <v>0</v>
      </c>
      <c r="BV109" s="385">
        <f t="shared" si="283"/>
        <v>0</v>
      </c>
      <c r="BW109" s="386">
        <f t="shared" si="284"/>
        <v>0</v>
      </c>
      <c r="BX109" s="3"/>
      <c r="BY109" s="387">
        <f t="shared" si="276"/>
        <v>0</v>
      </c>
      <c r="BZ109" s="382">
        <f t="shared" si="285"/>
        <v>0</v>
      </c>
      <c r="CA109" s="382">
        <f t="shared" si="286"/>
        <v>0</v>
      </c>
      <c r="CB109" s="382">
        <f t="shared" si="287"/>
        <v>0</v>
      </c>
      <c r="CC109" s="382">
        <f t="shared" si="229"/>
        <v>0</v>
      </c>
      <c r="CD109" s="382">
        <f t="shared" si="230"/>
        <v>0</v>
      </c>
      <c r="CE109" s="382">
        <f t="shared" si="231"/>
        <v>0</v>
      </c>
      <c r="CF109" s="382">
        <f t="shared" si="232"/>
        <v>0</v>
      </c>
      <c r="CG109" s="382">
        <f t="shared" si="233"/>
        <v>0</v>
      </c>
      <c r="CH109" s="382">
        <f t="shared" si="234"/>
        <v>0</v>
      </c>
      <c r="CI109" s="382">
        <f t="shared" si="235"/>
        <v>0</v>
      </c>
      <c r="CJ109" s="382">
        <f t="shared" si="236"/>
        <v>0</v>
      </c>
      <c r="CK109" s="388">
        <f t="shared" si="237"/>
        <v>0</v>
      </c>
      <c r="CL109" s="3"/>
      <c r="CM109" s="384">
        <f t="shared" si="277"/>
        <v>0</v>
      </c>
      <c r="CN109" s="385">
        <f t="shared" si="288"/>
        <v>0</v>
      </c>
      <c r="CO109" s="385">
        <f t="shared" si="355"/>
        <v>0</v>
      </c>
      <c r="CP109" s="385">
        <f t="shared" si="355"/>
        <v>0</v>
      </c>
      <c r="CQ109" s="385">
        <f t="shared" si="355"/>
        <v>0</v>
      </c>
      <c r="CR109" s="385">
        <f t="shared" si="355"/>
        <v>0</v>
      </c>
      <c r="CS109" s="385">
        <f t="shared" si="355"/>
        <v>0</v>
      </c>
      <c r="CT109" s="385">
        <f t="shared" si="355"/>
        <v>0</v>
      </c>
      <c r="CU109" s="385">
        <f t="shared" si="355"/>
        <v>0</v>
      </c>
      <c r="CV109" s="385">
        <f t="shared" si="355"/>
        <v>0</v>
      </c>
      <c r="CW109" s="385">
        <f t="shared" si="355"/>
        <v>0</v>
      </c>
      <c r="CX109" s="386">
        <f t="shared" si="356"/>
        <v>0</v>
      </c>
      <c r="CY109" s="3"/>
      <c r="CZ109" s="586">
        <v>0</v>
      </c>
      <c r="DA109" s="582">
        <v>0</v>
      </c>
      <c r="DB109" s="391">
        <v>0</v>
      </c>
      <c r="DC109" s="576">
        <v>0</v>
      </c>
      <c r="DD109" s="389">
        <v>0</v>
      </c>
      <c r="DE109" s="390">
        <v>0</v>
      </c>
      <c r="DF109" s="390">
        <v>0</v>
      </c>
      <c r="DG109" s="390">
        <v>0</v>
      </c>
      <c r="DH109" s="390">
        <f t="shared" si="289"/>
        <v>0</v>
      </c>
      <c r="DI109" s="390"/>
      <c r="DJ109" s="390"/>
      <c r="DK109" s="390"/>
      <c r="DL109" s="390"/>
      <c r="DM109" s="390"/>
      <c r="DN109" s="390"/>
      <c r="DO109" s="390"/>
      <c r="DP109" s="391">
        <f t="shared" si="290"/>
        <v>0</v>
      </c>
      <c r="DQ109" s="376"/>
      <c r="DR109" s="376"/>
      <c r="DS109" s="385">
        <v>0</v>
      </c>
      <c r="DT109" s="385">
        <v>0</v>
      </c>
      <c r="DU109" s="385">
        <v>0</v>
      </c>
      <c r="DV109" s="385">
        <v>0</v>
      </c>
      <c r="DW109" s="385">
        <v>0</v>
      </c>
      <c r="DX109" s="385">
        <v>0</v>
      </c>
      <c r="DY109" s="385" t="s">
        <v>2733</v>
      </c>
      <c r="DZ109" s="14">
        <v>116614</v>
      </c>
      <c r="EA109" s="426"/>
      <c r="EB109" s="398">
        <v>18</v>
      </c>
      <c r="EC109" s="398" t="s">
        <v>1371</v>
      </c>
      <c r="ED109" s="398" t="s">
        <v>1370</v>
      </c>
      <c r="EF109" s="601" t="str">
        <f t="shared" si="291"/>
        <v>ok</v>
      </c>
      <c r="EG109" s="597">
        <f t="shared" si="292"/>
        <v>0</v>
      </c>
      <c r="EI109" s="605">
        <f t="shared" si="255"/>
        <v>0</v>
      </c>
    </row>
    <row r="110" spans="1:139" s="372" customFormat="1" ht="16.149999999999999" customHeight="1">
      <c r="A110" s="573" t="s">
        <v>254</v>
      </c>
      <c r="B110" s="407" t="s">
        <v>255</v>
      </c>
      <c r="C110" s="530" t="s">
        <v>255</v>
      </c>
      <c r="D110" s="393" t="s">
        <v>175</v>
      </c>
      <c r="E110" s="393" t="s">
        <v>256</v>
      </c>
      <c r="F110" s="393" t="s">
        <v>257</v>
      </c>
      <c r="G110" s="395">
        <v>101</v>
      </c>
      <c r="H110" s="393" t="s">
        <v>250</v>
      </c>
      <c r="I110" s="393" t="s">
        <v>251</v>
      </c>
      <c r="J110" s="393" t="s">
        <v>48</v>
      </c>
      <c r="K110" s="393"/>
      <c r="L110" s="393" t="s">
        <v>2130</v>
      </c>
      <c r="M110" s="396"/>
      <c r="N110" s="392">
        <v>44494</v>
      </c>
      <c r="O110" s="408">
        <v>3</v>
      </c>
      <c r="P110" s="14">
        <v>122751</v>
      </c>
      <c r="Q110" s="14">
        <v>122751</v>
      </c>
      <c r="R110" s="576">
        <v>242</v>
      </c>
      <c r="S110" s="391">
        <v>24</v>
      </c>
      <c r="T110" s="382">
        <v>0</v>
      </c>
      <c r="U110" s="382">
        <v>160</v>
      </c>
      <c r="V110" s="423">
        <v>0</v>
      </c>
      <c r="W110" s="1882">
        <v>160</v>
      </c>
      <c r="X110" s="382">
        <f t="shared" si="322"/>
        <v>0</v>
      </c>
      <c r="Y110" s="423">
        <v>100</v>
      </c>
      <c r="Z110" s="1882">
        <v>0</v>
      </c>
      <c r="AA110" s="382">
        <f t="shared" si="278"/>
        <v>100</v>
      </c>
      <c r="AB110" s="423">
        <v>0</v>
      </c>
      <c r="AC110" s="1882">
        <v>0</v>
      </c>
      <c r="AD110" s="569">
        <v>1.875</v>
      </c>
      <c r="AE110" s="569">
        <v>1.875</v>
      </c>
      <c r="AF110" s="382">
        <f t="shared" si="351"/>
        <v>273.5</v>
      </c>
      <c r="AG110" s="382">
        <f t="shared" si="351"/>
        <v>100</v>
      </c>
      <c r="AH110" s="382">
        <f t="shared" si="351"/>
        <v>0</v>
      </c>
      <c r="AI110" s="382">
        <f t="shared" si="351"/>
        <v>0</v>
      </c>
      <c r="AJ110" s="382">
        <f t="shared" si="351"/>
        <v>0</v>
      </c>
      <c r="AK110" s="382">
        <f t="shared" si="352"/>
        <v>0</v>
      </c>
      <c r="AL110" s="382">
        <f t="shared" si="352"/>
        <v>0</v>
      </c>
      <c r="AM110" s="382">
        <f t="shared" si="352"/>
        <v>0</v>
      </c>
      <c r="AN110" s="453">
        <f>IF($AD110&lt;=1,$AD110*BO110,IF($AD110&lt;=2,BO110+(($AD110-1)*BP110),BO110+BP110+BQ110))</f>
        <v>0</v>
      </c>
      <c r="AO110" s="457">
        <f t="shared" si="353"/>
        <v>174</v>
      </c>
      <c r="AP110" s="455">
        <f t="shared" si="354"/>
        <v>12</v>
      </c>
      <c r="AQ110" s="383">
        <f t="shared" si="354"/>
        <v>0</v>
      </c>
      <c r="AR110" s="383">
        <f t="shared" si="354"/>
        <v>0</v>
      </c>
      <c r="AS110" s="383">
        <f t="shared" si="354"/>
        <v>0</v>
      </c>
      <c r="AT110" s="383">
        <f t="shared" si="354"/>
        <v>0</v>
      </c>
      <c r="AU110" s="383">
        <f t="shared" si="354"/>
        <v>0</v>
      </c>
      <c r="AV110" s="383">
        <f t="shared" si="354"/>
        <v>0</v>
      </c>
      <c r="AW110" s="383">
        <f t="shared" si="354"/>
        <v>0</v>
      </c>
      <c r="AX110" s="383">
        <f t="shared" si="279"/>
        <v>260</v>
      </c>
      <c r="AY110" s="383">
        <v>174</v>
      </c>
      <c r="AZ110" s="383">
        <f t="shared" si="321"/>
        <v>0</v>
      </c>
      <c r="BA110" s="382">
        <f t="shared" si="280"/>
        <v>100</v>
      </c>
      <c r="BB110" s="423">
        <v>0</v>
      </c>
      <c r="BC110" s="506">
        <f t="shared" si="273"/>
        <v>160</v>
      </c>
      <c r="BD110" s="382">
        <f t="shared" si="274"/>
        <v>0</v>
      </c>
      <c r="BE110" s="453">
        <f t="shared" si="275"/>
        <v>0</v>
      </c>
      <c r="BF110" s="382">
        <f t="shared" si="281"/>
        <v>-286</v>
      </c>
      <c r="BG110" s="1882">
        <v>186</v>
      </c>
      <c r="BH110" s="1882">
        <v>100</v>
      </c>
      <c r="BI110" s="1882">
        <v>0</v>
      </c>
      <c r="BJ110" s="1882">
        <v>0</v>
      </c>
      <c r="BK110" s="1882">
        <v>0</v>
      </c>
      <c r="BL110" s="1882">
        <v>0</v>
      </c>
      <c r="BM110" s="1882">
        <v>0</v>
      </c>
      <c r="BN110" s="1882">
        <v>0</v>
      </c>
      <c r="BO110" s="1882">
        <v>0</v>
      </c>
      <c r="BP110" s="1882">
        <v>0</v>
      </c>
      <c r="BQ110" s="1882">
        <v>84</v>
      </c>
      <c r="BR110" s="1882">
        <v>90</v>
      </c>
      <c r="BS110" s="1882">
        <v>96</v>
      </c>
      <c r="BT110" s="13"/>
      <c r="BU110" s="384">
        <f t="shared" si="282"/>
        <v>1</v>
      </c>
      <c r="BV110" s="385">
        <f t="shared" si="283"/>
        <v>0</v>
      </c>
      <c r="BW110" s="386">
        <f t="shared" si="284"/>
        <v>1.5376344086021505</v>
      </c>
      <c r="BX110" s="3"/>
      <c r="BY110" s="387">
        <f t="shared" si="276"/>
        <v>160</v>
      </c>
      <c r="BZ110" s="382">
        <f t="shared" si="285"/>
        <v>0</v>
      </c>
      <c r="CA110" s="382">
        <f t="shared" si="286"/>
        <v>100</v>
      </c>
      <c r="CB110" s="382">
        <f t="shared" si="287"/>
        <v>274</v>
      </c>
      <c r="CC110" s="382">
        <f t="shared" si="229"/>
        <v>100</v>
      </c>
      <c r="CD110" s="382">
        <f t="shared" si="230"/>
        <v>0</v>
      </c>
      <c r="CE110" s="382">
        <f t="shared" si="231"/>
        <v>0</v>
      </c>
      <c r="CF110" s="382">
        <f t="shared" si="232"/>
        <v>0</v>
      </c>
      <c r="CG110" s="382">
        <f t="shared" si="233"/>
        <v>0</v>
      </c>
      <c r="CH110" s="382">
        <f t="shared" si="234"/>
        <v>0</v>
      </c>
      <c r="CI110" s="382">
        <f t="shared" si="235"/>
        <v>0</v>
      </c>
      <c r="CJ110" s="382">
        <f t="shared" si="236"/>
        <v>0</v>
      </c>
      <c r="CK110" s="388">
        <f t="shared" si="237"/>
        <v>0</v>
      </c>
      <c r="CL110" s="3"/>
      <c r="CM110" s="384">
        <f t="shared" si="277"/>
        <v>0</v>
      </c>
      <c r="CN110" s="385">
        <f t="shared" si="288"/>
        <v>100</v>
      </c>
      <c r="CO110" s="385">
        <f t="shared" si="355"/>
        <v>174</v>
      </c>
      <c r="CP110" s="385">
        <f t="shared" si="355"/>
        <v>12</v>
      </c>
      <c r="CQ110" s="385">
        <f t="shared" si="355"/>
        <v>0</v>
      </c>
      <c r="CR110" s="385">
        <f t="shared" si="355"/>
        <v>0</v>
      </c>
      <c r="CS110" s="385">
        <f t="shared" si="355"/>
        <v>0</v>
      </c>
      <c r="CT110" s="385">
        <f t="shared" si="355"/>
        <v>0</v>
      </c>
      <c r="CU110" s="385">
        <f t="shared" si="355"/>
        <v>0</v>
      </c>
      <c r="CV110" s="385">
        <f t="shared" si="355"/>
        <v>0</v>
      </c>
      <c r="CW110" s="385">
        <f t="shared" si="355"/>
        <v>0</v>
      </c>
      <c r="CX110" s="386">
        <f t="shared" si="356"/>
        <v>0</v>
      </c>
      <c r="CY110" s="3"/>
      <c r="CZ110" s="586">
        <v>304</v>
      </c>
      <c r="DA110" s="582">
        <v>80</v>
      </c>
      <c r="DB110" s="391">
        <v>80</v>
      </c>
      <c r="DC110" s="576">
        <v>242</v>
      </c>
      <c r="DD110" s="389">
        <v>0</v>
      </c>
      <c r="DE110" s="390">
        <v>0</v>
      </c>
      <c r="DF110" s="390">
        <v>24</v>
      </c>
      <c r="DG110" s="390">
        <v>0</v>
      </c>
      <c r="DH110" s="390">
        <f t="shared" si="289"/>
        <v>0</v>
      </c>
      <c r="DI110" s="390"/>
      <c r="DJ110" s="390"/>
      <c r="DK110" s="390"/>
      <c r="DL110" s="390"/>
      <c r="DM110" s="390"/>
      <c r="DN110" s="390"/>
      <c r="DO110" s="390"/>
      <c r="DP110" s="391">
        <f t="shared" si="290"/>
        <v>24</v>
      </c>
      <c r="DQ110" s="376"/>
      <c r="DR110" s="376"/>
      <c r="DS110" s="385">
        <v>0</v>
      </c>
      <c r="DT110" s="385">
        <v>0</v>
      </c>
      <c r="DU110" s="385">
        <v>0</v>
      </c>
      <c r="DV110" s="385">
        <v>0</v>
      </c>
      <c r="DW110" s="385">
        <v>0</v>
      </c>
      <c r="DX110" s="385">
        <v>0</v>
      </c>
      <c r="DY110" s="385" t="s">
        <v>2733</v>
      </c>
      <c r="DZ110" s="14">
        <v>122751</v>
      </c>
      <c r="EA110" s="426"/>
      <c r="EB110" s="398">
        <v>19</v>
      </c>
      <c r="EC110" s="398" t="s">
        <v>1371</v>
      </c>
      <c r="ED110" s="398" t="s">
        <v>1370</v>
      </c>
      <c r="EF110" s="601">
        <f t="shared" si="291"/>
        <v>30</v>
      </c>
      <c r="EG110" s="597">
        <f t="shared" si="292"/>
        <v>160</v>
      </c>
      <c r="EI110" s="605">
        <f t="shared" si="255"/>
        <v>260</v>
      </c>
    </row>
    <row r="111" spans="1:139" s="372" customFormat="1" ht="16.149999999999999" hidden="1" customHeight="1">
      <c r="A111" s="573" t="s">
        <v>69</v>
      </c>
      <c r="B111" s="407" t="s">
        <v>1985</v>
      </c>
      <c r="C111" s="530" t="s">
        <v>1232</v>
      </c>
      <c r="D111" s="393" t="s">
        <v>2150</v>
      </c>
      <c r="E111" s="393" t="s">
        <v>90</v>
      </c>
      <c r="F111" s="393"/>
      <c r="G111" s="393">
        <v>101</v>
      </c>
      <c r="H111" s="393" t="s">
        <v>107</v>
      </c>
      <c r="I111" s="393" t="s">
        <v>262</v>
      </c>
      <c r="J111" s="393" t="s">
        <v>48</v>
      </c>
      <c r="K111" s="393"/>
      <c r="L111" s="393" t="s">
        <v>47</v>
      </c>
      <c r="M111" s="396"/>
      <c r="N111" s="392">
        <v>45532</v>
      </c>
      <c r="O111" s="408">
        <v>3</v>
      </c>
      <c r="P111" s="14">
        <v>71955</v>
      </c>
      <c r="Q111" s="14">
        <v>71955</v>
      </c>
      <c r="R111" s="576">
        <v>10876</v>
      </c>
      <c r="S111" s="391">
        <v>5321</v>
      </c>
      <c r="T111" s="382">
        <v>1502</v>
      </c>
      <c r="U111" s="382">
        <v>183</v>
      </c>
      <c r="V111" s="423">
        <v>2553</v>
      </c>
      <c r="W111" s="1882">
        <v>1200</v>
      </c>
      <c r="X111" s="382">
        <f t="shared" si="322"/>
        <v>1536</v>
      </c>
      <c r="Y111" s="423">
        <v>1122</v>
      </c>
      <c r="Z111" s="1882">
        <v>500</v>
      </c>
      <c r="AA111" s="382">
        <f t="shared" si="278"/>
        <v>2158</v>
      </c>
      <c r="AB111" s="423">
        <v>0</v>
      </c>
      <c r="AC111" s="1882">
        <v>900</v>
      </c>
      <c r="AD111" s="569">
        <v>1.875</v>
      </c>
      <c r="AE111" s="569">
        <v>1.875</v>
      </c>
      <c r="AF111" s="382">
        <f t="shared" si="351"/>
        <v>1875</v>
      </c>
      <c r="AG111" s="382">
        <f t="shared" si="351"/>
        <v>2794.625</v>
      </c>
      <c r="AH111" s="382">
        <f t="shared" si="351"/>
        <v>4645.375</v>
      </c>
      <c r="AI111" s="382">
        <f t="shared" si="351"/>
        <v>3392.875</v>
      </c>
      <c r="AJ111" s="382">
        <f t="shared" si="351"/>
        <v>909</v>
      </c>
      <c r="AK111" s="382">
        <f t="shared" si="352"/>
        <v>1010.25</v>
      </c>
      <c r="AL111" s="382">
        <f t="shared" si="352"/>
        <v>1201.875</v>
      </c>
      <c r="AM111" s="382">
        <f t="shared" si="352"/>
        <v>1227</v>
      </c>
      <c r="AN111" s="453">
        <f>IF($AD111&lt;=1,$AD111*BO111,IF($AD111&lt;=2,BO111+(($AD111-1)*BP111),BO111+BP111+BQ111))</f>
        <v>1128</v>
      </c>
      <c r="AO111" s="457">
        <f t="shared" si="353"/>
        <v>617</v>
      </c>
      <c r="AP111" s="455">
        <f t="shared" si="354"/>
        <v>1920</v>
      </c>
      <c r="AQ111" s="383">
        <f t="shared" si="354"/>
        <v>2850</v>
      </c>
      <c r="AR111" s="383">
        <f t="shared" si="354"/>
        <v>799</v>
      </c>
      <c r="AS111" s="383">
        <f t="shared" si="354"/>
        <v>481</v>
      </c>
      <c r="AT111" s="383">
        <f t="shared" si="354"/>
        <v>590</v>
      </c>
      <c r="AU111" s="383">
        <f t="shared" si="354"/>
        <v>672</v>
      </c>
      <c r="AV111" s="383">
        <f t="shared" si="354"/>
        <v>631</v>
      </c>
      <c r="AW111" s="383">
        <f t="shared" si="354"/>
        <v>582</v>
      </c>
      <c r="AX111" s="383">
        <f t="shared" si="279"/>
        <v>3858</v>
      </c>
      <c r="AY111" s="383"/>
      <c r="AZ111" s="383">
        <f t="shared" si="321"/>
        <v>617</v>
      </c>
      <c r="BA111" s="382">
        <f t="shared" si="280"/>
        <v>1258</v>
      </c>
      <c r="BB111" s="423">
        <v>0</v>
      </c>
      <c r="BC111" s="506">
        <f t="shared" si="273"/>
        <v>1200</v>
      </c>
      <c r="BD111" s="382">
        <f t="shared" si="274"/>
        <v>500</v>
      </c>
      <c r="BE111" s="453">
        <f t="shared" si="275"/>
        <v>900</v>
      </c>
      <c r="BF111" s="382">
        <f t="shared" si="281"/>
        <v>-6468</v>
      </c>
      <c r="BG111" s="1882">
        <v>1000</v>
      </c>
      <c r="BH111" s="1882">
        <v>1000</v>
      </c>
      <c r="BI111" s="1882">
        <v>2051</v>
      </c>
      <c r="BJ111" s="1882">
        <v>2965</v>
      </c>
      <c r="BK111" s="1882">
        <v>489</v>
      </c>
      <c r="BL111" s="1882">
        <v>480</v>
      </c>
      <c r="BM111" s="1882">
        <v>606</v>
      </c>
      <c r="BN111" s="1882">
        <v>681</v>
      </c>
      <c r="BO111" s="1882">
        <v>624</v>
      </c>
      <c r="BP111" s="1882">
        <v>576</v>
      </c>
      <c r="BQ111" s="1882">
        <v>608</v>
      </c>
      <c r="BR111" s="1882">
        <v>651</v>
      </c>
      <c r="BS111" s="1882">
        <v>697</v>
      </c>
      <c r="BT111" s="13"/>
      <c r="BU111" s="384">
        <f t="shared" si="282"/>
        <v>0.1525</v>
      </c>
      <c r="BV111" s="385">
        <f t="shared" si="283"/>
        <v>2.1360000000000001</v>
      </c>
      <c r="BW111" s="386">
        <f t="shared" si="284"/>
        <v>2.258</v>
      </c>
      <c r="BX111" s="3"/>
      <c r="BY111" s="387">
        <f t="shared" si="276"/>
        <v>183</v>
      </c>
      <c r="BZ111" s="382">
        <f t="shared" si="285"/>
        <v>1536</v>
      </c>
      <c r="CA111" s="382">
        <f t="shared" si="286"/>
        <v>2158</v>
      </c>
      <c r="CB111" s="382">
        <f t="shared" si="287"/>
        <v>1875</v>
      </c>
      <c r="CC111" s="382">
        <f t="shared" si="229"/>
        <v>2795</v>
      </c>
      <c r="CD111" s="382">
        <f t="shared" si="230"/>
        <v>4645</v>
      </c>
      <c r="CE111" s="382">
        <f t="shared" si="231"/>
        <v>3393</v>
      </c>
      <c r="CF111" s="382">
        <f t="shared" si="232"/>
        <v>909</v>
      </c>
      <c r="CG111" s="382">
        <f t="shared" si="233"/>
        <v>1010</v>
      </c>
      <c r="CH111" s="382">
        <f t="shared" si="234"/>
        <v>1202</v>
      </c>
      <c r="CI111" s="382">
        <f t="shared" si="235"/>
        <v>1227</v>
      </c>
      <c r="CJ111" s="382">
        <f t="shared" si="236"/>
        <v>1128</v>
      </c>
      <c r="CK111" s="388">
        <f t="shared" si="237"/>
        <v>1086</v>
      </c>
      <c r="CL111" s="3"/>
      <c r="CM111" s="384">
        <f t="shared" si="277"/>
        <v>2553</v>
      </c>
      <c r="CN111" s="385">
        <f t="shared" si="288"/>
        <v>1122</v>
      </c>
      <c r="CO111" s="385">
        <f t="shared" si="355"/>
        <v>617</v>
      </c>
      <c r="CP111" s="385">
        <f t="shared" si="355"/>
        <v>1920</v>
      </c>
      <c r="CQ111" s="385">
        <f t="shared" si="355"/>
        <v>2850</v>
      </c>
      <c r="CR111" s="385">
        <f t="shared" si="355"/>
        <v>799</v>
      </c>
      <c r="CS111" s="385">
        <f t="shared" si="355"/>
        <v>481</v>
      </c>
      <c r="CT111" s="385">
        <f t="shared" si="355"/>
        <v>590</v>
      </c>
      <c r="CU111" s="385">
        <f t="shared" si="355"/>
        <v>672</v>
      </c>
      <c r="CV111" s="385">
        <f t="shared" si="355"/>
        <v>631</v>
      </c>
      <c r="CW111" s="385">
        <f t="shared" si="355"/>
        <v>582</v>
      </c>
      <c r="CX111" s="386">
        <f t="shared" si="356"/>
        <v>582</v>
      </c>
      <c r="CY111" s="3"/>
      <c r="CZ111" s="586"/>
      <c r="DA111" s="582"/>
      <c r="DB111" s="391">
        <v>435</v>
      </c>
      <c r="DC111" s="576">
        <v>10876</v>
      </c>
      <c r="DD111" s="389">
        <v>1431</v>
      </c>
      <c r="DE111" s="390">
        <v>1091</v>
      </c>
      <c r="DF111" s="390">
        <v>460</v>
      </c>
      <c r="DG111" s="390">
        <v>837</v>
      </c>
      <c r="DH111" s="390">
        <f t="shared" si="289"/>
        <v>1502</v>
      </c>
      <c r="DI111" s="390"/>
      <c r="DJ111" s="390"/>
      <c r="DK111" s="390"/>
      <c r="DL111" s="390"/>
      <c r="DM111" s="390"/>
      <c r="DN111" s="390"/>
      <c r="DO111" s="390"/>
      <c r="DP111" s="391">
        <f t="shared" si="290"/>
        <v>5321</v>
      </c>
      <c r="DQ111" s="376"/>
      <c r="DR111" s="376"/>
      <c r="DS111" s="385">
        <v>4</v>
      </c>
      <c r="DT111" s="385">
        <v>4</v>
      </c>
      <c r="DU111" s="385">
        <v>107</v>
      </c>
      <c r="DV111" s="385" t="s">
        <v>2620</v>
      </c>
      <c r="DW111" s="385">
        <v>71</v>
      </c>
      <c r="DX111" s="385" t="s">
        <v>2637</v>
      </c>
      <c r="DY111" s="385">
        <v>0</v>
      </c>
      <c r="DZ111" s="14">
        <v>71955</v>
      </c>
      <c r="EA111" s="426"/>
      <c r="EB111" s="398">
        <v>19</v>
      </c>
      <c r="EC111" s="398" t="s">
        <v>1372</v>
      </c>
      <c r="ED111" s="398" t="s">
        <v>1370</v>
      </c>
      <c r="EF111" s="601">
        <f t="shared" si="291"/>
        <v>4.5750000000000002</v>
      </c>
      <c r="EG111" s="597">
        <f t="shared" si="292"/>
        <v>1200</v>
      </c>
      <c r="EI111" s="605">
        <f t="shared" si="255"/>
        <v>5360</v>
      </c>
    </row>
    <row r="112" spans="1:139" s="372" customFormat="1" ht="16.149999999999999" hidden="1" customHeight="1">
      <c r="A112" s="573" t="s">
        <v>1801</v>
      </c>
      <c r="B112" s="407" t="s">
        <v>1788</v>
      </c>
      <c r="C112" s="407" t="s">
        <v>1788</v>
      </c>
      <c r="D112" s="393" t="s">
        <v>2150</v>
      </c>
      <c r="E112" s="393" t="s">
        <v>1797</v>
      </c>
      <c r="F112" s="393"/>
      <c r="G112" s="393">
        <v>103</v>
      </c>
      <c r="H112" s="393" t="s">
        <v>1792</v>
      </c>
      <c r="I112" s="393" t="s">
        <v>1795</v>
      </c>
      <c r="J112" s="393" t="s">
        <v>1802</v>
      </c>
      <c r="K112" s="393"/>
      <c r="L112" s="393" t="s">
        <v>2130</v>
      </c>
      <c r="M112" s="396"/>
      <c r="N112" s="392">
        <v>45208</v>
      </c>
      <c r="O112" s="408">
        <v>3</v>
      </c>
      <c r="P112" s="14">
        <v>67367</v>
      </c>
      <c r="Q112" s="14">
        <v>67367</v>
      </c>
      <c r="R112" s="576">
        <v>4785</v>
      </c>
      <c r="S112" s="391">
        <v>2270</v>
      </c>
      <c r="T112" s="382">
        <v>451</v>
      </c>
      <c r="U112" s="382">
        <v>3275</v>
      </c>
      <c r="V112" s="423">
        <v>80</v>
      </c>
      <c r="W112" s="1882">
        <v>600</v>
      </c>
      <c r="X112" s="382">
        <f t="shared" si="322"/>
        <v>2755</v>
      </c>
      <c r="Y112" s="423">
        <v>1639</v>
      </c>
      <c r="Z112" s="1882">
        <v>500</v>
      </c>
      <c r="AA112" s="382">
        <f t="shared" si="278"/>
        <v>3894</v>
      </c>
      <c r="AB112" s="423">
        <v>210</v>
      </c>
      <c r="AC112" s="1882">
        <v>990</v>
      </c>
      <c r="AD112" s="569">
        <v>1.875</v>
      </c>
      <c r="AE112" s="569">
        <v>1.875</v>
      </c>
      <c r="AF112" s="382">
        <f>IF($AD112&lt;=1,$AD112*BH112,IF($AD112&lt;=2,BH112+(($AD112-1)*BI112),BH112+BI112+BJ112))</f>
        <v>1175</v>
      </c>
      <c r="AG112" s="382">
        <f>IF($AD112&lt;=1,$AD112*BI112,IF($AD112&lt;=2,BI112+(($AD112-1)*BJ112),BI112+BJ112+BK112))</f>
        <v>2225</v>
      </c>
      <c r="AH112" s="382">
        <f>IF($AD112&lt;=1,$AD112*BJ112,IF($AD112&lt;=2,BJ112+(($AD112-1)*BK112),BJ112+BK112+BL112))</f>
        <v>1582.875</v>
      </c>
      <c r="AI112" s="382">
        <f>IF($AD112&lt;=1,$AD112*BK112,IF($AD112&lt;=2,BK112+(($AD112-1)*BL112),BK112+BL112+BM112))</f>
        <v>383.125</v>
      </c>
      <c r="AJ112" s="382">
        <f>IF($AD112&lt;=1,$AD112*BL112,IF($AD112&lt;=2,BL112+(($AD112-1)*BM112),BL112+BM112+BN112))</f>
        <v>406.375</v>
      </c>
      <c r="AK112" s="382">
        <f>IF($AE112&lt;=1,$AE112*BM112,IF($AE112&lt;=2,BM112+(($AE112-1)*BN112),BM112+BN112+BO112))</f>
        <v>700.75</v>
      </c>
      <c r="AL112" s="382">
        <f>IF($AE112&lt;=1,$AE112*BN112,IF($AE112&lt;=2,BN112+(($AE112-1)*BO112),BN112+BO112+BP112))</f>
        <v>763.625</v>
      </c>
      <c r="AM112" s="382">
        <f>IF($AE112&lt;=1,$AE112*BO112,IF($AE112&lt;=2,BO112+(($AE112-1)*BP112),BO112+BP112+BQ112))</f>
        <v>1074.625</v>
      </c>
      <c r="AN112" s="453">
        <f>IF($AD112&lt;=1,$AD112*BP112,IF($AD112&lt;=2,BP112+(($AD112-1)*BQ112),BP112+BQ112+BR112))</f>
        <v>2055.25</v>
      </c>
      <c r="AO112" s="457">
        <f>ROUND(IF(BA112-BG112-AF112&gt;0,0,AF112+BG112-BA112),0)</f>
        <v>0</v>
      </c>
      <c r="AP112" s="455">
        <f t="shared" ref="AP112:AW112" si="357">ROUND(IF(CC112-BH112-AG112&gt;0,0,AG112+BH112-CC112),0)</f>
        <v>0</v>
      </c>
      <c r="AQ112" s="383">
        <f t="shared" si="357"/>
        <v>69</v>
      </c>
      <c r="AR112" s="383">
        <f t="shared" si="357"/>
        <v>200</v>
      </c>
      <c r="AS112" s="383">
        <f t="shared" si="357"/>
        <v>232</v>
      </c>
      <c r="AT112" s="383">
        <f t="shared" si="357"/>
        <v>494</v>
      </c>
      <c r="AU112" s="383">
        <f t="shared" si="357"/>
        <v>300</v>
      </c>
      <c r="AV112" s="383">
        <f t="shared" si="357"/>
        <v>841</v>
      </c>
      <c r="AW112" s="383">
        <f t="shared" si="357"/>
        <v>1247</v>
      </c>
      <c r="AX112" s="383">
        <f t="shared" si="279"/>
        <v>5204</v>
      </c>
      <c r="AY112" s="383"/>
      <c r="AZ112" s="383">
        <f t="shared" si="321"/>
        <v>0</v>
      </c>
      <c r="BA112" s="382">
        <f t="shared" si="280"/>
        <v>3114</v>
      </c>
      <c r="BB112" s="423">
        <v>0</v>
      </c>
      <c r="BC112" s="506">
        <f t="shared" si="273"/>
        <v>600</v>
      </c>
      <c r="BD112" s="382">
        <f t="shared" si="274"/>
        <v>500</v>
      </c>
      <c r="BE112" s="453">
        <f t="shared" si="275"/>
        <v>990</v>
      </c>
      <c r="BF112" s="382">
        <f t="shared" si="281"/>
        <v>-415</v>
      </c>
      <c r="BG112" s="1882">
        <v>300</v>
      </c>
      <c r="BH112" s="1882">
        <v>300</v>
      </c>
      <c r="BI112" s="1882">
        <v>1000</v>
      </c>
      <c r="BJ112" s="1882">
        <v>1400</v>
      </c>
      <c r="BK112" s="1882">
        <v>209</v>
      </c>
      <c r="BL112" s="1882">
        <v>199</v>
      </c>
      <c r="BM112" s="1882">
        <v>237</v>
      </c>
      <c r="BN112" s="1882">
        <v>530</v>
      </c>
      <c r="BO112" s="1882">
        <v>267</v>
      </c>
      <c r="BP112" s="1882">
        <v>923</v>
      </c>
      <c r="BQ112" s="1882">
        <v>1294</v>
      </c>
      <c r="BR112" s="1882">
        <v>1304</v>
      </c>
      <c r="BS112" s="1882">
        <v>1294</v>
      </c>
      <c r="BT112" s="13"/>
      <c r="BU112" s="384">
        <f t="shared" si="282"/>
        <v>4.7009569377990434</v>
      </c>
      <c r="BV112" s="385">
        <f t="shared" si="283"/>
        <v>4.6173184357541901</v>
      </c>
      <c r="BW112" s="386">
        <f t="shared" si="284"/>
        <v>7.3471698113207546</v>
      </c>
      <c r="BX112" s="3"/>
      <c r="BY112" s="387">
        <f t="shared" si="276"/>
        <v>3275</v>
      </c>
      <c r="BZ112" s="382">
        <f t="shared" si="285"/>
        <v>2755</v>
      </c>
      <c r="CA112" s="382">
        <f t="shared" si="286"/>
        <v>3894</v>
      </c>
      <c r="CB112" s="382">
        <f t="shared" si="287"/>
        <v>3114</v>
      </c>
      <c r="CC112" s="382">
        <f t="shared" si="229"/>
        <v>2814</v>
      </c>
      <c r="CD112" s="382">
        <f t="shared" si="230"/>
        <v>2514</v>
      </c>
      <c r="CE112" s="382">
        <f t="shared" si="231"/>
        <v>1583</v>
      </c>
      <c r="CF112" s="382">
        <f t="shared" si="232"/>
        <v>383</v>
      </c>
      <c r="CG112" s="382">
        <f t="shared" si="233"/>
        <v>406</v>
      </c>
      <c r="CH112" s="382">
        <f t="shared" si="234"/>
        <v>701</v>
      </c>
      <c r="CI112" s="382">
        <f t="shared" si="235"/>
        <v>764</v>
      </c>
      <c r="CJ112" s="382">
        <f t="shared" si="236"/>
        <v>1075</v>
      </c>
      <c r="CK112" s="388">
        <f t="shared" si="237"/>
        <v>2055</v>
      </c>
      <c r="CL112" s="3"/>
      <c r="CM112" s="384">
        <f t="shared" si="277"/>
        <v>80</v>
      </c>
      <c r="CN112" s="385">
        <f t="shared" si="288"/>
        <v>1639</v>
      </c>
      <c r="CO112" s="385">
        <f>AB112</f>
        <v>210</v>
      </c>
      <c r="CP112" s="385">
        <f t="shared" ref="CP112:CW112" si="358">AO112</f>
        <v>0</v>
      </c>
      <c r="CQ112" s="385">
        <f t="shared" si="358"/>
        <v>0</v>
      </c>
      <c r="CR112" s="385">
        <f t="shared" si="358"/>
        <v>69</v>
      </c>
      <c r="CS112" s="385">
        <f t="shared" si="358"/>
        <v>200</v>
      </c>
      <c r="CT112" s="385">
        <f t="shared" si="358"/>
        <v>232</v>
      </c>
      <c r="CU112" s="385">
        <f t="shared" si="358"/>
        <v>494</v>
      </c>
      <c r="CV112" s="385">
        <f t="shared" si="358"/>
        <v>300</v>
      </c>
      <c r="CW112" s="385">
        <f t="shared" si="358"/>
        <v>841</v>
      </c>
      <c r="CX112" s="386">
        <f t="shared" si="356"/>
        <v>1247</v>
      </c>
      <c r="CY112" s="3"/>
      <c r="CZ112" s="586"/>
      <c r="DA112" s="582"/>
      <c r="DB112" s="391">
        <v>1134</v>
      </c>
      <c r="DC112" s="576">
        <v>4785</v>
      </c>
      <c r="DD112" s="389">
        <v>121</v>
      </c>
      <c r="DE112" s="390">
        <v>854</v>
      </c>
      <c r="DF112" s="390">
        <v>474</v>
      </c>
      <c r="DG112" s="390">
        <v>370</v>
      </c>
      <c r="DH112" s="390">
        <f t="shared" si="289"/>
        <v>451</v>
      </c>
      <c r="DI112" s="390"/>
      <c r="DJ112" s="390"/>
      <c r="DK112" s="390"/>
      <c r="DL112" s="390"/>
      <c r="DM112" s="390"/>
      <c r="DN112" s="390"/>
      <c r="DO112" s="390"/>
      <c r="DP112" s="391">
        <f t="shared" si="290"/>
        <v>2270</v>
      </c>
      <c r="DQ112" s="376"/>
      <c r="DR112" s="376"/>
      <c r="DS112" s="385">
        <v>3</v>
      </c>
      <c r="DT112" s="385">
        <v>4</v>
      </c>
      <c r="DU112" s="385">
        <v>1788</v>
      </c>
      <c r="DV112" s="385" t="s">
        <v>2620</v>
      </c>
      <c r="DW112" s="385">
        <v>71</v>
      </c>
      <c r="DX112" s="385" t="s">
        <v>2637</v>
      </c>
      <c r="DY112" s="385">
        <v>0</v>
      </c>
      <c r="DZ112" s="14">
        <v>67367</v>
      </c>
      <c r="EA112" s="426"/>
      <c r="EB112" s="398">
        <v>18</v>
      </c>
      <c r="EC112" s="398" t="s">
        <v>1372</v>
      </c>
      <c r="ED112" s="398" t="s">
        <v>1370</v>
      </c>
      <c r="EF112" s="601">
        <f t="shared" si="291"/>
        <v>163.75</v>
      </c>
      <c r="EG112" s="597">
        <f t="shared" si="292"/>
        <v>600</v>
      </c>
      <c r="EI112" s="605">
        <f t="shared" si="255"/>
        <v>5655</v>
      </c>
    </row>
    <row r="113" spans="1:139" s="372" customFormat="1" ht="16.149999999999999" hidden="1" customHeight="1">
      <c r="A113" s="573" t="s">
        <v>45</v>
      </c>
      <c r="B113" s="407" t="s">
        <v>259</v>
      </c>
      <c r="C113" s="530" t="s">
        <v>1327</v>
      </c>
      <c r="D113" s="393" t="s">
        <v>46</v>
      </c>
      <c r="E113" s="393" t="s">
        <v>260</v>
      </c>
      <c r="F113" s="393" t="s">
        <v>261</v>
      </c>
      <c r="G113" s="393">
        <v>109</v>
      </c>
      <c r="H113" s="393" t="s">
        <v>73</v>
      </c>
      <c r="I113" s="393" t="s">
        <v>262</v>
      </c>
      <c r="J113" s="393" t="s">
        <v>1463</v>
      </c>
      <c r="K113" s="393"/>
      <c r="L113" s="393" t="s">
        <v>47</v>
      </c>
      <c r="M113" s="396"/>
      <c r="N113" s="392"/>
      <c r="O113" s="408">
        <v>3</v>
      </c>
      <c r="P113" s="14">
        <v>0</v>
      </c>
      <c r="Q113" s="14">
        <v>0</v>
      </c>
      <c r="R113" s="576">
        <v>0</v>
      </c>
      <c r="S113" s="391">
        <v>0</v>
      </c>
      <c r="T113" s="382">
        <v>0</v>
      </c>
      <c r="U113" s="382">
        <v>0</v>
      </c>
      <c r="V113" s="423">
        <v>0</v>
      </c>
      <c r="W113" s="1882">
        <v>0</v>
      </c>
      <c r="X113" s="382">
        <f t="shared" si="322"/>
        <v>0</v>
      </c>
      <c r="Y113" s="423">
        <v>0</v>
      </c>
      <c r="Z113" s="1882">
        <v>0</v>
      </c>
      <c r="AA113" s="382">
        <f t="shared" si="278"/>
        <v>0</v>
      </c>
      <c r="AB113" s="423">
        <v>0</v>
      </c>
      <c r="AC113" s="1882">
        <v>0</v>
      </c>
      <c r="AD113" s="569">
        <v>1.875</v>
      </c>
      <c r="AE113" s="569">
        <v>1.875</v>
      </c>
      <c r="AF113" s="382">
        <f>IF($AD113&lt;=1,$AD113*BG113,IF($AD113&lt;=2,BG113+(($AD113-1)*BH113),BG113+BH113+BI113))</f>
        <v>0</v>
      </c>
      <c r="AG113" s="382">
        <f>IF($AD113&lt;=1,$AD113*BH113,IF($AD113&lt;=2,BH113+(($AD113-1)*BI113),BH113+BI113+BJ113))</f>
        <v>0</v>
      </c>
      <c r="AH113" s="382">
        <f>IF($AD113&lt;=1,$AD113*BI113,IF($AD113&lt;=2,BI113+(($AD113-1)*BJ113),BI113+BJ113+BK113))</f>
        <v>0</v>
      </c>
      <c r="AI113" s="382">
        <f>IF($AD113&lt;=1,$AD113*BJ113,IF($AD113&lt;=2,BJ113+(($AD113-1)*BK113),BJ113+BK113+BL113))</f>
        <v>0</v>
      </c>
      <c r="AJ113" s="382">
        <f>IF($AD113&lt;=1,$AD113*BK113,IF($AD113&lt;=2,BK113+(($AD113-1)*BL113),BK113+BL113+BM113))</f>
        <v>0</v>
      </c>
      <c r="AK113" s="382">
        <f>IF($AE113&lt;=1,$AE113*BL113,IF($AE113&lt;=2,BL113+(($AE113-1)*BM113),BL113+BM113+BN113))</f>
        <v>0</v>
      </c>
      <c r="AL113" s="382">
        <f>IF($AE113&lt;=1,$AE113*BM113,IF($AE113&lt;=2,BM113+(($AE113-1)*BN113),BM113+BN113+BO113))</f>
        <v>0</v>
      </c>
      <c r="AM113" s="382">
        <f>IF($AE113&lt;=1,$AE113*BN113,IF($AE113&lt;=2,BN113+(($AE113-1)*BO113),BN113+BO113+BP113))</f>
        <v>0</v>
      </c>
      <c r="AN113" s="453">
        <f>IF($AD113&lt;=1,$AD113*BO113,IF($AD113&lt;=2,BO113+(($AD113-1)*BP113),BO113+BP113+BQ113))</f>
        <v>0</v>
      </c>
      <c r="AO113" s="457">
        <f>ROUND(IF(AA113-AC113-AF113&gt;0,0,AF113+AC113-AA113),0)</f>
        <v>0</v>
      </c>
      <c r="AP113" s="455">
        <f t="shared" ref="AP113:AW113" si="359">ROUND(IF(CB113-AG113-BG113&gt;0,0,BG113+AG113-CB113),0)</f>
        <v>0</v>
      </c>
      <c r="AQ113" s="383">
        <f t="shared" si="359"/>
        <v>0</v>
      </c>
      <c r="AR113" s="383">
        <f t="shared" si="359"/>
        <v>0</v>
      </c>
      <c r="AS113" s="383">
        <f t="shared" si="359"/>
        <v>0</v>
      </c>
      <c r="AT113" s="383">
        <f t="shared" si="359"/>
        <v>0</v>
      </c>
      <c r="AU113" s="383">
        <f t="shared" si="359"/>
        <v>0</v>
      </c>
      <c r="AV113" s="383">
        <f t="shared" si="359"/>
        <v>0</v>
      </c>
      <c r="AW113" s="383">
        <f t="shared" si="359"/>
        <v>0</v>
      </c>
      <c r="AX113" s="383">
        <f t="shared" si="279"/>
        <v>0</v>
      </c>
      <c r="AY113" s="383"/>
      <c r="AZ113" s="383">
        <f t="shared" si="321"/>
        <v>0</v>
      </c>
      <c r="BA113" s="382">
        <f t="shared" si="280"/>
        <v>0</v>
      </c>
      <c r="BB113" s="423">
        <v>0</v>
      </c>
      <c r="BC113" s="506">
        <f t="shared" si="273"/>
        <v>0</v>
      </c>
      <c r="BD113" s="382">
        <f t="shared" si="274"/>
        <v>0</v>
      </c>
      <c r="BE113" s="453">
        <f t="shared" si="275"/>
        <v>0</v>
      </c>
      <c r="BF113" s="382">
        <f t="shared" si="281"/>
        <v>0</v>
      </c>
      <c r="BG113" s="1882">
        <v>0</v>
      </c>
      <c r="BH113" s="1882">
        <v>0</v>
      </c>
      <c r="BI113" s="1882">
        <v>0</v>
      </c>
      <c r="BJ113" s="1882">
        <v>0</v>
      </c>
      <c r="BK113" s="1882">
        <v>0</v>
      </c>
      <c r="BL113" s="1882">
        <v>0</v>
      </c>
      <c r="BM113" s="1882">
        <v>0</v>
      </c>
      <c r="BN113" s="1882">
        <v>0</v>
      </c>
      <c r="BO113" s="1882">
        <v>0</v>
      </c>
      <c r="BP113" s="1882">
        <v>0</v>
      </c>
      <c r="BQ113" s="1882">
        <v>0</v>
      </c>
      <c r="BR113" s="1882">
        <v>0</v>
      </c>
      <c r="BS113" s="1882">
        <v>0</v>
      </c>
      <c r="BT113" s="13"/>
      <c r="BU113" s="384">
        <f t="shared" si="282"/>
        <v>0</v>
      </c>
      <c r="BV113" s="385">
        <f t="shared" si="283"/>
        <v>0</v>
      </c>
      <c r="BW113" s="386">
        <f t="shared" si="284"/>
        <v>0</v>
      </c>
      <c r="BX113" s="3"/>
      <c r="BY113" s="387">
        <f t="shared" si="276"/>
        <v>0</v>
      </c>
      <c r="BZ113" s="382">
        <f t="shared" si="285"/>
        <v>0</v>
      </c>
      <c r="CA113" s="382">
        <f t="shared" si="286"/>
        <v>0</v>
      </c>
      <c r="CB113" s="382">
        <f t="shared" si="287"/>
        <v>0</v>
      </c>
      <c r="CC113" s="382">
        <f t="shared" si="229"/>
        <v>0</v>
      </c>
      <c r="CD113" s="382">
        <f t="shared" si="230"/>
        <v>0</v>
      </c>
      <c r="CE113" s="382">
        <f t="shared" si="231"/>
        <v>0</v>
      </c>
      <c r="CF113" s="382">
        <f t="shared" si="232"/>
        <v>0</v>
      </c>
      <c r="CG113" s="382">
        <f t="shared" si="233"/>
        <v>0</v>
      </c>
      <c r="CH113" s="382">
        <f t="shared" si="234"/>
        <v>0</v>
      </c>
      <c r="CI113" s="382">
        <f t="shared" si="235"/>
        <v>0</v>
      </c>
      <c r="CJ113" s="382">
        <f t="shared" si="236"/>
        <v>0</v>
      </c>
      <c r="CK113" s="388">
        <f t="shared" si="237"/>
        <v>0</v>
      </c>
      <c r="CL113" s="3"/>
      <c r="CM113" s="384">
        <f t="shared" si="277"/>
        <v>0</v>
      </c>
      <c r="CN113" s="385">
        <f t="shared" si="288"/>
        <v>0</v>
      </c>
      <c r="CO113" s="385">
        <f t="shared" ref="CO113:CW113" si="360">AO113</f>
        <v>0</v>
      </c>
      <c r="CP113" s="385">
        <f t="shared" si="360"/>
        <v>0</v>
      </c>
      <c r="CQ113" s="385">
        <f t="shared" si="360"/>
        <v>0</v>
      </c>
      <c r="CR113" s="385">
        <f t="shared" si="360"/>
        <v>0</v>
      </c>
      <c r="CS113" s="385">
        <f t="shared" si="360"/>
        <v>0</v>
      </c>
      <c r="CT113" s="385">
        <f t="shared" si="360"/>
        <v>0</v>
      </c>
      <c r="CU113" s="385">
        <f t="shared" si="360"/>
        <v>0</v>
      </c>
      <c r="CV113" s="385">
        <f t="shared" si="360"/>
        <v>0</v>
      </c>
      <c r="CW113" s="385">
        <f t="shared" si="360"/>
        <v>0</v>
      </c>
      <c r="CX113" s="386">
        <f t="shared" si="356"/>
        <v>0</v>
      </c>
      <c r="CY113" s="3"/>
      <c r="CZ113" s="586">
        <v>500</v>
      </c>
      <c r="DA113" s="582">
        <v>0</v>
      </c>
      <c r="DB113" s="391">
        <v>0</v>
      </c>
      <c r="DC113" s="576">
        <v>0</v>
      </c>
      <c r="DD113" s="389">
        <v>0</v>
      </c>
      <c r="DE113" s="390">
        <v>0</v>
      </c>
      <c r="DF113" s="390">
        <v>0</v>
      </c>
      <c r="DG113" s="390">
        <v>0</v>
      </c>
      <c r="DH113" s="390">
        <f t="shared" si="289"/>
        <v>0</v>
      </c>
      <c r="DI113" s="390"/>
      <c r="DJ113" s="390"/>
      <c r="DK113" s="390"/>
      <c r="DL113" s="390"/>
      <c r="DM113" s="390"/>
      <c r="DN113" s="390"/>
      <c r="DO113" s="390"/>
      <c r="DP113" s="391">
        <f t="shared" si="290"/>
        <v>0</v>
      </c>
      <c r="DQ113" s="376"/>
      <c r="DR113" s="376"/>
      <c r="DS113" s="385">
        <v>4</v>
      </c>
      <c r="DT113" s="385">
        <v>4</v>
      </c>
      <c r="DU113" s="385">
        <v>182</v>
      </c>
      <c r="DV113" s="385" t="s">
        <v>2638</v>
      </c>
      <c r="DW113" s="385">
        <v>70</v>
      </c>
      <c r="DX113" s="385" t="s">
        <v>2639</v>
      </c>
      <c r="DY113" s="385">
        <v>0</v>
      </c>
      <c r="DZ113" s="14">
        <v>0</v>
      </c>
      <c r="EA113" s="426"/>
      <c r="EB113" s="398">
        <v>18</v>
      </c>
      <c r="EC113" s="398" t="s">
        <v>1371</v>
      </c>
      <c r="ED113" s="398" t="s">
        <v>1370</v>
      </c>
      <c r="EF113" s="601" t="str">
        <f t="shared" si="291"/>
        <v>ok</v>
      </c>
      <c r="EG113" s="597">
        <f t="shared" si="292"/>
        <v>0</v>
      </c>
      <c r="EI113" s="605">
        <f t="shared" si="255"/>
        <v>0</v>
      </c>
    </row>
    <row r="114" spans="1:139" s="372" customFormat="1" ht="16.149999999999999" hidden="1" customHeight="1">
      <c r="A114" s="573" t="s">
        <v>69</v>
      </c>
      <c r="B114" s="407" t="s">
        <v>274</v>
      </c>
      <c r="C114" s="530" t="s">
        <v>274</v>
      </c>
      <c r="D114" s="393" t="s">
        <v>51</v>
      </c>
      <c r="E114" s="393" t="s">
        <v>275</v>
      </c>
      <c r="F114" s="393" t="s">
        <v>276</v>
      </c>
      <c r="G114" s="395">
        <v>113</v>
      </c>
      <c r="H114" s="393" t="s">
        <v>269</v>
      </c>
      <c r="I114" s="393" t="s">
        <v>277</v>
      </c>
      <c r="J114" s="393" t="s">
        <v>1109</v>
      </c>
      <c r="K114" s="393" t="s">
        <v>2146</v>
      </c>
      <c r="L114" s="393" t="s">
        <v>2130</v>
      </c>
      <c r="M114" s="396"/>
      <c r="N114" s="392">
        <v>43027</v>
      </c>
      <c r="O114" s="408">
        <v>3</v>
      </c>
      <c r="P114" s="14">
        <v>130589</v>
      </c>
      <c r="Q114" s="14">
        <v>130589</v>
      </c>
      <c r="R114" s="576">
        <v>1310</v>
      </c>
      <c r="S114" s="391">
        <v>560</v>
      </c>
      <c r="T114" s="382">
        <v>33</v>
      </c>
      <c r="U114" s="382">
        <v>326</v>
      </c>
      <c r="V114" s="423">
        <v>352</v>
      </c>
      <c r="W114" s="1882">
        <v>150</v>
      </c>
      <c r="X114" s="382">
        <f t="shared" si="322"/>
        <v>528</v>
      </c>
      <c r="Y114" s="423">
        <v>0</v>
      </c>
      <c r="Z114" s="1882">
        <v>120</v>
      </c>
      <c r="AA114" s="382">
        <f t="shared" si="278"/>
        <v>408</v>
      </c>
      <c r="AB114" s="423">
        <v>439</v>
      </c>
      <c r="AC114" s="1882">
        <v>200</v>
      </c>
      <c r="AD114" s="569">
        <v>1.875</v>
      </c>
      <c r="AE114" s="569">
        <v>1.875</v>
      </c>
      <c r="AF114" s="382">
        <f>IF($AD114&lt;=1,$AD114*BI114,IF($AD114&lt;=2,BI114+(($AD114-1)*BJ114),BI114+BJ114+BK114))</f>
        <v>401</v>
      </c>
      <c r="AG114" s="382">
        <f>IF($AD114&lt;=1,$AD114*BJ114,IF($AD114&lt;=2,BJ114+(($AD114-1)*BK114),BJ114+BK114+BL114))</f>
        <v>268.375</v>
      </c>
      <c r="AH114" s="382">
        <f>IF($AD114&lt;=1,$AD114*BK114,IF($AD114&lt;=2,BK114+(($AD114-1)*BL114),BK114+BL114+BM114))</f>
        <v>157.375</v>
      </c>
      <c r="AI114" s="382">
        <f>IF($AD114&lt;=1,$AD114*BL114,IF($AD114&lt;=2,BL114+(($AD114-1)*BM114),BL114+BM114+BN114))</f>
        <v>205.125</v>
      </c>
      <c r="AJ114" s="382">
        <f>IF($AD114&lt;=1,$AD114*BM114,IF($AD114&lt;=2,BM114+(($AD114-1)*BN114),BM114+BN114+BO114))</f>
        <v>224</v>
      </c>
      <c r="AK114" s="382">
        <f>IF($AE114&lt;=1,$AE114*BN114,IF($AE114&lt;=2,BN114+(($AE114-1)*BO114),BN114+BO114+BP114))</f>
        <v>239</v>
      </c>
      <c r="AL114" s="382">
        <f>IF($AE114&lt;=1,$AE114*BO114,IF($AE114&lt;=2,BO114+(($AE114-1)*BP114),BO114+BP114+BQ114))</f>
        <v>241</v>
      </c>
      <c r="AM114" s="382">
        <f>IF($AE114&lt;=1,$AE114*BP114,IF($AE114&lt;=2,BP114+(($AE114-1)*BQ114),BP114+BQ114+BR114))</f>
        <v>230.25</v>
      </c>
      <c r="AN114" s="453">
        <f>IF($AD114&lt;=1,$AD114*BQ114,IF($AD114&lt;=2,BQ114+(($AD114-1)*BR114),BQ114+BR114+BS114))</f>
        <v>244.125</v>
      </c>
      <c r="AO114" s="457">
        <f t="shared" ref="AO114:AW114" si="361">ROUND(IF(CC114-BH114-AF114&gt;0,0,AF114+BH114-CC114),0)</f>
        <v>0</v>
      </c>
      <c r="AP114" s="455">
        <f t="shared" si="361"/>
        <v>86</v>
      </c>
      <c r="AQ114" s="383">
        <f t="shared" si="361"/>
        <v>97</v>
      </c>
      <c r="AR114" s="383">
        <f t="shared" si="361"/>
        <v>117</v>
      </c>
      <c r="AS114" s="383">
        <f t="shared" si="361"/>
        <v>120</v>
      </c>
      <c r="AT114" s="383">
        <f t="shared" si="361"/>
        <v>134</v>
      </c>
      <c r="AU114" s="383">
        <f t="shared" si="361"/>
        <v>122</v>
      </c>
      <c r="AV114" s="383">
        <f t="shared" si="361"/>
        <v>125</v>
      </c>
      <c r="AW114" s="383">
        <f t="shared" si="361"/>
        <v>134</v>
      </c>
      <c r="AX114" s="383">
        <f t="shared" si="279"/>
        <v>1225</v>
      </c>
      <c r="AY114" s="383">
        <v>0</v>
      </c>
      <c r="AZ114" s="383">
        <f t="shared" si="321"/>
        <v>0</v>
      </c>
      <c r="BA114" s="382">
        <f t="shared" si="280"/>
        <v>647</v>
      </c>
      <c r="BB114" s="423">
        <v>108</v>
      </c>
      <c r="BC114" s="506">
        <f t="shared" si="273"/>
        <v>150</v>
      </c>
      <c r="BD114" s="382">
        <f t="shared" si="274"/>
        <v>120</v>
      </c>
      <c r="BE114" s="453">
        <f t="shared" si="275"/>
        <v>200</v>
      </c>
      <c r="BF114" s="382">
        <f t="shared" si="281"/>
        <v>-717</v>
      </c>
      <c r="BG114" s="1882">
        <v>174</v>
      </c>
      <c r="BH114" s="1882">
        <v>180</v>
      </c>
      <c r="BI114" s="1882">
        <v>219</v>
      </c>
      <c r="BJ114" s="1882">
        <v>208</v>
      </c>
      <c r="BK114" s="1882">
        <v>69</v>
      </c>
      <c r="BL114" s="1882">
        <v>101</v>
      </c>
      <c r="BM114" s="1882">
        <v>119</v>
      </c>
      <c r="BN114" s="1882">
        <v>120</v>
      </c>
      <c r="BO114" s="1882">
        <v>136</v>
      </c>
      <c r="BP114" s="1882">
        <v>120</v>
      </c>
      <c r="BQ114" s="1882">
        <v>126</v>
      </c>
      <c r="BR114" s="1882">
        <v>135</v>
      </c>
      <c r="BS114" s="1882">
        <v>144</v>
      </c>
      <c r="BT114" s="13"/>
      <c r="BU114" s="384">
        <f t="shared" si="282"/>
        <v>2.2800000000000002</v>
      </c>
      <c r="BV114" s="385">
        <f t="shared" si="283"/>
        <v>3.2064777327935223</v>
      </c>
      <c r="BW114" s="386">
        <f t="shared" si="284"/>
        <v>2.1888888888888891</v>
      </c>
      <c r="BX114" s="3"/>
      <c r="BY114" s="387">
        <f t="shared" si="276"/>
        <v>326</v>
      </c>
      <c r="BZ114" s="382">
        <f t="shared" si="285"/>
        <v>528</v>
      </c>
      <c r="CA114" s="382">
        <f t="shared" si="286"/>
        <v>408</v>
      </c>
      <c r="CB114" s="382">
        <f t="shared" si="287"/>
        <v>647</v>
      </c>
      <c r="CC114" s="382">
        <f t="shared" ref="CC114:CC175" si="362">CB114+CP114-BG114</f>
        <v>581</v>
      </c>
      <c r="CD114" s="382">
        <f t="shared" ref="CD114:CD175" si="363">CC114+CQ114-BH114</f>
        <v>401</v>
      </c>
      <c r="CE114" s="382">
        <f t="shared" ref="CE114:CE175" si="364">CD114+CR114-BI114</f>
        <v>268</v>
      </c>
      <c r="CF114" s="382">
        <f t="shared" ref="CF114:CF175" si="365">CE114+CS114-BJ114</f>
        <v>157</v>
      </c>
      <c r="CG114" s="382">
        <f t="shared" ref="CG114:CG175" si="366">CF114+CT114-BK114</f>
        <v>205</v>
      </c>
      <c r="CH114" s="382">
        <f t="shared" ref="CH114:CH175" si="367">CG114+CU114-BL114</f>
        <v>224</v>
      </c>
      <c r="CI114" s="382">
        <f t="shared" ref="CI114:CI175" si="368">CH114+CV114-BM114</f>
        <v>239</v>
      </c>
      <c r="CJ114" s="382">
        <f t="shared" ref="CJ114:CJ175" si="369">CI114+CW114-BN114</f>
        <v>241</v>
      </c>
      <c r="CK114" s="388">
        <f t="shared" ref="CK114:CK175" si="370">CJ114+CX114-BO114</f>
        <v>230</v>
      </c>
      <c r="CL114" s="3"/>
      <c r="CM114" s="384">
        <f t="shared" si="277"/>
        <v>352</v>
      </c>
      <c r="CN114" s="385">
        <f t="shared" si="288"/>
        <v>0</v>
      </c>
      <c r="CO114" s="385">
        <f>AB114</f>
        <v>439</v>
      </c>
      <c r="CP114" s="385">
        <f>BB114</f>
        <v>108</v>
      </c>
      <c r="CQ114" s="385">
        <f t="shared" ref="CQ114:CX114" si="371">AO114</f>
        <v>0</v>
      </c>
      <c r="CR114" s="385">
        <f t="shared" si="371"/>
        <v>86</v>
      </c>
      <c r="CS114" s="385">
        <f t="shared" si="371"/>
        <v>97</v>
      </c>
      <c r="CT114" s="385">
        <f t="shared" si="371"/>
        <v>117</v>
      </c>
      <c r="CU114" s="385">
        <f t="shared" si="371"/>
        <v>120</v>
      </c>
      <c r="CV114" s="385">
        <f t="shared" si="371"/>
        <v>134</v>
      </c>
      <c r="CW114" s="385">
        <f t="shared" si="371"/>
        <v>122</v>
      </c>
      <c r="CX114" s="386">
        <f t="shared" si="371"/>
        <v>125</v>
      </c>
      <c r="CY114" s="3"/>
      <c r="CZ114" s="586">
        <v>684</v>
      </c>
      <c r="DA114" s="582">
        <v>1179</v>
      </c>
      <c r="DB114" s="391">
        <v>530</v>
      </c>
      <c r="DC114" s="576">
        <v>1310</v>
      </c>
      <c r="DD114" s="389">
        <v>169</v>
      </c>
      <c r="DE114" s="390">
        <v>4</v>
      </c>
      <c r="DF114" s="390">
        <v>1</v>
      </c>
      <c r="DG114" s="390">
        <v>353</v>
      </c>
      <c r="DH114" s="390">
        <f t="shared" si="289"/>
        <v>33</v>
      </c>
      <c r="DI114" s="390"/>
      <c r="DJ114" s="390"/>
      <c r="DK114" s="390"/>
      <c r="DL114" s="390"/>
      <c r="DM114" s="390"/>
      <c r="DN114" s="390"/>
      <c r="DO114" s="390"/>
      <c r="DP114" s="391">
        <f t="shared" si="290"/>
        <v>560</v>
      </c>
      <c r="DQ114" s="376"/>
      <c r="DR114" s="376"/>
      <c r="DS114" s="385">
        <v>2</v>
      </c>
      <c r="DT114" s="385">
        <v>4</v>
      </c>
      <c r="DU114" s="385">
        <v>1076</v>
      </c>
      <c r="DV114" s="385" t="s">
        <v>2620</v>
      </c>
      <c r="DW114" s="385">
        <v>74</v>
      </c>
      <c r="DX114" s="385" t="s">
        <v>2640</v>
      </c>
      <c r="DY114" s="385">
        <v>0</v>
      </c>
      <c r="DZ114" s="14">
        <v>130589</v>
      </c>
      <c r="EA114" s="426"/>
      <c r="EB114" s="398">
        <v>18</v>
      </c>
      <c r="EC114" s="398" t="s">
        <v>1372</v>
      </c>
      <c r="ED114" s="398" t="s">
        <v>1370</v>
      </c>
      <c r="EF114" s="601">
        <f t="shared" si="291"/>
        <v>65.2</v>
      </c>
      <c r="EG114" s="597">
        <f t="shared" si="292"/>
        <v>150</v>
      </c>
      <c r="EI114" s="605">
        <f t="shared" si="255"/>
        <v>1258</v>
      </c>
    </row>
    <row r="115" spans="1:139" s="372" customFormat="1" ht="16.149999999999999" hidden="1" customHeight="1">
      <c r="A115" s="573" t="s">
        <v>1509</v>
      </c>
      <c r="B115" s="407" t="s">
        <v>1408</v>
      </c>
      <c r="C115" s="530" t="s">
        <v>1408</v>
      </c>
      <c r="D115" s="393" t="s">
        <v>51</v>
      </c>
      <c r="E115" s="393" t="s">
        <v>258</v>
      </c>
      <c r="F115" s="393" t="s">
        <v>72</v>
      </c>
      <c r="G115" s="395">
        <v>100</v>
      </c>
      <c r="H115" s="393" t="s">
        <v>73</v>
      </c>
      <c r="I115" s="393" t="s">
        <v>279</v>
      </c>
      <c r="J115" s="393" t="s">
        <v>48</v>
      </c>
      <c r="K115" s="393"/>
      <c r="L115" s="393" t="s">
        <v>47</v>
      </c>
      <c r="M115" s="396"/>
      <c r="N115" s="392"/>
      <c r="O115" s="408">
        <v>3</v>
      </c>
      <c r="P115" s="14">
        <v>148369</v>
      </c>
      <c r="Q115" s="14">
        <v>148369</v>
      </c>
      <c r="R115" s="576">
        <v>0</v>
      </c>
      <c r="S115" s="391">
        <v>0</v>
      </c>
      <c r="T115" s="382">
        <v>0</v>
      </c>
      <c r="U115" s="382">
        <v>0</v>
      </c>
      <c r="V115" s="423">
        <v>0</v>
      </c>
      <c r="W115" s="1882">
        <v>0</v>
      </c>
      <c r="X115" s="382">
        <f t="shared" si="322"/>
        <v>0</v>
      </c>
      <c r="Y115" s="423">
        <v>0</v>
      </c>
      <c r="Z115" s="1882">
        <v>0</v>
      </c>
      <c r="AA115" s="382">
        <f t="shared" si="278"/>
        <v>0</v>
      </c>
      <c r="AB115" s="423">
        <v>0</v>
      </c>
      <c r="AC115" s="1882">
        <v>0</v>
      </c>
      <c r="AD115" s="569">
        <v>1.875</v>
      </c>
      <c r="AE115" s="569">
        <v>1.875</v>
      </c>
      <c r="AF115" s="382">
        <f t="shared" ref="AF115:AF130" si="372">IF($AD115&lt;=1,$AD115*BG115,IF($AD115&lt;=2,BG115+(($AD115-1)*BH115),BG115+BH115+BI115))</f>
        <v>0</v>
      </c>
      <c r="AG115" s="382">
        <f t="shared" ref="AG115:AG130" si="373">IF($AD115&lt;=1,$AD115*BH115,IF($AD115&lt;=2,BH115+(($AD115-1)*BI115),BH115+BI115+BJ115))</f>
        <v>0</v>
      </c>
      <c r="AH115" s="382">
        <f t="shared" ref="AH115:AH130" si="374">IF($AD115&lt;=1,$AD115*BI115,IF($AD115&lt;=2,BI115+(($AD115-1)*BJ115),BI115+BJ115+BK115))</f>
        <v>0</v>
      </c>
      <c r="AI115" s="382">
        <f t="shared" ref="AI115:AI130" si="375">IF($AD115&lt;=1,$AD115*BJ115,IF($AD115&lt;=2,BJ115+(($AD115-1)*BK115),BJ115+BK115+BL115))</f>
        <v>0</v>
      </c>
      <c r="AJ115" s="382">
        <f t="shared" ref="AJ115:AJ130" si="376">IF($AD115&lt;=1,$AD115*BK115,IF($AD115&lt;=2,BK115+(($AD115-1)*BL115),BK115+BL115+BM115))</f>
        <v>0</v>
      </c>
      <c r="AK115" s="382">
        <f t="shared" ref="AK115:AK130" si="377">IF($AE115&lt;=1,$AE115*BL115,IF($AE115&lt;=2,BL115+(($AE115-1)*BM115),BL115+BM115+BN115))</f>
        <v>0</v>
      </c>
      <c r="AL115" s="382">
        <f t="shared" ref="AL115:AL130" si="378">IF($AE115&lt;=1,$AE115*BM115,IF($AE115&lt;=2,BM115+(($AE115-1)*BN115),BM115+BN115+BO115))</f>
        <v>0</v>
      </c>
      <c r="AM115" s="382">
        <f t="shared" ref="AM115:AM130" si="379">IF($AE115&lt;=1,$AE115*BN115,IF($AE115&lt;=2,BN115+(($AE115-1)*BO115),BN115+BO115+BP115))</f>
        <v>0</v>
      </c>
      <c r="AN115" s="453">
        <f t="shared" ref="AN115:AN130" si="380">IF($AD115&lt;=1,$AD115*BO115,IF($AD115&lt;=2,BO115+(($AD115-1)*BP115),BO115+BP115+BQ115))</f>
        <v>0</v>
      </c>
      <c r="AO115" s="457">
        <f t="shared" ref="AO115:AO130" si="381">ROUND(IF(AA115-AC115-AF115&gt;0,0,AF115+AC115-AA115),0)</f>
        <v>0</v>
      </c>
      <c r="AP115" s="455">
        <f t="shared" ref="AP115:AP130" si="382">ROUND(IF(CB115-AG115-BG115&gt;0,0,BG115+AG115-CB115),0)</f>
        <v>0</v>
      </c>
      <c r="AQ115" s="383">
        <f t="shared" ref="AQ115:AQ130" si="383">ROUND(IF(CC115-AH115-BH115&gt;0,0,BH115+AH115-CC115),0)</f>
        <v>0</v>
      </c>
      <c r="AR115" s="383">
        <f t="shared" ref="AR115:AR130" si="384">ROUND(IF(CD115-AI115-BI115&gt;0,0,BI115+AI115-CD115),0)</f>
        <v>0</v>
      </c>
      <c r="AS115" s="383">
        <f t="shared" ref="AS115:AS130" si="385">ROUND(IF(CE115-AJ115-BJ115&gt;0,0,BJ115+AJ115-CE115),0)</f>
        <v>0</v>
      </c>
      <c r="AT115" s="383">
        <f t="shared" ref="AT115:AT130" si="386">ROUND(IF(CF115-AK115-BK115&gt;0,0,BK115+AK115-CF115),0)</f>
        <v>0</v>
      </c>
      <c r="AU115" s="383">
        <f t="shared" ref="AU115:AU130" si="387">ROUND(IF(CG115-AL115-BL115&gt;0,0,BL115+AL115-CG115),0)</f>
        <v>0</v>
      </c>
      <c r="AV115" s="383">
        <f t="shared" ref="AV115:AV130" si="388">ROUND(IF(CH115-AM115-BM115&gt;0,0,BM115+AM115-CH115),0)</f>
        <v>0</v>
      </c>
      <c r="AW115" s="383">
        <f t="shared" ref="AW115:AW130" si="389">ROUND(IF(CI115-AN115-BN115&gt;0,0,BN115+AN115-CI115),0)</f>
        <v>0</v>
      </c>
      <c r="AX115" s="383">
        <f t="shared" si="279"/>
        <v>0</v>
      </c>
      <c r="AY115" s="383"/>
      <c r="AZ115" s="383">
        <f t="shared" si="321"/>
        <v>0</v>
      </c>
      <c r="BA115" s="382">
        <f t="shared" si="280"/>
        <v>0</v>
      </c>
      <c r="BB115" s="423">
        <v>0</v>
      </c>
      <c r="BC115" s="506">
        <f t="shared" si="273"/>
        <v>0</v>
      </c>
      <c r="BD115" s="382">
        <f t="shared" si="274"/>
        <v>0</v>
      </c>
      <c r="BE115" s="453">
        <f t="shared" si="275"/>
        <v>0</v>
      </c>
      <c r="BF115" s="382">
        <f t="shared" si="281"/>
        <v>0</v>
      </c>
      <c r="BG115" s="1882">
        <v>0</v>
      </c>
      <c r="BH115" s="1882">
        <v>0</v>
      </c>
      <c r="BI115" s="1882">
        <v>0</v>
      </c>
      <c r="BJ115" s="1882">
        <v>0</v>
      </c>
      <c r="BK115" s="1882">
        <v>0</v>
      </c>
      <c r="BL115" s="1882">
        <v>0</v>
      </c>
      <c r="BM115" s="1882">
        <v>0</v>
      </c>
      <c r="BN115" s="1882">
        <v>0</v>
      </c>
      <c r="BO115" s="1882">
        <v>0</v>
      </c>
      <c r="BP115" s="1882">
        <v>0</v>
      </c>
      <c r="BQ115" s="1882">
        <v>0</v>
      </c>
      <c r="BR115" s="1882">
        <v>0</v>
      </c>
      <c r="BS115" s="1882">
        <v>0</v>
      </c>
      <c r="BT115" s="13"/>
      <c r="BU115" s="384">
        <f t="shared" si="282"/>
        <v>0</v>
      </c>
      <c r="BV115" s="385">
        <f t="shared" si="283"/>
        <v>0</v>
      </c>
      <c r="BW115" s="386">
        <f t="shared" si="284"/>
        <v>0</v>
      </c>
      <c r="BX115" s="3"/>
      <c r="BY115" s="387">
        <f t="shared" si="276"/>
        <v>0</v>
      </c>
      <c r="BZ115" s="382">
        <f t="shared" si="285"/>
        <v>0</v>
      </c>
      <c r="CA115" s="382">
        <f t="shared" si="286"/>
        <v>0</v>
      </c>
      <c r="CB115" s="382">
        <f t="shared" si="287"/>
        <v>0</v>
      </c>
      <c r="CC115" s="382">
        <f t="shared" si="362"/>
        <v>0</v>
      </c>
      <c r="CD115" s="382">
        <f t="shared" si="363"/>
        <v>0</v>
      </c>
      <c r="CE115" s="382">
        <f t="shared" si="364"/>
        <v>0</v>
      </c>
      <c r="CF115" s="382">
        <f t="shared" si="365"/>
        <v>0</v>
      </c>
      <c r="CG115" s="382">
        <f t="shared" si="366"/>
        <v>0</v>
      </c>
      <c r="CH115" s="382">
        <f t="shared" si="367"/>
        <v>0</v>
      </c>
      <c r="CI115" s="382">
        <f t="shared" si="368"/>
        <v>0</v>
      </c>
      <c r="CJ115" s="382">
        <f t="shared" si="369"/>
        <v>0</v>
      </c>
      <c r="CK115" s="388">
        <f t="shared" si="370"/>
        <v>0</v>
      </c>
      <c r="CL115" s="3"/>
      <c r="CM115" s="384">
        <f t="shared" si="277"/>
        <v>0</v>
      </c>
      <c r="CN115" s="385">
        <f t="shared" si="288"/>
        <v>0</v>
      </c>
      <c r="CO115" s="385">
        <f t="shared" ref="CO115:CO130" si="390">AO115</f>
        <v>0</v>
      </c>
      <c r="CP115" s="385">
        <f t="shared" ref="CP115:CP130" si="391">AP115</f>
        <v>0</v>
      </c>
      <c r="CQ115" s="385">
        <f t="shared" ref="CQ115:CQ130" si="392">AQ115</f>
        <v>0</v>
      </c>
      <c r="CR115" s="385">
        <f t="shared" ref="CR115:CR130" si="393">AR115</f>
        <v>0</v>
      </c>
      <c r="CS115" s="385">
        <f t="shared" ref="CS115:CS130" si="394">AS115</f>
        <v>0</v>
      </c>
      <c r="CT115" s="385">
        <f t="shared" ref="CT115:CT130" si="395">AT115</f>
        <v>0</v>
      </c>
      <c r="CU115" s="385">
        <f t="shared" ref="CU115:CU130" si="396">AU115</f>
        <v>0</v>
      </c>
      <c r="CV115" s="385">
        <f t="shared" ref="CV115:CV130" si="397">AV115</f>
        <v>0</v>
      </c>
      <c r="CW115" s="385">
        <f t="shared" ref="CW115:CW130" si="398">AW115</f>
        <v>0</v>
      </c>
      <c r="CX115" s="386">
        <f t="shared" ref="CX115:CX130" si="399">AW115</f>
        <v>0</v>
      </c>
      <c r="CY115" s="3"/>
      <c r="CZ115" s="586">
        <v>0</v>
      </c>
      <c r="DA115" s="582">
        <v>9</v>
      </c>
      <c r="DB115" s="391">
        <v>3</v>
      </c>
      <c r="DC115" s="576">
        <v>0</v>
      </c>
      <c r="DD115" s="389">
        <v>0</v>
      </c>
      <c r="DE115" s="390">
        <v>0</v>
      </c>
      <c r="DF115" s="390">
        <v>0</v>
      </c>
      <c r="DG115" s="390">
        <v>0</v>
      </c>
      <c r="DH115" s="390">
        <f t="shared" si="289"/>
        <v>0</v>
      </c>
      <c r="DI115" s="390"/>
      <c r="DJ115" s="390"/>
      <c r="DK115" s="390"/>
      <c r="DL115" s="390"/>
      <c r="DM115" s="390"/>
      <c r="DN115" s="390"/>
      <c r="DO115" s="390"/>
      <c r="DP115" s="391">
        <f t="shared" si="290"/>
        <v>0</v>
      </c>
      <c r="DQ115" s="376"/>
      <c r="DR115" s="376"/>
      <c r="DS115" s="385">
        <v>4</v>
      </c>
      <c r="DT115" s="385">
        <v>4</v>
      </c>
      <c r="DU115" s="385">
        <v>739</v>
      </c>
      <c r="DV115" s="385" t="s">
        <v>2620</v>
      </c>
      <c r="DW115" s="385">
        <v>71</v>
      </c>
      <c r="DX115" s="385" t="s">
        <v>2641</v>
      </c>
      <c r="DY115" s="385">
        <v>0</v>
      </c>
      <c r="DZ115" s="14">
        <v>148369</v>
      </c>
      <c r="EA115" s="426"/>
      <c r="EB115" s="398">
        <v>18</v>
      </c>
      <c r="EC115" s="398" t="s">
        <v>1372</v>
      </c>
      <c r="ED115" s="398" t="s">
        <v>1370</v>
      </c>
      <c r="EF115" s="601" t="str">
        <f t="shared" si="291"/>
        <v>ok</v>
      </c>
      <c r="EG115" s="597">
        <f t="shared" si="292"/>
        <v>0</v>
      </c>
      <c r="EI115" s="605">
        <f t="shared" si="255"/>
        <v>0</v>
      </c>
    </row>
    <row r="116" spans="1:139" s="372" customFormat="1" ht="16.149999999999999" hidden="1" customHeight="1">
      <c r="A116" s="573" t="s">
        <v>1509</v>
      </c>
      <c r="B116" s="409" t="s">
        <v>1409</v>
      </c>
      <c r="C116" s="410" t="s">
        <v>1409</v>
      </c>
      <c r="D116" s="394" t="s">
        <v>51</v>
      </c>
      <c r="E116" s="394" t="s">
        <v>283</v>
      </c>
      <c r="F116" s="394" t="s">
        <v>284</v>
      </c>
      <c r="G116" s="397">
        <v>110</v>
      </c>
      <c r="H116" s="394" t="s">
        <v>285</v>
      </c>
      <c r="I116" s="394" t="s">
        <v>286</v>
      </c>
      <c r="J116" s="394" t="s">
        <v>48</v>
      </c>
      <c r="K116" s="393"/>
      <c r="L116" s="393" t="s">
        <v>47</v>
      </c>
      <c r="M116" s="592" t="s">
        <v>2543</v>
      </c>
      <c r="N116" s="392">
        <v>44726</v>
      </c>
      <c r="O116" s="408">
        <v>3</v>
      </c>
      <c r="P116" s="14">
        <v>207602</v>
      </c>
      <c r="Q116" s="14">
        <v>207602</v>
      </c>
      <c r="R116" s="576">
        <v>518</v>
      </c>
      <c r="S116" s="391">
        <v>124</v>
      </c>
      <c r="T116" s="382">
        <v>35</v>
      </c>
      <c r="U116" s="382">
        <v>75</v>
      </c>
      <c r="V116" s="423">
        <v>0</v>
      </c>
      <c r="W116" s="1882">
        <v>30</v>
      </c>
      <c r="X116" s="382">
        <f t="shared" si="322"/>
        <v>45</v>
      </c>
      <c r="Y116" s="423">
        <v>0</v>
      </c>
      <c r="Z116" s="1882">
        <v>35</v>
      </c>
      <c r="AA116" s="382">
        <f t="shared" si="278"/>
        <v>10</v>
      </c>
      <c r="AB116" s="423">
        <v>0</v>
      </c>
      <c r="AC116" s="1882">
        <v>10</v>
      </c>
      <c r="AD116" s="569">
        <v>1.875</v>
      </c>
      <c r="AE116" s="569">
        <v>1.875</v>
      </c>
      <c r="AF116" s="382">
        <f t="shared" si="372"/>
        <v>0</v>
      </c>
      <c r="AG116" s="382">
        <f t="shared" si="373"/>
        <v>0</v>
      </c>
      <c r="AH116" s="382">
        <f t="shared" si="374"/>
        <v>0</v>
      </c>
      <c r="AI116" s="382">
        <f t="shared" si="375"/>
        <v>0</v>
      </c>
      <c r="AJ116" s="382">
        <f t="shared" si="376"/>
        <v>0</v>
      </c>
      <c r="AK116" s="382">
        <f t="shared" si="377"/>
        <v>0</v>
      </c>
      <c r="AL116" s="382">
        <f t="shared" si="378"/>
        <v>0</v>
      </c>
      <c r="AM116" s="382">
        <f t="shared" si="379"/>
        <v>0</v>
      </c>
      <c r="AN116" s="453">
        <f t="shared" si="380"/>
        <v>0</v>
      </c>
      <c r="AO116" s="457">
        <f t="shared" si="381"/>
        <v>0</v>
      </c>
      <c r="AP116" s="455">
        <f t="shared" si="382"/>
        <v>0</v>
      </c>
      <c r="AQ116" s="383">
        <f t="shared" si="383"/>
        <v>0</v>
      </c>
      <c r="AR116" s="383">
        <f t="shared" si="384"/>
        <v>0</v>
      </c>
      <c r="AS116" s="383">
        <f t="shared" si="385"/>
        <v>0</v>
      </c>
      <c r="AT116" s="383">
        <f t="shared" si="386"/>
        <v>0</v>
      </c>
      <c r="AU116" s="383">
        <f t="shared" si="387"/>
        <v>0</v>
      </c>
      <c r="AV116" s="383">
        <f t="shared" si="388"/>
        <v>0</v>
      </c>
      <c r="AW116" s="383">
        <f t="shared" si="389"/>
        <v>0</v>
      </c>
      <c r="AX116" s="383">
        <f t="shared" si="279"/>
        <v>75</v>
      </c>
      <c r="AY116" s="383"/>
      <c r="AZ116" s="383">
        <f t="shared" si="321"/>
        <v>0</v>
      </c>
      <c r="BA116" s="382">
        <f t="shared" si="280"/>
        <v>0</v>
      </c>
      <c r="BB116" s="423">
        <v>0</v>
      </c>
      <c r="BC116" s="506">
        <f t="shared" si="273"/>
        <v>30</v>
      </c>
      <c r="BD116" s="382">
        <f t="shared" si="274"/>
        <v>35</v>
      </c>
      <c r="BE116" s="453">
        <f t="shared" si="275"/>
        <v>10</v>
      </c>
      <c r="BF116" s="382">
        <f t="shared" si="281"/>
        <v>0</v>
      </c>
      <c r="BG116" s="1882"/>
      <c r="BH116" s="1882">
        <v>0</v>
      </c>
      <c r="BI116" s="1882">
        <v>0</v>
      </c>
      <c r="BJ116" s="1882">
        <v>0</v>
      </c>
      <c r="BK116" s="1882">
        <v>0</v>
      </c>
      <c r="BL116" s="1882">
        <v>0</v>
      </c>
      <c r="BM116" s="1882">
        <v>0</v>
      </c>
      <c r="BN116" s="1882">
        <v>0</v>
      </c>
      <c r="BO116" s="1882">
        <v>0</v>
      </c>
      <c r="BP116" s="1882">
        <v>0</v>
      </c>
      <c r="BQ116" s="1882">
        <v>0</v>
      </c>
      <c r="BR116" s="1882">
        <v>0</v>
      </c>
      <c r="BS116" s="1882">
        <v>0</v>
      </c>
      <c r="BT116" s="13"/>
      <c r="BU116" s="384">
        <f t="shared" si="282"/>
        <v>3</v>
      </c>
      <c r="BV116" s="385">
        <f t="shared" si="283"/>
        <v>0</v>
      </c>
      <c r="BW116" s="386">
        <f t="shared" si="284"/>
        <v>1</v>
      </c>
      <c r="BX116" s="3"/>
      <c r="BY116" s="387">
        <f t="shared" si="276"/>
        <v>75</v>
      </c>
      <c r="BZ116" s="382">
        <f t="shared" si="285"/>
        <v>45</v>
      </c>
      <c r="CA116" s="382">
        <f t="shared" si="286"/>
        <v>10</v>
      </c>
      <c r="CB116" s="382">
        <f t="shared" si="287"/>
        <v>0</v>
      </c>
      <c r="CC116" s="382">
        <f t="shared" si="362"/>
        <v>0</v>
      </c>
      <c r="CD116" s="382">
        <f t="shared" si="363"/>
        <v>0</v>
      </c>
      <c r="CE116" s="382">
        <f t="shared" si="364"/>
        <v>0</v>
      </c>
      <c r="CF116" s="382">
        <f t="shared" si="365"/>
        <v>0</v>
      </c>
      <c r="CG116" s="382">
        <f t="shared" si="366"/>
        <v>0</v>
      </c>
      <c r="CH116" s="382">
        <f t="shared" si="367"/>
        <v>0</v>
      </c>
      <c r="CI116" s="382">
        <f t="shared" si="368"/>
        <v>0</v>
      </c>
      <c r="CJ116" s="382">
        <f t="shared" si="369"/>
        <v>0</v>
      </c>
      <c r="CK116" s="388">
        <f t="shared" si="370"/>
        <v>0</v>
      </c>
      <c r="CL116" s="3"/>
      <c r="CM116" s="384">
        <f t="shared" si="277"/>
        <v>0</v>
      </c>
      <c r="CN116" s="385">
        <f t="shared" si="288"/>
        <v>0</v>
      </c>
      <c r="CO116" s="385">
        <f t="shared" si="390"/>
        <v>0</v>
      </c>
      <c r="CP116" s="385">
        <f t="shared" si="391"/>
        <v>0</v>
      </c>
      <c r="CQ116" s="385">
        <f t="shared" si="392"/>
        <v>0</v>
      </c>
      <c r="CR116" s="385">
        <f t="shared" si="393"/>
        <v>0</v>
      </c>
      <c r="CS116" s="385">
        <f t="shared" si="394"/>
        <v>0</v>
      </c>
      <c r="CT116" s="385">
        <f t="shared" si="395"/>
        <v>0</v>
      </c>
      <c r="CU116" s="385">
        <f t="shared" si="396"/>
        <v>0</v>
      </c>
      <c r="CV116" s="385">
        <f t="shared" si="397"/>
        <v>0</v>
      </c>
      <c r="CW116" s="385">
        <f t="shared" si="398"/>
        <v>0</v>
      </c>
      <c r="CX116" s="386">
        <f t="shared" si="399"/>
        <v>0</v>
      </c>
      <c r="CY116" s="3"/>
      <c r="CZ116" s="586">
        <v>220</v>
      </c>
      <c r="DA116" s="582">
        <v>811</v>
      </c>
      <c r="DB116" s="391">
        <v>734</v>
      </c>
      <c r="DC116" s="576">
        <v>518</v>
      </c>
      <c r="DD116" s="389">
        <v>26</v>
      </c>
      <c r="DE116" s="390">
        <v>16</v>
      </c>
      <c r="DF116" s="390">
        <v>21</v>
      </c>
      <c r="DG116" s="390">
        <v>26</v>
      </c>
      <c r="DH116" s="390">
        <f t="shared" si="289"/>
        <v>35</v>
      </c>
      <c r="DI116" s="390"/>
      <c r="DJ116" s="390"/>
      <c r="DK116" s="390"/>
      <c r="DL116" s="390"/>
      <c r="DM116" s="390"/>
      <c r="DN116" s="390"/>
      <c r="DO116" s="390"/>
      <c r="DP116" s="391">
        <f t="shared" si="290"/>
        <v>124</v>
      </c>
      <c r="DQ116" s="376"/>
      <c r="DR116" s="376"/>
      <c r="DS116" s="385">
        <v>3</v>
      </c>
      <c r="DT116" s="385">
        <v>4</v>
      </c>
      <c r="DU116" s="385">
        <v>31</v>
      </c>
      <c r="DV116" s="385" t="s">
        <v>2620</v>
      </c>
      <c r="DW116" s="385">
        <v>74</v>
      </c>
      <c r="DX116" s="385" t="s">
        <v>2642</v>
      </c>
      <c r="DY116" s="385">
        <v>0</v>
      </c>
      <c r="DZ116" s="14">
        <v>207602</v>
      </c>
      <c r="EA116" s="426"/>
      <c r="EB116" s="398">
        <v>22</v>
      </c>
      <c r="EC116" s="398" t="s">
        <v>1372</v>
      </c>
      <c r="ED116" s="398" t="s">
        <v>1370</v>
      </c>
      <c r="EF116" s="601">
        <f t="shared" si="291"/>
        <v>75</v>
      </c>
      <c r="EG116" s="597">
        <f t="shared" si="292"/>
        <v>30</v>
      </c>
      <c r="EI116" s="605">
        <f t="shared" si="255"/>
        <v>110</v>
      </c>
    </row>
    <row r="117" spans="1:139" s="372" customFormat="1" ht="16.149999999999999" hidden="1" customHeight="1">
      <c r="A117" s="573" t="s">
        <v>1496</v>
      </c>
      <c r="B117" s="407" t="s">
        <v>2544</v>
      </c>
      <c r="C117" s="530" t="s">
        <v>1409</v>
      </c>
      <c r="D117" s="393" t="s">
        <v>51</v>
      </c>
      <c r="E117" s="393" t="s">
        <v>283</v>
      </c>
      <c r="F117" s="393" t="s">
        <v>284</v>
      </c>
      <c r="G117" s="395">
        <v>110</v>
      </c>
      <c r="H117" s="393" t="s">
        <v>285</v>
      </c>
      <c r="I117" s="393" t="s">
        <v>286</v>
      </c>
      <c r="J117" s="393" t="s">
        <v>48</v>
      </c>
      <c r="K117" s="393"/>
      <c r="L117" s="393"/>
      <c r="M117" s="396" t="s">
        <v>2545</v>
      </c>
      <c r="N117" s="392">
        <v>46066</v>
      </c>
      <c r="O117" s="408">
        <v>3</v>
      </c>
      <c r="P117" s="14">
        <v>207602</v>
      </c>
      <c r="Q117" s="14">
        <v>207602</v>
      </c>
      <c r="R117" s="576"/>
      <c r="S117" s="391">
        <v>0</v>
      </c>
      <c r="T117" s="382">
        <v>0</v>
      </c>
      <c r="U117" s="382">
        <v>0</v>
      </c>
      <c r="V117" s="423">
        <v>0</v>
      </c>
      <c r="W117" s="1882">
        <v>0</v>
      </c>
      <c r="X117" s="382">
        <f t="shared" si="322"/>
        <v>0</v>
      </c>
      <c r="Y117" s="423">
        <v>0</v>
      </c>
      <c r="Z117" s="1882">
        <v>0</v>
      </c>
      <c r="AA117" s="382">
        <f t="shared" si="278"/>
        <v>0</v>
      </c>
      <c r="AB117" s="423">
        <v>0</v>
      </c>
      <c r="AC117" s="1882">
        <v>0</v>
      </c>
      <c r="AD117" s="569">
        <v>1.875</v>
      </c>
      <c r="AE117" s="569">
        <v>1.875</v>
      </c>
      <c r="AF117" s="382">
        <f t="shared" si="372"/>
        <v>40.125</v>
      </c>
      <c r="AG117" s="382">
        <f t="shared" si="373"/>
        <v>83.375</v>
      </c>
      <c r="AH117" s="382">
        <f t="shared" si="374"/>
        <v>134.625</v>
      </c>
      <c r="AI117" s="382">
        <f t="shared" si="375"/>
        <v>96.875</v>
      </c>
      <c r="AJ117" s="382">
        <f t="shared" si="376"/>
        <v>55.625</v>
      </c>
      <c r="AK117" s="382">
        <f t="shared" si="377"/>
        <v>70.875</v>
      </c>
      <c r="AL117" s="382">
        <f t="shared" si="378"/>
        <v>71.625</v>
      </c>
      <c r="AM117" s="382">
        <f t="shared" si="379"/>
        <v>76.125</v>
      </c>
      <c r="AN117" s="453">
        <f t="shared" si="380"/>
        <v>75</v>
      </c>
      <c r="AO117" s="457">
        <f t="shared" si="381"/>
        <v>40</v>
      </c>
      <c r="AP117" s="455">
        <f t="shared" si="382"/>
        <v>63</v>
      </c>
      <c r="AQ117" s="383">
        <f t="shared" si="383"/>
        <v>75</v>
      </c>
      <c r="AR117" s="383">
        <f t="shared" si="384"/>
        <v>31</v>
      </c>
      <c r="AS117" s="383">
        <f t="shared" si="385"/>
        <v>34</v>
      </c>
      <c r="AT117" s="383">
        <f t="shared" si="386"/>
        <v>40</v>
      </c>
      <c r="AU117" s="383">
        <f t="shared" si="387"/>
        <v>36</v>
      </c>
      <c r="AV117" s="383">
        <f t="shared" si="388"/>
        <v>45</v>
      </c>
      <c r="AW117" s="383">
        <f t="shared" si="389"/>
        <v>34</v>
      </c>
      <c r="AX117" s="383">
        <f t="shared" si="279"/>
        <v>0</v>
      </c>
      <c r="AY117" s="383"/>
      <c r="AZ117" s="383">
        <f t="shared" si="321"/>
        <v>40</v>
      </c>
      <c r="BA117" s="382">
        <f t="shared" si="280"/>
        <v>0</v>
      </c>
      <c r="BB117" s="423">
        <v>0</v>
      </c>
      <c r="BC117" s="506">
        <f t="shared" si="273"/>
        <v>0</v>
      </c>
      <c r="BD117" s="382">
        <f t="shared" si="274"/>
        <v>0</v>
      </c>
      <c r="BE117" s="453">
        <f t="shared" si="275"/>
        <v>0</v>
      </c>
      <c r="BF117" s="382">
        <f t="shared" si="281"/>
        <v>-112</v>
      </c>
      <c r="BG117" s="1882">
        <v>20</v>
      </c>
      <c r="BH117" s="1882">
        <v>23</v>
      </c>
      <c r="BI117" s="1882">
        <v>69</v>
      </c>
      <c r="BJ117" s="1882">
        <v>75</v>
      </c>
      <c r="BK117" s="1882">
        <v>25</v>
      </c>
      <c r="BL117" s="1882">
        <v>35</v>
      </c>
      <c r="BM117" s="1882">
        <v>41</v>
      </c>
      <c r="BN117" s="1882">
        <v>35</v>
      </c>
      <c r="BO117" s="1882">
        <v>47</v>
      </c>
      <c r="BP117" s="1882">
        <v>32</v>
      </c>
      <c r="BQ117" s="1882">
        <v>34</v>
      </c>
      <c r="BR117" s="1882">
        <v>36</v>
      </c>
      <c r="BS117" s="1882">
        <v>39</v>
      </c>
      <c r="BT117" s="13"/>
      <c r="BU117" s="384">
        <f t="shared" si="282"/>
        <v>0</v>
      </c>
      <c r="BV117" s="385">
        <f t="shared" si="283"/>
        <v>0</v>
      </c>
      <c r="BW117" s="386">
        <f t="shared" si="284"/>
        <v>0</v>
      </c>
      <c r="BX117" s="3"/>
      <c r="BY117" s="387">
        <f t="shared" si="276"/>
        <v>0</v>
      </c>
      <c r="BZ117" s="382">
        <f t="shared" si="285"/>
        <v>0</v>
      </c>
      <c r="CA117" s="382">
        <f t="shared" si="286"/>
        <v>0</v>
      </c>
      <c r="CB117" s="382">
        <f t="shared" si="287"/>
        <v>40</v>
      </c>
      <c r="CC117" s="382">
        <f t="shared" si="362"/>
        <v>83</v>
      </c>
      <c r="CD117" s="382">
        <f t="shared" si="363"/>
        <v>135</v>
      </c>
      <c r="CE117" s="382">
        <f t="shared" si="364"/>
        <v>97</v>
      </c>
      <c r="CF117" s="382">
        <f t="shared" si="365"/>
        <v>56</v>
      </c>
      <c r="CG117" s="382">
        <f t="shared" si="366"/>
        <v>71</v>
      </c>
      <c r="CH117" s="382">
        <f t="shared" si="367"/>
        <v>72</v>
      </c>
      <c r="CI117" s="382">
        <f t="shared" si="368"/>
        <v>76</v>
      </c>
      <c r="CJ117" s="382">
        <f t="shared" si="369"/>
        <v>75</v>
      </c>
      <c r="CK117" s="388">
        <f t="shared" si="370"/>
        <v>62</v>
      </c>
      <c r="CL117" s="3"/>
      <c r="CM117" s="384">
        <f t="shared" si="277"/>
        <v>0</v>
      </c>
      <c r="CN117" s="385">
        <f t="shared" si="288"/>
        <v>0</v>
      </c>
      <c r="CO117" s="385">
        <f t="shared" si="390"/>
        <v>40</v>
      </c>
      <c r="CP117" s="385">
        <f t="shared" si="391"/>
        <v>63</v>
      </c>
      <c r="CQ117" s="385">
        <f t="shared" si="392"/>
        <v>75</v>
      </c>
      <c r="CR117" s="385">
        <f t="shared" si="393"/>
        <v>31</v>
      </c>
      <c r="CS117" s="385">
        <f t="shared" si="394"/>
        <v>34</v>
      </c>
      <c r="CT117" s="385">
        <f t="shared" si="395"/>
        <v>40</v>
      </c>
      <c r="CU117" s="385">
        <f t="shared" si="396"/>
        <v>36</v>
      </c>
      <c r="CV117" s="385">
        <f t="shared" si="397"/>
        <v>45</v>
      </c>
      <c r="CW117" s="385">
        <f t="shared" si="398"/>
        <v>34</v>
      </c>
      <c r="CX117" s="386">
        <f t="shared" si="399"/>
        <v>34</v>
      </c>
      <c r="CY117" s="3"/>
      <c r="CZ117" s="586"/>
      <c r="DA117" s="582"/>
      <c r="DB117" s="391"/>
      <c r="DC117" s="576"/>
      <c r="DD117" s="389"/>
      <c r="DE117" s="390">
        <v>0</v>
      </c>
      <c r="DF117" s="390">
        <v>0</v>
      </c>
      <c r="DG117" s="390">
        <v>0</v>
      </c>
      <c r="DH117" s="390">
        <f t="shared" si="289"/>
        <v>0</v>
      </c>
      <c r="DI117" s="390"/>
      <c r="DJ117" s="390"/>
      <c r="DK117" s="390"/>
      <c r="DL117" s="390"/>
      <c r="DM117" s="390"/>
      <c r="DN117" s="390"/>
      <c r="DO117" s="390"/>
      <c r="DP117" s="391">
        <f t="shared" si="290"/>
        <v>0</v>
      </c>
      <c r="DQ117" s="376"/>
      <c r="DR117" s="376"/>
      <c r="DS117" s="385">
        <v>3</v>
      </c>
      <c r="DT117" s="385">
        <v>4</v>
      </c>
      <c r="DU117" s="385">
        <v>31</v>
      </c>
      <c r="DV117" s="385" t="s">
        <v>2620</v>
      </c>
      <c r="DW117" s="385">
        <v>74</v>
      </c>
      <c r="DX117" s="385" t="s">
        <v>2642</v>
      </c>
      <c r="DY117" s="385">
        <v>0</v>
      </c>
      <c r="DZ117" s="14">
        <v>207602</v>
      </c>
      <c r="EA117" s="426"/>
      <c r="EB117" s="398">
        <v>22</v>
      </c>
      <c r="EC117" s="398" t="s">
        <v>1372</v>
      </c>
      <c r="ED117" s="398" t="s">
        <v>1370</v>
      </c>
      <c r="EF117" s="601" t="str">
        <f t="shared" si="291"/>
        <v>ok</v>
      </c>
      <c r="EG117" s="597">
        <f t="shared" si="292"/>
        <v>0</v>
      </c>
      <c r="EI117" s="605">
        <f t="shared" si="255"/>
        <v>0</v>
      </c>
    </row>
    <row r="118" spans="1:139" s="372" customFormat="1" ht="16.149999999999999" hidden="1" customHeight="1">
      <c r="A118" s="573" t="s">
        <v>1496</v>
      </c>
      <c r="B118" s="511" t="s">
        <v>2551</v>
      </c>
      <c r="C118" s="511" t="s">
        <v>2551</v>
      </c>
      <c r="D118" s="513" t="s">
        <v>2151</v>
      </c>
      <c r="E118" s="513" t="s">
        <v>2552</v>
      </c>
      <c r="F118" s="513"/>
      <c r="G118" s="548">
        <v>99</v>
      </c>
      <c r="H118" s="513" t="s">
        <v>73</v>
      </c>
      <c r="I118" s="513" t="s">
        <v>1542</v>
      </c>
      <c r="J118" s="513" t="s">
        <v>48</v>
      </c>
      <c r="K118" s="393"/>
      <c r="L118" s="393"/>
      <c r="M118" s="592" t="s">
        <v>2553</v>
      </c>
      <c r="N118" s="392"/>
      <c r="O118" s="408">
        <v>3</v>
      </c>
      <c r="P118" s="385">
        <v>0</v>
      </c>
      <c r="Q118" s="385">
        <v>0</v>
      </c>
      <c r="R118" s="576"/>
      <c r="S118" s="391">
        <v>0</v>
      </c>
      <c r="T118" s="382">
        <v>0</v>
      </c>
      <c r="U118" s="382">
        <v>0</v>
      </c>
      <c r="V118" s="423">
        <v>0</v>
      </c>
      <c r="W118" s="1882">
        <v>0</v>
      </c>
      <c r="X118" s="382">
        <f t="shared" si="322"/>
        <v>0</v>
      </c>
      <c r="Y118" s="423">
        <v>0</v>
      </c>
      <c r="Z118" s="1882">
        <v>0</v>
      </c>
      <c r="AA118" s="382">
        <f t="shared" si="278"/>
        <v>0</v>
      </c>
      <c r="AB118" s="423">
        <v>0</v>
      </c>
      <c r="AC118" s="1882">
        <v>0</v>
      </c>
      <c r="AD118" s="569">
        <v>1.875</v>
      </c>
      <c r="AE118" s="569">
        <v>1.875</v>
      </c>
      <c r="AF118" s="382">
        <f t="shared" si="372"/>
        <v>0</v>
      </c>
      <c r="AG118" s="382">
        <f t="shared" si="373"/>
        <v>0</v>
      </c>
      <c r="AH118" s="382">
        <f t="shared" si="374"/>
        <v>0</v>
      </c>
      <c r="AI118" s="382">
        <f t="shared" si="375"/>
        <v>0</v>
      </c>
      <c r="AJ118" s="382">
        <f t="shared" si="376"/>
        <v>0</v>
      </c>
      <c r="AK118" s="382">
        <f t="shared" si="377"/>
        <v>0</v>
      </c>
      <c r="AL118" s="382">
        <f t="shared" si="378"/>
        <v>0</v>
      </c>
      <c r="AM118" s="382">
        <f t="shared" si="379"/>
        <v>0</v>
      </c>
      <c r="AN118" s="453">
        <f t="shared" si="380"/>
        <v>0</v>
      </c>
      <c r="AO118" s="457">
        <f t="shared" si="381"/>
        <v>0</v>
      </c>
      <c r="AP118" s="455">
        <f t="shared" si="382"/>
        <v>0</v>
      </c>
      <c r="AQ118" s="383">
        <f t="shared" si="383"/>
        <v>0</v>
      </c>
      <c r="AR118" s="383">
        <f t="shared" si="384"/>
        <v>0</v>
      </c>
      <c r="AS118" s="383">
        <f t="shared" si="385"/>
        <v>0</v>
      </c>
      <c r="AT118" s="383">
        <f t="shared" si="386"/>
        <v>0</v>
      </c>
      <c r="AU118" s="383">
        <f t="shared" si="387"/>
        <v>0</v>
      </c>
      <c r="AV118" s="383">
        <f t="shared" si="388"/>
        <v>0</v>
      </c>
      <c r="AW118" s="383">
        <f t="shared" si="389"/>
        <v>0</v>
      </c>
      <c r="AX118" s="383">
        <f t="shared" si="279"/>
        <v>0</v>
      </c>
      <c r="AY118" s="383"/>
      <c r="AZ118" s="383">
        <f t="shared" si="321"/>
        <v>0</v>
      </c>
      <c r="BA118" s="382">
        <f t="shared" si="280"/>
        <v>0</v>
      </c>
      <c r="BB118" s="423">
        <v>0</v>
      </c>
      <c r="BC118" s="506">
        <f t="shared" si="273"/>
        <v>0</v>
      </c>
      <c r="BD118" s="382">
        <f t="shared" si="274"/>
        <v>0</v>
      </c>
      <c r="BE118" s="453">
        <f t="shared" si="275"/>
        <v>0</v>
      </c>
      <c r="BF118" s="382">
        <f t="shared" si="281"/>
        <v>0</v>
      </c>
      <c r="BG118" s="1882">
        <v>0</v>
      </c>
      <c r="BH118" s="1882">
        <v>0</v>
      </c>
      <c r="BI118" s="1882">
        <v>0</v>
      </c>
      <c r="BJ118" s="1882">
        <v>0</v>
      </c>
      <c r="BK118" s="1882">
        <v>0</v>
      </c>
      <c r="BL118" s="1882">
        <v>0</v>
      </c>
      <c r="BM118" s="1882">
        <v>0</v>
      </c>
      <c r="BN118" s="1882">
        <v>0</v>
      </c>
      <c r="BO118" s="1882">
        <v>0</v>
      </c>
      <c r="BP118" s="1882">
        <v>0</v>
      </c>
      <c r="BQ118" s="1882">
        <v>0</v>
      </c>
      <c r="BR118" s="1882">
        <v>0</v>
      </c>
      <c r="BS118" s="1882">
        <v>0</v>
      </c>
      <c r="BT118" s="13"/>
      <c r="BU118" s="384">
        <f t="shared" si="282"/>
        <v>0</v>
      </c>
      <c r="BV118" s="385">
        <f t="shared" si="283"/>
        <v>0</v>
      </c>
      <c r="BW118" s="386">
        <f t="shared" si="284"/>
        <v>0</v>
      </c>
      <c r="BX118" s="3"/>
      <c r="BY118" s="387">
        <f t="shared" si="276"/>
        <v>0</v>
      </c>
      <c r="BZ118" s="382">
        <f t="shared" si="285"/>
        <v>0</v>
      </c>
      <c r="CA118" s="382">
        <f t="shared" si="286"/>
        <v>0</v>
      </c>
      <c r="CB118" s="382">
        <f t="shared" si="287"/>
        <v>0</v>
      </c>
      <c r="CC118" s="382">
        <f t="shared" si="362"/>
        <v>0</v>
      </c>
      <c r="CD118" s="382">
        <f t="shared" si="363"/>
        <v>0</v>
      </c>
      <c r="CE118" s="382">
        <f t="shared" si="364"/>
        <v>0</v>
      </c>
      <c r="CF118" s="382">
        <f t="shared" si="365"/>
        <v>0</v>
      </c>
      <c r="CG118" s="382">
        <f t="shared" si="366"/>
        <v>0</v>
      </c>
      <c r="CH118" s="382">
        <f t="shared" si="367"/>
        <v>0</v>
      </c>
      <c r="CI118" s="382">
        <f t="shared" si="368"/>
        <v>0</v>
      </c>
      <c r="CJ118" s="382">
        <f t="shared" si="369"/>
        <v>0</v>
      </c>
      <c r="CK118" s="388">
        <f t="shared" si="370"/>
        <v>0</v>
      </c>
      <c r="CL118" s="3"/>
      <c r="CM118" s="384">
        <f t="shared" si="277"/>
        <v>0</v>
      </c>
      <c r="CN118" s="385">
        <f t="shared" si="288"/>
        <v>0</v>
      </c>
      <c r="CO118" s="385">
        <f t="shared" si="390"/>
        <v>0</v>
      </c>
      <c r="CP118" s="385">
        <f t="shared" si="391"/>
        <v>0</v>
      </c>
      <c r="CQ118" s="385">
        <f t="shared" si="392"/>
        <v>0</v>
      </c>
      <c r="CR118" s="385">
        <f t="shared" si="393"/>
        <v>0</v>
      </c>
      <c r="CS118" s="385">
        <f t="shared" si="394"/>
        <v>0</v>
      </c>
      <c r="CT118" s="385">
        <f t="shared" si="395"/>
        <v>0</v>
      </c>
      <c r="CU118" s="385">
        <f t="shared" si="396"/>
        <v>0</v>
      </c>
      <c r="CV118" s="385">
        <f t="shared" si="397"/>
        <v>0</v>
      </c>
      <c r="CW118" s="385">
        <f t="shared" si="398"/>
        <v>0</v>
      </c>
      <c r="CX118" s="386">
        <f t="shared" si="399"/>
        <v>0</v>
      </c>
      <c r="CY118" s="3"/>
      <c r="CZ118" s="586"/>
      <c r="DA118" s="582"/>
      <c r="DB118" s="391"/>
      <c r="DC118" s="576"/>
      <c r="DD118" s="389"/>
      <c r="DE118" s="390">
        <v>0</v>
      </c>
      <c r="DF118" s="390">
        <v>0</v>
      </c>
      <c r="DG118" s="390">
        <v>0</v>
      </c>
      <c r="DH118" s="390">
        <f t="shared" si="289"/>
        <v>0</v>
      </c>
      <c r="DI118" s="390"/>
      <c r="DJ118" s="390"/>
      <c r="DK118" s="390"/>
      <c r="DL118" s="390"/>
      <c r="DM118" s="390"/>
      <c r="DN118" s="390"/>
      <c r="DO118" s="390"/>
      <c r="DP118" s="391">
        <f t="shared" si="290"/>
        <v>0</v>
      </c>
      <c r="DQ118" s="376"/>
      <c r="DR118" s="376"/>
      <c r="DS118" s="385">
        <v>0</v>
      </c>
      <c r="DT118" s="385">
        <v>0</v>
      </c>
      <c r="DU118" s="385">
        <v>0</v>
      </c>
      <c r="DV118" s="385">
        <v>0</v>
      </c>
      <c r="DW118" s="385">
        <v>0</v>
      </c>
      <c r="DX118" s="385">
        <v>0</v>
      </c>
      <c r="DY118" s="385">
        <v>0</v>
      </c>
      <c r="DZ118" s="385">
        <v>0</v>
      </c>
      <c r="EA118" s="426"/>
      <c r="EB118" s="398">
        <v>19</v>
      </c>
      <c r="EC118" s="398" t="s">
        <v>1372</v>
      </c>
      <c r="ED118" s="398" t="s">
        <v>1370</v>
      </c>
      <c r="EF118" s="601" t="str">
        <f t="shared" si="291"/>
        <v>ok</v>
      </c>
      <c r="EG118" s="597">
        <f t="shared" si="292"/>
        <v>0</v>
      </c>
      <c r="EI118" s="605">
        <f t="shared" si="255"/>
        <v>0</v>
      </c>
    </row>
    <row r="119" spans="1:139" s="372" customFormat="1" ht="16.149999999999999" hidden="1" customHeight="1">
      <c r="A119" s="573" t="s">
        <v>1544</v>
      </c>
      <c r="B119" s="407" t="s">
        <v>1534</v>
      </c>
      <c r="C119" s="530" t="s">
        <v>1534</v>
      </c>
      <c r="D119" s="393" t="s">
        <v>2151</v>
      </c>
      <c r="E119" s="393" t="s">
        <v>349</v>
      </c>
      <c r="F119" s="393"/>
      <c r="G119" s="393" t="s">
        <v>788</v>
      </c>
      <c r="H119" s="393" t="s">
        <v>73</v>
      </c>
      <c r="I119" s="393" t="s">
        <v>1542</v>
      </c>
      <c r="J119" s="393" t="s">
        <v>48</v>
      </c>
      <c r="K119" s="393"/>
      <c r="L119" s="393" t="s">
        <v>47</v>
      </c>
      <c r="M119" s="396"/>
      <c r="N119" s="392">
        <v>44902</v>
      </c>
      <c r="O119" s="408">
        <v>3</v>
      </c>
      <c r="P119" s="14">
        <v>59353</v>
      </c>
      <c r="Q119" s="14">
        <v>59353</v>
      </c>
      <c r="R119" s="576">
        <v>5608</v>
      </c>
      <c r="S119" s="391">
        <v>2281</v>
      </c>
      <c r="T119" s="382">
        <v>766</v>
      </c>
      <c r="U119" s="382">
        <v>237</v>
      </c>
      <c r="V119" s="423">
        <v>1253</v>
      </c>
      <c r="W119" s="1882">
        <v>800</v>
      </c>
      <c r="X119" s="382">
        <f t="shared" si="322"/>
        <v>690</v>
      </c>
      <c r="Y119" s="423">
        <v>582</v>
      </c>
      <c r="Z119" s="1882">
        <v>700</v>
      </c>
      <c r="AA119" s="382">
        <f t="shared" si="278"/>
        <v>572</v>
      </c>
      <c r="AB119" s="423">
        <v>0</v>
      </c>
      <c r="AC119" s="1882">
        <v>572</v>
      </c>
      <c r="AD119" s="569">
        <v>1.875</v>
      </c>
      <c r="AE119" s="569">
        <v>1.875</v>
      </c>
      <c r="AF119" s="382">
        <f t="shared" si="372"/>
        <v>937.5</v>
      </c>
      <c r="AG119" s="382">
        <f t="shared" si="373"/>
        <v>1200</v>
      </c>
      <c r="AH119" s="382">
        <f t="shared" si="374"/>
        <v>1408.125</v>
      </c>
      <c r="AI119" s="382">
        <f t="shared" si="375"/>
        <v>878.75</v>
      </c>
      <c r="AJ119" s="382">
        <f t="shared" si="376"/>
        <v>542.5</v>
      </c>
      <c r="AK119" s="382">
        <f t="shared" si="377"/>
        <v>817.5</v>
      </c>
      <c r="AL119" s="382">
        <f t="shared" si="378"/>
        <v>937.5</v>
      </c>
      <c r="AM119" s="382">
        <f t="shared" si="379"/>
        <v>947.125</v>
      </c>
      <c r="AN119" s="453">
        <f t="shared" si="380"/>
        <v>948.5</v>
      </c>
      <c r="AO119" s="457">
        <f t="shared" si="381"/>
        <v>938</v>
      </c>
      <c r="AP119" s="455">
        <f t="shared" si="382"/>
        <v>762</v>
      </c>
      <c r="AQ119" s="383">
        <f t="shared" si="383"/>
        <v>708</v>
      </c>
      <c r="AR119" s="383">
        <f t="shared" si="384"/>
        <v>271</v>
      </c>
      <c r="AS119" s="383">
        <f t="shared" si="385"/>
        <v>359</v>
      </c>
      <c r="AT119" s="383">
        <f t="shared" si="386"/>
        <v>485</v>
      </c>
      <c r="AU119" s="383">
        <f t="shared" si="387"/>
        <v>500</v>
      </c>
      <c r="AV119" s="383">
        <f t="shared" si="388"/>
        <v>509</v>
      </c>
      <c r="AW119" s="383">
        <f t="shared" si="389"/>
        <v>502</v>
      </c>
      <c r="AX119" s="383">
        <f t="shared" si="279"/>
        <v>2072</v>
      </c>
      <c r="AY119" s="383"/>
      <c r="AZ119" s="383">
        <f t="shared" si="321"/>
        <v>938</v>
      </c>
      <c r="BA119" s="382">
        <f t="shared" si="280"/>
        <v>0</v>
      </c>
      <c r="BB119" s="423">
        <v>0</v>
      </c>
      <c r="BC119" s="506">
        <f t="shared" si="273"/>
        <v>800</v>
      </c>
      <c r="BD119" s="382">
        <f t="shared" si="274"/>
        <v>700</v>
      </c>
      <c r="BE119" s="453">
        <f t="shared" si="275"/>
        <v>572</v>
      </c>
      <c r="BF119" s="382">
        <f t="shared" si="281"/>
        <v>-3635</v>
      </c>
      <c r="BG119" s="1882">
        <v>500</v>
      </c>
      <c r="BH119" s="1882">
        <v>500</v>
      </c>
      <c r="BI119" s="1882">
        <v>800</v>
      </c>
      <c r="BJ119" s="1882">
        <v>695</v>
      </c>
      <c r="BK119" s="1882">
        <v>210</v>
      </c>
      <c r="BL119" s="1882">
        <v>380</v>
      </c>
      <c r="BM119" s="1882">
        <v>500</v>
      </c>
      <c r="BN119" s="1882">
        <v>500</v>
      </c>
      <c r="BO119" s="1882">
        <v>511</v>
      </c>
      <c r="BP119" s="1882">
        <v>500</v>
      </c>
      <c r="BQ119" s="1882">
        <v>525</v>
      </c>
      <c r="BR119" s="1882">
        <v>562</v>
      </c>
      <c r="BS119" s="1882">
        <v>601</v>
      </c>
      <c r="BT119" s="13"/>
      <c r="BU119" s="384">
        <f t="shared" si="282"/>
        <v>0.29625000000000001</v>
      </c>
      <c r="BV119" s="385">
        <f t="shared" si="283"/>
        <v>0.98571428571428577</v>
      </c>
      <c r="BW119" s="386">
        <f t="shared" si="284"/>
        <v>1</v>
      </c>
      <c r="BX119" s="3"/>
      <c r="BY119" s="387">
        <f t="shared" si="276"/>
        <v>237</v>
      </c>
      <c r="BZ119" s="382">
        <f t="shared" si="285"/>
        <v>690</v>
      </c>
      <c r="CA119" s="382">
        <f t="shared" si="286"/>
        <v>572</v>
      </c>
      <c r="CB119" s="382">
        <f t="shared" si="287"/>
        <v>938</v>
      </c>
      <c r="CC119" s="382">
        <f t="shared" si="362"/>
        <v>1200</v>
      </c>
      <c r="CD119" s="382">
        <f t="shared" si="363"/>
        <v>1408</v>
      </c>
      <c r="CE119" s="382">
        <f t="shared" si="364"/>
        <v>879</v>
      </c>
      <c r="CF119" s="382">
        <f t="shared" si="365"/>
        <v>543</v>
      </c>
      <c r="CG119" s="382">
        <f t="shared" si="366"/>
        <v>818</v>
      </c>
      <c r="CH119" s="382">
        <f t="shared" si="367"/>
        <v>938</v>
      </c>
      <c r="CI119" s="382">
        <f t="shared" si="368"/>
        <v>947</v>
      </c>
      <c r="CJ119" s="382">
        <f t="shared" si="369"/>
        <v>949</v>
      </c>
      <c r="CK119" s="388">
        <f t="shared" si="370"/>
        <v>940</v>
      </c>
      <c r="CL119" s="3"/>
      <c r="CM119" s="384">
        <f t="shared" si="277"/>
        <v>1253</v>
      </c>
      <c r="CN119" s="385">
        <f t="shared" si="288"/>
        <v>582</v>
      </c>
      <c r="CO119" s="385">
        <f t="shared" si="390"/>
        <v>938</v>
      </c>
      <c r="CP119" s="385">
        <f t="shared" si="391"/>
        <v>762</v>
      </c>
      <c r="CQ119" s="385">
        <f t="shared" si="392"/>
        <v>708</v>
      </c>
      <c r="CR119" s="385">
        <f t="shared" si="393"/>
        <v>271</v>
      </c>
      <c r="CS119" s="385">
        <f t="shared" si="394"/>
        <v>359</v>
      </c>
      <c r="CT119" s="385">
        <f t="shared" si="395"/>
        <v>485</v>
      </c>
      <c r="CU119" s="385">
        <f t="shared" si="396"/>
        <v>500</v>
      </c>
      <c r="CV119" s="385">
        <f t="shared" si="397"/>
        <v>509</v>
      </c>
      <c r="CW119" s="385">
        <f t="shared" si="398"/>
        <v>502</v>
      </c>
      <c r="CX119" s="386">
        <f t="shared" si="399"/>
        <v>502</v>
      </c>
      <c r="CY119" s="3"/>
      <c r="CZ119" s="586"/>
      <c r="DA119" s="582">
        <v>801</v>
      </c>
      <c r="DB119" s="391">
        <v>5048</v>
      </c>
      <c r="DC119" s="576">
        <v>5608</v>
      </c>
      <c r="DD119" s="389">
        <v>4</v>
      </c>
      <c r="DE119" s="390">
        <v>475</v>
      </c>
      <c r="DF119" s="390">
        <v>604</v>
      </c>
      <c r="DG119" s="390">
        <v>432</v>
      </c>
      <c r="DH119" s="390">
        <f t="shared" si="289"/>
        <v>766</v>
      </c>
      <c r="DI119" s="390"/>
      <c r="DJ119" s="390"/>
      <c r="DK119" s="390"/>
      <c r="DL119" s="390"/>
      <c r="DM119" s="390"/>
      <c r="DN119" s="390"/>
      <c r="DO119" s="390"/>
      <c r="DP119" s="391">
        <f t="shared" si="290"/>
        <v>2281</v>
      </c>
      <c r="DQ119" s="376"/>
      <c r="DR119" s="376"/>
      <c r="DS119" s="385">
        <v>4</v>
      </c>
      <c r="DT119" s="385">
        <v>4</v>
      </c>
      <c r="DU119" s="385">
        <v>1736</v>
      </c>
      <c r="DV119" s="385" t="s">
        <v>2620</v>
      </c>
      <c r="DW119" s="385">
        <v>71</v>
      </c>
      <c r="DX119" s="385" t="s">
        <v>2643</v>
      </c>
      <c r="DY119" s="385">
        <v>0</v>
      </c>
      <c r="DZ119" s="14">
        <v>59353</v>
      </c>
      <c r="EA119" s="426"/>
      <c r="EB119" s="398">
        <v>18</v>
      </c>
      <c r="EC119" s="398" t="s">
        <v>1372</v>
      </c>
      <c r="ED119" s="398" t="s">
        <v>1370</v>
      </c>
      <c r="EF119" s="601">
        <f t="shared" si="291"/>
        <v>8.8875000000000011</v>
      </c>
      <c r="EG119" s="597">
        <f t="shared" si="292"/>
        <v>800</v>
      </c>
      <c r="EI119" s="605">
        <f t="shared" si="255"/>
        <v>2838</v>
      </c>
    </row>
    <row r="120" spans="1:139" s="372" customFormat="1" ht="16.149999999999999" hidden="1" customHeight="1">
      <c r="A120" s="573" t="s">
        <v>1544</v>
      </c>
      <c r="B120" s="407" t="s">
        <v>1530</v>
      </c>
      <c r="C120" s="530" t="s">
        <v>1530</v>
      </c>
      <c r="D120" s="393" t="s">
        <v>2151</v>
      </c>
      <c r="E120" s="393" t="s">
        <v>404</v>
      </c>
      <c r="F120" s="393"/>
      <c r="G120" s="393" t="s">
        <v>769</v>
      </c>
      <c r="H120" s="393" t="s">
        <v>73</v>
      </c>
      <c r="I120" s="393" t="s">
        <v>1542</v>
      </c>
      <c r="J120" s="393" t="s">
        <v>48</v>
      </c>
      <c r="K120" s="393"/>
      <c r="L120" s="393" t="s">
        <v>47</v>
      </c>
      <c r="M120" s="396"/>
      <c r="N120" s="392">
        <v>44902</v>
      </c>
      <c r="O120" s="408">
        <v>3</v>
      </c>
      <c r="P120" s="14">
        <v>58453</v>
      </c>
      <c r="Q120" s="14">
        <v>58453</v>
      </c>
      <c r="R120" s="576">
        <v>2120</v>
      </c>
      <c r="S120" s="391">
        <v>944</v>
      </c>
      <c r="T120" s="382">
        <v>281</v>
      </c>
      <c r="U120" s="382">
        <v>179</v>
      </c>
      <c r="V120" s="423">
        <v>706</v>
      </c>
      <c r="W120" s="1882">
        <v>200</v>
      </c>
      <c r="X120" s="382">
        <f t="shared" si="322"/>
        <v>685</v>
      </c>
      <c r="Y120" s="423">
        <v>228</v>
      </c>
      <c r="Z120" s="1882">
        <v>320</v>
      </c>
      <c r="AA120" s="382">
        <f t="shared" si="278"/>
        <v>593</v>
      </c>
      <c r="AB120" s="423">
        <v>0</v>
      </c>
      <c r="AC120" s="1882">
        <v>500</v>
      </c>
      <c r="AD120" s="569">
        <v>1.875</v>
      </c>
      <c r="AE120" s="569">
        <v>1.875</v>
      </c>
      <c r="AF120" s="382">
        <f t="shared" si="372"/>
        <v>375</v>
      </c>
      <c r="AG120" s="382">
        <f t="shared" si="373"/>
        <v>375</v>
      </c>
      <c r="AH120" s="382">
        <f t="shared" si="374"/>
        <v>418.75</v>
      </c>
      <c r="AI120" s="382">
        <f t="shared" si="375"/>
        <v>308.625</v>
      </c>
      <c r="AJ120" s="382">
        <f t="shared" si="376"/>
        <v>189.5</v>
      </c>
      <c r="AK120" s="382">
        <f t="shared" si="377"/>
        <v>297.5</v>
      </c>
      <c r="AL120" s="382">
        <f t="shared" si="378"/>
        <v>355</v>
      </c>
      <c r="AM120" s="382">
        <f t="shared" si="379"/>
        <v>364.5</v>
      </c>
      <c r="AN120" s="453">
        <f t="shared" si="380"/>
        <v>433</v>
      </c>
      <c r="AO120" s="457">
        <f t="shared" si="381"/>
        <v>282</v>
      </c>
      <c r="AP120" s="455">
        <f t="shared" si="382"/>
        <v>200</v>
      </c>
      <c r="AQ120" s="383">
        <f t="shared" si="383"/>
        <v>244</v>
      </c>
      <c r="AR120" s="383">
        <f t="shared" si="384"/>
        <v>90</v>
      </c>
      <c r="AS120" s="383">
        <f t="shared" si="385"/>
        <v>131</v>
      </c>
      <c r="AT120" s="383">
        <f t="shared" si="386"/>
        <v>175</v>
      </c>
      <c r="AU120" s="383">
        <f t="shared" si="387"/>
        <v>197</v>
      </c>
      <c r="AV120" s="383">
        <f t="shared" si="388"/>
        <v>190</v>
      </c>
      <c r="AW120" s="383">
        <f t="shared" si="389"/>
        <v>268</v>
      </c>
      <c r="AX120" s="383">
        <f t="shared" si="279"/>
        <v>1113</v>
      </c>
      <c r="AY120" s="383"/>
      <c r="AZ120" s="383">
        <f t="shared" si="321"/>
        <v>282</v>
      </c>
      <c r="BA120" s="382">
        <f t="shared" si="280"/>
        <v>93</v>
      </c>
      <c r="BB120" s="423">
        <v>0</v>
      </c>
      <c r="BC120" s="506">
        <f t="shared" si="273"/>
        <v>200</v>
      </c>
      <c r="BD120" s="382">
        <f t="shared" si="274"/>
        <v>320</v>
      </c>
      <c r="BE120" s="453">
        <f t="shared" si="275"/>
        <v>500</v>
      </c>
      <c r="BF120" s="382">
        <f t="shared" si="281"/>
        <v>-1441</v>
      </c>
      <c r="BG120" s="1882">
        <v>200</v>
      </c>
      <c r="BH120" s="1882">
        <v>200</v>
      </c>
      <c r="BI120" s="1882">
        <v>200</v>
      </c>
      <c r="BJ120" s="1882">
        <v>250</v>
      </c>
      <c r="BK120" s="1882">
        <v>67</v>
      </c>
      <c r="BL120" s="1882">
        <v>140</v>
      </c>
      <c r="BM120" s="1882">
        <v>180</v>
      </c>
      <c r="BN120" s="1882">
        <v>200</v>
      </c>
      <c r="BO120" s="1882">
        <v>188</v>
      </c>
      <c r="BP120" s="1882">
        <v>280</v>
      </c>
      <c r="BQ120" s="1882">
        <v>294</v>
      </c>
      <c r="BR120" s="1882">
        <v>315</v>
      </c>
      <c r="BS120" s="1882">
        <v>337</v>
      </c>
      <c r="BT120" s="13"/>
      <c r="BU120" s="384">
        <f t="shared" si="282"/>
        <v>0.89500000000000002</v>
      </c>
      <c r="BV120" s="385">
        <f t="shared" si="283"/>
        <v>1.73</v>
      </c>
      <c r="BW120" s="386">
        <f t="shared" si="284"/>
        <v>1.4650000000000001</v>
      </c>
      <c r="BX120" s="3"/>
      <c r="BY120" s="387">
        <f t="shared" si="276"/>
        <v>179</v>
      </c>
      <c r="BZ120" s="382">
        <f t="shared" si="285"/>
        <v>685</v>
      </c>
      <c r="CA120" s="382">
        <f t="shared" si="286"/>
        <v>593</v>
      </c>
      <c r="CB120" s="382">
        <f t="shared" si="287"/>
        <v>375</v>
      </c>
      <c r="CC120" s="382">
        <f t="shared" si="362"/>
        <v>375</v>
      </c>
      <c r="CD120" s="382">
        <f t="shared" si="363"/>
        <v>419</v>
      </c>
      <c r="CE120" s="382">
        <f t="shared" si="364"/>
        <v>309</v>
      </c>
      <c r="CF120" s="382">
        <f t="shared" si="365"/>
        <v>190</v>
      </c>
      <c r="CG120" s="382">
        <f t="shared" si="366"/>
        <v>298</v>
      </c>
      <c r="CH120" s="382">
        <f t="shared" si="367"/>
        <v>355</v>
      </c>
      <c r="CI120" s="382">
        <f t="shared" si="368"/>
        <v>365</v>
      </c>
      <c r="CJ120" s="382">
        <f t="shared" si="369"/>
        <v>433</v>
      </c>
      <c r="CK120" s="388">
        <f t="shared" si="370"/>
        <v>513</v>
      </c>
      <c r="CL120" s="3"/>
      <c r="CM120" s="384">
        <f t="shared" si="277"/>
        <v>706</v>
      </c>
      <c r="CN120" s="385">
        <f t="shared" si="288"/>
        <v>228</v>
      </c>
      <c r="CO120" s="385">
        <f t="shared" si="390"/>
        <v>282</v>
      </c>
      <c r="CP120" s="385">
        <f t="shared" si="391"/>
        <v>200</v>
      </c>
      <c r="CQ120" s="385">
        <f t="shared" si="392"/>
        <v>244</v>
      </c>
      <c r="CR120" s="385">
        <f t="shared" si="393"/>
        <v>90</v>
      </c>
      <c r="CS120" s="385">
        <f t="shared" si="394"/>
        <v>131</v>
      </c>
      <c r="CT120" s="385">
        <f t="shared" si="395"/>
        <v>175</v>
      </c>
      <c r="CU120" s="385">
        <f t="shared" si="396"/>
        <v>197</v>
      </c>
      <c r="CV120" s="385">
        <f t="shared" si="397"/>
        <v>190</v>
      </c>
      <c r="CW120" s="385">
        <f t="shared" si="398"/>
        <v>268</v>
      </c>
      <c r="CX120" s="386">
        <f t="shared" si="399"/>
        <v>268</v>
      </c>
      <c r="CY120" s="3"/>
      <c r="CZ120" s="586"/>
      <c r="DA120" s="582">
        <v>0</v>
      </c>
      <c r="DB120" s="391">
        <v>952</v>
      </c>
      <c r="DC120" s="576">
        <v>2120</v>
      </c>
      <c r="DD120" s="389">
        <v>0</v>
      </c>
      <c r="DE120" s="390">
        <v>192</v>
      </c>
      <c r="DF120" s="390">
        <v>322</v>
      </c>
      <c r="DG120" s="390">
        <v>149</v>
      </c>
      <c r="DH120" s="390">
        <f t="shared" si="289"/>
        <v>281</v>
      </c>
      <c r="DI120" s="390"/>
      <c r="DJ120" s="390"/>
      <c r="DK120" s="390"/>
      <c r="DL120" s="390"/>
      <c r="DM120" s="390"/>
      <c r="DN120" s="390"/>
      <c r="DO120" s="390"/>
      <c r="DP120" s="391">
        <f t="shared" si="290"/>
        <v>944</v>
      </c>
      <c r="DQ120" s="376"/>
      <c r="DR120" s="376"/>
      <c r="DS120" s="385">
        <v>4</v>
      </c>
      <c r="DT120" s="385">
        <v>4</v>
      </c>
      <c r="DU120" s="385">
        <v>1829</v>
      </c>
      <c r="DV120" s="385" t="s">
        <v>2620</v>
      </c>
      <c r="DW120" s="385">
        <v>71</v>
      </c>
      <c r="DX120" s="385" t="s">
        <v>2643</v>
      </c>
      <c r="DY120" s="385">
        <v>0</v>
      </c>
      <c r="DZ120" s="14">
        <v>58453</v>
      </c>
      <c r="EA120" s="426"/>
      <c r="EB120" s="398">
        <v>17</v>
      </c>
      <c r="EC120" s="398" t="s">
        <v>1372</v>
      </c>
      <c r="ED120" s="398" t="s">
        <v>1370</v>
      </c>
      <c r="EF120" s="601">
        <f t="shared" si="291"/>
        <v>26.85</v>
      </c>
      <c r="EG120" s="597">
        <f t="shared" si="292"/>
        <v>200</v>
      </c>
      <c r="EI120" s="605">
        <f t="shared" si="255"/>
        <v>1394</v>
      </c>
    </row>
    <row r="121" spans="1:139" s="372" customFormat="1" ht="16.149999999999999" hidden="1" customHeight="1">
      <c r="A121" s="573" t="s">
        <v>1544</v>
      </c>
      <c r="B121" s="407" t="s">
        <v>1533</v>
      </c>
      <c r="C121" s="530" t="s">
        <v>1533</v>
      </c>
      <c r="D121" s="393" t="s">
        <v>2151</v>
      </c>
      <c r="E121" s="393" t="s">
        <v>478</v>
      </c>
      <c r="F121" s="393"/>
      <c r="G121" s="393" t="s">
        <v>500</v>
      </c>
      <c r="H121" s="393" t="s">
        <v>73</v>
      </c>
      <c r="I121" s="393" t="s">
        <v>1542</v>
      </c>
      <c r="J121" s="393" t="s">
        <v>48</v>
      </c>
      <c r="K121" s="393"/>
      <c r="L121" s="393" t="s">
        <v>47</v>
      </c>
      <c r="M121" s="396"/>
      <c r="N121" s="392">
        <v>44902</v>
      </c>
      <c r="O121" s="408">
        <v>3</v>
      </c>
      <c r="P121" s="14">
        <v>68556</v>
      </c>
      <c r="Q121" s="14">
        <v>68556</v>
      </c>
      <c r="R121" s="576">
        <v>2185</v>
      </c>
      <c r="S121" s="391">
        <v>771</v>
      </c>
      <c r="T121" s="382">
        <v>110</v>
      </c>
      <c r="U121" s="382">
        <v>0</v>
      </c>
      <c r="V121" s="423">
        <v>732</v>
      </c>
      <c r="W121" s="1882">
        <v>300</v>
      </c>
      <c r="X121" s="382">
        <f t="shared" si="322"/>
        <v>432</v>
      </c>
      <c r="Y121" s="423">
        <v>358</v>
      </c>
      <c r="Z121" s="1882">
        <v>300</v>
      </c>
      <c r="AA121" s="382">
        <f t="shared" si="278"/>
        <v>490</v>
      </c>
      <c r="AB121" s="423">
        <v>0</v>
      </c>
      <c r="AC121" s="1882">
        <v>490</v>
      </c>
      <c r="AD121" s="569">
        <v>1.875</v>
      </c>
      <c r="AE121" s="569">
        <v>1.875</v>
      </c>
      <c r="AF121" s="382">
        <f t="shared" si="372"/>
        <v>462.5</v>
      </c>
      <c r="AG121" s="382">
        <f t="shared" si="373"/>
        <v>483.75</v>
      </c>
      <c r="AH121" s="382">
        <f t="shared" si="374"/>
        <v>428.75</v>
      </c>
      <c r="AI121" s="382">
        <f t="shared" si="375"/>
        <v>298.125</v>
      </c>
      <c r="AJ121" s="382">
        <f t="shared" si="376"/>
        <v>151.25</v>
      </c>
      <c r="AK121" s="382">
        <f t="shared" si="377"/>
        <v>232.5</v>
      </c>
      <c r="AL121" s="382">
        <f t="shared" si="378"/>
        <v>262.5</v>
      </c>
      <c r="AM121" s="382">
        <f t="shared" si="379"/>
        <v>269.5</v>
      </c>
      <c r="AN121" s="453">
        <f t="shared" si="380"/>
        <v>323</v>
      </c>
      <c r="AO121" s="457">
        <f t="shared" si="381"/>
        <v>463</v>
      </c>
      <c r="AP121" s="455">
        <f t="shared" si="382"/>
        <v>221</v>
      </c>
      <c r="AQ121" s="383">
        <f t="shared" si="383"/>
        <v>245</v>
      </c>
      <c r="AR121" s="383">
        <f t="shared" si="384"/>
        <v>79</v>
      </c>
      <c r="AS121" s="383">
        <f t="shared" si="385"/>
        <v>103</v>
      </c>
      <c r="AT121" s="383">
        <f t="shared" si="386"/>
        <v>137</v>
      </c>
      <c r="AU121" s="383">
        <f t="shared" si="387"/>
        <v>140</v>
      </c>
      <c r="AV121" s="383">
        <f t="shared" si="388"/>
        <v>147</v>
      </c>
      <c r="AW121" s="383">
        <f t="shared" si="389"/>
        <v>193</v>
      </c>
      <c r="AX121" s="383">
        <f t="shared" si="279"/>
        <v>1090</v>
      </c>
      <c r="AY121" s="383"/>
      <c r="AZ121" s="383">
        <f t="shared" si="321"/>
        <v>463</v>
      </c>
      <c r="BA121" s="382">
        <f t="shared" si="280"/>
        <v>0</v>
      </c>
      <c r="BB121" s="423">
        <v>0</v>
      </c>
      <c r="BC121" s="506">
        <f t="shared" si="273"/>
        <v>300</v>
      </c>
      <c r="BD121" s="382">
        <f t="shared" si="274"/>
        <v>300</v>
      </c>
      <c r="BE121" s="453">
        <f t="shared" si="275"/>
        <v>490</v>
      </c>
      <c r="BF121" s="382">
        <f t="shared" si="281"/>
        <v>-1800</v>
      </c>
      <c r="BG121" s="1882">
        <v>200</v>
      </c>
      <c r="BH121" s="1882">
        <v>300</v>
      </c>
      <c r="BI121" s="1882">
        <v>210</v>
      </c>
      <c r="BJ121" s="1882">
        <v>250</v>
      </c>
      <c r="BK121" s="1882">
        <v>55</v>
      </c>
      <c r="BL121" s="1882">
        <v>110</v>
      </c>
      <c r="BM121" s="1882">
        <v>140</v>
      </c>
      <c r="BN121" s="1882">
        <v>140</v>
      </c>
      <c r="BO121" s="1882">
        <v>148</v>
      </c>
      <c r="BP121" s="1882">
        <v>200</v>
      </c>
      <c r="BQ121" s="1882">
        <v>158</v>
      </c>
      <c r="BR121" s="1882">
        <v>169</v>
      </c>
      <c r="BS121" s="1882">
        <v>181</v>
      </c>
      <c r="BT121" s="13"/>
      <c r="BU121" s="384">
        <f t="shared" si="282"/>
        <v>0</v>
      </c>
      <c r="BV121" s="385">
        <f t="shared" si="283"/>
        <v>1.2693877551020409</v>
      </c>
      <c r="BW121" s="386">
        <f t="shared" si="284"/>
        <v>1</v>
      </c>
      <c r="BX121" s="3"/>
      <c r="BY121" s="387">
        <f t="shared" si="276"/>
        <v>0</v>
      </c>
      <c r="BZ121" s="382">
        <f t="shared" si="285"/>
        <v>432</v>
      </c>
      <c r="CA121" s="382">
        <f t="shared" si="286"/>
        <v>490</v>
      </c>
      <c r="CB121" s="382">
        <f t="shared" si="287"/>
        <v>463</v>
      </c>
      <c r="CC121" s="382">
        <f t="shared" si="362"/>
        <v>484</v>
      </c>
      <c r="CD121" s="382">
        <f t="shared" si="363"/>
        <v>429</v>
      </c>
      <c r="CE121" s="382">
        <f t="shared" si="364"/>
        <v>298</v>
      </c>
      <c r="CF121" s="382">
        <f t="shared" si="365"/>
        <v>151</v>
      </c>
      <c r="CG121" s="382">
        <f t="shared" si="366"/>
        <v>233</v>
      </c>
      <c r="CH121" s="382">
        <f t="shared" si="367"/>
        <v>263</v>
      </c>
      <c r="CI121" s="382">
        <f t="shared" si="368"/>
        <v>270</v>
      </c>
      <c r="CJ121" s="382">
        <f t="shared" si="369"/>
        <v>323</v>
      </c>
      <c r="CK121" s="388">
        <f t="shared" si="370"/>
        <v>368</v>
      </c>
      <c r="CL121" s="3"/>
      <c r="CM121" s="384">
        <f t="shared" si="277"/>
        <v>732</v>
      </c>
      <c r="CN121" s="385">
        <f t="shared" si="288"/>
        <v>358</v>
      </c>
      <c r="CO121" s="385">
        <f t="shared" si="390"/>
        <v>463</v>
      </c>
      <c r="CP121" s="385">
        <f t="shared" si="391"/>
        <v>221</v>
      </c>
      <c r="CQ121" s="385">
        <f t="shared" si="392"/>
        <v>245</v>
      </c>
      <c r="CR121" s="385">
        <f t="shared" si="393"/>
        <v>79</v>
      </c>
      <c r="CS121" s="385">
        <f t="shared" si="394"/>
        <v>103</v>
      </c>
      <c r="CT121" s="385">
        <f t="shared" si="395"/>
        <v>137</v>
      </c>
      <c r="CU121" s="385">
        <f t="shared" si="396"/>
        <v>140</v>
      </c>
      <c r="CV121" s="385">
        <f t="shared" si="397"/>
        <v>147</v>
      </c>
      <c r="CW121" s="385">
        <f t="shared" si="398"/>
        <v>193</v>
      </c>
      <c r="CX121" s="386">
        <f t="shared" si="399"/>
        <v>193</v>
      </c>
      <c r="CY121" s="3"/>
      <c r="CZ121" s="586"/>
      <c r="DA121" s="582">
        <v>0</v>
      </c>
      <c r="DB121" s="391">
        <v>858</v>
      </c>
      <c r="DC121" s="576">
        <v>2185</v>
      </c>
      <c r="DD121" s="389">
        <v>64</v>
      </c>
      <c r="DE121" s="390">
        <v>66</v>
      </c>
      <c r="DF121" s="390">
        <v>363</v>
      </c>
      <c r="DG121" s="390">
        <v>168</v>
      </c>
      <c r="DH121" s="390">
        <f t="shared" si="289"/>
        <v>110</v>
      </c>
      <c r="DI121" s="390"/>
      <c r="DJ121" s="390"/>
      <c r="DK121" s="390"/>
      <c r="DL121" s="390"/>
      <c r="DM121" s="390"/>
      <c r="DN121" s="390"/>
      <c r="DO121" s="390"/>
      <c r="DP121" s="391">
        <f t="shared" si="290"/>
        <v>771</v>
      </c>
      <c r="DQ121" s="376"/>
      <c r="DR121" s="376"/>
      <c r="DS121" s="385">
        <v>4</v>
      </c>
      <c r="DT121" s="385">
        <v>4</v>
      </c>
      <c r="DU121" s="385">
        <v>1798</v>
      </c>
      <c r="DV121" s="385" t="s">
        <v>2620</v>
      </c>
      <c r="DW121" s="385">
        <v>71</v>
      </c>
      <c r="DX121" s="385" t="s">
        <v>2643</v>
      </c>
      <c r="DY121" s="385">
        <v>0</v>
      </c>
      <c r="DZ121" s="14">
        <v>68556</v>
      </c>
      <c r="EA121" s="426"/>
      <c r="EB121" s="398">
        <v>18</v>
      </c>
      <c r="EC121" s="398" t="s">
        <v>1372</v>
      </c>
      <c r="ED121" s="398" t="s">
        <v>1370</v>
      </c>
      <c r="EF121" s="601">
        <f t="shared" si="291"/>
        <v>0</v>
      </c>
      <c r="EG121" s="597">
        <f t="shared" si="292"/>
        <v>300</v>
      </c>
      <c r="EI121" s="605">
        <f t="shared" si="255"/>
        <v>1200</v>
      </c>
    </row>
    <row r="122" spans="1:139" s="372" customFormat="1" ht="16.149999999999999" hidden="1" customHeight="1">
      <c r="A122" s="573" t="s">
        <v>1544</v>
      </c>
      <c r="B122" s="407" t="s">
        <v>2882</v>
      </c>
      <c r="C122" s="530" t="s">
        <v>1529</v>
      </c>
      <c r="D122" s="393" t="s">
        <v>2151</v>
      </c>
      <c r="E122" s="393" t="s">
        <v>71</v>
      </c>
      <c r="F122" s="393"/>
      <c r="G122" s="393" t="s">
        <v>507</v>
      </c>
      <c r="H122" s="393" t="s">
        <v>73</v>
      </c>
      <c r="I122" s="393" t="s">
        <v>1542</v>
      </c>
      <c r="J122" s="393" t="s">
        <v>48</v>
      </c>
      <c r="K122" s="393"/>
      <c r="L122" s="393" t="s">
        <v>47</v>
      </c>
      <c r="M122" s="396"/>
      <c r="N122" s="392">
        <v>44902</v>
      </c>
      <c r="O122" s="408">
        <v>3</v>
      </c>
      <c r="P122" s="14">
        <v>58415</v>
      </c>
      <c r="Q122" s="14">
        <v>58415</v>
      </c>
      <c r="R122" s="576">
        <v>1445</v>
      </c>
      <c r="S122" s="391">
        <v>581</v>
      </c>
      <c r="T122" s="382">
        <v>97</v>
      </c>
      <c r="U122" s="382">
        <v>289</v>
      </c>
      <c r="V122" s="423">
        <v>990</v>
      </c>
      <c r="W122" s="1882">
        <v>400</v>
      </c>
      <c r="X122" s="382">
        <f t="shared" si="322"/>
        <v>879</v>
      </c>
      <c r="Y122" s="423">
        <v>129</v>
      </c>
      <c r="Z122" s="1882">
        <v>100</v>
      </c>
      <c r="AA122" s="382">
        <f t="shared" si="278"/>
        <v>908</v>
      </c>
      <c r="AB122" s="423">
        <v>0</v>
      </c>
      <c r="AC122" s="1882">
        <v>100</v>
      </c>
      <c r="AD122" s="569">
        <v>1.875</v>
      </c>
      <c r="AE122" s="569">
        <v>1.875</v>
      </c>
      <c r="AF122" s="382">
        <f t="shared" si="372"/>
        <v>207.5</v>
      </c>
      <c r="AG122" s="382">
        <f t="shared" si="373"/>
        <v>222.5</v>
      </c>
      <c r="AH122" s="382">
        <f t="shared" si="374"/>
        <v>280</v>
      </c>
      <c r="AI122" s="382">
        <f t="shared" si="375"/>
        <v>195</v>
      </c>
      <c r="AJ122" s="382">
        <f t="shared" si="376"/>
        <v>110</v>
      </c>
      <c r="AK122" s="382">
        <f t="shared" si="377"/>
        <v>185</v>
      </c>
      <c r="AL122" s="382">
        <f t="shared" si="378"/>
        <v>207.5</v>
      </c>
      <c r="AM122" s="382">
        <f t="shared" si="379"/>
        <v>194.5</v>
      </c>
      <c r="AN122" s="453">
        <f t="shared" si="380"/>
        <v>370.5</v>
      </c>
      <c r="AO122" s="457">
        <f t="shared" si="381"/>
        <v>0</v>
      </c>
      <c r="AP122" s="455">
        <f t="shared" si="382"/>
        <v>0</v>
      </c>
      <c r="AQ122" s="383">
        <f t="shared" si="383"/>
        <v>0</v>
      </c>
      <c r="AR122" s="383">
        <f t="shared" si="384"/>
        <v>0</v>
      </c>
      <c r="AS122" s="383">
        <f t="shared" si="385"/>
        <v>0</v>
      </c>
      <c r="AT122" s="383">
        <f t="shared" si="386"/>
        <v>0</v>
      </c>
      <c r="AU122" s="383">
        <f t="shared" si="387"/>
        <v>40</v>
      </c>
      <c r="AV122" s="383">
        <f t="shared" si="388"/>
        <v>107</v>
      </c>
      <c r="AW122" s="383">
        <f t="shared" si="389"/>
        <v>276</v>
      </c>
      <c r="AX122" s="383">
        <f t="shared" si="279"/>
        <v>1408</v>
      </c>
      <c r="AY122" s="383"/>
      <c r="AZ122" s="383">
        <f t="shared" si="321"/>
        <v>0</v>
      </c>
      <c r="BA122" s="382">
        <f t="shared" si="280"/>
        <v>808</v>
      </c>
      <c r="BB122" s="423">
        <v>0</v>
      </c>
      <c r="BC122" s="506">
        <f t="shared" si="273"/>
        <v>400</v>
      </c>
      <c r="BD122" s="382">
        <f t="shared" si="274"/>
        <v>100</v>
      </c>
      <c r="BE122" s="453">
        <f t="shared" si="275"/>
        <v>100</v>
      </c>
      <c r="BF122" s="382">
        <f t="shared" si="281"/>
        <v>-671</v>
      </c>
      <c r="BG122" s="1882">
        <v>120</v>
      </c>
      <c r="BH122" s="1882">
        <v>100</v>
      </c>
      <c r="BI122" s="1882">
        <v>140</v>
      </c>
      <c r="BJ122" s="1882">
        <v>160</v>
      </c>
      <c r="BK122" s="1882">
        <v>40</v>
      </c>
      <c r="BL122" s="1882">
        <v>80</v>
      </c>
      <c r="BM122" s="1882">
        <v>120</v>
      </c>
      <c r="BN122" s="1882">
        <v>100</v>
      </c>
      <c r="BO122" s="1882">
        <v>108</v>
      </c>
      <c r="BP122" s="1882">
        <v>300</v>
      </c>
      <c r="BQ122" s="1882">
        <v>210</v>
      </c>
      <c r="BR122" s="1882">
        <v>225</v>
      </c>
      <c r="BS122" s="1882">
        <v>241</v>
      </c>
      <c r="BT122" s="13"/>
      <c r="BU122" s="384">
        <f t="shared" si="282"/>
        <v>0.72250000000000003</v>
      </c>
      <c r="BV122" s="385">
        <f t="shared" si="283"/>
        <v>8.2406249999999996</v>
      </c>
      <c r="BW122" s="386">
        <f t="shared" si="284"/>
        <v>8.5124999999999993</v>
      </c>
      <c r="BX122" s="3"/>
      <c r="BY122" s="387">
        <f t="shared" si="276"/>
        <v>289</v>
      </c>
      <c r="BZ122" s="382">
        <f t="shared" si="285"/>
        <v>879</v>
      </c>
      <c r="CA122" s="382">
        <f t="shared" si="286"/>
        <v>908</v>
      </c>
      <c r="CB122" s="382">
        <f t="shared" si="287"/>
        <v>808</v>
      </c>
      <c r="CC122" s="382">
        <f t="shared" si="362"/>
        <v>688</v>
      </c>
      <c r="CD122" s="382">
        <f t="shared" si="363"/>
        <v>588</v>
      </c>
      <c r="CE122" s="382">
        <f t="shared" si="364"/>
        <v>448</v>
      </c>
      <c r="CF122" s="382">
        <f t="shared" si="365"/>
        <v>288</v>
      </c>
      <c r="CG122" s="382">
        <f t="shared" si="366"/>
        <v>248</v>
      </c>
      <c r="CH122" s="382">
        <f t="shared" si="367"/>
        <v>208</v>
      </c>
      <c r="CI122" s="382">
        <f t="shared" si="368"/>
        <v>195</v>
      </c>
      <c r="CJ122" s="382">
        <f t="shared" si="369"/>
        <v>371</v>
      </c>
      <c r="CK122" s="388">
        <f t="shared" si="370"/>
        <v>539</v>
      </c>
      <c r="CL122" s="3"/>
      <c r="CM122" s="384">
        <f t="shared" si="277"/>
        <v>990</v>
      </c>
      <c r="CN122" s="385">
        <f t="shared" si="288"/>
        <v>129</v>
      </c>
      <c r="CO122" s="385">
        <f t="shared" si="390"/>
        <v>0</v>
      </c>
      <c r="CP122" s="385">
        <f t="shared" si="391"/>
        <v>0</v>
      </c>
      <c r="CQ122" s="385">
        <f t="shared" si="392"/>
        <v>0</v>
      </c>
      <c r="CR122" s="385">
        <f t="shared" si="393"/>
        <v>0</v>
      </c>
      <c r="CS122" s="385">
        <f t="shared" si="394"/>
        <v>0</v>
      </c>
      <c r="CT122" s="385">
        <f t="shared" si="395"/>
        <v>0</v>
      </c>
      <c r="CU122" s="385">
        <f t="shared" si="396"/>
        <v>40</v>
      </c>
      <c r="CV122" s="385">
        <f t="shared" si="397"/>
        <v>107</v>
      </c>
      <c r="CW122" s="385">
        <f t="shared" si="398"/>
        <v>276</v>
      </c>
      <c r="CX122" s="386">
        <f t="shared" si="399"/>
        <v>276</v>
      </c>
      <c r="CY122" s="3"/>
      <c r="CZ122" s="586"/>
      <c r="DA122" s="582">
        <v>0</v>
      </c>
      <c r="DB122" s="391">
        <v>547</v>
      </c>
      <c r="DC122" s="576">
        <v>1445</v>
      </c>
      <c r="DD122" s="389">
        <v>0</v>
      </c>
      <c r="DE122" s="390">
        <v>260</v>
      </c>
      <c r="DF122" s="390">
        <v>100</v>
      </c>
      <c r="DG122" s="390">
        <v>124</v>
      </c>
      <c r="DH122" s="390">
        <f t="shared" si="289"/>
        <v>97</v>
      </c>
      <c r="DI122" s="390"/>
      <c r="DJ122" s="390"/>
      <c r="DK122" s="390"/>
      <c r="DL122" s="390"/>
      <c r="DM122" s="390"/>
      <c r="DN122" s="390"/>
      <c r="DO122" s="390"/>
      <c r="DP122" s="391">
        <f t="shared" si="290"/>
        <v>581</v>
      </c>
      <c r="DQ122" s="376"/>
      <c r="DR122" s="376"/>
      <c r="DS122" s="385">
        <v>4</v>
      </c>
      <c r="DT122" s="385">
        <v>4</v>
      </c>
      <c r="DU122" s="385">
        <v>1837</v>
      </c>
      <c r="DV122" s="385" t="s">
        <v>2620</v>
      </c>
      <c r="DW122" s="385">
        <v>71</v>
      </c>
      <c r="DX122" s="385" t="s">
        <v>2643</v>
      </c>
      <c r="DY122" s="385">
        <v>0</v>
      </c>
      <c r="DZ122" s="14">
        <v>58415</v>
      </c>
      <c r="EA122" s="426"/>
      <c r="EB122" s="398">
        <v>17</v>
      </c>
      <c r="EC122" s="398" t="s">
        <v>1372</v>
      </c>
      <c r="ED122" s="398" t="s">
        <v>1370</v>
      </c>
      <c r="EF122" s="601">
        <f t="shared" si="291"/>
        <v>21.675000000000001</v>
      </c>
      <c r="EG122" s="597">
        <f t="shared" si="292"/>
        <v>400</v>
      </c>
      <c r="EI122" s="605">
        <f t="shared" si="255"/>
        <v>1505</v>
      </c>
    </row>
    <row r="123" spans="1:139" s="372" customFormat="1" ht="16.149999999999999" hidden="1" customHeight="1">
      <c r="A123" s="573" t="s">
        <v>1544</v>
      </c>
      <c r="B123" s="407" t="s">
        <v>2883</v>
      </c>
      <c r="C123" s="530" t="s">
        <v>1536</v>
      </c>
      <c r="D123" s="393" t="s">
        <v>2151</v>
      </c>
      <c r="E123" s="393" t="s">
        <v>258</v>
      </c>
      <c r="F123" s="393"/>
      <c r="G123" s="393" t="s">
        <v>500</v>
      </c>
      <c r="H123" s="393" t="s">
        <v>107</v>
      </c>
      <c r="I123" s="393" t="s">
        <v>1542</v>
      </c>
      <c r="J123" s="393" t="s">
        <v>48</v>
      </c>
      <c r="K123" s="393"/>
      <c r="L123" s="393" t="s">
        <v>47</v>
      </c>
      <c r="M123" s="396"/>
      <c r="N123" s="392">
        <v>44902</v>
      </c>
      <c r="O123" s="408">
        <v>3</v>
      </c>
      <c r="P123" s="14">
        <v>64123</v>
      </c>
      <c r="Q123" s="14">
        <v>64123</v>
      </c>
      <c r="R123" s="576">
        <v>5992</v>
      </c>
      <c r="S123" s="391">
        <v>1580</v>
      </c>
      <c r="T123" s="382">
        <v>652</v>
      </c>
      <c r="U123" s="382">
        <v>912</v>
      </c>
      <c r="V123" s="423">
        <v>751</v>
      </c>
      <c r="W123" s="1882">
        <v>400</v>
      </c>
      <c r="X123" s="382">
        <f t="shared" si="322"/>
        <v>1263</v>
      </c>
      <c r="Y123" s="423">
        <v>134</v>
      </c>
      <c r="Z123" s="1882">
        <v>500</v>
      </c>
      <c r="AA123" s="382">
        <f t="shared" si="278"/>
        <v>897</v>
      </c>
      <c r="AB123" s="423">
        <v>0</v>
      </c>
      <c r="AC123" s="1882">
        <v>700</v>
      </c>
      <c r="AD123" s="569">
        <v>1.875</v>
      </c>
      <c r="AE123" s="569">
        <v>1.875</v>
      </c>
      <c r="AF123" s="382">
        <f t="shared" si="372"/>
        <v>893.75</v>
      </c>
      <c r="AG123" s="382">
        <f t="shared" si="373"/>
        <v>975</v>
      </c>
      <c r="AH123" s="382">
        <f t="shared" si="374"/>
        <v>1168.75</v>
      </c>
      <c r="AI123" s="382">
        <f t="shared" si="375"/>
        <v>868.75</v>
      </c>
      <c r="AJ123" s="382">
        <f t="shared" si="376"/>
        <v>512.5</v>
      </c>
      <c r="AK123" s="382">
        <f t="shared" si="377"/>
        <v>737.5</v>
      </c>
      <c r="AL123" s="382">
        <f t="shared" si="378"/>
        <v>850</v>
      </c>
      <c r="AM123" s="382">
        <f t="shared" si="379"/>
        <v>752.625</v>
      </c>
      <c r="AN123" s="453">
        <f t="shared" si="380"/>
        <v>840.5</v>
      </c>
      <c r="AO123" s="457">
        <f t="shared" si="381"/>
        <v>697</v>
      </c>
      <c r="AP123" s="455">
        <f t="shared" si="382"/>
        <v>581</v>
      </c>
      <c r="AQ123" s="383">
        <f t="shared" si="383"/>
        <v>644</v>
      </c>
      <c r="AR123" s="383">
        <f t="shared" si="384"/>
        <v>300</v>
      </c>
      <c r="AS123" s="383">
        <f t="shared" si="385"/>
        <v>294</v>
      </c>
      <c r="AT123" s="383">
        <f t="shared" si="386"/>
        <v>475</v>
      </c>
      <c r="AU123" s="383">
        <f t="shared" si="387"/>
        <v>412</v>
      </c>
      <c r="AV123" s="383">
        <f t="shared" si="388"/>
        <v>403</v>
      </c>
      <c r="AW123" s="383">
        <f t="shared" si="389"/>
        <v>488</v>
      </c>
      <c r="AX123" s="383">
        <f t="shared" si="279"/>
        <v>1797</v>
      </c>
      <c r="AY123" s="383"/>
      <c r="AZ123" s="383">
        <f t="shared" si="321"/>
        <v>697</v>
      </c>
      <c r="BA123" s="382">
        <f t="shared" si="280"/>
        <v>197</v>
      </c>
      <c r="BB123" s="423">
        <v>0</v>
      </c>
      <c r="BC123" s="506">
        <f t="shared" si="273"/>
        <v>400</v>
      </c>
      <c r="BD123" s="382">
        <f t="shared" si="274"/>
        <v>500</v>
      </c>
      <c r="BE123" s="453">
        <f t="shared" si="275"/>
        <v>700</v>
      </c>
      <c r="BF123" s="382">
        <f t="shared" si="281"/>
        <v>-2238</v>
      </c>
      <c r="BG123" s="1882">
        <v>500</v>
      </c>
      <c r="BH123" s="1882">
        <v>450</v>
      </c>
      <c r="BI123" s="1882">
        <v>600</v>
      </c>
      <c r="BJ123" s="1882">
        <v>650</v>
      </c>
      <c r="BK123" s="1882">
        <v>250</v>
      </c>
      <c r="BL123" s="1882">
        <v>300</v>
      </c>
      <c r="BM123" s="1882">
        <v>500</v>
      </c>
      <c r="BN123" s="1882">
        <v>400</v>
      </c>
      <c r="BO123" s="1882">
        <v>403</v>
      </c>
      <c r="BP123" s="1882">
        <v>500</v>
      </c>
      <c r="BQ123" s="1882">
        <v>525</v>
      </c>
      <c r="BR123" s="1882">
        <v>562</v>
      </c>
      <c r="BS123" s="1882">
        <v>601</v>
      </c>
      <c r="BT123" s="13"/>
      <c r="BU123" s="384">
        <f t="shared" si="282"/>
        <v>2.0171428571428573</v>
      </c>
      <c r="BV123" s="385">
        <f t="shared" si="283"/>
        <v>2.1259999999999999</v>
      </c>
      <c r="BW123" s="386">
        <f t="shared" si="284"/>
        <v>1.3940000000000001</v>
      </c>
      <c r="BX123" s="3"/>
      <c r="BY123" s="387">
        <f t="shared" si="276"/>
        <v>912</v>
      </c>
      <c r="BZ123" s="382">
        <f t="shared" si="285"/>
        <v>1263</v>
      </c>
      <c r="CA123" s="382">
        <f t="shared" si="286"/>
        <v>897</v>
      </c>
      <c r="CB123" s="382">
        <f t="shared" si="287"/>
        <v>894</v>
      </c>
      <c r="CC123" s="382">
        <f t="shared" si="362"/>
        <v>975</v>
      </c>
      <c r="CD123" s="382">
        <f t="shared" si="363"/>
        <v>1169</v>
      </c>
      <c r="CE123" s="382">
        <f t="shared" si="364"/>
        <v>869</v>
      </c>
      <c r="CF123" s="382">
        <f t="shared" si="365"/>
        <v>513</v>
      </c>
      <c r="CG123" s="382">
        <f t="shared" si="366"/>
        <v>738</v>
      </c>
      <c r="CH123" s="382">
        <f t="shared" si="367"/>
        <v>850</v>
      </c>
      <c r="CI123" s="382">
        <f t="shared" si="368"/>
        <v>753</v>
      </c>
      <c r="CJ123" s="382">
        <f t="shared" si="369"/>
        <v>841</v>
      </c>
      <c r="CK123" s="388">
        <f t="shared" si="370"/>
        <v>926</v>
      </c>
      <c r="CL123" s="3"/>
      <c r="CM123" s="384">
        <f t="shared" si="277"/>
        <v>751</v>
      </c>
      <c r="CN123" s="385">
        <f t="shared" si="288"/>
        <v>134</v>
      </c>
      <c r="CO123" s="385">
        <f t="shared" si="390"/>
        <v>697</v>
      </c>
      <c r="CP123" s="385">
        <f t="shared" si="391"/>
        <v>581</v>
      </c>
      <c r="CQ123" s="385">
        <f t="shared" si="392"/>
        <v>644</v>
      </c>
      <c r="CR123" s="385">
        <f t="shared" si="393"/>
        <v>300</v>
      </c>
      <c r="CS123" s="385">
        <f t="shared" si="394"/>
        <v>294</v>
      </c>
      <c r="CT123" s="385">
        <f t="shared" si="395"/>
        <v>475</v>
      </c>
      <c r="CU123" s="385">
        <f t="shared" si="396"/>
        <v>412</v>
      </c>
      <c r="CV123" s="385">
        <f t="shared" si="397"/>
        <v>403</v>
      </c>
      <c r="CW123" s="385">
        <f t="shared" si="398"/>
        <v>488</v>
      </c>
      <c r="CX123" s="386">
        <f t="shared" si="399"/>
        <v>488</v>
      </c>
      <c r="CY123" s="3"/>
      <c r="CZ123" s="586"/>
      <c r="DA123" s="582">
        <v>0</v>
      </c>
      <c r="DB123" s="391">
        <v>3219</v>
      </c>
      <c r="DC123" s="576">
        <v>5992</v>
      </c>
      <c r="DD123" s="389">
        <v>21</v>
      </c>
      <c r="DE123" s="390">
        <v>158</v>
      </c>
      <c r="DF123" s="390">
        <v>521</v>
      </c>
      <c r="DG123" s="390">
        <v>228</v>
      </c>
      <c r="DH123" s="390">
        <f t="shared" si="289"/>
        <v>652</v>
      </c>
      <c r="DI123" s="390"/>
      <c r="DJ123" s="390"/>
      <c r="DK123" s="390"/>
      <c r="DL123" s="390"/>
      <c r="DM123" s="390"/>
      <c r="DN123" s="390"/>
      <c r="DO123" s="390"/>
      <c r="DP123" s="391">
        <f t="shared" si="290"/>
        <v>1580</v>
      </c>
      <c r="DQ123" s="376"/>
      <c r="DR123" s="376"/>
      <c r="DS123" s="385">
        <v>4</v>
      </c>
      <c r="DT123" s="385">
        <v>4</v>
      </c>
      <c r="DU123" s="385">
        <v>1799</v>
      </c>
      <c r="DV123" s="385" t="s">
        <v>2620</v>
      </c>
      <c r="DW123" s="385">
        <v>71</v>
      </c>
      <c r="DX123" s="385" t="s">
        <v>2643</v>
      </c>
      <c r="DY123" s="385">
        <v>0</v>
      </c>
      <c r="DZ123" s="14">
        <v>64123</v>
      </c>
      <c r="EA123" s="426"/>
      <c r="EB123" s="398">
        <v>18</v>
      </c>
      <c r="EC123" s="398" t="s">
        <v>1372</v>
      </c>
      <c r="ED123" s="398" t="s">
        <v>1370</v>
      </c>
      <c r="EF123" s="601">
        <f t="shared" si="291"/>
        <v>68.399999999999991</v>
      </c>
      <c r="EG123" s="597">
        <f t="shared" si="292"/>
        <v>400</v>
      </c>
      <c r="EI123" s="605">
        <f t="shared" si="255"/>
        <v>2449</v>
      </c>
    </row>
    <row r="124" spans="1:139" s="372" customFormat="1" ht="16.149999999999999" hidden="1" customHeight="1">
      <c r="A124" s="573" t="s">
        <v>1544</v>
      </c>
      <c r="B124" s="407" t="s">
        <v>1538</v>
      </c>
      <c r="C124" s="530" t="s">
        <v>1538</v>
      </c>
      <c r="D124" s="393" t="s">
        <v>2151</v>
      </c>
      <c r="E124" s="393" t="s">
        <v>90</v>
      </c>
      <c r="F124" s="393"/>
      <c r="G124" s="393" t="s">
        <v>497</v>
      </c>
      <c r="H124" s="393" t="s">
        <v>73</v>
      </c>
      <c r="I124" s="393" t="s">
        <v>1542</v>
      </c>
      <c r="J124" s="393" t="s">
        <v>48</v>
      </c>
      <c r="K124" s="393"/>
      <c r="L124" s="393" t="s">
        <v>47</v>
      </c>
      <c r="M124" s="396"/>
      <c r="N124" s="392">
        <v>44902</v>
      </c>
      <c r="O124" s="408">
        <v>3</v>
      </c>
      <c r="P124" s="14">
        <v>64133</v>
      </c>
      <c r="Q124" s="14">
        <v>64133</v>
      </c>
      <c r="R124" s="576">
        <v>30592</v>
      </c>
      <c r="S124" s="391">
        <v>15990</v>
      </c>
      <c r="T124" s="382">
        <v>4105</v>
      </c>
      <c r="U124" s="382">
        <v>1199</v>
      </c>
      <c r="V124" s="423">
        <v>5628</v>
      </c>
      <c r="W124" s="1882">
        <v>3088</v>
      </c>
      <c r="X124" s="382">
        <f t="shared" si="322"/>
        <v>3739</v>
      </c>
      <c r="Y124" s="423">
        <v>3807</v>
      </c>
      <c r="Z124" s="1882">
        <v>3327</v>
      </c>
      <c r="AA124" s="382">
        <f t="shared" si="278"/>
        <v>4219</v>
      </c>
      <c r="AB124" s="423">
        <v>0</v>
      </c>
      <c r="AC124" s="1882">
        <v>3452</v>
      </c>
      <c r="AD124" s="569">
        <v>1.875</v>
      </c>
      <c r="AE124" s="569">
        <v>1.875</v>
      </c>
      <c r="AF124" s="382">
        <f t="shared" si="372"/>
        <v>5729.125</v>
      </c>
      <c r="AG124" s="382">
        <f t="shared" si="373"/>
        <v>7074</v>
      </c>
      <c r="AH124" s="382">
        <f t="shared" si="374"/>
        <v>8895</v>
      </c>
      <c r="AI124" s="382">
        <f t="shared" si="375"/>
        <v>6932.875</v>
      </c>
      <c r="AJ124" s="382">
        <f t="shared" si="376"/>
        <v>4104.25</v>
      </c>
      <c r="AK124" s="382">
        <f t="shared" si="377"/>
        <v>4471.625</v>
      </c>
      <c r="AL124" s="382">
        <f t="shared" si="378"/>
        <v>4210</v>
      </c>
      <c r="AM124" s="382">
        <f t="shared" si="379"/>
        <v>4250</v>
      </c>
      <c r="AN124" s="453">
        <f t="shared" si="380"/>
        <v>5048.75</v>
      </c>
      <c r="AO124" s="457">
        <f t="shared" si="381"/>
        <v>4962</v>
      </c>
      <c r="AP124" s="455">
        <f t="shared" si="382"/>
        <v>4345</v>
      </c>
      <c r="AQ124" s="383">
        <f t="shared" si="383"/>
        <v>4940</v>
      </c>
      <c r="AR124" s="383">
        <f t="shared" si="384"/>
        <v>2558</v>
      </c>
      <c r="AS124" s="383">
        <f t="shared" si="385"/>
        <v>2171</v>
      </c>
      <c r="AT124" s="383">
        <f t="shared" si="386"/>
        <v>2577</v>
      </c>
      <c r="AU124" s="383">
        <f t="shared" si="387"/>
        <v>1904</v>
      </c>
      <c r="AV124" s="383">
        <f t="shared" si="388"/>
        <v>2675</v>
      </c>
      <c r="AW124" s="383">
        <f t="shared" si="389"/>
        <v>2599</v>
      </c>
      <c r="AX124" s="383">
        <f t="shared" si="279"/>
        <v>10634</v>
      </c>
      <c r="AY124" s="383"/>
      <c r="AZ124" s="383">
        <f t="shared" si="321"/>
        <v>4962</v>
      </c>
      <c r="BA124" s="382">
        <f t="shared" si="280"/>
        <v>767</v>
      </c>
      <c r="BB124" s="423">
        <v>0</v>
      </c>
      <c r="BC124" s="506">
        <f t="shared" si="273"/>
        <v>3088</v>
      </c>
      <c r="BD124" s="382">
        <f t="shared" si="274"/>
        <v>3327</v>
      </c>
      <c r="BE124" s="453">
        <f t="shared" si="275"/>
        <v>3452</v>
      </c>
      <c r="BF124" s="382">
        <f t="shared" si="281"/>
        <v>-19307</v>
      </c>
      <c r="BG124" s="1882">
        <v>3000</v>
      </c>
      <c r="BH124" s="1882">
        <v>3119</v>
      </c>
      <c r="BI124" s="1882">
        <v>4520</v>
      </c>
      <c r="BJ124" s="1882">
        <v>5000</v>
      </c>
      <c r="BK124" s="1882">
        <v>2209</v>
      </c>
      <c r="BL124" s="1882">
        <v>2166</v>
      </c>
      <c r="BM124" s="1882">
        <v>2635</v>
      </c>
      <c r="BN124" s="1882">
        <v>1800</v>
      </c>
      <c r="BO124" s="1882">
        <v>2800</v>
      </c>
      <c r="BP124" s="1882">
        <v>2570</v>
      </c>
      <c r="BQ124" s="1882">
        <v>2699</v>
      </c>
      <c r="BR124" s="1882">
        <v>3154</v>
      </c>
      <c r="BS124" s="1882">
        <v>3090</v>
      </c>
      <c r="BT124" s="13"/>
      <c r="BU124" s="384">
        <f t="shared" si="282"/>
        <v>0.38827720207253885</v>
      </c>
      <c r="BV124" s="385">
        <f t="shared" si="283"/>
        <v>1.1193511008111239</v>
      </c>
      <c r="BW124" s="386">
        <f t="shared" si="284"/>
        <v>1.2556666666666667</v>
      </c>
      <c r="BX124" s="3"/>
      <c r="BY124" s="387">
        <f t="shared" si="276"/>
        <v>1199</v>
      </c>
      <c r="BZ124" s="382">
        <f t="shared" si="285"/>
        <v>3739</v>
      </c>
      <c r="CA124" s="382">
        <f t="shared" si="286"/>
        <v>4219</v>
      </c>
      <c r="CB124" s="382">
        <f t="shared" si="287"/>
        <v>5729</v>
      </c>
      <c r="CC124" s="382">
        <f t="shared" si="362"/>
        <v>7074</v>
      </c>
      <c r="CD124" s="382">
        <f t="shared" si="363"/>
        <v>8895</v>
      </c>
      <c r="CE124" s="382">
        <f t="shared" si="364"/>
        <v>6933</v>
      </c>
      <c r="CF124" s="382">
        <f t="shared" si="365"/>
        <v>4104</v>
      </c>
      <c r="CG124" s="382">
        <f t="shared" si="366"/>
        <v>4472</v>
      </c>
      <c r="CH124" s="382">
        <f t="shared" si="367"/>
        <v>4210</v>
      </c>
      <c r="CI124" s="382">
        <f t="shared" si="368"/>
        <v>4250</v>
      </c>
      <c r="CJ124" s="382">
        <f t="shared" si="369"/>
        <v>5049</v>
      </c>
      <c r="CK124" s="388">
        <f t="shared" si="370"/>
        <v>4848</v>
      </c>
      <c r="CL124" s="3"/>
      <c r="CM124" s="384">
        <f t="shared" si="277"/>
        <v>5628</v>
      </c>
      <c r="CN124" s="385">
        <f t="shared" si="288"/>
        <v>3807</v>
      </c>
      <c r="CO124" s="385">
        <f t="shared" si="390"/>
        <v>4962</v>
      </c>
      <c r="CP124" s="385">
        <f t="shared" si="391"/>
        <v>4345</v>
      </c>
      <c r="CQ124" s="385">
        <f t="shared" si="392"/>
        <v>4940</v>
      </c>
      <c r="CR124" s="385">
        <f t="shared" si="393"/>
        <v>2558</v>
      </c>
      <c r="CS124" s="385">
        <f t="shared" si="394"/>
        <v>2171</v>
      </c>
      <c r="CT124" s="385">
        <f t="shared" si="395"/>
        <v>2577</v>
      </c>
      <c r="CU124" s="385">
        <f t="shared" si="396"/>
        <v>1904</v>
      </c>
      <c r="CV124" s="385">
        <f t="shared" si="397"/>
        <v>2675</v>
      </c>
      <c r="CW124" s="385">
        <f t="shared" si="398"/>
        <v>2599</v>
      </c>
      <c r="CX124" s="386">
        <f t="shared" si="399"/>
        <v>2599</v>
      </c>
      <c r="CY124" s="3"/>
      <c r="CZ124" s="586"/>
      <c r="DA124" s="582">
        <v>8242</v>
      </c>
      <c r="DB124" s="391">
        <v>21762</v>
      </c>
      <c r="DC124" s="576">
        <v>30592</v>
      </c>
      <c r="DD124" s="389">
        <v>3160</v>
      </c>
      <c r="DE124" s="390">
        <v>3656</v>
      </c>
      <c r="DF124" s="390">
        <v>2152</v>
      </c>
      <c r="DG124" s="390">
        <v>2917</v>
      </c>
      <c r="DH124" s="390">
        <f t="shared" si="289"/>
        <v>4105</v>
      </c>
      <c r="DI124" s="390"/>
      <c r="DJ124" s="390"/>
      <c r="DK124" s="390"/>
      <c r="DL124" s="390"/>
      <c r="DM124" s="390"/>
      <c r="DN124" s="390"/>
      <c r="DO124" s="390"/>
      <c r="DP124" s="391">
        <f t="shared" si="290"/>
        <v>15990</v>
      </c>
      <c r="DQ124" s="376"/>
      <c r="DR124" s="376"/>
      <c r="DS124" s="385">
        <v>4</v>
      </c>
      <c r="DT124" s="385">
        <v>4</v>
      </c>
      <c r="DU124" s="385">
        <v>1740</v>
      </c>
      <c r="DV124" s="385" t="s">
        <v>2620</v>
      </c>
      <c r="DW124" s="385">
        <v>71</v>
      </c>
      <c r="DX124" s="385" t="s">
        <v>2643</v>
      </c>
      <c r="DY124" s="385">
        <v>0</v>
      </c>
      <c r="DZ124" s="14">
        <v>64133</v>
      </c>
      <c r="EA124" s="426"/>
      <c r="EB124" s="398">
        <v>19</v>
      </c>
      <c r="EC124" s="398" t="s">
        <v>1372</v>
      </c>
      <c r="ED124" s="398" t="s">
        <v>1370</v>
      </c>
      <c r="EF124" s="601">
        <f t="shared" si="291"/>
        <v>11.648316062176166</v>
      </c>
      <c r="EG124" s="597">
        <f t="shared" si="292"/>
        <v>3088</v>
      </c>
      <c r="EI124" s="605">
        <f t="shared" si="255"/>
        <v>14739</v>
      </c>
    </row>
    <row r="125" spans="1:139" s="372" customFormat="1" ht="16.149999999999999" hidden="1" customHeight="1">
      <c r="A125" s="573" t="s">
        <v>1544</v>
      </c>
      <c r="B125" s="407" t="s">
        <v>1539</v>
      </c>
      <c r="C125" s="530" t="s">
        <v>1539</v>
      </c>
      <c r="D125" s="393" t="s">
        <v>2151</v>
      </c>
      <c r="E125" s="393" t="s">
        <v>379</v>
      </c>
      <c r="F125" s="393"/>
      <c r="G125" s="393" t="s">
        <v>507</v>
      </c>
      <c r="H125" s="393" t="s">
        <v>73</v>
      </c>
      <c r="I125" s="393" t="s">
        <v>1542</v>
      </c>
      <c r="J125" s="393" t="s">
        <v>48</v>
      </c>
      <c r="K125" s="393"/>
      <c r="L125" s="393" t="s">
        <v>47</v>
      </c>
      <c r="M125" s="396"/>
      <c r="N125" s="392">
        <v>44902</v>
      </c>
      <c r="O125" s="408">
        <v>3</v>
      </c>
      <c r="P125" s="14">
        <v>72950</v>
      </c>
      <c r="Q125" s="14">
        <v>72950</v>
      </c>
      <c r="R125" s="576">
        <v>2437</v>
      </c>
      <c r="S125" s="391">
        <v>1006</v>
      </c>
      <c r="T125" s="382">
        <v>193</v>
      </c>
      <c r="U125" s="382">
        <v>458</v>
      </c>
      <c r="V125" s="423">
        <v>507</v>
      </c>
      <c r="W125" s="1882">
        <v>300</v>
      </c>
      <c r="X125" s="382">
        <f t="shared" si="322"/>
        <v>665</v>
      </c>
      <c r="Y125" s="423">
        <v>41</v>
      </c>
      <c r="Z125" s="1882">
        <v>200</v>
      </c>
      <c r="AA125" s="382">
        <f t="shared" si="278"/>
        <v>506</v>
      </c>
      <c r="AB125" s="423">
        <v>0</v>
      </c>
      <c r="AC125" s="1882">
        <v>350</v>
      </c>
      <c r="AD125" s="569">
        <v>1.875</v>
      </c>
      <c r="AE125" s="569">
        <v>1.875</v>
      </c>
      <c r="AF125" s="382">
        <f t="shared" si="372"/>
        <v>401.25</v>
      </c>
      <c r="AG125" s="382">
        <f t="shared" si="373"/>
        <v>536.25</v>
      </c>
      <c r="AH125" s="382">
        <f t="shared" si="374"/>
        <v>568.75</v>
      </c>
      <c r="AI125" s="382">
        <f t="shared" si="375"/>
        <v>301.625</v>
      </c>
      <c r="AJ125" s="382">
        <f t="shared" si="376"/>
        <v>155.25</v>
      </c>
      <c r="AK125" s="382">
        <f t="shared" si="377"/>
        <v>223.75</v>
      </c>
      <c r="AL125" s="382">
        <f t="shared" si="378"/>
        <v>261.25</v>
      </c>
      <c r="AM125" s="382">
        <f t="shared" si="379"/>
        <v>279.5</v>
      </c>
      <c r="AN125" s="453">
        <f t="shared" si="380"/>
        <v>323</v>
      </c>
      <c r="AO125" s="457">
        <f t="shared" si="381"/>
        <v>245</v>
      </c>
      <c r="AP125" s="455">
        <f t="shared" si="382"/>
        <v>335</v>
      </c>
      <c r="AQ125" s="383">
        <f t="shared" si="383"/>
        <v>263</v>
      </c>
      <c r="AR125" s="383">
        <f t="shared" si="384"/>
        <v>83</v>
      </c>
      <c r="AS125" s="383">
        <f t="shared" si="385"/>
        <v>103</v>
      </c>
      <c r="AT125" s="383">
        <f t="shared" si="386"/>
        <v>128</v>
      </c>
      <c r="AU125" s="383">
        <f t="shared" si="387"/>
        <v>147</v>
      </c>
      <c r="AV125" s="383">
        <f t="shared" si="388"/>
        <v>149</v>
      </c>
      <c r="AW125" s="383">
        <f t="shared" si="389"/>
        <v>193</v>
      </c>
      <c r="AX125" s="383">
        <f t="shared" si="279"/>
        <v>1006</v>
      </c>
      <c r="AY125" s="383"/>
      <c r="AZ125" s="383">
        <f t="shared" si="321"/>
        <v>245</v>
      </c>
      <c r="BA125" s="382">
        <f t="shared" si="280"/>
        <v>156</v>
      </c>
      <c r="BB125" s="423">
        <v>0</v>
      </c>
      <c r="BC125" s="506">
        <f t="shared" si="273"/>
        <v>300</v>
      </c>
      <c r="BD125" s="382">
        <f t="shared" si="274"/>
        <v>200</v>
      </c>
      <c r="BE125" s="453">
        <f t="shared" si="275"/>
        <v>350</v>
      </c>
      <c r="BF125" s="382">
        <f t="shared" si="281"/>
        <v>-1172</v>
      </c>
      <c r="BG125" s="1882">
        <v>200</v>
      </c>
      <c r="BH125" s="1882">
        <v>230</v>
      </c>
      <c r="BI125" s="1882">
        <v>350</v>
      </c>
      <c r="BJ125" s="1882">
        <v>250</v>
      </c>
      <c r="BK125" s="1882">
        <v>59</v>
      </c>
      <c r="BL125" s="1882">
        <v>110</v>
      </c>
      <c r="BM125" s="1882">
        <v>130</v>
      </c>
      <c r="BN125" s="1882">
        <v>150</v>
      </c>
      <c r="BO125" s="1882">
        <v>148</v>
      </c>
      <c r="BP125" s="1882">
        <v>200</v>
      </c>
      <c r="BQ125" s="1882">
        <v>210</v>
      </c>
      <c r="BR125" s="1882">
        <v>225</v>
      </c>
      <c r="BS125" s="1882">
        <v>241</v>
      </c>
      <c r="BT125" s="13"/>
      <c r="BU125" s="384">
        <f t="shared" si="282"/>
        <v>1.79</v>
      </c>
      <c r="BV125" s="385">
        <f t="shared" si="283"/>
        <v>2.5750000000000002</v>
      </c>
      <c r="BW125" s="386">
        <f t="shared" si="284"/>
        <v>1.78</v>
      </c>
      <c r="BX125" s="3"/>
      <c r="BY125" s="387">
        <f t="shared" si="276"/>
        <v>458</v>
      </c>
      <c r="BZ125" s="382">
        <f t="shared" si="285"/>
        <v>665</v>
      </c>
      <c r="CA125" s="382">
        <f t="shared" si="286"/>
        <v>506</v>
      </c>
      <c r="CB125" s="382">
        <f t="shared" si="287"/>
        <v>401</v>
      </c>
      <c r="CC125" s="382">
        <f t="shared" si="362"/>
        <v>536</v>
      </c>
      <c r="CD125" s="382">
        <f t="shared" si="363"/>
        <v>569</v>
      </c>
      <c r="CE125" s="382">
        <f t="shared" si="364"/>
        <v>302</v>
      </c>
      <c r="CF125" s="382">
        <f t="shared" si="365"/>
        <v>155</v>
      </c>
      <c r="CG125" s="382">
        <f t="shared" si="366"/>
        <v>224</v>
      </c>
      <c r="CH125" s="382">
        <f t="shared" si="367"/>
        <v>261</v>
      </c>
      <c r="CI125" s="382">
        <f t="shared" si="368"/>
        <v>280</v>
      </c>
      <c r="CJ125" s="382">
        <f t="shared" si="369"/>
        <v>323</v>
      </c>
      <c r="CK125" s="388">
        <f t="shared" si="370"/>
        <v>368</v>
      </c>
      <c r="CL125" s="3"/>
      <c r="CM125" s="384">
        <f t="shared" si="277"/>
        <v>507</v>
      </c>
      <c r="CN125" s="385">
        <f t="shared" si="288"/>
        <v>41</v>
      </c>
      <c r="CO125" s="385">
        <f t="shared" si="390"/>
        <v>245</v>
      </c>
      <c r="CP125" s="385">
        <f t="shared" si="391"/>
        <v>335</v>
      </c>
      <c r="CQ125" s="385">
        <f t="shared" si="392"/>
        <v>263</v>
      </c>
      <c r="CR125" s="385">
        <f t="shared" si="393"/>
        <v>83</v>
      </c>
      <c r="CS125" s="385">
        <f t="shared" si="394"/>
        <v>103</v>
      </c>
      <c r="CT125" s="385">
        <f t="shared" si="395"/>
        <v>128</v>
      </c>
      <c r="CU125" s="385">
        <f t="shared" si="396"/>
        <v>147</v>
      </c>
      <c r="CV125" s="385">
        <f t="shared" si="397"/>
        <v>149</v>
      </c>
      <c r="CW125" s="385">
        <f t="shared" si="398"/>
        <v>193</v>
      </c>
      <c r="CX125" s="386">
        <f t="shared" si="399"/>
        <v>193</v>
      </c>
      <c r="CY125" s="3"/>
      <c r="CZ125" s="586"/>
      <c r="DA125" s="582">
        <v>0</v>
      </c>
      <c r="DB125" s="391">
        <v>726</v>
      </c>
      <c r="DC125" s="576">
        <v>2437</v>
      </c>
      <c r="DD125" s="389">
        <v>151</v>
      </c>
      <c r="DE125" s="390">
        <v>339</v>
      </c>
      <c r="DF125" s="390">
        <v>219</v>
      </c>
      <c r="DG125" s="390">
        <v>104</v>
      </c>
      <c r="DH125" s="390">
        <f t="shared" si="289"/>
        <v>193</v>
      </c>
      <c r="DI125" s="390"/>
      <c r="DJ125" s="390"/>
      <c r="DK125" s="390"/>
      <c r="DL125" s="390"/>
      <c r="DM125" s="390"/>
      <c r="DN125" s="390"/>
      <c r="DO125" s="390"/>
      <c r="DP125" s="391">
        <f t="shared" si="290"/>
        <v>1006</v>
      </c>
      <c r="DQ125" s="376"/>
      <c r="DR125" s="376"/>
      <c r="DS125" s="385">
        <v>4</v>
      </c>
      <c r="DT125" s="385">
        <v>4</v>
      </c>
      <c r="DU125" s="385">
        <v>1838</v>
      </c>
      <c r="DV125" s="385" t="s">
        <v>2620</v>
      </c>
      <c r="DW125" s="385">
        <v>71</v>
      </c>
      <c r="DX125" s="385" t="s">
        <v>2643</v>
      </c>
      <c r="DY125" s="385">
        <v>0</v>
      </c>
      <c r="DZ125" s="14">
        <v>72950</v>
      </c>
      <c r="EA125" s="426"/>
      <c r="EB125" s="398">
        <v>20</v>
      </c>
      <c r="EC125" s="398" t="s">
        <v>1372</v>
      </c>
      <c r="ED125" s="398" t="s">
        <v>1370</v>
      </c>
      <c r="EF125" s="601">
        <f t="shared" si="291"/>
        <v>45.8</v>
      </c>
      <c r="EG125" s="597">
        <f t="shared" si="292"/>
        <v>300</v>
      </c>
      <c r="EI125" s="605">
        <f t="shared" si="255"/>
        <v>1199</v>
      </c>
    </row>
    <row r="126" spans="1:139" s="372" customFormat="1" ht="16.149999999999999" hidden="1" customHeight="1">
      <c r="A126" s="573" t="s">
        <v>1544</v>
      </c>
      <c r="B126" s="407" t="s">
        <v>1532</v>
      </c>
      <c r="C126" s="530" t="s">
        <v>1532</v>
      </c>
      <c r="D126" s="393" t="s">
        <v>2151</v>
      </c>
      <c r="E126" s="393" t="s">
        <v>387</v>
      </c>
      <c r="F126" s="393"/>
      <c r="G126" s="393" t="s">
        <v>507</v>
      </c>
      <c r="H126" s="393" t="s">
        <v>73</v>
      </c>
      <c r="I126" s="393" t="s">
        <v>1542</v>
      </c>
      <c r="J126" s="393" t="s">
        <v>48</v>
      </c>
      <c r="K126" s="393"/>
      <c r="L126" s="393" t="s">
        <v>47</v>
      </c>
      <c r="M126" s="396"/>
      <c r="N126" s="392">
        <v>44902</v>
      </c>
      <c r="O126" s="408">
        <v>3</v>
      </c>
      <c r="P126" s="14">
        <v>59395</v>
      </c>
      <c r="Q126" s="14">
        <v>59395</v>
      </c>
      <c r="R126" s="576">
        <v>2550</v>
      </c>
      <c r="S126" s="391">
        <v>1328</v>
      </c>
      <c r="T126" s="382">
        <v>299</v>
      </c>
      <c r="U126" s="382">
        <v>609</v>
      </c>
      <c r="V126" s="423">
        <v>35</v>
      </c>
      <c r="W126" s="1882">
        <v>350</v>
      </c>
      <c r="X126" s="382">
        <f t="shared" si="322"/>
        <v>294</v>
      </c>
      <c r="Y126" s="423">
        <v>528</v>
      </c>
      <c r="Z126" s="1882">
        <v>254</v>
      </c>
      <c r="AA126" s="382">
        <f t="shared" si="278"/>
        <v>568</v>
      </c>
      <c r="AB126" s="423">
        <v>0</v>
      </c>
      <c r="AC126" s="1882">
        <v>450</v>
      </c>
      <c r="AD126" s="569">
        <v>1.875</v>
      </c>
      <c r="AE126" s="569">
        <v>1.875</v>
      </c>
      <c r="AF126" s="382">
        <f t="shared" si="372"/>
        <v>432.5</v>
      </c>
      <c r="AG126" s="382">
        <f t="shared" si="373"/>
        <v>466.75</v>
      </c>
      <c r="AH126" s="382">
        <f t="shared" si="374"/>
        <v>588.25</v>
      </c>
      <c r="AI126" s="382">
        <f t="shared" si="375"/>
        <v>426.125</v>
      </c>
      <c r="AJ126" s="382">
        <f t="shared" si="376"/>
        <v>218.25</v>
      </c>
      <c r="AK126" s="382">
        <f t="shared" si="377"/>
        <v>325</v>
      </c>
      <c r="AL126" s="382">
        <f t="shared" si="378"/>
        <v>375</v>
      </c>
      <c r="AM126" s="382">
        <f t="shared" si="379"/>
        <v>376.75</v>
      </c>
      <c r="AN126" s="453">
        <f t="shared" si="380"/>
        <v>394.5</v>
      </c>
      <c r="AO126" s="457">
        <f t="shared" si="381"/>
        <v>315</v>
      </c>
      <c r="AP126" s="455">
        <f t="shared" si="382"/>
        <v>274</v>
      </c>
      <c r="AQ126" s="383">
        <f t="shared" si="383"/>
        <v>341</v>
      </c>
      <c r="AR126" s="383">
        <f t="shared" si="384"/>
        <v>120</v>
      </c>
      <c r="AS126" s="383">
        <f t="shared" si="385"/>
        <v>142</v>
      </c>
      <c r="AT126" s="383">
        <f t="shared" si="386"/>
        <v>194</v>
      </c>
      <c r="AU126" s="383">
        <f t="shared" si="387"/>
        <v>200</v>
      </c>
      <c r="AV126" s="383">
        <f t="shared" si="388"/>
        <v>202</v>
      </c>
      <c r="AW126" s="383">
        <f t="shared" si="389"/>
        <v>218</v>
      </c>
      <c r="AX126" s="383">
        <f t="shared" si="279"/>
        <v>1172</v>
      </c>
      <c r="AY126" s="383"/>
      <c r="AZ126" s="383">
        <f t="shared" si="321"/>
        <v>315</v>
      </c>
      <c r="BA126" s="382">
        <f t="shared" si="280"/>
        <v>118</v>
      </c>
      <c r="BB126" s="423">
        <v>0</v>
      </c>
      <c r="BC126" s="506">
        <f t="shared" si="273"/>
        <v>350</v>
      </c>
      <c r="BD126" s="382">
        <f t="shared" si="274"/>
        <v>254</v>
      </c>
      <c r="BE126" s="453">
        <f t="shared" si="275"/>
        <v>450</v>
      </c>
      <c r="BF126" s="382">
        <f t="shared" si="281"/>
        <v>-1187</v>
      </c>
      <c r="BG126" s="1882">
        <v>240</v>
      </c>
      <c r="BH126" s="1882">
        <v>220</v>
      </c>
      <c r="BI126" s="1882">
        <v>282</v>
      </c>
      <c r="BJ126" s="1882">
        <v>350</v>
      </c>
      <c r="BK126" s="1882">
        <v>87</v>
      </c>
      <c r="BL126" s="1882">
        <v>150</v>
      </c>
      <c r="BM126" s="1882">
        <v>200</v>
      </c>
      <c r="BN126" s="1882">
        <v>200</v>
      </c>
      <c r="BO126" s="1882">
        <v>202</v>
      </c>
      <c r="BP126" s="1882">
        <v>220</v>
      </c>
      <c r="BQ126" s="1882">
        <v>231</v>
      </c>
      <c r="BR126" s="1882">
        <v>247</v>
      </c>
      <c r="BS126" s="1882">
        <v>264</v>
      </c>
      <c r="BT126" s="13"/>
      <c r="BU126" s="384">
        <f t="shared" si="282"/>
        <v>2.0111111111111111</v>
      </c>
      <c r="BV126" s="385">
        <f t="shared" si="283"/>
        <v>1.0888888888888888</v>
      </c>
      <c r="BW126" s="386">
        <f t="shared" si="284"/>
        <v>1.4916666666666667</v>
      </c>
      <c r="BX126" s="3"/>
      <c r="BY126" s="387">
        <f t="shared" si="276"/>
        <v>609</v>
      </c>
      <c r="BZ126" s="382">
        <f t="shared" si="285"/>
        <v>294</v>
      </c>
      <c r="CA126" s="382">
        <f t="shared" si="286"/>
        <v>568</v>
      </c>
      <c r="CB126" s="382">
        <f t="shared" si="287"/>
        <v>433</v>
      </c>
      <c r="CC126" s="382">
        <f t="shared" si="362"/>
        <v>467</v>
      </c>
      <c r="CD126" s="382">
        <f t="shared" si="363"/>
        <v>588</v>
      </c>
      <c r="CE126" s="382">
        <f t="shared" si="364"/>
        <v>426</v>
      </c>
      <c r="CF126" s="382">
        <f t="shared" si="365"/>
        <v>218</v>
      </c>
      <c r="CG126" s="382">
        <f t="shared" si="366"/>
        <v>325</v>
      </c>
      <c r="CH126" s="382">
        <f t="shared" si="367"/>
        <v>375</v>
      </c>
      <c r="CI126" s="382">
        <f t="shared" si="368"/>
        <v>377</v>
      </c>
      <c r="CJ126" s="382">
        <f t="shared" si="369"/>
        <v>395</v>
      </c>
      <c r="CK126" s="388">
        <f t="shared" si="370"/>
        <v>411</v>
      </c>
      <c r="CL126" s="3"/>
      <c r="CM126" s="384">
        <f t="shared" si="277"/>
        <v>35</v>
      </c>
      <c r="CN126" s="385">
        <f t="shared" si="288"/>
        <v>528</v>
      </c>
      <c r="CO126" s="385">
        <f t="shared" si="390"/>
        <v>315</v>
      </c>
      <c r="CP126" s="385">
        <f t="shared" si="391"/>
        <v>274</v>
      </c>
      <c r="CQ126" s="385">
        <f t="shared" si="392"/>
        <v>341</v>
      </c>
      <c r="CR126" s="385">
        <f t="shared" si="393"/>
        <v>120</v>
      </c>
      <c r="CS126" s="385">
        <f t="shared" si="394"/>
        <v>142</v>
      </c>
      <c r="CT126" s="385">
        <f t="shared" si="395"/>
        <v>194</v>
      </c>
      <c r="CU126" s="385">
        <f t="shared" si="396"/>
        <v>200</v>
      </c>
      <c r="CV126" s="385">
        <f t="shared" si="397"/>
        <v>202</v>
      </c>
      <c r="CW126" s="385">
        <f t="shared" si="398"/>
        <v>218</v>
      </c>
      <c r="CX126" s="386">
        <f t="shared" si="399"/>
        <v>218</v>
      </c>
      <c r="CY126" s="3"/>
      <c r="CZ126" s="586"/>
      <c r="DA126" s="582">
        <v>0</v>
      </c>
      <c r="DB126" s="391">
        <v>1376</v>
      </c>
      <c r="DC126" s="576">
        <v>2550</v>
      </c>
      <c r="DD126" s="389">
        <v>0</v>
      </c>
      <c r="DE126" s="390">
        <v>494</v>
      </c>
      <c r="DF126" s="390">
        <v>156</v>
      </c>
      <c r="DG126" s="390">
        <v>379</v>
      </c>
      <c r="DH126" s="390">
        <f t="shared" si="289"/>
        <v>299</v>
      </c>
      <c r="DI126" s="390"/>
      <c r="DJ126" s="390"/>
      <c r="DK126" s="390"/>
      <c r="DL126" s="390"/>
      <c r="DM126" s="390"/>
      <c r="DN126" s="390"/>
      <c r="DO126" s="390"/>
      <c r="DP126" s="391">
        <f t="shared" si="290"/>
        <v>1328</v>
      </c>
      <c r="DQ126" s="376"/>
      <c r="DR126" s="376"/>
      <c r="DS126" s="385">
        <v>4</v>
      </c>
      <c r="DT126" s="385">
        <v>4</v>
      </c>
      <c r="DU126" s="385">
        <v>1805</v>
      </c>
      <c r="DV126" s="385" t="s">
        <v>2620</v>
      </c>
      <c r="DW126" s="385">
        <v>71</v>
      </c>
      <c r="DX126" s="385" t="s">
        <v>2643</v>
      </c>
      <c r="DY126" s="385">
        <v>0</v>
      </c>
      <c r="DZ126" s="14">
        <v>59395</v>
      </c>
      <c r="EA126" s="426"/>
      <c r="EB126" s="398">
        <v>17</v>
      </c>
      <c r="EC126" s="398" t="s">
        <v>1372</v>
      </c>
      <c r="ED126" s="398" t="s">
        <v>1370</v>
      </c>
      <c r="EF126" s="601">
        <f t="shared" si="291"/>
        <v>52.2</v>
      </c>
      <c r="EG126" s="597">
        <f t="shared" si="292"/>
        <v>350</v>
      </c>
      <c r="EI126" s="605">
        <f t="shared" ref="EI126:EI189" si="400">T126+U126+V126+Y126+AB126+BB126</f>
        <v>1471</v>
      </c>
    </row>
    <row r="127" spans="1:139" s="372" customFormat="1" ht="16.149999999999999" hidden="1" customHeight="1">
      <c r="A127" s="573" t="s">
        <v>1544</v>
      </c>
      <c r="B127" s="407" t="s">
        <v>2884</v>
      </c>
      <c r="C127" s="530" t="s">
        <v>1535</v>
      </c>
      <c r="D127" s="393" t="s">
        <v>2151</v>
      </c>
      <c r="E127" s="393" t="s">
        <v>93</v>
      </c>
      <c r="F127" s="393"/>
      <c r="G127" s="393" t="s">
        <v>504</v>
      </c>
      <c r="H127" s="393" t="s">
        <v>73</v>
      </c>
      <c r="I127" s="393" t="s">
        <v>1542</v>
      </c>
      <c r="J127" s="393" t="s">
        <v>48</v>
      </c>
      <c r="K127" s="393"/>
      <c r="L127" s="393" t="s">
        <v>47</v>
      </c>
      <c r="M127" s="396"/>
      <c r="N127" s="392">
        <v>44902</v>
      </c>
      <c r="O127" s="408">
        <v>3</v>
      </c>
      <c r="P127" s="14">
        <v>62516</v>
      </c>
      <c r="Q127" s="14">
        <v>62516</v>
      </c>
      <c r="R127" s="576">
        <v>17917</v>
      </c>
      <c r="S127" s="391">
        <v>10961</v>
      </c>
      <c r="T127" s="382">
        <v>2203</v>
      </c>
      <c r="U127" s="382">
        <v>2429</v>
      </c>
      <c r="V127" s="423">
        <v>2864</v>
      </c>
      <c r="W127" s="1882">
        <v>2000</v>
      </c>
      <c r="X127" s="382">
        <f t="shared" si="322"/>
        <v>3293</v>
      </c>
      <c r="Y127" s="423">
        <v>2429</v>
      </c>
      <c r="Z127" s="1882">
        <v>1500</v>
      </c>
      <c r="AA127" s="382">
        <f t="shared" si="278"/>
        <v>4222</v>
      </c>
      <c r="AB127" s="423">
        <v>0</v>
      </c>
      <c r="AC127" s="1882">
        <v>2000</v>
      </c>
      <c r="AD127" s="569">
        <v>1.875</v>
      </c>
      <c r="AE127" s="569">
        <v>1.875</v>
      </c>
      <c r="AF127" s="382">
        <f t="shared" si="372"/>
        <v>2845</v>
      </c>
      <c r="AG127" s="382">
        <f t="shared" si="373"/>
        <v>4789.625</v>
      </c>
      <c r="AH127" s="382">
        <f t="shared" si="374"/>
        <v>5921</v>
      </c>
      <c r="AI127" s="382">
        <f t="shared" si="375"/>
        <v>3972.125</v>
      </c>
      <c r="AJ127" s="382">
        <f t="shared" si="376"/>
        <v>2435.125</v>
      </c>
      <c r="AK127" s="382">
        <f t="shared" si="377"/>
        <v>3711.25</v>
      </c>
      <c r="AL127" s="382">
        <f t="shared" si="378"/>
        <v>3669</v>
      </c>
      <c r="AM127" s="382">
        <f t="shared" si="379"/>
        <v>4117.875</v>
      </c>
      <c r="AN127" s="453">
        <f t="shared" si="380"/>
        <v>4399</v>
      </c>
      <c r="AO127" s="457">
        <f t="shared" si="381"/>
        <v>623</v>
      </c>
      <c r="AP127" s="455">
        <f t="shared" si="382"/>
        <v>2935</v>
      </c>
      <c r="AQ127" s="383">
        <f t="shared" si="383"/>
        <v>3251</v>
      </c>
      <c r="AR127" s="383">
        <f t="shared" si="384"/>
        <v>1102</v>
      </c>
      <c r="AS127" s="383">
        <f t="shared" si="385"/>
        <v>1743</v>
      </c>
      <c r="AT127" s="383">
        <f t="shared" si="386"/>
        <v>2067</v>
      </c>
      <c r="AU127" s="383">
        <f t="shared" si="387"/>
        <v>1837</v>
      </c>
      <c r="AV127" s="383">
        <f t="shared" si="388"/>
        <v>2543</v>
      </c>
      <c r="AW127" s="383">
        <f t="shared" si="389"/>
        <v>2081</v>
      </c>
      <c r="AX127" s="383">
        <f t="shared" si="279"/>
        <v>7722</v>
      </c>
      <c r="AY127" s="383"/>
      <c r="AZ127" s="383">
        <f t="shared" si="321"/>
        <v>623</v>
      </c>
      <c r="BA127" s="382">
        <f t="shared" si="280"/>
        <v>2222</v>
      </c>
      <c r="BB127" s="423">
        <v>0</v>
      </c>
      <c r="BC127" s="506">
        <f t="shared" si="273"/>
        <v>2000</v>
      </c>
      <c r="BD127" s="382">
        <f t="shared" si="274"/>
        <v>1500</v>
      </c>
      <c r="BE127" s="453">
        <f t="shared" si="275"/>
        <v>2000</v>
      </c>
      <c r="BF127" s="382">
        <f t="shared" si="281"/>
        <v>-9232</v>
      </c>
      <c r="BG127" s="1882">
        <v>990</v>
      </c>
      <c r="BH127" s="1882">
        <v>2120</v>
      </c>
      <c r="BI127" s="1882">
        <v>3051</v>
      </c>
      <c r="BJ127" s="1882">
        <v>3280</v>
      </c>
      <c r="BK127" s="1882">
        <v>791</v>
      </c>
      <c r="BL127" s="1882">
        <v>1879</v>
      </c>
      <c r="BM127" s="1882">
        <v>2094</v>
      </c>
      <c r="BN127" s="1882">
        <v>1800</v>
      </c>
      <c r="BO127" s="1882">
        <v>2649</v>
      </c>
      <c r="BP127" s="1882">
        <v>2000</v>
      </c>
      <c r="BQ127" s="1882">
        <v>2100</v>
      </c>
      <c r="BR127" s="1882">
        <v>2247</v>
      </c>
      <c r="BS127" s="1882">
        <v>2404</v>
      </c>
      <c r="BT127" s="13"/>
      <c r="BU127" s="384">
        <f t="shared" si="282"/>
        <v>1.286</v>
      </c>
      <c r="BV127" s="385">
        <f t="shared" si="283"/>
        <v>1.8965000000000001</v>
      </c>
      <c r="BW127" s="386">
        <f t="shared" si="284"/>
        <v>2.581132075471698</v>
      </c>
      <c r="BX127" s="3"/>
      <c r="BY127" s="387">
        <f t="shared" si="276"/>
        <v>2429</v>
      </c>
      <c r="BZ127" s="382">
        <f t="shared" si="285"/>
        <v>3293</v>
      </c>
      <c r="CA127" s="382">
        <f t="shared" si="286"/>
        <v>4222</v>
      </c>
      <c r="CB127" s="382">
        <f t="shared" si="287"/>
        <v>2845</v>
      </c>
      <c r="CC127" s="382">
        <f t="shared" si="362"/>
        <v>4790</v>
      </c>
      <c r="CD127" s="382">
        <f t="shared" si="363"/>
        <v>5921</v>
      </c>
      <c r="CE127" s="382">
        <f t="shared" si="364"/>
        <v>3972</v>
      </c>
      <c r="CF127" s="382">
        <f t="shared" si="365"/>
        <v>2435</v>
      </c>
      <c r="CG127" s="382">
        <f t="shared" si="366"/>
        <v>3711</v>
      </c>
      <c r="CH127" s="382">
        <f t="shared" si="367"/>
        <v>3669</v>
      </c>
      <c r="CI127" s="382">
        <f t="shared" si="368"/>
        <v>4118</v>
      </c>
      <c r="CJ127" s="382">
        <f t="shared" si="369"/>
        <v>4399</v>
      </c>
      <c r="CK127" s="388">
        <f t="shared" si="370"/>
        <v>3831</v>
      </c>
      <c r="CL127" s="3"/>
      <c r="CM127" s="384">
        <f t="shared" si="277"/>
        <v>2864</v>
      </c>
      <c r="CN127" s="385">
        <f t="shared" si="288"/>
        <v>2429</v>
      </c>
      <c r="CO127" s="385">
        <f t="shared" si="390"/>
        <v>623</v>
      </c>
      <c r="CP127" s="385">
        <f t="shared" si="391"/>
        <v>2935</v>
      </c>
      <c r="CQ127" s="385">
        <f t="shared" si="392"/>
        <v>3251</v>
      </c>
      <c r="CR127" s="385">
        <f t="shared" si="393"/>
        <v>1102</v>
      </c>
      <c r="CS127" s="385">
        <f t="shared" si="394"/>
        <v>1743</v>
      </c>
      <c r="CT127" s="385">
        <f t="shared" si="395"/>
        <v>2067</v>
      </c>
      <c r="CU127" s="385">
        <f t="shared" si="396"/>
        <v>1837</v>
      </c>
      <c r="CV127" s="385">
        <f t="shared" si="397"/>
        <v>2543</v>
      </c>
      <c r="CW127" s="385">
        <f t="shared" si="398"/>
        <v>2081</v>
      </c>
      <c r="CX127" s="386">
        <f t="shared" si="399"/>
        <v>2081</v>
      </c>
      <c r="CY127" s="3"/>
      <c r="CZ127" s="586"/>
      <c r="DA127" s="582">
        <v>0</v>
      </c>
      <c r="DB127" s="391">
        <v>9374</v>
      </c>
      <c r="DC127" s="576">
        <v>17917</v>
      </c>
      <c r="DD127" s="389">
        <v>913</v>
      </c>
      <c r="DE127" s="390">
        <v>3379</v>
      </c>
      <c r="DF127" s="390">
        <v>3313</v>
      </c>
      <c r="DG127" s="390">
        <v>1153</v>
      </c>
      <c r="DH127" s="390">
        <f t="shared" si="289"/>
        <v>2203</v>
      </c>
      <c r="DI127" s="390"/>
      <c r="DJ127" s="390"/>
      <c r="DK127" s="390"/>
      <c r="DL127" s="390"/>
      <c r="DM127" s="390"/>
      <c r="DN127" s="390"/>
      <c r="DO127" s="390"/>
      <c r="DP127" s="391">
        <f t="shared" si="290"/>
        <v>10961</v>
      </c>
      <c r="DQ127" s="376"/>
      <c r="DR127" s="376"/>
      <c r="DS127" s="385">
        <v>4</v>
      </c>
      <c r="DT127" s="385">
        <v>4</v>
      </c>
      <c r="DU127" s="385">
        <v>1800</v>
      </c>
      <c r="DV127" s="385" t="s">
        <v>2620</v>
      </c>
      <c r="DW127" s="385">
        <v>71</v>
      </c>
      <c r="DX127" s="385" t="s">
        <v>2643</v>
      </c>
      <c r="DY127" s="385">
        <v>0</v>
      </c>
      <c r="DZ127" s="14">
        <v>62516</v>
      </c>
      <c r="EA127" s="426"/>
      <c r="EB127" s="398">
        <v>18</v>
      </c>
      <c r="EC127" s="398" t="s">
        <v>1372</v>
      </c>
      <c r="ED127" s="398" t="s">
        <v>1370</v>
      </c>
      <c r="EF127" s="601">
        <f t="shared" si="291"/>
        <v>36.434999999999995</v>
      </c>
      <c r="EG127" s="597">
        <f t="shared" si="292"/>
        <v>2000</v>
      </c>
      <c r="EI127" s="605">
        <f t="shared" si="400"/>
        <v>9925</v>
      </c>
    </row>
    <row r="128" spans="1:139" s="372" customFormat="1" ht="16.149999999999999" hidden="1" customHeight="1">
      <c r="A128" s="573" t="s">
        <v>1544</v>
      </c>
      <c r="B128" s="407" t="s">
        <v>1531</v>
      </c>
      <c r="C128" s="530" t="s">
        <v>1531</v>
      </c>
      <c r="D128" s="393" t="s">
        <v>2151</v>
      </c>
      <c r="E128" s="393" t="s">
        <v>173</v>
      </c>
      <c r="F128" s="393"/>
      <c r="G128" s="393" t="s">
        <v>2401</v>
      </c>
      <c r="H128" s="393" t="s">
        <v>73</v>
      </c>
      <c r="I128" s="393" t="s">
        <v>1542</v>
      </c>
      <c r="J128" s="393" t="s">
        <v>48</v>
      </c>
      <c r="K128" s="393"/>
      <c r="L128" s="393" t="s">
        <v>47</v>
      </c>
      <c r="M128" s="396"/>
      <c r="N128" s="392">
        <v>44902</v>
      </c>
      <c r="O128" s="408">
        <v>3</v>
      </c>
      <c r="P128" s="14">
        <v>57658</v>
      </c>
      <c r="Q128" s="14">
        <v>57658</v>
      </c>
      <c r="R128" s="576">
        <v>4403</v>
      </c>
      <c r="S128" s="391">
        <v>2438</v>
      </c>
      <c r="T128" s="382">
        <v>566</v>
      </c>
      <c r="U128" s="382">
        <v>357</v>
      </c>
      <c r="V128" s="423">
        <v>842</v>
      </c>
      <c r="W128" s="1882">
        <v>400</v>
      </c>
      <c r="X128" s="382">
        <f t="shared" si="322"/>
        <v>799</v>
      </c>
      <c r="Y128" s="423">
        <v>350</v>
      </c>
      <c r="Z128" s="1882">
        <v>450</v>
      </c>
      <c r="AA128" s="382">
        <f t="shared" si="278"/>
        <v>699</v>
      </c>
      <c r="AB128" s="423">
        <v>0</v>
      </c>
      <c r="AC128" s="1882">
        <v>550</v>
      </c>
      <c r="AD128" s="569">
        <v>1.875</v>
      </c>
      <c r="AE128" s="569">
        <v>1.875</v>
      </c>
      <c r="AF128" s="382">
        <f t="shared" si="372"/>
        <v>800</v>
      </c>
      <c r="AG128" s="382">
        <f t="shared" si="373"/>
        <v>904.875</v>
      </c>
      <c r="AH128" s="382">
        <f t="shared" si="374"/>
        <v>1189.5</v>
      </c>
      <c r="AI128" s="382">
        <f t="shared" si="375"/>
        <v>848.75</v>
      </c>
      <c r="AJ128" s="382">
        <f t="shared" si="376"/>
        <v>476.25</v>
      </c>
      <c r="AK128" s="382">
        <f t="shared" si="377"/>
        <v>743.75</v>
      </c>
      <c r="AL128" s="382">
        <f t="shared" si="378"/>
        <v>800</v>
      </c>
      <c r="AM128" s="382">
        <f t="shared" si="379"/>
        <v>811.25</v>
      </c>
      <c r="AN128" s="453">
        <f t="shared" si="380"/>
        <v>820</v>
      </c>
      <c r="AO128" s="457">
        <f t="shared" si="381"/>
        <v>651</v>
      </c>
      <c r="AP128" s="455">
        <f t="shared" si="382"/>
        <v>555</v>
      </c>
      <c r="AQ128" s="383">
        <f t="shared" si="383"/>
        <v>685</v>
      </c>
      <c r="AR128" s="383">
        <f t="shared" si="384"/>
        <v>236</v>
      </c>
      <c r="AS128" s="383">
        <f t="shared" si="385"/>
        <v>327</v>
      </c>
      <c r="AT128" s="383">
        <f t="shared" si="386"/>
        <v>438</v>
      </c>
      <c r="AU128" s="383">
        <f t="shared" si="387"/>
        <v>406</v>
      </c>
      <c r="AV128" s="383">
        <f t="shared" si="388"/>
        <v>461</v>
      </c>
      <c r="AW128" s="383">
        <f t="shared" si="389"/>
        <v>409</v>
      </c>
      <c r="AX128" s="383">
        <f t="shared" si="279"/>
        <v>1549</v>
      </c>
      <c r="AY128" s="383"/>
      <c r="AZ128" s="383">
        <f t="shared" si="321"/>
        <v>651</v>
      </c>
      <c r="BA128" s="382">
        <f t="shared" si="280"/>
        <v>149</v>
      </c>
      <c r="BB128" s="423">
        <v>0</v>
      </c>
      <c r="BC128" s="506">
        <f t="shared" si="273"/>
        <v>400</v>
      </c>
      <c r="BD128" s="382">
        <f t="shared" si="274"/>
        <v>450</v>
      </c>
      <c r="BE128" s="453">
        <f t="shared" si="275"/>
        <v>550</v>
      </c>
      <c r="BF128" s="382">
        <f t="shared" si="281"/>
        <v>-2470</v>
      </c>
      <c r="BG128" s="1882">
        <v>450</v>
      </c>
      <c r="BH128" s="1882">
        <v>400</v>
      </c>
      <c r="BI128" s="1882">
        <v>577</v>
      </c>
      <c r="BJ128" s="1882">
        <v>700</v>
      </c>
      <c r="BK128" s="1882">
        <v>170</v>
      </c>
      <c r="BL128" s="1882">
        <v>350</v>
      </c>
      <c r="BM128" s="1882">
        <v>450</v>
      </c>
      <c r="BN128" s="1882">
        <v>400</v>
      </c>
      <c r="BO128" s="1882">
        <v>470</v>
      </c>
      <c r="BP128" s="1882">
        <v>400</v>
      </c>
      <c r="BQ128" s="1882">
        <v>420</v>
      </c>
      <c r="BR128" s="1882">
        <v>449</v>
      </c>
      <c r="BS128" s="1882">
        <v>480</v>
      </c>
      <c r="BT128" s="13"/>
      <c r="BU128" s="384">
        <f t="shared" si="282"/>
        <v>0.89249999999999996</v>
      </c>
      <c r="BV128" s="385">
        <f t="shared" si="283"/>
        <v>1.6345454545454545</v>
      </c>
      <c r="BW128" s="386">
        <f t="shared" si="284"/>
        <v>1.3311111111111111</v>
      </c>
      <c r="BX128" s="3"/>
      <c r="BY128" s="387">
        <f t="shared" si="276"/>
        <v>357</v>
      </c>
      <c r="BZ128" s="382">
        <f t="shared" si="285"/>
        <v>799</v>
      </c>
      <c r="CA128" s="382">
        <f t="shared" si="286"/>
        <v>699</v>
      </c>
      <c r="CB128" s="382">
        <f t="shared" si="287"/>
        <v>800</v>
      </c>
      <c r="CC128" s="382">
        <f t="shared" si="362"/>
        <v>905</v>
      </c>
      <c r="CD128" s="382">
        <f t="shared" si="363"/>
        <v>1190</v>
      </c>
      <c r="CE128" s="382">
        <f t="shared" si="364"/>
        <v>849</v>
      </c>
      <c r="CF128" s="382">
        <f t="shared" si="365"/>
        <v>476</v>
      </c>
      <c r="CG128" s="382">
        <f t="shared" si="366"/>
        <v>744</v>
      </c>
      <c r="CH128" s="382">
        <f t="shared" si="367"/>
        <v>800</v>
      </c>
      <c r="CI128" s="382">
        <f t="shared" si="368"/>
        <v>811</v>
      </c>
      <c r="CJ128" s="382">
        <f t="shared" si="369"/>
        <v>820</v>
      </c>
      <c r="CK128" s="388">
        <f t="shared" si="370"/>
        <v>759</v>
      </c>
      <c r="CL128" s="3"/>
      <c r="CM128" s="384">
        <f t="shared" si="277"/>
        <v>842</v>
      </c>
      <c r="CN128" s="385">
        <f t="shared" si="288"/>
        <v>350</v>
      </c>
      <c r="CO128" s="385">
        <f t="shared" si="390"/>
        <v>651</v>
      </c>
      <c r="CP128" s="385">
        <f t="shared" si="391"/>
        <v>555</v>
      </c>
      <c r="CQ128" s="385">
        <f t="shared" si="392"/>
        <v>685</v>
      </c>
      <c r="CR128" s="385">
        <f t="shared" si="393"/>
        <v>236</v>
      </c>
      <c r="CS128" s="385">
        <f t="shared" si="394"/>
        <v>327</v>
      </c>
      <c r="CT128" s="385">
        <f t="shared" si="395"/>
        <v>438</v>
      </c>
      <c r="CU128" s="385">
        <f t="shared" si="396"/>
        <v>406</v>
      </c>
      <c r="CV128" s="385">
        <f t="shared" si="397"/>
        <v>461</v>
      </c>
      <c r="CW128" s="385">
        <f t="shared" si="398"/>
        <v>409</v>
      </c>
      <c r="CX128" s="386">
        <f t="shared" si="399"/>
        <v>409</v>
      </c>
      <c r="CY128" s="3"/>
      <c r="CZ128" s="586"/>
      <c r="DA128" s="582">
        <v>0</v>
      </c>
      <c r="DB128" s="391">
        <v>1777</v>
      </c>
      <c r="DC128" s="576">
        <v>4403</v>
      </c>
      <c r="DD128" s="389">
        <v>177</v>
      </c>
      <c r="DE128" s="390">
        <v>478</v>
      </c>
      <c r="DF128" s="390">
        <v>803</v>
      </c>
      <c r="DG128" s="390">
        <v>414</v>
      </c>
      <c r="DH128" s="390">
        <f t="shared" si="289"/>
        <v>566</v>
      </c>
      <c r="DI128" s="390"/>
      <c r="DJ128" s="390"/>
      <c r="DK128" s="390"/>
      <c r="DL128" s="390"/>
      <c r="DM128" s="390"/>
      <c r="DN128" s="390"/>
      <c r="DO128" s="390"/>
      <c r="DP128" s="391">
        <f t="shared" si="290"/>
        <v>2438</v>
      </c>
      <c r="DQ128" s="376"/>
      <c r="DR128" s="376"/>
      <c r="DS128" s="385">
        <v>4</v>
      </c>
      <c r="DT128" s="385">
        <v>4</v>
      </c>
      <c r="DU128" s="385">
        <v>1801</v>
      </c>
      <c r="DV128" s="385" t="s">
        <v>2620</v>
      </c>
      <c r="DW128" s="385">
        <v>71</v>
      </c>
      <c r="DX128" s="385" t="s">
        <v>2643</v>
      </c>
      <c r="DY128" s="385">
        <v>0</v>
      </c>
      <c r="DZ128" s="14">
        <v>57658</v>
      </c>
      <c r="EA128" s="426"/>
      <c r="EB128" s="398">
        <v>17</v>
      </c>
      <c r="EC128" s="398" t="s">
        <v>1372</v>
      </c>
      <c r="ED128" s="398" t="s">
        <v>1370</v>
      </c>
      <c r="EF128" s="601">
        <f t="shared" si="291"/>
        <v>26.774999999999999</v>
      </c>
      <c r="EG128" s="597">
        <f t="shared" si="292"/>
        <v>400</v>
      </c>
      <c r="EI128" s="605">
        <f t="shared" si="400"/>
        <v>2115</v>
      </c>
    </row>
    <row r="129" spans="1:139" s="372" customFormat="1" ht="16.149999999999999" hidden="1" customHeight="1">
      <c r="A129" s="573" t="s">
        <v>1544</v>
      </c>
      <c r="B129" s="407" t="s">
        <v>1540</v>
      </c>
      <c r="C129" s="530" t="s">
        <v>1540</v>
      </c>
      <c r="D129" s="393" t="s">
        <v>2151</v>
      </c>
      <c r="E129" s="393" t="s">
        <v>431</v>
      </c>
      <c r="F129" s="393"/>
      <c r="G129" s="393" t="s">
        <v>1091</v>
      </c>
      <c r="H129" s="393" t="s">
        <v>73</v>
      </c>
      <c r="I129" s="393" t="s">
        <v>1542</v>
      </c>
      <c r="J129" s="393" t="s">
        <v>48</v>
      </c>
      <c r="K129" s="393"/>
      <c r="L129" s="393" t="s">
        <v>47</v>
      </c>
      <c r="M129" s="396"/>
      <c r="N129" s="392">
        <v>44902</v>
      </c>
      <c r="O129" s="408">
        <v>3</v>
      </c>
      <c r="P129" s="14">
        <v>75873</v>
      </c>
      <c r="Q129" s="14">
        <v>75873</v>
      </c>
      <c r="R129" s="576">
        <v>5979</v>
      </c>
      <c r="S129" s="391">
        <v>2267</v>
      </c>
      <c r="T129" s="382">
        <v>450</v>
      </c>
      <c r="U129" s="382">
        <v>694</v>
      </c>
      <c r="V129" s="423">
        <v>670</v>
      </c>
      <c r="W129" s="1882">
        <v>400</v>
      </c>
      <c r="X129" s="382">
        <f t="shared" si="322"/>
        <v>964</v>
      </c>
      <c r="Y129" s="423">
        <v>1504</v>
      </c>
      <c r="Z129" s="1882">
        <v>800</v>
      </c>
      <c r="AA129" s="382">
        <f t="shared" si="278"/>
        <v>1668</v>
      </c>
      <c r="AB129" s="423">
        <v>0</v>
      </c>
      <c r="AC129" s="1882">
        <v>1100</v>
      </c>
      <c r="AD129" s="569">
        <v>1.875</v>
      </c>
      <c r="AE129" s="569">
        <v>1.875</v>
      </c>
      <c r="AF129" s="382">
        <f t="shared" si="372"/>
        <v>1037.5</v>
      </c>
      <c r="AG129" s="382">
        <f t="shared" si="373"/>
        <v>1105.5</v>
      </c>
      <c r="AH129" s="382">
        <f t="shared" si="374"/>
        <v>1392</v>
      </c>
      <c r="AI129" s="382">
        <f t="shared" si="375"/>
        <v>976.75</v>
      </c>
      <c r="AJ129" s="382">
        <f t="shared" si="376"/>
        <v>552</v>
      </c>
      <c r="AK129" s="382">
        <f t="shared" si="377"/>
        <v>837.5</v>
      </c>
      <c r="AL129" s="382">
        <f t="shared" si="378"/>
        <v>850</v>
      </c>
      <c r="AM129" s="382">
        <f t="shared" si="379"/>
        <v>870.75</v>
      </c>
      <c r="AN129" s="453">
        <f t="shared" si="380"/>
        <v>975.5</v>
      </c>
      <c r="AO129" s="457">
        <f t="shared" si="381"/>
        <v>470</v>
      </c>
      <c r="AP129" s="455">
        <f t="shared" si="382"/>
        <v>668</v>
      </c>
      <c r="AQ129" s="383">
        <f t="shared" si="383"/>
        <v>786</v>
      </c>
      <c r="AR129" s="383">
        <f t="shared" si="384"/>
        <v>277</v>
      </c>
      <c r="AS129" s="383">
        <f t="shared" si="385"/>
        <v>375</v>
      </c>
      <c r="AT129" s="383">
        <f t="shared" si="386"/>
        <v>488</v>
      </c>
      <c r="AU129" s="383">
        <f t="shared" si="387"/>
        <v>412</v>
      </c>
      <c r="AV129" s="383">
        <f t="shared" si="388"/>
        <v>521</v>
      </c>
      <c r="AW129" s="383">
        <f t="shared" si="389"/>
        <v>505</v>
      </c>
      <c r="AX129" s="383">
        <f t="shared" si="279"/>
        <v>2868</v>
      </c>
      <c r="AY129" s="383"/>
      <c r="AZ129" s="383">
        <f t="shared" si="321"/>
        <v>470</v>
      </c>
      <c r="BA129" s="382">
        <f t="shared" si="280"/>
        <v>568</v>
      </c>
      <c r="BB129" s="423">
        <v>0</v>
      </c>
      <c r="BC129" s="506">
        <f t="shared" si="273"/>
        <v>400</v>
      </c>
      <c r="BD129" s="382">
        <f t="shared" si="274"/>
        <v>800</v>
      </c>
      <c r="BE129" s="453">
        <f t="shared" si="275"/>
        <v>1100</v>
      </c>
      <c r="BF129" s="382">
        <f t="shared" si="281"/>
        <v>-3398</v>
      </c>
      <c r="BG129" s="1882">
        <v>600</v>
      </c>
      <c r="BH129" s="1882">
        <v>500</v>
      </c>
      <c r="BI129" s="1882">
        <v>692</v>
      </c>
      <c r="BJ129" s="1882">
        <v>800</v>
      </c>
      <c r="BK129" s="1882">
        <v>202</v>
      </c>
      <c r="BL129" s="1882">
        <v>400</v>
      </c>
      <c r="BM129" s="1882">
        <v>500</v>
      </c>
      <c r="BN129" s="1882">
        <v>400</v>
      </c>
      <c r="BO129" s="1882">
        <v>538</v>
      </c>
      <c r="BP129" s="1882">
        <v>500</v>
      </c>
      <c r="BQ129" s="1882">
        <v>525</v>
      </c>
      <c r="BR129" s="1882">
        <v>562</v>
      </c>
      <c r="BS129" s="1882">
        <v>601</v>
      </c>
      <c r="BT129" s="13"/>
      <c r="BU129" s="384">
        <f t="shared" si="282"/>
        <v>1.3674999999999999</v>
      </c>
      <c r="BV129" s="385">
        <f t="shared" si="283"/>
        <v>1.1490909090909092</v>
      </c>
      <c r="BW129" s="386">
        <f t="shared" si="284"/>
        <v>1.9466666666666668</v>
      </c>
      <c r="BX129" s="3"/>
      <c r="BY129" s="387">
        <f t="shared" si="276"/>
        <v>694</v>
      </c>
      <c r="BZ129" s="382">
        <f t="shared" si="285"/>
        <v>964</v>
      </c>
      <c r="CA129" s="382">
        <f t="shared" si="286"/>
        <v>1668</v>
      </c>
      <c r="CB129" s="382">
        <f t="shared" si="287"/>
        <v>1038</v>
      </c>
      <c r="CC129" s="382">
        <f t="shared" si="362"/>
        <v>1106</v>
      </c>
      <c r="CD129" s="382">
        <f t="shared" si="363"/>
        <v>1392</v>
      </c>
      <c r="CE129" s="382">
        <f t="shared" si="364"/>
        <v>977</v>
      </c>
      <c r="CF129" s="382">
        <f t="shared" si="365"/>
        <v>552</v>
      </c>
      <c r="CG129" s="382">
        <f t="shared" si="366"/>
        <v>838</v>
      </c>
      <c r="CH129" s="382">
        <f t="shared" si="367"/>
        <v>850</v>
      </c>
      <c r="CI129" s="382">
        <f t="shared" si="368"/>
        <v>871</v>
      </c>
      <c r="CJ129" s="382">
        <f t="shared" si="369"/>
        <v>976</v>
      </c>
      <c r="CK129" s="388">
        <f t="shared" si="370"/>
        <v>943</v>
      </c>
      <c r="CL129" s="3"/>
      <c r="CM129" s="384">
        <f t="shared" si="277"/>
        <v>670</v>
      </c>
      <c r="CN129" s="385">
        <f t="shared" si="288"/>
        <v>1504</v>
      </c>
      <c r="CO129" s="385">
        <f t="shared" si="390"/>
        <v>470</v>
      </c>
      <c r="CP129" s="385">
        <f t="shared" si="391"/>
        <v>668</v>
      </c>
      <c r="CQ129" s="385">
        <f t="shared" si="392"/>
        <v>786</v>
      </c>
      <c r="CR129" s="385">
        <f t="shared" si="393"/>
        <v>277</v>
      </c>
      <c r="CS129" s="385">
        <f t="shared" si="394"/>
        <v>375</v>
      </c>
      <c r="CT129" s="385">
        <f t="shared" si="395"/>
        <v>488</v>
      </c>
      <c r="CU129" s="385">
        <f t="shared" si="396"/>
        <v>412</v>
      </c>
      <c r="CV129" s="385">
        <f t="shared" si="397"/>
        <v>521</v>
      </c>
      <c r="CW129" s="385">
        <f t="shared" si="398"/>
        <v>505</v>
      </c>
      <c r="CX129" s="386">
        <f t="shared" si="399"/>
        <v>505</v>
      </c>
      <c r="CY129" s="3"/>
      <c r="CZ129" s="586"/>
      <c r="DA129" s="582">
        <v>0</v>
      </c>
      <c r="DB129" s="391">
        <v>2092</v>
      </c>
      <c r="DC129" s="576">
        <v>5979</v>
      </c>
      <c r="DD129" s="389">
        <v>599</v>
      </c>
      <c r="DE129" s="390">
        <v>445</v>
      </c>
      <c r="DF129" s="390">
        <v>634</v>
      </c>
      <c r="DG129" s="390">
        <v>139</v>
      </c>
      <c r="DH129" s="390">
        <f t="shared" si="289"/>
        <v>450</v>
      </c>
      <c r="DI129" s="390"/>
      <c r="DJ129" s="390"/>
      <c r="DK129" s="390"/>
      <c r="DL129" s="390"/>
      <c r="DM129" s="390"/>
      <c r="DN129" s="390"/>
      <c r="DO129" s="390"/>
      <c r="DP129" s="391">
        <f t="shared" si="290"/>
        <v>2267</v>
      </c>
      <c r="DQ129" s="376"/>
      <c r="DR129" s="376"/>
      <c r="DS129" s="385">
        <v>4</v>
      </c>
      <c r="DT129" s="385">
        <v>4</v>
      </c>
      <c r="DU129" s="385">
        <v>1815</v>
      </c>
      <c r="DV129" s="385" t="s">
        <v>2620</v>
      </c>
      <c r="DW129" s="385">
        <v>73</v>
      </c>
      <c r="DX129" s="385" t="s">
        <v>2644</v>
      </c>
      <c r="DY129" s="385">
        <v>0</v>
      </c>
      <c r="DZ129" s="14">
        <v>75873</v>
      </c>
      <c r="EA129" s="426"/>
      <c r="EB129" s="398">
        <v>20</v>
      </c>
      <c r="EC129" s="398" t="s">
        <v>1372</v>
      </c>
      <c r="ED129" s="398" t="s">
        <v>1370</v>
      </c>
      <c r="EF129" s="601">
        <f t="shared" si="291"/>
        <v>52.050000000000004</v>
      </c>
      <c r="EG129" s="597">
        <f t="shared" si="292"/>
        <v>400</v>
      </c>
      <c r="EI129" s="605">
        <f t="shared" si="400"/>
        <v>3318</v>
      </c>
    </row>
    <row r="130" spans="1:139" s="372" customFormat="1" ht="16.149999999999999" hidden="1" customHeight="1">
      <c r="A130" s="573" t="s">
        <v>1544</v>
      </c>
      <c r="B130" s="407" t="s">
        <v>1537</v>
      </c>
      <c r="C130" s="530" t="s">
        <v>1537</v>
      </c>
      <c r="D130" s="393" t="s">
        <v>2151</v>
      </c>
      <c r="E130" s="393" t="s">
        <v>445</v>
      </c>
      <c r="F130" s="393"/>
      <c r="G130" s="393" t="s">
        <v>2405</v>
      </c>
      <c r="H130" s="393" t="s">
        <v>269</v>
      </c>
      <c r="I130" s="393" t="s">
        <v>1542</v>
      </c>
      <c r="J130" s="393" t="s">
        <v>48</v>
      </c>
      <c r="K130" s="393"/>
      <c r="L130" s="393" t="s">
        <v>47</v>
      </c>
      <c r="M130" s="396"/>
      <c r="N130" s="392">
        <v>44902</v>
      </c>
      <c r="O130" s="408">
        <v>3</v>
      </c>
      <c r="P130" s="14">
        <v>73408</v>
      </c>
      <c r="Q130" s="14">
        <v>73408</v>
      </c>
      <c r="R130" s="576">
        <v>6464</v>
      </c>
      <c r="S130" s="391">
        <v>2692</v>
      </c>
      <c r="T130" s="382">
        <v>491</v>
      </c>
      <c r="U130" s="382">
        <v>436</v>
      </c>
      <c r="V130" s="423">
        <v>1055</v>
      </c>
      <c r="W130" s="1882">
        <v>500</v>
      </c>
      <c r="X130" s="382">
        <f t="shared" si="322"/>
        <v>991</v>
      </c>
      <c r="Y130" s="423">
        <v>625</v>
      </c>
      <c r="Z130" s="1882">
        <v>450</v>
      </c>
      <c r="AA130" s="382">
        <f t="shared" si="278"/>
        <v>1166</v>
      </c>
      <c r="AB130" s="423">
        <v>0</v>
      </c>
      <c r="AC130" s="1882">
        <v>700</v>
      </c>
      <c r="AD130" s="569">
        <v>1.875</v>
      </c>
      <c r="AE130" s="569">
        <v>1.875</v>
      </c>
      <c r="AF130" s="382">
        <f t="shared" si="372"/>
        <v>1096.125</v>
      </c>
      <c r="AG130" s="382">
        <f t="shared" si="373"/>
        <v>1176.875</v>
      </c>
      <c r="AH130" s="382">
        <f t="shared" si="374"/>
        <v>1397</v>
      </c>
      <c r="AI130" s="382">
        <f t="shared" si="375"/>
        <v>987.25</v>
      </c>
      <c r="AJ130" s="382">
        <f t="shared" si="376"/>
        <v>564</v>
      </c>
      <c r="AK130" s="382">
        <f t="shared" si="377"/>
        <v>837.5</v>
      </c>
      <c r="AL130" s="382">
        <f t="shared" si="378"/>
        <v>851.75</v>
      </c>
      <c r="AM130" s="382">
        <f t="shared" si="379"/>
        <v>872.75</v>
      </c>
      <c r="AN130" s="453">
        <f t="shared" si="380"/>
        <v>888</v>
      </c>
      <c r="AO130" s="457">
        <f t="shared" si="381"/>
        <v>630</v>
      </c>
      <c r="AP130" s="455">
        <f t="shared" si="382"/>
        <v>681</v>
      </c>
      <c r="AQ130" s="383">
        <f t="shared" si="383"/>
        <v>787</v>
      </c>
      <c r="AR130" s="383">
        <f t="shared" si="384"/>
        <v>287</v>
      </c>
      <c r="AS130" s="383">
        <f t="shared" si="385"/>
        <v>377</v>
      </c>
      <c r="AT130" s="383">
        <f t="shared" si="386"/>
        <v>488</v>
      </c>
      <c r="AU130" s="383">
        <f t="shared" si="387"/>
        <v>414</v>
      </c>
      <c r="AV130" s="383">
        <f t="shared" si="388"/>
        <v>521</v>
      </c>
      <c r="AW130" s="383">
        <f t="shared" si="389"/>
        <v>417</v>
      </c>
      <c r="AX130" s="383">
        <f t="shared" si="279"/>
        <v>2116</v>
      </c>
      <c r="AY130" s="383"/>
      <c r="AZ130" s="383">
        <f t="shared" si="321"/>
        <v>630</v>
      </c>
      <c r="BA130" s="382">
        <f t="shared" si="280"/>
        <v>466</v>
      </c>
      <c r="BB130" s="423">
        <v>0</v>
      </c>
      <c r="BC130" s="506">
        <f t="shared" si="273"/>
        <v>500</v>
      </c>
      <c r="BD130" s="382">
        <f t="shared" si="274"/>
        <v>450</v>
      </c>
      <c r="BE130" s="453">
        <f t="shared" si="275"/>
        <v>700</v>
      </c>
      <c r="BF130" s="382">
        <f t="shared" si="281"/>
        <v>-3078</v>
      </c>
      <c r="BG130" s="1882">
        <v>600</v>
      </c>
      <c r="BH130" s="1882">
        <v>567</v>
      </c>
      <c r="BI130" s="1882">
        <v>697</v>
      </c>
      <c r="BJ130" s="1882">
        <v>800</v>
      </c>
      <c r="BK130" s="1882">
        <v>214</v>
      </c>
      <c r="BL130" s="1882">
        <v>400</v>
      </c>
      <c r="BM130" s="1882">
        <v>500</v>
      </c>
      <c r="BN130" s="1882">
        <v>402</v>
      </c>
      <c r="BO130" s="1882">
        <v>538</v>
      </c>
      <c r="BP130" s="1882">
        <v>400</v>
      </c>
      <c r="BQ130" s="1882">
        <v>420</v>
      </c>
      <c r="BR130" s="1882">
        <v>449</v>
      </c>
      <c r="BS130" s="1882">
        <v>480</v>
      </c>
      <c r="BT130" s="13"/>
      <c r="BU130" s="384">
        <f t="shared" si="282"/>
        <v>0.872</v>
      </c>
      <c r="BV130" s="385">
        <f t="shared" si="283"/>
        <v>1.7728571428571429</v>
      </c>
      <c r="BW130" s="386">
        <f t="shared" si="284"/>
        <v>1.7766666666666666</v>
      </c>
      <c r="BX130" s="3"/>
      <c r="BY130" s="387">
        <f t="shared" si="276"/>
        <v>436</v>
      </c>
      <c r="BZ130" s="382">
        <f t="shared" si="285"/>
        <v>991</v>
      </c>
      <c r="CA130" s="382">
        <f t="shared" si="286"/>
        <v>1166</v>
      </c>
      <c r="CB130" s="382">
        <f t="shared" si="287"/>
        <v>1096</v>
      </c>
      <c r="CC130" s="382">
        <f t="shared" si="362"/>
        <v>1177</v>
      </c>
      <c r="CD130" s="382">
        <f t="shared" si="363"/>
        <v>1397</v>
      </c>
      <c r="CE130" s="382">
        <f t="shared" si="364"/>
        <v>987</v>
      </c>
      <c r="CF130" s="382">
        <f t="shared" si="365"/>
        <v>564</v>
      </c>
      <c r="CG130" s="382">
        <f t="shared" si="366"/>
        <v>838</v>
      </c>
      <c r="CH130" s="382">
        <f t="shared" si="367"/>
        <v>852</v>
      </c>
      <c r="CI130" s="382">
        <f t="shared" si="368"/>
        <v>873</v>
      </c>
      <c r="CJ130" s="382">
        <f t="shared" si="369"/>
        <v>888</v>
      </c>
      <c r="CK130" s="388">
        <f t="shared" si="370"/>
        <v>767</v>
      </c>
      <c r="CL130" s="3"/>
      <c r="CM130" s="384">
        <f t="shared" si="277"/>
        <v>1055</v>
      </c>
      <c r="CN130" s="385">
        <f t="shared" si="288"/>
        <v>625</v>
      </c>
      <c r="CO130" s="385">
        <f t="shared" si="390"/>
        <v>630</v>
      </c>
      <c r="CP130" s="385">
        <f t="shared" si="391"/>
        <v>681</v>
      </c>
      <c r="CQ130" s="385">
        <f t="shared" si="392"/>
        <v>787</v>
      </c>
      <c r="CR130" s="385">
        <f t="shared" si="393"/>
        <v>287</v>
      </c>
      <c r="CS130" s="385">
        <f t="shared" si="394"/>
        <v>377</v>
      </c>
      <c r="CT130" s="385">
        <f t="shared" si="395"/>
        <v>488</v>
      </c>
      <c r="CU130" s="385">
        <f t="shared" si="396"/>
        <v>414</v>
      </c>
      <c r="CV130" s="385">
        <f t="shared" si="397"/>
        <v>521</v>
      </c>
      <c r="CW130" s="385">
        <f t="shared" si="398"/>
        <v>417</v>
      </c>
      <c r="CX130" s="386">
        <f t="shared" si="399"/>
        <v>417</v>
      </c>
      <c r="CY130" s="3"/>
      <c r="CZ130" s="586"/>
      <c r="DA130" s="582">
        <v>0</v>
      </c>
      <c r="DB130" s="391">
        <v>3200</v>
      </c>
      <c r="DC130" s="576">
        <v>6464</v>
      </c>
      <c r="DD130" s="389">
        <v>619</v>
      </c>
      <c r="DE130" s="390">
        <v>659</v>
      </c>
      <c r="DF130" s="390">
        <v>542</v>
      </c>
      <c r="DG130" s="390">
        <v>381</v>
      </c>
      <c r="DH130" s="390">
        <f t="shared" si="289"/>
        <v>491</v>
      </c>
      <c r="DI130" s="390"/>
      <c r="DJ130" s="390"/>
      <c r="DK130" s="390"/>
      <c r="DL130" s="390"/>
      <c r="DM130" s="390"/>
      <c r="DN130" s="390"/>
      <c r="DO130" s="390"/>
      <c r="DP130" s="391">
        <f t="shared" si="290"/>
        <v>2692</v>
      </c>
      <c r="DQ130" s="376"/>
      <c r="DR130" s="376"/>
      <c r="DS130" s="385">
        <v>4</v>
      </c>
      <c r="DT130" s="385">
        <v>4</v>
      </c>
      <c r="DU130" s="385">
        <v>1802</v>
      </c>
      <c r="DV130" s="385" t="s">
        <v>2620</v>
      </c>
      <c r="DW130" s="385">
        <v>72</v>
      </c>
      <c r="DX130" s="385" t="s">
        <v>2645</v>
      </c>
      <c r="DY130" s="385">
        <v>0</v>
      </c>
      <c r="DZ130" s="14">
        <v>73408</v>
      </c>
      <c r="EA130" s="426"/>
      <c r="EB130" s="398">
        <v>18</v>
      </c>
      <c r="EC130" s="398" t="s">
        <v>1372</v>
      </c>
      <c r="ED130" s="398" t="s">
        <v>1370</v>
      </c>
      <c r="EF130" s="601">
        <f t="shared" si="291"/>
        <v>26.16</v>
      </c>
      <c r="EG130" s="597">
        <f t="shared" si="292"/>
        <v>500</v>
      </c>
      <c r="EI130" s="605">
        <f t="shared" si="400"/>
        <v>2607</v>
      </c>
    </row>
    <row r="131" spans="1:139" s="372" customFormat="1" ht="16.149999999999999" hidden="1" customHeight="1">
      <c r="A131" s="573" t="s">
        <v>69</v>
      </c>
      <c r="B131" s="407" t="s">
        <v>288</v>
      </c>
      <c r="C131" s="530" t="s">
        <v>1305</v>
      </c>
      <c r="D131" s="393" t="s">
        <v>51</v>
      </c>
      <c r="E131" s="393" t="s">
        <v>90</v>
      </c>
      <c r="F131" s="393" t="s">
        <v>289</v>
      </c>
      <c r="G131" s="393">
        <v>101</v>
      </c>
      <c r="H131" s="393" t="s">
        <v>290</v>
      </c>
      <c r="I131" s="393" t="s">
        <v>291</v>
      </c>
      <c r="J131" s="393" t="s">
        <v>131</v>
      </c>
      <c r="K131" s="393" t="s">
        <v>2147</v>
      </c>
      <c r="L131" s="393" t="s">
        <v>2130</v>
      </c>
      <c r="M131" s="396"/>
      <c r="N131" s="392"/>
      <c r="O131" s="408">
        <v>3</v>
      </c>
      <c r="P131" s="14">
        <v>153873</v>
      </c>
      <c r="Q131" s="14">
        <v>153873</v>
      </c>
      <c r="R131" s="576">
        <v>0</v>
      </c>
      <c r="S131" s="391">
        <v>0</v>
      </c>
      <c r="T131" s="382">
        <v>0</v>
      </c>
      <c r="U131" s="382">
        <v>14</v>
      </c>
      <c r="V131" s="423">
        <v>0</v>
      </c>
      <c r="W131" s="1882">
        <v>3</v>
      </c>
      <c r="X131" s="382">
        <f t="shared" si="322"/>
        <v>11</v>
      </c>
      <c r="Y131" s="423">
        <v>0</v>
      </c>
      <c r="Z131" s="1882">
        <v>7</v>
      </c>
      <c r="AA131" s="382">
        <f t="shared" si="278"/>
        <v>4</v>
      </c>
      <c r="AB131" s="423">
        <v>0</v>
      </c>
      <c r="AC131" s="1882">
        <v>2</v>
      </c>
      <c r="AD131" s="569">
        <v>1.875</v>
      </c>
      <c r="AE131" s="569">
        <v>1.875</v>
      </c>
      <c r="AF131" s="382">
        <f t="shared" ref="AF131:AJ132" si="401">IF($AD131&lt;=1,$AD131*BI131,IF($AD131&lt;=2,BI131+(($AD131-1)*BJ131),BI131+BJ131+BK131))</f>
        <v>0</v>
      </c>
      <c r="AG131" s="382">
        <f t="shared" si="401"/>
        <v>0</v>
      </c>
      <c r="AH131" s="382">
        <f t="shared" si="401"/>
        <v>0.875</v>
      </c>
      <c r="AI131" s="382">
        <f t="shared" si="401"/>
        <v>1.875</v>
      </c>
      <c r="AJ131" s="382">
        <f t="shared" si="401"/>
        <v>1.875</v>
      </c>
      <c r="AK131" s="382">
        <f t="shared" ref="AK131:AM132" si="402">IF($AE131&lt;=1,$AE131*BN131,IF($AE131&lt;=2,BN131+(($AE131-1)*BO131),BN131+BO131+BP131))</f>
        <v>1.875</v>
      </c>
      <c r="AL131" s="382">
        <f t="shared" si="402"/>
        <v>7.125</v>
      </c>
      <c r="AM131" s="382">
        <f t="shared" si="402"/>
        <v>13.125</v>
      </c>
      <c r="AN131" s="453">
        <f>IF($AD131&lt;=1,$AD131*BQ131,IF($AD131&lt;=2,BQ131+(($AD131-1)*BR131),BQ131+BR131+BS131))</f>
        <v>13.125</v>
      </c>
      <c r="AO131" s="457">
        <f t="shared" ref="AO131:AW132" si="403">ROUND(IF(CC131-BH131-AF131&gt;0,0,AF131+BH131-CC131),0)</f>
        <v>0</v>
      </c>
      <c r="AP131" s="455">
        <f t="shared" si="403"/>
        <v>0</v>
      </c>
      <c r="AQ131" s="383">
        <f t="shared" si="403"/>
        <v>1</v>
      </c>
      <c r="AR131" s="383">
        <f t="shared" si="403"/>
        <v>1</v>
      </c>
      <c r="AS131" s="383">
        <f t="shared" si="403"/>
        <v>1</v>
      </c>
      <c r="AT131" s="383">
        <f t="shared" si="403"/>
        <v>1</v>
      </c>
      <c r="AU131" s="383">
        <f t="shared" si="403"/>
        <v>6</v>
      </c>
      <c r="AV131" s="383">
        <f t="shared" si="403"/>
        <v>7</v>
      </c>
      <c r="AW131" s="383">
        <f t="shared" si="403"/>
        <v>7</v>
      </c>
      <c r="AX131" s="383">
        <f t="shared" si="279"/>
        <v>14</v>
      </c>
      <c r="AY131" s="383">
        <v>0</v>
      </c>
      <c r="AZ131" s="383">
        <f t="shared" si="321"/>
        <v>0</v>
      </c>
      <c r="BA131" s="382">
        <f t="shared" si="280"/>
        <v>2</v>
      </c>
      <c r="BB131" s="423">
        <v>0</v>
      </c>
      <c r="BC131" s="506">
        <f t="shared" si="273"/>
        <v>3</v>
      </c>
      <c r="BD131" s="382">
        <f t="shared" si="274"/>
        <v>7</v>
      </c>
      <c r="BE131" s="453">
        <f t="shared" si="275"/>
        <v>2</v>
      </c>
      <c r="BF131" s="382">
        <f t="shared" si="281"/>
        <v>0</v>
      </c>
      <c r="BG131" s="1882">
        <v>1</v>
      </c>
      <c r="BH131" s="1882">
        <v>1</v>
      </c>
      <c r="BI131" s="1882">
        <v>0</v>
      </c>
      <c r="BJ131" s="1882">
        <v>0</v>
      </c>
      <c r="BK131" s="1882">
        <v>0</v>
      </c>
      <c r="BL131" s="1882">
        <v>1</v>
      </c>
      <c r="BM131" s="1882">
        <v>1</v>
      </c>
      <c r="BN131" s="1882">
        <v>1</v>
      </c>
      <c r="BO131" s="1882">
        <v>1</v>
      </c>
      <c r="BP131" s="1882">
        <v>7</v>
      </c>
      <c r="BQ131" s="1882">
        <v>7</v>
      </c>
      <c r="BR131" s="1882">
        <v>7</v>
      </c>
      <c r="BS131" s="1882">
        <v>7</v>
      </c>
      <c r="BT131" s="13"/>
      <c r="BU131" s="384">
        <f t="shared" si="282"/>
        <v>3.5</v>
      </c>
      <c r="BV131" s="385">
        <f t="shared" si="283"/>
        <v>3.3</v>
      </c>
      <c r="BW131" s="386">
        <f t="shared" si="284"/>
        <v>3</v>
      </c>
      <c r="BX131" s="3"/>
      <c r="BY131" s="387">
        <f t="shared" si="276"/>
        <v>14</v>
      </c>
      <c r="BZ131" s="382">
        <f t="shared" si="285"/>
        <v>11</v>
      </c>
      <c r="CA131" s="382">
        <f t="shared" si="286"/>
        <v>4</v>
      </c>
      <c r="CB131" s="382">
        <f t="shared" si="287"/>
        <v>2</v>
      </c>
      <c r="CC131" s="382">
        <f t="shared" si="362"/>
        <v>1</v>
      </c>
      <c r="CD131" s="382">
        <f t="shared" si="363"/>
        <v>0</v>
      </c>
      <c r="CE131" s="382">
        <f t="shared" si="364"/>
        <v>0</v>
      </c>
      <c r="CF131" s="382">
        <f t="shared" si="365"/>
        <v>1</v>
      </c>
      <c r="CG131" s="382">
        <f t="shared" si="366"/>
        <v>2</v>
      </c>
      <c r="CH131" s="382">
        <f t="shared" si="367"/>
        <v>2</v>
      </c>
      <c r="CI131" s="382">
        <f t="shared" si="368"/>
        <v>2</v>
      </c>
      <c r="CJ131" s="382">
        <f t="shared" si="369"/>
        <v>7</v>
      </c>
      <c r="CK131" s="388">
        <f t="shared" si="370"/>
        <v>13</v>
      </c>
      <c r="CL131" s="3"/>
      <c r="CM131" s="384">
        <f t="shared" si="277"/>
        <v>0</v>
      </c>
      <c r="CN131" s="385">
        <f t="shared" si="288"/>
        <v>0</v>
      </c>
      <c r="CO131" s="385">
        <f>AB131</f>
        <v>0</v>
      </c>
      <c r="CP131" s="385">
        <f t="shared" ref="CP131:CP132" si="404">BB131</f>
        <v>0</v>
      </c>
      <c r="CQ131" s="385">
        <f t="shared" ref="CQ131:CX132" si="405">AO131</f>
        <v>0</v>
      </c>
      <c r="CR131" s="385">
        <f t="shared" si="405"/>
        <v>0</v>
      </c>
      <c r="CS131" s="385">
        <f t="shared" si="405"/>
        <v>1</v>
      </c>
      <c r="CT131" s="385">
        <f t="shared" si="405"/>
        <v>1</v>
      </c>
      <c r="CU131" s="385">
        <f t="shared" si="405"/>
        <v>1</v>
      </c>
      <c r="CV131" s="385">
        <f t="shared" si="405"/>
        <v>1</v>
      </c>
      <c r="CW131" s="385">
        <f t="shared" si="405"/>
        <v>6</v>
      </c>
      <c r="CX131" s="386">
        <f t="shared" si="405"/>
        <v>7</v>
      </c>
      <c r="CY131" s="3"/>
      <c r="CZ131" s="586">
        <v>127</v>
      </c>
      <c r="DA131" s="582">
        <v>17</v>
      </c>
      <c r="DB131" s="391">
        <v>129</v>
      </c>
      <c r="DC131" s="576">
        <v>0</v>
      </c>
      <c r="DD131" s="389">
        <v>0</v>
      </c>
      <c r="DE131" s="390">
        <v>0</v>
      </c>
      <c r="DF131" s="390">
        <v>0</v>
      </c>
      <c r="DG131" s="390">
        <v>0</v>
      </c>
      <c r="DH131" s="390">
        <f t="shared" si="289"/>
        <v>0</v>
      </c>
      <c r="DI131" s="390"/>
      <c r="DJ131" s="390"/>
      <c r="DK131" s="390"/>
      <c r="DL131" s="390"/>
      <c r="DM131" s="390"/>
      <c r="DN131" s="390"/>
      <c r="DO131" s="390"/>
      <c r="DP131" s="391">
        <f t="shared" si="290"/>
        <v>0</v>
      </c>
      <c r="DQ131" s="376"/>
      <c r="DR131" s="376"/>
      <c r="DS131" s="385">
        <v>4</v>
      </c>
      <c r="DT131" s="385">
        <v>3</v>
      </c>
      <c r="DU131" s="385">
        <v>389</v>
      </c>
      <c r="DV131" s="385" t="s">
        <v>2620</v>
      </c>
      <c r="DW131" s="385">
        <v>71</v>
      </c>
      <c r="DX131" s="385" t="s">
        <v>2646</v>
      </c>
      <c r="DY131" s="385">
        <v>0</v>
      </c>
      <c r="DZ131" s="14">
        <v>153873</v>
      </c>
      <c r="EA131" s="426"/>
      <c r="EB131" s="398">
        <v>19</v>
      </c>
      <c r="EC131" s="398" t="s">
        <v>1372</v>
      </c>
      <c r="ED131" s="398" t="s">
        <v>1370</v>
      </c>
      <c r="EF131" s="601">
        <f t="shared" si="291"/>
        <v>140</v>
      </c>
      <c r="EG131" s="597">
        <f t="shared" si="292"/>
        <v>3</v>
      </c>
      <c r="EI131" s="605">
        <f t="shared" si="400"/>
        <v>14</v>
      </c>
    </row>
    <row r="132" spans="1:139" s="372" customFormat="1" ht="16.149999999999999" hidden="1" customHeight="1">
      <c r="A132" s="573" t="s">
        <v>69</v>
      </c>
      <c r="B132" s="407" t="s">
        <v>292</v>
      </c>
      <c r="C132" s="530" t="s">
        <v>1288</v>
      </c>
      <c r="D132" s="393" t="s">
        <v>51</v>
      </c>
      <c r="E132" s="393" t="s">
        <v>90</v>
      </c>
      <c r="F132" s="393" t="s">
        <v>293</v>
      </c>
      <c r="G132" s="395">
        <v>101</v>
      </c>
      <c r="H132" s="393" t="s">
        <v>107</v>
      </c>
      <c r="I132" s="393" t="s">
        <v>294</v>
      </c>
      <c r="J132" s="393" t="s">
        <v>131</v>
      </c>
      <c r="K132" s="393" t="s">
        <v>2147</v>
      </c>
      <c r="L132" s="393" t="s">
        <v>2130</v>
      </c>
      <c r="M132" s="396"/>
      <c r="N132" s="392">
        <v>43871</v>
      </c>
      <c r="O132" s="408">
        <v>3</v>
      </c>
      <c r="P132" s="14">
        <v>144894</v>
      </c>
      <c r="Q132" s="14">
        <v>144894</v>
      </c>
      <c r="R132" s="576">
        <v>134</v>
      </c>
      <c r="S132" s="391">
        <v>23</v>
      </c>
      <c r="T132" s="382">
        <v>0</v>
      </c>
      <c r="U132" s="382">
        <v>47</v>
      </c>
      <c r="V132" s="423">
        <v>0</v>
      </c>
      <c r="W132" s="1882">
        <v>6</v>
      </c>
      <c r="X132" s="382">
        <f t="shared" si="322"/>
        <v>41</v>
      </c>
      <c r="Y132" s="423">
        <v>0</v>
      </c>
      <c r="Z132" s="1882">
        <v>8</v>
      </c>
      <c r="AA132" s="382">
        <f t="shared" si="278"/>
        <v>33</v>
      </c>
      <c r="AB132" s="423">
        <v>0</v>
      </c>
      <c r="AC132" s="1882">
        <v>8</v>
      </c>
      <c r="AD132" s="569">
        <v>1.875</v>
      </c>
      <c r="AE132" s="569">
        <v>1.875</v>
      </c>
      <c r="AF132" s="382">
        <f t="shared" si="401"/>
        <v>9</v>
      </c>
      <c r="AG132" s="382">
        <f t="shared" si="401"/>
        <v>6.125</v>
      </c>
      <c r="AH132" s="382">
        <f t="shared" si="401"/>
        <v>14.875</v>
      </c>
      <c r="AI132" s="382">
        <f t="shared" si="401"/>
        <v>18.625</v>
      </c>
      <c r="AJ132" s="382">
        <f t="shared" si="401"/>
        <v>20.625</v>
      </c>
      <c r="AK132" s="382">
        <f t="shared" si="402"/>
        <v>21.5</v>
      </c>
      <c r="AL132" s="382">
        <f t="shared" si="402"/>
        <v>19</v>
      </c>
      <c r="AM132" s="382">
        <f t="shared" si="402"/>
        <v>15</v>
      </c>
      <c r="AN132" s="453">
        <f>IF($AD132&lt;=1,$AD132*BQ132,IF($AD132&lt;=2,BQ132+(($AD132-1)*BR132),BQ132+BR132+BS132))</f>
        <v>15.875</v>
      </c>
      <c r="AO132" s="457">
        <f t="shared" si="403"/>
        <v>0</v>
      </c>
      <c r="AP132" s="455">
        <f t="shared" si="403"/>
        <v>6</v>
      </c>
      <c r="AQ132" s="383">
        <f t="shared" si="403"/>
        <v>9</v>
      </c>
      <c r="AR132" s="383">
        <f t="shared" si="403"/>
        <v>11</v>
      </c>
      <c r="AS132" s="383">
        <f t="shared" si="403"/>
        <v>11</v>
      </c>
      <c r="AT132" s="383">
        <f t="shared" si="403"/>
        <v>12</v>
      </c>
      <c r="AU132" s="383">
        <f t="shared" si="403"/>
        <v>8</v>
      </c>
      <c r="AV132" s="383">
        <f t="shared" si="403"/>
        <v>8</v>
      </c>
      <c r="AW132" s="383">
        <f t="shared" si="403"/>
        <v>9</v>
      </c>
      <c r="AX132" s="383">
        <f t="shared" si="279"/>
        <v>47</v>
      </c>
      <c r="AY132" s="383">
        <v>0</v>
      </c>
      <c r="AZ132" s="383">
        <f t="shared" si="321"/>
        <v>0</v>
      </c>
      <c r="BA132" s="382">
        <f t="shared" si="280"/>
        <v>25</v>
      </c>
      <c r="BB132" s="423">
        <v>0</v>
      </c>
      <c r="BC132" s="506">
        <f t="shared" si="273"/>
        <v>6</v>
      </c>
      <c r="BD132" s="382">
        <f t="shared" si="274"/>
        <v>8</v>
      </c>
      <c r="BE132" s="453">
        <f t="shared" si="275"/>
        <v>8</v>
      </c>
      <c r="BF132" s="382">
        <f t="shared" si="281"/>
        <v>0</v>
      </c>
      <c r="BG132" s="1882">
        <v>8</v>
      </c>
      <c r="BH132" s="1882">
        <v>8</v>
      </c>
      <c r="BI132" s="1882">
        <v>9</v>
      </c>
      <c r="BJ132" s="1882">
        <v>0</v>
      </c>
      <c r="BK132" s="1882">
        <v>7</v>
      </c>
      <c r="BL132" s="1882">
        <v>9</v>
      </c>
      <c r="BM132" s="1882">
        <v>11</v>
      </c>
      <c r="BN132" s="1882">
        <v>11</v>
      </c>
      <c r="BO132" s="1882">
        <v>12</v>
      </c>
      <c r="BP132" s="1882">
        <v>8</v>
      </c>
      <c r="BQ132" s="1882">
        <v>8</v>
      </c>
      <c r="BR132" s="1882">
        <v>9</v>
      </c>
      <c r="BS132" s="1882">
        <v>10</v>
      </c>
      <c r="BT132" s="16"/>
      <c r="BU132" s="387">
        <f t="shared" si="282"/>
        <v>6.4090909090909092</v>
      </c>
      <c r="BV132" s="382">
        <f t="shared" si="283"/>
        <v>5.125</v>
      </c>
      <c r="BW132" s="388">
        <f t="shared" si="284"/>
        <v>4.125</v>
      </c>
      <c r="BX132" s="3"/>
      <c r="BY132" s="387">
        <f t="shared" si="276"/>
        <v>47</v>
      </c>
      <c r="BZ132" s="382">
        <f t="shared" si="285"/>
        <v>41</v>
      </c>
      <c r="CA132" s="382">
        <f t="shared" si="286"/>
        <v>33</v>
      </c>
      <c r="CB132" s="382">
        <f t="shared" si="287"/>
        <v>25</v>
      </c>
      <c r="CC132" s="382">
        <f t="shared" si="362"/>
        <v>17</v>
      </c>
      <c r="CD132" s="382">
        <f t="shared" si="363"/>
        <v>9</v>
      </c>
      <c r="CE132" s="382">
        <f t="shared" si="364"/>
        <v>6</v>
      </c>
      <c r="CF132" s="382">
        <f t="shared" si="365"/>
        <v>15</v>
      </c>
      <c r="CG132" s="382">
        <f t="shared" si="366"/>
        <v>19</v>
      </c>
      <c r="CH132" s="382">
        <f t="shared" si="367"/>
        <v>21</v>
      </c>
      <c r="CI132" s="382">
        <f t="shared" si="368"/>
        <v>22</v>
      </c>
      <c r="CJ132" s="382">
        <f t="shared" si="369"/>
        <v>19</v>
      </c>
      <c r="CK132" s="388">
        <f t="shared" si="370"/>
        <v>15</v>
      </c>
      <c r="CL132" s="3"/>
      <c r="CM132" s="384">
        <f t="shared" si="277"/>
        <v>0</v>
      </c>
      <c r="CN132" s="385">
        <f t="shared" si="288"/>
        <v>0</v>
      </c>
      <c r="CO132" s="385">
        <f>AB132</f>
        <v>0</v>
      </c>
      <c r="CP132" s="385">
        <f t="shared" si="404"/>
        <v>0</v>
      </c>
      <c r="CQ132" s="385">
        <f t="shared" si="405"/>
        <v>0</v>
      </c>
      <c r="CR132" s="385">
        <f t="shared" si="405"/>
        <v>6</v>
      </c>
      <c r="CS132" s="385">
        <f t="shared" si="405"/>
        <v>9</v>
      </c>
      <c r="CT132" s="385">
        <f t="shared" si="405"/>
        <v>11</v>
      </c>
      <c r="CU132" s="385">
        <f t="shared" si="405"/>
        <v>11</v>
      </c>
      <c r="CV132" s="385">
        <f t="shared" si="405"/>
        <v>12</v>
      </c>
      <c r="CW132" s="385">
        <f t="shared" si="405"/>
        <v>8</v>
      </c>
      <c r="CX132" s="386">
        <f t="shared" si="405"/>
        <v>8</v>
      </c>
      <c r="CY132" s="3"/>
      <c r="CZ132" s="586">
        <v>476</v>
      </c>
      <c r="DA132" s="582">
        <v>356</v>
      </c>
      <c r="DB132" s="391">
        <v>196</v>
      </c>
      <c r="DC132" s="576">
        <v>134</v>
      </c>
      <c r="DD132" s="389">
        <v>12</v>
      </c>
      <c r="DE132" s="390">
        <v>0</v>
      </c>
      <c r="DF132" s="390">
        <v>4</v>
      </c>
      <c r="DG132" s="390">
        <v>7</v>
      </c>
      <c r="DH132" s="390">
        <f t="shared" si="289"/>
        <v>0</v>
      </c>
      <c r="DI132" s="390"/>
      <c r="DJ132" s="390"/>
      <c r="DK132" s="390"/>
      <c r="DL132" s="390"/>
      <c r="DM132" s="390"/>
      <c r="DN132" s="390"/>
      <c r="DO132" s="390"/>
      <c r="DP132" s="391">
        <f t="shared" si="290"/>
        <v>23</v>
      </c>
      <c r="DQ132" s="376"/>
      <c r="DR132" s="376"/>
      <c r="DS132" s="385">
        <v>2</v>
      </c>
      <c r="DT132" s="385">
        <v>1</v>
      </c>
      <c r="DU132" s="385">
        <v>1416</v>
      </c>
      <c r="DV132" s="385" t="s">
        <v>2620</v>
      </c>
      <c r="DW132" s="385">
        <v>71</v>
      </c>
      <c r="DX132" s="385" t="s">
        <v>2646</v>
      </c>
      <c r="DY132" s="385">
        <v>0</v>
      </c>
      <c r="DZ132" s="14">
        <v>144894</v>
      </c>
      <c r="EA132" s="426"/>
      <c r="EB132" s="398">
        <v>19</v>
      </c>
      <c r="EC132" s="398" t="s">
        <v>1372</v>
      </c>
      <c r="ED132" s="398" t="s">
        <v>1370</v>
      </c>
      <c r="EF132" s="601">
        <f t="shared" si="291"/>
        <v>235</v>
      </c>
      <c r="EG132" s="597">
        <f t="shared" si="292"/>
        <v>6</v>
      </c>
      <c r="EI132" s="605">
        <f t="shared" si="400"/>
        <v>47</v>
      </c>
    </row>
    <row r="133" spans="1:139" s="372" customFormat="1" ht="16.149999999999999" hidden="1" customHeight="1">
      <c r="A133" s="573" t="s">
        <v>45</v>
      </c>
      <c r="B133" s="407" t="s">
        <v>1524</v>
      </c>
      <c r="C133" s="530" t="s">
        <v>1524</v>
      </c>
      <c r="D133" s="393" t="s">
        <v>46</v>
      </c>
      <c r="E133" s="393" t="s">
        <v>1525</v>
      </c>
      <c r="F133" s="393" t="s">
        <v>302</v>
      </c>
      <c r="G133" s="393">
        <v>107</v>
      </c>
      <c r="H133" s="393" t="s">
        <v>55</v>
      </c>
      <c r="I133" s="393" t="s">
        <v>287</v>
      </c>
      <c r="J133" s="393" t="s">
        <v>48</v>
      </c>
      <c r="K133" s="393"/>
      <c r="L133" s="393" t="s">
        <v>47</v>
      </c>
      <c r="M133" s="396"/>
      <c r="N133" s="392">
        <v>44893</v>
      </c>
      <c r="O133" s="408">
        <v>3</v>
      </c>
      <c r="P133" s="14">
        <v>207698</v>
      </c>
      <c r="Q133" s="14">
        <v>207698</v>
      </c>
      <c r="R133" s="576">
        <v>85</v>
      </c>
      <c r="S133" s="391">
        <v>8</v>
      </c>
      <c r="T133" s="382">
        <v>0</v>
      </c>
      <c r="U133" s="382">
        <v>8</v>
      </c>
      <c r="V133" s="423">
        <v>0</v>
      </c>
      <c r="W133" s="1882">
        <v>2</v>
      </c>
      <c r="X133" s="382">
        <f t="shared" si="322"/>
        <v>6</v>
      </c>
      <c r="Y133" s="423">
        <v>0</v>
      </c>
      <c r="Z133" s="1882">
        <v>2</v>
      </c>
      <c r="AA133" s="382">
        <f t="shared" si="278"/>
        <v>4</v>
      </c>
      <c r="AB133" s="423">
        <v>0</v>
      </c>
      <c r="AC133" s="1882">
        <v>2</v>
      </c>
      <c r="AD133" s="569">
        <v>1.875</v>
      </c>
      <c r="AE133" s="569">
        <v>1.875</v>
      </c>
      <c r="AF133" s="382">
        <f>IF($AD133&lt;=1,$AD133*BG133,IF($AD133&lt;=2,BG133+(($AD133-1)*BH133),BG133+BH133+BI133))</f>
        <v>3.75</v>
      </c>
      <c r="AG133" s="382">
        <f>IF($AD133&lt;=1,$AD133*BH133,IF($AD133&lt;=2,BH133+(($AD133-1)*BI133),BH133+BI133+BJ133))</f>
        <v>3.75</v>
      </c>
      <c r="AH133" s="382">
        <f>IF($AD133&lt;=1,$AD133*BI133,IF($AD133&lt;=2,BI133+(($AD133-1)*BJ133),BI133+BJ133+BK133))</f>
        <v>3.75</v>
      </c>
      <c r="AI133" s="382">
        <f>IF($AD133&lt;=1,$AD133*BJ133,IF($AD133&lt;=2,BJ133+(($AD133-1)*BK133),BJ133+BK133+BL133))</f>
        <v>3.75</v>
      </c>
      <c r="AJ133" s="382">
        <f>IF($AD133&lt;=1,$AD133*BK133,IF($AD133&lt;=2,BK133+(($AD133-1)*BL133),BK133+BL133+BM133))</f>
        <v>3.75</v>
      </c>
      <c r="AK133" s="382">
        <f>IF($AE133&lt;=1,$AE133*BL133,IF($AE133&lt;=2,BL133+(($AE133-1)*BM133),BL133+BM133+BN133))</f>
        <v>3.75</v>
      </c>
      <c r="AL133" s="382">
        <f>IF($AE133&lt;=1,$AE133*BM133,IF($AE133&lt;=2,BM133+(($AE133-1)*BN133),BM133+BN133+BO133))</f>
        <v>3.75</v>
      </c>
      <c r="AM133" s="382">
        <f>IF($AE133&lt;=1,$AE133*BN133,IF($AE133&lt;=2,BN133+(($AE133-1)*BO133),BN133+BO133+BP133))</f>
        <v>3.75</v>
      </c>
      <c r="AN133" s="453">
        <f>IF($AD133&lt;=1,$AD133*BO133,IF($AD133&lt;=2,BO133+(($AD133-1)*BP133),BO133+BP133+BQ133))</f>
        <v>3.75</v>
      </c>
      <c r="AO133" s="457">
        <f>ROUND(IF(AA133-AC133-AF133&gt;0,0,AF133+AC133-AA133),0)</f>
        <v>2</v>
      </c>
      <c r="AP133" s="455">
        <f t="shared" ref="AP133:AW133" si="406">ROUND(IF(CB133-AG133-BG133&gt;0,0,BG133+AG133-CB133),0)</f>
        <v>2</v>
      </c>
      <c r="AQ133" s="383">
        <f t="shared" si="406"/>
        <v>2</v>
      </c>
      <c r="AR133" s="383">
        <f t="shared" si="406"/>
        <v>2</v>
      </c>
      <c r="AS133" s="383">
        <f t="shared" si="406"/>
        <v>2</v>
      </c>
      <c r="AT133" s="383">
        <f t="shared" si="406"/>
        <v>2</v>
      </c>
      <c r="AU133" s="383">
        <f t="shared" si="406"/>
        <v>2</v>
      </c>
      <c r="AV133" s="383">
        <f t="shared" si="406"/>
        <v>2</v>
      </c>
      <c r="AW133" s="383">
        <f t="shared" si="406"/>
        <v>2</v>
      </c>
      <c r="AX133" s="383">
        <f t="shared" si="279"/>
        <v>8</v>
      </c>
      <c r="AY133" s="383"/>
      <c r="AZ133" s="383">
        <f t="shared" si="321"/>
        <v>2</v>
      </c>
      <c r="BA133" s="382">
        <f t="shared" si="280"/>
        <v>2</v>
      </c>
      <c r="BB133" s="423">
        <v>0</v>
      </c>
      <c r="BC133" s="506">
        <f t="shared" si="273"/>
        <v>2</v>
      </c>
      <c r="BD133" s="382">
        <f t="shared" si="274"/>
        <v>2</v>
      </c>
      <c r="BE133" s="453">
        <f t="shared" si="275"/>
        <v>2</v>
      </c>
      <c r="BF133" s="382">
        <f t="shared" si="281"/>
        <v>-4</v>
      </c>
      <c r="BG133" s="1882">
        <v>2</v>
      </c>
      <c r="BH133" s="1882">
        <v>2</v>
      </c>
      <c r="BI133" s="1882">
        <v>2</v>
      </c>
      <c r="BJ133" s="1882">
        <v>2</v>
      </c>
      <c r="BK133" s="1882">
        <v>2</v>
      </c>
      <c r="BL133" s="1882">
        <v>2</v>
      </c>
      <c r="BM133" s="1882">
        <v>2</v>
      </c>
      <c r="BN133" s="1882">
        <v>2</v>
      </c>
      <c r="BO133" s="1882">
        <v>2</v>
      </c>
      <c r="BP133" s="1882">
        <v>2</v>
      </c>
      <c r="BQ133" s="1882">
        <v>2</v>
      </c>
      <c r="BR133" s="1882">
        <v>2</v>
      </c>
      <c r="BS133" s="1882">
        <v>2</v>
      </c>
      <c r="BT133" s="13"/>
      <c r="BU133" s="384">
        <f t="shared" si="282"/>
        <v>4</v>
      </c>
      <c r="BV133" s="385">
        <f t="shared" si="283"/>
        <v>3</v>
      </c>
      <c r="BW133" s="386">
        <f t="shared" si="284"/>
        <v>2</v>
      </c>
      <c r="BX133" s="3"/>
      <c r="BY133" s="387">
        <f t="shared" si="276"/>
        <v>8</v>
      </c>
      <c r="BZ133" s="382">
        <f t="shared" si="285"/>
        <v>6</v>
      </c>
      <c r="CA133" s="382">
        <f t="shared" si="286"/>
        <v>4</v>
      </c>
      <c r="CB133" s="382">
        <f t="shared" si="287"/>
        <v>4</v>
      </c>
      <c r="CC133" s="382">
        <f t="shared" si="362"/>
        <v>4</v>
      </c>
      <c r="CD133" s="382">
        <f t="shared" si="363"/>
        <v>4</v>
      </c>
      <c r="CE133" s="382">
        <f t="shared" si="364"/>
        <v>4</v>
      </c>
      <c r="CF133" s="382">
        <f t="shared" si="365"/>
        <v>4</v>
      </c>
      <c r="CG133" s="382">
        <f t="shared" si="366"/>
        <v>4</v>
      </c>
      <c r="CH133" s="382">
        <f t="shared" si="367"/>
        <v>4</v>
      </c>
      <c r="CI133" s="382">
        <f t="shared" si="368"/>
        <v>4</v>
      </c>
      <c r="CJ133" s="382">
        <f t="shared" si="369"/>
        <v>4</v>
      </c>
      <c r="CK133" s="388">
        <f t="shared" si="370"/>
        <v>4</v>
      </c>
      <c r="CL133" s="3"/>
      <c r="CM133" s="384">
        <f t="shared" si="277"/>
        <v>0</v>
      </c>
      <c r="CN133" s="385">
        <f t="shared" si="288"/>
        <v>0</v>
      </c>
      <c r="CO133" s="385">
        <f t="shared" ref="CO133:CW133" si="407">AO133</f>
        <v>2</v>
      </c>
      <c r="CP133" s="385">
        <f t="shared" si="407"/>
        <v>2</v>
      </c>
      <c r="CQ133" s="385">
        <f t="shared" si="407"/>
        <v>2</v>
      </c>
      <c r="CR133" s="385">
        <f t="shared" si="407"/>
        <v>2</v>
      </c>
      <c r="CS133" s="385">
        <f t="shared" si="407"/>
        <v>2</v>
      </c>
      <c r="CT133" s="385">
        <f t="shared" si="407"/>
        <v>2</v>
      </c>
      <c r="CU133" s="385">
        <f t="shared" si="407"/>
        <v>2</v>
      </c>
      <c r="CV133" s="385">
        <f t="shared" si="407"/>
        <v>2</v>
      </c>
      <c r="CW133" s="385">
        <f t="shared" si="407"/>
        <v>2</v>
      </c>
      <c r="CX133" s="386">
        <f>AW133</f>
        <v>2</v>
      </c>
      <c r="CY133" s="3"/>
      <c r="CZ133" s="586"/>
      <c r="DA133" s="582">
        <v>211</v>
      </c>
      <c r="DB133" s="391">
        <v>58</v>
      </c>
      <c r="DC133" s="576">
        <v>85</v>
      </c>
      <c r="DD133" s="389">
        <v>2</v>
      </c>
      <c r="DE133" s="390">
        <v>0</v>
      </c>
      <c r="DF133" s="390">
        <v>4</v>
      </c>
      <c r="DG133" s="390">
        <v>2</v>
      </c>
      <c r="DH133" s="390">
        <f t="shared" si="289"/>
        <v>0</v>
      </c>
      <c r="DI133" s="390"/>
      <c r="DJ133" s="390"/>
      <c r="DK133" s="390"/>
      <c r="DL133" s="390"/>
      <c r="DM133" s="390"/>
      <c r="DN133" s="390"/>
      <c r="DO133" s="390"/>
      <c r="DP133" s="391">
        <f t="shared" si="290"/>
        <v>8</v>
      </c>
      <c r="DQ133" s="376"/>
      <c r="DR133" s="376"/>
      <c r="DS133" s="385">
        <v>4</v>
      </c>
      <c r="DT133" s="385">
        <v>2</v>
      </c>
      <c r="DU133" s="385">
        <v>154</v>
      </c>
      <c r="DV133" s="385" t="s">
        <v>2620</v>
      </c>
      <c r="DW133" s="385">
        <v>73</v>
      </c>
      <c r="DX133" s="385" t="s">
        <v>2647</v>
      </c>
      <c r="DY133" s="385">
        <v>0</v>
      </c>
      <c r="DZ133" s="14">
        <v>207698</v>
      </c>
      <c r="EA133" s="426"/>
      <c r="EB133" s="398">
        <v>19</v>
      </c>
      <c r="EC133" s="398" t="s">
        <v>1371</v>
      </c>
      <c r="ED133" s="398" t="s">
        <v>1370</v>
      </c>
      <c r="EF133" s="601">
        <f t="shared" si="291"/>
        <v>120</v>
      </c>
      <c r="EG133" s="597">
        <f t="shared" si="292"/>
        <v>2</v>
      </c>
      <c r="EI133" s="605">
        <f t="shared" si="400"/>
        <v>8</v>
      </c>
    </row>
    <row r="134" spans="1:139" s="372" customFormat="1" ht="16.149999999999999" hidden="1" customHeight="1">
      <c r="A134" s="573" t="s">
        <v>69</v>
      </c>
      <c r="B134" s="407" t="s">
        <v>303</v>
      </c>
      <c r="C134" s="530" t="s">
        <v>303</v>
      </c>
      <c r="D134" s="393" t="s">
        <v>51</v>
      </c>
      <c r="E134" s="393" t="s">
        <v>304</v>
      </c>
      <c r="F134" s="393" t="s">
        <v>305</v>
      </c>
      <c r="G134" s="393">
        <v>111</v>
      </c>
      <c r="H134" s="393" t="s">
        <v>47</v>
      </c>
      <c r="I134" s="393" t="s">
        <v>287</v>
      </c>
      <c r="J134" s="393" t="s">
        <v>131</v>
      </c>
      <c r="K134" s="608" t="s">
        <v>2146</v>
      </c>
      <c r="L134" s="608" t="s">
        <v>2130</v>
      </c>
      <c r="M134" s="609" t="s">
        <v>2612</v>
      </c>
      <c r="N134" s="392">
        <v>43116</v>
      </c>
      <c r="O134" s="408">
        <v>3</v>
      </c>
      <c r="P134" s="14">
        <v>188739</v>
      </c>
      <c r="Q134" s="14">
        <v>188739</v>
      </c>
      <c r="R134" s="576">
        <v>6</v>
      </c>
      <c r="S134" s="391">
        <v>0</v>
      </c>
      <c r="T134" s="382">
        <v>0</v>
      </c>
      <c r="U134" s="382">
        <v>20</v>
      </c>
      <c r="V134" s="423">
        <v>0</v>
      </c>
      <c r="W134" s="1882">
        <v>7</v>
      </c>
      <c r="X134" s="382">
        <f t="shared" si="322"/>
        <v>13</v>
      </c>
      <c r="Y134" s="423">
        <v>0</v>
      </c>
      <c r="Z134" s="1882">
        <v>4</v>
      </c>
      <c r="AA134" s="382">
        <f t="shared" si="278"/>
        <v>9</v>
      </c>
      <c r="AB134" s="423">
        <v>0</v>
      </c>
      <c r="AC134" s="1882">
        <v>2</v>
      </c>
      <c r="AD134" s="569">
        <v>1.875</v>
      </c>
      <c r="AE134" s="569">
        <v>1.875</v>
      </c>
      <c r="AF134" s="382">
        <f>IF($AD134&lt;=1,$AD134*BI134,IF($AD134&lt;=2,BI134+(($AD134-1)*BJ134),BI134+BJ134+BK134))</f>
        <v>3</v>
      </c>
      <c r="AG134" s="382">
        <f>IF($AD134&lt;=1,$AD134*BJ134,IF($AD134&lt;=2,BJ134+(($AD134-1)*BK134),BJ134+BK134+BL134))</f>
        <v>0.875</v>
      </c>
      <c r="AH134" s="382">
        <f>IF($AD134&lt;=1,$AD134*BK134,IF($AD134&lt;=2,BK134+(($AD134-1)*BL134),BK134+BL134+BM134))</f>
        <v>1.875</v>
      </c>
      <c r="AI134" s="382">
        <f>IF($AD134&lt;=1,$AD134*BL134,IF($AD134&lt;=2,BL134+(($AD134-1)*BM134),BL134+BM134+BN134))</f>
        <v>1.875</v>
      </c>
      <c r="AJ134" s="382">
        <f>IF($AD134&lt;=1,$AD134*BM134,IF($AD134&lt;=2,BM134+(($AD134-1)*BN134),BM134+BN134+BO134))</f>
        <v>2.75</v>
      </c>
      <c r="AK134" s="382">
        <f>IF($AE134&lt;=1,$AE134*BN134,IF($AE134&lt;=2,BN134+(($AE134-1)*BO134),BN134+BO134+BP134))</f>
        <v>2.875</v>
      </c>
      <c r="AL134" s="382">
        <f>IF($AE134&lt;=1,$AE134*BO134,IF($AE134&lt;=2,BO134+(($AE134-1)*BP134),BO134+BP134+BQ134))</f>
        <v>4.5</v>
      </c>
      <c r="AM134" s="382">
        <f>IF($AE134&lt;=1,$AE134*BP134,IF($AE134&lt;=2,BP134+(($AE134-1)*BQ134),BP134+BQ134+BR134))</f>
        <v>7.5</v>
      </c>
      <c r="AN134" s="453">
        <f>IF($AD134&lt;=1,$AD134*BQ134,IF($AD134&lt;=2,BQ134+(($AD134-1)*BR134),BQ134+BR134+BS134))</f>
        <v>7.5</v>
      </c>
      <c r="AO134" s="457">
        <f t="shared" ref="AO134:AW134" si="408">ROUND(IF(CC134-BH134-AF134&gt;0,0,AF134+BH134-CC134),0)</f>
        <v>0</v>
      </c>
      <c r="AP134" s="455">
        <f t="shared" si="408"/>
        <v>1</v>
      </c>
      <c r="AQ134" s="383">
        <f t="shared" si="408"/>
        <v>1</v>
      </c>
      <c r="AR134" s="383">
        <f t="shared" si="408"/>
        <v>1</v>
      </c>
      <c r="AS134" s="383">
        <f t="shared" si="408"/>
        <v>2</v>
      </c>
      <c r="AT134" s="383">
        <f t="shared" si="408"/>
        <v>1</v>
      </c>
      <c r="AU134" s="383">
        <f t="shared" si="408"/>
        <v>4</v>
      </c>
      <c r="AV134" s="383">
        <f t="shared" si="408"/>
        <v>4</v>
      </c>
      <c r="AW134" s="383">
        <f t="shared" si="408"/>
        <v>4</v>
      </c>
      <c r="AX134" s="383">
        <f t="shared" si="279"/>
        <v>20</v>
      </c>
      <c r="AY134" s="383">
        <v>0</v>
      </c>
      <c r="AZ134" s="383">
        <f t="shared" si="321"/>
        <v>0</v>
      </c>
      <c r="BA134" s="382">
        <f t="shared" si="280"/>
        <v>7</v>
      </c>
      <c r="BB134" s="423">
        <v>0</v>
      </c>
      <c r="BC134" s="506">
        <f t="shared" si="273"/>
        <v>7</v>
      </c>
      <c r="BD134" s="382">
        <f t="shared" si="274"/>
        <v>4</v>
      </c>
      <c r="BE134" s="453">
        <f t="shared" si="275"/>
        <v>2</v>
      </c>
      <c r="BF134" s="382">
        <f t="shared" si="281"/>
        <v>0</v>
      </c>
      <c r="BG134" s="1882">
        <v>2</v>
      </c>
      <c r="BH134" s="1882">
        <v>2</v>
      </c>
      <c r="BI134" s="1882">
        <v>3</v>
      </c>
      <c r="BJ134" s="1882">
        <v>0</v>
      </c>
      <c r="BK134" s="1882">
        <v>1</v>
      </c>
      <c r="BL134" s="1882">
        <v>1</v>
      </c>
      <c r="BM134" s="1882">
        <v>1</v>
      </c>
      <c r="BN134" s="1882">
        <v>2</v>
      </c>
      <c r="BO134" s="1882">
        <v>1</v>
      </c>
      <c r="BP134" s="1882">
        <v>4</v>
      </c>
      <c r="BQ134" s="1882">
        <v>4</v>
      </c>
      <c r="BR134" s="1882">
        <v>4</v>
      </c>
      <c r="BS134" s="1882">
        <v>4</v>
      </c>
      <c r="BT134" s="13"/>
      <c r="BU134" s="384">
        <f t="shared" si="282"/>
        <v>4.615384615384615</v>
      </c>
      <c r="BV134" s="385">
        <f t="shared" si="283"/>
        <v>4.875</v>
      </c>
      <c r="BW134" s="386">
        <f t="shared" si="284"/>
        <v>4.5</v>
      </c>
      <c r="BX134" s="3"/>
      <c r="BY134" s="387">
        <f t="shared" si="276"/>
        <v>20</v>
      </c>
      <c r="BZ134" s="382">
        <f t="shared" si="285"/>
        <v>13</v>
      </c>
      <c r="CA134" s="382">
        <f t="shared" si="286"/>
        <v>9</v>
      </c>
      <c r="CB134" s="382">
        <f t="shared" si="287"/>
        <v>7</v>
      </c>
      <c r="CC134" s="382">
        <f t="shared" si="362"/>
        <v>5</v>
      </c>
      <c r="CD134" s="382">
        <f t="shared" si="363"/>
        <v>3</v>
      </c>
      <c r="CE134" s="382">
        <f t="shared" si="364"/>
        <v>1</v>
      </c>
      <c r="CF134" s="382">
        <f t="shared" si="365"/>
        <v>2</v>
      </c>
      <c r="CG134" s="382">
        <f t="shared" si="366"/>
        <v>2</v>
      </c>
      <c r="CH134" s="382">
        <f t="shared" si="367"/>
        <v>3</v>
      </c>
      <c r="CI134" s="382">
        <f t="shared" si="368"/>
        <v>3</v>
      </c>
      <c r="CJ134" s="382">
        <f t="shared" si="369"/>
        <v>5</v>
      </c>
      <c r="CK134" s="388">
        <f t="shared" si="370"/>
        <v>8</v>
      </c>
      <c r="CL134" s="3"/>
      <c r="CM134" s="384">
        <f t="shared" si="277"/>
        <v>0</v>
      </c>
      <c r="CN134" s="385">
        <f t="shared" si="288"/>
        <v>0</v>
      </c>
      <c r="CO134" s="385">
        <f>AB134</f>
        <v>0</v>
      </c>
      <c r="CP134" s="385">
        <f>BB134</f>
        <v>0</v>
      </c>
      <c r="CQ134" s="385">
        <f t="shared" ref="CQ134:CX134" si="409">AO134</f>
        <v>0</v>
      </c>
      <c r="CR134" s="385">
        <f t="shared" si="409"/>
        <v>1</v>
      </c>
      <c r="CS134" s="385">
        <f t="shared" si="409"/>
        <v>1</v>
      </c>
      <c r="CT134" s="385">
        <f t="shared" si="409"/>
        <v>1</v>
      </c>
      <c r="CU134" s="385">
        <f t="shared" si="409"/>
        <v>2</v>
      </c>
      <c r="CV134" s="385">
        <f t="shared" si="409"/>
        <v>1</v>
      </c>
      <c r="CW134" s="385">
        <f t="shared" si="409"/>
        <v>4</v>
      </c>
      <c r="CX134" s="386">
        <f t="shared" si="409"/>
        <v>4</v>
      </c>
      <c r="CY134" s="3"/>
      <c r="CZ134" s="586">
        <v>10</v>
      </c>
      <c r="DA134" s="582">
        <v>12</v>
      </c>
      <c r="DB134" s="391">
        <v>8</v>
      </c>
      <c r="DC134" s="576">
        <v>6</v>
      </c>
      <c r="DD134" s="389">
        <v>0</v>
      </c>
      <c r="DE134" s="390">
        <v>0</v>
      </c>
      <c r="DF134" s="390">
        <v>0</v>
      </c>
      <c r="DG134" s="390">
        <v>0</v>
      </c>
      <c r="DH134" s="390">
        <f t="shared" si="289"/>
        <v>0</v>
      </c>
      <c r="DI134" s="390"/>
      <c r="DJ134" s="390"/>
      <c r="DK134" s="390"/>
      <c r="DL134" s="390"/>
      <c r="DM134" s="390"/>
      <c r="DN134" s="390"/>
      <c r="DO134" s="390"/>
      <c r="DP134" s="391">
        <f t="shared" si="290"/>
        <v>0</v>
      </c>
      <c r="DQ134" s="376"/>
      <c r="DR134" s="376"/>
      <c r="DS134" s="385">
        <v>3</v>
      </c>
      <c r="DT134" s="385">
        <v>1</v>
      </c>
      <c r="DU134" s="385">
        <v>957</v>
      </c>
      <c r="DV134" s="385" t="s">
        <v>2620</v>
      </c>
      <c r="DW134" s="385">
        <v>73</v>
      </c>
      <c r="DX134" s="385" t="s">
        <v>2647</v>
      </c>
      <c r="DY134" s="385">
        <v>0</v>
      </c>
      <c r="DZ134" s="14">
        <v>188739</v>
      </c>
      <c r="EA134" s="426"/>
      <c r="EB134" s="398">
        <v>19</v>
      </c>
      <c r="EC134" s="398" t="s">
        <v>1372</v>
      </c>
      <c r="ED134" s="398" t="s">
        <v>1370</v>
      </c>
      <c r="EF134" s="601">
        <f t="shared" si="291"/>
        <v>85.714285714285722</v>
      </c>
      <c r="EG134" s="597">
        <f t="shared" si="292"/>
        <v>7</v>
      </c>
      <c r="EI134" s="605">
        <f t="shared" si="400"/>
        <v>20</v>
      </c>
    </row>
    <row r="135" spans="1:139" s="372" customFormat="1" ht="16.149999999999999" hidden="1" customHeight="1">
      <c r="A135" s="573" t="s">
        <v>45</v>
      </c>
      <c r="B135" s="407" t="s">
        <v>1358</v>
      </c>
      <c r="C135" s="530" t="s">
        <v>1358</v>
      </c>
      <c r="D135" s="393" t="s">
        <v>46</v>
      </c>
      <c r="E135" s="393" t="s">
        <v>310</v>
      </c>
      <c r="F135" s="393" t="s">
        <v>261</v>
      </c>
      <c r="G135" s="393">
        <v>106</v>
      </c>
      <c r="H135" s="393" t="s">
        <v>55</v>
      </c>
      <c r="I135" s="393" t="s">
        <v>287</v>
      </c>
      <c r="J135" s="393" t="s">
        <v>48</v>
      </c>
      <c r="K135" s="393"/>
      <c r="L135" s="393" t="s">
        <v>47</v>
      </c>
      <c r="M135" s="396"/>
      <c r="N135" s="392">
        <v>44623</v>
      </c>
      <c r="O135" s="408">
        <v>3</v>
      </c>
      <c r="P135" s="14">
        <v>262012</v>
      </c>
      <c r="Q135" s="14">
        <v>262012</v>
      </c>
      <c r="R135" s="576">
        <v>53</v>
      </c>
      <c r="S135" s="391">
        <v>25</v>
      </c>
      <c r="T135" s="382">
        <v>2</v>
      </c>
      <c r="U135" s="382">
        <v>17</v>
      </c>
      <c r="V135" s="423">
        <v>8</v>
      </c>
      <c r="W135" s="1882">
        <v>6</v>
      </c>
      <c r="X135" s="382">
        <f t="shared" si="322"/>
        <v>19</v>
      </c>
      <c r="Y135" s="423">
        <v>0</v>
      </c>
      <c r="Z135" s="1882">
        <v>6</v>
      </c>
      <c r="AA135" s="382">
        <f t="shared" si="278"/>
        <v>13</v>
      </c>
      <c r="AB135" s="423">
        <v>0</v>
      </c>
      <c r="AC135" s="1882">
        <v>6</v>
      </c>
      <c r="AD135" s="569">
        <v>1.875</v>
      </c>
      <c r="AE135" s="569">
        <v>1.875</v>
      </c>
      <c r="AF135" s="382">
        <f t="shared" ref="AF135:AJ136" si="410">IF($AD135&lt;=1,$AD135*BG135,IF($AD135&lt;=2,BG135+(($AD135-1)*BH135),BG135+BH135+BI135))</f>
        <v>3</v>
      </c>
      <c r="AG135" s="382">
        <f t="shared" si="410"/>
        <v>0</v>
      </c>
      <c r="AH135" s="382">
        <f t="shared" si="410"/>
        <v>0</v>
      </c>
      <c r="AI135" s="382">
        <f t="shared" si="410"/>
        <v>0</v>
      </c>
      <c r="AJ135" s="382">
        <f t="shared" si="410"/>
        <v>0</v>
      </c>
      <c r="AK135" s="382">
        <f t="shared" ref="AK135:AM136" si="411">IF($AE135&lt;=1,$AE135*BL135,IF($AE135&lt;=2,BL135+(($AE135-1)*BM135),BL135+BM135+BN135))</f>
        <v>0</v>
      </c>
      <c r="AL135" s="382">
        <f t="shared" si="411"/>
        <v>5.25</v>
      </c>
      <c r="AM135" s="382">
        <f t="shared" si="411"/>
        <v>6</v>
      </c>
      <c r="AN135" s="453">
        <f>IF($AD135&lt;=1,$AD135*BO135,IF($AD135&lt;=2,BO135+(($AD135-1)*BP135),BO135+BP135+BQ135))</f>
        <v>5.25</v>
      </c>
      <c r="AO135" s="457">
        <f t="shared" ref="AO135:AO136" si="412">ROUND(IF(AA135-AC135-AF135&gt;0,0,AF135+AC135-AA135),0)</f>
        <v>0</v>
      </c>
      <c r="AP135" s="455">
        <f t="shared" ref="AP135:AW136" si="413">ROUND(IF(CB135-AG135-BG135&gt;0,0,BG135+AG135-CB135),0)</f>
        <v>0</v>
      </c>
      <c r="AQ135" s="383">
        <f t="shared" si="413"/>
        <v>0</v>
      </c>
      <c r="AR135" s="383">
        <f t="shared" si="413"/>
        <v>0</v>
      </c>
      <c r="AS135" s="383">
        <f t="shared" si="413"/>
        <v>0</v>
      </c>
      <c r="AT135" s="383">
        <f t="shared" si="413"/>
        <v>0</v>
      </c>
      <c r="AU135" s="383">
        <f t="shared" si="413"/>
        <v>1</v>
      </c>
      <c r="AV135" s="383">
        <f t="shared" si="413"/>
        <v>1</v>
      </c>
      <c r="AW135" s="383">
        <f t="shared" si="413"/>
        <v>5</v>
      </c>
      <c r="AX135" s="383">
        <f t="shared" si="279"/>
        <v>25</v>
      </c>
      <c r="AY135" s="383"/>
      <c r="AZ135" s="383">
        <f t="shared" si="321"/>
        <v>0</v>
      </c>
      <c r="BA135" s="382">
        <f t="shared" si="280"/>
        <v>7</v>
      </c>
      <c r="BB135" s="423">
        <v>0</v>
      </c>
      <c r="BC135" s="506">
        <f t="shared" si="273"/>
        <v>6</v>
      </c>
      <c r="BD135" s="382">
        <f t="shared" si="274"/>
        <v>6</v>
      </c>
      <c r="BE135" s="453">
        <f t="shared" si="275"/>
        <v>6</v>
      </c>
      <c r="BF135" s="382">
        <f t="shared" si="281"/>
        <v>-4</v>
      </c>
      <c r="BG135" s="1882">
        <v>3</v>
      </c>
      <c r="BH135" s="1882">
        <v>0</v>
      </c>
      <c r="BI135" s="1882">
        <v>0</v>
      </c>
      <c r="BJ135" s="1882">
        <v>0</v>
      </c>
      <c r="BK135" s="1882">
        <v>0</v>
      </c>
      <c r="BL135" s="1882">
        <v>0</v>
      </c>
      <c r="BM135" s="1882">
        <v>0</v>
      </c>
      <c r="BN135" s="1882">
        <v>6</v>
      </c>
      <c r="BO135" s="1882">
        <v>0</v>
      </c>
      <c r="BP135" s="1882">
        <v>6</v>
      </c>
      <c r="BQ135" s="1882">
        <v>6</v>
      </c>
      <c r="BR135" s="1882">
        <v>6</v>
      </c>
      <c r="BS135" s="1882">
        <v>6</v>
      </c>
      <c r="BT135" s="13"/>
      <c r="BU135" s="384">
        <f t="shared" si="282"/>
        <v>2.8333333333333335</v>
      </c>
      <c r="BV135" s="385">
        <f t="shared" si="283"/>
        <v>3.8</v>
      </c>
      <c r="BW135" s="386">
        <f t="shared" si="284"/>
        <v>4.333333333333333</v>
      </c>
      <c r="BX135" s="3"/>
      <c r="BY135" s="387">
        <f t="shared" si="276"/>
        <v>17</v>
      </c>
      <c r="BZ135" s="382">
        <f t="shared" si="285"/>
        <v>19</v>
      </c>
      <c r="CA135" s="382">
        <f t="shared" si="286"/>
        <v>13</v>
      </c>
      <c r="CB135" s="382">
        <f t="shared" si="287"/>
        <v>7</v>
      </c>
      <c r="CC135" s="382">
        <f t="shared" si="362"/>
        <v>4</v>
      </c>
      <c r="CD135" s="382">
        <f t="shared" si="363"/>
        <v>4</v>
      </c>
      <c r="CE135" s="382">
        <f t="shared" si="364"/>
        <v>4</v>
      </c>
      <c r="CF135" s="382">
        <f t="shared" si="365"/>
        <v>4</v>
      </c>
      <c r="CG135" s="382">
        <f t="shared" si="366"/>
        <v>4</v>
      </c>
      <c r="CH135" s="382">
        <f t="shared" si="367"/>
        <v>5</v>
      </c>
      <c r="CI135" s="382">
        <f t="shared" si="368"/>
        <v>6</v>
      </c>
      <c r="CJ135" s="382">
        <f t="shared" si="369"/>
        <v>5</v>
      </c>
      <c r="CK135" s="388">
        <f t="shared" si="370"/>
        <v>10</v>
      </c>
      <c r="CL135" s="3"/>
      <c r="CM135" s="384">
        <f t="shared" si="277"/>
        <v>8</v>
      </c>
      <c r="CN135" s="385">
        <f t="shared" si="288"/>
        <v>0</v>
      </c>
      <c r="CO135" s="385">
        <f t="shared" ref="CO135:CW136" si="414">AO135</f>
        <v>0</v>
      </c>
      <c r="CP135" s="385">
        <f t="shared" si="414"/>
        <v>0</v>
      </c>
      <c r="CQ135" s="385">
        <f t="shared" si="414"/>
        <v>0</v>
      </c>
      <c r="CR135" s="385">
        <f t="shared" si="414"/>
        <v>0</v>
      </c>
      <c r="CS135" s="385">
        <f t="shared" si="414"/>
        <v>0</v>
      </c>
      <c r="CT135" s="385">
        <f t="shared" si="414"/>
        <v>0</v>
      </c>
      <c r="CU135" s="385">
        <f t="shared" si="414"/>
        <v>1</v>
      </c>
      <c r="CV135" s="385">
        <f t="shared" si="414"/>
        <v>1</v>
      </c>
      <c r="CW135" s="385">
        <f t="shared" si="414"/>
        <v>5</v>
      </c>
      <c r="CX135" s="386">
        <f>AW135</f>
        <v>5</v>
      </c>
      <c r="CY135" s="3"/>
      <c r="CZ135" s="586">
        <v>130</v>
      </c>
      <c r="DA135" s="582">
        <v>71</v>
      </c>
      <c r="DB135" s="391">
        <v>94</v>
      </c>
      <c r="DC135" s="576">
        <v>53</v>
      </c>
      <c r="DD135" s="389">
        <v>7</v>
      </c>
      <c r="DE135" s="390">
        <v>6</v>
      </c>
      <c r="DF135" s="390">
        <v>8</v>
      </c>
      <c r="DG135" s="390">
        <v>2</v>
      </c>
      <c r="DH135" s="390">
        <f t="shared" si="289"/>
        <v>2</v>
      </c>
      <c r="DI135" s="390"/>
      <c r="DJ135" s="390"/>
      <c r="DK135" s="390"/>
      <c r="DL135" s="390"/>
      <c r="DM135" s="390"/>
      <c r="DN135" s="390"/>
      <c r="DO135" s="390"/>
      <c r="DP135" s="391">
        <f t="shared" si="290"/>
        <v>25</v>
      </c>
      <c r="DQ135" s="376"/>
      <c r="DR135" s="376"/>
      <c r="DS135" s="385">
        <v>4</v>
      </c>
      <c r="DT135" s="385">
        <v>2</v>
      </c>
      <c r="DU135" s="385">
        <v>158</v>
      </c>
      <c r="DV135" s="385" t="s">
        <v>2620</v>
      </c>
      <c r="DW135" s="385">
        <v>73</v>
      </c>
      <c r="DX135" s="385" t="s">
        <v>2647</v>
      </c>
      <c r="DY135" s="385">
        <v>0</v>
      </c>
      <c r="DZ135" s="14">
        <v>262012</v>
      </c>
      <c r="EA135" s="426"/>
      <c r="EB135" s="398">
        <v>20</v>
      </c>
      <c r="EC135" s="398" t="s">
        <v>1371</v>
      </c>
      <c r="ED135" s="398" t="s">
        <v>1370</v>
      </c>
      <c r="EF135" s="601">
        <f t="shared" si="291"/>
        <v>85</v>
      </c>
      <c r="EG135" s="597">
        <f t="shared" si="292"/>
        <v>6</v>
      </c>
      <c r="EI135" s="605">
        <f t="shared" si="400"/>
        <v>27</v>
      </c>
    </row>
    <row r="136" spans="1:139" s="372" customFormat="1" ht="16.149999999999999" hidden="1" customHeight="1">
      <c r="A136" s="573" t="s">
        <v>69</v>
      </c>
      <c r="B136" s="407" t="s">
        <v>1772</v>
      </c>
      <c r="C136" s="530" t="s">
        <v>311</v>
      </c>
      <c r="D136" s="393" t="s">
        <v>51</v>
      </c>
      <c r="E136" s="393" t="s">
        <v>149</v>
      </c>
      <c r="F136" s="393" t="s">
        <v>312</v>
      </c>
      <c r="G136" s="393">
        <v>110</v>
      </c>
      <c r="H136" s="393" t="s">
        <v>47</v>
      </c>
      <c r="I136" s="393" t="s">
        <v>287</v>
      </c>
      <c r="J136" s="393" t="s">
        <v>48</v>
      </c>
      <c r="K136" s="393"/>
      <c r="L136" s="393" t="s">
        <v>47</v>
      </c>
      <c r="M136" s="396"/>
      <c r="N136" s="392">
        <v>45142</v>
      </c>
      <c r="O136" s="408">
        <v>3</v>
      </c>
      <c r="P136" s="14">
        <v>0</v>
      </c>
      <c r="Q136" s="14">
        <v>0</v>
      </c>
      <c r="R136" s="576">
        <v>0</v>
      </c>
      <c r="S136" s="391">
        <v>0</v>
      </c>
      <c r="T136" s="382">
        <v>0</v>
      </c>
      <c r="U136" s="382">
        <v>0</v>
      </c>
      <c r="V136" s="423">
        <v>0</v>
      </c>
      <c r="W136" s="1882">
        <v>0</v>
      </c>
      <c r="X136" s="382">
        <f t="shared" si="322"/>
        <v>0</v>
      </c>
      <c r="Y136" s="423">
        <v>0</v>
      </c>
      <c r="Z136" s="1882">
        <v>0</v>
      </c>
      <c r="AA136" s="382">
        <f t="shared" si="278"/>
        <v>0</v>
      </c>
      <c r="AB136" s="423">
        <v>0</v>
      </c>
      <c r="AC136" s="1882">
        <v>0</v>
      </c>
      <c r="AD136" s="569">
        <v>1.875</v>
      </c>
      <c r="AE136" s="569">
        <v>1.875</v>
      </c>
      <c r="AF136" s="382">
        <f t="shared" si="410"/>
        <v>0</v>
      </c>
      <c r="AG136" s="382">
        <f t="shared" si="410"/>
        <v>0</v>
      </c>
      <c r="AH136" s="382">
        <f t="shared" si="410"/>
        <v>0</v>
      </c>
      <c r="AI136" s="382">
        <f t="shared" si="410"/>
        <v>0</v>
      </c>
      <c r="AJ136" s="382">
        <f t="shared" si="410"/>
        <v>0</v>
      </c>
      <c r="AK136" s="382">
        <f t="shared" si="411"/>
        <v>0</v>
      </c>
      <c r="AL136" s="382">
        <f t="shared" si="411"/>
        <v>0</v>
      </c>
      <c r="AM136" s="382">
        <f t="shared" si="411"/>
        <v>0</v>
      </c>
      <c r="AN136" s="453">
        <f>IF($AD136&lt;=1,$AD136*BO136,IF($AD136&lt;=2,BO136+(($AD136-1)*BP136),BO136+BP136+BQ136))</f>
        <v>0</v>
      </c>
      <c r="AO136" s="457">
        <f t="shared" si="412"/>
        <v>0</v>
      </c>
      <c r="AP136" s="455">
        <f t="shared" si="413"/>
        <v>0</v>
      </c>
      <c r="AQ136" s="383">
        <f t="shared" si="413"/>
        <v>0</v>
      </c>
      <c r="AR136" s="383">
        <f t="shared" si="413"/>
        <v>0</v>
      </c>
      <c r="AS136" s="383">
        <f t="shared" si="413"/>
        <v>0</v>
      </c>
      <c r="AT136" s="383">
        <f t="shared" si="413"/>
        <v>0</v>
      </c>
      <c r="AU136" s="383">
        <f t="shared" si="413"/>
        <v>0</v>
      </c>
      <c r="AV136" s="383">
        <f t="shared" si="413"/>
        <v>0</v>
      </c>
      <c r="AW136" s="383">
        <f t="shared" si="413"/>
        <v>0</v>
      </c>
      <c r="AX136" s="383">
        <f t="shared" si="279"/>
        <v>0</v>
      </c>
      <c r="AY136" s="383"/>
      <c r="AZ136" s="383">
        <f t="shared" si="321"/>
        <v>0</v>
      </c>
      <c r="BA136" s="382">
        <f t="shared" si="280"/>
        <v>0</v>
      </c>
      <c r="BB136" s="423">
        <v>0</v>
      </c>
      <c r="BC136" s="506">
        <f t="shared" ref="BC136:BC199" si="415">W136</f>
        <v>0</v>
      </c>
      <c r="BD136" s="382">
        <f t="shared" ref="BD136:BD199" si="416">Z136</f>
        <v>0</v>
      </c>
      <c r="BE136" s="453">
        <f t="shared" ref="BE136:BE199" si="417">AC136</f>
        <v>0</v>
      </c>
      <c r="BF136" s="382">
        <f t="shared" si="281"/>
        <v>0</v>
      </c>
      <c r="BG136" s="1882">
        <v>0</v>
      </c>
      <c r="BH136" s="1882">
        <v>0</v>
      </c>
      <c r="BI136" s="1882">
        <v>0</v>
      </c>
      <c r="BJ136" s="1882">
        <v>0</v>
      </c>
      <c r="BK136" s="1882">
        <v>0</v>
      </c>
      <c r="BL136" s="1882">
        <v>0</v>
      </c>
      <c r="BM136" s="1882">
        <v>0</v>
      </c>
      <c r="BN136" s="1882">
        <v>0</v>
      </c>
      <c r="BO136" s="1882">
        <v>0</v>
      </c>
      <c r="BP136" s="1882">
        <v>0</v>
      </c>
      <c r="BQ136" s="1882">
        <v>0</v>
      </c>
      <c r="BR136" s="1882">
        <v>0</v>
      </c>
      <c r="BS136" s="1882">
        <v>0</v>
      </c>
      <c r="BT136" s="13"/>
      <c r="BU136" s="384">
        <f t="shared" si="282"/>
        <v>0</v>
      </c>
      <c r="BV136" s="385">
        <f t="shared" si="283"/>
        <v>0</v>
      </c>
      <c r="BW136" s="386">
        <f t="shared" si="284"/>
        <v>0</v>
      </c>
      <c r="BX136" s="3"/>
      <c r="BY136" s="387">
        <f t="shared" ref="BY136:BY199" si="418">U136</f>
        <v>0</v>
      </c>
      <c r="BZ136" s="382">
        <f t="shared" si="285"/>
        <v>0</v>
      </c>
      <c r="CA136" s="382">
        <f t="shared" si="286"/>
        <v>0</v>
      </c>
      <c r="CB136" s="382">
        <f t="shared" si="287"/>
        <v>0</v>
      </c>
      <c r="CC136" s="382">
        <f t="shared" si="362"/>
        <v>0</v>
      </c>
      <c r="CD136" s="382">
        <f t="shared" si="363"/>
        <v>0</v>
      </c>
      <c r="CE136" s="382">
        <f t="shared" si="364"/>
        <v>0</v>
      </c>
      <c r="CF136" s="382">
        <f t="shared" si="365"/>
        <v>0</v>
      </c>
      <c r="CG136" s="382">
        <f t="shared" si="366"/>
        <v>0</v>
      </c>
      <c r="CH136" s="382">
        <f t="shared" si="367"/>
        <v>0</v>
      </c>
      <c r="CI136" s="382">
        <f t="shared" si="368"/>
        <v>0</v>
      </c>
      <c r="CJ136" s="382">
        <f t="shared" si="369"/>
        <v>0</v>
      </c>
      <c r="CK136" s="388">
        <f t="shared" si="370"/>
        <v>0</v>
      </c>
      <c r="CL136" s="3"/>
      <c r="CM136" s="384">
        <f t="shared" ref="CM136:CM199" si="419">V136</f>
        <v>0</v>
      </c>
      <c r="CN136" s="385">
        <f t="shared" si="288"/>
        <v>0</v>
      </c>
      <c r="CO136" s="385">
        <f t="shared" si="414"/>
        <v>0</v>
      </c>
      <c r="CP136" s="385">
        <f t="shared" si="414"/>
        <v>0</v>
      </c>
      <c r="CQ136" s="385">
        <f t="shared" si="414"/>
        <v>0</v>
      </c>
      <c r="CR136" s="385">
        <f t="shared" si="414"/>
        <v>0</v>
      </c>
      <c r="CS136" s="385">
        <f t="shared" si="414"/>
        <v>0</v>
      </c>
      <c r="CT136" s="385">
        <f t="shared" si="414"/>
        <v>0</v>
      </c>
      <c r="CU136" s="385">
        <f t="shared" si="414"/>
        <v>0</v>
      </c>
      <c r="CV136" s="385">
        <f t="shared" si="414"/>
        <v>0</v>
      </c>
      <c r="CW136" s="385">
        <f t="shared" si="414"/>
        <v>0</v>
      </c>
      <c r="CX136" s="386">
        <f>AW136</f>
        <v>0</v>
      </c>
      <c r="CY136" s="3"/>
      <c r="CZ136" s="586"/>
      <c r="DA136" s="582"/>
      <c r="DB136" s="391">
        <v>0</v>
      </c>
      <c r="DC136" s="576">
        <v>0</v>
      </c>
      <c r="DD136" s="389">
        <v>0</v>
      </c>
      <c r="DE136" s="390">
        <v>0</v>
      </c>
      <c r="DF136" s="390">
        <v>0</v>
      </c>
      <c r="DG136" s="390">
        <v>0</v>
      </c>
      <c r="DH136" s="390">
        <f t="shared" si="289"/>
        <v>0</v>
      </c>
      <c r="DI136" s="390"/>
      <c r="DJ136" s="390"/>
      <c r="DK136" s="390"/>
      <c r="DL136" s="390"/>
      <c r="DM136" s="390"/>
      <c r="DN136" s="390"/>
      <c r="DO136" s="390"/>
      <c r="DP136" s="391">
        <f t="shared" si="290"/>
        <v>0</v>
      </c>
      <c r="DQ136" s="376"/>
      <c r="DR136" s="376"/>
      <c r="DS136" s="385">
        <v>4</v>
      </c>
      <c r="DT136" s="385">
        <v>2</v>
      </c>
      <c r="DU136" s="385">
        <v>151</v>
      </c>
      <c r="DV136" s="385" t="s">
        <v>2620</v>
      </c>
      <c r="DW136" s="385">
        <v>73</v>
      </c>
      <c r="DX136" s="385" t="s">
        <v>2647</v>
      </c>
      <c r="DY136" s="385">
        <v>0</v>
      </c>
      <c r="DZ136" s="14">
        <v>0</v>
      </c>
      <c r="EA136" s="426"/>
      <c r="EB136" s="398">
        <v>20</v>
      </c>
      <c r="EC136" s="398" t="s">
        <v>1372</v>
      </c>
      <c r="ED136" s="398" t="s">
        <v>1370</v>
      </c>
      <c r="EF136" s="601" t="str">
        <f t="shared" si="291"/>
        <v>ok</v>
      </c>
      <c r="EG136" s="597">
        <f t="shared" si="292"/>
        <v>0</v>
      </c>
      <c r="EI136" s="605">
        <f t="shared" si="400"/>
        <v>0</v>
      </c>
    </row>
    <row r="137" spans="1:139" s="372" customFormat="1" ht="16.149999999999999" hidden="1" customHeight="1">
      <c r="A137" s="573" t="s">
        <v>69</v>
      </c>
      <c r="B137" s="407" t="s">
        <v>313</v>
      </c>
      <c r="C137" s="530" t="s">
        <v>1280</v>
      </c>
      <c r="D137" s="393" t="s">
        <v>51</v>
      </c>
      <c r="E137" s="393" t="s">
        <v>314</v>
      </c>
      <c r="F137" s="393" t="s">
        <v>305</v>
      </c>
      <c r="G137" s="395">
        <v>110</v>
      </c>
      <c r="H137" s="393" t="s">
        <v>47</v>
      </c>
      <c r="I137" s="393" t="s">
        <v>287</v>
      </c>
      <c r="J137" s="393" t="s">
        <v>131</v>
      </c>
      <c r="K137" s="608" t="s">
        <v>2146</v>
      </c>
      <c r="L137" s="608" t="s">
        <v>2130</v>
      </c>
      <c r="M137" s="609" t="s">
        <v>2612</v>
      </c>
      <c r="N137" s="392">
        <v>43027</v>
      </c>
      <c r="O137" s="408">
        <v>3</v>
      </c>
      <c r="P137" s="14">
        <v>203563</v>
      </c>
      <c r="Q137" s="14">
        <v>203563</v>
      </c>
      <c r="R137" s="576">
        <v>2</v>
      </c>
      <c r="S137" s="391">
        <v>2</v>
      </c>
      <c r="T137" s="382">
        <v>0</v>
      </c>
      <c r="U137" s="382">
        <v>4</v>
      </c>
      <c r="V137" s="423">
        <v>0</v>
      </c>
      <c r="W137" s="1882">
        <v>0</v>
      </c>
      <c r="X137" s="382">
        <f t="shared" si="322"/>
        <v>4</v>
      </c>
      <c r="Y137" s="423">
        <v>0</v>
      </c>
      <c r="Z137" s="1882">
        <v>1</v>
      </c>
      <c r="AA137" s="382">
        <f t="shared" ref="AA137:AA200" si="420">X137+Y137-Z137</f>
        <v>3</v>
      </c>
      <c r="AB137" s="423">
        <v>0</v>
      </c>
      <c r="AC137" s="1882">
        <v>1</v>
      </c>
      <c r="AD137" s="569">
        <v>1.875</v>
      </c>
      <c r="AE137" s="569">
        <v>1.875</v>
      </c>
      <c r="AF137" s="382">
        <f t="shared" ref="AF137:AJ138" si="421">IF($AD137&lt;=1,$AD137*BI137,IF($AD137&lt;=2,BI137+(($AD137-1)*BJ137),BI137+BJ137+BK137))</f>
        <v>1</v>
      </c>
      <c r="AG137" s="382">
        <f t="shared" si="421"/>
        <v>0</v>
      </c>
      <c r="AH137" s="382">
        <f t="shared" si="421"/>
        <v>0</v>
      </c>
      <c r="AI137" s="382">
        <f t="shared" si="421"/>
        <v>0</v>
      </c>
      <c r="AJ137" s="382">
        <f t="shared" si="421"/>
        <v>0.875</v>
      </c>
      <c r="AK137" s="382">
        <f t="shared" ref="AK137:AM138" si="422">IF($AE137&lt;=1,$AE137*BN137,IF($AE137&lt;=2,BN137+(($AE137-1)*BO137),BN137+BO137+BP137))</f>
        <v>1</v>
      </c>
      <c r="AL137" s="382">
        <f t="shared" si="422"/>
        <v>0.875</v>
      </c>
      <c r="AM137" s="382">
        <f t="shared" si="422"/>
        <v>1.875</v>
      </c>
      <c r="AN137" s="453">
        <f>IF($AD137&lt;=1,$AD137*BQ137,IF($AD137&lt;=2,BQ137+(($AD137-1)*BR137),BQ137+BR137+BS137))</f>
        <v>1.875</v>
      </c>
      <c r="AO137" s="457">
        <f t="shared" ref="AO137:AW138" si="423">ROUND(IF(CC137-BH137-AF137&gt;0,0,AF137+BH137-CC137),0)</f>
        <v>0</v>
      </c>
      <c r="AP137" s="455">
        <f t="shared" si="423"/>
        <v>0</v>
      </c>
      <c r="AQ137" s="383">
        <f t="shared" si="423"/>
        <v>0</v>
      </c>
      <c r="AR137" s="383">
        <f t="shared" si="423"/>
        <v>0</v>
      </c>
      <c r="AS137" s="383">
        <f t="shared" si="423"/>
        <v>1</v>
      </c>
      <c r="AT137" s="383">
        <f t="shared" si="423"/>
        <v>0</v>
      </c>
      <c r="AU137" s="383">
        <f t="shared" si="423"/>
        <v>1</v>
      </c>
      <c r="AV137" s="383">
        <f t="shared" si="423"/>
        <v>1</v>
      </c>
      <c r="AW137" s="383">
        <f t="shared" si="423"/>
        <v>1</v>
      </c>
      <c r="AX137" s="383">
        <f t="shared" ref="AX137:AX200" si="424">U137+V137+Y137+AB137+BB137</f>
        <v>4</v>
      </c>
      <c r="AY137" s="383">
        <v>0</v>
      </c>
      <c r="AZ137" s="383">
        <f t="shared" si="321"/>
        <v>0</v>
      </c>
      <c r="BA137" s="382">
        <f t="shared" ref="BA137:BA200" si="425">AA137+AB137-AC137</f>
        <v>2</v>
      </c>
      <c r="BB137" s="423">
        <v>0</v>
      </c>
      <c r="BC137" s="506">
        <f t="shared" si="415"/>
        <v>0</v>
      </c>
      <c r="BD137" s="382">
        <f t="shared" si="416"/>
        <v>1</v>
      </c>
      <c r="BE137" s="453">
        <f t="shared" si="417"/>
        <v>1</v>
      </c>
      <c r="BF137" s="382">
        <f t="shared" ref="BF137:BF200" si="426">U137-W137-Z137-AC137-BG137-BH137-BI137</f>
        <v>0</v>
      </c>
      <c r="BG137" s="1882">
        <v>0</v>
      </c>
      <c r="BH137" s="1882">
        <v>1</v>
      </c>
      <c r="BI137" s="1882">
        <v>1</v>
      </c>
      <c r="BJ137" s="1882">
        <v>0</v>
      </c>
      <c r="BK137" s="1882">
        <v>0</v>
      </c>
      <c r="BL137" s="1882">
        <v>0</v>
      </c>
      <c r="BM137" s="1882">
        <v>0</v>
      </c>
      <c r="BN137" s="1882">
        <v>1</v>
      </c>
      <c r="BO137" s="1882">
        <v>0</v>
      </c>
      <c r="BP137" s="1882">
        <v>1</v>
      </c>
      <c r="BQ137" s="1882">
        <v>1</v>
      </c>
      <c r="BR137" s="1882">
        <v>1</v>
      </c>
      <c r="BS137" s="1882">
        <v>1</v>
      </c>
      <c r="BT137" s="13"/>
      <c r="BU137" s="384">
        <f t="shared" ref="BU137:BU200" si="427">IFERROR(IF(BY137&lt;=W137,BY137/W137,IF(BY137&lt;W137+Z137,1+(BY137-W137)/Z137,IF(BY137&lt;=W137+Z137+AC137,2+(BY137-W137-Z137)/AC137,BY137*3/(W137+Z137+AC137)))),0)</f>
        <v>6</v>
      </c>
      <c r="BV137" s="385">
        <f t="shared" ref="BV137:BV200" si="428">IFERROR(IF(BZ137&lt;=Z137,BZ137/Z137,IF(BZ137&lt;Z137+AC137,1+(BZ137-Z137)/AC137,IF(BZ137&lt;=Z137+AC137+BG137,2+(BZ137-Z137-AC137)/BG137,BZ137*3/(Z137+AC137+BG137)))),0)</f>
        <v>6</v>
      </c>
      <c r="BW137" s="386">
        <f t="shared" ref="BW137:BW200" si="429">IFERROR(IF(CA137&lt;=AC137,CA137/AC137,IF(CA137&lt;AC137+BG137,1+(CA137-AC137)/BG137,IF(CA137&lt;=AC137+BG137+BH137,2+(CA137-AC137-BG137)/BH137,CA137*3/(AC137+BG137+BH137)))),0)</f>
        <v>4.5</v>
      </c>
      <c r="BX137" s="3"/>
      <c r="BY137" s="387">
        <f t="shared" si="418"/>
        <v>4</v>
      </c>
      <c r="BZ137" s="382">
        <f t="shared" ref="BZ137:BZ200" si="430">BY137+CM137-W137</f>
        <v>4</v>
      </c>
      <c r="CA137" s="382">
        <f t="shared" ref="CA137:CA200" si="431">BZ137+CN137-Z137</f>
        <v>3</v>
      </c>
      <c r="CB137" s="382">
        <f t="shared" ref="CB137:CB200" si="432">CA137+CO137-AC137</f>
        <v>2</v>
      </c>
      <c r="CC137" s="382">
        <f t="shared" si="362"/>
        <v>2</v>
      </c>
      <c r="CD137" s="382">
        <f t="shared" si="363"/>
        <v>1</v>
      </c>
      <c r="CE137" s="382">
        <f t="shared" si="364"/>
        <v>0</v>
      </c>
      <c r="CF137" s="382">
        <f t="shared" si="365"/>
        <v>0</v>
      </c>
      <c r="CG137" s="382">
        <f t="shared" si="366"/>
        <v>0</v>
      </c>
      <c r="CH137" s="382">
        <f t="shared" si="367"/>
        <v>1</v>
      </c>
      <c r="CI137" s="382">
        <f t="shared" si="368"/>
        <v>1</v>
      </c>
      <c r="CJ137" s="382">
        <f t="shared" si="369"/>
        <v>1</v>
      </c>
      <c r="CK137" s="388">
        <f t="shared" si="370"/>
        <v>2</v>
      </c>
      <c r="CL137" s="3"/>
      <c r="CM137" s="384">
        <f t="shared" si="419"/>
        <v>0</v>
      </c>
      <c r="CN137" s="385">
        <f t="shared" ref="CN137:CN200" si="433">Y137</f>
        <v>0</v>
      </c>
      <c r="CO137" s="385">
        <f>AB137</f>
        <v>0</v>
      </c>
      <c r="CP137" s="385">
        <f t="shared" ref="CP137:CP138" si="434">BB137</f>
        <v>0</v>
      </c>
      <c r="CQ137" s="385">
        <f t="shared" ref="CQ137:CX138" si="435">AO137</f>
        <v>0</v>
      </c>
      <c r="CR137" s="385">
        <f t="shared" si="435"/>
        <v>0</v>
      </c>
      <c r="CS137" s="385">
        <f t="shared" si="435"/>
        <v>0</v>
      </c>
      <c r="CT137" s="385">
        <f t="shared" si="435"/>
        <v>0</v>
      </c>
      <c r="CU137" s="385">
        <f t="shared" si="435"/>
        <v>1</v>
      </c>
      <c r="CV137" s="385">
        <f t="shared" si="435"/>
        <v>0</v>
      </c>
      <c r="CW137" s="385">
        <f t="shared" si="435"/>
        <v>1</v>
      </c>
      <c r="CX137" s="386">
        <f t="shared" si="435"/>
        <v>1</v>
      </c>
      <c r="CY137" s="3"/>
      <c r="CZ137" s="586">
        <v>21</v>
      </c>
      <c r="DA137" s="582">
        <v>9</v>
      </c>
      <c r="DB137" s="391">
        <v>8</v>
      </c>
      <c r="DC137" s="576">
        <v>2</v>
      </c>
      <c r="DD137" s="389">
        <v>2</v>
      </c>
      <c r="DE137" s="390">
        <v>0</v>
      </c>
      <c r="DF137" s="390">
        <v>0</v>
      </c>
      <c r="DG137" s="390">
        <v>0</v>
      </c>
      <c r="DH137" s="390">
        <f t="shared" ref="DH137:DH200" si="436">T137</f>
        <v>0</v>
      </c>
      <c r="DI137" s="390"/>
      <c r="DJ137" s="390"/>
      <c r="DK137" s="390"/>
      <c r="DL137" s="390"/>
      <c r="DM137" s="390"/>
      <c r="DN137" s="390"/>
      <c r="DO137" s="390"/>
      <c r="DP137" s="391">
        <f t="shared" ref="DP137:DP200" si="437">SUM(DD137:DO137)</f>
        <v>2</v>
      </c>
      <c r="DQ137" s="376"/>
      <c r="DR137" s="376"/>
      <c r="DS137" s="385">
        <v>3</v>
      </c>
      <c r="DT137" s="385">
        <v>2</v>
      </c>
      <c r="DU137" s="385">
        <v>1001</v>
      </c>
      <c r="DV137" s="385" t="s">
        <v>2620</v>
      </c>
      <c r="DW137" s="385">
        <v>73</v>
      </c>
      <c r="DX137" s="385" t="s">
        <v>2647</v>
      </c>
      <c r="DY137" s="385">
        <v>0</v>
      </c>
      <c r="DZ137" s="14">
        <v>203563</v>
      </c>
      <c r="EA137" s="426"/>
      <c r="EB137" s="398">
        <v>20</v>
      </c>
      <c r="EC137" s="398" t="s">
        <v>1372</v>
      </c>
      <c r="ED137" s="398" t="s">
        <v>1370</v>
      </c>
      <c r="EF137" s="601" t="str">
        <f t="shared" ref="EF137:EF200" si="438">IFERROR((U137/BC137)*30,"ok")</f>
        <v>ok</v>
      </c>
      <c r="EG137" s="597">
        <f t="shared" si="292"/>
        <v>0</v>
      </c>
      <c r="EI137" s="605">
        <f t="shared" si="400"/>
        <v>4</v>
      </c>
    </row>
    <row r="138" spans="1:139" s="372" customFormat="1" ht="16.149999999999999" hidden="1" customHeight="1">
      <c r="A138" s="573" t="s">
        <v>69</v>
      </c>
      <c r="B138" s="407" t="s">
        <v>315</v>
      </c>
      <c r="C138" s="530" t="s">
        <v>1281</v>
      </c>
      <c r="D138" s="393" t="s">
        <v>51</v>
      </c>
      <c r="E138" s="393" t="s">
        <v>316</v>
      </c>
      <c r="F138" s="393" t="s">
        <v>305</v>
      </c>
      <c r="G138" s="393">
        <v>112</v>
      </c>
      <c r="H138" s="393" t="s">
        <v>47</v>
      </c>
      <c r="I138" s="393" t="s">
        <v>287</v>
      </c>
      <c r="J138" s="393" t="s">
        <v>131</v>
      </c>
      <c r="K138" s="608" t="s">
        <v>2146</v>
      </c>
      <c r="L138" s="608" t="s">
        <v>2130</v>
      </c>
      <c r="M138" s="609" t="s">
        <v>2612</v>
      </c>
      <c r="N138" s="392">
        <v>43116</v>
      </c>
      <c r="O138" s="408">
        <v>3</v>
      </c>
      <c r="P138" s="14">
        <v>191069</v>
      </c>
      <c r="Q138" s="14">
        <v>191069</v>
      </c>
      <c r="R138" s="576">
        <v>15</v>
      </c>
      <c r="S138" s="391">
        <v>0</v>
      </c>
      <c r="T138" s="382">
        <v>0</v>
      </c>
      <c r="U138" s="382">
        <v>6</v>
      </c>
      <c r="V138" s="423">
        <v>0</v>
      </c>
      <c r="W138" s="1882">
        <v>1</v>
      </c>
      <c r="X138" s="382">
        <f t="shared" si="322"/>
        <v>5</v>
      </c>
      <c r="Y138" s="423">
        <v>0</v>
      </c>
      <c r="Z138" s="1882">
        <v>1</v>
      </c>
      <c r="AA138" s="382">
        <f t="shared" si="420"/>
        <v>4</v>
      </c>
      <c r="AB138" s="423">
        <v>0</v>
      </c>
      <c r="AC138" s="1882">
        <v>1</v>
      </c>
      <c r="AD138" s="569">
        <v>1.875</v>
      </c>
      <c r="AE138" s="569">
        <v>1.875</v>
      </c>
      <c r="AF138" s="382">
        <f t="shared" si="421"/>
        <v>1</v>
      </c>
      <c r="AG138" s="382">
        <f t="shared" si="421"/>
        <v>0.875</v>
      </c>
      <c r="AH138" s="382">
        <f t="shared" si="421"/>
        <v>1.875</v>
      </c>
      <c r="AI138" s="382">
        <f t="shared" si="421"/>
        <v>1.875</v>
      </c>
      <c r="AJ138" s="382">
        <f t="shared" si="421"/>
        <v>1.875</v>
      </c>
      <c r="AK138" s="382">
        <f t="shared" si="422"/>
        <v>1.875</v>
      </c>
      <c r="AL138" s="382">
        <f t="shared" si="422"/>
        <v>1.875</v>
      </c>
      <c r="AM138" s="382">
        <f t="shared" si="422"/>
        <v>1.875</v>
      </c>
      <c r="AN138" s="453">
        <f>IF($AD138&lt;=1,$AD138*BQ138,IF($AD138&lt;=2,BQ138+(($AD138-1)*BR138),BQ138+BR138+BS138))</f>
        <v>1.875</v>
      </c>
      <c r="AO138" s="457">
        <f t="shared" si="423"/>
        <v>0</v>
      </c>
      <c r="AP138" s="455">
        <f t="shared" si="423"/>
        <v>1</v>
      </c>
      <c r="AQ138" s="383">
        <f t="shared" si="423"/>
        <v>1</v>
      </c>
      <c r="AR138" s="383">
        <f t="shared" si="423"/>
        <v>1</v>
      </c>
      <c r="AS138" s="383">
        <f t="shared" si="423"/>
        <v>1</v>
      </c>
      <c r="AT138" s="383">
        <f t="shared" si="423"/>
        <v>1</v>
      </c>
      <c r="AU138" s="383">
        <f t="shared" si="423"/>
        <v>1</v>
      </c>
      <c r="AV138" s="383">
        <f t="shared" si="423"/>
        <v>1</v>
      </c>
      <c r="AW138" s="383">
        <f t="shared" si="423"/>
        <v>1</v>
      </c>
      <c r="AX138" s="383">
        <f t="shared" si="424"/>
        <v>6</v>
      </c>
      <c r="AY138" s="383">
        <v>0</v>
      </c>
      <c r="AZ138" s="383">
        <f t="shared" si="321"/>
        <v>0</v>
      </c>
      <c r="BA138" s="382">
        <f t="shared" si="425"/>
        <v>3</v>
      </c>
      <c r="BB138" s="423">
        <v>0</v>
      </c>
      <c r="BC138" s="506">
        <f t="shared" si="415"/>
        <v>1</v>
      </c>
      <c r="BD138" s="382">
        <f t="shared" si="416"/>
        <v>1</v>
      </c>
      <c r="BE138" s="453">
        <f t="shared" si="417"/>
        <v>1</v>
      </c>
      <c r="BF138" s="382">
        <f t="shared" si="426"/>
        <v>0</v>
      </c>
      <c r="BG138" s="1882">
        <v>2</v>
      </c>
      <c r="BH138" s="1882">
        <v>0</v>
      </c>
      <c r="BI138" s="1882">
        <v>1</v>
      </c>
      <c r="BJ138" s="1882">
        <v>0</v>
      </c>
      <c r="BK138" s="1882">
        <v>1</v>
      </c>
      <c r="BL138" s="1882">
        <v>1</v>
      </c>
      <c r="BM138" s="1882">
        <v>1</v>
      </c>
      <c r="BN138" s="1882">
        <v>1</v>
      </c>
      <c r="BO138" s="1882">
        <v>1</v>
      </c>
      <c r="BP138" s="1882">
        <v>1</v>
      </c>
      <c r="BQ138" s="1882">
        <v>1</v>
      </c>
      <c r="BR138" s="1882">
        <v>1</v>
      </c>
      <c r="BS138" s="1882">
        <v>1</v>
      </c>
      <c r="BT138" s="13"/>
      <c r="BU138" s="384">
        <f t="shared" si="427"/>
        <v>6</v>
      </c>
      <c r="BV138" s="385">
        <f t="shared" si="428"/>
        <v>3.75</v>
      </c>
      <c r="BW138" s="386">
        <f t="shared" si="429"/>
        <v>4</v>
      </c>
      <c r="BX138" s="3"/>
      <c r="BY138" s="387">
        <f t="shared" si="418"/>
        <v>6</v>
      </c>
      <c r="BZ138" s="382">
        <f t="shared" si="430"/>
        <v>5</v>
      </c>
      <c r="CA138" s="382">
        <f t="shared" si="431"/>
        <v>4</v>
      </c>
      <c r="CB138" s="382">
        <f t="shared" si="432"/>
        <v>3</v>
      </c>
      <c r="CC138" s="382">
        <f t="shared" si="362"/>
        <v>1</v>
      </c>
      <c r="CD138" s="382">
        <f t="shared" si="363"/>
        <v>1</v>
      </c>
      <c r="CE138" s="382">
        <f t="shared" si="364"/>
        <v>1</v>
      </c>
      <c r="CF138" s="382">
        <f t="shared" si="365"/>
        <v>2</v>
      </c>
      <c r="CG138" s="382">
        <f t="shared" si="366"/>
        <v>2</v>
      </c>
      <c r="CH138" s="382">
        <f t="shared" si="367"/>
        <v>2</v>
      </c>
      <c r="CI138" s="382">
        <f t="shared" si="368"/>
        <v>2</v>
      </c>
      <c r="CJ138" s="382">
        <f t="shared" si="369"/>
        <v>2</v>
      </c>
      <c r="CK138" s="388">
        <f t="shared" si="370"/>
        <v>2</v>
      </c>
      <c r="CL138" s="3"/>
      <c r="CM138" s="384">
        <f t="shared" si="419"/>
        <v>0</v>
      </c>
      <c r="CN138" s="385">
        <f t="shared" si="433"/>
        <v>0</v>
      </c>
      <c r="CO138" s="385">
        <f>AB138</f>
        <v>0</v>
      </c>
      <c r="CP138" s="385">
        <f t="shared" si="434"/>
        <v>0</v>
      </c>
      <c r="CQ138" s="385">
        <f t="shared" si="435"/>
        <v>0</v>
      </c>
      <c r="CR138" s="385">
        <f t="shared" si="435"/>
        <v>1</v>
      </c>
      <c r="CS138" s="385">
        <f t="shared" si="435"/>
        <v>1</v>
      </c>
      <c r="CT138" s="385">
        <f t="shared" si="435"/>
        <v>1</v>
      </c>
      <c r="CU138" s="385">
        <f t="shared" si="435"/>
        <v>1</v>
      </c>
      <c r="CV138" s="385">
        <f t="shared" si="435"/>
        <v>1</v>
      </c>
      <c r="CW138" s="385">
        <f t="shared" si="435"/>
        <v>1</v>
      </c>
      <c r="CX138" s="386">
        <f t="shared" si="435"/>
        <v>1</v>
      </c>
      <c r="CY138" s="3"/>
      <c r="CZ138" s="586">
        <v>13</v>
      </c>
      <c r="DA138" s="582">
        <v>0</v>
      </c>
      <c r="DB138" s="391">
        <v>9</v>
      </c>
      <c r="DC138" s="576">
        <v>15</v>
      </c>
      <c r="DD138" s="389">
        <v>0</v>
      </c>
      <c r="DE138" s="390">
        <v>0</v>
      </c>
      <c r="DF138" s="390">
        <v>0</v>
      </c>
      <c r="DG138" s="390">
        <v>0</v>
      </c>
      <c r="DH138" s="390">
        <f t="shared" si="436"/>
        <v>0</v>
      </c>
      <c r="DI138" s="390"/>
      <c r="DJ138" s="390"/>
      <c r="DK138" s="390"/>
      <c r="DL138" s="390"/>
      <c r="DM138" s="390"/>
      <c r="DN138" s="390"/>
      <c r="DO138" s="390"/>
      <c r="DP138" s="391">
        <f t="shared" si="437"/>
        <v>0</v>
      </c>
      <c r="DQ138" s="376"/>
      <c r="DR138" s="376"/>
      <c r="DS138" s="385">
        <v>3</v>
      </c>
      <c r="DT138" s="385">
        <v>2</v>
      </c>
      <c r="DU138" s="385">
        <v>971</v>
      </c>
      <c r="DV138" s="385" t="s">
        <v>2620</v>
      </c>
      <c r="DW138" s="385">
        <v>73</v>
      </c>
      <c r="DX138" s="385" t="s">
        <v>2647</v>
      </c>
      <c r="DY138" s="385">
        <v>0</v>
      </c>
      <c r="DZ138" s="14">
        <v>191069</v>
      </c>
      <c r="EA138" s="426"/>
      <c r="EB138" s="398">
        <v>19</v>
      </c>
      <c r="EC138" s="398" t="s">
        <v>1372</v>
      </c>
      <c r="ED138" s="398" t="s">
        <v>1370</v>
      </c>
      <c r="EF138" s="601">
        <f t="shared" si="438"/>
        <v>180</v>
      </c>
      <c r="EG138" s="597">
        <f t="shared" ref="EG138:EG201" si="439">BC138</f>
        <v>1</v>
      </c>
      <c r="EI138" s="605">
        <f t="shared" si="400"/>
        <v>6</v>
      </c>
    </row>
    <row r="139" spans="1:139" s="372" customFormat="1" ht="16.149999999999999" hidden="1" customHeight="1">
      <c r="A139" s="573" t="s">
        <v>45</v>
      </c>
      <c r="B139" s="407" t="s">
        <v>1380</v>
      </c>
      <c r="C139" s="530" t="s">
        <v>1380</v>
      </c>
      <c r="D139" s="393" t="s">
        <v>46</v>
      </c>
      <c r="E139" s="393" t="s">
        <v>318</v>
      </c>
      <c r="F139" s="393" t="s">
        <v>302</v>
      </c>
      <c r="G139" s="393">
        <v>111</v>
      </c>
      <c r="H139" s="393" t="s">
        <v>55</v>
      </c>
      <c r="I139" s="393" t="s">
        <v>287</v>
      </c>
      <c r="J139" s="393" t="s">
        <v>48</v>
      </c>
      <c r="K139" s="393"/>
      <c r="L139" s="393" t="s">
        <v>47</v>
      </c>
      <c r="M139" s="396"/>
      <c r="N139" s="392">
        <v>44649</v>
      </c>
      <c r="O139" s="408">
        <v>3</v>
      </c>
      <c r="P139" s="14">
        <v>271356</v>
      </c>
      <c r="Q139" s="14">
        <v>271356</v>
      </c>
      <c r="R139" s="576">
        <v>18</v>
      </c>
      <c r="S139" s="391">
        <v>6</v>
      </c>
      <c r="T139" s="382">
        <v>0</v>
      </c>
      <c r="U139" s="382">
        <v>7</v>
      </c>
      <c r="V139" s="423">
        <v>0</v>
      </c>
      <c r="W139" s="1882">
        <v>2</v>
      </c>
      <c r="X139" s="382">
        <f t="shared" si="322"/>
        <v>5</v>
      </c>
      <c r="Y139" s="423">
        <v>0</v>
      </c>
      <c r="Z139" s="1882">
        <v>3</v>
      </c>
      <c r="AA139" s="382">
        <f t="shared" si="420"/>
        <v>2</v>
      </c>
      <c r="AB139" s="423">
        <v>0</v>
      </c>
      <c r="AC139" s="1882">
        <v>0</v>
      </c>
      <c r="AD139" s="569">
        <v>1.875</v>
      </c>
      <c r="AE139" s="569">
        <v>1.875</v>
      </c>
      <c r="AF139" s="382">
        <f>IF($AD139&lt;=1,$AD139*BG139,IF($AD139&lt;=2,BG139+(($AD139-1)*BH139),BG139+BH139+BI139))</f>
        <v>1.875</v>
      </c>
      <c r="AG139" s="382">
        <f>IF($AD139&lt;=1,$AD139*BH139,IF($AD139&lt;=2,BH139+(($AD139-1)*BI139),BH139+BI139+BJ139))</f>
        <v>2.75</v>
      </c>
      <c r="AH139" s="382">
        <f>IF($AD139&lt;=1,$AD139*BI139,IF($AD139&lt;=2,BI139+(($AD139-1)*BJ139),BI139+BJ139+BK139))</f>
        <v>3.75</v>
      </c>
      <c r="AI139" s="382">
        <f>IF($AD139&lt;=1,$AD139*BJ139,IF($AD139&lt;=2,BJ139+(($AD139-1)*BK139),BJ139+BK139+BL139))</f>
        <v>3.75</v>
      </c>
      <c r="AJ139" s="382">
        <f>IF($AD139&lt;=1,$AD139*BK139,IF($AD139&lt;=2,BK139+(($AD139-1)*BL139),BK139+BL139+BM139))</f>
        <v>3.75</v>
      </c>
      <c r="AK139" s="382">
        <f>IF($AE139&lt;=1,$AE139*BL139,IF($AE139&lt;=2,BL139+(($AE139-1)*BM139),BL139+BM139+BN139))</f>
        <v>3.75</v>
      </c>
      <c r="AL139" s="382">
        <f>IF($AE139&lt;=1,$AE139*BM139,IF($AE139&lt;=2,BM139+(($AE139-1)*BN139),BM139+BN139+BO139))</f>
        <v>3.75</v>
      </c>
      <c r="AM139" s="382">
        <f>IF($AE139&lt;=1,$AE139*BN139,IF($AE139&lt;=2,BN139+(($AE139-1)*BO139),BN139+BO139+BP139))</f>
        <v>3.75</v>
      </c>
      <c r="AN139" s="453">
        <f>IF($AD139&lt;=1,$AD139*BO139,IF($AD139&lt;=2,BO139+(($AD139-1)*BP139),BO139+BP139+BQ139))</f>
        <v>3.75</v>
      </c>
      <c r="AO139" s="457">
        <f>ROUND(IF(AA139-AC139-AF139&gt;0,0,AF139+AC139-AA139),0)</f>
        <v>0</v>
      </c>
      <c r="AP139" s="455">
        <f t="shared" ref="AP139:AW139" si="440">ROUND(IF(CB139-AG139-BG139&gt;0,0,BG139+AG139-CB139),0)</f>
        <v>2</v>
      </c>
      <c r="AQ139" s="383">
        <f t="shared" si="440"/>
        <v>2</v>
      </c>
      <c r="AR139" s="383">
        <f t="shared" si="440"/>
        <v>2</v>
      </c>
      <c r="AS139" s="383">
        <f t="shared" si="440"/>
        <v>2</v>
      </c>
      <c r="AT139" s="383">
        <f t="shared" si="440"/>
        <v>2</v>
      </c>
      <c r="AU139" s="383">
        <f t="shared" si="440"/>
        <v>2</v>
      </c>
      <c r="AV139" s="383">
        <f t="shared" si="440"/>
        <v>2</v>
      </c>
      <c r="AW139" s="383">
        <f t="shared" si="440"/>
        <v>2</v>
      </c>
      <c r="AX139" s="383">
        <f t="shared" si="424"/>
        <v>7</v>
      </c>
      <c r="AY139" s="383"/>
      <c r="AZ139" s="383">
        <f t="shared" si="321"/>
        <v>0</v>
      </c>
      <c r="BA139" s="382">
        <f t="shared" si="425"/>
        <v>2</v>
      </c>
      <c r="BB139" s="423">
        <v>0</v>
      </c>
      <c r="BC139" s="506">
        <f t="shared" si="415"/>
        <v>2</v>
      </c>
      <c r="BD139" s="382">
        <f t="shared" si="416"/>
        <v>3</v>
      </c>
      <c r="BE139" s="453">
        <f t="shared" si="417"/>
        <v>0</v>
      </c>
      <c r="BF139" s="382">
        <f t="shared" si="426"/>
        <v>-2</v>
      </c>
      <c r="BG139" s="1882">
        <v>1</v>
      </c>
      <c r="BH139" s="1882">
        <v>1</v>
      </c>
      <c r="BI139" s="1882">
        <v>2</v>
      </c>
      <c r="BJ139" s="1882">
        <v>2</v>
      </c>
      <c r="BK139" s="1882">
        <v>2</v>
      </c>
      <c r="BL139" s="1882">
        <v>2</v>
      </c>
      <c r="BM139" s="1882">
        <v>2</v>
      </c>
      <c r="BN139" s="1882">
        <v>2</v>
      </c>
      <c r="BO139" s="1882">
        <v>2</v>
      </c>
      <c r="BP139" s="1882">
        <v>2</v>
      </c>
      <c r="BQ139" s="1882">
        <v>2</v>
      </c>
      <c r="BR139" s="1882">
        <v>2</v>
      </c>
      <c r="BS139" s="1882">
        <v>2</v>
      </c>
      <c r="BT139" s="13"/>
      <c r="BU139" s="384">
        <f t="shared" si="427"/>
        <v>4.2</v>
      </c>
      <c r="BV139" s="385">
        <f t="shared" si="428"/>
        <v>3.75</v>
      </c>
      <c r="BW139" s="386">
        <f t="shared" si="429"/>
        <v>3</v>
      </c>
      <c r="BX139" s="3"/>
      <c r="BY139" s="387">
        <f t="shared" si="418"/>
        <v>7</v>
      </c>
      <c r="BZ139" s="382">
        <f t="shared" si="430"/>
        <v>5</v>
      </c>
      <c r="CA139" s="382">
        <f t="shared" si="431"/>
        <v>2</v>
      </c>
      <c r="CB139" s="382">
        <f t="shared" si="432"/>
        <v>2</v>
      </c>
      <c r="CC139" s="382">
        <f t="shared" si="362"/>
        <v>3</v>
      </c>
      <c r="CD139" s="382">
        <f t="shared" si="363"/>
        <v>4</v>
      </c>
      <c r="CE139" s="382">
        <f t="shared" si="364"/>
        <v>4</v>
      </c>
      <c r="CF139" s="382">
        <f t="shared" si="365"/>
        <v>4</v>
      </c>
      <c r="CG139" s="382">
        <f t="shared" si="366"/>
        <v>4</v>
      </c>
      <c r="CH139" s="382">
        <f t="shared" si="367"/>
        <v>4</v>
      </c>
      <c r="CI139" s="382">
        <f t="shared" si="368"/>
        <v>4</v>
      </c>
      <c r="CJ139" s="382">
        <f t="shared" si="369"/>
        <v>4</v>
      </c>
      <c r="CK139" s="388">
        <f t="shared" si="370"/>
        <v>4</v>
      </c>
      <c r="CL139" s="3"/>
      <c r="CM139" s="384">
        <f t="shared" si="419"/>
        <v>0</v>
      </c>
      <c r="CN139" s="385">
        <f t="shared" si="433"/>
        <v>0</v>
      </c>
      <c r="CO139" s="385">
        <f t="shared" ref="CO139:CW139" si="441">AO139</f>
        <v>0</v>
      </c>
      <c r="CP139" s="385">
        <f t="shared" si="441"/>
        <v>2</v>
      </c>
      <c r="CQ139" s="385">
        <f t="shared" si="441"/>
        <v>2</v>
      </c>
      <c r="CR139" s="385">
        <f t="shared" si="441"/>
        <v>2</v>
      </c>
      <c r="CS139" s="385">
        <f t="shared" si="441"/>
        <v>2</v>
      </c>
      <c r="CT139" s="385">
        <f t="shared" si="441"/>
        <v>2</v>
      </c>
      <c r="CU139" s="385">
        <f t="shared" si="441"/>
        <v>2</v>
      </c>
      <c r="CV139" s="385">
        <f t="shared" si="441"/>
        <v>2</v>
      </c>
      <c r="CW139" s="385">
        <f t="shared" si="441"/>
        <v>2</v>
      </c>
      <c r="CX139" s="386">
        <f>AW139</f>
        <v>2</v>
      </c>
      <c r="CY139" s="3"/>
      <c r="CZ139" s="586">
        <v>20</v>
      </c>
      <c r="DA139" s="582">
        <v>16</v>
      </c>
      <c r="DB139" s="391">
        <v>32</v>
      </c>
      <c r="DC139" s="576">
        <v>18</v>
      </c>
      <c r="DD139" s="389">
        <v>4</v>
      </c>
      <c r="DE139" s="390">
        <v>0</v>
      </c>
      <c r="DF139" s="390">
        <v>2</v>
      </c>
      <c r="DG139" s="390">
        <v>0</v>
      </c>
      <c r="DH139" s="390">
        <f t="shared" si="436"/>
        <v>0</v>
      </c>
      <c r="DI139" s="390"/>
      <c r="DJ139" s="390"/>
      <c r="DK139" s="390"/>
      <c r="DL139" s="390"/>
      <c r="DM139" s="390"/>
      <c r="DN139" s="390"/>
      <c r="DO139" s="390"/>
      <c r="DP139" s="391">
        <f t="shared" si="437"/>
        <v>6</v>
      </c>
      <c r="DQ139" s="376"/>
      <c r="DR139" s="376"/>
      <c r="DS139" s="385">
        <v>4</v>
      </c>
      <c r="DT139" s="385">
        <v>2</v>
      </c>
      <c r="DU139" s="385">
        <v>161</v>
      </c>
      <c r="DV139" s="385" t="s">
        <v>2620</v>
      </c>
      <c r="DW139" s="385">
        <v>75</v>
      </c>
      <c r="DX139" s="385" t="s">
        <v>2648</v>
      </c>
      <c r="DY139" s="385">
        <v>0</v>
      </c>
      <c r="DZ139" s="14">
        <v>271356</v>
      </c>
      <c r="EA139" s="426"/>
      <c r="EB139" s="398">
        <v>19</v>
      </c>
      <c r="EC139" s="398" t="s">
        <v>1371</v>
      </c>
      <c r="ED139" s="398" t="s">
        <v>1370</v>
      </c>
      <c r="EF139" s="601">
        <f t="shared" si="438"/>
        <v>105</v>
      </c>
      <c r="EG139" s="597">
        <f t="shared" si="439"/>
        <v>2</v>
      </c>
      <c r="EI139" s="605">
        <f t="shared" si="400"/>
        <v>7</v>
      </c>
    </row>
    <row r="140" spans="1:139" s="372" customFormat="1" ht="16.149999999999999" hidden="1" customHeight="1">
      <c r="A140" s="573" t="s">
        <v>69</v>
      </c>
      <c r="B140" s="407" t="s">
        <v>319</v>
      </c>
      <c r="C140" s="530" t="s">
        <v>319</v>
      </c>
      <c r="D140" s="393" t="s">
        <v>51</v>
      </c>
      <c r="E140" s="393" t="s">
        <v>320</v>
      </c>
      <c r="F140" s="393" t="s">
        <v>305</v>
      </c>
      <c r="G140" s="395">
        <v>112</v>
      </c>
      <c r="H140" s="393" t="s">
        <v>47</v>
      </c>
      <c r="I140" s="393" t="s">
        <v>287</v>
      </c>
      <c r="J140" s="393" t="s">
        <v>131</v>
      </c>
      <c r="K140" s="608" t="s">
        <v>2146</v>
      </c>
      <c r="L140" s="608" t="s">
        <v>2130</v>
      </c>
      <c r="M140" s="609" t="s">
        <v>2612</v>
      </c>
      <c r="N140" s="392">
        <v>43027</v>
      </c>
      <c r="O140" s="408">
        <v>3</v>
      </c>
      <c r="P140" s="14">
        <v>231336</v>
      </c>
      <c r="Q140" s="14">
        <v>231336</v>
      </c>
      <c r="R140" s="576">
        <v>2</v>
      </c>
      <c r="S140" s="391">
        <v>6</v>
      </c>
      <c r="T140" s="382">
        <v>0</v>
      </c>
      <c r="U140" s="382">
        <v>0</v>
      </c>
      <c r="V140" s="423">
        <v>0</v>
      </c>
      <c r="W140" s="1882">
        <v>0</v>
      </c>
      <c r="X140" s="382">
        <f t="shared" si="322"/>
        <v>0</v>
      </c>
      <c r="Y140" s="423">
        <v>0</v>
      </c>
      <c r="Z140" s="1882">
        <v>0</v>
      </c>
      <c r="AA140" s="382">
        <f t="shared" si="420"/>
        <v>0</v>
      </c>
      <c r="AB140" s="423">
        <v>4</v>
      </c>
      <c r="AC140" s="1882">
        <v>2</v>
      </c>
      <c r="AD140" s="569">
        <v>1.875</v>
      </c>
      <c r="AE140" s="569">
        <v>1.875</v>
      </c>
      <c r="AF140" s="382">
        <f>IF($AD140&lt;=1,$AD140*BI140,IF($AD140&lt;=2,BI140+(($AD140-1)*BJ140),BI140+BJ140+BK140))</f>
        <v>0</v>
      </c>
      <c r="AG140" s="382">
        <f>IF($AD140&lt;=1,$AD140*BJ140,IF($AD140&lt;=2,BJ140+(($AD140-1)*BK140),BJ140+BK140+BL140))</f>
        <v>0</v>
      </c>
      <c r="AH140" s="382">
        <f>IF($AD140&lt;=1,$AD140*BK140,IF($AD140&lt;=2,BK140+(($AD140-1)*BL140),BK140+BL140+BM140))</f>
        <v>0</v>
      </c>
      <c r="AI140" s="382">
        <f>IF($AD140&lt;=1,$AD140*BL140,IF($AD140&lt;=2,BL140+(($AD140-1)*BM140),BL140+BM140+BN140))</f>
        <v>0</v>
      </c>
      <c r="AJ140" s="382">
        <f>IF($AD140&lt;=1,$AD140*BM140,IF($AD140&lt;=2,BM140+(($AD140-1)*BN140),BM140+BN140+BO140))</f>
        <v>0</v>
      </c>
      <c r="AK140" s="382">
        <f>IF($AE140&lt;=1,$AE140*BN140,IF($AE140&lt;=2,BN140+(($AE140-1)*BO140),BN140+BO140+BP140))</f>
        <v>0</v>
      </c>
      <c r="AL140" s="382">
        <f>IF($AE140&lt;=1,$AE140*BO140,IF($AE140&lt;=2,BO140+(($AE140-1)*BP140),BO140+BP140+BQ140))</f>
        <v>0.875</v>
      </c>
      <c r="AM140" s="382">
        <f>IF($AE140&lt;=1,$AE140*BP140,IF($AE140&lt;=2,BP140+(($AE140-1)*BQ140),BP140+BQ140+BR140))</f>
        <v>1.875</v>
      </c>
      <c r="AN140" s="453">
        <f>IF($AD140&lt;=1,$AD140*BQ140,IF($AD140&lt;=2,BQ140+(($AD140-1)*BR140),BQ140+BR140+BS140))</f>
        <v>1.875</v>
      </c>
      <c r="AO140" s="457">
        <f t="shared" ref="AO140:AW140" si="442">ROUND(IF(CC140-BH140-AF140&gt;0,0,AF140+BH140-CC140),0)</f>
        <v>0</v>
      </c>
      <c r="AP140" s="455">
        <f t="shared" si="442"/>
        <v>0</v>
      </c>
      <c r="AQ140" s="383">
        <f t="shared" si="442"/>
        <v>0</v>
      </c>
      <c r="AR140" s="383">
        <f t="shared" si="442"/>
        <v>0</v>
      </c>
      <c r="AS140" s="383">
        <f t="shared" si="442"/>
        <v>0</v>
      </c>
      <c r="AT140" s="383">
        <f t="shared" si="442"/>
        <v>0</v>
      </c>
      <c r="AU140" s="383">
        <f t="shared" si="442"/>
        <v>0</v>
      </c>
      <c r="AV140" s="383">
        <f t="shared" si="442"/>
        <v>1</v>
      </c>
      <c r="AW140" s="383">
        <f t="shared" si="442"/>
        <v>1</v>
      </c>
      <c r="AX140" s="383">
        <f t="shared" si="424"/>
        <v>4</v>
      </c>
      <c r="AY140" s="383">
        <v>0</v>
      </c>
      <c r="AZ140" s="383">
        <f t="shared" ref="AZ140:AZ203" si="443">AO140-AY140</f>
        <v>0</v>
      </c>
      <c r="BA140" s="382">
        <f t="shared" si="425"/>
        <v>2</v>
      </c>
      <c r="BB140" s="423">
        <v>0</v>
      </c>
      <c r="BC140" s="506">
        <f t="shared" si="415"/>
        <v>0</v>
      </c>
      <c r="BD140" s="382">
        <f t="shared" si="416"/>
        <v>0</v>
      </c>
      <c r="BE140" s="453">
        <f t="shared" si="417"/>
        <v>2</v>
      </c>
      <c r="BF140" s="382">
        <f t="shared" si="426"/>
        <v>-3</v>
      </c>
      <c r="BG140" s="1882">
        <v>0</v>
      </c>
      <c r="BH140" s="1882">
        <v>1</v>
      </c>
      <c r="BI140" s="1882">
        <v>0</v>
      </c>
      <c r="BJ140" s="1882">
        <v>0</v>
      </c>
      <c r="BK140" s="1882">
        <v>0</v>
      </c>
      <c r="BL140" s="1882">
        <v>0</v>
      </c>
      <c r="BM140" s="1882">
        <v>0</v>
      </c>
      <c r="BN140" s="1882">
        <v>0</v>
      </c>
      <c r="BO140" s="1882">
        <v>0</v>
      </c>
      <c r="BP140" s="1882">
        <v>1</v>
      </c>
      <c r="BQ140" s="1882">
        <v>1</v>
      </c>
      <c r="BR140" s="1882">
        <v>1</v>
      </c>
      <c r="BS140" s="1882">
        <v>1</v>
      </c>
      <c r="BT140" s="13"/>
      <c r="BU140" s="384">
        <f t="shared" si="427"/>
        <v>0</v>
      </c>
      <c r="BV140" s="385">
        <f t="shared" si="428"/>
        <v>0</v>
      </c>
      <c r="BW140" s="386">
        <f t="shared" si="429"/>
        <v>0</v>
      </c>
      <c r="BX140" s="3"/>
      <c r="BY140" s="387">
        <f t="shared" si="418"/>
        <v>0</v>
      </c>
      <c r="BZ140" s="382">
        <f t="shared" si="430"/>
        <v>0</v>
      </c>
      <c r="CA140" s="382">
        <f t="shared" si="431"/>
        <v>0</v>
      </c>
      <c r="CB140" s="382">
        <f t="shared" si="432"/>
        <v>2</v>
      </c>
      <c r="CC140" s="382">
        <f t="shared" si="362"/>
        <v>2</v>
      </c>
      <c r="CD140" s="382">
        <f t="shared" si="363"/>
        <v>1</v>
      </c>
      <c r="CE140" s="382">
        <f t="shared" si="364"/>
        <v>1</v>
      </c>
      <c r="CF140" s="382">
        <f t="shared" si="365"/>
        <v>1</v>
      </c>
      <c r="CG140" s="382">
        <f t="shared" si="366"/>
        <v>1</v>
      </c>
      <c r="CH140" s="382">
        <f t="shared" si="367"/>
        <v>1</v>
      </c>
      <c r="CI140" s="382">
        <f t="shared" si="368"/>
        <v>1</v>
      </c>
      <c r="CJ140" s="382">
        <f t="shared" si="369"/>
        <v>1</v>
      </c>
      <c r="CK140" s="388">
        <f t="shared" si="370"/>
        <v>2</v>
      </c>
      <c r="CL140" s="3"/>
      <c r="CM140" s="384">
        <f t="shared" si="419"/>
        <v>0</v>
      </c>
      <c r="CN140" s="385">
        <f t="shared" si="433"/>
        <v>0</v>
      </c>
      <c r="CO140" s="385">
        <f>AB140</f>
        <v>4</v>
      </c>
      <c r="CP140" s="385">
        <f>BB140</f>
        <v>0</v>
      </c>
      <c r="CQ140" s="385">
        <f t="shared" ref="CQ140:CX140" si="444">AO140</f>
        <v>0</v>
      </c>
      <c r="CR140" s="385">
        <f t="shared" si="444"/>
        <v>0</v>
      </c>
      <c r="CS140" s="385">
        <f t="shared" si="444"/>
        <v>0</v>
      </c>
      <c r="CT140" s="385">
        <f t="shared" si="444"/>
        <v>0</v>
      </c>
      <c r="CU140" s="385">
        <f t="shared" si="444"/>
        <v>0</v>
      </c>
      <c r="CV140" s="385">
        <f t="shared" si="444"/>
        <v>0</v>
      </c>
      <c r="CW140" s="385">
        <f t="shared" si="444"/>
        <v>0</v>
      </c>
      <c r="CX140" s="386">
        <f t="shared" si="444"/>
        <v>1</v>
      </c>
      <c r="CY140" s="3"/>
      <c r="CZ140" s="586">
        <v>10</v>
      </c>
      <c r="DA140" s="582">
        <v>20</v>
      </c>
      <c r="DB140" s="391">
        <v>6</v>
      </c>
      <c r="DC140" s="576">
        <v>2</v>
      </c>
      <c r="DD140" s="389">
        <v>2</v>
      </c>
      <c r="DE140" s="390">
        <v>4</v>
      </c>
      <c r="DF140" s="390">
        <v>0</v>
      </c>
      <c r="DG140" s="390">
        <v>0</v>
      </c>
      <c r="DH140" s="390">
        <f t="shared" si="436"/>
        <v>0</v>
      </c>
      <c r="DI140" s="390"/>
      <c r="DJ140" s="390"/>
      <c r="DK140" s="390"/>
      <c r="DL140" s="390"/>
      <c r="DM140" s="390"/>
      <c r="DN140" s="390"/>
      <c r="DO140" s="390"/>
      <c r="DP140" s="391">
        <f t="shared" si="437"/>
        <v>6</v>
      </c>
      <c r="DQ140" s="376"/>
      <c r="DR140" s="376"/>
      <c r="DS140" s="385">
        <v>3</v>
      </c>
      <c r="DT140" s="385">
        <v>2</v>
      </c>
      <c r="DU140" s="385">
        <v>1002</v>
      </c>
      <c r="DV140" s="385" t="s">
        <v>2620</v>
      </c>
      <c r="DW140" s="385">
        <v>75</v>
      </c>
      <c r="DX140" s="385" t="s">
        <v>2648</v>
      </c>
      <c r="DY140" s="385">
        <v>0</v>
      </c>
      <c r="DZ140" s="14">
        <v>231336</v>
      </c>
      <c r="EA140" s="426"/>
      <c r="EB140" s="398">
        <v>20</v>
      </c>
      <c r="EC140" s="398" t="s">
        <v>1372</v>
      </c>
      <c r="ED140" s="398" t="s">
        <v>1370</v>
      </c>
      <c r="EF140" s="601" t="str">
        <f t="shared" si="438"/>
        <v>ok</v>
      </c>
      <c r="EG140" s="597">
        <f t="shared" si="439"/>
        <v>0</v>
      </c>
      <c r="EI140" s="605">
        <f t="shared" si="400"/>
        <v>4</v>
      </c>
    </row>
    <row r="141" spans="1:139" s="372" customFormat="1" ht="16.149999999999999" hidden="1" customHeight="1">
      <c r="A141" s="573" t="s">
        <v>45</v>
      </c>
      <c r="B141" s="407" t="s">
        <v>1611</v>
      </c>
      <c r="C141" s="530" t="s">
        <v>1329</v>
      </c>
      <c r="D141" s="393" t="s">
        <v>46</v>
      </c>
      <c r="E141" s="393" t="s">
        <v>322</v>
      </c>
      <c r="F141" s="393" t="s">
        <v>302</v>
      </c>
      <c r="G141" s="393">
        <v>110</v>
      </c>
      <c r="H141" s="393" t="s">
        <v>55</v>
      </c>
      <c r="I141" s="393" t="s">
        <v>287</v>
      </c>
      <c r="J141" s="393" t="s">
        <v>48</v>
      </c>
      <c r="K141" s="393"/>
      <c r="L141" s="393" t="s">
        <v>47</v>
      </c>
      <c r="M141" s="396"/>
      <c r="N141" s="392">
        <v>44993</v>
      </c>
      <c r="O141" s="408">
        <v>3</v>
      </c>
      <c r="P141" s="14">
        <v>284278</v>
      </c>
      <c r="Q141" s="14">
        <v>284278</v>
      </c>
      <c r="R141" s="576">
        <v>52</v>
      </c>
      <c r="S141" s="391">
        <v>20</v>
      </c>
      <c r="T141" s="382">
        <v>12</v>
      </c>
      <c r="U141" s="382">
        <v>6</v>
      </c>
      <c r="V141" s="423">
        <v>0</v>
      </c>
      <c r="W141" s="1882">
        <v>2</v>
      </c>
      <c r="X141" s="382">
        <f t="shared" ref="X141:X204" si="445">U141+V141-W141</f>
        <v>4</v>
      </c>
      <c r="Y141" s="423">
        <v>0</v>
      </c>
      <c r="Z141" s="1882">
        <v>2</v>
      </c>
      <c r="AA141" s="382">
        <f t="shared" si="420"/>
        <v>2</v>
      </c>
      <c r="AB141" s="423">
        <v>0</v>
      </c>
      <c r="AC141" s="1882">
        <v>0</v>
      </c>
      <c r="AD141" s="569">
        <v>1.875</v>
      </c>
      <c r="AE141" s="569">
        <v>1.875</v>
      </c>
      <c r="AF141" s="382">
        <f t="shared" ref="AF141:AJ142" si="446">IF($AD141&lt;=1,$AD141*BG141,IF($AD141&lt;=2,BG141+(($AD141-1)*BH141),BG141+BH141+BI141))</f>
        <v>1.875</v>
      </c>
      <c r="AG141" s="382">
        <f t="shared" si="446"/>
        <v>2.75</v>
      </c>
      <c r="AH141" s="382">
        <f t="shared" si="446"/>
        <v>3.75</v>
      </c>
      <c r="AI141" s="382">
        <f t="shared" si="446"/>
        <v>3.75</v>
      </c>
      <c r="AJ141" s="382">
        <f t="shared" si="446"/>
        <v>3.75</v>
      </c>
      <c r="AK141" s="382">
        <f t="shared" ref="AK141:AM142" si="447">IF($AE141&lt;=1,$AE141*BL141,IF($AE141&lt;=2,BL141+(($AE141-1)*BM141),BL141+BM141+BN141))</f>
        <v>3.75</v>
      </c>
      <c r="AL141" s="382">
        <f t="shared" si="447"/>
        <v>3.75</v>
      </c>
      <c r="AM141" s="382">
        <f t="shared" si="447"/>
        <v>3.75</v>
      </c>
      <c r="AN141" s="453">
        <f>IF($AD141&lt;=1,$AD141*BO141,IF($AD141&lt;=2,BO141+(($AD141-1)*BP141),BO141+BP141+BQ141))</f>
        <v>3.75</v>
      </c>
      <c r="AO141" s="457">
        <f t="shared" ref="AO141:AO142" si="448">ROUND(IF(AA141-AC141-AF141&gt;0,0,AF141+AC141-AA141),0)</f>
        <v>0</v>
      </c>
      <c r="AP141" s="455">
        <f t="shared" ref="AP141:AW142" si="449">ROUND(IF(CB141-AG141-BG141&gt;0,0,BG141+AG141-CB141),0)</f>
        <v>2</v>
      </c>
      <c r="AQ141" s="383">
        <f t="shared" si="449"/>
        <v>2</v>
      </c>
      <c r="AR141" s="383">
        <f t="shared" si="449"/>
        <v>2</v>
      </c>
      <c r="AS141" s="383">
        <f t="shared" si="449"/>
        <v>2</v>
      </c>
      <c r="AT141" s="383">
        <f t="shared" si="449"/>
        <v>2</v>
      </c>
      <c r="AU141" s="383">
        <f t="shared" si="449"/>
        <v>2</v>
      </c>
      <c r="AV141" s="383">
        <f t="shared" si="449"/>
        <v>2</v>
      </c>
      <c r="AW141" s="383">
        <f t="shared" si="449"/>
        <v>2</v>
      </c>
      <c r="AX141" s="383">
        <f t="shared" si="424"/>
        <v>6</v>
      </c>
      <c r="AY141" s="383"/>
      <c r="AZ141" s="383">
        <f t="shared" si="443"/>
        <v>0</v>
      </c>
      <c r="BA141" s="382">
        <f t="shared" si="425"/>
        <v>2</v>
      </c>
      <c r="BB141" s="423">
        <v>0</v>
      </c>
      <c r="BC141" s="506">
        <f t="shared" si="415"/>
        <v>2</v>
      </c>
      <c r="BD141" s="382">
        <f t="shared" si="416"/>
        <v>2</v>
      </c>
      <c r="BE141" s="453">
        <f t="shared" si="417"/>
        <v>0</v>
      </c>
      <c r="BF141" s="382">
        <f t="shared" si="426"/>
        <v>-2</v>
      </c>
      <c r="BG141" s="1882">
        <v>1</v>
      </c>
      <c r="BH141" s="1882">
        <v>1</v>
      </c>
      <c r="BI141" s="1882">
        <v>2</v>
      </c>
      <c r="BJ141" s="1882">
        <v>2</v>
      </c>
      <c r="BK141" s="1882">
        <v>2</v>
      </c>
      <c r="BL141" s="1882">
        <v>2</v>
      </c>
      <c r="BM141" s="1882">
        <v>2</v>
      </c>
      <c r="BN141" s="1882">
        <v>2</v>
      </c>
      <c r="BO141" s="1882">
        <v>2</v>
      </c>
      <c r="BP141" s="1882">
        <v>2</v>
      </c>
      <c r="BQ141" s="1882">
        <v>2</v>
      </c>
      <c r="BR141" s="1882">
        <v>2</v>
      </c>
      <c r="BS141" s="1882">
        <v>2</v>
      </c>
      <c r="BT141" s="13"/>
      <c r="BU141" s="384">
        <f t="shared" si="427"/>
        <v>4.5</v>
      </c>
      <c r="BV141" s="385">
        <f t="shared" si="428"/>
        <v>4</v>
      </c>
      <c r="BW141" s="386">
        <f t="shared" si="429"/>
        <v>3</v>
      </c>
      <c r="BX141" s="3"/>
      <c r="BY141" s="387">
        <f t="shared" si="418"/>
        <v>6</v>
      </c>
      <c r="BZ141" s="382">
        <f t="shared" si="430"/>
        <v>4</v>
      </c>
      <c r="CA141" s="382">
        <f t="shared" si="431"/>
        <v>2</v>
      </c>
      <c r="CB141" s="382">
        <f t="shared" si="432"/>
        <v>2</v>
      </c>
      <c r="CC141" s="382">
        <f t="shared" si="362"/>
        <v>3</v>
      </c>
      <c r="CD141" s="382">
        <f t="shared" si="363"/>
        <v>4</v>
      </c>
      <c r="CE141" s="382">
        <f t="shared" si="364"/>
        <v>4</v>
      </c>
      <c r="CF141" s="382">
        <f t="shared" si="365"/>
        <v>4</v>
      </c>
      <c r="CG141" s="382">
        <f t="shared" si="366"/>
        <v>4</v>
      </c>
      <c r="CH141" s="382">
        <f t="shared" si="367"/>
        <v>4</v>
      </c>
      <c r="CI141" s="382">
        <f t="shared" si="368"/>
        <v>4</v>
      </c>
      <c r="CJ141" s="382">
        <f t="shared" si="369"/>
        <v>4</v>
      </c>
      <c r="CK141" s="388">
        <f t="shared" si="370"/>
        <v>4</v>
      </c>
      <c r="CL141" s="3"/>
      <c r="CM141" s="384">
        <f t="shared" si="419"/>
        <v>0</v>
      </c>
      <c r="CN141" s="385">
        <f t="shared" si="433"/>
        <v>0</v>
      </c>
      <c r="CO141" s="385">
        <f t="shared" ref="CO141:CW142" si="450">AO141</f>
        <v>0</v>
      </c>
      <c r="CP141" s="385">
        <f t="shared" si="450"/>
        <v>2</v>
      </c>
      <c r="CQ141" s="385">
        <f t="shared" si="450"/>
        <v>2</v>
      </c>
      <c r="CR141" s="385">
        <f t="shared" si="450"/>
        <v>2</v>
      </c>
      <c r="CS141" s="385">
        <f t="shared" si="450"/>
        <v>2</v>
      </c>
      <c r="CT141" s="385">
        <f t="shared" si="450"/>
        <v>2</v>
      </c>
      <c r="CU141" s="385">
        <f t="shared" si="450"/>
        <v>2</v>
      </c>
      <c r="CV141" s="385">
        <f t="shared" si="450"/>
        <v>2</v>
      </c>
      <c r="CW141" s="385">
        <f t="shared" si="450"/>
        <v>2</v>
      </c>
      <c r="CX141" s="386">
        <f>AW141</f>
        <v>2</v>
      </c>
      <c r="CY141" s="3"/>
      <c r="CZ141" s="586"/>
      <c r="DA141" s="582">
        <v>7</v>
      </c>
      <c r="DB141" s="391">
        <v>42</v>
      </c>
      <c r="DC141" s="576">
        <v>52</v>
      </c>
      <c r="DD141" s="389">
        <v>4</v>
      </c>
      <c r="DE141" s="390">
        <v>0</v>
      </c>
      <c r="DF141" s="390">
        <v>0</v>
      </c>
      <c r="DG141" s="390">
        <v>4</v>
      </c>
      <c r="DH141" s="390">
        <f t="shared" si="436"/>
        <v>12</v>
      </c>
      <c r="DI141" s="390"/>
      <c r="DJ141" s="390"/>
      <c r="DK141" s="390"/>
      <c r="DL141" s="390"/>
      <c r="DM141" s="390"/>
      <c r="DN141" s="390"/>
      <c r="DO141" s="390"/>
      <c r="DP141" s="391">
        <f t="shared" si="437"/>
        <v>20</v>
      </c>
      <c r="DQ141" s="376"/>
      <c r="DR141" s="376"/>
      <c r="DS141" s="385">
        <v>4</v>
      </c>
      <c r="DT141" s="385">
        <v>2</v>
      </c>
      <c r="DU141" s="385">
        <v>155</v>
      </c>
      <c r="DV141" s="385" t="s">
        <v>2620</v>
      </c>
      <c r="DW141" s="385">
        <v>75</v>
      </c>
      <c r="DX141" s="385" t="s">
        <v>2648</v>
      </c>
      <c r="DY141" s="385">
        <v>0</v>
      </c>
      <c r="DZ141" s="14">
        <v>284278</v>
      </c>
      <c r="EA141" s="426"/>
      <c r="EB141" s="398">
        <v>20</v>
      </c>
      <c r="EC141" s="398" t="s">
        <v>1371</v>
      </c>
      <c r="ED141" s="398" t="s">
        <v>1370</v>
      </c>
      <c r="EF141" s="601">
        <f t="shared" si="438"/>
        <v>90</v>
      </c>
      <c r="EG141" s="597">
        <f t="shared" si="439"/>
        <v>2</v>
      </c>
      <c r="EI141" s="605">
        <f t="shared" si="400"/>
        <v>18</v>
      </c>
    </row>
    <row r="142" spans="1:139" s="372" customFormat="1" ht="16.149999999999999" hidden="1" customHeight="1">
      <c r="A142" s="573" t="s">
        <v>69</v>
      </c>
      <c r="B142" s="407" t="s">
        <v>1890</v>
      </c>
      <c r="C142" s="530" t="s">
        <v>1330</v>
      </c>
      <c r="D142" s="393" t="s">
        <v>51</v>
      </c>
      <c r="E142" s="393" t="s">
        <v>438</v>
      </c>
      <c r="F142" s="393" t="s">
        <v>324</v>
      </c>
      <c r="G142" s="393">
        <v>104</v>
      </c>
      <c r="H142" s="393" t="s">
        <v>47</v>
      </c>
      <c r="I142" s="393" t="s">
        <v>325</v>
      </c>
      <c r="J142" s="393" t="s">
        <v>48</v>
      </c>
      <c r="K142" s="393"/>
      <c r="L142" s="393" t="s">
        <v>47</v>
      </c>
      <c r="M142" s="396"/>
      <c r="N142" s="392">
        <v>45349</v>
      </c>
      <c r="O142" s="408">
        <v>3</v>
      </c>
      <c r="P142" s="14">
        <v>0</v>
      </c>
      <c r="Q142" s="14">
        <v>0</v>
      </c>
      <c r="R142" s="576">
        <v>2</v>
      </c>
      <c r="S142" s="391">
        <v>0</v>
      </c>
      <c r="T142" s="382">
        <v>0</v>
      </c>
      <c r="U142" s="382">
        <v>0</v>
      </c>
      <c r="V142" s="423">
        <v>0</v>
      </c>
      <c r="W142" s="1882">
        <v>0</v>
      </c>
      <c r="X142" s="382">
        <f t="shared" si="445"/>
        <v>0</v>
      </c>
      <c r="Y142" s="423">
        <v>0</v>
      </c>
      <c r="Z142" s="1882">
        <v>0</v>
      </c>
      <c r="AA142" s="382">
        <f t="shared" si="420"/>
        <v>0</v>
      </c>
      <c r="AB142" s="423">
        <v>0</v>
      </c>
      <c r="AC142" s="1882">
        <v>0</v>
      </c>
      <c r="AD142" s="569">
        <v>1.875</v>
      </c>
      <c r="AE142" s="569">
        <v>1.875</v>
      </c>
      <c r="AF142" s="382">
        <f t="shared" si="446"/>
        <v>0</v>
      </c>
      <c r="AG142" s="382">
        <f t="shared" si="446"/>
        <v>0</v>
      </c>
      <c r="AH142" s="382">
        <f t="shared" si="446"/>
        <v>0</v>
      </c>
      <c r="AI142" s="382">
        <f t="shared" si="446"/>
        <v>0</v>
      </c>
      <c r="AJ142" s="382">
        <f t="shared" si="446"/>
        <v>0</v>
      </c>
      <c r="AK142" s="382">
        <f t="shared" si="447"/>
        <v>0</v>
      </c>
      <c r="AL142" s="382">
        <f t="shared" si="447"/>
        <v>0</v>
      </c>
      <c r="AM142" s="382">
        <f t="shared" si="447"/>
        <v>0</v>
      </c>
      <c r="AN142" s="453">
        <f>IF($AD142&lt;=1,$AD142*BO142,IF($AD142&lt;=2,BO142+(($AD142-1)*BP142),BO142+BP142+BQ142))</f>
        <v>0</v>
      </c>
      <c r="AO142" s="457">
        <f t="shared" si="448"/>
        <v>0</v>
      </c>
      <c r="AP142" s="455">
        <f t="shared" si="449"/>
        <v>0</v>
      </c>
      <c r="AQ142" s="383">
        <f t="shared" si="449"/>
        <v>0</v>
      </c>
      <c r="AR142" s="383">
        <f t="shared" si="449"/>
        <v>0</v>
      </c>
      <c r="AS142" s="383">
        <f t="shared" si="449"/>
        <v>0</v>
      </c>
      <c r="AT142" s="383">
        <f t="shared" si="449"/>
        <v>0</v>
      </c>
      <c r="AU142" s="383">
        <f t="shared" si="449"/>
        <v>0</v>
      </c>
      <c r="AV142" s="383">
        <f t="shared" si="449"/>
        <v>0</v>
      </c>
      <c r="AW142" s="383">
        <f t="shared" si="449"/>
        <v>0</v>
      </c>
      <c r="AX142" s="383">
        <f t="shared" si="424"/>
        <v>0</v>
      </c>
      <c r="AY142" s="383"/>
      <c r="AZ142" s="383">
        <f t="shared" si="443"/>
        <v>0</v>
      </c>
      <c r="BA142" s="382">
        <f t="shared" si="425"/>
        <v>0</v>
      </c>
      <c r="BB142" s="423">
        <v>0</v>
      </c>
      <c r="BC142" s="506">
        <f t="shared" si="415"/>
        <v>0</v>
      </c>
      <c r="BD142" s="382">
        <f t="shared" si="416"/>
        <v>0</v>
      </c>
      <c r="BE142" s="453">
        <f t="shared" si="417"/>
        <v>0</v>
      </c>
      <c r="BF142" s="382">
        <f t="shared" si="426"/>
        <v>0</v>
      </c>
      <c r="BG142" s="1882">
        <v>0</v>
      </c>
      <c r="BH142" s="1882">
        <v>0</v>
      </c>
      <c r="BI142" s="1882">
        <v>0</v>
      </c>
      <c r="BJ142" s="1882">
        <v>0</v>
      </c>
      <c r="BK142" s="1882">
        <v>0</v>
      </c>
      <c r="BL142" s="1882">
        <v>0</v>
      </c>
      <c r="BM142" s="1882">
        <v>0</v>
      </c>
      <c r="BN142" s="1882">
        <v>0</v>
      </c>
      <c r="BO142" s="1882">
        <v>0</v>
      </c>
      <c r="BP142" s="1882">
        <v>0</v>
      </c>
      <c r="BQ142" s="1882">
        <v>0</v>
      </c>
      <c r="BR142" s="1882">
        <v>0</v>
      </c>
      <c r="BS142" s="1882">
        <v>0</v>
      </c>
      <c r="BT142" s="13"/>
      <c r="BU142" s="384">
        <f t="shared" si="427"/>
        <v>0</v>
      </c>
      <c r="BV142" s="385">
        <f t="shared" si="428"/>
        <v>0</v>
      </c>
      <c r="BW142" s="386">
        <f t="shared" si="429"/>
        <v>0</v>
      </c>
      <c r="BX142" s="3"/>
      <c r="BY142" s="387">
        <f t="shared" si="418"/>
        <v>0</v>
      </c>
      <c r="BZ142" s="382">
        <f t="shared" si="430"/>
        <v>0</v>
      </c>
      <c r="CA142" s="382">
        <f t="shared" si="431"/>
        <v>0</v>
      </c>
      <c r="CB142" s="382">
        <f t="shared" si="432"/>
        <v>0</v>
      </c>
      <c r="CC142" s="382">
        <f t="shared" si="362"/>
        <v>0</v>
      </c>
      <c r="CD142" s="382">
        <f t="shared" si="363"/>
        <v>0</v>
      </c>
      <c r="CE142" s="382">
        <f t="shared" si="364"/>
        <v>0</v>
      </c>
      <c r="CF142" s="382">
        <f t="shared" si="365"/>
        <v>0</v>
      </c>
      <c r="CG142" s="382">
        <f t="shared" si="366"/>
        <v>0</v>
      </c>
      <c r="CH142" s="382">
        <f t="shared" si="367"/>
        <v>0</v>
      </c>
      <c r="CI142" s="382">
        <f t="shared" si="368"/>
        <v>0</v>
      </c>
      <c r="CJ142" s="382">
        <f t="shared" si="369"/>
        <v>0</v>
      </c>
      <c r="CK142" s="388">
        <f t="shared" si="370"/>
        <v>0</v>
      </c>
      <c r="CL142" s="3"/>
      <c r="CM142" s="384">
        <f t="shared" si="419"/>
        <v>0</v>
      </c>
      <c r="CN142" s="385">
        <f t="shared" si="433"/>
        <v>0</v>
      </c>
      <c r="CO142" s="385">
        <f t="shared" si="450"/>
        <v>0</v>
      </c>
      <c r="CP142" s="385">
        <f t="shared" si="450"/>
        <v>0</v>
      </c>
      <c r="CQ142" s="385">
        <f t="shared" si="450"/>
        <v>0</v>
      </c>
      <c r="CR142" s="385">
        <f t="shared" si="450"/>
        <v>0</v>
      </c>
      <c r="CS142" s="385">
        <f t="shared" si="450"/>
        <v>0</v>
      </c>
      <c r="CT142" s="385">
        <f t="shared" si="450"/>
        <v>0</v>
      </c>
      <c r="CU142" s="385">
        <f t="shared" si="450"/>
        <v>0</v>
      </c>
      <c r="CV142" s="385">
        <f t="shared" si="450"/>
        <v>0</v>
      </c>
      <c r="CW142" s="385">
        <f t="shared" si="450"/>
        <v>0</v>
      </c>
      <c r="CX142" s="386">
        <f>AW142</f>
        <v>0</v>
      </c>
      <c r="CY142" s="3"/>
      <c r="CZ142" s="586"/>
      <c r="DA142" s="582"/>
      <c r="DB142" s="391">
        <v>2</v>
      </c>
      <c r="DC142" s="576">
        <v>2</v>
      </c>
      <c r="DD142" s="389">
        <v>0</v>
      </c>
      <c r="DE142" s="390">
        <v>0</v>
      </c>
      <c r="DF142" s="390">
        <v>0</v>
      </c>
      <c r="DG142" s="390">
        <v>0</v>
      </c>
      <c r="DH142" s="390">
        <f t="shared" si="436"/>
        <v>0</v>
      </c>
      <c r="DI142" s="390"/>
      <c r="DJ142" s="390"/>
      <c r="DK142" s="390"/>
      <c r="DL142" s="390"/>
      <c r="DM142" s="390"/>
      <c r="DN142" s="390"/>
      <c r="DO142" s="390"/>
      <c r="DP142" s="391">
        <f t="shared" si="437"/>
        <v>0</v>
      </c>
      <c r="DQ142" s="376"/>
      <c r="DR142" s="376"/>
      <c r="DS142" s="385">
        <v>4</v>
      </c>
      <c r="DT142" s="385">
        <v>2</v>
      </c>
      <c r="DU142" s="385">
        <v>157</v>
      </c>
      <c r="DV142" s="385" t="s">
        <v>2620</v>
      </c>
      <c r="DW142" s="385">
        <v>72</v>
      </c>
      <c r="DX142" s="385" t="s">
        <v>2649</v>
      </c>
      <c r="DY142" s="385">
        <v>0</v>
      </c>
      <c r="DZ142" s="14">
        <v>0</v>
      </c>
      <c r="EA142" s="426"/>
      <c r="EB142" s="398">
        <v>20</v>
      </c>
      <c r="EC142" s="398" t="s">
        <v>1372</v>
      </c>
      <c r="ED142" s="398" t="s">
        <v>1370</v>
      </c>
      <c r="EF142" s="601" t="str">
        <f t="shared" si="438"/>
        <v>ok</v>
      </c>
      <c r="EG142" s="597">
        <f t="shared" si="439"/>
        <v>0</v>
      </c>
      <c r="EI142" s="605">
        <f t="shared" si="400"/>
        <v>0</v>
      </c>
    </row>
    <row r="143" spans="1:139" s="372" customFormat="1" ht="16.149999999999999" hidden="1" customHeight="1">
      <c r="A143" s="573" t="s">
        <v>69</v>
      </c>
      <c r="B143" s="407" t="s">
        <v>326</v>
      </c>
      <c r="C143" s="530" t="s">
        <v>326</v>
      </c>
      <c r="D143" s="393" t="s">
        <v>51</v>
      </c>
      <c r="E143" s="393" t="s">
        <v>327</v>
      </c>
      <c r="F143" s="393" t="s">
        <v>328</v>
      </c>
      <c r="G143" s="393">
        <v>109</v>
      </c>
      <c r="H143" s="393" t="s">
        <v>53</v>
      </c>
      <c r="I143" s="393" t="s">
        <v>329</v>
      </c>
      <c r="J143" s="393" t="s">
        <v>131</v>
      </c>
      <c r="K143" s="608" t="s">
        <v>2146</v>
      </c>
      <c r="L143" s="608" t="s">
        <v>2130</v>
      </c>
      <c r="M143" s="609" t="s">
        <v>2612</v>
      </c>
      <c r="N143" s="392">
        <v>43385</v>
      </c>
      <c r="O143" s="408">
        <v>3</v>
      </c>
      <c r="P143" s="14">
        <v>221537</v>
      </c>
      <c r="Q143" s="14">
        <v>221537</v>
      </c>
      <c r="R143" s="576">
        <v>16</v>
      </c>
      <c r="S143" s="391">
        <v>2</v>
      </c>
      <c r="T143" s="382">
        <v>0</v>
      </c>
      <c r="U143" s="382">
        <v>2</v>
      </c>
      <c r="V143" s="423">
        <v>4</v>
      </c>
      <c r="W143" s="1882">
        <v>2</v>
      </c>
      <c r="X143" s="382">
        <f t="shared" si="445"/>
        <v>4</v>
      </c>
      <c r="Y143" s="423">
        <v>0</v>
      </c>
      <c r="Z143" s="1882">
        <v>1</v>
      </c>
      <c r="AA143" s="382">
        <f t="shared" si="420"/>
        <v>3</v>
      </c>
      <c r="AB143" s="423">
        <v>0</v>
      </c>
      <c r="AC143" s="1882">
        <v>1</v>
      </c>
      <c r="AD143" s="569">
        <v>1.875</v>
      </c>
      <c r="AE143" s="569">
        <v>1.875</v>
      </c>
      <c r="AF143" s="382">
        <f t="shared" ref="AF143:AJ150" si="451">IF($AD143&lt;=1,$AD143*BI143,IF($AD143&lt;=2,BI143+(($AD143-1)*BJ143),BI143+BJ143+BK143))</f>
        <v>2.75</v>
      </c>
      <c r="AG143" s="382">
        <f t="shared" si="451"/>
        <v>2.875</v>
      </c>
      <c r="AH143" s="382">
        <f t="shared" si="451"/>
        <v>1.875</v>
      </c>
      <c r="AI143" s="382">
        <f t="shared" si="451"/>
        <v>1.875</v>
      </c>
      <c r="AJ143" s="382">
        <f t="shared" si="451"/>
        <v>2.75</v>
      </c>
      <c r="AK143" s="382">
        <f t="shared" ref="AK143:AM150" si="452">IF($AE143&lt;=1,$AE143*BN143,IF($AE143&lt;=2,BN143+(($AE143-1)*BO143),BN143+BO143+BP143))</f>
        <v>2.875</v>
      </c>
      <c r="AL143" s="382">
        <f t="shared" si="452"/>
        <v>1.875</v>
      </c>
      <c r="AM143" s="382">
        <f t="shared" si="452"/>
        <v>1.875</v>
      </c>
      <c r="AN143" s="453">
        <f t="shared" ref="AN143:AN150" si="453">IF($AD143&lt;=1,$AD143*BQ143,IF($AD143&lt;=2,BQ143+(($AD143-1)*BR143),BQ143+BR143+BS143))</f>
        <v>1.875</v>
      </c>
      <c r="AO143" s="457">
        <f t="shared" ref="AO143:AW150" si="454">ROUND(IF(CC143-BH143-AF143&gt;0,0,AF143+BH143-CC143),0)</f>
        <v>0</v>
      </c>
      <c r="AP143" s="455">
        <f t="shared" si="454"/>
        <v>1</v>
      </c>
      <c r="AQ143" s="383">
        <f t="shared" si="454"/>
        <v>1</v>
      </c>
      <c r="AR143" s="383">
        <f t="shared" si="454"/>
        <v>1</v>
      </c>
      <c r="AS143" s="383">
        <f t="shared" si="454"/>
        <v>2</v>
      </c>
      <c r="AT143" s="383">
        <f t="shared" si="454"/>
        <v>1</v>
      </c>
      <c r="AU143" s="383">
        <f t="shared" si="454"/>
        <v>1</v>
      </c>
      <c r="AV143" s="383">
        <f t="shared" si="454"/>
        <v>1</v>
      </c>
      <c r="AW143" s="383">
        <f t="shared" si="454"/>
        <v>1</v>
      </c>
      <c r="AX143" s="383">
        <f t="shared" si="424"/>
        <v>10</v>
      </c>
      <c r="AY143" s="383">
        <v>0</v>
      </c>
      <c r="AZ143" s="383">
        <f t="shared" si="443"/>
        <v>0</v>
      </c>
      <c r="BA143" s="382">
        <f t="shared" si="425"/>
        <v>2</v>
      </c>
      <c r="BB143" s="423">
        <v>4</v>
      </c>
      <c r="BC143" s="506">
        <f t="shared" si="415"/>
        <v>2</v>
      </c>
      <c r="BD143" s="382">
        <f t="shared" si="416"/>
        <v>1</v>
      </c>
      <c r="BE143" s="453">
        <f t="shared" si="417"/>
        <v>1</v>
      </c>
      <c r="BF143" s="382">
        <f t="shared" si="426"/>
        <v>-6</v>
      </c>
      <c r="BG143" s="1882">
        <v>1</v>
      </c>
      <c r="BH143" s="1882">
        <v>2</v>
      </c>
      <c r="BI143" s="1882">
        <v>1</v>
      </c>
      <c r="BJ143" s="1882">
        <v>2</v>
      </c>
      <c r="BK143" s="1882">
        <v>1</v>
      </c>
      <c r="BL143" s="1882">
        <v>1</v>
      </c>
      <c r="BM143" s="1882">
        <v>1</v>
      </c>
      <c r="BN143" s="1882">
        <v>2</v>
      </c>
      <c r="BO143" s="1882">
        <v>1</v>
      </c>
      <c r="BP143" s="1882">
        <v>1</v>
      </c>
      <c r="BQ143" s="1882">
        <v>1</v>
      </c>
      <c r="BR143" s="1882">
        <v>1</v>
      </c>
      <c r="BS143" s="1882">
        <v>1</v>
      </c>
      <c r="BT143" s="13"/>
      <c r="BU143" s="384">
        <f t="shared" si="427"/>
        <v>1</v>
      </c>
      <c r="BV143" s="385">
        <f t="shared" si="428"/>
        <v>4</v>
      </c>
      <c r="BW143" s="386">
        <f t="shared" si="429"/>
        <v>2.5</v>
      </c>
      <c r="BX143" s="3"/>
      <c r="BY143" s="387">
        <f t="shared" si="418"/>
        <v>2</v>
      </c>
      <c r="BZ143" s="382">
        <f t="shared" si="430"/>
        <v>4</v>
      </c>
      <c r="CA143" s="382">
        <f t="shared" si="431"/>
        <v>3</v>
      </c>
      <c r="CB143" s="382">
        <f t="shared" si="432"/>
        <v>2</v>
      </c>
      <c r="CC143" s="382">
        <f t="shared" si="362"/>
        <v>5</v>
      </c>
      <c r="CD143" s="382">
        <f t="shared" si="363"/>
        <v>3</v>
      </c>
      <c r="CE143" s="382">
        <f t="shared" si="364"/>
        <v>3</v>
      </c>
      <c r="CF143" s="382">
        <f t="shared" si="365"/>
        <v>2</v>
      </c>
      <c r="CG143" s="382">
        <f t="shared" si="366"/>
        <v>2</v>
      </c>
      <c r="CH143" s="382">
        <f t="shared" si="367"/>
        <v>3</v>
      </c>
      <c r="CI143" s="382">
        <f t="shared" si="368"/>
        <v>3</v>
      </c>
      <c r="CJ143" s="382">
        <f t="shared" si="369"/>
        <v>2</v>
      </c>
      <c r="CK143" s="388">
        <f t="shared" si="370"/>
        <v>2</v>
      </c>
      <c r="CL143" s="3"/>
      <c r="CM143" s="384">
        <f t="shared" si="419"/>
        <v>4</v>
      </c>
      <c r="CN143" s="385">
        <f t="shared" si="433"/>
        <v>0</v>
      </c>
      <c r="CO143" s="385">
        <f t="shared" ref="CO143:CO150" si="455">AB143</f>
        <v>0</v>
      </c>
      <c r="CP143" s="385">
        <f t="shared" ref="CP143:CP150" si="456">BB143</f>
        <v>4</v>
      </c>
      <c r="CQ143" s="385">
        <f t="shared" ref="CQ143:CX150" si="457">AO143</f>
        <v>0</v>
      </c>
      <c r="CR143" s="385">
        <f t="shared" si="457"/>
        <v>1</v>
      </c>
      <c r="CS143" s="385">
        <f t="shared" si="457"/>
        <v>1</v>
      </c>
      <c r="CT143" s="385">
        <f t="shared" si="457"/>
        <v>1</v>
      </c>
      <c r="CU143" s="385">
        <f t="shared" si="457"/>
        <v>2</v>
      </c>
      <c r="CV143" s="385">
        <f t="shared" si="457"/>
        <v>1</v>
      </c>
      <c r="CW143" s="385">
        <f t="shared" si="457"/>
        <v>1</v>
      </c>
      <c r="CX143" s="386">
        <f t="shared" si="457"/>
        <v>1</v>
      </c>
      <c r="CY143" s="3"/>
      <c r="CZ143" s="586">
        <v>38</v>
      </c>
      <c r="DA143" s="582">
        <v>37</v>
      </c>
      <c r="DB143" s="391">
        <v>22</v>
      </c>
      <c r="DC143" s="576">
        <v>16</v>
      </c>
      <c r="DD143" s="389">
        <v>0</v>
      </c>
      <c r="DE143" s="390">
        <v>0</v>
      </c>
      <c r="DF143" s="390">
        <v>0</v>
      </c>
      <c r="DG143" s="390">
        <v>2</v>
      </c>
      <c r="DH143" s="390">
        <f t="shared" si="436"/>
        <v>0</v>
      </c>
      <c r="DI143" s="390"/>
      <c r="DJ143" s="390"/>
      <c r="DK143" s="390"/>
      <c r="DL143" s="390"/>
      <c r="DM143" s="390"/>
      <c r="DN143" s="390"/>
      <c r="DO143" s="390"/>
      <c r="DP143" s="391">
        <f t="shared" si="437"/>
        <v>2</v>
      </c>
      <c r="DQ143" s="376"/>
      <c r="DR143" s="376"/>
      <c r="DS143" s="385">
        <v>3</v>
      </c>
      <c r="DT143" s="385">
        <v>1</v>
      </c>
      <c r="DU143" s="385">
        <v>1195</v>
      </c>
      <c r="DV143" s="385" t="s">
        <v>2620</v>
      </c>
      <c r="DW143" s="385">
        <v>75</v>
      </c>
      <c r="DX143" s="385" t="s">
        <v>2648</v>
      </c>
      <c r="DY143" s="385">
        <v>0</v>
      </c>
      <c r="DZ143" s="14">
        <v>221537</v>
      </c>
      <c r="EA143" s="426"/>
      <c r="EB143" s="398">
        <v>21</v>
      </c>
      <c r="EC143" s="398" t="s">
        <v>1372</v>
      </c>
      <c r="ED143" s="398" t="s">
        <v>1370</v>
      </c>
      <c r="EF143" s="601">
        <f t="shared" si="438"/>
        <v>30</v>
      </c>
      <c r="EG143" s="597">
        <f t="shared" si="439"/>
        <v>2</v>
      </c>
      <c r="EI143" s="605">
        <f t="shared" si="400"/>
        <v>10</v>
      </c>
    </row>
    <row r="144" spans="1:139" s="372" customFormat="1" ht="16.149999999999999" hidden="1" customHeight="1">
      <c r="A144" s="573" t="s">
        <v>69</v>
      </c>
      <c r="B144" s="407" t="s">
        <v>330</v>
      </c>
      <c r="C144" s="530" t="s">
        <v>330</v>
      </c>
      <c r="D144" s="393" t="s">
        <v>51</v>
      </c>
      <c r="E144" s="393" t="s">
        <v>331</v>
      </c>
      <c r="F144" s="393" t="s">
        <v>328</v>
      </c>
      <c r="G144" s="393">
        <v>111</v>
      </c>
      <c r="H144" s="393" t="s">
        <v>53</v>
      </c>
      <c r="I144" s="393" t="s">
        <v>329</v>
      </c>
      <c r="J144" s="393" t="s">
        <v>131</v>
      </c>
      <c r="K144" s="608" t="s">
        <v>2146</v>
      </c>
      <c r="L144" s="608" t="s">
        <v>2130</v>
      </c>
      <c r="M144" s="609" t="s">
        <v>2612</v>
      </c>
      <c r="N144" s="392">
        <v>43385</v>
      </c>
      <c r="O144" s="408">
        <v>3</v>
      </c>
      <c r="P144" s="14">
        <v>234622</v>
      </c>
      <c r="Q144" s="14">
        <v>234622</v>
      </c>
      <c r="R144" s="576">
        <v>14</v>
      </c>
      <c r="S144" s="391">
        <v>1</v>
      </c>
      <c r="T144" s="382">
        <v>0</v>
      </c>
      <c r="U144" s="382">
        <v>1</v>
      </c>
      <c r="V144" s="423">
        <v>4</v>
      </c>
      <c r="W144" s="1882">
        <v>2</v>
      </c>
      <c r="X144" s="382">
        <f t="shared" si="445"/>
        <v>3</v>
      </c>
      <c r="Y144" s="423">
        <v>0</v>
      </c>
      <c r="Z144" s="1882">
        <v>1</v>
      </c>
      <c r="AA144" s="382">
        <f t="shared" si="420"/>
        <v>2</v>
      </c>
      <c r="AB144" s="423">
        <v>3</v>
      </c>
      <c r="AC144" s="1882">
        <v>1</v>
      </c>
      <c r="AD144" s="569">
        <v>1.875</v>
      </c>
      <c r="AE144" s="569">
        <v>1.875</v>
      </c>
      <c r="AF144" s="382">
        <f t="shared" si="451"/>
        <v>3.75</v>
      </c>
      <c r="AG144" s="382">
        <f t="shared" si="451"/>
        <v>2.875</v>
      </c>
      <c r="AH144" s="382">
        <f t="shared" si="451"/>
        <v>1.875</v>
      </c>
      <c r="AI144" s="382">
        <f t="shared" si="451"/>
        <v>1.875</v>
      </c>
      <c r="AJ144" s="382">
        <f t="shared" si="451"/>
        <v>2.75</v>
      </c>
      <c r="AK144" s="382">
        <f t="shared" si="452"/>
        <v>2.875</v>
      </c>
      <c r="AL144" s="382">
        <f t="shared" si="452"/>
        <v>1.875</v>
      </c>
      <c r="AM144" s="382">
        <f t="shared" si="452"/>
        <v>1.875</v>
      </c>
      <c r="AN144" s="453">
        <f t="shared" si="453"/>
        <v>1.875</v>
      </c>
      <c r="AO144" s="457">
        <f t="shared" si="454"/>
        <v>0</v>
      </c>
      <c r="AP144" s="455">
        <f t="shared" si="454"/>
        <v>1</v>
      </c>
      <c r="AQ144" s="383">
        <f t="shared" si="454"/>
        <v>1</v>
      </c>
      <c r="AR144" s="383">
        <f t="shared" si="454"/>
        <v>1</v>
      </c>
      <c r="AS144" s="383">
        <f t="shared" si="454"/>
        <v>2</v>
      </c>
      <c r="AT144" s="383">
        <f t="shared" si="454"/>
        <v>1</v>
      </c>
      <c r="AU144" s="383">
        <f t="shared" si="454"/>
        <v>1</v>
      </c>
      <c r="AV144" s="383">
        <f t="shared" si="454"/>
        <v>1</v>
      </c>
      <c r="AW144" s="383">
        <f t="shared" si="454"/>
        <v>1</v>
      </c>
      <c r="AX144" s="383">
        <f t="shared" si="424"/>
        <v>12</v>
      </c>
      <c r="AY144" s="383">
        <v>0</v>
      </c>
      <c r="AZ144" s="383">
        <f t="shared" si="443"/>
        <v>0</v>
      </c>
      <c r="BA144" s="382">
        <f t="shared" si="425"/>
        <v>4</v>
      </c>
      <c r="BB144" s="423">
        <v>4</v>
      </c>
      <c r="BC144" s="506">
        <f t="shared" si="415"/>
        <v>2</v>
      </c>
      <c r="BD144" s="382">
        <f t="shared" si="416"/>
        <v>1</v>
      </c>
      <c r="BE144" s="453">
        <f t="shared" si="417"/>
        <v>1</v>
      </c>
      <c r="BF144" s="382">
        <f t="shared" si="426"/>
        <v>-9</v>
      </c>
      <c r="BG144" s="1882">
        <v>2</v>
      </c>
      <c r="BH144" s="1882">
        <v>2</v>
      </c>
      <c r="BI144" s="1882">
        <v>2</v>
      </c>
      <c r="BJ144" s="1882">
        <v>2</v>
      </c>
      <c r="BK144" s="1882">
        <v>1</v>
      </c>
      <c r="BL144" s="1882">
        <v>1</v>
      </c>
      <c r="BM144" s="1882">
        <v>1</v>
      </c>
      <c r="BN144" s="1882">
        <v>2</v>
      </c>
      <c r="BO144" s="1882">
        <v>1</v>
      </c>
      <c r="BP144" s="1882">
        <v>1</v>
      </c>
      <c r="BQ144" s="1882">
        <v>1</v>
      </c>
      <c r="BR144" s="1882">
        <v>1</v>
      </c>
      <c r="BS144" s="1882">
        <v>1</v>
      </c>
      <c r="BT144" s="13"/>
      <c r="BU144" s="384">
        <f t="shared" si="427"/>
        <v>0.5</v>
      </c>
      <c r="BV144" s="385">
        <f t="shared" si="428"/>
        <v>2.5</v>
      </c>
      <c r="BW144" s="386">
        <f t="shared" si="429"/>
        <v>1.5</v>
      </c>
      <c r="BX144" s="3"/>
      <c r="BY144" s="387">
        <f t="shared" si="418"/>
        <v>1</v>
      </c>
      <c r="BZ144" s="382">
        <f t="shared" si="430"/>
        <v>3</v>
      </c>
      <c r="CA144" s="382">
        <f t="shared" si="431"/>
        <v>2</v>
      </c>
      <c r="CB144" s="382">
        <f t="shared" si="432"/>
        <v>4</v>
      </c>
      <c r="CC144" s="382">
        <f t="shared" si="362"/>
        <v>6</v>
      </c>
      <c r="CD144" s="382">
        <f t="shared" si="363"/>
        <v>4</v>
      </c>
      <c r="CE144" s="382">
        <f t="shared" si="364"/>
        <v>3</v>
      </c>
      <c r="CF144" s="382">
        <f t="shared" si="365"/>
        <v>2</v>
      </c>
      <c r="CG144" s="382">
        <f t="shared" si="366"/>
        <v>2</v>
      </c>
      <c r="CH144" s="382">
        <f t="shared" si="367"/>
        <v>3</v>
      </c>
      <c r="CI144" s="382">
        <f t="shared" si="368"/>
        <v>3</v>
      </c>
      <c r="CJ144" s="382">
        <f t="shared" si="369"/>
        <v>2</v>
      </c>
      <c r="CK144" s="388">
        <f t="shared" si="370"/>
        <v>2</v>
      </c>
      <c r="CL144" s="3"/>
      <c r="CM144" s="384">
        <f t="shared" si="419"/>
        <v>4</v>
      </c>
      <c r="CN144" s="385">
        <f t="shared" si="433"/>
        <v>0</v>
      </c>
      <c r="CO144" s="385">
        <f t="shared" si="455"/>
        <v>3</v>
      </c>
      <c r="CP144" s="385">
        <f t="shared" si="456"/>
        <v>4</v>
      </c>
      <c r="CQ144" s="385">
        <f t="shared" si="457"/>
        <v>0</v>
      </c>
      <c r="CR144" s="385">
        <f t="shared" si="457"/>
        <v>1</v>
      </c>
      <c r="CS144" s="385">
        <f t="shared" si="457"/>
        <v>1</v>
      </c>
      <c r="CT144" s="385">
        <f t="shared" si="457"/>
        <v>1</v>
      </c>
      <c r="CU144" s="385">
        <f t="shared" si="457"/>
        <v>2</v>
      </c>
      <c r="CV144" s="385">
        <f t="shared" si="457"/>
        <v>1</v>
      </c>
      <c r="CW144" s="385">
        <f t="shared" si="457"/>
        <v>1</v>
      </c>
      <c r="CX144" s="386">
        <f t="shared" si="457"/>
        <v>1</v>
      </c>
      <c r="CY144" s="3"/>
      <c r="CZ144" s="586">
        <v>32</v>
      </c>
      <c r="DA144" s="582">
        <v>28</v>
      </c>
      <c r="DB144" s="391">
        <v>16</v>
      </c>
      <c r="DC144" s="576">
        <v>14</v>
      </c>
      <c r="DD144" s="389">
        <v>0</v>
      </c>
      <c r="DE144" s="390">
        <v>1</v>
      </c>
      <c r="DF144" s="390">
        <v>0</v>
      </c>
      <c r="DG144" s="390">
        <v>0</v>
      </c>
      <c r="DH144" s="390">
        <f t="shared" si="436"/>
        <v>0</v>
      </c>
      <c r="DI144" s="390"/>
      <c r="DJ144" s="390"/>
      <c r="DK144" s="390"/>
      <c r="DL144" s="390"/>
      <c r="DM144" s="390"/>
      <c r="DN144" s="390"/>
      <c r="DO144" s="390"/>
      <c r="DP144" s="391">
        <f t="shared" si="437"/>
        <v>1</v>
      </c>
      <c r="DQ144" s="376"/>
      <c r="DR144" s="376"/>
      <c r="DS144" s="385">
        <v>4</v>
      </c>
      <c r="DT144" s="385">
        <v>1</v>
      </c>
      <c r="DU144" s="385">
        <v>1194</v>
      </c>
      <c r="DV144" s="385" t="s">
        <v>2620</v>
      </c>
      <c r="DW144" s="385">
        <v>75</v>
      </c>
      <c r="DX144" s="385" t="s">
        <v>2648</v>
      </c>
      <c r="DY144" s="385">
        <v>0</v>
      </c>
      <c r="DZ144" s="14">
        <v>234622</v>
      </c>
      <c r="EA144" s="426"/>
      <c r="EB144" s="398">
        <v>21</v>
      </c>
      <c r="EC144" s="398" t="s">
        <v>1372</v>
      </c>
      <c r="ED144" s="398" t="s">
        <v>1370</v>
      </c>
      <c r="EF144" s="601">
        <f t="shared" si="438"/>
        <v>15</v>
      </c>
      <c r="EG144" s="597">
        <f t="shared" si="439"/>
        <v>2</v>
      </c>
      <c r="EI144" s="605">
        <f t="shared" si="400"/>
        <v>12</v>
      </c>
    </row>
    <row r="145" spans="1:139" s="372" customFormat="1" ht="16.149999999999999" hidden="1" customHeight="1">
      <c r="A145" s="573" t="s">
        <v>69</v>
      </c>
      <c r="B145" s="531" t="s">
        <v>332</v>
      </c>
      <c r="C145" s="532" t="s">
        <v>332</v>
      </c>
      <c r="D145" s="533" t="s">
        <v>51</v>
      </c>
      <c r="E145" s="393" t="s">
        <v>132</v>
      </c>
      <c r="F145" s="393" t="s">
        <v>333</v>
      </c>
      <c r="G145" s="395">
        <v>111</v>
      </c>
      <c r="H145" s="393" t="s">
        <v>47</v>
      </c>
      <c r="I145" s="393" t="s">
        <v>334</v>
      </c>
      <c r="J145" s="393" t="s">
        <v>131</v>
      </c>
      <c r="K145" s="393" t="s">
        <v>2147</v>
      </c>
      <c r="L145" s="393" t="s">
        <v>2130</v>
      </c>
      <c r="M145" s="396"/>
      <c r="N145" s="392">
        <v>43714</v>
      </c>
      <c r="O145" s="408">
        <v>3</v>
      </c>
      <c r="P145" s="14">
        <v>178348</v>
      </c>
      <c r="Q145" s="14">
        <v>178348</v>
      </c>
      <c r="R145" s="576">
        <v>14</v>
      </c>
      <c r="S145" s="391">
        <v>2</v>
      </c>
      <c r="T145" s="382">
        <v>0</v>
      </c>
      <c r="U145" s="382">
        <v>19</v>
      </c>
      <c r="V145" s="423">
        <v>0</v>
      </c>
      <c r="W145" s="1882">
        <v>11</v>
      </c>
      <c r="X145" s="382">
        <f t="shared" si="445"/>
        <v>8</v>
      </c>
      <c r="Y145" s="423">
        <v>0</v>
      </c>
      <c r="Z145" s="1882">
        <v>3</v>
      </c>
      <c r="AA145" s="382">
        <f t="shared" si="420"/>
        <v>5</v>
      </c>
      <c r="AB145" s="423">
        <v>0</v>
      </c>
      <c r="AC145" s="1882">
        <v>0</v>
      </c>
      <c r="AD145" s="569">
        <v>1.875</v>
      </c>
      <c r="AE145" s="569">
        <v>1.875</v>
      </c>
      <c r="AF145" s="382">
        <f t="shared" si="451"/>
        <v>0</v>
      </c>
      <c r="AG145" s="382">
        <f t="shared" si="451"/>
        <v>0</v>
      </c>
      <c r="AH145" s="382">
        <f t="shared" si="451"/>
        <v>0</v>
      </c>
      <c r="AI145" s="382">
        <f t="shared" si="451"/>
        <v>0</v>
      </c>
      <c r="AJ145" s="382">
        <f t="shared" si="451"/>
        <v>1.75</v>
      </c>
      <c r="AK145" s="382">
        <f t="shared" si="452"/>
        <v>2</v>
      </c>
      <c r="AL145" s="382">
        <f t="shared" si="452"/>
        <v>2.625</v>
      </c>
      <c r="AM145" s="382">
        <f t="shared" si="452"/>
        <v>5.625</v>
      </c>
      <c r="AN145" s="453">
        <f t="shared" si="453"/>
        <v>5.625</v>
      </c>
      <c r="AO145" s="457">
        <f t="shared" si="454"/>
        <v>0</v>
      </c>
      <c r="AP145" s="455">
        <f t="shared" si="454"/>
        <v>0</v>
      </c>
      <c r="AQ145" s="383">
        <f t="shared" si="454"/>
        <v>0</v>
      </c>
      <c r="AR145" s="383">
        <f t="shared" si="454"/>
        <v>0</v>
      </c>
      <c r="AS145" s="383">
        <f t="shared" si="454"/>
        <v>2</v>
      </c>
      <c r="AT145" s="383">
        <f t="shared" si="454"/>
        <v>0</v>
      </c>
      <c r="AU145" s="383">
        <f t="shared" si="454"/>
        <v>3</v>
      </c>
      <c r="AV145" s="383">
        <f t="shared" si="454"/>
        <v>3</v>
      </c>
      <c r="AW145" s="383">
        <f t="shared" si="454"/>
        <v>3</v>
      </c>
      <c r="AX145" s="383">
        <f t="shared" si="424"/>
        <v>19</v>
      </c>
      <c r="AY145" s="383">
        <v>0</v>
      </c>
      <c r="AZ145" s="383">
        <f t="shared" si="443"/>
        <v>0</v>
      </c>
      <c r="BA145" s="382">
        <f t="shared" si="425"/>
        <v>5</v>
      </c>
      <c r="BB145" s="423">
        <v>0</v>
      </c>
      <c r="BC145" s="506">
        <f t="shared" si="415"/>
        <v>11</v>
      </c>
      <c r="BD145" s="382">
        <f t="shared" si="416"/>
        <v>3</v>
      </c>
      <c r="BE145" s="453">
        <f t="shared" si="417"/>
        <v>0</v>
      </c>
      <c r="BF145" s="382">
        <f t="shared" si="426"/>
        <v>0</v>
      </c>
      <c r="BG145" s="1882">
        <v>3</v>
      </c>
      <c r="BH145" s="1882">
        <v>2</v>
      </c>
      <c r="BI145" s="1882">
        <v>0</v>
      </c>
      <c r="BJ145" s="1882">
        <v>0</v>
      </c>
      <c r="BK145" s="1882">
        <v>0</v>
      </c>
      <c r="BL145" s="1882">
        <v>0</v>
      </c>
      <c r="BM145" s="1882">
        <v>0</v>
      </c>
      <c r="BN145" s="1882">
        <v>2</v>
      </c>
      <c r="BO145" s="1882">
        <v>0</v>
      </c>
      <c r="BP145" s="1882">
        <v>3</v>
      </c>
      <c r="BQ145" s="1882">
        <v>3</v>
      </c>
      <c r="BR145" s="1882">
        <v>3</v>
      </c>
      <c r="BS145" s="1882">
        <v>3</v>
      </c>
      <c r="BT145" s="13"/>
      <c r="BU145" s="384">
        <f t="shared" si="427"/>
        <v>4.0714285714285712</v>
      </c>
      <c r="BV145" s="385">
        <f t="shared" si="428"/>
        <v>4</v>
      </c>
      <c r="BW145" s="386">
        <f t="shared" si="429"/>
        <v>3</v>
      </c>
      <c r="BX145" s="3"/>
      <c r="BY145" s="387">
        <f t="shared" si="418"/>
        <v>19</v>
      </c>
      <c r="BZ145" s="382">
        <f t="shared" si="430"/>
        <v>8</v>
      </c>
      <c r="CA145" s="382">
        <f t="shared" si="431"/>
        <v>5</v>
      </c>
      <c r="CB145" s="382">
        <f t="shared" si="432"/>
        <v>5</v>
      </c>
      <c r="CC145" s="382">
        <f t="shared" si="362"/>
        <v>2</v>
      </c>
      <c r="CD145" s="382">
        <f t="shared" si="363"/>
        <v>0</v>
      </c>
      <c r="CE145" s="382">
        <f t="shared" si="364"/>
        <v>0</v>
      </c>
      <c r="CF145" s="382">
        <f t="shared" si="365"/>
        <v>0</v>
      </c>
      <c r="CG145" s="382">
        <f t="shared" si="366"/>
        <v>0</v>
      </c>
      <c r="CH145" s="382">
        <f t="shared" si="367"/>
        <v>2</v>
      </c>
      <c r="CI145" s="382">
        <f t="shared" si="368"/>
        <v>2</v>
      </c>
      <c r="CJ145" s="382">
        <f t="shared" si="369"/>
        <v>3</v>
      </c>
      <c r="CK145" s="388">
        <f t="shared" si="370"/>
        <v>6</v>
      </c>
      <c r="CL145" s="3"/>
      <c r="CM145" s="384">
        <f t="shared" si="419"/>
        <v>0</v>
      </c>
      <c r="CN145" s="385">
        <f t="shared" si="433"/>
        <v>0</v>
      </c>
      <c r="CO145" s="385">
        <f t="shared" si="455"/>
        <v>0</v>
      </c>
      <c r="CP145" s="385">
        <f t="shared" si="456"/>
        <v>0</v>
      </c>
      <c r="CQ145" s="385">
        <f t="shared" si="457"/>
        <v>0</v>
      </c>
      <c r="CR145" s="385">
        <f t="shared" si="457"/>
        <v>0</v>
      </c>
      <c r="CS145" s="385">
        <f t="shared" si="457"/>
        <v>0</v>
      </c>
      <c r="CT145" s="385">
        <f t="shared" si="457"/>
        <v>0</v>
      </c>
      <c r="CU145" s="385">
        <f t="shared" si="457"/>
        <v>2</v>
      </c>
      <c r="CV145" s="385">
        <f t="shared" si="457"/>
        <v>0</v>
      </c>
      <c r="CW145" s="385">
        <f t="shared" si="457"/>
        <v>3</v>
      </c>
      <c r="CX145" s="386">
        <f t="shared" si="457"/>
        <v>3</v>
      </c>
      <c r="CY145" s="3"/>
      <c r="CZ145" s="586">
        <v>48</v>
      </c>
      <c r="DA145" s="582">
        <v>60</v>
      </c>
      <c r="DB145" s="391">
        <v>21</v>
      </c>
      <c r="DC145" s="576">
        <v>14</v>
      </c>
      <c r="DD145" s="389">
        <v>0</v>
      </c>
      <c r="DE145" s="390">
        <v>0</v>
      </c>
      <c r="DF145" s="390">
        <v>0</v>
      </c>
      <c r="DG145" s="390">
        <v>2</v>
      </c>
      <c r="DH145" s="390">
        <f t="shared" si="436"/>
        <v>0</v>
      </c>
      <c r="DI145" s="390"/>
      <c r="DJ145" s="390"/>
      <c r="DK145" s="390"/>
      <c r="DL145" s="390"/>
      <c r="DM145" s="390"/>
      <c r="DN145" s="390"/>
      <c r="DO145" s="390"/>
      <c r="DP145" s="391">
        <f t="shared" si="437"/>
        <v>2</v>
      </c>
      <c r="DQ145" s="376"/>
      <c r="DR145" s="376"/>
      <c r="DS145" s="385">
        <v>3</v>
      </c>
      <c r="DT145" s="385">
        <v>2</v>
      </c>
      <c r="DU145" s="385">
        <v>897</v>
      </c>
      <c r="DV145" s="385" t="s">
        <v>2620</v>
      </c>
      <c r="DW145" s="385">
        <v>73</v>
      </c>
      <c r="DX145" s="385" t="s">
        <v>2647</v>
      </c>
      <c r="DY145" s="385">
        <v>0</v>
      </c>
      <c r="DZ145" s="14">
        <v>178348</v>
      </c>
      <c r="EA145" s="426"/>
      <c r="EB145" s="398">
        <v>19</v>
      </c>
      <c r="EC145" s="398" t="s">
        <v>1372</v>
      </c>
      <c r="ED145" s="398" t="s">
        <v>1370</v>
      </c>
      <c r="EF145" s="601">
        <f t="shared" si="438"/>
        <v>51.81818181818182</v>
      </c>
      <c r="EG145" s="597">
        <f t="shared" si="439"/>
        <v>11</v>
      </c>
      <c r="EI145" s="605">
        <f t="shared" si="400"/>
        <v>19</v>
      </c>
    </row>
    <row r="146" spans="1:139" s="372" customFormat="1" ht="16.149999999999999" hidden="1" customHeight="1">
      <c r="A146" s="573" t="s">
        <v>272</v>
      </c>
      <c r="B146" s="409" t="s">
        <v>335</v>
      </c>
      <c r="C146" s="410" t="s">
        <v>1306</v>
      </c>
      <c r="D146" s="394" t="s">
        <v>51</v>
      </c>
      <c r="E146" s="394" t="s">
        <v>336</v>
      </c>
      <c r="F146" s="394" t="s">
        <v>337</v>
      </c>
      <c r="G146" s="394">
        <v>92</v>
      </c>
      <c r="H146" s="394" t="s">
        <v>121</v>
      </c>
      <c r="I146" s="394" t="s">
        <v>338</v>
      </c>
      <c r="J146" s="394" t="s">
        <v>131</v>
      </c>
      <c r="K146" s="393" t="s">
        <v>2146</v>
      </c>
      <c r="L146" s="393" t="s">
        <v>2130</v>
      </c>
      <c r="M146" s="396" t="s">
        <v>2391</v>
      </c>
      <c r="N146" s="392"/>
      <c r="O146" s="408">
        <v>3</v>
      </c>
      <c r="P146" s="14">
        <v>77689</v>
      </c>
      <c r="Q146" s="14">
        <v>77689</v>
      </c>
      <c r="R146" s="576">
        <v>4</v>
      </c>
      <c r="S146" s="391">
        <v>0</v>
      </c>
      <c r="T146" s="382">
        <v>0</v>
      </c>
      <c r="U146" s="382">
        <v>14</v>
      </c>
      <c r="V146" s="423">
        <v>0</v>
      </c>
      <c r="W146" s="1882">
        <v>0</v>
      </c>
      <c r="X146" s="382">
        <f t="shared" si="445"/>
        <v>14</v>
      </c>
      <c r="Y146" s="423">
        <v>0</v>
      </c>
      <c r="Z146" s="1882">
        <v>0</v>
      </c>
      <c r="AA146" s="382">
        <f t="shared" si="420"/>
        <v>14</v>
      </c>
      <c r="AB146" s="423">
        <v>0</v>
      </c>
      <c r="AC146" s="1882">
        <v>0</v>
      </c>
      <c r="AD146" s="569">
        <v>1.875</v>
      </c>
      <c r="AE146" s="569">
        <v>1.875</v>
      </c>
      <c r="AF146" s="382">
        <f t="shared" si="451"/>
        <v>2</v>
      </c>
      <c r="AG146" s="382">
        <f t="shared" si="451"/>
        <v>0</v>
      </c>
      <c r="AH146" s="382">
        <f t="shared" si="451"/>
        <v>0</v>
      </c>
      <c r="AI146" s="382">
        <f t="shared" si="451"/>
        <v>0</v>
      </c>
      <c r="AJ146" s="382">
        <f t="shared" si="451"/>
        <v>0</v>
      </c>
      <c r="AK146" s="382">
        <f t="shared" si="452"/>
        <v>0</v>
      </c>
      <c r="AL146" s="382">
        <f t="shared" si="452"/>
        <v>0</v>
      </c>
      <c r="AM146" s="382">
        <f t="shared" si="452"/>
        <v>0</v>
      </c>
      <c r="AN146" s="453">
        <f t="shared" si="453"/>
        <v>0</v>
      </c>
      <c r="AO146" s="457">
        <f t="shared" si="454"/>
        <v>0</v>
      </c>
      <c r="AP146" s="455">
        <f t="shared" si="454"/>
        <v>0</v>
      </c>
      <c r="AQ146" s="383">
        <f t="shared" si="454"/>
        <v>0</v>
      </c>
      <c r="AR146" s="383">
        <f t="shared" si="454"/>
        <v>0</v>
      </c>
      <c r="AS146" s="383">
        <f t="shared" si="454"/>
        <v>0</v>
      </c>
      <c r="AT146" s="383">
        <f t="shared" si="454"/>
        <v>0</v>
      </c>
      <c r="AU146" s="383">
        <f t="shared" si="454"/>
        <v>0</v>
      </c>
      <c r="AV146" s="383">
        <f t="shared" si="454"/>
        <v>0</v>
      </c>
      <c r="AW146" s="383">
        <f t="shared" si="454"/>
        <v>0</v>
      </c>
      <c r="AX146" s="383">
        <f t="shared" si="424"/>
        <v>14</v>
      </c>
      <c r="AY146" s="383">
        <v>0</v>
      </c>
      <c r="AZ146" s="383">
        <f t="shared" si="443"/>
        <v>0</v>
      </c>
      <c r="BA146" s="382">
        <f t="shared" si="425"/>
        <v>14</v>
      </c>
      <c r="BB146" s="423">
        <v>0</v>
      </c>
      <c r="BC146" s="506">
        <f t="shared" si="415"/>
        <v>0</v>
      </c>
      <c r="BD146" s="382">
        <f t="shared" si="416"/>
        <v>0</v>
      </c>
      <c r="BE146" s="453">
        <f t="shared" si="417"/>
        <v>0</v>
      </c>
      <c r="BF146" s="382">
        <f t="shared" si="426"/>
        <v>0</v>
      </c>
      <c r="BG146" s="1882">
        <v>2</v>
      </c>
      <c r="BH146" s="1882">
        <v>10</v>
      </c>
      <c r="BI146" s="1882">
        <v>2</v>
      </c>
      <c r="BJ146" s="1882">
        <v>0</v>
      </c>
      <c r="BK146" s="1882">
        <v>0</v>
      </c>
      <c r="BL146" s="1882">
        <v>0</v>
      </c>
      <c r="BM146" s="1882">
        <v>0</v>
      </c>
      <c r="BN146" s="1882">
        <v>0</v>
      </c>
      <c r="BO146" s="1882">
        <v>0</v>
      </c>
      <c r="BP146" s="1882">
        <v>0</v>
      </c>
      <c r="BQ146" s="1882">
        <v>0</v>
      </c>
      <c r="BR146" s="1882">
        <v>0</v>
      </c>
      <c r="BS146" s="1882">
        <v>0</v>
      </c>
      <c r="BT146" s="13"/>
      <c r="BU146" s="384">
        <f t="shared" si="427"/>
        <v>0</v>
      </c>
      <c r="BV146" s="385">
        <f t="shared" si="428"/>
        <v>21</v>
      </c>
      <c r="BW146" s="386">
        <f t="shared" si="429"/>
        <v>3.5</v>
      </c>
      <c r="BX146" s="3"/>
      <c r="BY146" s="387">
        <f t="shared" si="418"/>
        <v>14</v>
      </c>
      <c r="BZ146" s="382">
        <f t="shared" si="430"/>
        <v>14</v>
      </c>
      <c r="CA146" s="382">
        <f t="shared" si="431"/>
        <v>14</v>
      </c>
      <c r="CB146" s="382">
        <f t="shared" si="432"/>
        <v>14</v>
      </c>
      <c r="CC146" s="382">
        <f t="shared" si="362"/>
        <v>12</v>
      </c>
      <c r="CD146" s="382">
        <f t="shared" si="363"/>
        <v>2</v>
      </c>
      <c r="CE146" s="382">
        <f t="shared" si="364"/>
        <v>0</v>
      </c>
      <c r="CF146" s="382">
        <f t="shared" si="365"/>
        <v>0</v>
      </c>
      <c r="CG146" s="382">
        <f t="shared" si="366"/>
        <v>0</v>
      </c>
      <c r="CH146" s="382">
        <f t="shared" si="367"/>
        <v>0</v>
      </c>
      <c r="CI146" s="382">
        <f t="shared" si="368"/>
        <v>0</v>
      </c>
      <c r="CJ146" s="382">
        <f t="shared" si="369"/>
        <v>0</v>
      </c>
      <c r="CK146" s="388">
        <f t="shared" si="370"/>
        <v>0</v>
      </c>
      <c r="CL146" s="3"/>
      <c r="CM146" s="384">
        <f t="shared" si="419"/>
        <v>0</v>
      </c>
      <c r="CN146" s="385">
        <f t="shared" si="433"/>
        <v>0</v>
      </c>
      <c r="CO146" s="385">
        <f t="shared" si="455"/>
        <v>0</v>
      </c>
      <c r="CP146" s="385">
        <f t="shared" si="456"/>
        <v>0</v>
      </c>
      <c r="CQ146" s="385">
        <f t="shared" si="457"/>
        <v>0</v>
      </c>
      <c r="CR146" s="385">
        <f t="shared" si="457"/>
        <v>0</v>
      </c>
      <c r="CS146" s="385">
        <f t="shared" si="457"/>
        <v>0</v>
      </c>
      <c r="CT146" s="385">
        <f t="shared" si="457"/>
        <v>0</v>
      </c>
      <c r="CU146" s="385">
        <f t="shared" si="457"/>
        <v>0</v>
      </c>
      <c r="CV146" s="385">
        <f t="shared" si="457"/>
        <v>0</v>
      </c>
      <c r="CW146" s="385">
        <f t="shared" si="457"/>
        <v>0</v>
      </c>
      <c r="CX146" s="386">
        <f t="shared" si="457"/>
        <v>0</v>
      </c>
      <c r="CY146" s="3"/>
      <c r="CZ146" s="586">
        <v>31</v>
      </c>
      <c r="DA146" s="582">
        <v>20</v>
      </c>
      <c r="DB146" s="391">
        <v>22</v>
      </c>
      <c r="DC146" s="576">
        <v>4</v>
      </c>
      <c r="DD146" s="389">
        <v>0</v>
      </c>
      <c r="DE146" s="390">
        <v>0</v>
      </c>
      <c r="DF146" s="390">
        <v>0</v>
      </c>
      <c r="DG146" s="390">
        <v>0</v>
      </c>
      <c r="DH146" s="390">
        <f t="shared" si="436"/>
        <v>0</v>
      </c>
      <c r="DI146" s="390"/>
      <c r="DJ146" s="390"/>
      <c r="DK146" s="390"/>
      <c r="DL146" s="390"/>
      <c r="DM146" s="390"/>
      <c r="DN146" s="390"/>
      <c r="DO146" s="390"/>
      <c r="DP146" s="391">
        <f t="shared" si="437"/>
        <v>0</v>
      </c>
      <c r="DQ146" s="376"/>
      <c r="DR146" s="376"/>
      <c r="DS146" s="385">
        <v>4</v>
      </c>
      <c r="DT146" s="385">
        <v>3</v>
      </c>
      <c r="DU146" s="385">
        <v>703</v>
      </c>
      <c r="DV146" s="385" t="s">
        <v>2620</v>
      </c>
      <c r="DW146" s="385">
        <v>71</v>
      </c>
      <c r="DX146" s="385" t="s">
        <v>2646</v>
      </c>
      <c r="DY146" s="385">
        <v>0</v>
      </c>
      <c r="DZ146" s="14">
        <v>77689</v>
      </c>
      <c r="EA146" s="426"/>
      <c r="EB146" s="398">
        <v>16</v>
      </c>
      <c r="EC146" s="398" t="s">
        <v>1377</v>
      </c>
      <c r="ED146" s="398" t="s">
        <v>1374</v>
      </c>
      <c r="EF146" s="601" t="str">
        <f t="shared" si="438"/>
        <v>ok</v>
      </c>
      <c r="EG146" s="597">
        <f t="shared" si="439"/>
        <v>0</v>
      </c>
      <c r="EI146" s="605">
        <f t="shared" si="400"/>
        <v>14</v>
      </c>
    </row>
    <row r="147" spans="1:139" s="372" customFormat="1" ht="16.149999999999999" hidden="1" customHeight="1">
      <c r="A147" s="573" t="s">
        <v>272</v>
      </c>
      <c r="B147" s="407" t="s">
        <v>340</v>
      </c>
      <c r="C147" s="530" t="s">
        <v>1301</v>
      </c>
      <c r="D147" s="393" t="s">
        <v>51</v>
      </c>
      <c r="E147" s="393" t="s">
        <v>341</v>
      </c>
      <c r="F147" s="393" t="s">
        <v>1258</v>
      </c>
      <c r="G147" s="395">
        <v>98</v>
      </c>
      <c r="H147" s="393" t="s">
        <v>73</v>
      </c>
      <c r="I147" s="393" t="s">
        <v>338</v>
      </c>
      <c r="J147" s="393" t="s">
        <v>1461</v>
      </c>
      <c r="K147" s="393">
        <v>0</v>
      </c>
      <c r="L147" s="393" t="s">
        <v>2130</v>
      </c>
      <c r="M147" s="396"/>
      <c r="N147" s="392">
        <v>43116</v>
      </c>
      <c r="O147" s="408">
        <v>3</v>
      </c>
      <c r="P147" s="14">
        <v>118067</v>
      </c>
      <c r="Q147" s="14">
        <v>118067</v>
      </c>
      <c r="R147" s="576">
        <v>1</v>
      </c>
      <c r="S147" s="391">
        <v>0</v>
      </c>
      <c r="T147" s="382">
        <v>0</v>
      </c>
      <c r="U147" s="382">
        <v>15</v>
      </c>
      <c r="V147" s="423">
        <v>0</v>
      </c>
      <c r="W147" s="1882">
        <v>2</v>
      </c>
      <c r="X147" s="382">
        <f t="shared" si="445"/>
        <v>13</v>
      </c>
      <c r="Y147" s="423">
        <v>0</v>
      </c>
      <c r="Z147" s="1882">
        <v>3</v>
      </c>
      <c r="AA147" s="382">
        <f t="shared" si="420"/>
        <v>10</v>
      </c>
      <c r="AB147" s="423">
        <v>0</v>
      </c>
      <c r="AC147" s="1882">
        <v>3</v>
      </c>
      <c r="AD147" s="569">
        <v>1.875</v>
      </c>
      <c r="AE147" s="569">
        <v>1.875</v>
      </c>
      <c r="AF147" s="382">
        <f t="shared" si="451"/>
        <v>3</v>
      </c>
      <c r="AG147" s="382">
        <f t="shared" si="451"/>
        <v>0.875</v>
      </c>
      <c r="AH147" s="382">
        <f t="shared" si="451"/>
        <v>1</v>
      </c>
      <c r="AI147" s="382">
        <f t="shared" si="451"/>
        <v>0</v>
      </c>
      <c r="AJ147" s="382">
        <f t="shared" si="451"/>
        <v>1.75</v>
      </c>
      <c r="AK147" s="382">
        <f t="shared" si="452"/>
        <v>2</v>
      </c>
      <c r="AL147" s="382">
        <f t="shared" si="452"/>
        <v>2.625</v>
      </c>
      <c r="AM147" s="382">
        <f t="shared" si="452"/>
        <v>5.625</v>
      </c>
      <c r="AN147" s="453">
        <f t="shared" si="453"/>
        <v>5.625</v>
      </c>
      <c r="AO147" s="457">
        <f t="shared" si="454"/>
        <v>0</v>
      </c>
      <c r="AP147" s="455">
        <f t="shared" si="454"/>
        <v>1</v>
      </c>
      <c r="AQ147" s="383">
        <f t="shared" si="454"/>
        <v>0</v>
      </c>
      <c r="AR147" s="383">
        <f t="shared" si="454"/>
        <v>0</v>
      </c>
      <c r="AS147" s="383">
        <f t="shared" si="454"/>
        <v>2</v>
      </c>
      <c r="AT147" s="383">
        <f t="shared" si="454"/>
        <v>0</v>
      </c>
      <c r="AU147" s="383">
        <f t="shared" si="454"/>
        <v>3</v>
      </c>
      <c r="AV147" s="383">
        <f t="shared" si="454"/>
        <v>3</v>
      </c>
      <c r="AW147" s="383">
        <f t="shared" si="454"/>
        <v>3</v>
      </c>
      <c r="AX147" s="383">
        <f t="shared" si="424"/>
        <v>15</v>
      </c>
      <c r="AY147" s="383">
        <v>0</v>
      </c>
      <c r="AZ147" s="383">
        <f t="shared" si="443"/>
        <v>0</v>
      </c>
      <c r="BA147" s="382">
        <f t="shared" si="425"/>
        <v>7</v>
      </c>
      <c r="BB147" s="423">
        <v>0</v>
      </c>
      <c r="BC147" s="506">
        <f t="shared" si="415"/>
        <v>2</v>
      </c>
      <c r="BD147" s="382">
        <f t="shared" si="416"/>
        <v>3</v>
      </c>
      <c r="BE147" s="453">
        <f t="shared" si="417"/>
        <v>3</v>
      </c>
      <c r="BF147" s="382">
        <f t="shared" si="426"/>
        <v>0</v>
      </c>
      <c r="BG147" s="1882">
        <v>1</v>
      </c>
      <c r="BH147" s="1882">
        <v>3</v>
      </c>
      <c r="BI147" s="1882">
        <v>3</v>
      </c>
      <c r="BJ147" s="1882">
        <v>0</v>
      </c>
      <c r="BK147" s="1882">
        <v>1</v>
      </c>
      <c r="BL147" s="1882">
        <v>0</v>
      </c>
      <c r="BM147" s="1882">
        <v>0</v>
      </c>
      <c r="BN147" s="1882">
        <v>2</v>
      </c>
      <c r="BO147" s="1882">
        <v>0</v>
      </c>
      <c r="BP147" s="1882">
        <v>3</v>
      </c>
      <c r="BQ147" s="1882">
        <v>3</v>
      </c>
      <c r="BR147" s="1882">
        <v>3</v>
      </c>
      <c r="BS147" s="1882">
        <v>3</v>
      </c>
      <c r="BT147" s="13"/>
      <c r="BU147" s="384">
        <f t="shared" si="427"/>
        <v>5.625</v>
      </c>
      <c r="BV147" s="385">
        <f t="shared" si="428"/>
        <v>5.5714285714285712</v>
      </c>
      <c r="BW147" s="386">
        <f t="shared" si="429"/>
        <v>4.2857142857142856</v>
      </c>
      <c r="BX147" s="3"/>
      <c r="BY147" s="387">
        <f t="shared" si="418"/>
        <v>15</v>
      </c>
      <c r="BZ147" s="382">
        <f t="shared" si="430"/>
        <v>13</v>
      </c>
      <c r="CA147" s="382">
        <f t="shared" si="431"/>
        <v>10</v>
      </c>
      <c r="CB147" s="382">
        <f t="shared" si="432"/>
        <v>7</v>
      </c>
      <c r="CC147" s="382">
        <f t="shared" si="362"/>
        <v>6</v>
      </c>
      <c r="CD147" s="382">
        <f t="shared" si="363"/>
        <v>3</v>
      </c>
      <c r="CE147" s="382">
        <f t="shared" si="364"/>
        <v>1</v>
      </c>
      <c r="CF147" s="382">
        <f t="shared" si="365"/>
        <v>1</v>
      </c>
      <c r="CG147" s="382">
        <f t="shared" si="366"/>
        <v>0</v>
      </c>
      <c r="CH147" s="382">
        <f t="shared" si="367"/>
        <v>2</v>
      </c>
      <c r="CI147" s="382">
        <f t="shared" si="368"/>
        <v>2</v>
      </c>
      <c r="CJ147" s="382">
        <f t="shared" si="369"/>
        <v>3</v>
      </c>
      <c r="CK147" s="388">
        <f t="shared" si="370"/>
        <v>6</v>
      </c>
      <c r="CL147" s="3"/>
      <c r="CM147" s="384">
        <f t="shared" si="419"/>
        <v>0</v>
      </c>
      <c r="CN147" s="385">
        <f t="shared" si="433"/>
        <v>0</v>
      </c>
      <c r="CO147" s="385">
        <f t="shared" si="455"/>
        <v>0</v>
      </c>
      <c r="CP147" s="385">
        <f t="shared" si="456"/>
        <v>0</v>
      </c>
      <c r="CQ147" s="385">
        <f t="shared" si="457"/>
        <v>0</v>
      </c>
      <c r="CR147" s="385">
        <f t="shared" si="457"/>
        <v>1</v>
      </c>
      <c r="CS147" s="385">
        <f t="shared" si="457"/>
        <v>0</v>
      </c>
      <c r="CT147" s="385">
        <f t="shared" si="457"/>
        <v>0</v>
      </c>
      <c r="CU147" s="385">
        <f t="shared" si="457"/>
        <v>2</v>
      </c>
      <c r="CV147" s="385">
        <f t="shared" si="457"/>
        <v>0</v>
      </c>
      <c r="CW147" s="385">
        <f t="shared" si="457"/>
        <v>3</v>
      </c>
      <c r="CX147" s="386">
        <f t="shared" si="457"/>
        <v>3</v>
      </c>
      <c r="CY147" s="3"/>
      <c r="CZ147" s="586">
        <v>6</v>
      </c>
      <c r="DA147" s="582">
        <v>20</v>
      </c>
      <c r="DB147" s="391">
        <v>6</v>
      </c>
      <c r="DC147" s="576">
        <v>1</v>
      </c>
      <c r="DD147" s="389">
        <v>0</v>
      </c>
      <c r="DE147" s="390">
        <v>0</v>
      </c>
      <c r="DF147" s="390">
        <v>0</v>
      </c>
      <c r="DG147" s="390">
        <v>0</v>
      </c>
      <c r="DH147" s="390">
        <f t="shared" si="436"/>
        <v>0</v>
      </c>
      <c r="DI147" s="390"/>
      <c r="DJ147" s="390"/>
      <c r="DK147" s="390"/>
      <c r="DL147" s="390"/>
      <c r="DM147" s="390"/>
      <c r="DN147" s="390"/>
      <c r="DO147" s="390"/>
      <c r="DP147" s="391">
        <f t="shared" si="437"/>
        <v>0</v>
      </c>
      <c r="DQ147" s="376"/>
      <c r="DR147" s="376"/>
      <c r="DS147" s="385">
        <v>3</v>
      </c>
      <c r="DT147" s="385">
        <v>3</v>
      </c>
      <c r="DU147" s="385">
        <v>928</v>
      </c>
      <c r="DV147" s="385" t="s">
        <v>2620</v>
      </c>
      <c r="DW147" s="385">
        <v>71</v>
      </c>
      <c r="DX147" s="385" t="s">
        <v>2646</v>
      </c>
      <c r="DY147" s="385">
        <v>0</v>
      </c>
      <c r="DZ147" s="14">
        <v>118067</v>
      </c>
      <c r="EA147" s="426"/>
      <c r="EB147" s="398">
        <v>16</v>
      </c>
      <c r="EC147" s="398" t="s">
        <v>1377</v>
      </c>
      <c r="ED147" s="398" t="s">
        <v>1374</v>
      </c>
      <c r="EF147" s="601">
        <f t="shared" si="438"/>
        <v>225</v>
      </c>
      <c r="EG147" s="597">
        <f t="shared" si="439"/>
        <v>2</v>
      </c>
      <c r="EI147" s="605">
        <f t="shared" si="400"/>
        <v>15</v>
      </c>
    </row>
    <row r="148" spans="1:139" s="372" customFormat="1" ht="16.149999999999999" hidden="1" customHeight="1">
      <c r="A148" s="573" t="s">
        <v>69</v>
      </c>
      <c r="B148" s="407" t="s">
        <v>348</v>
      </c>
      <c r="C148" s="530" t="s">
        <v>348</v>
      </c>
      <c r="D148" s="393" t="s">
        <v>51</v>
      </c>
      <c r="E148" s="393" t="s">
        <v>349</v>
      </c>
      <c r="F148" s="393" t="s">
        <v>1257</v>
      </c>
      <c r="G148" s="395">
        <v>98</v>
      </c>
      <c r="H148" s="393" t="s">
        <v>73</v>
      </c>
      <c r="I148" s="393" t="s">
        <v>338</v>
      </c>
      <c r="J148" s="393" t="s">
        <v>1461</v>
      </c>
      <c r="K148" s="393">
        <v>0</v>
      </c>
      <c r="L148" s="393" t="s">
        <v>2130</v>
      </c>
      <c r="M148" s="396" t="s">
        <v>2392</v>
      </c>
      <c r="N148" s="392">
        <v>43116</v>
      </c>
      <c r="O148" s="408">
        <v>3</v>
      </c>
      <c r="P148" s="14">
        <v>139526</v>
      </c>
      <c r="Q148" s="14">
        <v>139526</v>
      </c>
      <c r="R148" s="576">
        <v>7</v>
      </c>
      <c r="S148" s="391">
        <v>0</v>
      </c>
      <c r="T148" s="382">
        <v>0</v>
      </c>
      <c r="U148" s="382">
        <v>3</v>
      </c>
      <c r="V148" s="423">
        <v>0</v>
      </c>
      <c r="W148" s="1882">
        <v>0</v>
      </c>
      <c r="X148" s="382">
        <f t="shared" si="445"/>
        <v>3</v>
      </c>
      <c r="Y148" s="423">
        <v>0</v>
      </c>
      <c r="Z148" s="1882">
        <v>1</v>
      </c>
      <c r="AA148" s="382">
        <f t="shared" si="420"/>
        <v>2</v>
      </c>
      <c r="AB148" s="423">
        <v>0</v>
      </c>
      <c r="AC148" s="1882">
        <v>1</v>
      </c>
      <c r="AD148" s="569">
        <v>1.875</v>
      </c>
      <c r="AE148" s="569">
        <v>1.875</v>
      </c>
      <c r="AF148" s="382">
        <f t="shared" si="451"/>
        <v>0</v>
      </c>
      <c r="AG148" s="382">
        <f t="shared" si="451"/>
        <v>0</v>
      </c>
      <c r="AH148" s="382">
        <f t="shared" si="451"/>
        <v>0</v>
      </c>
      <c r="AI148" s="382">
        <f t="shared" si="451"/>
        <v>0</v>
      </c>
      <c r="AJ148" s="382">
        <f t="shared" si="451"/>
        <v>0</v>
      </c>
      <c r="AK148" s="382">
        <f t="shared" si="452"/>
        <v>0</v>
      </c>
      <c r="AL148" s="382">
        <f t="shared" si="452"/>
        <v>0.875</v>
      </c>
      <c r="AM148" s="382">
        <f t="shared" si="452"/>
        <v>1.875</v>
      </c>
      <c r="AN148" s="453">
        <f t="shared" si="453"/>
        <v>1.875</v>
      </c>
      <c r="AO148" s="457">
        <f t="shared" si="454"/>
        <v>0</v>
      </c>
      <c r="AP148" s="455">
        <f t="shared" si="454"/>
        <v>0</v>
      </c>
      <c r="AQ148" s="383">
        <f t="shared" si="454"/>
        <v>0</v>
      </c>
      <c r="AR148" s="383">
        <f t="shared" si="454"/>
        <v>0</v>
      </c>
      <c r="AS148" s="383">
        <f t="shared" si="454"/>
        <v>0</v>
      </c>
      <c r="AT148" s="383">
        <f t="shared" si="454"/>
        <v>0</v>
      </c>
      <c r="AU148" s="383">
        <f t="shared" si="454"/>
        <v>1</v>
      </c>
      <c r="AV148" s="383">
        <f t="shared" si="454"/>
        <v>1</v>
      </c>
      <c r="AW148" s="383">
        <f t="shared" si="454"/>
        <v>1</v>
      </c>
      <c r="AX148" s="383">
        <f t="shared" si="424"/>
        <v>3</v>
      </c>
      <c r="AY148" s="383">
        <v>0</v>
      </c>
      <c r="AZ148" s="383">
        <f t="shared" si="443"/>
        <v>0</v>
      </c>
      <c r="BA148" s="382">
        <f t="shared" si="425"/>
        <v>1</v>
      </c>
      <c r="BB148" s="423">
        <v>0</v>
      </c>
      <c r="BC148" s="506">
        <f t="shared" si="415"/>
        <v>0</v>
      </c>
      <c r="BD148" s="382">
        <f t="shared" si="416"/>
        <v>1</v>
      </c>
      <c r="BE148" s="453">
        <f t="shared" si="417"/>
        <v>1</v>
      </c>
      <c r="BF148" s="382">
        <f t="shared" si="426"/>
        <v>0</v>
      </c>
      <c r="BG148" s="1882">
        <v>0</v>
      </c>
      <c r="BH148" s="1882">
        <v>1</v>
      </c>
      <c r="BI148" s="1882">
        <v>0</v>
      </c>
      <c r="BJ148" s="1882">
        <v>0</v>
      </c>
      <c r="BK148" s="1882">
        <v>0</v>
      </c>
      <c r="BL148" s="1882">
        <v>0</v>
      </c>
      <c r="BM148" s="1882">
        <v>0</v>
      </c>
      <c r="BN148" s="1882">
        <v>0</v>
      </c>
      <c r="BO148" s="1882">
        <v>0</v>
      </c>
      <c r="BP148" s="1882">
        <v>1</v>
      </c>
      <c r="BQ148" s="1882">
        <v>1</v>
      </c>
      <c r="BR148" s="1882">
        <v>1</v>
      </c>
      <c r="BS148" s="1882">
        <v>1</v>
      </c>
      <c r="BT148" s="13"/>
      <c r="BU148" s="384">
        <f t="shared" si="427"/>
        <v>4.5</v>
      </c>
      <c r="BV148" s="385">
        <f t="shared" si="428"/>
        <v>4.5</v>
      </c>
      <c r="BW148" s="386">
        <f t="shared" si="429"/>
        <v>3</v>
      </c>
      <c r="BX148" s="3"/>
      <c r="BY148" s="387">
        <f t="shared" si="418"/>
        <v>3</v>
      </c>
      <c r="BZ148" s="382">
        <f t="shared" si="430"/>
        <v>3</v>
      </c>
      <c r="CA148" s="382">
        <f t="shared" si="431"/>
        <v>2</v>
      </c>
      <c r="CB148" s="382">
        <f t="shared" si="432"/>
        <v>1</v>
      </c>
      <c r="CC148" s="382">
        <f t="shared" si="362"/>
        <v>1</v>
      </c>
      <c r="CD148" s="382">
        <f t="shared" si="363"/>
        <v>0</v>
      </c>
      <c r="CE148" s="382">
        <f t="shared" si="364"/>
        <v>0</v>
      </c>
      <c r="CF148" s="382">
        <f t="shared" si="365"/>
        <v>0</v>
      </c>
      <c r="CG148" s="382">
        <f t="shared" si="366"/>
        <v>0</v>
      </c>
      <c r="CH148" s="382">
        <f t="shared" si="367"/>
        <v>0</v>
      </c>
      <c r="CI148" s="382">
        <f t="shared" si="368"/>
        <v>0</v>
      </c>
      <c r="CJ148" s="382">
        <f t="shared" si="369"/>
        <v>1</v>
      </c>
      <c r="CK148" s="388">
        <f t="shared" si="370"/>
        <v>2</v>
      </c>
      <c r="CL148" s="3"/>
      <c r="CM148" s="384">
        <f t="shared" si="419"/>
        <v>0</v>
      </c>
      <c r="CN148" s="385">
        <f t="shared" si="433"/>
        <v>0</v>
      </c>
      <c r="CO148" s="385">
        <f t="shared" si="455"/>
        <v>0</v>
      </c>
      <c r="CP148" s="385">
        <f t="shared" si="456"/>
        <v>0</v>
      </c>
      <c r="CQ148" s="385">
        <f t="shared" si="457"/>
        <v>0</v>
      </c>
      <c r="CR148" s="385">
        <f t="shared" si="457"/>
        <v>0</v>
      </c>
      <c r="CS148" s="385">
        <f t="shared" si="457"/>
        <v>0</v>
      </c>
      <c r="CT148" s="385">
        <f t="shared" si="457"/>
        <v>0</v>
      </c>
      <c r="CU148" s="385">
        <f t="shared" si="457"/>
        <v>0</v>
      </c>
      <c r="CV148" s="385">
        <f t="shared" si="457"/>
        <v>0</v>
      </c>
      <c r="CW148" s="385">
        <f t="shared" si="457"/>
        <v>1</v>
      </c>
      <c r="CX148" s="386">
        <f t="shared" si="457"/>
        <v>1</v>
      </c>
      <c r="CY148" s="3"/>
      <c r="CZ148" s="586">
        <v>24</v>
      </c>
      <c r="DA148" s="582">
        <v>12</v>
      </c>
      <c r="DB148" s="391">
        <v>18</v>
      </c>
      <c r="DC148" s="576">
        <v>7</v>
      </c>
      <c r="DD148" s="389">
        <v>0</v>
      </c>
      <c r="DE148" s="390">
        <v>0</v>
      </c>
      <c r="DF148" s="390">
        <v>0</v>
      </c>
      <c r="DG148" s="390">
        <v>0</v>
      </c>
      <c r="DH148" s="390">
        <f t="shared" si="436"/>
        <v>0</v>
      </c>
      <c r="DI148" s="390"/>
      <c r="DJ148" s="390"/>
      <c r="DK148" s="390"/>
      <c r="DL148" s="390"/>
      <c r="DM148" s="390"/>
      <c r="DN148" s="390"/>
      <c r="DO148" s="390"/>
      <c r="DP148" s="391">
        <f t="shared" si="437"/>
        <v>0</v>
      </c>
      <c r="DQ148" s="376"/>
      <c r="DR148" s="376"/>
      <c r="DS148" s="385">
        <v>3</v>
      </c>
      <c r="DT148" s="385">
        <v>3</v>
      </c>
      <c r="DU148" s="385">
        <v>927</v>
      </c>
      <c r="DV148" s="385" t="s">
        <v>2620</v>
      </c>
      <c r="DW148" s="385">
        <v>71</v>
      </c>
      <c r="DX148" s="385" t="s">
        <v>2646</v>
      </c>
      <c r="DY148" s="385">
        <v>0</v>
      </c>
      <c r="DZ148" s="14">
        <v>139526</v>
      </c>
      <c r="EA148" s="426"/>
      <c r="EB148" s="398">
        <v>18</v>
      </c>
      <c r="EC148" s="398" t="s">
        <v>1372</v>
      </c>
      <c r="ED148" s="398" t="s">
        <v>1370</v>
      </c>
      <c r="EF148" s="601" t="str">
        <f t="shared" si="438"/>
        <v>ok</v>
      </c>
      <c r="EG148" s="597">
        <f t="shared" si="439"/>
        <v>0</v>
      </c>
      <c r="EI148" s="605">
        <f t="shared" si="400"/>
        <v>3</v>
      </c>
    </row>
    <row r="149" spans="1:139" s="372" customFormat="1" ht="16.149999999999999" hidden="1" customHeight="1">
      <c r="A149" s="573" t="s">
        <v>69</v>
      </c>
      <c r="B149" s="531" t="s">
        <v>359</v>
      </c>
      <c r="C149" s="532" t="s">
        <v>1320</v>
      </c>
      <c r="D149" s="533" t="s">
        <v>51</v>
      </c>
      <c r="E149" s="393" t="s">
        <v>360</v>
      </c>
      <c r="F149" s="393" t="s">
        <v>361</v>
      </c>
      <c r="G149" s="395">
        <v>101</v>
      </c>
      <c r="H149" s="393" t="s">
        <v>76</v>
      </c>
      <c r="I149" s="393" t="s">
        <v>342</v>
      </c>
      <c r="J149" s="393" t="s">
        <v>131</v>
      </c>
      <c r="K149" s="393" t="s">
        <v>2147</v>
      </c>
      <c r="L149" s="393" t="s">
        <v>2130</v>
      </c>
      <c r="M149" s="396"/>
      <c r="N149" s="392"/>
      <c r="O149" s="408">
        <v>3</v>
      </c>
      <c r="P149" s="14">
        <v>150539</v>
      </c>
      <c r="Q149" s="14">
        <v>150539</v>
      </c>
      <c r="R149" s="576">
        <v>68</v>
      </c>
      <c r="S149" s="391">
        <v>16</v>
      </c>
      <c r="T149" s="382">
        <v>0</v>
      </c>
      <c r="U149" s="382">
        <v>49</v>
      </c>
      <c r="V149" s="423">
        <v>0</v>
      </c>
      <c r="W149" s="1882">
        <v>10</v>
      </c>
      <c r="X149" s="382">
        <f t="shared" si="445"/>
        <v>39</v>
      </c>
      <c r="Y149" s="423">
        <v>0</v>
      </c>
      <c r="Z149" s="1882">
        <v>14</v>
      </c>
      <c r="AA149" s="382">
        <f t="shared" si="420"/>
        <v>25</v>
      </c>
      <c r="AB149" s="423">
        <v>0</v>
      </c>
      <c r="AC149" s="1882">
        <v>6</v>
      </c>
      <c r="AD149" s="569">
        <v>1.875</v>
      </c>
      <c r="AE149" s="569">
        <v>1.875</v>
      </c>
      <c r="AF149" s="382">
        <f t="shared" si="451"/>
        <v>25.875</v>
      </c>
      <c r="AG149" s="382">
        <f t="shared" si="451"/>
        <v>22.25</v>
      </c>
      <c r="AH149" s="382">
        <f t="shared" si="451"/>
        <v>13</v>
      </c>
      <c r="AI149" s="382">
        <f t="shared" si="451"/>
        <v>15.875</v>
      </c>
      <c r="AJ149" s="382">
        <f t="shared" si="451"/>
        <v>18.625</v>
      </c>
      <c r="AK149" s="382">
        <f t="shared" si="452"/>
        <v>20.625</v>
      </c>
      <c r="AL149" s="382">
        <f t="shared" si="452"/>
        <v>23.25</v>
      </c>
      <c r="AM149" s="382">
        <f t="shared" si="452"/>
        <v>27.125</v>
      </c>
      <c r="AN149" s="453">
        <f t="shared" si="453"/>
        <v>29</v>
      </c>
      <c r="AO149" s="457">
        <f t="shared" si="454"/>
        <v>0</v>
      </c>
      <c r="AP149" s="455">
        <f t="shared" si="454"/>
        <v>7</v>
      </c>
      <c r="AQ149" s="383">
        <f t="shared" si="454"/>
        <v>8</v>
      </c>
      <c r="AR149" s="383">
        <f t="shared" si="454"/>
        <v>9</v>
      </c>
      <c r="AS149" s="383">
        <f t="shared" si="454"/>
        <v>11</v>
      </c>
      <c r="AT149" s="383">
        <f t="shared" si="454"/>
        <v>11</v>
      </c>
      <c r="AU149" s="383">
        <f t="shared" si="454"/>
        <v>13</v>
      </c>
      <c r="AV149" s="383">
        <f t="shared" si="454"/>
        <v>15</v>
      </c>
      <c r="AW149" s="383">
        <f t="shared" si="454"/>
        <v>16</v>
      </c>
      <c r="AX149" s="383">
        <f t="shared" si="424"/>
        <v>64</v>
      </c>
      <c r="AY149" s="383">
        <v>0</v>
      </c>
      <c r="AZ149" s="383">
        <f t="shared" si="443"/>
        <v>0</v>
      </c>
      <c r="BA149" s="382">
        <f t="shared" si="425"/>
        <v>19</v>
      </c>
      <c r="BB149" s="423">
        <v>15</v>
      </c>
      <c r="BC149" s="506">
        <f t="shared" si="415"/>
        <v>10</v>
      </c>
      <c r="BD149" s="382">
        <f t="shared" si="416"/>
        <v>14</v>
      </c>
      <c r="BE149" s="453">
        <f t="shared" si="417"/>
        <v>6</v>
      </c>
      <c r="BF149" s="382">
        <f t="shared" si="426"/>
        <v>0</v>
      </c>
      <c r="BG149" s="1882">
        <v>4</v>
      </c>
      <c r="BH149" s="1882">
        <v>4</v>
      </c>
      <c r="BI149" s="1882">
        <v>11</v>
      </c>
      <c r="BJ149" s="1882">
        <v>17</v>
      </c>
      <c r="BK149" s="1882">
        <v>6</v>
      </c>
      <c r="BL149" s="1882">
        <v>8</v>
      </c>
      <c r="BM149" s="1882">
        <v>9</v>
      </c>
      <c r="BN149" s="1882">
        <v>11</v>
      </c>
      <c r="BO149" s="1882">
        <v>11</v>
      </c>
      <c r="BP149" s="1882">
        <v>14</v>
      </c>
      <c r="BQ149" s="1882">
        <v>15</v>
      </c>
      <c r="BR149" s="1882">
        <v>16</v>
      </c>
      <c r="BS149" s="1882">
        <v>17</v>
      </c>
      <c r="BT149" s="13"/>
      <c r="BU149" s="384">
        <f t="shared" si="427"/>
        <v>4.9000000000000004</v>
      </c>
      <c r="BV149" s="385">
        <f t="shared" si="428"/>
        <v>4.875</v>
      </c>
      <c r="BW149" s="386">
        <f t="shared" si="429"/>
        <v>5.3571428571428568</v>
      </c>
      <c r="BX149" s="3"/>
      <c r="BY149" s="387">
        <f t="shared" si="418"/>
        <v>49</v>
      </c>
      <c r="BZ149" s="382">
        <f t="shared" si="430"/>
        <v>39</v>
      </c>
      <c r="CA149" s="382">
        <f t="shared" si="431"/>
        <v>25</v>
      </c>
      <c r="CB149" s="382">
        <f t="shared" si="432"/>
        <v>19</v>
      </c>
      <c r="CC149" s="382">
        <f t="shared" si="362"/>
        <v>30</v>
      </c>
      <c r="CD149" s="382">
        <f t="shared" si="363"/>
        <v>26</v>
      </c>
      <c r="CE149" s="382">
        <f t="shared" si="364"/>
        <v>22</v>
      </c>
      <c r="CF149" s="382">
        <f t="shared" si="365"/>
        <v>13</v>
      </c>
      <c r="CG149" s="382">
        <f t="shared" si="366"/>
        <v>16</v>
      </c>
      <c r="CH149" s="382">
        <f t="shared" si="367"/>
        <v>19</v>
      </c>
      <c r="CI149" s="382">
        <f t="shared" si="368"/>
        <v>21</v>
      </c>
      <c r="CJ149" s="382">
        <f t="shared" si="369"/>
        <v>23</v>
      </c>
      <c r="CK149" s="388">
        <f t="shared" si="370"/>
        <v>27</v>
      </c>
      <c r="CL149" s="3"/>
      <c r="CM149" s="384">
        <f t="shared" si="419"/>
        <v>0</v>
      </c>
      <c r="CN149" s="385">
        <f t="shared" si="433"/>
        <v>0</v>
      </c>
      <c r="CO149" s="385">
        <f t="shared" si="455"/>
        <v>0</v>
      </c>
      <c r="CP149" s="385">
        <f t="shared" si="456"/>
        <v>15</v>
      </c>
      <c r="CQ149" s="385">
        <f t="shared" si="457"/>
        <v>0</v>
      </c>
      <c r="CR149" s="385">
        <f t="shared" si="457"/>
        <v>7</v>
      </c>
      <c r="CS149" s="385">
        <f t="shared" si="457"/>
        <v>8</v>
      </c>
      <c r="CT149" s="385">
        <f t="shared" si="457"/>
        <v>9</v>
      </c>
      <c r="CU149" s="385">
        <f t="shared" si="457"/>
        <v>11</v>
      </c>
      <c r="CV149" s="385">
        <f t="shared" si="457"/>
        <v>11</v>
      </c>
      <c r="CW149" s="385">
        <f t="shared" si="457"/>
        <v>13</v>
      </c>
      <c r="CX149" s="386">
        <f t="shared" si="457"/>
        <v>15</v>
      </c>
      <c r="CY149" s="3"/>
      <c r="CZ149" s="586">
        <v>342</v>
      </c>
      <c r="DA149" s="582">
        <v>275</v>
      </c>
      <c r="DB149" s="391">
        <v>198</v>
      </c>
      <c r="DC149" s="576">
        <v>68</v>
      </c>
      <c r="DD149" s="389">
        <v>10</v>
      </c>
      <c r="DE149" s="390">
        <v>0</v>
      </c>
      <c r="DF149" s="390">
        <v>4</v>
      </c>
      <c r="DG149" s="390">
        <v>2</v>
      </c>
      <c r="DH149" s="390">
        <f t="shared" si="436"/>
        <v>0</v>
      </c>
      <c r="DI149" s="390"/>
      <c r="DJ149" s="390"/>
      <c r="DK149" s="390"/>
      <c r="DL149" s="390"/>
      <c r="DM149" s="390"/>
      <c r="DN149" s="390"/>
      <c r="DO149" s="390"/>
      <c r="DP149" s="391">
        <f t="shared" si="437"/>
        <v>16</v>
      </c>
      <c r="DQ149" s="376"/>
      <c r="DR149" s="376"/>
      <c r="DS149" s="385">
        <v>3</v>
      </c>
      <c r="DT149" s="385">
        <v>2</v>
      </c>
      <c r="DU149" s="385">
        <v>916</v>
      </c>
      <c r="DV149" s="385" t="s">
        <v>2620</v>
      </c>
      <c r="DW149" s="385">
        <v>71</v>
      </c>
      <c r="DX149" s="385" t="s">
        <v>2646</v>
      </c>
      <c r="DY149" s="385">
        <v>0</v>
      </c>
      <c r="DZ149" s="14">
        <v>150539</v>
      </c>
      <c r="EA149" s="426"/>
      <c r="EB149" s="398">
        <v>19</v>
      </c>
      <c r="EC149" s="398" t="s">
        <v>1566</v>
      </c>
      <c r="ED149" s="398" t="s">
        <v>1370</v>
      </c>
      <c r="EF149" s="601">
        <f t="shared" si="438"/>
        <v>147</v>
      </c>
      <c r="EG149" s="597">
        <f t="shared" si="439"/>
        <v>10</v>
      </c>
      <c r="EI149" s="605">
        <f t="shared" si="400"/>
        <v>64</v>
      </c>
    </row>
    <row r="150" spans="1:139" s="372" customFormat="1" ht="16.149999999999999" hidden="1" customHeight="1">
      <c r="A150" s="573" t="s">
        <v>69</v>
      </c>
      <c r="B150" s="407" t="s">
        <v>362</v>
      </c>
      <c r="C150" s="530" t="s">
        <v>362</v>
      </c>
      <c r="D150" s="393" t="s">
        <v>51</v>
      </c>
      <c r="E150" s="393" t="s">
        <v>93</v>
      </c>
      <c r="F150" s="393" t="s">
        <v>363</v>
      </c>
      <c r="G150" s="395">
        <v>103</v>
      </c>
      <c r="H150" s="393" t="s">
        <v>76</v>
      </c>
      <c r="I150" s="393" t="s">
        <v>342</v>
      </c>
      <c r="J150" s="393" t="s">
        <v>131</v>
      </c>
      <c r="K150" s="393" t="s">
        <v>2147</v>
      </c>
      <c r="L150" s="393" t="s">
        <v>2130</v>
      </c>
      <c r="M150" s="396"/>
      <c r="N150" s="392">
        <v>44103</v>
      </c>
      <c r="O150" s="408">
        <v>3</v>
      </c>
      <c r="P150" s="14">
        <v>142598</v>
      </c>
      <c r="Q150" s="14">
        <v>142598</v>
      </c>
      <c r="R150" s="576">
        <v>2</v>
      </c>
      <c r="S150" s="391">
        <v>0</v>
      </c>
      <c r="T150" s="382">
        <v>0</v>
      </c>
      <c r="U150" s="382">
        <v>11</v>
      </c>
      <c r="V150" s="423">
        <v>0</v>
      </c>
      <c r="W150" s="1882">
        <v>4</v>
      </c>
      <c r="X150" s="382">
        <f t="shared" si="445"/>
        <v>7</v>
      </c>
      <c r="Y150" s="423">
        <v>0</v>
      </c>
      <c r="Z150" s="1882">
        <v>2</v>
      </c>
      <c r="AA150" s="382">
        <f t="shared" si="420"/>
        <v>5</v>
      </c>
      <c r="AB150" s="423">
        <v>0</v>
      </c>
      <c r="AC150" s="1882">
        <v>2</v>
      </c>
      <c r="AD150" s="569">
        <v>1.875</v>
      </c>
      <c r="AE150" s="569">
        <v>1.875</v>
      </c>
      <c r="AF150" s="382">
        <f t="shared" si="451"/>
        <v>1</v>
      </c>
      <c r="AG150" s="382">
        <f t="shared" si="451"/>
        <v>0.875</v>
      </c>
      <c r="AH150" s="382">
        <f t="shared" si="451"/>
        <v>1.875</v>
      </c>
      <c r="AI150" s="382">
        <f t="shared" si="451"/>
        <v>1.875</v>
      </c>
      <c r="AJ150" s="382">
        <f t="shared" si="451"/>
        <v>1.875</v>
      </c>
      <c r="AK150" s="382">
        <f t="shared" si="452"/>
        <v>1.875</v>
      </c>
      <c r="AL150" s="382">
        <f t="shared" si="452"/>
        <v>2.75</v>
      </c>
      <c r="AM150" s="382">
        <f t="shared" si="452"/>
        <v>4.625</v>
      </c>
      <c r="AN150" s="453">
        <f t="shared" si="453"/>
        <v>5.625</v>
      </c>
      <c r="AO150" s="457">
        <f t="shared" si="454"/>
        <v>0</v>
      </c>
      <c r="AP150" s="455">
        <f t="shared" si="454"/>
        <v>1</v>
      </c>
      <c r="AQ150" s="383">
        <f t="shared" si="454"/>
        <v>1</v>
      </c>
      <c r="AR150" s="383">
        <f t="shared" si="454"/>
        <v>1</v>
      </c>
      <c r="AS150" s="383">
        <f t="shared" si="454"/>
        <v>1</v>
      </c>
      <c r="AT150" s="383">
        <f t="shared" si="454"/>
        <v>1</v>
      </c>
      <c r="AU150" s="383">
        <f t="shared" si="454"/>
        <v>2</v>
      </c>
      <c r="AV150" s="383">
        <f t="shared" si="454"/>
        <v>3</v>
      </c>
      <c r="AW150" s="383">
        <f t="shared" si="454"/>
        <v>3</v>
      </c>
      <c r="AX150" s="383">
        <f t="shared" si="424"/>
        <v>11</v>
      </c>
      <c r="AY150" s="383">
        <v>0</v>
      </c>
      <c r="AZ150" s="383">
        <f t="shared" si="443"/>
        <v>0</v>
      </c>
      <c r="BA150" s="382">
        <f t="shared" si="425"/>
        <v>3</v>
      </c>
      <c r="BB150" s="423">
        <v>0</v>
      </c>
      <c r="BC150" s="506">
        <f t="shared" si="415"/>
        <v>4</v>
      </c>
      <c r="BD150" s="382">
        <f t="shared" si="416"/>
        <v>2</v>
      </c>
      <c r="BE150" s="453">
        <f t="shared" si="417"/>
        <v>2</v>
      </c>
      <c r="BF150" s="382">
        <f t="shared" si="426"/>
        <v>0</v>
      </c>
      <c r="BG150" s="1882">
        <v>1</v>
      </c>
      <c r="BH150" s="1882">
        <v>1</v>
      </c>
      <c r="BI150" s="1882">
        <v>1</v>
      </c>
      <c r="BJ150" s="1882">
        <v>0</v>
      </c>
      <c r="BK150" s="1882">
        <v>1</v>
      </c>
      <c r="BL150" s="1882">
        <v>1</v>
      </c>
      <c r="BM150" s="1882">
        <v>1</v>
      </c>
      <c r="BN150" s="1882">
        <v>1</v>
      </c>
      <c r="BO150" s="1882">
        <v>1</v>
      </c>
      <c r="BP150" s="1882">
        <v>2</v>
      </c>
      <c r="BQ150" s="1882">
        <v>3</v>
      </c>
      <c r="BR150" s="1882">
        <v>3</v>
      </c>
      <c r="BS150" s="1882">
        <v>3</v>
      </c>
      <c r="BT150" s="13"/>
      <c r="BU150" s="384">
        <f t="shared" si="427"/>
        <v>4.125</v>
      </c>
      <c r="BV150" s="385">
        <f t="shared" si="428"/>
        <v>4.2</v>
      </c>
      <c r="BW150" s="386">
        <f t="shared" si="429"/>
        <v>3.75</v>
      </c>
      <c r="BX150" s="3"/>
      <c r="BY150" s="387">
        <f t="shared" si="418"/>
        <v>11</v>
      </c>
      <c r="BZ150" s="382">
        <f t="shared" si="430"/>
        <v>7</v>
      </c>
      <c r="CA150" s="382">
        <f t="shared" si="431"/>
        <v>5</v>
      </c>
      <c r="CB150" s="382">
        <f t="shared" si="432"/>
        <v>3</v>
      </c>
      <c r="CC150" s="382">
        <f t="shared" si="362"/>
        <v>2</v>
      </c>
      <c r="CD150" s="382">
        <f t="shared" si="363"/>
        <v>1</v>
      </c>
      <c r="CE150" s="382">
        <f t="shared" si="364"/>
        <v>1</v>
      </c>
      <c r="CF150" s="382">
        <f t="shared" si="365"/>
        <v>2</v>
      </c>
      <c r="CG150" s="382">
        <f t="shared" si="366"/>
        <v>2</v>
      </c>
      <c r="CH150" s="382">
        <f t="shared" si="367"/>
        <v>2</v>
      </c>
      <c r="CI150" s="382">
        <f t="shared" si="368"/>
        <v>2</v>
      </c>
      <c r="CJ150" s="382">
        <f t="shared" si="369"/>
        <v>3</v>
      </c>
      <c r="CK150" s="388">
        <f t="shared" si="370"/>
        <v>5</v>
      </c>
      <c r="CL150" s="3"/>
      <c r="CM150" s="384">
        <f t="shared" si="419"/>
        <v>0</v>
      </c>
      <c r="CN150" s="385">
        <f t="shared" si="433"/>
        <v>0</v>
      </c>
      <c r="CO150" s="385">
        <f t="shared" si="455"/>
        <v>0</v>
      </c>
      <c r="CP150" s="385">
        <f t="shared" si="456"/>
        <v>0</v>
      </c>
      <c r="CQ150" s="385">
        <f t="shared" si="457"/>
        <v>0</v>
      </c>
      <c r="CR150" s="385">
        <f t="shared" si="457"/>
        <v>1</v>
      </c>
      <c r="CS150" s="385">
        <f t="shared" si="457"/>
        <v>1</v>
      </c>
      <c r="CT150" s="385">
        <f t="shared" si="457"/>
        <v>1</v>
      </c>
      <c r="CU150" s="385">
        <f t="shared" si="457"/>
        <v>1</v>
      </c>
      <c r="CV150" s="385">
        <f t="shared" si="457"/>
        <v>1</v>
      </c>
      <c r="CW150" s="385">
        <f t="shared" si="457"/>
        <v>2</v>
      </c>
      <c r="CX150" s="386">
        <f t="shared" si="457"/>
        <v>3</v>
      </c>
      <c r="CY150" s="3"/>
      <c r="CZ150" s="586">
        <v>0</v>
      </c>
      <c r="DA150" s="582">
        <v>0</v>
      </c>
      <c r="DB150" s="391">
        <v>80</v>
      </c>
      <c r="DC150" s="576">
        <v>2</v>
      </c>
      <c r="DD150" s="389">
        <v>0</v>
      </c>
      <c r="DE150" s="390">
        <v>0</v>
      </c>
      <c r="DF150" s="390">
        <v>0</v>
      </c>
      <c r="DG150" s="390">
        <v>0</v>
      </c>
      <c r="DH150" s="390">
        <f t="shared" si="436"/>
        <v>0</v>
      </c>
      <c r="DI150" s="390"/>
      <c r="DJ150" s="390"/>
      <c r="DK150" s="390"/>
      <c r="DL150" s="390"/>
      <c r="DM150" s="390"/>
      <c r="DN150" s="390"/>
      <c r="DO150" s="390"/>
      <c r="DP150" s="391">
        <f t="shared" si="437"/>
        <v>0</v>
      </c>
      <c r="DQ150" s="376"/>
      <c r="DR150" s="376"/>
      <c r="DS150" s="385">
        <v>2</v>
      </c>
      <c r="DT150" s="385">
        <v>1</v>
      </c>
      <c r="DU150" s="385">
        <v>1492</v>
      </c>
      <c r="DV150" s="385" t="s">
        <v>2620</v>
      </c>
      <c r="DW150" s="385">
        <v>71</v>
      </c>
      <c r="DX150" s="385" t="s">
        <v>2646</v>
      </c>
      <c r="DY150" s="385">
        <v>0</v>
      </c>
      <c r="DZ150" s="14">
        <v>142598</v>
      </c>
      <c r="EA150" s="426"/>
      <c r="EB150" s="398">
        <v>18</v>
      </c>
      <c r="EC150" s="398" t="s">
        <v>1372</v>
      </c>
      <c r="ED150" s="398" t="s">
        <v>1370</v>
      </c>
      <c r="EF150" s="601">
        <f t="shared" si="438"/>
        <v>82.5</v>
      </c>
      <c r="EG150" s="597">
        <f t="shared" si="439"/>
        <v>4</v>
      </c>
      <c r="EI150" s="605">
        <f t="shared" si="400"/>
        <v>11</v>
      </c>
    </row>
    <row r="151" spans="1:139" s="372" customFormat="1" ht="16.149999999999999" hidden="1" customHeight="1">
      <c r="A151" s="573" t="s">
        <v>69</v>
      </c>
      <c r="B151" s="531" t="s">
        <v>1984</v>
      </c>
      <c r="C151" s="532" t="s">
        <v>1328</v>
      </c>
      <c r="D151" s="533" t="s">
        <v>51</v>
      </c>
      <c r="E151" s="393" t="s">
        <v>115</v>
      </c>
      <c r="F151" s="393" t="s">
        <v>289</v>
      </c>
      <c r="G151" s="395">
        <v>101</v>
      </c>
      <c r="H151" s="393" t="s">
        <v>55</v>
      </c>
      <c r="I151" s="393" t="s">
        <v>338</v>
      </c>
      <c r="J151" s="393" t="s">
        <v>48</v>
      </c>
      <c r="K151" s="393"/>
      <c r="L151" s="393" t="s">
        <v>47</v>
      </c>
      <c r="M151" s="396"/>
      <c r="N151" s="392">
        <v>45509</v>
      </c>
      <c r="O151" s="408">
        <v>3</v>
      </c>
      <c r="P151" s="14">
        <v>199553</v>
      </c>
      <c r="Q151" s="14">
        <v>199553</v>
      </c>
      <c r="R151" s="576">
        <v>0</v>
      </c>
      <c r="S151" s="391">
        <v>0</v>
      </c>
      <c r="T151" s="382">
        <v>0</v>
      </c>
      <c r="U151" s="382">
        <v>3</v>
      </c>
      <c r="V151" s="423">
        <v>0</v>
      </c>
      <c r="W151" s="1882">
        <v>3</v>
      </c>
      <c r="X151" s="382">
        <f t="shared" si="445"/>
        <v>0</v>
      </c>
      <c r="Y151" s="423">
        <v>3</v>
      </c>
      <c r="Z151" s="1882">
        <v>0</v>
      </c>
      <c r="AA151" s="382">
        <f t="shared" si="420"/>
        <v>3</v>
      </c>
      <c r="AB151" s="423">
        <v>0</v>
      </c>
      <c r="AC151" s="1882">
        <v>3</v>
      </c>
      <c r="AD151" s="569">
        <v>1.875</v>
      </c>
      <c r="AE151" s="569">
        <v>1.875</v>
      </c>
      <c r="AF151" s="382">
        <f>IF($AD151&lt;=1,$AD151*BG151,IF($AD151&lt;=2,BG151+(($AD151-1)*BH151),BG151+BH151+BI151))</f>
        <v>0</v>
      </c>
      <c r="AG151" s="382">
        <f>IF($AD151&lt;=1,$AD151*BH151,IF($AD151&lt;=2,BH151+(($AD151-1)*BI151),BH151+BI151+BJ151))</f>
        <v>0</v>
      </c>
      <c r="AH151" s="382">
        <f>IF($AD151&lt;=1,$AD151*BI151,IF($AD151&lt;=2,BI151+(($AD151-1)*BJ151),BI151+BJ151+BK151))</f>
        <v>0</v>
      </c>
      <c r="AI151" s="382">
        <f>IF($AD151&lt;=1,$AD151*BJ151,IF($AD151&lt;=2,BJ151+(($AD151-1)*BK151),BJ151+BK151+BL151))</f>
        <v>0</v>
      </c>
      <c r="AJ151" s="382">
        <f>IF($AD151&lt;=1,$AD151*BK151,IF($AD151&lt;=2,BK151+(($AD151-1)*BL151),BK151+BL151+BM151))</f>
        <v>0</v>
      </c>
      <c r="AK151" s="382">
        <f>IF($AE151&lt;=1,$AE151*BL151,IF($AE151&lt;=2,BL151+(($AE151-1)*BM151),BL151+BM151+BN151))</f>
        <v>0</v>
      </c>
      <c r="AL151" s="382">
        <f>IF($AE151&lt;=1,$AE151*BM151,IF($AE151&lt;=2,BM151+(($AE151-1)*BN151),BM151+BN151+BO151))</f>
        <v>0</v>
      </c>
      <c r="AM151" s="382">
        <f>IF($AE151&lt;=1,$AE151*BN151,IF($AE151&lt;=2,BN151+(($AE151-1)*BO151),BN151+BO151+BP151))</f>
        <v>0</v>
      </c>
      <c r="AN151" s="453">
        <f>IF($AD151&lt;=1,$AD151*BO151,IF($AD151&lt;=2,BO151+(($AD151-1)*BP151),BO151+BP151+BQ151))</f>
        <v>0</v>
      </c>
      <c r="AO151" s="457">
        <f>ROUND(IF(AA151-AC151-AF151&gt;0,0,AF151+AC151-AA151),0)</f>
        <v>0</v>
      </c>
      <c r="AP151" s="455">
        <f t="shared" ref="AP151:AW151" si="458">ROUND(IF(CB151-AG151-BG151&gt;0,0,BG151+AG151-CB151),0)</f>
        <v>0</v>
      </c>
      <c r="AQ151" s="383">
        <f t="shared" si="458"/>
        <v>0</v>
      </c>
      <c r="AR151" s="383">
        <f t="shared" si="458"/>
        <v>0</v>
      </c>
      <c r="AS151" s="383">
        <f t="shared" si="458"/>
        <v>0</v>
      </c>
      <c r="AT151" s="383">
        <f t="shared" si="458"/>
        <v>0</v>
      </c>
      <c r="AU151" s="383">
        <f t="shared" si="458"/>
        <v>0</v>
      </c>
      <c r="AV151" s="383">
        <f t="shared" si="458"/>
        <v>0</v>
      </c>
      <c r="AW151" s="383">
        <f t="shared" si="458"/>
        <v>0</v>
      </c>
      <c r="AX151" s="383">
        <f t="shared" si="424"/>
        <v>6</v>
      </c>
      <c r="AY151" s="383"/>
      <c r="AZ151" s="383">
        <f t="shared" si="443"/>
        <v>0</v>
      </c>
      <c r="BA151" s="382">
        <f t="shared" si="425"/>
        <v>0</v>
      </c>
      <c r="BB151" s="423">
        <v>0</v>
      </c>
      <c r="BC151" s="506">
        <f t="shared" si="415"/>
        <v>3</v>
      </c>
      <c r="BD151" s="382">
        <f t="shared" si="416"/>
        <v>0</v>
      </c>
      <c r="BE151" s="453">
        <f t="shared" si="417"/>
        <v>3</v>
      </c>
      <c r="BF151" s="382">
        <f t="shared" si="426"/>
        <v>-3</v>
      </c>
      <c r="BG151" s="1882">
        <v>0</v>
      </c>
      <c r="BH151" s="1882">
        <v>0</v>
      </c>
      <c r="BI151" s="1882">
        <v>0</v>
      </c>
      <c r="BJ151" s="1882">
        <v>0</v>
      </c>
      <c r="BK151" s="1882">
        <v>0</v>
      </c>
      <c r="BL151" s="1882">
        <v>0</v>
      </c>
      <c r="BM151" s="1882">
        <v>0</v>
      </c>
      <c r="BN151" s="1882"/>
      <c r="BO151" s="1882"/>
      <c r="BP151" s="1882"/>
      <c r="BQ151" s="1882"/>
      <c r="BR151" s="1882"/>
      <c r="BS151" s="1882"/>
      <c r="BT151" s="13"/>
      <c r="BU151" s="384">
        <f t="shared" si="427"/>
        <v>1</v>
      </c>
      <c r="BV151" s="385">
        <f t="shared" si="428"/>
        <v>0</v>
      </c>
      <c r="BW151" s="386">
        <f t="shared" si="429"/>
        <v>1</v>
      </c>
      <c r="BX151" s="3"/>
      <c r="BY151" s="387">
        <f t="shared" si="418"/>
        <v>3</v>
      </c>
      <c r="BZ151" s="382">
        <f t="shared" si="430"/>
        <v>0</v>
      </c>
      <c r="CA151" s="382">
        <f t="shared" si="431"/>
        <v>3</v>
      </c>
      <c r="CB151" s="382">
        <f t="shared" si="432"/>
        <v>0</v>
      </c>
      <c r="CC151" s="382">
        <f t="shared" si="362"/>
        <v>0</v>
      </c>
      <c r="CD151" s="382">
        <f t="shared" si="363"/>
        <v>0</v>
      </c>
      <c r="CE151" s="382">
        <f t="shared" si="364"/>
        <v>0</v>
      </c>
      <c r="CF151" s="382">
        <f t="shared" si="365"/>
        <v>0</v>
      </c>
      <c r="CG151" s="382">
        <f t="shared" si="366"/>
        <v>0</v>
      </c>
      <c r="CH151" s="382">
        <f t="shared" si="367"/>
        <v>0</v>
      </c>
      <c r="CI151" s="382">
        <f t="shared" si="368"/>
        <v>0</v>
      </c>
      <c r="CJ151" s="382">
        <f t="shared" si="369"/>
        <v>0</v>
      </c>
      <c r="CK151" s="388">
        <f t="shared" si="370"/>
        <v>0</v>
      </c>
      <c r="CL151" s="3"/>
      <c r="CM151" s="384">
        <f t="shared" si="419"/>
        <v>0</v>
      </c>
      <c r="CN151" s="385">
        <f t="shared" si="433"/>
        <v>3</v>
      </c>
      <c r="CO151" s="385">
        <f t="shared" ref="CO151:CW151" si="459">AO151</f>
        <v>0</v>
      </c>
      <c r="CP151" s="385">
        <f t="shared" si="459"/>
        <v>0</v>
      </c>
      <c r="CQ151" s="385">
        <f t="shared" si="459"/>
        <v>0</v>
      </c>
      <c r="CR151" s="385">
        <f t="shared" si="459"/>
        <v>0</v>
      </c>
      <c r="CS151" s="385">
        <f t="shared" si="459"/>
        <v>0</v>
      </c>
      <c r="CT151" s="385">
        <f t="shared" si="459"/>
        <v>0</v>
      </c>
      <c r="CU151" s="385">
        <f t="shared" si="459"/>
        <v>0</v>
      </c>
      <c r="CV151" s="385">
        <f t="shared" si="459"/>
        <v>0</v>
      </c>
      <c r="CW151" s="385">
        <f t="shared" si="459"/>
        <v>0</v>
      </c>
      <c r="CX151" s="386">
        <f>AW151</f>
        <v>0</v>
      </c>
      <c r="CY151" s="3"/>
      <c r="CZ151" s="586"/>
      <c r="DA151" s="582"/>
      <c r="DB151" s="391">
        <v>0</v>
      </c>
      <c r="DC151" s="576">
        <v>0</v>
      </c>
      <c r="DD151" s="389">
        <v>0</v>
      </c>
      <c r="DE151" s="390">
        <v>0</v>
      </c>
      <c r="DF151" s="390">
        <v>0</v>
      </c>
      <c r="DG151" s="390">
        <v>0</v>
      </c>
      <c r="DH151" s="390">
        <f t="shared" si="436"/>
        <v>0</v>
      </c>
      <c r="DI151" s="390"/>
      <c r="DJ151" s="390"/>
      <c r="DK151" s="390"/>
      <c r="DL151" s="390"/>
      <c r="DM151" s="390"/>
      <c r="DN151" s="390"/>
      <c r="DO151" s="390"/>
      <c r="DP151" s="391">
        <f t="shared" si="437"/>
        <v>0</v>
      </c>
      <c r="DQ151" s="376"/>
      <c r="DR151" s="376"/>
      <c r="DS151" s="385">
        <v>4</v>
      </c>
      <c r="DT151" s="385">
        <v>2</v>
      </c>
      <c r="DU151" s="385">
        <v>176</v>
      </c>
      <c r="DV151" s="385" t="s">
        <v>2620</v>
      </c>
      <c r="DW151" s="385">
        <v>72</v>
      </c>
      <c r="DX151" s="385" t="s">
        <v>2649</v>
      </c>
      <c r="DY151" s="385">
        <v>0</v>
      </c>
      <c r="DZ151" s="14">
        <v>199553</v>
      </c>
      <c r="EA151" s="426"/>
      <c r="EB151" s="398">
        <v>20</v>
      </c>
      <c r="EC151" s="398" t="s">
        <v>1372</v>
      </c>
      <c r="ED151" s="398" t="s">
        <v>1370</v>
      </c>
      <c r="EF151" s="601">
        <f t="shared" si="438"/>
        <v>30</v>
      </c>
      <c r="EG151" s="597">
        <f t="shared" si="439"/>
        <v>3</v>
      </c>
      <c r="EI151" s="605">
        <f t="shared" si="400"/>
        <v>6</v>
      </c>
    </row>
    <row r="152" spans="1:139" s="372" customFormat="1" ht="16.149999999999999" hidden="1" customHeight="1">
      <c r="A152" s="573" t="s">
        <v>45</v>
      </c>
      <c r="B152" s="411" t="s">
        <v>370</v>
      </c>
      <c r="C152" s="521" t="s">
        <v>370</v>
      </c>
      <c r="D152" s="412" t="s">
        <v>46</v>
      </c>
      <c r="E152" s="394" t="s">
        <v>371</v>
      </c>
      <c r="F152" s="394" t="s">
        <v>372</v>
      </c>
      <c r="G152" s="397">
        <v>101</v>
      </c>
      <c r="H152" s="394" t="s">
        <v>55</v>
      </c>
      <c r="I152" s="394" t="s">
        <v>338</v>
      </c>
      <c r="J152" s="394" t="s">
        <v>131</v>
      </c>
      <c r="K152" s="393" t="s">
        <v>2147</v>
      </c>
      <c r="L152" s="393" t="s">
        <v>2130</v>
      </c>
      <c r="M152" s="396" t="s">
        <v>2391</v>
      </c>
      <c r="N152" s="392"/>
      <c r="O152" s="408">
        <v>3</v>
      </c>
      <c r="P152" s="14">
        <v>203656</v>
      </c>
      <c r="Q152" s="14">
        <v>203656</v>
      </c>
      <c r="R152" s="576">
        <v>19</v>
      </c>
      <c r="S152" s="391">
        <v>0</v>
      </c>
      <c r="T152" s="382">
        <v>0</v>
      </c>
      <c r="U152" s="382">
        <v>21</v>
      </c>
      <c r="V152" s="423">
        <v>0</v>
      </c>
      <c r="W152" s="1882">
        <v>4</v>
      </c>
      <c r="X152" s="382">
        <f t="shared" si="445"/>
        <v>17</v>
      </c>
      <c r="Y152" s="423">
        <v>0</v>
      </c>
      <c r="Z152" s="1882">
        <v>7</v>
      </c>
      <c r="AA152" s="382">
        <f t="shared" si="420"/>
        <v>10</v>
      </c>
      <c r="AB152" s="423">
        <v>0</v>
      </c>
      <c r="AC152" s="1882">
        <v>2</v>
      </c>
      <c r="AD152" s="569">
        <v>1.875</v>
      </c>
      <c r="AE152" s="569">
        <v>1.875</v>
      </c>
      <c r="AF152" s="382">
        <f t="shared" ref="AF152:AJ153" si="460">IF($AD152&lt;=1,$AD152*BI152,IF($AD152&lt;=2,BI152+(($AD152-1)*BJ152),BI152+BJ152+BK152))</f>
        <v>4</v>
      </c>
      <c r="AG152" s="382">
        <f t="shared" si="460"/>
        <v>0</v>
      </c>
      <c r="AH152" s="382">
        <f t="shared" si="460"/>
        <v>0</v>
      </c>
      <c r="AI152" s="382">
        <f t="shared" si="460"/>
        <v>0</v>
      </c>
      <c r="AJ152" s="382">
        <f t="shared" si="460"/>
        <v>0</v>
      </c>
      <c r="AK152" s="382">
        <f t="shared" ref="AK152:AM153" si="461">IF($AE152&lt;=1,$AE152*BN152,IF($AE152&lt;=2,BN152+(($AE152-1)*BO152),BN152+BO152+BP152))</f>
        <v>0</v>
      </c>
      <c r="AL152" s="382">
        <f t="shared" si="461"/>
        <v>0</v>
      </c>
      <c r="AM152" s="382">
        <f t="shared" si="461"/>
        <v>0</v>
      </c>
      <c r="AN152" s="453">
        <f>IF($AD152&lt;=1,$AD152*BQ152,IF($AD152&lt;=2,BQ152+(($AD152-1)*BR152),BQ152+BR152+BS152))</f>
        <v>0</v>
      </c>
      <c r="AO152" s="457">
        <f t="shared" ref="AO152:AW153" si="462">ROUND(IF(CC152-BH152-AF152&gt;0,0,AF152+BH152-CC152),0)</f>
        <v>0</v>
      </c>
      <c r="AP152" s="455">
        <f t="shared" si="462"/>
        <v>0</v>
      </c>
      <c r="AQ152" s="383">
        <f t="shared" si="462"/>
        <v>0</v>
      </c>
      <c r="AR152" s="383">
        <f t="shared" si="462"/>
        <v>0</v>
      </c>
      <c r="AS152" s="383">
        <f t="shared" si="462"/>
        <v>0</v>
      </c>
      <c r="AT152" s="383">
        <f t="shared" si="462"/>
        <v>0</v>
      </c>
      <c r="AU152" s="383">
        <f t="shared" si="462"/>
        <v>0</v>
      </c>
      <c r="AV152" s="383">
        <f t="shared" si="462"/>
        <v>0</v>
      </c>
      <c r="AW152" s="383">
        <f t="shared" si="462"/>
        <v>0</v>
      </c>
      <c r="AX152" s="383">
        <f t="shared" si="424"/>
        <v>21</v>
      </c>
      <c r="AY152" s="383">
        <v>0</v>
      </c>
      <c r="AZ152" s="383">
        <f t="shared" si="443"/>
        <v>0</v>
      </c>
      <c r="BA152" s="382">
        <f t="shared" si="425"/>
        <v>8</v>
      </c>
      <c r="BB152" s="423">
        <v>0</v>
      </c>
      <c r="BC152" s="506">
        <f t="shared" si="415"/>
        <v>4</v>
      </c>
      <c r="BD152" s="382">
        <f t="shared" si="416"/>
        <v>7</v>
      </c>
      <c r="BE152" s="453">
        <f t="shared" si="417"/>
        <v>2</v>
      </c>
      <c r="BF152" s="382">
        <f t="shared" si="426"/>
        <v>0</v>
      </c>
      <c r="BG152" s="1882">
        <v>2</v>
      </c>
      <c r="BH152" s="1882">
        <v>2</v>
      </c>
      <c r="BI152" s="1882">
        <v>4</v>
      </c>
      <c r="BJ152" s="1882">
        <v>0</v>
      </c>
      <c r="BK152" s="1882">
        <v>0</v>
      </c>
      <c r="BL152" s="1882">
        <v>0</v>
      </c>
      <c r="BM152" s="1882">
        <v>0</v>
      </c>
      <c r="BN152" s="1882">
        <v>0</v>
      </c>
      <c r="BO152" s="1882">
        <v>0</v>
      </c>
      <c r="BP152" s="1882">
        <v>0</v>
      </c>
      <c r="BQ152" s="1882">
        <v>0</v>
      </c>
      <c r="BR152" s="1882">
        <v>0</v>
      </c>
      <c r="BS152" s="1882">
        <v>0</v>
      </c>
      <c r="BT152" s="13"/>
      <c r="BU152" s="384">
        <f t="shared" si="427"/>
        <v>4.8461538461538458</v>
      </c>
      <c r="BV152" s="385">
        <f t="shared" si="428"/>
        <v>4.6363636363636367</v>
      </c>
      <c r="BW152" s="386">
        <f t="shared" si="429"/>
        <v>5</v>
      </c>
      <c r="BX152" s="3"/>
      <c r="BY152" s="387">
        <f t="shared" si="418"/>
        <v>21</v>
      </c>
      <c r="BZ152" s="382">
        <f t="shared" si="430"/>
        <v>17</v>
      </c>
      <c r="CA152" s="382">
        <f t="shared" si="431"/>
        <v>10</v>
      </c>
      <c r="CB152" s="382">
        <f t="shared" si="432"/>
        <v>8</v>
      </c>
      <c r="CC152" s="382">
        <f t="shared" si="362"/>
        <v>6</v>
      </c>
      <c r="CD152" s="382">
        <f t="shared" si="363"/>
        <v>4</v>
      </c>
      <c r="CE152" s="382">
        <f t="shared" si="364"/>
        <v>0</v>
      </c>
      <c r="CF152" s="382">
        <f t="shared" si="365"/>
        <v>0</v>
      </c>
      <c r="CG152" s="382">
        <f t="shared" si="366"/>
        <v>0</v>
      </c>
      <c r="CH152" s="382">
        <f t="shared" si="367"/>
        <v>0</v>
      </c>
      <c r="CI152" s="382">
        <f t="shared" si="368"/>
        <v>0</v>
      </c>
      <c r="CJ152" s="382">
        <f t="shared" si="369"/>
        <v>0</v>
      </c>
      <c r="CK152" s="388">
        <f t="shared" si="370"/>
        <v>0</v>
      </c>
      <c r="CL152" s="3"/>
      <c r="CM152" s="384">
        <f t="shared" si="419"/>
        <v>0</v>
      </c>
      <c r="CN152" s="385">
        <f t="shared" si="433"/>
        <v>0</v>
      </c>
      <c r="CO152" s="385">
        <f t="shared" ref="CO152:CO158" si="463">AB152</f>
        <v>0</v>
      </c>
      <c r="CP152" s="385">
        <f t="shared" ref="CP152:CP153" si="464">BB152</f>
        <v>0</v>
      </c>
      <c r="CQ152" s="385">
        <f t="shared" ref="CQ152:CX153" si="465">AO152</f>
        <v>0</v>
      </c>
      <c r="CR152" s="385">
        <f t="shared" si="465"/>
        <v>0</v>
      </c>
      <c r="CS152" s="385">
        <f t="shared" si="465"/>
        <v>0</v>
      </c>
      <c r="CT152" s="385">
        <f t="shared" si="465"/>
        <v>0</v>
      </c>
      <c r="CU152" s="385">
        <f t="shared" si="465"/>
        <v>0</v>
      </c>
      <c r="CV152" s="385">
        <f t="shared" si="465"/>
        <v>0</v>
      </c>
      <c r="CW152" s="385">
        <f t="shared" si="465"/>
        <v>0</v>
      </c>
      <c r="CX152" s="386">
        <f t="shared" si="465"/>
        <v>0</v>
      </c>
      <c r="CY152" s="3"/>
      <c r="CZ152" s="586">
        <v>143</v>
      </c>
      <c r="DA152" s="582">
        <v>77</v>
      </c>
      <c r="DB152" s="391">
        <v>50</v>
      </c>
      <c r="DC152" s="576">
        <v>19</v>
      </c>
      <c r="DD152" s="389">
        <v>0</v>
      </c>
      <c r="DE152" s="390">
        <v>0</v>
      </c>
      <c r="DF152" s="390">
        <v>0</v>
      </c>
      <c r="DG152" s="390">
        <v>0</v>
      </c>
      <c r="DH152" s="390">
        <f t="shared" si="436"/>
        <v>0</v>
      </c>
      <c r="DI152" s="390"/>
      <c r="DJ152" s="390"/>
      <c r="DK152" s="390"/>
      <c r="DL152" s="390"/>
      <c r="DM152" s="390"/>
      <c r="DN152" s="390"/>
      <c r="DO152" s="390"/>
      <c r="DP152" s="391">
        <f t="shared" si="437"/>
        <v>0</v>
      </c>
      <c r="DQ152" s="376"/>
      <c r="DR152" s="376"/>
      <c r="DS152" s="385">
        <v>4</v>
      </c>
      <c r="DT152" s="385">
        <v>1</v>
      </c>
      <c r="DU152" s="385">
        <v>856</v>
      </c>
      <c r="DV152" s="385" t="s">
        <v>2620</v>
      </c>
      <c r="DW152" s="385">
        <v>72</v>
      </c>
      <c r="DX152" s="385" t="s">
        <v>2649</v>
      </c>
      <c r="DY152" s="385">
        <v>0</v>
      </c>
      <c r="DZ152" s="14">
        <v>203656</v>
      </c>
      <c r="EA152" s="426"/>
      <c r="EB152" s="398">
        <v>20</v>
      </c>
      <c r="EC152" s="398" t="s">
        <v>1371</v>
      </c>
      <c r="ED152" s="398" t="s">
        <v>1370</v>
      </c>
      <c r="EF152" s="601">
        <f t="shared" si="438"/>
        <v>157.5</v>
      </c>
      <c r="EG152" s="597">
        <f t="shared" si="439"/>
        <v>4</v>
      </c>
      <c r="EI152" s="605">
        <f t="shared" si="400"/>
        <v>21</v>
      </c>
    </row>
    <row r="153" spans="1:139" s="372" customFormat="1" ht="16.149999999999999" hidden="1" customHeight="1">
      <c r="A153" s="573" t="s">
        <v>69</v>
      </c>
      <c r="B153" s="407" t="s">
        <v>376</v>
      </c>
      <c r="C153" s="530" t="s">
        <v>1313</v>
      </c>
      <c r="D153" s="393" t="s">
        <v>51</v>
      </c>
      <c r="E153" s="393" t="s">
        <v>377</v>
      </c>
      <c r="F153" s="393" t="s">
        <v>307</v>
      </c>
      <c r="G153" s="395">
        <v>112</v>
      </c>
      <c r="H153" s="393" t="s">
        <v>53</v>
      </c>
      <c r="I153" s="393" t="s">
        <v>338</v>
      </c>
      <c r="J153" s="393" t="s">
        <v>131</v>
      </c>
      <c r="K153" s="393" t="s">
        <v>2146</v>
      </c>
      <c r="L153" s="393" t="s">
        <v>2130</v>
      </c>
      <c r="M153" s="396"/>
      <c r="N153" s="392"/>
      <c r="O153" s="408">
        <v>3</v>
      </c>
      <c r="P153" s="14">
        <v>211064</v>
      </c>
      <c r="Q153" s="14">
        <v>211064</v>
      </c>
      <c r="R153" s="576">
        <v>14</v>
      </c>
      <c r="S153" s="391">
        <v>15</v>
      </c>
      <c r="T153" s="382">
        <v>0</v>
      </c>
      <c r="U153" s="382">
        <v>2</v>
      </c>
      <c r="V153" s="423">
        <v>0</v>
      </c>
      <c r="W153" s="1882">
        <v>2</v>
      </c>
      <c r="X153" s="382">
        <f t="shared" si="445"/>
        <v>0</v>
      </c>
      <c r="Y153" s="423">
        <v>4</v>
      </c>
      <c r="Z153" s="1882">
        <v>4</v>
      </c>
      <c r="AA153" s="382">
        <f t="shared" si="420"/>
        <v>0</v>
      </c>
      <c r="AB153" s="423">
        <v>0</v>
      </c>
      <c r="AC153" s="1882">
        <v>0</v>
      </c>
      <c r="AD153" s="569">
        <v>1.875</v>
      </c>
      <c r="AE153" s="569">
        <v>1.875</v>
      </c>
      <c r="AF153" s="382">
        <f t="shared" si="460"/>
        <v>0</v>
      </c>
      <c r="AG153" s="382">
        <f t="shared" si="460"/>
        <v>1.75</v>
      </c>
      <c r="AH153" s="382">
        <f t="shared" si="460"/>
        <v>3.75</v>
      </c>
      <c r="AI153" s="382">
        <f t="shared" si="460"/>
        <v>3.75</v>
      </c>
      <c r="AJ153" s="382">
        <f t="shared" si="460"/>
        <v>3.75</v>
      </c>
      <c r="AK153" s="382">
        <f t="shared" si="461"/>
        <v>3.75</v>
      </c>
      <c r="AL153" s="382">
        <f t="shared" si="461"/>
        <v>5.5</v>
      </c>
      <c r="AM153" s="382">
        <f t="shared" si="461"/>
        <v>7.5</v>
      </c>
      <c r="AN153" s="453">
        <f>IF($AD153&lt;=1,$AD153*BQ153,IF($AD153&lt;=2,BQ153+(($AD153-1)*BR153),BQ153+BR153+BS153))</f>
        <v>7.5</v>
      </c>
      <c r="AO153" s="457">
        <f t="shared" si="462"/>
        <v>0</v>
      </c>
      <c r="AP153" s="455">
        <f t="shared" si="462"/>
        <v>2</v>
      </c>
      <c r="AQ153" s="383">
        <f t="shared" si="462"/>
        <v>2</v>
      </c>
      <c r="AR153" s="383">
        <f t="shared" si="462"/>
        <v>2</v>
      </c>
      <c r="AS153" s="383">
        <f t="shared" si="462"/>
        <v>2</v>
      </c>
      <c r="AT153" s="383">
        <f t="shared" si="462"/>
        <v>2</v>
      </c>
      <c r="AU153" s="383">
        <f t="shared" si="462"/>
        <v>4</v>
      </c>
      <c r="AV153" s="383">
        <f t="shared" si="462"/>
        <v>4</v>
      </c>
      <c r="AW153" s="383">
        <f t="shared" si="462"/>
        <v>4</v>
      </c>
      <c r="AX153" s="383">
        <f t="shared" si="424"/>
        <v>6</v>
      </c>
      <c r="AY153" s="383">
        <v>0</v>
      </c>
      <c r="AZ153" s="383">
        <f t="shared" si="443"/>
        <v>0</v>
      </c>
      <c r="BA153" s="382">
        <f t="shared" si="425"/>
        <v>0</v>
      </c>
      <c r="BB153" s="423">
        <v>0</v>
      </c>
      <c r="BC153" s="506">
        <f t="shared" si="415"/>
        <v>2</v>
      </c>
      <c r="BD153" s="382">
        <f t="shared" si="416"/>
        <v>4</v>
      </c>
      <c r="BE153" s="453">
        <f t="shared" si="417"/>
        <v>0</v>
      </c>
      <c r="BF153" s="382">
        <f t="shared" si="426"/>
        <v>-4</v>
      </c>
      <c r="BG153" s="1882">
        <v>0</v>
      </c>
      <c r="BH153" s="1882">
        <v>0</v>
      </c>
      <c r="BI153" s="1882">
        <v>0</v>
      </c>
      <c r="BJ153" s="1882">
        <v>0</v>
      </c>
      <c r="BK153" s="1882">
        <v>2</v>
      </c>
      <c r="BL153" s="1882">
        <v>2</v>
      </c>
      <c r="BM153" s="1882">
        <v>2</v>
      </c>
      <c r="BN153" s="1882">
        <v>2</v>
      </c>
      <c r="BO153" s="1882">
        <v>2</v>
      </c>
      <c r="BP153" s="1882">
        <v>4</v>
      </c>
      <c r="BQ153" s="1882">
        <v>4</v>
      </c>
      <c r="BR153" s="1882">
        <v>4</v>
      </c>
      <c r="BS153" s="1882">
        <v>4</v>
      </c>
      <c r="BT153" s="13"/>
      <c r="BU153" s="384">
        <f t="shared" si="427"/>
        <v>1</v>
      </c>
      <c r="BV153" s="385">
        <f t="shared" si="428"/>
        <v>0</v>
      </c>
      <c r="BW153" s="386">
        <f t="shared" si="429"/>
        <v>0</v>
      </c>
      <c r="BX153" s="3"/>
      <c r="BY153" s="387">
        <f t="shared" si="418"/>
        <v>2</v>
      </c>
      <c r="BZ153" s="382">
        <f t="shared" si="430"/>
        <v>0</v>
      </c>
      <c r="CA153" s="382">
        <f t="shared" si="431"/>
        <v>0</v>
      </c>
      <c r="CB153" s="382">
        <f t="shared" si="432"/>
        <v>0</v>
      </c>
      <c r="CC153" s="382">
        <f t="shared" si="362"/>
        <v>0</v>
      </c>
      <c r="CD153" s="382">
        <f t="shared" si="363"/>
        <v>0</v>
      </c>
      <c r="CE153" s="382">
        <f t="shared" si="364"/>
        <v>2</v>
      </c>
      <c r="CF153" s="382">
        <f t="shared" si="365"/>
        <v>4</v>
      </c>
      <c r="CG153" s="382">
        <f t="shared" si="366"/>
        <v>4</v>
      </c>
      <c r="CH153" s="382">
        <f t="shared" si="367"/>
        <v>4</v>
      </c>
      <c r="CI153" s="382">
        <f t="shared" si="368"/>
        <v>4</v>
      </c>
      <c r="CJ153" s="382">
        <f t="shared" si="369"/>
        <v>6</v>
      </c>
      <c r="CK153" s="388">
        <f t="shared" si="370"/>
        <v>8</v>
      </c>
      <c r="CL153" s="3"/>
      <c r="CM153" s="384">
        <f t="shared" si="419"/>
        <v>0</v>
      </c>
      <c r="CN153" s="385">
        <f t="shared" si="433"/>
        <v>4</v>
      </c>
      <c r="CO153" s="385">
        <f t="shared" si="463"/>
        <v>0</v>
      </c>
      <c r="CP153" s="385">
        <f t="shared" si="464"/>
        <v>0</v>
      </c>
      <c r="CQ153" s="385">
        <f t="shared" si="465"/>
        <v>0</v>
      </c>
      <c r="CR153" s="385">
        <f t="shared" si="465"/>
        <v>2</v>
      </c>
      <c r="CS153" s="385">
        <f t="shared" si="465"/>
        <v>2</v>
      </c>
      <c r="CT153" s="385">
        <f t="shared" si="465"/>
        <v>2</v>
      </c>
      <c r="CU153" s="385">
        <f t="shared" si="465"/>
        <v>2</v>
      </c>
      <c r="CV153" s="385">
        <f t="shared" si="465"/>
        <v>2</v>
      </c>
      <c r="CW153" s="385">
        <f t="shared" si="465"/>
        <v>4</v>
      </c>
      <c r="CX153" s="386">
        <f t="shared" si="465"/>
        <v>4</v>
      </c>
      <c r="CY153" s="3"/>
      <c r="CZ153" s="586">
        <v>48</v>
      </c>
      <c r="DA153" s="582">
        <v>50</v>
      </c>
      <c r="DB153" s="391">
        <v>25</v>
      </c>
      <c r="DC153" s="576">
        <v>14</v>
      </c>
      <c r="DD153" s="389">
        <v>0</v>
      </c>
      <c r="DE153" s="390">
        <v>15</v>
      </c>
      <c r="DF153" s="390">
        <v>0</v>
      </c>
      <c r="DG153" s="390">
        <v>0</v>
      </c>
      <c r="DH153" s="390">
        <f t="shared" si="436"/>
        <v>0</v>
      </c>
      <c r="DI153" s="390"/>
      <c r="DJ153" s="390"/>
      <c r="DK153" s="390"/>
      <c r="DL153" s="390"/>
      <c r="DM153" s="390"/>
      <c r="DN153" s="390"/>
      <c r="DO153" s="390"/>
      <c r="DP153" s="391">
        <f t="shared" si="437"/>
        <v>15</v>
      </c>
      <c r="DQ153" s="376"/>
      <c r="DR153" s="376"/>
      <c r="DS153" s="385">
        <v>4</v>
      </c>
      <c r="DT153" s="385">
        <v>3</v>
      </c>
      <c r="DU153" s="385">
        <v>750</v>
      </c>
      <c r="DV153" s="385" t="s">
        <v>2620</v>
      </c>
      <c r="DW153" s="385">
        <v>75</v>
      </c>
      <c r="DX153" s="385" t="s">
        <v>2648</v>
      </c>
      <c r="DY153" s="385">
        <v>0</v>
      </c>
      <c r="DZ153" s="14">
        <v>211064</v>
      </c>
      <c r="EA153" s="426"/>
      <c r="EB153" s="398">
        <v>20</v>
      </c>
      <c r="EC153" s="398" t="s">
        <v>1372</v>
      </c>
      <c r="ED153" s="398" t="s">
        <v>1370</v>
      </c>
      <c r="EF153" s="601">
        <f t="shared" si="438"/>
        <v>30</v>
      </c>
      <c r="EG153" s="597">
        <f t="shared" si="439"/>
        <v>2</v>
      </c>
      <c r="EI153" s="605">
        <f t="shared" si="400"/>
        <v>6</v>
      </c>
    </row>
    <row r="154" spans="1:139" s="372" customFormat="1" ht="16.149999999999999" hidden="1" customHeight="1">
      <c r="A154" s="573" t="s">
        <v>69</v>
      </c>
      <c r="B154" s="409" t="s">
        <v>1990</v>
      </c>
      <c r="C154" s="409" t="s">
        <v>1990</v>
      </c>
      <c r="D154" s="394" t="s">
        <v>2152</v>
      </c>
      <c r="E154" s="394" t="s">
        <v>1991</v>
      </c>
      <c r="F154" s="394"/>
      <c r="G154" s="397">
        <v>105</v>
      </c>
      <c r="H154" s="394" t="s">
        <v>55</v>
      </c>
      <c r="I154" s="394" t="s">
        <v>1992</v>
      </c>
      <c r="J154" s="394" t="s">
        <v>1993</v>
      </c>
      <c r="K154" s="393"/>
      <c r="L154" s="393" t="s">
        <v>2130</v>
      </c>
      <c r="M154" s="526" t="s">
        <v>2242</v>
      </c>
      <c r="N154" s="392">
        <v>45540</v>
      </c>
      <c r="O154" s="408">
        <v>3</v>
      </c>
      <c r="P154" s="14">
        <v>97344</v>
      </c>
      <c r="Q154" s="14">
        <v>97344</v>
      </c>
      <c r="R154" s="576">
        <v>88</v>
      </c>
      <c r="S154" s="391">
        <v>245</v>
      </c>
      <c r="T154" s="382">
        <v>14</v>
      </c>
      <c r="U154" s="382">
        <v>675</v>
      </c>
      <c r="V154" s="423">
        <v>145</v>
      </c>
      <c r="W154" s="1882">
        <v>200</v>
      </c>
      <c r="X154" s="382">
        <f t="shared" si="445"/>
        <v>620</v>
      </c>
      <c r="Y154" s="423">
        <v>0</v>
      </c>
      <c r="Z154" s="1882">
        <v>100</v>
      </c>
      <c r="AA154" s="382">
        <f t="shared" si="420"/>
        <v>520</v>
      </c>
      <c r="AB154" s="423">
        <v>0</v>
      </c>
      <c r="AC154" s="1882">
        <v>50</v>
      </c>
      <c r="AD154" s="569">
        <v>1.875</v>
      </c>
      <c r="AE154" s="569">
        <v>1.875</v>
      </c>
      <c r="AF154" s="382">
        <f t="shared" ref="AF154:AJ155" si="466">IF($AD154&lt;=1,$AD154*BH154,IF($AD154&lt;=2,BH154+(($AD154-1)*BI154),BH154+BI154+BJ154))</f>
        <v>216.25</v>
      </c>
      <c r="AG154" s="382">
        <f t="shared" si="466"/>
        <v>196.875</v>
      </c>
      <c r="AH154" s="382">
        <f t="shared" si="466"/>
        <v>145</v>
      </c>
      <c r="AI154" s="382">
        <f t="shared" si="466"/>
        <v>0</v>
      </c>
      <c r="AJ154" s="382">
        <f t="shared" si="466"/>
        <v>0</v>
      </c>
      <c r="AK154" s="382">
        <f t="shared" ref="AK154:AM155" si="467">IF($AE154&lt;=1,$AE154*BM154,IF($AE154&lt;=2,BM154+(($AE154-1)*BN154),BM154+BN154+BO154))</f>
        <v>0</v>
      </c>
      <c r="AL154" s="382">
        <f t="shared" si="467"/>
        <v>0</v>
      </c>
      <c r="AM154" s="382">
        <f t="shared" si="467"/>
        <v>0</v>
      </c>
      <c r="AN154" s="453">
        <f>IF($AD154&lt;=1,$AD154*BP154,IF($AD154&lt;=2,BP154+(($AD154-1)*BQ154),BP154+BQ154+BR154))</f>
        <v>0</v>
      </c>
      <c r="AO154" s="457">
        <f>ROUND(IF(BA154-BG154-AF154&gt;0,0,AF154+BG154-BA154),0)</f>
        <v>0</v>
      </c>
      <c r="AP154" s="455">
        <f t="shared" ref="AP154:AW155" si="468">ROUND(IF(CC154-BH154-AG154&gt;0,0,AG154+BH154-CC154),0)</f>
        <v>0</v>
      </c>
      <c r="AQ154" s="383">
        <f t="shared" si="468"/>
        <v>0</v>
      </c>
      <c r="AR154" s="383">
        <f t="shared" si="468"/>
        <v>0</v>
      </c>
      <c r="AS154" s="383">
        <f t="shared" si="468"/>
        <v>0</v>
      </c>
      <c r="AT154" s="383">
        <f t="shared" si="468"/>
        <v>0</v>
      </c>
      <c r="AU154" s="383">
        <f t="shared" si="468"/>
        <v>0</v>
      </c>
      <c r="AV154" s="383">
        <f t="shared" si="468"/>
        <v>0</v>
      </c>
      <c r="AW154" s="383">
        <f t="shared" si="468"/>
        <v>0</v>
      </c>
      <c r="AX154" s="383">
        <f t="shared" si="424"/>
        <v>820</v>
      </c>
      <c r="AY154" s="383"/>
      <c r="AZ154" s="383">
        <f t="shared" si="443"/>
        <v>0</v>
      </c>
      <c r="BA154" s="382">
        <f t="shared" si="425"/>
        <v>470</v>
      </c>
      <c r="BB154" s="423">
        <v>0</v>
      </c>
      <c r="BC154" s="506">
        <f t="shared" si="415"/>
        <v>200</v>
      </c>
      <c r="BD154" s="382">
        <f t="shared" si="416"/>
        <v>100</v>
      </c>
      <c r="BE154" s="453">
        <f t="shared" si="417"/>
        <v>50</v>
      </c>
      <c r="BF154" s="382">
        <f t="shared" si="426"/>
        <v>0</v>
      </c>
      <c r="BG154" s="1882">
        <v>100</v>
      </c>
      <c r="BH154" s="1882">
        <v>155</v>
      </c>
      <c r="BI154" s="1882">
        <v>70</v>
      </c>
      <c r="BJ154" s="1882">
        <v>145</v>
      </c>
      <c r="BK154" s="1882">
        <v>0</v>
      </c>
      <c r="BL154" s="1882">
        <v>0</v>
      </c>
      <c r="BM154" s="1882">
        <v>0</v>
      </c>
      <c r="BN154" s="1882"/>
      <c r="BO154" s="1882"/>
      <c r="BP154" s="1882"/>
      <c r="BQ154" s="1882"/>
      <c r="BR154" s="1882"/>
      <c r="BS154" s="1882"/>
      <c r="BT154" s="13"/>
      <c r="BU154" s="384">
        <f t="shared" si="427"/>
        <v>5.7857142857142856</v>
      </c>
      <c r="BV154" s="385">
        <f t="shared" si="428"/>
        <v>7.44</v>
      </c>
      <c r="BW154" s="386">
        <f t="shared" si="429"/>
        <v>5.1147540983606561</v>
      </c>
      <c r="BX154" s="3"/>
      <c r="BY154" s="387">
        <f t="shared" si="418"/>
        <v>675</v>
      </c>
      <c r="BZ154" s="382">
        <f t="shared" si="430"/>
        <v>620</v>
      </c>
      <c r="CA154" s="382">
        <f t="shared" si="431"/>
        <v>520</v>
      </c>
      <c r="CB154" s="382">
        <f t="shared" si="432"/>
        <v>470</v>
      </c>
      <c r="CC154" s="382">
        <f t="shared" si="362"/>
        <v>370</v>
      </c>
      <c r="CD154" s="382">
        <f t="shared" si="363"/>
        <v>215</v>
      </c>
      <c r="CE154" s="382">
        <f t="shared" si="364"/>
        <v>145</v>
      </c>
      <c r="CF154" s="382">
        <f t="shared" si="365"/>
        <v>0</v>
      </c>
      <c r="CG154" s="382">
        <f t="shared" si="366"/>
        <v>0</v>
      </c>
      <c r="CH154" s="382">
        <f t="shared" si="367"/>
        <v>0</v>
      </c>
      <c r="CI154" s="382">
        <f t="shared" si="368"/>
        <v>0</v>
      </c>
      <c r="CJ154" s="382">
        <f t="shared" si="369"/>
        <v>0</v>
      </c>
      <c r="CK154" s="388">
        <f t="shared" si="370"/>
        <v>0</v>
      </c>
      <c r="CL154" s="3"/>
      <c r="CM154" s="384">
        <f t="shared" si="419"/>
        <v>145</v>
      </c>
      <c r="CN154" s="385">
        <f t="shared" si="433"/>
        <v>0</v>
      </c>
      <c r="CO154" s="385">
        <f t="shared" si="463"/>
        <v>0</v>
      </c>
      <c r="CP154" s="385">
        <f t="shared" ref="CP154:CX155" si="469">AO154</f>
        <v>0</v>
      </c>
      <c r="CQ154" s="385">
        <f t="shared" si="469"/>
        <v>0</v>
      </c>
      <c r="CR154" s="385">
        <f t="shared" si="469"/>
        <v>0</v>
      </c>
      <c r="CS154" s="385">
        <f t="shared" si="469"/>
        <v>0</v>
      </c>
      <c r="CT154" s="385">
        <f t="shared" si="469"/>
        <v>0</v>
      </c>
      <c r="CU154" s="385">
        <f t="shared" si="469"/>
        <v>0</v>
      </c>
      <c r="CV154" s="385">
        <f t="shared" si="469"/>
        <v>0</v>
      </c>
      <c r="CW154" s="385">
        <f t="shared" si="469"/>
        <v>0</v>
      </c>
      <c r="CX154" s="386">
        <f t="shared" si="469"/>
        <v>0</v>
      </c>
      <c r="CY154" s="3"/>
      <c r="CZ154" s="586"/>
      <c r="DA154" s="582"/>
      <c r="DB154" s="391">
        <v>0</v>
      </c>
      <c r="DC154" s="576">
        <v>88</v>
      </c>
      <c r="DD154" s="389">
        <v>26</v>
      </c>
      <c r="DE154" s="390">
        <v>0</v>
      </c>
      <c r="DF154" s="390">
        <v>175</v>
      </c>
      <c r="DG154" s="390">
        <v>30</v>
      </c>
      <c r="DH154" s="390">
        <f t="shared" si="436"/>
        <v>14</v>
      </c>
      <c r="DI154" s="390"/>
      <c r="DJ154" s="390"/>
      <c r="DK154" s="390"/>
      <c r="DL154" s="390"/>
      <c r="DM154" s="390"/>
      <c r="DN154" s="390"/>
      <c r="DO154" s="390"/>
      <c r="DP154" s="391">
        <f t="shared" si="437"/>
        <v>245</v>
      </c>
      <c r="DQ154" s="376"/>
      <c r="DR154" s="376"/>
      <c r="DS154" s="385">
        <v>3</v>
      </c>
      <c r="DT154" s="385">
        <v>3</v>
      </c>
      <c r="DU154" s="385">
        <v>1877</v>
      </c>
      <c r="DV154" s="385" t="s">
        <v>2638</v>
      </c>
      <c r="DW154" s="385">
        <v>69</v>
      </c>
      <c r="DX154" s="385" t="s">
        <v>2650</v>
      </c>
      <c r="DY154" s="385">
        <v>0</v>
      </c>
      <c r="DZ154" s="14">
        <v>97344</v>
      </c>
      <c r="EA154" s="426"/>
      <c r="EB154" s="398">
        <v>19</v>
      </c>
      <c r="EC154" s="398" t="s">
        <v>1372</v>
      </c>
      <c r="ED154" s="398" t="s">
        <v>1370</v>
      </c>
      <c r="EF154" s="601">
        <f t="shared" si="438"/>
        <v>101.25</v>
      </c>
      <c r="EG154" s="597">
        <f t="shared" si="439"/>
        <v>200</v>
      </c>
      <c r="EI154" s="605">
        <f t="shared" si="400"/>
        <v>834</v>
      </c>
    </row>
    <row r="155" spans="1:139" s="372" customFormat="1" ht="16.149999999999999" hidden="1" customHeight="1">
      <c r="A155" s="573" t="s">
        <v>69</v>
      </c>
      <c r="B155" s="407" t="s">
        <v>2305</v>
      </c>
      <c r="C155" s="407" t="s">
        <v>2306</v>
      </c>
      <c r="D155" s="393" t="s">
        <v>2152</v>
      </c>
      <c r="E155" s="393" t="s">
        <v>90</v>
      </c>
      <c r="F155" s="393"/>
      <c r="G155" s="395">
        <v>105</v>
      </c>
      <c r="H155" s="393" t="s">
        <v>55</v>
      </c>
      <c r="I155" s="393" t="s">
        <v>381</v>
      </c>
      <c r="J155" s="393" t="s">
        <v>2307</v>
      </c>
      <c r="K155" s="393"/>
      <c r="L155" s="393"/>
      <c r="M155" s="526" t="s">
        <v>2525</v>
      </c>
      <c r="N155" s="392"/>
      <c r="O155" s="408">
        <v>3</v>
      </c>
      <c r="P155" s="14">
        <v>100012</v>
      </c>
      <c r="Q155" s="14">
        <v>100012</v>
      </c>
      <c r="R155" s="576">
        <v>0</v>
      </c>
      <c r="S155" s="391">
        <v>0</v>
      </c>
      <c r="T155" s="382">
        <v>0</v>
      </c>
      <c r="U155" s="382">
        <v>0</v>
      </c>
      <c r="V155" s="423">
        <v>0</v>
      </c>
      <c r="W155" s="1882">
        <v>0</v>
      </c>
      <c r="X155" s="382">
        <f t="shared" si="445"/>
        <v>0</v>
      </c>
      <c r="Y155" s="423">
        <v>0</v>
      </c>
      <c r="Z155" s="1882">
        <v>0</v>
      </c>
      <c r="AA155" s="382">
        <f t="shared" si="420"/>
        <v>0</v>
      </c>
      <c r="AB155" s="423">
        <v>188</v>
      </c>
      <c r="AC155" s="1882">
        <v>50</v>
      </c>
      <c r="AD155" s="569">
        <v>1.875</v>
      </c>
      <c r="AE155" s="569">
        <v>1.875</v>
      </c>
      <c r="AF155" s="382">
        <f t="shared" si="466"/>
        <v>93.75</v>
      </c>
      <c r="AG155" s="382">
        <f t="shared" si="466"/>
        <v>925</v>
      </c>
      <c r="AH155" s="382">
        <f t="shared" si="466"/>
        <v>1087.5</v>
      </c>
      <c r="AI155" s="382">
        <f t="shared" si="466"/>
        <v>187.5</v>
      </c>
      <c r="AJ155" s="382">
        <f t="shared" si="466"/>
        <v>187.5</v>
      </c>
      <c r="AK155" s="382">
        <f t="shared" si="467"/>
        <v>187.5</v>
      </c>
      <c r="AL155" s="382">
        <f t="shared" si="467"/>
        <v>187.5</v>
      </c>
      <c r="AM155" s="382">
        <f t="shared" si="467"/>
        <v>187.5</v>
      </c>
      <c r="AN155" s="453">
        <f>IF($AD155&lt;=1,$AD155*BP155,IF($AD155&lt;=2,BP155+(($AD155-1)*BQ155),BP155+BQ155+BR155))</f>
        <v>187.5</v>
      </c>
      <c r="AO155" s="457">
        <f>ROUND(IF(BA155-BG155-AF155&gt;0,0,AF155+BG155-BA155),0)</f>
        <v>0</v>
      </c>
      <c r="AP155" s="455">
        <f t="shared" si="468"/>
        <v>877</v>
      </c>
      <c r="AQ155" s="383">
        <f t="shared" si="468"/>
        <v>213</v>
      </c>
      <c r="AR155" s="383">
        <f t="shared" si="468"/>
        <v>100</v>
      </c>
      <c r="AS155" s="383">
        <f t="shared" si="468"/>
        <v>100</v>
      </c>
      <c r="AT155" s="383">
        <f t="shared" si="468"/>
        <v>100</v>
      </c>
      <c r="AU155" s="383">
        <f t="shared" si="468"/>
        <v>100</v>
      </c>
      <c r="AV155" s="383">
        <f t="shared" si="468"/>
        <v>100</v>
      </c>
      <c r="AW155" s="383">
        <f t="shared" si="468"/>
        <v>100</v>
      </c>
      <c r="AX155" s="383">
        <f t="shared" si="424"/>
        <v>188</v>
      </c>
      <c r="AY155" s="383"/>
      <c r="AZ155" s="383">
        <f t="shared" si="443"/>
        <v>0</v>
      </c>
      <c r="BA155" s="382">
        <f t="shared" si="425"/>
        <v>138</v>
      </c>
      <c r="BB155" s="423">
        <v>0</v>
      </c>
      <c r="BC155" s="506">
        <f t="shared" si="415"/>
        <v>0</v>
      </c>
      <c r="BD155" s="382">
        <f t="shared" si="416"/>
        <v>0</v>
      </c>
      <c r="BE155" s="453">
        <f t="shared" si="417"/>
        <v>50</v>
      </c>
      <c r="BF155" s="382">
        <f t="shared" si="426"/>
        <v>-190</v>
      </c>
      <c r="BG155" s="1882">
        <v>40</v>
      </c>
      <c r="BH155" s="1882">
        <v>50</v>
      </c>
      <c r="BI155" s="1882">
        <v>50</v>
      </c>
      <c r="BJ155" s="1882">
        <v>1000</v>
      </c>
      <c r="BK155" s="1882">
        <v>100</v>
      </c>
      <c r="BL155" s="1882">
        <v>100</v>
      </c>
      <c r="BM155" s="1882">
        <v>100</v>
      </c>
      <c r="BN155" s="1882">
        <v>100</v>
      </c>
      <c r="BO155" s="1882">
        <v>100</v>
      </c>
      <c r="BP155" s="1882">
        <v>100</v>
      </c>
      <c r="BQ155" s="1882">
        <v>100</v>
      </c>
      <c r="BR155" s="1882">
        <v>100</v>
      </c>
      <c r="BS155" s="1882">
        <v>100</v>
      </c>
      <c r="BT155" s="13"/>
      <c r="BU155" s="384">
        <f t="shared" si="427"/>
        <v>0</v>
      </c>
      <c r="BV155" s="385">
        <f t="shared" si="428"/>
        <v>0</v>
      </c>
      <c r="BW155" s="386">
        <f t="shared" si="429"/>
        <v>0</v>
      </c>
      <c r="BX155" s="3"/>
      <c r="BY155" s="387">
        <f t="shared" si="418"/>
        <v>0</v>
      </c>
      <c r="BZ155" s="382">
        <f t="shared" si="430"/>
        <v>0</v>
      </c>
      <c r="CA155" s="382">
        <f t="shared" si="431"/>
        <v>0</v>
      </c>
      <c r="CB155" s="382">
        <f t="shared" si="432"/>
        <v>138</v>
      </c>
      <c r="CC155" s="382">
        <f t="shared" si="362"/>
        <v>98</v>
      </c>
      <c r="CD155" s="382">
        <f t="shared" si="363"/>
        <v>925</v>
      </c>
      <c r="CE155" s="382">
        <f t="shared" si="364"/>
        <v>1088</v>
      </c>
      <c r="CF155" s="382">
        <f t="shared" si="365"/>
        <v>188</v>
      </c>
      <c r="CG155" s="382">
        <f t="shared" si="366"/>
        <v>188</v>
      </c>
      <c r="CH155" s="382">
        <f t="shared" si="367"/>
        <v>188</v>
      </c>
      <c r="CI155" s="382">
        <f t="shared" si="368"/>
        <v>188</v>
      </c>
      <c r="CJ155" s="382">
        <f t="shared" si="369"/>
        <v>188</v>
      </c>
      <c r="CK155" s="388">
        <f t="shared" si="370"/>
        <v>188</v>
      </c>
      <c r="CL155" s="3"/>
      <c r="CM155" s="384">
        <f t="shared" si="419"/>
        <v>0</v>
      </c>
      <c r="CN155" s="385">
        <f t="shared" si="433"/>
        <v>0</v>
      </c>
      <c r="CO155" s="385">
        <f t="shared" si="463"/>
        <v>188</v>
      </c>
      <c r="CP155" s="385">
        <f t="shared" si="469"/>
        <v>0</v>
      </c>
      <c r="CQ155" s="385">
        <f t="shared" si="469"/>
        <v>877</v>
      </c>
      <c r="CR155" s="385">
        <f t="shared" si="469"/>
        <v>213</v>
      </c>
      <c r="CS155" s="385">
        <f t="shared" si="469"/>
        <v>100</v>
      </c>
      <c r="CT155" s="385">
        <f t="shared" si="469"/>
        <v>100</v>
      </c>
      <c r="CU155" s="385">
        <f t="shared" si="469"/>
        <v>100</v>
      </c>
      <c r="CV155" s="385">
        <f t="shared" si="469"/>
        <v>100</v>
      </c>
      <c r="CW155" s="385">
        <f t="shared" si="469"/>
        <v>100</v>
      </c>
      <c r="CX155" s="386">
        <f t="shared" si="469"/>
        <v>100</v>
      </c>
      <c r="CY155" s="3"/>
      <c r="CZ155" s="586"/>
      <c r="DA155" s="582"/>
      <c r="DB155" s="391"/>
      <c r="DC155" s="576">
        <v>0</v>
      </c>
      <c r="DD155" s="389">
        <v>0</v>
      </c>
      <c r="DE155" s="390">
        <v>0</v>
      </c>
      <c r="DF155" s="390">
        <v>0</v>
      </c>
      <c r="DG155" s="390">
        <v>0</v>
      </c>
      <c r="DH155" s="390">
        <f t="shared" si="436"/>
        <v>0</v>
      </c>
      <c r="DI155" s="390"/>
      <c r="DJ155" s="390"/>
      <c r="DK155" s="390"/>
      <c r="DL155" s="390"/>
      <c r="DM155" s="390"/>
      <c r="DN155" s="390"/>
      <c r="DO155" s="390"/>
      <c r="DP155" s="391">
        <f t="shared" si="437"/>
        <v>0</v>
      </c>
      <c r="DQ155" s="376"/>
      <c r="DR155" s="376"/>
      <c r="DS155" s="385">
        <v>3</v>
      </c>
      <c r="DT155" s="385">
        <v>3</v>
      </c>
      <c r="DU155" s="385">
        <v>1877</v>
      </c>
      <c r="DV155" s="385" t="s">
        <v>2638</v>
      </c>
      <c r="DW155" s="385">
        <v>69</v>
      </c>
      <c r="DX155" s="385" t="s">
        <v>2650</v>
      </c>
      <c r="DY155" s="385">
        <v>0</v>
      </c>
      <c r="DZ155" s="14">
        <v>100012</v>
      </c>
      <c r="EA155" s="426"/>
      <c r="EB155" s="398">
        <v>19</v>
      </c>
      <c r="EC155" s="398" t="s">
        <v>2388</v>
      </c>
      <c r="ED155" s="398" t="s">
        <v>2389</v>
      </c>
      <c r="EF155" s="601" t="str">
        <f t="shared" si="438"/>
        <v>ok</v>
      </c>
      <c r="EG155" s="597">
        <f t="shared" si="439"/>
        <v>0</v>
      </c>
      <c r="EI155" s="605">
        <f t="shared" si="400"/>
        <v>188</v>
      </c>
    </row>
    <row r="156" spans="1:139" s="372" customFormat="1" ht="16.149999999999999" hidden="1" customHeight="1">
      <c r="A156" s="573" t="s">
        <v>69</v>
      </c>
      <c r="B156" s="407" t="s">
        <v>378</v>
      </c>
      <c r="C156" s="530" t="s">
        <v>1326</v>
      </c>
      <c r="D156" s="393" t="s">
        <v>51</v>
      </c>
      <c r="E156" s="393" t="s">
        <v>379</v>
      </c>
      <c r="F156" s="393" t="s">
        <v>380</v>
      </c>
      <c r="G156" s="393">
        <v>102</v>
      </c>
      <c r="H156" s="393" t="s">
        <v>73</v>
      </c>
      <c r="I156" s="393" t="s">
        <v>381</v>
      </c>
      <c r="J156" s="393" t="s">
        <v>1109</v>
      </c>
      <c r="K156" s="393">
        <v>0</v>
      </c>
      <c r="L156" s="393" t="s">
        <v>2130</v>
      </c>
      <c r="M156" s="396"/>
      <c r="N156" s="392">
        <v>43188</v>
      </c>
      <c r="O156" s="408">
        <v>3</v>
      </c>
      <c r="P156" s="14">
        <v>190842</v>
      </c>
      <c r="Q156" s="14">
        <v>190842</v>
      </c>
      <c r="R156" s="576">
        <v>5</v>
      </c>
      <c r="S156" s="391">
        <v>0</v>
      </c>
      <c r="T156" s="382">
        <v>0</v>
      </c>
      <c r="U156" s="382">
        <v>0</v>
      </c>
      <c r="V156" s="423">
        <v>0</v>
      </c>
      <c r="W156" s="1882">
        <v>0</v>
      </c>
      <c r="X156" s="382">
        <f t="shared" si="445"/>
        <v>0</v>
      </c>
      <c r="Y156" s="423">
        <v>0</v>
      </c>
      <c r="Z156" s="1882">
        <v>0</v>
      </c>
      <c r="AA156" s="382">
        <f t="shared" si="420"/>
        <v>0</v>
      </c>
      <c r="AB156" s="423">
        <v>0</v>
      </c>
      <c r="AC156" s="1882">
        <v>0</v>
      </c>
      <c r="AD156" s="569">
        <v>1.875</v>
      </c>
      <c r="AE156" s="569">
        <v>1.875</v>
      </c>
      <c r="AF156" s="382">
        <f>IF($AD156&lt;=1,$AD156*BI156,IF($AD156&lt;=2,BI156+(($AD156-1)*BJ156),BI156+BJ156+BK156))</f>
        <v>0</v>
      </c>
      <c r="AG156" s="382">
        <f>IF($AD156&lt;=1,$AD156*BJ156,IF($AD156&lt;=2,BJ156+(($AD156-1)*BK156),BJ156+BK156+BL156))</f>
        <v>0</v>
      </c>
      <c r="AH156" s="382">
        <f>IF($AD156&lt;=1,$AD156*BK156,IF($AD156&lt;=2,BK156+(($AD156-1)*BL156),BK156+BL156+BM156))</f>
        <v>0</v>
      </c>
      <c r="AI156" s="382">
        <f>IF($AD156&lt;=1,$AD156*BL156,IF($AD156&lt;=2,BL156+(($AD156-1)*BM156),BL156+BM156+BN156))</f>
        <v>0</v>
      </c>
      <c r="AJ156" s="382">
        <f>IF($AD156&lt;=1,$AD156*BM156,IF($AD156&lt;=2,BM156+(($AD156-1)*BN156),BM156+BN156+BO156))</f>
        <v>0</v>
      </c>
      <c r="AK156" s="382">
        <f>IF($AE156&lt;=1,$AE156*BN156,IF($AE156&lt;=2,BN156+(($AE156-1)*BO156),BN156+BO156+BP156))</f>
        <v>0</v>
      </c>
      <c r="AL156" s="382">
        <f>IF($AE156&lt;=1,$AE156*BO156,IF($AE156&lt;=2,BO156+(($AE156-1)*BP156),BO156+BP156+BQ156))</f>
        <v>0</v>
      </c>
      <c r="AM156" s="382">
        <f>IF($AE156&lt;=1,$AE156*BP156,IF($AE156&lt;=2,BP156+(($AE156-1)*BQ156),BP156+BQ156+BR156))</f>
        <v>0</v>
      </c>
      <c r="AN156" s="453">
        <f>IF($AD156&lt;=1,$AD156*BQ156,IF($AD156&lt;=2,BQ156+(($AD156-1)*BR156),BQ156+BR156+BS156))</f>
        <v>0</v>
      </c>
      <c r="AO156" s="457">
        <f t="shared" ref="AO156:AW156" si="470">ROUND(IF(CC156-BH156-AF156&gt;0,0,AF156+BH156-CC156),0)</f>
        <v>0</v>
      </c>
      <c r="AP156" s="455">
        <f t="shared" si="470"/>
        <v>0</v>
      </c>
      <c r="AQ156" s="383">
        <f t="shared" si="470"/>
        <v>0</v>
      </c>
      <c r="AR156" s="383">
        <f t="shared" si="470"/>
        <v>0</v>
      </c>
      <c r="AS156" s="383">
        <f t="shared" si="470"/>
        <v>0</v>
      </c>
      <c r="AT156" s="383">
        <f t="shared" si="470"/>
        <v>0</v>
      </c>
      <c r="AU156" s="383">
        <f t="shared" si="470"/>
        <v>0</v>
      </c>
      <c r="AV156" s="383">
        <f t="shared" si="470"/>
        <v>0</v>
      </c>
      <c r="AW156" s="383">
        <f t="shared" si="470"/>
        <v>0</v>
      </c>
      <c r="AX156" s="383">
        <f t="shared" si="424"/>
        <v>0</v>
      </c>
      <c r="AY156" s="383">
        <v>0</v>
      </c>
      <c r="AZ156" s="383">
        <f t="shared" si="443"/>
        <v>0</v>
      </c>
      <c r="BA156" s="382">
        <f t="shared" si="425"/>
        <v>0</v>
      </c>
      <c r="BB156" s="423">
        <v>0</v>
      </c>
      <c r="BC156" s="506">
        <f t="shared" si="415"/>
        <v>0</v>
      </c>
      <c r="BD156" s="382">
        <f t="shared" si="416"/>
        <v>0</v>
      </c>
      <c r="BE156" s="453">
        <f t="shared" si="417"/>
        <v>0</v>
      </c>
      <c r="BF156" s="382">
        <f t="shared" si="426"/>
        <v>0</v>
      </c>
      <c r="BG156" s="1882">
        <v>0</v>
      </c>
      <c r="BH156" s="1882">
        <v>0</v>
      </c>
      <c r="BI156" s="1882">
        <v>0</v>
      </c>
      <c r="BJ156" s="1882">
        <v>0</v>
      </c>
      <c r="BK156" s="1882">
        <v>0</v>
      </c>
      <c r="BL156" s="1882">
        <v>0</v>
      </c>
      <c r="BM156" s="1882">
        <v>0</v>
      </c>
      <c r="BN156" s="1882">
        <v>0</v>
      </c>
      <c r="BO156" s="1882">
        <v>0</v>
      </c>
      <c r="BP156" s="1882">
        <v>0</v>
      </c>
      <c r="BQ156" s="1882">
        <v>0</v>
      </c>
      <c r="BR156" s="1882">
        <v>0</v>
      </c>
      <c r="BS156" s="1882">
        <v>0</v>
      </c>
      <c r="BT156" s="13"/>
      <c r="BU156" s="384">
        <f t="shared" si="427"/>
        <v>0</v>
      </c>
      <c r="BV156" s="385">
        <f t="shared" si="428"/>
        <v>0</v>
      </c>
      <c r="BW156" s="386">
        <f t="shared" si="429"/>
        <v>0</v>
      </c>
      <c r="BX156" s="3"/>
      <c r="BY156" s="387">
        <f t="shared" si="418"/>
        <v>0</v>
      </c>
      <c r="BZ156" s="382">
        <f t="shared" si="430"/>
        <v>0</v>
      </c>
      <c r="CA156" s="382">
        <f t="shared" si="431"/>
        <v>0</v>
      </c>
      <c r="CB156" s="382">
        <f t="shared" si="432"/>
        <v>0</v>
      </c>
      <c r="CC156" s="382">
        <f t="shared" si="362"/>
        <v>0</v>
      </c>
      <c r="CD156" s="382">
        <f t="shared" si="363"/>
        <v>0</v>
      </c>
      <c r="CE156" s="382">
        <f t="shared" si="364"/>
        <v>0</v>
      </c>
      <c r="CF156" s="382">
        <f t="shared" si="365"/>
        <v>0</v>
      </c>
      <c r="CG156" s="382">
        <f t="shared" si="366"/>
        <v>0</v>
      </c>
      <c r="CH156" s="382">
        <f t="shared" si="367"/>
        <v>0</v>
      </c>
      <c r="CI156" s="382">
        <f t="shared" si="368"/>
        <v>0</v>
      </c>
      <c r="CJ156" s="382">
        <f t="shared" si="369"/>
        <v>0</v>
      </c>
      <c r="CK156" s="388">
        <f t="shared" si="370"/>
        <v>0</v>
      </c>
      <c r="CL156" s="3"/>
      <c r="CM156" s="384">
        <f t="shared" si="419"/>
        <v>0</v>
      </c>
      <c r="CN156" s="385">
        <f t="shared" si="433"/>
        <v>0</v>
      </c>
      <c r="CO156" s="385">
        <f t="shared" si="463"/>
        <v>0</v>
      </c>
      <c r="CP156" s="385">
        <f>BB156</f>
        <v>0</v>
      </c>
      <c r="CQ156" s="385">
        <f t="shared" ref="CQ156:CX156" si="471">AO156</f>
        <v>0</v>
      </c>
      <c r="CR156" s="385">
        <f t="shared" si="471"/>
        <v>0</v>
      </c>
      <c r="CS156" s="385">
        <f t="shared" si="471"/>
        <v>0</v>
      </c>
      <c r="CT156" s="385">
        <f t="shared" si="471"/>
        <v>0</v>
      </c>
      <c r="CU156" s="385">
        <f t="shared" si="471"/>
        <v>0</v>
      </c>
      <c r="CV156" s="385">
        <f t="shared" si="471"/>
        <v>0</v>
      </c>
      <c r="CW156" s="385">
        <f t="shared" si="471"/>
        <v>0</v>
      </c>
      <c r="CX156" s="386">
        <f t="shared" si="471"/>
        <v>0</v>
      </c>
      <c r="CY156" s="3"/>
      <c r="CZ156" s="586">
        <v>292</v>
      </c>
      <c r="DA156" s="582">
        <v>378</v>
      </c>
      <c r="DB156" s="391">
        <v>15</v>
      </c>
      <c r="DC156" s="576">
        <v>5</v>
      </c>
      <c r="DD156" s="389">
        <v>0</v>
      </c>
      <c r="DE156" s="390">
        <v>0</v>
      </c>
      <c r="DF156" s="390">
        <v>0</v>
      </c>
      <c r="DG156" s="390">
        <v>0</v>
      </c>
      <c r="DH156" s="390">
        <f t="shared" si="436"/>
        <v>0</v>
      </c>
      <c r="DI156" s="390"/>
      <c r="DJ156" s="390"/>
      <c r="DK156" s="390"/>
      <c r="DL156" s="390"/>
      <c r="DM156" s="390"/>
      <c r="DN156" s="390"/>
      <c r="DO156" s="390"/>
      <c r="DP156" s="391">
        <f t="shared" si="437"/>
        <v>0</v>
      </c>
      <c r="DQ156" s="376"/>
      <c r="DR156" s="376"/>
      <c r="DS156" s="385">
        <v>3</v>
      </c>
      <c r="DT156" s="385">
        <v>4</v>
      </c>
      <c r="DU156" s="385">
        <v>1183</v>
      </c>
      <c r="DV156" s="385" t="s">
        <v>2620</v>
      </c>
      <c r="DW156" s="385">
        <v>71</v>
      </c>
      <c r="DX156" s="385" t="s">
        <v>2651</v>
      </c>
      <c r="DY156" s="385">
        <v>0</v>
      </c>
      <c r="DZ156" s="14">
        <v>190842</v>
      </c>
      <c r="EA156" s="426"/>
      <c r="EB156" s="398">
        <v>20</v>
      </c>
      <c r="EC156" s="398" t="s">
        <v>1372</v>
      </c>
      <c r="ED156" s="398" t="s">
        <v>1370</v>
      </c>
      <c r="EF156" s="601" t="str">
        <f t="shared" si="438"/>
        <v>ok</v>
      </c>
      <c r="EG156" s="597">
        <f t="shared" si="439"/>
        <v>0</v>
      </c>
      <c r="EI156" s="605">
        <f t="shared" si="400"/>
        <v>0</v>
      </c>
    </row>
    <row r="157" spans="1:139" s="372" customFormat="1" ht="16.149999999999999" hidden="1" customHeight="1">
      <c r="A157" s="573" t="s">
        <v>69</v>
      </c>
      <c r="B157" s="409" t="s">
        <v>1877</v>
      </c>
      <c r="C157" s="410" t="s">
        <v>364</v>
      </c>
      <c r="D157" s="394" t="s">
        <v>51</v>
      </c>
      <c r="E157" s="394" t="s">
        <v>93</v>
      </c>
      <c r="F157" s="394" t="s">
        <v>1878</v>
      </c>
      <c r="G157" s="394">
        <v>107</v>
      </c>
      <c r="H157" s="394" t="s">
        <v>55</v>
      </c>
      <c r="I157" s="394" t="s">
        <v>381</v>
      </c>
      <c r="J157" s="394" t="s">
        <v>726</v>
      </c>
      <c r="K157" s="393"/>
      <c r="L157" s="393" t="s">
        <v>47</v>
      </c>
      <c r="M157" s="396"/>
      <c r="N157" s="392">
        <v>45316</v>
      </c>
      <c r="O157" s="408">
        <v>3</v>
      </c>
      <c r="P157" s="14">
        <v>78623</v>
      </c>
      <c r="Q157" s="14">
        <v>78623</v>
      </c>
      <c r="R157" s="576">
        <v>6094</v>
      </c>
      <c r="S157" s="391">
        <v>1432</v>
      </c>
      <c r="T157" s="382">
        <v>261</v>
      </c>
      <c r="U157" s="382">
        <v>190</v>
      </c>
      <c r="V157" s="423">
        <v>0</v>
      </c>
      <c r="W157" s="1882">
        <v>100</v>
      </c>
      <c r="X157" s="382">
        <f t="shared" si="445"/>
        <v>90</v>
      </c>
      <c r="Y157" s="423">
        <v>1230</v>
      </c>
      <c r="Z157" s="1882">
        <v>120</v>
      </c>
      <c r="AA157" s="382">
        <f t="shared" si="420"/>
        <v>1200</v>
      </c>
      <c r="AB157" s="423">
        <v>0</v>
      </c>
      <c r="AC157" s="1882">
        <v>200</v>
      </c>
      <c r="AD157" s="569">
        <v>1.875</v>
      </c>
      <c r="AE157" s="569">
        <v>1.875</v>
      </c>
      <c r="AF157" s="382">
        <f t="shared" ref="AF157:AJ158" si="472">IF($AD157&lt;=1,$AD157*BH157,IF($AD157&lt;=2,BH157+(($AD157-1)*BI157),BH157+BI157+BJ157))</f>
        <v>392.5</v>
      </c>
      <c r="AG157" s="382">
        <f t="shared" si="472"/>
        <v>562.5</v>
      </c>
      <c r="AH157" s="382">
        <f t="shared" si="472"/>
        <v>343.75</v>
      </c>
      <c r="AI157" s="382">
        <f t="shared" si="472"/>
        <v>268.75</v>
      </c>
      <c r="AJ157" s="382">
        <f t="shared" si="472"/>
        <v>512.5</v>
      </c>
      <c r="AK157" s="382">
        <f t="shared" ref="AK157:AM158" si="473">IF($AE157&lt;=1,$AE157*BM157,IF($AE157&lt;=2,BM157+(($AE157-1)*BN157),BM157+BN157+BO157))</f>
        <v>343.75</v>
      </c>
      <c r="AL157" s="382">
        <f t="shared" si="473"/>
        <v>426.25</v>
      </c>
      <c r="AM157" s="382">
        <f t="shared" si="473"/>
        <v>535</v>
      </c>
      <c r="AN157" s="453">
        <f>IF($AD157&lt;=1,$AD157*BP157,IF($AD157&lt;=2,BP157+(($AD157-1)*BQ157),BP157+BQ157+BR157))</f>
        <v>211.875</v>
      </c>
      <c r="AO157" s="457">
        <f>ROUND(IF(BA157-BG157-AF157&gt;0,0,AF157+BG157-BA157),0)</f>
        <v>0</v>
      </c>
      <c r="AP157" s="455">
        <f t="shared" ref="AP157:AW158" si="474">ROUND(IF(CC157-BH157-AG157&gt;0,0,AG157+BH157-CC157),0)</f>
        <v>0</v>
      </c>
      <c r="AQ157" s="383">
        <f t="shared" si="474"/>
        <v>0</v>
      </c>
      <c r="AR157" s="383">
        <f t="shared" si="474"/>
        <v>219</v>
      </c>
      <c r="AS157" s="383">
        <f t="shared" si="474"/>
        <v>294</v>
      </c>
      <c r="AT157" s="383">
        <f t="shared" si="474"/>
        <v>81</v>
      </c>
      <c r="AU157" s="383">
        <f t="shared" si="474"/>
        <v>382</v>
      </c>
      <c r="AV157" s="383">
        <f t="shared" si="474"/>
        <v>159</v>
      </c>
      <c r="AW157" s="383">
        <f t="shared" si="474"/>
        <v>107</v>
      </c>
      <c r="AX157" s="383">
        <f t="shared" si="424"/>
        <v>1420</v>
      </c>
      <c r="AY157" s="383"/>
      <c r="AZ157" s="383">
        <f t="shared" si="443"/>
        <v>0</v>
      </c>
      <c r="BA157" s="382">
        <f t="shared" si="425"/>
        <v>1000</v>
      </c>
      <c r="BB157" s="423">
        <v>0</v>
      </c>
      <c r="BC157" s="506">
        <f t="shared" si="415"/>
        <v>100</v>
      </c>
      <c r="BD157" s="382">
        <f t="shared" si="416"/>
        <v>120</v>
      </c>
      <c r="BE157" s="453">
        <f t="shared" si="417"/>
        <v>200</v>
      </c>
      <c r="BF157" s="382">
        <f t="shared" si="426"/>
        <v>-880</v>
      </c>
      <c r="BG157" s="1882">
        <v>220</v>
      </c>
      <c r="BH157" s="1882">
        <v>130</v>
      </c>
      <c r="BI157" s="1882">
        <v>300</v>
      </c>
      <c r="BJ157" s="1882">
        <v>300</v>
      </c>
      <c r="BK157" s="1882">
        <v>50</v>
      </c>
      <c r="BL157" s="1882">
        <v>250</v>
      </c>
      <c r="BM157" s="1882">
        <v>300</v>
      </c>
      <c r="BN157" s="1882">
        <v>50</v>
      </c>
      <c r="BO157" s="1882">
        <v>430</v>
      </c>
      <c r="BP157" s="1882">
        <v>120</v>
      </c>
      <c r="BQ157" s="1882">
        <v>105</v>
      </c>
      <c r="BR157" s="1882">
        <v>400</v>
      </c>
      <c r="BS157" s="1882">
        <v>450</v>
      </c>
      <c r="BT157" s="13"/>
      <c r="BU157" s="384">
        <f t="shared" si="427"/>
        <v>1.75</v>
      </c>
      <c r="BV157" s="385">
        <f t="shared" si="428"/>
        <v>0.75</v>
      </c>
      <c r="BW157" s="386">
        <f t="shared" si="429"/>
        <v>6.5454545454545459</v>
      </c>
      <c r="BX157" s="3"/>
      <c r="BY157" s="387">
        <f t="shared" si="418"/>
        <v>190</v>
      </c>
      <c r="BZ157" s="382">
        <f t="shared" si="430"/>
        <v>90</v>
      </c>
      <c r="CA157" s="382">
        <f t="shared" si="431"/>
        <v>1200</v>
      </c>
      <c r="CB157" s="382">
        <f t="shared" si="432"/>
        <v>1000</v>
      </c>
      <c r="CC157" s="382">
        <f t="shared" si="362"/>
        <v>780</v>
      </c>
      <c r="CD157" s="382">
        <f t="shared" si="363"/>
        <v>650</v>
      </c>
      <c r="CE157" s="382">
        <f t="shared" si="364"/>
        <v>350</v>
      </c>
      <c r="CF157" s="382">
        <f t="shared" si="365"/>
        <v>269</v>
      </c>
      <c r="CG157" s="382">
        <f t="shared" si="366"/>
        <v>513</v>
      </c>
      <c r="CH157" s="382">
        <f t="shared" si="367"/>
        <v>344</v>
      </c>
      <c r="CI157" s="382">
        <f t="shared" si="368"/>
        <v>426</v>
      </c>
      <c r="CJ157" s="382">
        <f t="shared" si="369"/>
        <v>535</v>
      </c>
      <c r="CK157" s="388">
        <f t="shared" si="370"/>
        <v>212</v>
      </c>
      <c r="CL157" s="3"/>
      <c r="CM157" s="384">
        <f t="shared" si="419"/>
        <v>0</v>
      </c>
      <c r="CN157" s="385">
        <f t="shared" si="433"/>
        <v>1230</v>
      </c>
      <c r="CO157" s="385">
        <f t="shared" si="463"/>
        <v>0</v>
      </c>
      <c r="CP157" s="385">
        <f t="shared" ref="CP157:CX158" si="475">AO157</f>
        <v>0</v>
      </c>
      <c r="CQ157" s="385">
        <f t="shared" si="475"/>
        <v>0</v>
      </c>
      <c r="CR157" s="385">
        <f t="shared" si="475"/>
        <v>0</v>
      </c>
      <c r="CS157" s="385">
        <f t="shared" si="475"/>
        <v>219</v>
      </c>
      <c r="CT157" s="385">
        <f t="shared" si="475"/>
        <v>294</v>
      </c>
      <c r="CU157" s="385">
        <f t="shared" si="475"/>
        <v>81</v>
      </c>
      <c r="CV157" s="385">
        <f t="shared" si="475"/>
        <v>382</v>
      </c>
      <c r="CW157" s="385">
        <f t="shared" si="475"/>
        <v>159</v>
      </c>
      <c r="CX157" s="386">
        <f t="shared" si="475"/>
        <v>107</v>
      </c>
      <c r="CY157" s="3"/>
      <c r="CZ157" s="586"/>
      <c r="DA157" s="582"/>
      <c r="DB157" s="391">
        <v>9246</v>
      </c>
      <c r="DC157" s="576">
        <v>6094</v>
      </c>
      <c r="DD157" s="389">
        <v>30</v>
      </c>
      <c r="DE157" s="390">
        <v>354</v>
      </c>
      <c r="DF157" s="390">
        <v>473</v>
      </c>
      <c r="DG157" s="390">
        <v>314</v>
      </c>
      <c r="DH157" s="390">
        <f t="shared" si="436"/>
        <v>261</v>
      </c>
      <c r="DI157" s="390"/>
      <c r="DJ157" s="390"/>
      <c r="DK157" s="390"/>
      <c r="DL157" s="390"/>
      <c r="DM157" s="390"/>
      <c r="DN157" s="390"/>
      <c r="DO157" s="390"/>
      <c r="DP157" s="391">
        <f t="shared" si="437"/>
        <v>1432</v>
      </c>
      <c r="DQ157" s="376"/>
      <c r="DR157" s="376"/>
      <c r="DS157" s="385">
        <v>2</v>
      </c>
      <c r="DT157" s="385">
        <v>3</v>
      </c>
      <c r="DU157" s="385">
        <v>1452</v>
      </c>
      <c r="DV157" s="385" t="s">
        <v>2638</v>
      </c>
      <c r="DW157" s="385">
        <v>69</v>
      </c>
      <c r="DX157" s="385" t="s">
        <v>2650</v>
      </c>
      <c r="DY157" s="385">
        <v>0</v>
      </c>
      <c r="DZ157" s="14">
        <v>78623</v>
      </c>
      <c r="EA157" s="426"/>
      <c r="EB157" s="398">
        <v>18</v>
      </c>
      <c r="EC157" s="398" t="s">
        <v>1372</v>
      </c>
      <c r="ED157" s="398" t="s">
        <v>1370</v>
      </c>
      <c r="EF157" s="601">
        <f t="shared" si="438"/>
        <v>57</v>
      </c>
      <c r="EG157" s="597">
        <f t="shared" si="439"/>
        <v>100</v>
      </c>
      <c r="EI157" s="605">
        <f t="shared" si="400"/>
        <v>1681</v>
      </c>
    </row>
    <row r="158" spans="1:139" s="372" customFormat="1" ht="16.149999999999999" hidden="1" customHeight="1">
      <c r="A158" s="573" t="s">
        <v>69</v>
      </c>
      <c r="B158" s="511" t="s">
        <v>2526</v>
      </c>
      <c r="C158" s="512" t="s">
        <v>364</v>
      </c>
      <c r="D158" s="513" t="s">
        <v>51</v>
      </c>
      <c r="E158" s="513" t="s">
        <v>93</v>
      </c>
      <c r="F158" s="513"/>
      <c r="G158" s="513">
        <v>107</v>
      </c>
      <c r="H158" s="513" t="s">
        <v>55</v>
      </c>
      <c r="I158" s="513" t="s">
        <v>381</v>
      </c>
      <c r="J158" s="513" t="s">
        <v>1088</v>
      </c>
      <c r="K158" s="393"/>
      <c r="L158" s="393"/>
      <c r="M158" s="396" t="s">
        <v>2607</v>
      </c>
      <c r="N158" s="392"/>
      <c r="O158" s="408">
        <v>3</v>
      </c>
      <c r="P158" s="14">
        <v>0</v>
      </c>
      <c r="Q158" s="14">
        <v>0</v>
      </c>
      <c r="R158" s="576"/>
      <c r="S158" s="391">
        <v>0</v>
      </c>
      <c r="T158" s="382">
        <v>0</v>
      </c>
      <c r="U158" s="382">
        <v>0</v>
      </c>
      <c r="V158" s="423">
        <v>0</v>
      </c>
      <c r="W158" s="1882">
        <v>0</v>
      </c>
      <c r="X158" s="382">
        <f t="shared" si="445"/>
        <v>0</v>
      </c>
      <c r="Y158" s="423">
        <v>0</v>
      </c>
      <c r="Z158" s="1882">
        <v>0</v>
      </c>
      <c r="AA158" s="382">
        <f t="shared" si="420"/>
        <v>0</v>
      </c>
      <c r="AB158" s="423">
        <v>0</v>
      </c>
      <c r="AC158" s="1882">
        <v>0</v>
      </c>
      <c r="AD158" s="569">
        <v>1.875</v>
      </c>
      <c r="AE158" s="569">
        <v>1.875</v>
      </c>
      <c r="AF158" s="382">
        <f t="shared" si="472"/>
        <v>0</v>
      </c>
      <c r="AG158" s="382">
        <f t="shared" si="472"/>
        <v>0</v>
      </c>
      <c r="AH158" s="382">
        <f t="shared" si="472"/>
        <v>0</v>
      </c>
      <c r="AI158" s="382">
        <f t="shared" si="472"/>
        <v>0</v>
      </c>
      <c r="AJ158" s="382">
        <f t="shared" si="472"/>
        <v>0</v>
      </c>
      <c r="AK158" s="382">
        <f t="shared" si="473"/>
        <v>0</v>
      </c>
      <c r="AL158" s="382">
        <f t="shared" si="473"/>
        <v>0</v>
      </c>
      <c r="AM158" s="382">
        <f t="shared" si="473"/>
        <v>0</v>
      </c>
      <c r="AN158" s="453">
        <f>IF($AD158&lt;=1,$AD158*BP158,IF($AD158&lt;=2,BP158+(($AD158-1)*BQ158),BP158+BQ158+BR158))</f>
        <v>0</v>
      </c>
      <c r="AO158" s="457">
        <f>ROUND(IF(BA158-BG158-AF158&gt;0,0,AF158+BG158-BA158),0)</f>
        <v>0</v>
      </c>
      <c r="AP158" s="455">
        <f t="shared" si="474"/>
        <v>0</v>
      </c>
      <c r="AQ158" s="383">
        <f t="shared" si="474"/>
        <v>0</v>
      </c>
      <c r="AR158" s="383">
        <f t="shared" si="474"/>
        <v>0</v>
      </c>
      <c r="AS158" s="383">
        <f t="shared" si="474"/>
        <v>0</v>
      </c>
      <c r="AT158" s="383">
        <f t="shared" si="474"/>
        <v>0</v>
      </c>
      <c r="AU158" s="383">
        <f t="shared" si="474"/>
        <v>0</v>
      </c>
      <c r="AV158" s="383">
        <f t="shared" si="474"/>
        <v>0</v>
      </c>
      <c r="AW158" s="383">
        <f t="shared" si="474"/>
        <v>0</v>
      </c>
      <c r="AX158" s="383">
        <f t="shared" si="424"/>
        <v>0</v>
      </c>
      <c r="AY158" s="383"/>
      <c r="AZ158" s="383">
        <f t="shared" si="443"/>
        <v>0</v>
      </c>
      <c r="BA158" s="382">
        <f t="shared" si="425"/>
        <v>0</v>
      </c>
      <c r="BB158" s="423">
        <v>0</v>
      </c>
      <c r="BC158" s="506">
        <f t="shared" si="415"/>
        <v>0</v>
      </c>
      <c r="BD158" s="382">
        <f t="shared" si="416"/>
        <v>0</v>
      </c>
      <c r="BE158" s="453">
        <f t="shared" si="417"/>
        <v>0</v>
      </c>
      <c r="BF158" s="382">
        <f t="shared" si="426"/>
        <v>0</v>
      </c>
      <c r="BG158" s="1882">
        <v>0</v>
      </c>
      <c r="BH158" s="1882"/>
      <c r="BI158" s="1882"/>
      <c r="BJ158" s="1882"/>
      <c r="BK158" s="1882"/>
      <c r="BL158" s="1882"/>
      <c r="BM158" s="1882"/>
      <c r="BN158" s="1882"/>
      <c r="BO158" s="1882"/>
      <c r="BP158" s="1882"/>
      <c r="BQ158" s="1882"/>
      <c r="BR158" s="1882"/>
      <c r="BS158" s="1882"/>
      <c r="BT158" s="13"/>
      <c r="BU158" s="384">
        <f t="shared" si="427"/>
        <v>0</v>
      </c>
      <c r="BV158" s="385">
        <f t="shared" si="428"/>
        <v>0</v>
      </c>
      <c r="BW158" s="386">
        <f t="shared" si="429"/>
        <v>0</v>
      </c>
      <c r="BX158" s="3"/>
      <c r="BY158" s="387">
        <f t="shared" si="418"/>
        <v>0</v>
      </c>
      <c r="BZ158" s="382">
        <f t="shared" si="430"/>
        <v>0</v>
      </c>
      <c r="CA158" s="382">
        <f t="shared" si="431"/>
        <v>0</v>
      </c>
      <c r="CB158" s="382">
        <f t="shared" si="432"/>
        <v>0</v>
      </c>
      <c r="CC158" s="382">
        <f t="shared" si="362"/>
        <v>0</v>
      </c>
      <c r="CD158" s="382">
        <f t="shared" si="363"/>
        <v>0</v>
      </c>
      <c r="CE158" s="382">
        <f t="shared" si="364"/>
        <v>0</v>
      </c>
      <c r="CF158" s="382">
        <f t="shared" si="365"/>
        <v>0</v>
      </c>
      <c r="CG158" s="382">
        <f t="shared" si="366"/>
        <v>0</v>
      </c>
      <c r="CH158" s="382">
        <f t="shared" si="367"/>
        <v>0</v>
      </c>
      <c r="CI158" s="382">
        <f t="shared" si="368"/>
        <v>0</v>
      </c>
      <c r="CJ158" s="382">
        <f t="shared" si="369"/>
        <v>0</v>
      </c>
      <c r="CK158" s="388">
        <f t="shared" si="370"/>
        <v>0</v>
      </c>
      <c r="CL158" s="3"/>
      <c r="CM158" s="384">
        <f t="shared" si="419"/>
        <v>0</v>
      </c>
      <c r="CN158" s="385">
        <f t="shared" si="433"/>
        <v>0</v>
      </c>
      <c r="CO158" s="385">
        <f t="shared" si="463"/>
        <v>0</v>
      </c>
      <c r="CP158" s="385">
        <f t="shared" si="475"/>
        <v>0</v>
      </c>
      <c r="CQ158" s="385">
        <f t="shared" si="475"/>
        <v>0</v>
      </c>
      <c r="CR158" s="385">
        <f t="shared" si="475"/>
        <v>0</v>
      </c>
      <c r="CS158" s="385">
        <f t="shared" si="475"/>
        <v>0</v>
      </c>
      <c r="CT158" s="385">
        <f t="shared" si="475"/>
        <v>0</v>
      </c>
      <c r="CU158" s="385">
        <f t="shared" si="475"/>
        <v>0</v>
      </c>
      <c r="CV158" s="385">
        <f t="shared" si="475"/>
        <v>0</v>
      </c>
      <c r="CW158" s="385">
        <f t="shared" si="475"/>
        <v>0</v>
      </c>
      <c r="CX158" s="386">
        <f t="shared" si="475"/>
        <v>0</v>
      </c>
      <c r="CY158" s="3"/>
      <c r="CZ158" s="586"/>
      <c r="DA158" s="582"/>
      <c r="DB158" s="391"/>
      <c r="DC158" s="576"/>
      <c r="DD158" s="389">
        <v>0</v>
      </c>
      <c r="DE158" s="390">
        <v>0</v>
      </c>
      <c r="DF158" s="390">
        <v>0</v>
      </c>
      <c r="DG158" s="390">
        <v>0</v>
      </c>
      <c r="DH158" s="390">
        <f t="shared" si="436"/>
        <v>0</v>
      </c>
      <c r="DI158" s="390"/>
      <c r="DJ158" s="390"/>
      <c r="DK158" s="390"/>
      <c r="DL158" s="390"/>
      <c r="DM158" s="390"/>
      <c r="DN158" s="390"/>
      <c r="DO158" s="390"/>
      <c r="DP158" s="391">
        <f t="shared" si="437"/>
        <v>0</v>
      </c>
      <c r="DQ158" s="376"/>
      <c r="DR158" s="376"/>
      <c r="DS158" s="385">
        <v>2</v>
      </c>
      <c r="DT158" s="385">
        <v>3</v>
      </c>
      <c r="DU158" s="385">
        <v>1452</v>
      </c>
      <c r="DV158" s="385" t="s">
        <v>2638</v>
      </c>
      <c r="DW158" s="385">
        <v>69</v>
      </c>
      <c r="DX158" s="385" t="s">
        <v>2650</v>
      </c>
      <c r="DY158" s="385">
        <v>0</v>
      </c>
      <c r="DZ158" s="14">
        <v>0</v>
      </c>
      <c r="EA158" s="426"/>
      <c r="EB158" s="398">
        <v>18</v>
      </c>
      <c r="EC158" s="398" t="s">
        <v>1372</v>
      </c>
      <c r="ED158" s="398" t="s">
        <v>1370</v>
      </c>
      <c r="EF158" s="601" t="str">
        <f t="shared" si="438"/>
        <v>ok</v>
      </c>
      <c r="EG158" s="597">
        <f t="shared" si="439"/>
        <v>0</v>
      </c>
      <c r="EI158" s="605">
        <f t="shared" si="400"/>
        <v>0</v>
      </c>
    </row>
    <row r="159" spans="1:139" s="372" customFormat="1" ht="16.149999999999999" hidden="1" customHeight="1">
      <c r="A159" s="573" t="s">
        <v>69</v>
      </c>
      <c r="B159" s="531" t="s">
        <v>1806</v>
      </c>
      <c r="C159" s="532" t="s">
        <v>295</v>
      </c>
      <c r="D159" s="533" t="s">
        <v>51</v>
      </c>
      <c r="E159" s="393" t="s">
        <v>113</v>
      </c>
      <c r="F159" s="393" t="s">
        <v>1687</v>
      </c>
      <c r="G159" s="395">
        <v>102</v>
      </c>
      <c r="H159" s="393" t="s">
        <v>107</v>
      </c>
      <c r="I159" s="393" t="s">
        <v>381</v>
      </c>
      <c r="J159" s="393" t="s">
        <v>48</v>
      </c>
      <c r="K159" s="393"/>
      <c r="L159" s="393" t="s">
        <v>47</v>
      </c>
      <c r="M159" s="396"/>
      <c r="N159" s="392">
        <v>45259</v>
      </c>
      <c r="O159" s="408">
        <v>3</v>
      </c>
      <c r="P159" s="14">
        <v>118924</v>
      </c>
      <c r="Q159" s="14">
        <v>118924</v>
      </c>
      <c r="R159" s="576">
        <v>807</v>
      </c>
      <c r="S159" s="391">
        <v>211</v>
      </c>
      <c r="T159" s="382">
        <v>12</v>
      </c>
      <c r="U159" s="382">
        <v>56</v>
      </c>
      <c r="V159" s="423">
        <v>0</v>
      </c>
      <c r="W159" s="1882">
        <v>56</v>
      </c>
      <c r="X159" s="382">
        <f t="shared" si="445"/>
        <v>0</v>
      </c>
      <c r="Y159" s="423">
        <v>225</v>
      </c>
      <c r="Z159" s="1882">
        <v>47</v>
      </c>
      <c r="AA159" s="382">
        <f t="shared" si="420"/>
        <v>178</v>
      </c>
      <c r="AB159" s="423">
        <v>0</v>
      </c>
      <c r="AC159" s="1882">
        <v>40</v>
      </c>
      <c r="AD159" s="569">
        <v>1.875</v>
      </c>
      <c r="AE159" s="569">
        <v>1.875</v>
      </c>
      <c r="AF159" s="382">
        <f t="shared" ref="AF159:AF190" si="476">IF($AD159&lt;=1,$AD159*BG159,IF($AD159&lt;=2,BG159+(($AD159-1)*BH159),BG159+BH159+BI159))</f>
        <v>287.5</v>
      </c>
      <c r="AG159" s="382">
        <f t="shared" ref="AG159:AG190" si="477">IF($AD159&lt;=1,$AD159*BH159,IF($AD159&lt;=2,BH159+(($AD159-1)*BI159),BH159+BI159+BJ159))</f>
        <v>177.875</v>
      </c>
      <c r="AH159" s="382">
        <f t="shared" ref="AH159:AH190" si="478">IF($AD159&lt;=1,$AD159*BI159,IF($AD159&lt;=2,BI159+(($AD159-1)*BJ159),BI159+BJ159+BK159))</f>
        <v>173.875</v>
      </c>
      <c r="AI159" s="382">
        <f t="shared" ref="AI159:AI190" si="479">IF($AD159&lt;=1,$AD159*BJ159,IF($AD159&lt;=2,BJ159+(($AD159-1)*BK159),BJ159+BK159+BL159))</f>
        <v>125</v>
      </c>
      <c r="AJ159" s="382">
        <f t="shared" ref="AJ159:AJ190" si="480">IF($AD159&lt;=1,$AD159*BK159,IF($AD159&lt;=2,BK159+(($AD159-1)*BL159),BK159+BL159+BM159))</f>
        <v>71.375</v>
      </c>
      <c r="AK159" s="382">
        <f t="shared" ref="AK159:AK190" si="481">IF($AE159&lt;=1,$AE159*BL159,IF($AE159&lt;=2,BL159+(($AE159-1)*BM159),BL159+BM159+BN159))</f>
        <v>91.375</v>
      </c>
      <c r="AL159" s="382">
        <f t="shared" ref="AL159:AL190" si="482">IF($AE159&lt;=1,$AE159*BM159,IF($AE159&lt;=2,BM159+(($AE159-1)*BN159),BM159+BN159+BO159))</f>
        <v>96.75</v>
      </c>
      <c r="AM159" s="382">
        <f t="shared" ref="AM159:AM190" si="483">IF($AE159&lt;=1,$AE159*BN159,IF($AE159&lt;=2,BN159+(($AE159-1)*BO159),BN159+BO159+BP159))</f>
        <v>102.5</v>
      </c>
      <c r="AN159" s="453">
        <f t="shared" ref="AN159:AN190" si="484">IF($AD159&lt;=1,$AD159*BO159,IF($AD159&lt;=2,BO159+(($AD159-1)*BP159),BO159+BP159+BQ159))</f>
        <v>103.75</v>
      </c>
      <c r="AO159" s="457">
        <f t="shared" ref="AO159:AO212" si="485">ROUND(IF(AA159-AC159-AF159&gt;0,0,AF159+AC159-AA159),0)</f>
        <v>150</v>
      </c>
      <c r="AP159" s="455">
        <f t="shared" ref="AP159:AP190" si="486">ROUND(IF(CB159-AG159-BG159&gt;0,0,BG159+AG159-CB159),0)</f>
        <v>90</v>
      </c>
      <c r="AQ159" s="383">
        <f t="shared" ref="AQ159:AQ190" si="487">ROUND(IF(CC159-AH159-BH159&gt;0,0,BH159+AH159-CC159),0)</f>
        <v>96</v>
      </c>
      <c r="AR159" s="383">
        <f t="shared" ref="AR159:AR190" si="488">ROUND(IF(CD159-AI159-BI159&gt;0,0,BI159+AI159-CD159),0)</f>
        <v>40</v>
      </c>
      <c r="AS159" s="383">
        <f t="shared" ref="AS159:AS190" si="489">ROUND(IF(CE159-AJ159-BJ159&gt;0,0,BJ159+AJ159-CE159),0)</f>
        <v>43</v>
      </c>
      <c r="AT159" s="383">
        <f t="shared" ref="AT159:AT190" si="490">ROUND(IF(CF159-AK159-BK159&gt;0,0,BK159+AK159-CF159),0)</f>
        <v>52</v>
      </c>
      <c r="AU159" s="383">
        <f t="shared" ref="AU159:AU190" si="491">ROUND(IF(CG159-AL159-BL159&gt;0,0,BL159+AL159-CG159),0)</f>
        <v>51</v>
      </c>
      <c r="AV159" s="383">
        <f t="shared" ref="AV159:AV190" si="492">ROUND(IF(CH159-AM159-BM159&gt;0,0,BM159+AM159-CH159),0)</f>
        <v>59</v>
      </c>
      <c r="AW159" s="383">
        <f t="shared" ref="AW159:AW190" si="493">ROUND(IF(CI159-AN159-BN159&gt;0,0,BN159+AN159-CI159),0)</f>
        <v>51</v>
      </c>
      <c r="AX159" s="383">
        <f t="shared" si="424"/>
        <v>281</v>
      </c>
      <c r="AY159" s="383"/>
      <c r="AZ159" s="383">
        <f t="shared" si="443"/>
        <v>150</v>
      </c>
      <c r="BA159" s="382">
        <f t="shared" si="425"/>
        <v>138</v>
      </c>
      <c r="BB159" s="423">
        <v>0</v>
      </c>
      <c r="BC159" s="506">
        <f t="shared" si="415"/>
        <v>56</v>
      </c>
      <c r="BD159" s="382">
        <f t="shared" si="416"/>
        <v>47</v>
      </c>
      <c r="BE159" s="453">
        <f t="shared" si="417"/>
        <v>40</v>
      </c>
      <c r="BF159" s="382">
        <f t="shared" si="426"/>
        <v>-476</v>
      </c>
      <c r="BG159" s="1882">
        <v>200</v>
      </c>
      <c r="BH159" s="1882">
        <v>100</v>
      </c>
      <c r="BI159" s="1882">
        <v>89</v>
      </c>
      <c r="BJ159" s="1882">
        <v>97</v>
      </c>
      <c r="BK159" s="1882">
        <v>32</v>
      </c>
      <c r="BL159" s="1882">
        <v>45</v>
      </c>
      <c r="BM159" s="1882">
        <v>53</v>
      </c>
      <c r="BN159" s="1882">
        <v>50</v>
      </c>
      <c r="BO159" s="1882">
        <v>60</v>
      </c>
      <c r="BP159" s="1882">
        <v>50</v>
      </c>
      <c r="BQ159" s="1882">
        <v>68</v>
      </c>
      <c r="BR159" s="1882">
        <v>73</v>
      </c>
      <c r="BS159" s="1882">
        <v>78</v>
      </c>
      <c r="BT159" s="13"/>
      <c r="BU159" s="384">
        <f t="shared" si="427"/>
        <v>1</v>
      </c>
      <c r="BV159" s="385">
        <f t="shared" si="428"/>
        <v>0</v>
      </c>
      <c r="BW159" s="386">
        <f t="shared" si="429"/>
        <v>1.69</v>
      </c>
      <c r="BX159" s="3"/>
      <c r="BY159" s="387">
        <f t="shared" si="418"/>
        <v>56</v>
      </c>
      <c r="BZ159" s="382">
        <f t="shared" si="430"/>
        <v>0</v>
      </c>
      <c r="CA159" s="382">
        <f t="shared" si="431"/>
        <v>178</v>
      </c>
      <c r="CB159" s="382">
        <f t="shared" si="432"/>
        <v>288</v>
      </c>
      <c r="CC159" s="382">
        <f t="shared" si="362"/>
        <v>178</v>
      </c>
      <c r="CD159" s="382">
        <f t="shared" si="363"/>
        <v>174</v>
      </c>
      <c r="CE159" s="382">
        <f t="shared" si="364"/>
        <v>125</v>
      </c>
      <c r="CF159" s="382">
        <f t="shared" si="365"/>
        <v>71</v>
      </c>
      <c r="CG159" s="382">
        <f t="shared" si="366"/>
        <v>91</v>
      </c>
      <c r="CH159" s="382">
        <f t="shared" si="367"/>
        <v>97</v>
      </c>
      <c r="CI159" s="382">
        <f t="shared" si="368"/>
        <v>103</v>
      </c>
      <c r="CJ159" s="382">
        <f t="shared" si="369"/>
        <v>104</v>
      </c>
      <c r="CK159" s="388">
        <f t="shared" si="370"/>
        <v>95</v>
      </c>
      <c r="CL159" s="3"/>
      <c r="CM159" s="384">
        <f t="shared" si="419"/>
        <v>0</v>
      </c>
      <c r="CN159" s="385">
        <f t="shared" si="433"/>
        <v>225</v>
      </c>
      <c r="CO159" s="385">
        <f t="shared" ref="CO159:CO190" si="494">AO159</f>
        <v>150</v>
      </c>
      <c r="CP159" s="385">
        <f t="shared" ref="CP159:CP190" si="495">AP159</f>
        <v>90</v>
      </c>
      <c r="CQ159" s="385">
        <f t="shared" ref="CQ159:CQ190" si="496">AQ159</f>
        <v>96</v>
      </c>
      <c r="CR159" s="385">
        <f t="shared" ref="CR159:CR190" si="497">AR159</f>
        <v>40</v>
      </c>
      <c r="CS159" s="385">
        <f t="shared" ref="CS159:CS190" si="498">AS159</f>
        <v>43</v>
      </c>
      <c r="CT159" s="385">
        <f t="shared" ref="CT159:CT190" si="499">AT159</f>
        <v>52</v>
      </c>
      <c r="CU159" s="385">
        <f t="shared" ref="CU159:CU190" si="500">AU159</f>
        <v>51</v>
      </c>
      <c r="CV159" s="385">
        <f t="shared" ref="CV159:CV190" si="501">AV159</f>
        <v>59</v>
      </c>
      <c r="CW159" s="385">
        <f t="shared" ref="CW159:CW190" si="502">AW159</f>
        <v>51</v>
      </c>
      <c r="CX159" s="386">
        <f t="shared" ref="CX159:CX190" si="503">AW159</f>
        <v>51</v>
      </c>
      <c r="CY159" s="3"/>
      <c r="CZ159" s="586"/>
      <c r="DA159" s="582"/>
      <c r="DB159" s="391">
        <v>690</v>
      </c>
      <c r="DC159" s="576">
        <v>807</v>
      </c>
      <c r="DD159" s="389">
        <v>36</v>
      </c>
      <c r="DE159" s="390">
        <v>22</v>
      </c>
      <c r="DF159" s="390">
        <v>26</v>
      </c>
      <c r="DG159" s="390">
        <v>115</v>
      </c>
      <c r="DH159" s="390">
        <f t="shared" si="436"/>
        <v>12</v>
      </c>
      <c r="DI159" s="390"/>
      <c r="DJ159" s="390"/>
      <c r="DK159" s="390"/>
      <c r="DL159" s="390"/>
      <c r="DM159" s="390"/>
      <c r="DN159" s="390"/>
      <c r="DO159" s="390"/>
      <c r="DP159" s="391">
        <f t="shared" si="437"/>
        <v>211</v>
      </c>
      <c r="DQ159" s="376"/>
      <c r="DR159" s="376"/>
      <c r="DS159" s="385">
        <v>2</v>
      </c>
      <c r="DT159" s="385">
        <v>4</v>
      </c>
      <c r="DU159" s="385">
        <v>1186</v>
      </c>
      <c r="DV159" s="385" t="s">
        <v>2620</v>
      </c>
      <c r="DW159" s="385">
        <v>71</v>
      </c>
      <c r="DX159" s="385" t="s">
        <v>2651</v>
      </c>
      <c r="DY159" s="385">
        <v>0</v>
      </c>
      <c r="DZ159" s="14">
        <v>118924</v>
      </c>
      <c r="EA159" s="426"/>
      <c r="EB159" s="398">
        <v>20</v>
      </c>
      <c r="EC159" s="398" t="s">
        <v>1372</v>
      </c>
      <c r="ED159" s="398" t="s">
        <v>1370</v>
      </c>
      <c r="EF159" s="601">
        <f t="shared" si="438"/>
        <v>30</v>
      </c>
      <c r="EG159" s="597">
        <f t="shared" si="439"/>
        <v>56</v>
      </c>
      <c r="EI159" s="605">
        <f t="shared" si="400"/>
        <v>293</v>
      </c>
    </row>
    <row r="160" spans="1:139" s="372" customFormat="1" ht="16.149999999999999" hidden="1" customHeight="1">
      <c r="A160" s="573" t="s">
        <v>69</v>
      </c>
      <c r="B160" s="409" t="s">
        <v>1516</v>
      </c>
      <c r="C160" s="410" t="s">
        <v>1515</v>
      </c>
      <c r="D160" s="394" t="s">
        <v>51</v>
      </c>
      <c r="E160" s="394" t="s">
        <v>168</v>
      </c>
      <c r="F160" s="394" t="s">
        <v>1684</v>
      </c>
      <c r="G160" s="397">
        <v>105</v>
      </c>
      <c r="H160" s="394" t="s">
        <v>73</v>
      </c>
      <c r="I160" s="394" t="s">
        <v>1685</v>
      </c>
      <c r="J160" s="394" t="s">
        <v>48</v>
      </c>
      <c r="K160" s="393"/>
      <c r="L160" s="393" t="s">
        <v>47</v>
      </c>
      <c r="M160" s="396"/>
      <c r="N160" s="392">
        <v>44858</v>
      </c>
      <c r="O160" s="408">
        <v>3</v>
      </c>
      <c r="P160" s="14">
        <v>110625</v>
      </c>
      <c r="Q160" s="14">
        <v>110625</v>
      </c>
      <c r="R160" s="576">
        <v>547</v>
      </c>
      <c r="S160" s="391">
        <v>189</v>
      </c>
      <c r="T160" s="382">
        <v>6</v>
      </c>
      <c r="U160" s="382">
        <v>47</v>
      </c>
      <c r="V160" s="423">
        <v>0</v>
      </c>
      <c r="W160" s="1882">
        <v>13</v>
      </c>
      <c r="X160" s="382">
        <f t="shared" si="445"/>
        <v>34</v>
      </c>
      <c r="Y160" s="423">
        <v>0</v>
      </c>
      <c r="Z160" s="1882">
        <v>12</v>
      </c>
      <c r="AA160" s="382">
        <f t="shared" si="420"/>
        <v>22</v>
      </c>
      <c r="AB160" s="423">
        <v>0</v>
      </c>
      <c r="AC160" s="1882">
        <v>12</v>
      </c>
      <c r="AD160" s="569">
        <v>1.875</v>
      </c>
      <c r="AE160" s="569">
        <v>1.875</v>
      </c>
      <c r="AF160" s="382">
        <f t="shared" si="476"/>
        <v>10</v>
      </c>
      <c r="AG160" s="382">
        <f t="shared" si="477"/>
        <v>0</v>
      </c>
      <c r="AH160" s="382">
        <f t="shared" si="478"/>
        <v>0</v>
      </c>
      <c r="AI160" s="382">
        <f t="shared" si="479"/>
        <v>0</v>
      </c>
      <c r="AJ160" s="382">
        <f t="shared" si="480"/>
        <v>0</v>
      </c>
      <c r="AK160" s="382">
        <f t="shared" si="481"/>
        <v>0</v>
      </c>
      <c r="AL160" s="382">
        <f t="shared" si="482"/>
        <v>0</v>
      </c>
      <c r="AM160" s="382">
        <f t="shared" si="483"/>
        <v>0</v>
      </c>
      <c r="AN160" s="453">
        <f t="shared" si="484"/>
        <v>0</v>
      </c>
      <c r="AO160" s="457">
        <f t="shared" si="485"/>
        <v>0</v>
      </c>
      <c r="AP160" s="455">
        <f t="shared" si="486"/>
        <v>0</v>
      </c>
      <c r="AQ160" s="383">
        <f t="shared" si="487"/>
        <v>0</v>
      </c>
      <c r="AR160" s="383">
        <f t="shared" si="488"/>
        <v>0</v>
      </c>
      <c r="AS160" s="383">
        <f t="shared" si="489"/>
        <v>0</v>
      </c>
      <c r="AT160" s="383">
        <f t="shared" si="490"/>
        <v>0</v>
      </c>
      <c r="AU160" s="383">
        <f t="shared" si="491"/>
        <v>0</v>
      </c>
      <c r="AV160" s="383">
        <f t="shared" si="492"/>
        <v>0</v>
      </c>
      <c r="AW160" s="383">
        <f t="shared" si="493"/>
        <v>0</v>
      </c>
      <c r="AX160" s="383">
        <f t="shared" si="424"/>
        <v>47</v>
      </c>
      <c r="AY160" s="383"/>
      <c r="AZ160" s="383">
        <f t="shared" si="443"/>
        <v>0</v>
      </c>
      <c r="BA160" s="382">
        <f t="shared" si="425"/>
        <v>10</v>
      </c>
      <c r="BB160" s="423">
        <v>0</v>
      </c>
      <c r="BC160" s="506">
        <f t="shared" si="415"/>
        <v>13</v>
      </c>
      <c r="BD160" s="382">
        <f t="shared" si="416"/>
        <v>12</v>
      </c>
      <c r="BE160" s="453">
        <f t="shared" si="417"/>
        <v>12</v>
      </c>
      <c r="BF160" s="382">
        <f t="shared" si="426"/>
        <v>0</v>
      </c>
      <c r="BG160" s="1882">
        <v>10</v>
      </c>
      <c r="BH160" s="1882">
        <v>0</v>
      </c>
      <c r="BI160" s="1882">
        <v>0</v>
      </c>
      <c r="BJ160" s="1882">
        <v>0</v>
      </c>
      <c r="BK160" s="1882">
        <v>0</v>
      </c>
      <c r="BL160" s="1882">
        <v>0</v>
      </c>
      <c r="BM160" s="1882">
        <v>0</v>
      </c>
      <c r="BN160" s="1882">
        <v>0</v>
      </c>
      <c r="BO160" s="1882">
        <v>0</v>
      </c>
      <c r="BP160" s="1882">
        <v>0</v>
      </c>
      <c r="BQ160" s="1882">
        <v>0</v>
      </c>
      <c r="BR160" s="1882">
        <v>0</v>
      </c>
      <c r="BS160" s="1882">
        <v>0</v>
      </c>
      <c r="BT160" s="13"/>
      <c r="BU160" s="384">
        <f t="shared" si="427"/>
        <v>3.810810810810811</v>
      </c>
      <c r="BV160" s="385">
        <f t="shared" si="428"/>
        <v>3</v>
      </c>
      <c r="BW160" s="386">
        <f t="shared" si="429"/>
        <v>0</v>
      </c>
      <c r="BX160" s="3"/>
      <c r="BY160" s="387">
        <f t="shared" si="418"/>
        <v>47</v>
      </c>
      <c r="BZ160" s="382">
        <f t="shared" si="430"/>
        <v>34</v>
      </c>
      <c r="CA160" s="382">
        <f t="shared" si="431"/>
        <v>22</v>
      </c>
      <c r="CB160" s="382">
        <f t="shared" si="432"/>
        <v>10</v>
      </c>
      <c r="CC160" s="382">
        <f t="shared" si="362"/>
        <v>0</v>
      </c>
      <c r="CD160" s="382">
        <f t="shared" si="363"/>
        <v>0</v>
      </c>
      <c r="CE160" s="382">
        <f t="shared" si="364"/>
        <v>0</v>
      </c>
      <c r="CF160" s="382">
        <f t="shared" si="365"/>
        <v>0</v>
      </c>
      <c r="CG160" s="382">
        <f t="shared" si="366"/>
        <v>0</v>
      </c>
      <c r="CH160" s="382">
        <f t="shared" si="367"/>
        <v>0</v>
      </c>
      <c r="CI160" s="382">
        <f t="shared" si="368"/>
        <v>0</v>
      </c>
      <c r="CJ160" s="382">
        <f t="shared" si="369"/>
        <v>0</v>
      </c>
      <c r="CK160" s="388">
        <f t="shared" si="370"/>
        <v>0</v>
      </c>
      <c r="CL160" s="3"/>
      <c r="CM160" s="384">
        <f t="shared" si="419"/>
        <v>0</v>
      </c>
      <c r="CN160" s="385">
        <f t="shared" si="433"/>
        <v>0</v>
      </c>
      <c r="CO160" s="385">
        <f t="shared" si="494"/>
        <v>0</v>
      </c>
      <c r="CP160" s="385">
        <f t="shared" si="495"/>
        <v>0</v>
      </c>
      <c r="CQ160" s="385">
        <f t="shared" si="496"/>
        <v>0</v>
      </c>
      <c r="CR160" s="385">
        <f t="shared" si="497"/>
        <v>0</v>
      </c>
      <c r="CS160" s="385">
        <f t="shared" si="498"/>
        <v>0</v>
      </c>
      <c r="CT160" s="385">
        <f t="shared" si="499"/>
        <v>0</v>
      </c>
      <c r="CU160" s="385">
        <f t="shared" si="500"/>
        <v>0</v>
      </c>
      <c r="CV160" s="385">
        <f t="shared" si="501"/>
        <v>0</v>
      </c>
      <c r="CW160" s="385">
        <f t="shared" si="502"/>
        <v>0</v>
      </c>
      <c r="CX160" s="386">
        <f t="shared" si="503"/>
        <v>0</v>
      </c>
      <c r="CY160" s="3"/>
      <c r="CZ160" s="586"/>
      <c r="DA160" s="582">
        <v>144</v>
      </c>
      <c r="DB160" s="391">
        <v>603</v>
      </c>
      <c r="DC160" s="576">
        <v>547</v>
      </c>
      <c r="DD160" s="389">
        <v>19</v>
      </c>
      <c r="DE160" s="390">
        <v>75</v>
      </c>
      <c r="DF160" s="390">
        <v>54</v>
      </c>
      <c r="DG160" s="390">
        <v>35</v>
      </c>
      <c r="DH160" s="390">
        <f t="shared" si="436"/>
        <v>6</v>
      </c>
      <c r="DI160" s="390"/>
      <c r="DJ160" s="390"/>
      <c r="DK160" s="390"/>
      <c r="DL160" s="390"/>
      <c r="DM160" s="390"/>
      <c r="DN160" s="390"/>
      <c r="DO160" s="390"/>
      <c r="DP160" s="391">
        <f t="shared" si="437"/>
        <v>189</v>
      </c>
      <c r="DQ160" s="376"/>
      <c r="DR160" s="376"/>
      <c r="DS160" s="385">
        <v>2</v>
      </c>
      <c r="DT160" s="385">
        <v>3</v>
      </c>
      <c r="DU160" s="385">
        <v>1200</v>
      </c>
      <c r="DV160" s="385" t="s">
        <v>2620</v>
      </c>
      <c r="DW160" s="385">
        <v>71</v>
      </c>
      <c r="DX160" s="385" t="s">
        <v>2651</v>
      </c>
      <c r="DY160" s="385">
        <v>0</v>
      </c>
      <c r="DZ160" s="14">
        <v>110625</v>
      </c>
      <c r="EA160" s="426"/>
      <c r="EB160" s="398">
        <v>18</v>
      </c>
      <c r="EC160" s="398" t="s">
        <v>1372</v>
      </c>
      <c r="ED160" s="398" t="s">
        <v>1370</v>
      </c>
      <c r="EF160" s="601">
        <f t="shared" si="438"/>
        <v>108.46153846153847</v>
      </c>
      <c r="EG160" s="597">
        <f t="shared" si="439"/>
        <v>13</v>
      </c>
      <c r="EI160" s="605">
        <f t="shared" si="400"/>
        <v>53</v>
      </c>
    </row>
    <row r="161" spans="1:139" s="372" customFormat="1" ht="16.149999999999999" hidden="1" customHeight="1">
      <c r="A161" s="573" t="s">
        <v>69</v>
      </c>
      <c r="B161" s="588" t="s">
        <v>2565</v>
      </c>
      <c r="C161" s="589" t="s">
        <v>1515</v>
      </c>
      <c r="D161" s="590" t="s">
        <v>51</v>
      </c>
      <c r="E161" s="590" t="s">
        <v>168</v>
      </c>
      <c r="F161" s="590" t="s">
        <v>1687</v>
      </c>
      <c r="G161" s="591">
        <v>105</v>
      </c>
      <c r="H161" s="590" t="s">
        <v>73</v>
      </c>
      <c r="I161" s="590" t="s">
        <v>381</v>
      </c>
      <c r="J161" s="590" t="s">
        <v>48</v>
      </c>
      <c r="K161" s="393"/>
      <c r="L161" s="393"/>
      <c r="M161" s="396"/>
      <c r="N161" s="392">
        <v>46107</v>
      </c>
      <c r="O161" s="408">
        <v>3</v>
      </c>
      <c r="P161" s="385">
        <v>110625</v>
      </c>
      <c r="Q161" s="1911">
        <v>110625</v>
      </c>
      <c r="R161" s="1909"/>
      <c r="S161" s="391">
        <v>11</v>
      </c>
      <c r="T161" s="382">
        <v>11</v>
      </c>
      <c r="U161" s="382">
        <v>42</v>
      </c>
      <c r="V161" s="423">
        <v>111</v>
      </c>
      <c r="W161" s="1882">
        <v>20</v>
      </c>
      <c r="X161" s="382">
        <f t="shared" si="445"/>
        <v>133</v>
      </c>
      <c r="Y161" s="423">
        <v>36</v>
      </c>
      <c r="Z161" s="1882">
        <v>20</v>
      </c>
      <c r="AA161" s="382">
        <f t="shared" si="420"/>
        <v>149</v>
      </c>
      <c r="AB161" s="423">
        <v>0</v>
      </c>
      <c r="AC161" s="1882">
        <v>40</v>
      </c>
      <c r="AD161" s="569">
        <v>1.875</v>
      </c>
      <c r="AE161" s="569">
        <v>1.875</v>
      </c>
      <c r="AF161" s="382">
        <f t="shared" si="476"/>
        <v>209.125</v>
      </c>
      <c r="AG161" s="382">
        <f t="shared" si="477"/>
        <v>149</v>
      </c>
      <c r="AH161" s="382">
        <f t="shared" si="478"/>
        <v>144.75</v>
      </c>
      <c r="AI161" s="382">
        <f t="shared" si="479"/>
        <v>95</v>
      </c>
      <c r="AJ161" s="382">
        <f t="shared" si="480"/>
        <v>53.75</v>
      </c>
      <c r="AK161" s="382">
        <f t="shared" si="481"/>
        <v>69</v>
      </c>
      <c r="AL161" s="382">
        <f t="shared" si="482"/>
        <v>75</v>
      </c>
      <c r="AM161" s="382">
        <f t="shared" si="483"/>
        <v>80.25</v>
      </c>
      <c r="AN161" s="453">
        <f t="shared" si="484"/>
        <v>81</v>
      </c>
      <c r="AO161" s="457">
        <f t="shared" si="485"/>
        <v>100</v>
      </c>
      <c r="AP161" s="455">
        <f t="shared" si="486"/>
        <v>80</v>
      </c>
      <c r="AQ161" s="383">
        <f t="shared" si="487"/>
        <v>75</v>
      </c>
      <c r="AR161" s="383">
        <f t="shared" si="488"/>
        <v>30</v>
      </c>
      <c r="AS161" s="383">
        <f t="shared" si="489"/>
        <v>33</v>
      </c>
      <c r="AT161" s="383">
        <f t="shared" si="490"/>
        <v>39</v>
      </c>
      <c r="AU161" s="383">
        <f t="shared" si="491"/>
        <v>40</v>
      </c>
      <c r="AV161" s="383">
        <f t="shared" si="492"/>
        <v>45</v>
      </c>
      <c r="AW161" s="383">
        <f t="shared" si="493"/>
        <v>41</v>
      </c>
      <c r="AX161" s="383">
        <f t="shared" si="424"/>
        <v>189</v>
      </c>
      <c r="AY161" s="383"/>
      <c r="AZ161" s="383">
        <f t="shared" si="443"/>
        <v>100</v>
      </c>
      <c r="BA161" s="382">
        <f t="shared" si="425"/>
        <v>109</v>
      </c>
      <c r="BB161" s="423">
        <v>0</v>
      </c>
      <c r="BC161" s="506">
        <f t="shared" si="415"/>
        <v>20</v>
      </c>
      <c r="BD161" s="382">
        <f t="shared" si="416"/>
        <v>20</v>
      </c>
      <c r="BE161" s="453">
        <f t="shared" si="417"/>
        <v>40</v>
      </c>
      <c r="BF161" s="382">
        <f t="shared" si="426"/>
        <v>-337</v>
      </c>
      <c r="BG161" s="1882">
        <v>140</v>
      </c>
      <c r="BH161" s="1882">
        <v>79</v>
      </c>
      <c r="BI161" s="1882">
        <v>80</v>
      </c>
      <c r="BJ161" s="1882">
        <v>74</v>
      </c>
      <c r="BK161" s="1882">
        <v>24</v>
      </c>
      <c r="BL161" s="1882">
        <v>34</v>
      </c>
      <c r="BM161" s="1882">
        <v>40</v>
      </c>
      <c r="BN161" s="1882">
        <v>40</v>
      </c>
      <c r="BO161" s="1882">
        <v>46</v>
      </c>
      <c r="BP161" s="1882">
        <v>40</v>
      </c>
      <c r="BQ161" s="1882">
        <v>51</v>
      </c>
      <c r="BR161" s="1882">
        <v>55</v>
      </c>
      <c r="BS161" s="1882">
        <v>59</v>
      </c>
      <c r="BT161" s="13"/>
      <c r="BU161" s="384">
        <f t="shared" si="427"/>
        <v>2.0499999999999998</v>
      </c>
      <c r="BV161" s="385">
        <f t="shared" si="428"/>
        <v>2.5214285714285714</v>
      </c>
      <c r="BW161" s="386">
        <f t="shared" si="429"/>
        <v>1.7785714285714285</v>
      </c>
      <c r="BX161" s="3"/>
      <c r="BY161" s="387">
        <f t="shared" si="418"/>
        <v>42</v>
      </c>
      <c r="BZ161" s="382">
        <f t="shared" si="430"/>
        <v>133</v>
      </c>
      <c r="CA161" s="382">
        <f t="shared" si="431"/>
        <v>149</v>
      </c>
      <c r="CB161" s="382">
        <f t="shared" si="432"/>
        <v>209</v>
      </c>
      <c r="CC161" s="382">
        <f t="shared" si="362"/>
        <v>149</v>
      </c>
      <c r="CD161" s="382">
        <f t="shared" si="363"/>
        <v>145</v>
      </c>
      <c r="CE161" s="382">
        <f t="shared" si="364"/>
        <v>95</v>
      </c>
      <c r="CF161" s="382">
        <f t="shared" si="365"/>
        <v>54</v>
      </c>
      <c r="CG161" s="382">
        <f t="shared" si="366"/>
        <v>69</v>
      </c>
      <c r="CH161" s="382">
        <f t="shared" si="367"/>
        <v>75</v>
      </c>
      <c r="CI161" s="382">
        <f t="shared" si="368"/>
        <v>80</v>
      </c>
      <c r="CJ161" s="382">
        <f t="shared" si="369"/>
        <v>81</v>
      </c>
      <c r="CK161" s="388">
        <f t="shared" si="370"/>
        <v>76</v>
      </c>
      <c r="CL161" s="3"/>
      <c r="CM161" s="384">
        <f t="shared" si="419"/>
        <v>111</v>
      </c>
      <c r="CN161" s="385">
        <f t="shared" si="433"/>
        <v>36</v>
      </c>
      <c r="CO161" s="385">
        <f t="shared" si="494"/>
        <v>100</v>
      </c>
      <c r="CP161" s="385">
        <f t="shared" si="495"/>
        <v>80</v>
      </c>
      <c r="CQ161" s="385">
        <f t="shared" si="496"/>
        <v>75</v>
      </c>
      <c r="CR161" s="385">
        <f t="shared" si="497"/>
        <v>30</v>
      </c>
      <c r="CS161" s="385">
        <f t="shared" si="498"/>
        <v>33</v>
      </c>
      <c r="CT161" s="385">
        <f t="shared" si="499"/>
        <v>39</v>
      </c>
      <c r="CU161" s="385">
        <f t="shared" si="500"/>
        <v>40</v>
      </c>
      <c r="CV161" s="385">
        <f t="shared" si="501"/>
        <v>45</v>
      </c>
      <c r="CW161" s="385">
        <f t="shared" si="502"/>
        <v>41</v>
      </c>
      <c r="CX161" s="386">
        <f t="shared" si="503"/>
        <v>41</v>
      </c>
      <c r="CY161" s="3"/>
      <c r="CZ161" s="586"/>
      <c r="DA161" s="582"/>
      <c r="DB161" s="391"/>
      <c r="DC161" s="576"/>
      <c r="DD161" s="389"/>
      <c r="DE161" s="390">
        <v>0</v>
      </c>
      <c r="DF161" s="390">
        <v>0</v>
      </c>
      <c r="DG161" s="390">
        <v>0</v>
      </c>
      <c r="DH161" s="390">
        <f t="shared" si="436"/>
        <v>11</v>
      </c>
      <c r="DI161" s="390"/>
      <c r="DJ161" s="390"/>
      <c r="DK161" s="390"/>
      <c r="DL161" s="390"/>
      <c r="DM161" s="390"/>
      <c r="DN161" s="390"/>
      <c r="DO161" s="390"/>
      <c r="DP161" s="391">
        <f t="shared" si="437"/>
        <v>11</v>
      </c>
      <c r="DQ161" s="376"/>
      <c r="DR161" s="376"/>
      <c r="DS161" s="385">
        <v>2</v>
      </c>
      <c r="DT161" s="385">
        <v>3</v>
      </c>
      <c r="DU161" s="385">
        <v>1200</v>
      </c>
      <c r="DV161" s="385" t="s">
        <v>2620</v>
      </c>
      <c r="DW161" s="385">
        <v>71</v>
      </c>
      <c r="DX161" s="385" t="s">
        <v>2651</v>
      </c>
      <c r="DY161" s="385">
        <v>0</v>
      </c>
      <c r="DZ161" s="385">
        <v>110625</v>
      </c>
      <c r="EA161" s="426"/>
      <c r="EB161" s="398">
        <v>18</v>
      </c>
      <c r="EC161" s="398" t="s">
        <v>2589</v>
      </c>
      <c r="ED161" s="398" t="s">
        <v>1370</v>
      </c>
      <c r="EF161" s="601">
        <f t="shared" si="438"/>
        <v>63</v>
      </c>
      <c r="EG161" s="597">
        <f t="shared" si="439"/>
        <v>20</v>
      </c>
      <c r="EI161" s="605">
        <f t="shared" si="400"/>
        <v>200</v>
      </c>
    </row>
    <row r="162" spans="1:139" s="372" customFormat="1" ht="16.149999999999999" customHeight="1">
      <c r="A162" s="573" t="s">
        <v>69</v>
      </c>
      <c r="B162" s="407" t="s">
        <v>1879</v>
      </c>
      <c r="C162" s="530" t="s">
        <v>1334</v>
      </c>
      <c r="D162" s="393" t="s">
        <v>175</v>
      </c>
      <c r="E162" s="393" t="s">
        <v>71</v>
      </c>
      <c r="F162" s="393"/>
      <c r="G162" s="395">
        <v>102</v>
      </c>
      <c r="H162" s="393" t="s">
        <v>280</v>
      </c>
      <c r="I162" s="393" t="s">
        <v>384</v>
      </c>
      <c r="J162" s="393" t="s">
        <v>48</v>
      </c>
      <c r="K162" s="393"/>
      <c r="L162" s="393" t="s">
        <v>47</v>
      </c>
      <c r="M162" s="396"/>
      <c r="N162" s="392">
        <v>45316</v>
      </c>
      <c r="O162" s="408">
        <v>3</v>
      </c>
      <c r="P162" s="14">
        <v>84973</v>
      </c>
      <c r="Q162" s="14">
        <v>84973</v>
      </c>
      <c r="R162" s="576">
        <v>412</v>
      </c>
      <c r="S162" s="391">
        <v>60</v>
      </c>
      <c r="T162" s="382">
        <v>0</v>
      </c>
      <c r="U162" s="382">
        <v>28</v>
      </c>
      <c r="V162" s="423">
        <v>100</v>
      </c>
      <c r="W162" s="1882">
        <v>28</v>
      </c>
      <c r="X162" s="382">
        <f t="shared" si="445"/>
        <v>100</v>
      </c>
      <c r="Y162" s="423">
        <v>92</v>
      </c>
      <c r="Z162" s="1882">
        <v>100</v>
      </c>
      <c r="AA162" s="382">
        <f t="shared" si="420"/>
        <v>92</v>
      </c>
      <c r="AB162" s="423">
        <v>0</v>
      </c>
      <c r="AC162" s="1882">
        <v>0</v>
      </c>
      <c r="AD162" s="569">
        <v>1.875</v>
      </c>
      <c r="AE162" s="569">
        <v>1.875</v>
      </c>
      <c r="AF162" s="382">
        <f t="shared" si="476"/>
        <v>213.5</v>
      </c>
      <c r="AG162" s="382">
        <f t="shared" si="477"/>
        <v>100</v>
      </c>
      <c r="AH162" s="382">
        <f t="shared" si="478"/>
        <v>0</v>
      </c>
      <c r="AI162" s="382">
        <f t="shared" si="479"/>
        <v>0</v>
      </c>
      <c r="AJ162" s="382">
        <f t="shared" si="480"/>
        <v>0</v>
      </c>
      <c r="AK162" s="382">
        <f t="shared" si="481"/>
        <v>0</v>
      </c>
      <c r="AL162" s="382">
        <f t="shared" si="482"/>
        <v>0</v>
      </c>
      <c r="AM162" s="382">
        <f t="shared" si="483"/>
        <v>0</v>
      </c>
      <c r="AN162" s="453">
        <f t="shared" si="484"/>
        <v>49</v>
      </c>
      <c r="AO162" s="457">
        <f t="shared" si="485"/>
        <v>122</v>
      </c>
      <c r="AP162" s="455">
        <f t="shared" si="486"/>
        <v>12</v>
      </c>
      <c r="AQ162" s="383">
        <f t="shared" si="487"/>
        <v>0</v>
      </c>
      <c r="AR162" s="383">
        <f t="shared" si="488"/>
        <v>0</v>
      </c>
      <c r="AS162" s="383">
        <f t="shared" si="489"/>
        <v>0</v>
      </c>
      <c r="AT162" s="383">
        <f t="shared" si="490"/>
        <v>0</v>
      </c>
      <c r="AU162" s="383">
        <f t="shared" si="491"/>
        <v>0</v>
      </c>
      <c r="AV162" s="383">
        <f t="shared" si="492"/>
        <v>0</v>
      </c>
      <c r="AW162" s="383">
        <f t="shared" si="493"/>
        <v>49</v>
      </c>
      <c r="AX162" s="383">
        <f t="shared" si="424"/>
        <v>220</v>
      </c>
      <c r="AY162" s="383">
        <v>122</v>
      </c>
      <c r="AZ162" s="383">
        <f t="shared" si="443"/>
        <v>0</v>
      </c>
      <c r="BA162" s="382">
        <f t="shared" si="425"/>
        <v>92</v>
      </c>
      <c r="BB162" s="423">
        <v>0</v>
      </c>
      <c r="BC162" s="506">
        <f t="shared" si="415"/>
        <v>28</v>
      </c>
      <c r="BD162" s="382">
        <f t="shared" si="416"/>
        <v>100</v>
      </c>
      <c r="BE162" s="453">
        <f t="shared" si="417"/>
        <v>0</v>
      </c>
      <c r="BF162" s="382">
        <f t="shared" si="426"/>
        <v>-326</v>
      </c>
      <c r="BG162" s="1882">
        <v>126</v>
      </c>
      <c r="BH162" s="1882">
        <v>100</v>
      </c>
      <c r="BI162" s="1882">
        <v>0</v>
      </c>
      <c r="BJ162" s="1882">
        <v>0</v>
      </c>
      <c r="BK162" s="1882">
        <v>0</v>
      </c>
      <c r="BL162" s="1882">
        <v>0</v>
      </c>
      <c r="BM162" s="1882">
        <v>0</v>
      </c>
      <c r="BN162" s="1882">
        <v>0</v>
      </c>
      <c r="BO162" s="1882">
        <v>0</v>
      </c>
      <c r="BP162" s="1882">
        <v>56</v>
      </c>
      <c r="BQ162" s="1882">
        <v>105</v>
      </c>
      <c r="BR162" s="1882">
        <v>112</v>
      </c>
      <c r="BS162" s="1882">
        <v>120</v>
      </c>
      <c r="BT162" s="13"/>
      <c r="BU162" s="384">
        <f t="shared" si="427"/>
        <v>1</v>
      </c>
      <c r="BV162" s="385">
        <f t="shared" si="428"/>
        <v>1</v>
      </c>
      <c r="BW162" s="386">
        <f t="shared" si="429"/>
        <v>1.7301587301587302</v>
      </c>
      <c r="BX162" s="3"/>
      <c r="BY162" s="387">
        <f t="shared" si="418"/>
        <v>28</v>
      </c>
      <c r="BZ162" s="382">
        <f t="shared" si="430"/>
        <v>100</v>
      </c>
      <c r="CA162" s="382">
        <f t="shared" si="431"/>
        <v>92</v>
      </c>
      <c r="CB162" s="382">
        <f t="shared" si="432"/>
        <v>214</v>
      </c>
      <c r="CC162" s="382">
        <f t="shared" si="362"/>
        <v>100</v>
      </c>
      <c r="CD162" s="382">
        <f t="shared" si="363"/>
        <v>0</v>
      </c>
      <c r="CE162" s="382">
        <f t="shared" si="364"/>
        <v>0</v>
      </c>
      <c r="CF162" s="382">
        <f t="shared" si="365"/>
        <v>0</v>
      </c>
      <c r="CG162" s="382">
        <f t="shared" si="366"/>
        <v>0</v>
      </c>
      <c r="CH162" s="382">
        <f t="shared" si="367"/>
        <v>0</v>
      </c>
      <c r="CI162" s="382">
        <f t="shared" si="368"/>
        <v>0</v>
      </c>
      <c r="CJ162" s="382">
        <f t="shared" si="369"/>
        <v>49</v>
      </c>
      <c r="CK162" s="388">
        <f t="shared" si="370"/>
        <v>98</v>
      </c>
      <c r="CL162" s="3"/>
      <c r="CM162" s="384">
        <f t="shared" si="419"/>
        <v>100</v>
      </c>
      <c r="CN162" s="385">
        <f t="shared" si="433"/>
        <v>92</v>
      </c>
      <c r="CO162" s="385">
        <f t="shared" si="494"/>
        <v>122</v>
      </c>
      <c r="CP162" s="385">
        <f t="shared" si="495"/>
        <v>12</v>
      </c>
      <c r="CQ162" s="385">
        <f t="shared" si="496"/>
        <v>0</v>
      </c>
      <c r="CR162" s="385">
        <f t="shared" si="497"/>
        <v>0</v>
      </c>
      <c r="CS162" s="385">
        <f t="shared" si="498"/>
        <v>0</v>
      </c>
      <c r="CT162" s="385">
        <f t="shared" si="499"/>
        <v>0</v>
      </c>
      <c r="CU162" s="385">
        <f t="shared" si="500"/>
        <v>0</v>
      </c>
      <c r="CV162" s="385">
        <f t="shared" si="501"/>
        <v>0</v>
      </c>
      <c r="CW162" s="385">
        <f t="shared" si="502"/>
        <v>49</v>
      </c>
      <c r="CX162" s="386">
        <f t="shared" si="503"/>
        <v>49</v>
      </c>
      <c r="CY162" s="3"/>
      <c r="CZ162" s="586"/>
      <c r="DA162" s="582"/>
      <c r="DB162" s="391">
        <v>480</v>
      </c>
      <c r="DC162" s="576">
        <v>412</v>
      </c>
      <c r="DD162" s="389">
        <v>0</v>
      </c>
      <c r="DE162" s="390">
        <v>0</v>
      </c>
      <c r="DF162" s="390">
        <v>60</v>
      </c>
      <c r="DG162" s="390">
        <v>0</v>
      </c>
      <c r="DH162" s="390">
        <f t="shared" si="436"/>
        <v>0</v>
      </c>
      <c r="DI162" s="390"/>
      <c r="DJ162" s="390"/>
      <c r="DK162" s="390"/>
      <c r="DL162" s="390"/>
      <c r="DM162" s="390"/>
      <c r="DN162" s="390"/>
      <c r="DO162" s="390"/>
      <c r="DP162" s="391">
        <f t="shared" si="437"/>
        <v>60</v>
      </c>
      <c r="DQ162" s="376"/>
      <c r="DR162" s="376"/>
      <c r="DS162" s="385">
        <v>0</v>
      </c>
      <c r="DT162" s="385">
        <v>0</v>
      </c>
      <c r="DU162" s="385">
        <v>0</v>
      </c>
      <c r="DV162" s="385">
        <v>0</v>
      </c>
      <c r="DW162" s="385">
        <v>0</v>
      </c>
      <c r="DX162" s="385">
        <v>0</v>
      </c>
      <c r="DY162" s="385" t="s">
        <v>2733</v>
      </c>
      <c r="DZ162" s="14">
        <v>84973</v>
      </c>
      <c r="EA162" s="426"/>
      <c r="EB162" s="398">
        <v>17</v>
      </c>
      <c r="EC162" s="398" t="s">
        <v>1372</v>
      </c>
      <c r="ED162" s="398" t="s">
        <v>1370</v>
      </c>
      <c r="EF162" s="601">
        <f t="shared" si="438"/>
        <v>30</v>
      </c>
      <c r="EG162" s="597">
        <f t="shared" si="439"/>
        <v>28</v>
      </c>
      <c r="EI162" s="605">
        <f t="shared" si="400"/>
        <v>220</v>
      </c>
    </row>
    <row r="163" spans="1:139" s="372" customFormat="1" ht="16.149999999999999" customHeight="1">
      <c r="A163" s="573" t="s">
        <v>69</v>
      </c>
      <c r="B163" s="407" t="s">
        <v>2176</v>
      </c>
      <c r="C163" s="530" t="s">
        <v>1335</v>
      </c>
      <c r="D163" s="393" t="s">
        <v>175</v>
      </c>
      <c r="E163" s="393" t="s">
        <v>1083</v>
      </c>
      <c r="F163" s="393"/>
      <c r="G163" s="395">
        <v>108</v>
      </c>
      <c r="H163" s="393" t="s">
        <v>280</v>
      </c>
      <c r="I163" s="393" t="s">
        <v>384</v>
      </c>
      <c r="J163" s="393" t="s">
        <v>48</v>
      </c>
      <c r="K163" s="393"/>
      <c r="L163" s="393" t="s">
        <v>47</v>
      </c>
      <c r="M163" s="528"/>
      <c r="N163" s="392">
        <v>45735</v>
      </c>
      <c r="O163" s="408">
        <v>3</v>
      </c>
      <c r="P163" s="14">
        <v>110273</v>
      </c>
      <c r="Q163" s="14">
        <v>110273</v>
      </c>
      <c r="R163" s="576">
        <v>377</v>
      </c>
      <c r="S163" s="391">
        <v>4</v>
      </c>
      <c r="T163" s="382">
        <v>0</v>
      </c>
      <c r="U163" s="382">
        <v>18</v>
      </c>
      <c r="V163" s="423">
        <v>0</v>
      </c>
      <c r="W163" s="1882">
        <v>18</v>
      </c>
      <c r="X163" s="382">
        <f t="shared" si="445"/>
        <v>0</v>
      </c>
      <c r="Y163" s="423">
        <v>0</v>
      </c>
      <c r="Z163" s="1882">
        <v>0</v>
      </c>
      <c r="AA163" s="382">
        <f t="shared" si="420"/>
        <v>0</v>
      </c>
      <c r="AB163" s="423">
        <v>0</v>
      </c>
      <c r="AC163" s="1882">
        <v>0</v>
      </c>
      <c r="AD163" s="569">
        <v>1.875</v>
      </c>
      <c r="AE163" s="569">
        <v>1.875</v>
      </c>
      <c r="AF163" s="382">
        <f t="shared" si="476"/>
        <v>48.375</v>
      </c>
      <c r="AG163" s="382">
        <f t="shared" si="477"/>
        <v>37</v>
      </c>
      <c r="AH163" s="382">
        <f t="shared" si="478"/>
        <v>0</v>
      </c>
      <c r="AI163" s="382">
        <f t="shared" si="479"/>
        <v>0</v>
      </c>
      <c r="AJ163" s="382">
        <f t="shared" si="480"/>
        <v>0</v>
      </c>
      <c r="AK163" s="382">
        <f t="shared" si="481"/>
        <v>0</v>
      </c>
      <c r="AL163" s="382">
        <f t="shared" si="482"/>
        <v>0</v>
      </c>
      <c r="AM163" s="382">
        <f t="shared" si="483"/>
        <v>0</v>
      </c>
      <c r="AN163" s="453">
        <f t="shared" si="484"/>
        <v>49</v>
      </c>
      <c r="AO163" s="457">
        <f t="shared" si="485"/>
        <v>48</v>
      </c>
      <c r="AP163" s="455">
        <f t="shared" si="486"/>
        <v>5</v>
      </c>
      <c r="AQ163" s="383">
        <f t="shared" si="487"/>
        <v>0</v>
      </c>
      <c r="AR163" s="383">
        <f t="shared" si="488"/>
        <v>0</v>
      </c>
      <c r="AS163" s="383">
        <f t="shared" si="489"/>
        <v>0</v>
      </c>
      <c r="AT163" s="383">
        <f t="shared" si="490"/>
        <v>0</v>
      </c>
      <c r="AU163" s="383">
        <f t="shared" si="491"/>
        <v>0</v>
      </c>
      <c r="AV163" s="383">
        <f t="shared" si="492"/>
        <v>0</v>
      </c>
      <c r="AW163" s="383">
        <f t="shared" si="493"/>
        <v>49</v>
      </c>
      <c r="AX163" s="383">
        <f t="shared" si="424"/>
        <v>18</v>
      </c>
      <c r="AY163" s="383">
        <v>48</v>
      </c>
      <c r="AZ163" s="383">
        <f t="shared" si="443"/>
        <v>0</v>
      </c>
      <c r="BA163" s="382">
        <f t="shared" si="425"/>
        <v>0</v>
      </c>
      <c r="BB163" s="423">
        <v>0</v>
      </c>
      <c r="BC163" s="506">
        <f t="shared" si="415"/>
        <v>18</v>
      </c>
      <c r="BD163" s="382">
        <f t="shared" si="416"/>
        <v>0</v>
      </c>
      <c r="BE163" s="453">
        <f t="shared" si="417"/>
        <v>0</v>
      </c>
      <c r="BF163" s="382">
        <f t="shared" si="426"/>
        <v>-53</v>
      </c>
      <c r="BG163" s="1882">
        <v>16</v>
      </c>
      <c r="BH163" s="1882">
        <v>37</v>
      </c>
      <c r="BI163" s="1882">
        <v>0</v>
      </c>
      <c r="BJ163" s="1882">
        <v>0</v>
      </c>
      <c r="BK163" s="1882">
        <v>0</v>
      </c>
      <c r="BL163" s="1882">
        <v>0</v>
      </c>
      <c r="BM163" s="1882">
        <v>0</v>
      </c>
      <c r="BN163" s="1882">
        <v>0</v>
      </c>
      <c r="BO163" s="1882">
        <v>0</v>
      </c>
      <c r="BP163" s="1882">
        <v>56</v>
      </c>
      <c r="BQ163" s="1882">
        <v>63</v>
      </c>
      <c r="BR163" s="1882">
        <v>67</v>
      </c>
      <c r="BS163" s="1882">
        <v>72</v>
      </c>
      <c r="BT163" s="13"/>
      <c r="BU163" s="384">
        <f t="shared" si="427"/>
        <v>1</v>
      </c>
      <c r="BV163" s="385">
        <f t="shared" si="428"/>
        <v>0</v>
      </c>
      <c r="BW163" s="386">
        <f t="shared" si="429"/>
        <v>0</v>
      </c>
      <c r="BX163" s="3"/>
      <c r="BY163" s="387">
        <f t="shared" si="418"/>
        <v>18</v>
      </c>
      <c r="BZ163" s="382">
        <f t="shared" si="430"/>
        <v>0</v>
      </c>
      <c r="CA163" s="382">
        <f t="shared" si="431"/>
        <v>0</v>
      </c>
      <c r="CB163" s="382">
        <f t="shared" si="432"/>
        <v>48</v>
      </c>
      <c r="CC163" s="382">
        <f t="shared" si="362"/>
        <v>37</v>
      </c>
      <c r="CD163" s="382">
        <f t="shared" si="363"/>
        <v>0</v>
      </c>
      <c r="CE163" s="382">
        <f t="shared" si="364"/>
        <v>0</v>
      </c>
      <c r="CF163" s="382">
        <f t="shared" si="365"/>
        <v>0</v>
      </c>
      <c r="CG163" s="382">
        <f t="shared" si="366"/>
        <v>0</v>
      </c>
      <c r="CH163" s="382">
        <f t="shared" si="367"/>
        <v>0</v>
      </c>
      <c r="CI163" s="382">
        <f t="shared" si="368"/>
        <v>0</v>
      </c>
      <c r="CJ163" s="382">
        <f t="shared" si="369"/>
        <v>49</v>
      </c>
      <c r="CK163" s="388">
        <f t="shared" si="370"/>
        <v>98</v>
      </c>
      <c r="CL163" s="3"/>
      <c r="CM163" s="384">
        <f t="shared" si="419"/>
        <v>0</v>
      </c>
      <c r="CN163" s="385">
        <f t="shared" si="433"/>
        <v>0</v>
      </c>
      <c r="CO163" s="385">
        <f t="shared" si="494"/>
        <v>48</v>
      </c>
      <c r="CP163" s="385">
        <f t="shared" si="495"/>
        <v>5</v>
      </c>
      <c r="CQ163" s="385">
        <f t="shared" si="496"/>
        <v>0</v>
      </c>
      <c r="CR163" s="385">
        <f t="shared" si="497"/>
        <v>0</v>
      </c>
      <c r="CS163" s="385">
        <f t="shared" si="498"/>
        <v>0</v>
      </c>
      <c r="CT163" s="385">
        <f t="shared" si="499"/>
        <v>0</v>
      </c>
      <c r="CU163" s="385">
        <f t="shared" si="500"/>
        <v>0</v>
      </c>
      <c r="CV163" s="385">
        <f t="shared" si="501"/>
        <v>0</v>
      </c>
      <c r="CW163" s="385">
        <f t="shared" si="502"/>
        <v>49</v>
      </c>
      <c r="CX163" s="386">
        <f t="shared" si="503"/>
        <v>49</v>
      </c>
      <c r="CY163" s="3"/>
      <c r="CZ163" s="586"/>
      <c r="DA163" s="582"/>
      <c r="DB163" s="391"/>
      <c r="DC163" s="576">
        <v>377</v>
      </c>
      <c r="DD163" s="389">
        <v>4</v>
      </c>
      <c r="DE163" s="390">
        <v>0</v>
      </c>
      <c r="DF163" s="390">
        <v>0</v>
      </c>
      <c r="DG163" s="390">
        <v>0</v>
      </c>
      <c r="DH163" s="390">
        <f t="shared" si="436"/>
        <v>0</v>
      </c>
      <c r="DI163" s="390"/>
      <c r="DJ163" s="390"/>
      <c r="DK163" s="390"/>
      <c r="DL163" s="390"/>
      <c r="DM163" s="390"/>
      <c r="DN163" s="390"/>
      <c r="DO163" s="390"/>
      <c r="DP163" s="391">
        <f t="shared" si="437"/>
        <v>4</v>
      </c>
      <c r="DQ163" s="376"/>
      <c r="DR163" s="376"/>
      <c r="DS163" s="385">
        <v>0</v>
      </c>
      <c r="DT163" s="385">
        <v>0</v>
      </c>
      <c r="DU163" s="385">
        <v>0</v>
      </c>
      <c r="DV163" s="385">
        <v>0</v>
      </c>
      <c r="DW163" s="385">
        <v>0</v>
      </c>
      <c r="DX163" s="385">
        <v>0</v>
      </c>
      <c r="DY163" s="385" t="s">
        <v>2733</v>
      </c>
      <c r="DZ163" s="14">
        <v>110273</v>
      </c>
      <c r="EA163" s="426"/>
      <c r="EB163" s="398">
        <v>19</v>
      </c>
      <c r="EC163" s="398" t="s">
        <v>1372</v>
      </c>
      <c r="ED163" s="398" t="s">
        <v>1370</v>
      </c>
      <c r="EF163" s="601">
        <f t="shared" si="438"/>
        <v>30</v>
      </c>
      <c r="EG163" s="597">
        <f t="shared" si="439"/>
        <v>18</v>
      </c>
      <c r="EI163" s="605">
        <f t="shared" si="400"/>
        <v>18</v>
      </c>
    </row>
    <row r="164" spans="1:139" s="372" customFormat="1" ht="16.149999999999999" customHeight="1">
      <c r="A164" s="573" t="s">
        <v>69</v>
      </c>
      <c r="B164" s="407" t="s">
        <v>1451</v>
      </c>
      <c r="C164" s="530" t="s">
        <v>1451</v>
      </c>
      <c r="D164" s="393" t="s">
        <v>175</v>
      </c>
      <c r="E164" s="393" t="s">
        <v>393</v>
      </c>
      <c r="F164" s="393"/>
      <c r="G164" s="395">
        <v>111</v>
      </c>
      <c r="H164" s="393" t="s">
        <v>269</v>
      </c>
      <c r="I164" s="393" t="s">
        <v>384</v>
      </c>
      <c r="J164" s="393" t="s">
        <v>48</v>
      </c>
      <c r="K164" s="393"/>
      <c r="L164" s="393" t="s">
        <v>47</v>
      </c>
      <c r="M164" s="396"/>
      <c r="N164" s="392">
        <v>43949</v>
      </c>
      <c r="O164" s="408">
        <v>3</v>
      </c>
      <c r="P164" s="14">
        <v>122265</v>
      </c>
      <c r="Q164" s="14">
        <v>122265</v>
      </c>
      <c r="R164" s="576">
        <v>1819</v>
      </c>
      <c r="S164" s="391">
        <v>153</v>
      </c>
      <c r="T164" s="382">
        <v>0</v>
      </c>
      <c r="U164" s="382">
        <v>3</v>
      </c>
      <c r="V164" s="423">
        <v>0</v>
      </c>
      <c r="W164" s="1882">
        <v>3</v>
      </c>
      <c r="X164" s="382">
        <f t="shared" si="445"/>
        <v>0</v>
      </c>
      <c r="Y164" s="423">
        <v>0</v>
      </c>
      <c r="Z164" s="1882">
        <v>0</v>
      </c>
      <c r="AA164" s="382">
        <f t="shared" si="420"/>
        <v>0</v>
      </c>
      <c r="AB164" s="423">
        <v>0</v>
      </c>
      <c r="AC164" s="1882">
        <v>0</v>
      </c>
      <c r="AD164" s="569">
        <v>1.875</v>
      </c>
      <c r="AE164" s="569">
        <v>1.875</v>
      </c>
      <c r="AF164" s="382">
        <f t="shared" si="476"/>
        <v>1119.5</v>
      </c>
      <c r="AG164" s="382">
        <f t="shared" si="477"/>
        <v>500</v>
      </c>
      <c r="AH164" s="382">
        <f t="shared" si="478"/>
        <v>0</v>
      </c>
      <c r="AI164" s="382">
        <f t="shared" si="479"/>
        <v>0</v>
      </c>
      <c r="AJ164" s="382">
        <f t="shared" si="480"/>
        <v>0</v>
      </c>
      <c r="AK164" s="382">
        <f t="shared" si="481"/>
        <v>0</v>
      </c>
      <c r="AL164" s="382">
        <f t="shared" si="482"/>
        <v>0</v>
      </c>
      <c r="AM164" s="382">
        <f t="shared" si="483"/>
        <v>0</v>
      </c>
      <c r="AN164" s="453">
        <f t="shared" si="484"/>
        <v>175</v>
      </c>
      <c r="AO164" s="457">
        <f t="shared" si="485"/>
        <v>1120</v>
      </c>
      <c r="AP164" s="455">
        <f t="shared" si="486"/>
        <v>62</v>
      </c>
      <c r="AQ164" s="383">
        <f t="shared" si="487"/>
        <v>0</v>
      </c>
      <c r="AR164" s="383">
        <f t="shared" si="488"/>
        <v>0</v>
      </c>
      <c r="AS164" s="383">
        <f t="shared" si="489"/>
        <v>0</v>
      </c>
      <c r="AT164" s="383">
        <f t="shared" si="490"/>
        <v>0</v>
      </c>
      <c r="AU164" s="383">
        <f t="shared" si="491"/>
        <v>0</v>
      </c>
      <c r="AV164" s="383">
        <f t="shared" si="492"/>
        <v>0</v>
      </c>
      <c r="AW164" s="383">
        <f t="shared" si="493"/>
        <v>175</v>
      </c>
      <c r="AX164" s="383">
        <f t="shared" si="424"/>
        <v>3</v>
      </c>
      <c r="AY164" s="383">
        <v>1120</v>
      </c>
      <c r="AZ164" s="383">
        <f t="shared" si="443"/>
        <v>0</v>
      </c>
      <c r="BA164" s="382">
        <f t="shared" si="425"/>
        <v>0</v>
      </c>
      <c r="BB164" s="423">
        <v>0</v>
      </c>
      <c r="BC164" s="506">
        <f t="shared" si="415"/>
        <v>3</v>
      </c>
      <c r="BD164" s="382">
        <f t="shared" si="416"/>
        <v>0</v>
      </c>
      <c r="BE164" s="453">
        <f t="shared" si="417"/>
        <v>0</v>
      </c>
      <c r="BF164" s="382">
        <f t="shared" si="426"/>
        <v>-1182</v>
      </c>
      <c r="BG164" s="1882">
        <v>682</v>
      </c>
      <c r="BH164" s="1882">
        <v>500</v>
      </c>
      <c r="BI164" s="1882">
        <v>0</v>
      </c>
      <c r="BJ164" s="1882">
        <v>0</v>
      </c>
      <c r="BK164" s="1882">
        <v>0</v>
      </c>
      <c r="BL164" s="1882">
        <v>0</v>
      </c>
      <c r="BM164" s="1882">
        <v>0</v>
      </c>
      <c r="BN164" s="1882">
        <v>0</v>
      </c>
      <c r="BO164" s="1882">
        <v>0</v>
      </c>
      <c r="BP164" s="1882">
        <v>200</v>
      </c>
      <c r="BQ164" s="1882">
        <v>74</v>
      </c>
      <c r="BR164" s="1882">
        <v>79</v>
      </c>
      <c r="BS164" s="1882">
        <v>85</v>
      </c>
      <c r="BT164" s="13"/>
      <c r="BU164" s="384">
        <f t="shared" si="427"/>
        <v>1</v>
      </c>
      <c r="BV164" s="385">
        <f t="shared" si="428"/>
        <v>0</v>
      </c>
      <c r="BW164" s="386">
        <f t="shared" si="429"/>
        <v>0</v>
      </c>
      <c r="BX164" s="3"/>
      <c r="BY164" s="387">
        <f t="shared" si="418"/>
        <v>3</v>
      </c>
      <c r="BZ164" s="382">
        <f t="shared" si="430"/>
        <v>0</v>
      </c>
      <c r="CA164" s="382">
        <f t="shared" si="431"/>
        <v>0</v>
      </c>
      <c r="CB164" s="382">
        <f t="shared" si="432"/>
        <v>1120</v>
      </c>
      <c r="CC164" s="382">
        <f t="shared" si="362"/>
        <v>500</v>
      </c>
      <c r="CD164" s="382">
        <f t="shared" si="363"/>
        <v>0</v>
      </c>
      <c r="CE164" s="382">
        <f t="shared" si="364"/>
        <v>0</v>
      </c>
      <c r="CF164" s="382">
        <f t="shared" si="365"/>
        <v>0</v>
      </c>
      <c r="CG164" s="382">
        <f t="shared" si="366"/>
        <v>0</v>
      </c>
      <c r="CH164" s="382">
        <f t="shared" si="367"/>
        <v>0</v>
      </c>
      <c r="CI164" s="382">
        <f t="shared" si="368"/>
        <v>0</v>
      </c>
      <c r="CJ164" s="382">
        <f t="shared" si="369"/>
        <v>175</v>
      </c>
      <c r="CK164" s="388">
        <f t="shared" si="370"/>
        <v>350</v>
      </c>
      <c r="CL164" s="3"/>
      <c r="CM164" s="384">
        <f t="shared" si="419"/>
        <v>0</v>
      </c>
      <c r="CN164" s="385">
        <f t="shared" si="433"/>
        <v>0</v>
      </c>
      <c r="CO164" s="385">
        <f t="shared" si="494"/>
        <v>1120</v>
      </c>
      <c r="CP164" s="385">
        <f t="shared" si="495"/>
        <v>62</v>
      </c>
      <c r="CQ164" s="385">
        <f t="shared" si="496"/>
        <v>0</v>
      </c>
      <c r="CR164" s="385">
        <f t="shared" si="497"/>
        <v>0</v>
      </c>
      <c r="CS164" s="385">
        <f t="shared" si="498"/>
        <v>0</v>
      </c>
      <c r="CT164" s="385">
        <f t="shared" si="499"/>
        <v>0</v>
      </c>
      <c r="CU164" s="385">
        <f t="shared" si="500"/>
        <v>0</v>
      </c>
      <c r="CV164" s="385">
        <f t="shared" si="501"/>
        <v>0</v>
      </c>
      <c r="CW164" s="385">
        <f t="shared" si="502"/>
        <v>175</v>
      </c>
      <c r="CX164" s="386">
        <f t="shared" si="503"/>
        <v>175</v>
      </c>
      <c r="CY164" s="3"/>
      <c r="CZ164" s="586">
        <v>293</v>
      </c>
      <c r="DA164" s="582">
        <v>1025</v>
      </c>
      <c r="DB164" s="391">
        <v>1492</v>
      </c>
      <c r="DC164" s="576">
        <v>1819</v>
      </c>
      <c r="DD164" s="389">
        <v>9</v>
      </c>
      <c r="DE164" s="390">
        <v>0</v>
      </c>
      <c r="DF164" s="390">
        <v>144</v>
      </c>
      <c r="DG164" s="390">
        <v>0</v>
      </c>
      <c r="DH164" s="390">
        <f t="shared" si="436"/>
        <v>0</v>
      </c>
      <c r="DI164" s="390"/>
      <c r="DJ164" s="390"/>
      <c r="DK164" s="390"/>
      <c r="DL164" s="390"/>
      <c r="DM164" s="390"/>
      <c r="DN164" s="390"/>
      <c r="DO164" s="390"/>
      <c r="DP164" s="391">
        <f t="shared" si="437"/>
        <v>153</v>
      </c>
      <c r="DQ164" s="376"/>
      <c r="DR164" s="376"/>
      <c r="DS164" s="385">
        <v>0</v>
      </c>
      <c r="DT164" s="385">
        <v>0</v>
      </c>
      <c r="DU164" s="385">
        <v>0</v>
      </c>
      <c r="DV164" s="385">
        <v>0</v>
      </c>
      <c r="DW164" s="385">
        <v>0</v>
      </c>
      <c r="DX164" s="385">
        <v>0</v>
      </c>
      <c r="DY164" s="385" t="s">
        <v>2733</v>
      </c>
      <c r="DZ164" s="14">
        <v>122265</v>
      </c>
      <c r="EA164" s="426"/>
      <c r="EB164" s="398">
        <v>22</v>
      </c>
      <c r="EC164" s="398" t="s">
        <v>1372</v>
      </c>
      <c r="ED164" s="398" t="s">
        <v>1370</v>
      </c>
      <c r="EF164" s="601">
        <f t="shared" si="438"/>
        <v>30</v>
      </c>
      <c r="EG164" s="597">
        <f t="shared" si="439"/>
        <v>3</v>
      </c>
      <c r="EI164" s="605">
        <f t="shared" si="400"/>
        <v>3</v>
      </c>
    </row>
    <row r="165" spans="1:139" s="372" customFormat="1" ht="16.149999999999999" customHeight="1">
      <c r="A165" s="573" t="s">
        <v>272</v>
      </c>
      <c r="B165" s="530" t="s">
        <v>394</v>
      </c>
      <c r="C165" s="530" t="s">
        <v>394</v>
      </c>
      <c r="D165" s="393" t="s">
        <v>175</v>
      </c>
      <c r="E165" s="393" t="s">
        <v>395</v>
      </c>
      <c r="F165" s="396"/>
      <c r="G165" s="395">
        <v>96</v>
      </c>
      <c r="H165" s="393" t="s">
        <v>280</v>
      </c>
      <c r="I165" s="393" t="s">
        <v>396</v>
      </c>
      <c r="J165" s="393" t="s">
        <v>48</v>
      </c>
      <c r="K165" s="393"/>
      <c r="L165" s="393" t="s">
        <v>2130</v>
      </c>
      <c r="M165" s="396"/>
      <c r="N165" s="392">
        <v>43858</v>
      </c>
      <c r="O165" s="408">
        <v>3</v>
      </c>
      <c r="P165" s="14">
        <v>56709</v>
      </c>
      <c r="Q165" s="14">
        <v>56709</v>
      </c>
      <c r="R165" s="576">
        <v>4</v>
      </c>
      <c r="S165" s="391">
        <v>0</v>
      </c>
      <c r="T165" s="382">
        <v>0</v>
      </c>
      <c r="U165" s="382">
        <v>0</v>
      </c>
      <c r="V165" s="423">
        <v>0</v>
      </c>
      <c r="W165" s="1882">
        <v>0</v>
      </c>
      <c r="X165" s="382">
        <f t="shared" si="445"/>
        <v>0</v>
      </c>
      <c r="Y165" s="423">
        <v>0</v>
      </c>
      <c r="Z165" s="1882">
        <v>0</v>
      </c>
      <c r="AA165" s="382">
        <f t="shared" si="420"/>
        <v>0</v>
      </c>
      <c r="AB165" s="423">
        <v>0</v>
      </c>
      <c r="AC165" s="1882">
        <v>0</v>
      </c>
      <c r="AD165" s="569">
        <v>1.875</v>
      </c>
      <c r="AE165" s="569">
        <v>1.875</v>
      </c>
      <c r="AF165" s="382">
        <f t="shared" si="476"/>
        <v>40.125</v>
      </c>
      <c r="AG165" s="382">
        <f t="shared" si="477"/>
        <v>15</v>
      </c>
      <c r="AH165" s="382">
        <f t="shared" si="478"/>
        <v>0</v>
      </c>
      <c r="AI165" s="382">
        <f t="shared" si="479"/>
        <v>0</v>
      </c>
      <c r="AJ165" s="382">
        <f t="shared" si="480"/>
        <v>0</v>
      </c>
      <c r="AK165" s="382">
        <f t="shared" si="481"/>
        <v>0</v>
      </c>
      <c r="AL165" s="382">
        <f t="shared" si="482"/>
        <v>0</v>
      </c>
      <c r="AM165" s="382">
        <f t="shared" si="483"/>
        <v>0</v>
      </c>
      <c r="AN165" s="453">
        <f t="shared" si="484"/>
        <v>0</v>
      </c>
      <c r="AO165" s="457">
        <f t="shared" si="485"/>
        <v>40</v>
      </c>
      <c r="AP165" s="455">
        <f t="shared" si="486"/>
        <v>2</v>
      </c>
      <c r="AQ165" s="383">
        <f t="shared" si="487"/>
        <v>0</v>
      </c>
      <c r="AR165" s="383">
        <f t="shared" si="488"/>
        <v>0</v>
      </c>
      <c r="AS165" s="383">
        <f t="shared" si="489"/>
        <v>0</v>
      </c>
      <c r="AT165" s="383">
        <f t="shared" si="490"/>
        <v>0</v>
      </c>
      <c r="AU165" s="383">
        <f t="shared" si="491"/>
        <v>0</v>
      </c>
      <c r="AV165" s="383">
        <f t="shared" si="492"/>
        <v>0</v>
      </c>
      <c r="AW165" s="383">
        <f t="shared" si="493"/>
        <v>0</v>
      </c>
      <c r="AX165" s="383">
        <f t="shared" si="424"/>
        <v>0</v>
      </c>
      <c r="AY165" s="383">
        <v>40</v>
      </c>
      <c r="AZ165" s="383">
        <f t="shared" si="443"/>
        <v>0</v>
      </c>
      <c r="BA165" s="382">
        <f t="shared" si="425"/>
        <v>0</v>
      </c>
      <c r="BB165" s="423">
        <v>0</v>
      </c>
      <c r="BC165" s="506">
        <f t="shared" si="415"/>
        <v>0</v>
      </c>
      <c r="BD165" s="382">
        <f t="shared" si="416"/>
        <v>0</v>
      </c>
      <c r="BE165" s="453">
        <f t="shared" si="417"/>
        <v>0</v>
      </c>
      <c r="BF165" s="382">
        <f t="shared" si="426"/>
        <v>-42</v>
      </c>
      <c r="BG165" s="1882">
        <v>27</v>
      </c>
      <c r="BH165" s="1882">
        <v>15</v>
      </c>
      <c r="BI165" s="1882">
        <v>0</v>
      </c>
      <c r="BJ165" s="1882">
        <v>0</v>
      </c>
      <c r="BK165" s="1882">
        <v>0</v>
      </c>
      <c r="BL165" s="1882">
        <v>0</v>
      </c>
      <c r="BM165" s="1882">
        <v>0</v>
      </c>
      <c r="BN165" s="1882">
        <v>0</v>
      </c>
      <c r="BO165" s="1882">
        <v>0</v>
      </c>
      <c r="BP165" s="1882">
        <v>0</v>
      </c>
      <c r="BQ165" s="1882">
        <v>3</v>
      </c>
      <c r="BR165" s="1882">
        <v>3</v>
      </c>
      <c r="BS165" s="1882">
        <v>3</v>
      </c>
      <c r="BT165" s="13"/>
      <c r="BU165" s="384">
        <f t="shared" si="427"/>
        <v>0</v>
      </c>
      <c r="BV165" s="385">
        <f t="shared" si="428"/>
        <v>0</v>
      </c>
      <c r="BW165" s="386">
        <f t="shared" si="429"/>
        <v>0</v>
      </c>
      <c r="BX165" s="3"/>
      <c r="BY165" s="387">
        <f t="shared" si="418"/>
        <v>0</v>
      </c>
      <c r="BZ165" s="382">
        <f t="shared" si="430"/>
        <v>0</v>
      </c>
      <c r="CA165" s="382">
        <f t="shared" si="431"/>
        <v>0</v>
      </c>
      <c r="CB165" s="382">
        <f t="shared" si="432"/>
        <v>40</v>
      </c>
      <c r="CC165" s="382">
        <f t="shared" si="362"/>
        <v>15</v>
      </c>
      <c r="CD165" s="382">
        <f t="shared" si="363"/>
        <v>0</v>
      </c>
      <c r="CE165" s="382">
        <f t="shared" si="364"/>
        <v>0</v>
      </c>
      <c r="CF165" s="382">
        <f t="shared" si="365"/>
        <v>0</v>
      </c>
      <c r="CG165" s="382">
        <f t="shared" si="366"/>
        <v>0</v>
      </c>
      <c r="CH165" s="382">
        <f t="shared" si="367"/>
        <v>0</v>
      </c>
      <c r="CI165" s="382">
        <f t="shared" si="368"/>
        <v>0</v>
      </c>
      <c r="CJ165" s="382">
        <f t="shared" si="369"/>
        <v>0</v>
      </c>
      <c r="CK165" s="388">
        <f t="shared" si="370"/>
        <v>0</v>
      </c>
      <c r="CL165" s="3"/>
      <c r="CM165" s="384">
        <f t="shared" si="419"/>
        <v>0</v>
      </c>
      <c r="CN165" s="385">
        <f t="shared" si="433"/>
        <v>0</v>
      </c>
      <c r="CO165" s="385">
        <f t="shared" si="494"/>
        <v>40</v>
      </c>
      <c r="CP165" s="385">
        <f t="shared" si="495"/>
        <v>2</v>
      </c>
      <c r="CQ165" s="385">
        <f t="shared" si="496"/>
        <v>0</v>
      </c>
      <c r="CR165" s="385">
        <f t="shared" si="497"/>
        <v>0</v>
      </c>
      <c r="CS165" s="385">
        <f t="shared" si="498"/>
        <v>0</v>
      </c>
      <c r="CT165" s="385">
        <f t="shared" si="499"/>
        <v>0</v>
      </c>
      <c r="CU165" s="385">
        <f t="shared" si="500"/>
        <v>0</v>
      </c>
      <c r="CV165" s="385">
        <f t="shared" si="501"/>
        <v>0</v>
      </c>
      <c r="CW165" s="385">
        <f t="shared" si="502"/>
        <v>0</v>
      </c>
      <c r="CX165" s="386">
        <f t="shared" si="503"/>
        <v>0</v>
      </c>
      <c r="CY165" s="3"/>
      <c r="CZ165" s="586">
        <v>36</v>
      </c>
      <c r="DA165" s="582">
        <v>52</v>
      </c>
      <c r="DB165" s="391">
        <v>50</v>
      </c>
      <c r="DC165" s="576">
        <v>4</v>
      </c>
      <c r="DD165" s="389">
        <v>0</v>
      </c>
      <c r="DE165" s="390">
        <v>0</v>
      </c>
      <c r="DF165" s="390">
        <v>0</v>
      </c>
      <c r="DG165" s="390">
        <v>0</v>
      </c>
      <c r="DH165" s="390">
        <f t="shared" si="436"/>
        <v>0</v>
      </c>
      <c r="DI165" s="390"/>
      <c r="DJ165" s="390"/>
      <c r="DK165" s="390"/>
      <c r="DL165" s="390"/>
      <c r="DM165" s="390"/>
      <c r="DN165" s="390"/>
      <c r="DO165" s="390"/>
      <c r="DP165" s="391">
        <f t="shared" si="437"/>
        <v>0</v>
      </c>
      <c r="DQ165" s="376"/>
      <c r="DR165" s="376"/>
      <c r="DS165" s="385">
        <v>0</v>
      </c>
      <c r="DT165" s="385">
        <v>0</v>
      </c>
      <c r="DU165" s="385">
        <v>0</v>
      </c>
      <c r="DV165" s="385">
        <v>0</v>
      </c>
      <c r="DW165" s="385">
        <v>0</v>
      </c>
      <c r="DX165" s="385">
        <v>0</v>
      </c>
      <c r="DY165" s="385" t="s">
        <v>2733</v>
      </c>
      <c r="DZ165" s="14">
        <v>56709</v>
      </c>
      <c r="EA165" s="426"/>
      <c r="EB165" s="398">
        <v>15</v>
      </c>
      <c r="EC165" s="398" t="s">
        <v>1377</v>
      </c>
      <c r="ED165" s="398" t="s">
        <v>1374</v>
      </c>
      <c r="EF165" s="601" t="str">
        <f t="shared" si="438"/>
        <v>ok</v>
      </c>
      <c r="EG165" s="597">
        <f t="shared" si="439"/>
        <v>0</v>
      </c>
      <c r="EI165" s="605">
        <f t="shared" si="400"/>
        <v>0</v>
      </c>
    </row>
    <row r="166" spans="1:139" s="372" customFormat="1" ht="16.149999999999999" customHeight="1">
      <c r="A166" s="573" t="s">
        <v>69</v>
      </c>
      <c r="B166" s="530" t="s">
        <v>397</v>
      </c>
      <c r="C166" s="530" t="s">
        <v>397</v>
      </c>
      <c r="D166" s="393" t="s">
        <v>175</v>
      </c>
      <c r="E166" s="393" t="s">
        <v>398</v>
      </c>
      <c r="F166" s="396"/>
      <c r="G166" s="395">
        <v>100</v>
      </c>
      <c r="H166" s="393" t="s">
        <v>280</v>
      </c>
      <c r="I166" s="393" t="s">
        <v>396</v>
      </c>
      <c r="J166" s="393" t="s">
        <v>48</v>
      </c>
      <c r="K166" s="393"/>
      <c r="L166" s="393" t="s">
        <v>2130</v>
      </c>
      <c r="M166" s="396"/>
      <c r="N166" s="392">
        <v>43858</v>
      </c>
      <c r="O166" s="408">
        <v>3</v>
      </c>
      <c r="P166" s="14">
        <v>83628</v>
      </c>
      <c r="Q166" s="14">
        <v>83628</v>
      </c>
      <c r="R166" s="576">
        <v>230</v>
      </c>
      <c r="S166" s="391">
        <v>0</v>
      </c>
      <c r="T166" s="382">
        <v>0</v>
      </c>
      <c r="U166" s="382">
        <v>0</v>
      </c>
      <c r="V166" s="423">
        <v>100</v>
      </c>
      <c r="W166" s="1882">
        <v>100</v>
      </c>
      <c r="X166" s="382">
        <f t="shared" si="445"/>
        <v>0</v>
      </c>
      <c r="Y166" s="423">
        <v>200</v>
      </c>
      <c r="Z166" s="1882">
        <v>0</v>
      </c>
      <c r="AA166" s="382">
        <f t="shared" si="420"/>
        <v>200</v>
      </c>
      <c r="AB166" s="423">
        <v>0</v>
      </c>
      <c r="AC166" s="1882">
        <v>150</v>
      </c>
      <c r="AD166" s="569">
        <v>1.875</v>
      </c>
      <c r="AE166" s="569">
        <v>1.875</v>
      </c>
      <c r="AF166" s="382">
        <f t="shared" si="476"/>
        <v>229.5</v>
      </c>
      <c r="AG166" s="382">
        <f t="shared" si="477"/>
        <v>100</v>
      </c>
      <c r="AH166" s="382">
        <f t="shared" si="478"/>
        <v>0</v>
      </c>
      <c r="AI166" s="382">
        <f t="shared" si="479"/>
        <v>0</v>
      </c>
      <c r="AJ166" s="382">
        <f t="shared" si="480"/>
        <v>0</v>
      </c>
      <c r="AK166" s="382">
        <f t="shared" si="481"/>
        <v>0</v>
      </c>
      <c r="AL166" s="382">
        <f t="shared" si="482"/>
        <v>0</v>
      </c>
      <c r="AM166" s="382">
        <f t="shared" si="483"/>
        <v>0</v>
      </c>
      <c r="AN166" s="453">
        <f t="shared" si="484"/>
        <v>41.125</v>
      </c>
      <c r="AO166" s="457">
        <f t="shared" si="485"/>
        <v>180</v>
      </c>
      <c r="AP166" s="455">
        <f t="shared" si="486"/>
        <v>12</v>
      </c>
      <c r="AQ166" s="383">
        <f t="shared" si="487"/>
        <v>0</v>
      </c>
      <c r="AR166" s="383">
        <f t="shared" si="488"/>
        <v>0</v>
      </c>
      <c r="AS166" s="383">
        <f t="shared" si="489"/>
        <v>0</v>
      </c>
      <c r="AT166" s="383">
        <f t="shared" si="490"/>
        <v>0</v>
      </c>
      <c r="AU166" s="383">
        <f t="shared" si="491"/>
        <v>0</v>
      </c>
      <c r="AV166" s="383">
        <f t="shared" si="492"/>
        <v>0</v>
      </c>
      <c r="AW166" s="383">
        <f t="shared" si="493"/>
        <v>41</v>
      </c>
      <c r="AX166" s="383">
        <f t="shared" si="424"/>
        <v>300</v>
      </c>
      <c r="AY166" s="383">
        <v>180</v>
      </c>
      <c r="AZ166" s="383">
        <f t="shared" si="443"/>
        <v>0</v>
      </c>
      <c r="BA166" s="382">
        <f t="shared" si="425"/>
        <v>50</v>
      </c>
      <c r="BB166" s="423">
        <v>0</v>
      </c>
      <c r="BC166" s="506">
        <f t="shared" si="415"/>
        <v>100</v>
      </c>
      <c r="BD166" s="382">
        <f t="shared" si="416"/>
        <v>0</v>
      </c>
      <c r="BE166" s="453">
        <f t="shared" si="417"/>
        <v>150</v>
      </c>
      <c r="BF166" s="382">
        <f t="shared" si="426"/>
        <v>-492</v>
      </c>
      <c r="BG166" s="1882">
        <v>142</v>
      </c>
      <c r="BH166" s="1882">
        <v>100</v>
      </c>
      <c r="BI166" s="1882">
        <v>0</v>
      </c>
      <c r="BJ166" s="1882">
        <v>0</v>
      </c>
      <c r="BK166" s="1882">
        <v>0</v>
      </c>
      <c r="BL166" s="1882">
        <v>0</v>
      </c>
      <c r="BM166" s="1882">
        <v>0</v>
      </c>
      <c r="BN166" s="1882">
        <v>0</v>
      </c>
      <c r="BO166" s="1882">
        <v>0</v>
      </c>
      <c r="BP166" s="1882">
        <v>47</v>
      </c>
      <c r="BQ166" s="1882">
        <v>53</v>
      </c>
      <c r="BR166" s="1882">
        <v>57</v>
      </c>
      <c r="BS166" s="1882">
        <v>61</v>
      </c>
      <c r="BT166" s="13"/>
      <c r="BU166" s="384">
        <f t="shared" si="427"/>
        <v>0</v>
      </c>
      <c r="BV166" s="385">
        <f t="shared" si="428"/>
        <v>0</v>
      </c>
      <c r="BW166" s="386">
        <f t="shared" si="429"/>
        <v>1.352112676056338</v>
      </c>
      <c r="BX166" s="3"/>
      <c r="BY166" s="387">
        <f t="shared" si="418"/>
        <v>0</v>
      </c>
      <c r="BZ166" s="382">
        <f t="shared" si="430"/>
        <v>0</v>
      </c>
      <c r="CA166" s="382">
        <f t="shared" si="431"/>
        <v>200</v>
      </c>
      <c r="CB166" s="382">
        <f t="shared" si="432"/>
        <v>230</v>
      </c>
      <c r="CC166" s="382">
        <f t="shared" si="362"/>
        <v>100</v>
      </c>
      <c r="CD166" s="382">
        <f t="shared" si="363"/>
        <v>0</v>
      </c>
      <c r="CE166" s="382">
        <f t="shared" si="364"/>
        <v>0</v>
      </c>
      <c r="CF166" s="382">
        <f t="shared" si="365"/>
        <v>0</v>
      </c>
      <c r="CG166" s="382">
        <f t="shared" si="366"/>
        <v>0</v>
      </c>
      <c r="CH166" s="382">
        <f t="shared" si="367"/>
        <v>0</v>
      </c>
      <c r="CI166" s="382">
        <f t="shared" si="368"/>
        <v>0</v>
      </c>
      <c r="CJ166" s="382">
        <f t="shared" si="369"/>
        <v>41</v>
      </c>
      <c r="CK166" s="388">
        <f t="shared" si="370"/>
        <v>82</v>
      </c>
      <c r="CL166" s="3"/>
      <c r="CM166" s="384">
        <f t="shared" si="419"/>
        <v>100</v>
      </c>
      <c r="CN166" s="385">
        <f t="shared" si="433"/>
        <v>200</v>
      </c>
      <c r="CO166" s="385">
        <f t="shared" si="494"/>
        <v>180</v>
      </c>
      <c r="CP166" s="385">
        <f t="shared" si="495"/>
        <v>12</v>
      </c>
      <c r="CQ166" s="385">
        <f t="shared" si="496"/>
        <v>0</v>
      </c>
      <c r="CR166" s="385">
        <f t="shared" si="497"/>
        <v>0</v>
      </c>
      <c r="CS166" s="385">
        <f t="shared" si="498"/>
        <v>0</v>
      </c>
      <c r="CT166" s="385">
        <f t="shared" si="499"/>
        <v>0</v>
      </c>
      <c r="CU166" s="385">
        <f t="shared" si="500"/>
        <v>0</v>
      </c>
      <c r="CV166" s="385">
        <f t="shared" si="501"/>
        <v>0</v>
      </c>
      <c r="CW166" s="385">
        <f t="shared" si="502"/>
        <v>41</v>
      </c>
      <c r="CX166" s="386">
        <f t="shared" si="503"/>
        <v>41</v>
      </c>
      <c r="CY166" s="3"/>
      <c r="CZ166" s="586">
        <v>136</v>
      </c>
      <c r="DA166" s="582">
        <v>42</v>
      </c>
      <c r="DB166" s="391">
        <v>250</v>
      </c>
      <c r="DC166" s="576">
        <v>230</v>
      </c>
      <c r="DD166" s="389">
        <v>0</v>
      </c>
      <c r="DE166" s="390">
        <v>0</v>
      </c>
      <c r="DF166" s="390">
        <v>0</v>
      </c>
      <c r="DG166" s="390">
        <v>0</v>
      </c>
      <c r="DH166" s="390">
        <f t="shared" si="436"/>
        <v>0</v>
      </c>
      <c r="DI166" s="390"/>
      <c r="DJ166" s="390"/>
      <c r="DK166" s="390"/>
      <c r="DL166" s="390"/>
      <c r="DM166" s="390"/>
      <c r="DN166" s="390"/>
      <c r="DO166" s="390"/>
      <c r="DP166" s="391">
        <f t="shared" si="437"/>
        <v>0</v>
      </c>
      <c r="DQ166" s="376"/>
      <c r="DR166" s="376"/>
      <c r="DS166" s="385">
        <v>0</v>
      </c>
      <c r="DT166" s="385">
        <v>0</v>
      </c>
      <c r="DU166" s="385">
        <v>0</v>
      </c>
      <c r="DV166" s="385">
        <v>0</v>
      </c>
      <c r="DW166" s="385">
        <v>0</v>
      </c>
      <c r="DX166" s="385">
        <v>0</v>
      </c>
      <c r="DY166" s="385" t="s">
        <v>2733</v>
      </c>
      <c r="DZ166" s="14">
        <v>83628</v>
      </c>
      <c r="EA166" s="426"/>
      <c r="EB166" s="398">
        <v>17</v>
      </c>
      <c r="EC166" s="398" t="s">
        <v>1372</v>
      </c>
      <c r="ED166" s="398" t="s">
        <v>1370</v>
      </c>
      <c r="EF166" s="601">
        <f t="shared" si="438"/>
        <v>0</v>
      </c>
      <c r="EG166" s="597">
        <f t="shared" si="439"/>
        <v>100</v>
      </c>
      <c r="EI166" s="605">
        <f t="shared" si="400"/>
        <v>300</v>
      </c>
    </row>
    <row r="167" spans="1:139" s="372" customFormat="1" ht="16.149999999999999" customHeight="1">
      <c r="A167" s="573" t="s">
        <v>272</v>
      </c>
      <c r="B167" s="530" t="s">
        <v>399</v>
      </c>
      <c r="C167" s="530" t="s">
        <v>399</v>
      </c>
      <c r="D167" s="393" t="s">
        <v>175</v>
      </c>
      <c r="E167" s="393" t="s">
        <v>400</v>
      </c>
      <c r="F167" s="396"/>
      <c r="G167" s="395">
        <v>98</v>
      </c>
      <c r="H167" s="393" t="s">
        <v>280</v>
      </c>
      <c r="I167" s="393" t="s">
        <v>396</v>
      </c>
      <c r="J167" s="393" t="s">
        <v>48</v>
      </c>
      <c r="K167" s="393"/>
      <c r="L167" s="393" t="s">
        <v>2130</v>
      </c>
      <c r="M167" s="396"/>
      <c r="N167" s="392">
        <v>43858</v>
      </c>
      <c r="O167" s="408">
        <v>3</v>
      </c>
      <c r="P167" s="14">
        <v>70652</v>
      </c>
      <c r="Q167" s="14">
        <v>70652</v>
      </c>
      <c r="R167" s="576">
        <v>45</v>
      </c>
      <c r="S167" s="391">
        <v>8</v>
      </c>
      <c r="T167" s="382">
        <v>4</v>
      </c>
      <c r="U167" s="382">
        <v>8</v>
      </c>
      <c r="V167" s="423">
        <v>0</v>
      </c>
      <c r="W167" s="1882">
        <v>8</v>
      </c>
      <c r="X167" s="382">
        <f t="shared" si="445"/>
        <v>0</v>
      </c>
      <c r="Y167" s="423">
        <v>0</v>
      </c>
      <c r="Z167" s="1882">
        <v>0</v>
      </c>
      <c r="AA167" s="382">
        <f t="shared" si="420"/>
        <v>0</v>
      </c>
      <c r="AB167" s="423">
        <v>0</v>
      </c>
      <c r="AC167" s="1882">
        <v>0</v>
      </c>
      <c r="AD167" s="569">
        <v>1.875</v>
      </c>
      <c r="AE167" s="569">
        <v>1.875</v>
      </c>
      <c r="AF167" s="382">
        <f t="shared" si="476"/>
        <v>0</v>
      </c>
      <c r="AG167" s="382">
        <f t="shared" si="477"/>
        <v>0</v>
      </c>
      <c r="AH167" s="382">
        <f t="shared" si="478"/>
        <v>0</v>
      </c>
      <c r="AI167" s="382">
        <f t="shared" si="479"/>
        <v>0</v>
      </c>
      <c r="AJ167" s="382">
        <f t="shared" si="480"/>
        <v>0</v>
      </c>
      <c r="AK167" s="382">
        <f t="shared" si="481"/>
        <v>0</v>
      </c>
      <c r="AL167" s="382">
        <f t="shared" si="482"/>
        <v>0</v>
      </c>
      <c r="AM167" s="382">
        <f t="shared" si="483"/>
        <v>0</v>
      </c>
      <c r="AN167" s="453">
        <f t="shared" si="484"/>
        <v>0</v>
      </c>
      <c r="AO167" s="457">
        <f t="shared" si="485"/>
        <v>0</v>
      </c>
      <c r="AP167" s="455">
        <f t="shared" si="486"/>
        <v>0</v>
      </c>
      <c r="AQ167" s="383">
        <f t="shared" si="487"/>
        <v>0</v>
      </c>
      <c r="AR167" s="383">
        <f t="shared" si="488"/>
        <v>0</v>
      </c>
      <c r="AS167" s="383">
        <f t="shared" si="489"/>
        <v>0</v>
      </c>
      <c r="AT167" s="383">
        <f t="shared" si="490"/>
        <v>0</v>
      </c>
      <c r="AU167" s="383">
        <f t="shared" si="491"/>
        <v>0</v>
      </c>
      <c r="AV167" s="383">
        <f t="shared" si="492"/>
        <v>0</v>
      </c>
      <c r="AW167" s="383">
        <f t="shared" si="493"/>
        <v>0</v>
      </c>
      <c r="AX167" s="383">
        <f t="shared" si="424"/>
        <v>8</v>
      </c>
      <c r="AY167" s="383">
        <v>0</v>
      </c>
      <c r="AZ167" s="383">
        <f t="shared" si="443"/>
        <v>0</v>
      </c>
      <c r="BA167" s="382">
        <f t="shared" si="425"/>
        <v>0</v>
      </c>
      <c r="BB167" s="423">
        <v>0</v>
      </c>
      <c r="BC167" s="506">
        <f t="shared" si="415"/>
        <v>8</v>
      </c>
      <c r="BD167" s="382">
        <f t="shared" si="416"/>
        <v>0</v>
      </c>
      <c r="BE167" s="453">
        <f t="shared" si="417"/>
        <v>0</v>
      </c>
      <c r="BF167" s="382">
        <f t="shared" si="426"/>
        <v>0</v>
      </c>
      <c r="BG167" s="1882">
        <v>0</v>
      </c>
      <c r="BH167" s="1882">
        <v>0</v>
      </c>
      <c r="BI167" s="1882">
        <v>0</v>
      </c>
      <c r="BJ167" s="1882">
        <v>0</v>
      </c>
      <c r="BK167" s="1882">
        <v>0</v>
      </c>
      <c r="BL167" s="1882">
        <v>0</v>
      </c>
      <c r="BM167" s="1882">
        <v>0</v>
      </c>
      <c r="BN167" s="1882">
        <v>0</v>
      </c>
      <c r="BO167" s="1882">
        <v>0</v>
      </c>
      <c r="BP167" s="1882">
        <v>0</v>
      </c>
      <c r="BQ167" s="1882">
        <v>14</v>
      </c>
      <c r="BR167" s="1882">
        <v>15</v>
      </c>
      <c r="BS167" s="1882">
        <v>16</v>
      </c>
      <c r="BT167" s="13"/>
      <c r="BU167" s="384">
        <f t="shared" si="427"/>
        <v>1</v>
      </c>
      <c r="BV167" s="385">
        <f t="shared" si="428"/>
        <v>0</v>
      </c>
      <c r="BW167" s="386">
        <f t="shared" si="429"/>
        <v>0</v>
      </c>
      <c r="BX167" s="3"/>
      <c r="BY167" s="387">
        <f t="shared" si="418"/>
        <v>8</v>
      </c>
      <c r="BZ167" s="382">
        <f t="shared" si="430"/>
        <v>0</v>
      </c>
      <c r="CA167" s="382">
        <f t="shared" si="431"/>
        <v>0</v>
      </c>
      <c r="CB167" s="382">
        <f t="shared" si="432"/>
        <v>0</v>
      </c>
      <c r="CC167" s="382">
        <f t="shared" si="362"/>
        <v>0</v>
      </c>
      <c r="CD167" s="382">
        <f t="shared" si="363"/>
        <v>0</v>
      </c>
      <c r="CE167" s="382">
        <f t="shared" si="364"/>
        <v>0</v>
      </c>
      <c r="CF167" s="382">
        <f t="shared" si="365"/>
        <v>0</v>
      </c>
      <c r="CG167" s="382">
        <f t="shared" si="366"/>
        <v>0</v>
      </c>
      <c r="CH167" s="382">
        <f t="shared" si="367"/>
        <v>0</v>
      </c>
      <c r="CI167" s="382">
        <f t="shared" si="368"/>
        <v>0</v>
      </c>
      <c r="CJ167" s="382">
        <f t="shared" si="369"/>
        <v>0</v>
      </c>
      <c r="CK167" s="388">
        <f t="shared" si="370"/>
        <v>0</v>
      </c>
      <c r="CL167" s="3"/>
      <c r="CM167" s="384">
        <f t="shared" si="419"/>
        <v>0</v>
      </c>
      <c r="CN167" s="385">
        <f t="shared" si="433"/>
        <v>0</v>
      </c>
      <c r="CO167" s="385">
        <f t="shared" si="494"/>
        <v>0</v>
      </c>
      <c r="CP167" s="385">
        <f t="shared" si="495"/>
        <v>0</v>
      </c>
      <c r="CQ167" s="385">
        <f t="shared" si="496"/>
        <v>0</v>
      </c>
      <c r="CR167" s="385">
        <f t="shared" si="497"/>
        <v>0</v>
      </c>
      <c r="CS167" s="385">
        <f t="shared" si="498"/>
        <v>0</v>
      </c>
      <c r="CT167" s="385">
        <f t="shared" si="499"/>
        <v>0</v>
      </c>
      <c r="CU167" s="385">
        <f t="shared" si="500"/>
        <v>0</v>
      </c>
      <c r="CV167" s="385">
        <f t="shared" si="501"/>
        <v>0</v>
      </c>
      <c r="CW167" s="385">
        <f t="shared" si="502"/>
        <v>0</v>
      </c>
      <c r="CX167" s="386">
        <f t="shared" si="503"/>
        <v>0</v>
      </c>
      <c r="CY167" s="3"/>
      <c r="CZ167" s="586">
        <v>40</v>
      </c>
      <c r="DA167" s="582">
        <v>42</v>
      </c>
      <c r="DB167" s="391">
        <v>150</v>
      </c>
      <c r="DC167" s="576">
        <v>45</v>
      </c>
      <c r="DD167" s="389">
        <v>4</v>
      </c>
      <c r="DE167" s="390">
        <v>0</v>
      </c>
      <c r="DF167" s="390">
        <v>0</v>
      </c>
      <c r="DG167" s="390">
        <v>0</v>
      </c>
      <c r="DH167" s="390">
        <f t="shared" si="436"/>
        <v>4</v>
      </c>
      <c r="DI167" s="390"/>
      <c r="DJ167" s="390"/>
      <c r="DK167" s="390"/>
      <c r="DL167" s="390"/>
      <c r="DM167" s="390"/>
      <c r="DN167" s="390"/>
      <c r="DO167" s="390"/>
      <c r="DP167" s="391">
        <f t="shared" si="437"/>
        <v>8</v>
      </c>
      <c r="DQ167" s="376"/>
      <c r="DR167" s="376"/>
      <c r="DS167" s="385">
        <v>0</v>
      </c>
      <c r="DT167" s="385">
        <v>0</v>
      </c>
      <c r="DU167" s="385">
        <v>0</v>
      </c>
      <c r="DV167" s="385">
        <v>0</v>
      </c>
      <c r="DW167" s="385">
        <v>0</v>
      </c>
      <c r="DX167" s="385">
        <v>0</v>
      </c>
      <c r="DY167" s="385" t="s">
        <v>2733</v>
      </c>
      <c r="DZ167" s="14">
        <v>70652</v>
      </c>
      <c r="EA167" s="426"/>
      <c r="EB167" s="398">
        <v>15</v>
      </c>
      <c r="EC167" s="398" t="s">
        <v>1377</v>
      </c>
      <c r="ED167" s="398" t="s">
        <v>1374</v>
      </c>
      <c r="EF167" s="601">
        <f t="shared" si="438"/>
        <v>30</v>
      </c>
      <c r="EG167" s="597">
        <f t="shared" si="439"/>
        <v>8</v>
      </c>
      <c r="EI167" s="605">
        <f t="shared" si="400"/>
        <v>12</v>
      </c>
    </row>
    <row r="168" spans="1:139" s="372" customFormat="1" ht="16.149999999999999" customHeight="1">
      <c r="A168" s="573" t="s">
        <v>272</v>
      </c>
      <c r="B168" s="530" t="s">
        <v>401</v>
      </c>
      <c r="C168" s="530" t="s">
        <v>401</v>
      </c>
      <c r="D168" s="393" t="s">
        <v>175</v>
      </c>
      <c r="E168" s="393" t="s">
        <v>383</v>
      </c>
      <c r="F168" s="396"/>
      <c r="G168" s="395">
        <v>100</v>
      </c>
      <c r="H168" s="393" t="s">
        <v>280</v>
      </c>
      <c r="I168" s="393" t="s">
        <v>396</v>
      </c>
      <c r="J168" s="393" t="s">
        <v>48</v>
      </c>
      <c r="K168" s="393"/>
      <c r="L168" s="393" t="s">
        <v>2130</v>
      </c>
      <c r="M168" s="396"/>
      <c r="N168" s="392">
        <v>43858</v>
      </c>
      <c r="O168" s="408">
        <v>3</v>
      </c>
      <c r="P168" s="14">
        <v>74126</v>
      </c>
      <c r="Q168" s="14">
        <v>74126</v>
      </c>
      <c r="R168" s="576">
        <v>100</v>
      </c>
      <c r="S168" s="391">
        <v>0</v>
      </c>
      <c r="T168" s="382">
        <v>0</v>
      </c>
      <c r="U168" s="382">
        <v>0</v>
      </c>
      <c r="V168" s="423">
        <v>60</v>
      </c>
      <c r="W168" s="1882">
        <v>0</v>
      </c>
      <c r="X168" s="382">
        <f t="shared" si="445"/>
        <v>60</v>
      </c>
      <c r="Y168" s="423">
        <v>172</v>
      </c>
      <c r="Z168" s="1882">
        <v>0</v>
      </c>
      <c r="AA168" s="382">
        <f t="shared" si="420"/>
        <v>232</v>
      </c>
      <c r="AB168" s="607">
        <v>0</v>
      </c>
      <c r="AC168" s="1882">
        <v>150</v>
      </c>
      <c r="AD168" s="569">
        <v>1.875</v>
      </c>
      <c r="AE168" s="569">
        <v>1.875</v>
      </c>
      <c r="AF168" s="382">
        <f t="shared" si="476"/>
        <v>251.5</v>
      </c>
      <c r="AG168" s="382">
        <f t="shared" si="477"/>
        <v>100</v>
      </c>
      <c r="AH168" s="382">
        <f t="shared" si="478"/>
        <v>0</v>
      </c>
      <c r="AI168" s="382">
        <f t="shared" si="479"/>
        <v>0</v>
      </c>
      <c r="AJ168" s="382">
        <f t="shared" si="480"/>
        <v>0</v>
      </c>
      <c r="AK168" s="382">
        <f t="shared" si="481"/>
        <v>0</v>
      </c>
      <c r="AL168" s="382">
        <f t="shared" si="482"/>
        <v>0</v>
      </c>
      <c r="AM168" s="382">
        <f t="shared" si="483"/>
        <v>0</v>
      </c>
      <c r="AN168" s="453">
        <f t="shared" si="484"/>
        <v>23.625</v>
      </c>
      <c r="AO168" s="457">
        <f t="shared" si="485"/>
        <v>170</v>
      </c>
      <c r="AP168" s="455">
        <f t="shared" si="486"/>
        <v>12</v>
      </c>
      <c r="AQ168" s="383">
        <f t="shared" si="487"/>
        <v>0</v>
      </c>
      <c r="AR168" s="383">
        <f t="shared" si="488"/>
        <v>0</v>
      </c>
      <c r="AS168" s="383">
        <f t="shared" si="489"/>
        <v>0</v>
      </c>
      <c r="AT168" s="383">
        <f t="shared" si="490"/>
        <v>0</v>
      </c>
      <c r="AU168" s="383">
        <f t="shared" si="491"/>
        <v>0</v>
      </c>
      <c r="AV168" s="383">
        <f t="shared" si="492"/>
        <v>0</v>
      </c>
      <c r="AW168" s="383">
        <f t="shared" si="493"/>
        <v>24</v>
      </c>
      <c r="AX168" s="383">
        <f t="shared" si="424"/>
        <v>232</v>
      </c>
      <c r="AY168" s="383">
        <v>170</v>
      </c>
      <c r="AZ168" s="383">
        <f t="shared" si="443"/>
        <v>0</v>
      </c>
      <c r="BA168" s="382">
        <f t="shared" si="425"/>
        <v>82</v>
      </c>
      <c r="BB168" s="423">
        <v>0</v>
      </c>
      <c r="BC168" s="506">
        <f t="shared" si="415"/>
        <v>0</v>
      </c>
      <c r="BD168" s="382">
        <f t="shared" si="416"/>
        <v>0</v>
      </c>
      <c r="BE168" s="453">
        <f t="shared" si="417"/>
        <v>150</v>
      </c>
      <c r="BF168" s="382">
        <f t="shared" si="426"/>
        <v>-414</v>
      </c>
      <c r="BG168" s="1882">
        <v>164</v>
      </c>
      <c r="BH168" s="1882">
        <v>100</v>
      </c>
      <c r="BI168" s="1882">
        <v>0</v>
      </c>
      <c r="BJ168" s="1882">
        <v>0</v>
      </c>
      <c r="BK168" s="1882">
        <v>0</v>
      </c>
      <c r="BL168" s="1882">
        <v>0</v>
      </c>
      <c r="BM168" s="1882">
        <v>0</v>
      </c>
      <c r="BN168" s="1882">
        <v>0</v>
      </c>
      <c r="BO168" s="1882">
        <v>0</v>
      </c>
      <c r="BP168" s="1882">
        <v>27</v>
      </c>
      <c r="BQ168" s="1882">
        <v>29</v>
      </c>
      <c r="BR168" s="1882">
        <v>31</v>
      </c>
      <c r="BS168" s="1882">
        <v>33</v>
      </c>
      <c r="BT168" s="13"/>
      <c r="BU168" s="384">
        <f t="shared" si="427"/>
        <v>0</v>
      </c>
      <c r="BV168" s="385">
        <f t="shared" si="428"/>
        <v>1.4</v>
      </c>
      <c r="BW168" s="386">
        <f t="shared" si="429"/>
        <v>1.5</v>
      </c>
      <c r="BX168" s="3"/>
      <c r="BY168" s="387">
        <f t="shared" si="418"/>
        <v>0</v>
      </c>
      <c r="BZ168" s="382">
        <f t="shared" si="430"/>
        <v>60</v>
      </c>
      <c r="CA168" s="382">
        <f t="shared" si="431"/>
        <v>232</v>
      </c>
      <c r="CB168" s="382">
        <f t="shared" si="432"/>
        <v>252</v>
      </c>
      <c r="CC168" s="382">
        <f t="shared" si="362"/>
        <v>100</v>
      </c>
      <c r="CD168" s="382">
        <f t="shared" si="363"/>
        <v>0</v>
      </c>
      <c r="CE168" s="382">
        <f t="shared" si="364"/>
        <v>0</v>
      </c>
      <c r="CF168" s="382">
        <f t="shared" si="365"/>
        <v>0</v>
      </c>
      <c r="CG168" s="382">
        <f t="shared" si="366"/>
        <v>0</v>
      </c>
      <c r="CH168" s="382">
        <f t="shared" si="367"/>
        <v>0</v>
      </c>
      <c r="CI168" s="382">
        <f t="shared" si="368"/>
        <v>0</v>
      </c>
      <c r="CJ168" s="382">
        <f t="shared" si="369"/>
        <v>24</v>
      </c>
      <c r="CK168" s="388">
        <f t="shared" si="370"/>
        <v>48</v>
      </c>
      <c r="CL168" s="3"/>
      <c r="CM168" s="384">
        <f t="shared" si="419"/>
        <v>60</v>
      </c>
      <c r="CN168" s="385">
        <f t="shared" si="433"/>
        <v>172</v>
      </c>
      <c r="CO168" s="385">
        <f t="shared" si="494"/>
        <v>170</v>
      </c>
      <c r="CP168" s="385">
        <f t="shared" si="495"/>
        <v>12</v>
      </c>
      <c r="CQ168" s="385">
        <f t="shared" si="496"/>
        <v>0</v>
      </c>
      <c r="CR168" s="385">
        <f t="shared" si="497"/>
        <v>0</v>
      </c>
      <c r="CS168" s="385">
        <f t="shared" si="498"/>
        <v>0</v>
      </c>
      <c r="CT168" s="385">
        <f t="shared" si="499"/>
        <v>0</v>
      </c>
      <c r="CU168" s="385">
        <f t="shared" si="500"/>
        <v>0</v>
      </c>
      <c r="CV168" s="385">
        <f t="shared" si="501"/>
        <v>0</v>
      </c>
      <c r="CW168" s="385">
        <f t="shared" si="502"/>
        <v>24</v>
      </c>
      <c r="CX168" s="386">
        <f t="shared" si="503"/>
        <v>24</v>
      </c>
      <c r="CY168" s="3"/>
      <c r="CZ168" s="586">
        <v>400</v>
      </c>
      <c r="DA168" s="582">
        <v>56</v>
      </c>
      <c r="DB168" s="391">
        <v>84</v>
      </c>
      <c r="DC168" s="576">
        <v>100</v>
      </c>
      <c r="DD168" s="389">
        <v>0</v>
      </c>
      <c r="DE168" s="390">
        <v>0</v>
      </c>
      <c r="DF168" s="390">
        <v>0</v>
      </c>
      <c r="DG168" s="390">
        <v>0</v>
      </c>
      <c r="DH168" s="390">
        <f t="shared" si="436"/>
        <v>0</v>
      </c>
      <c r="DI168" s="390"/>
      <c r="DJ168" s="390"/>
      <c r="DK168" s="390"/>
      <c r="DL168" s="390"/>
      <c r="DM168" s="390"/>
      <c r="DN168" s="390"/>
      <c r="DO168" s="390"/>
      <c r="DP168" s="391">
        <f t="shared" si="437"/>
        <v>0</v>
      </c>
      <c r="DQ168" s="376"/>
      <c r="DR168" s="376"/>
      <c r="DS168" s="385">
        <v>0</v>
      </c>
      <c r="DT168" s="385">
        <v>0</v>
      </c>
      <c r="DU168" s="385">
        <v>0</v>
      </c>
      <c r="DV168" s="385">
        <v>0</v>
      </c>
      <c r="DW168" s="385">
        <v>0</v>
      </c>
      <c r="DX168" s="385">
        <v>0</v>
      </c>
      <c r="DY168" s="385" t="s">
        <v>2733</v>
      </c>
      <c r="DZ168" s="14">
        <v>74126</v>
      </c>
      <c r="EA168" s="426"/>
      <c r="EB168" s="398">
        <v>16</v>
      </c>
      <c r="EC168" s="398" t="s">
        <v>1377</v>
      </c>
      <c r="ED168" s="398" t="s">
        <v>1374</v>
      </c>
      <c r="EF168" s="601" t="str">
        <f t="shared" si="438"/>
        <v>ok</v>
      </c>
      <c r="EG168" s="597">
        <f t="shared" si="439"/>
        <v>0</v>
      </c>
      <c r="EI168" s="605">
        <f t="shared" si="400"/>
        <v>232</v>
      </c>
    </row>
    <row r="169" spans="1:139" s="372" customFormat="1" ht="16.149999999999999" customHeight="1">
      <c r="A169" s="573" t="s">
        <v>69</v>
      </c>
      <c r="B169" s="530" t="s">
        <v>402</v>
      </c>
      <c r="C169" s="530" t="s">
        <v>402</v>
      </c>
      <c r="D169" s="393" t="s">
        <v>175</v>
      </c>
      <c r="E169" s="393" t="s">
        <v>349</v>
      </c>
      <c r="F169" s="396"/>
      <c r="G169" s="395">
        <v>98</v>
      </c>
      <c r="H169" s="393" t="s">
        <v>269</v>
      </c>
      <c r="I169" s="393" t="s">
        <v>396</v>
      </c>
      <c r="J169" s="393" t="s">
        <v>48</v>
      </c>
      <c r="K169" s="393"/>
      <c r="L169" s="393" t="s">
        <v>2130</v>
      </c>
      <c r="M169" s="396"/>
      <c r="N169" s="392">
        <v>43858</v>
      </c>
      <c r="O169" s="408">
        <v>3</v>
      </c>
      <c r="P169" s="14">
        <v>86690</v>
      </c>
      <c r="Q169" s="14">
        <v>86690</v>
      </c>
      <c r="R169" s="576">
        <v>1528</v>
      </c>
      <c r="S169" s="391">
        <v>0</v>
      </c>
      <c r="T169" s="382">
        <v>0</v>
      </c>
      <c r="U169" s="382">
        <v>0</v>
      </c>
      <c r="V169" s="423">
        <v>400</v>
      </c>
      <c r="W169" s="1882">
        <v>0</v>
      </c>
      <c r="X169" s="382">
        <f t="shared" si="445"/>
        <v>400</v>
      </c>
      <c r="Y169" s="423">
        <v>1112</v>
      </c>
      <c r="Z169" s="1882">
        <v>400</v>
      </c>
      <c r="AA169" s="382">
        <f t="shared" si="420"/>
        <v>1112</v>
      </c>
      <c r="AB169" s="423">
        <v>0</v>
      </c>
      <c r="AC169" s="1882">
        <v>500</v>
      </c>
      <c r="AD169" s="569">
        <v>1.875</v>
      </c>
      <c r="AE169" s="569">
        <v>1.875</v>
      </c>
      <c r="AF169" s="382">
        <f t="shared" si="476"/>
        <v>1461.5</v>
      </c>
      <c r="AG169" s="382">
        <f t="shared" si="477"/>
        <v>500</v>
      </c>
      <c r="AH169" s="382">
        <f t="shared" si="478"/>
        <v>0</v>
      </c>
      <c r="AI169" s="382">
        <f t="shared" si="479"/>
        <v>0</v>
      </c>
      <c r="AJ169" s="382">
        <f t="shared" si="480"/>
        <v>0</v>
      </c>
      <c r="AK169" s="382">
        <f t="shared" si="481"/>
        <v>0</v>
      </c>
      <c r="AL169" s="382">
        <f t="shared" si="482"/>
        <v>0</v>
      </c>
      <c r="AM169" s="382">
        <f t="shared" si="483"/>
        <v>0</v>
      </c>
      <c r="AN169" s="453">
        <f t="shared" si="484"/>
        <v>196.875</v>
      </c>
      <c r="AO169" s="457">
        <f t="shared" si="485"/>
        <v>850</v>
      </c>
      <c r="AP169" s="455">
        <f t="shared" si="486"/>
        <v>62</v>
      </c>
      <c r="AQ169" s="383">
        <f t="shared" si="487"/>
        <v>0</v>
      </c>
      <c r="AR169" s="383">
        <f t="shared" si="488"/>
        <v>0</v>
      </c>
      <c r="AS169" s="383">
        <f t="shared" si="489"/>
        <v>0</v>
      </c>
      <c r="AT169" s="383">
        <f t="shared" si="490"/>
        <v>0</v>
      </c>
      <c r="AU169" s="383">
        <f t="shared" si="491"/>
        <v>0</v>
      </c>
      <c r="AV169" s="383">
        <f t="shared" si="492"/>
        <v>0</v>
      </c>
      <c r="AW169" s="383">
        <f t="shared" si="493"/>
        <v>197</v>
      </c>
      <c r="AX169" s="383">
        <f t="shared" si="424"/>
        <v>1512</v>
      </c>
      <c r="AY169" s="383">
        <v>850</v>
      </c>
      <c r="AZ169" s="383">
        <f t="shared" si="443"/>
        <v>0</v>
      </c>
      <c r="BA169" s="382">
        <f t="shared" si="425"/>
        <v>612</v>
      </c>
      <c r="BB169" s="423">
        <v>0</v>
      </c>
      <c r="BC169" s="506">
        <f t="shared" si="415"/>
        <v>0</v>
      </c>
      <c r="BD169" s="382">
        <f t="shared" si="416"/>
        <v>400</v>
      </c>
      <c r="BE169" s="453">
        <f t="shared" si="417"/>
        <v>500</v>
      </c>
      <c r="BF169" s="382">
        <f t="shared" si="426"/>
        <v>-2424</v>
      </c>
      <c r="BG169" s="1882">
        <v>1024</v>
      </c>
      <c r="BH169" s="1882">
        <v>500</v>
      </c>
      <c r="BI169" s="1882">
        <v>0</v>
      </c>
      <c r="BJ169" s="1882">
        <v>0</v>
      </c>
      <c r="BK169" s="1882">
        <v>0</v>
      </c>
      <c r="BL169" s="1882">
        <v>0</v>
      </c>
      <c r="BM169" s="1882">
        <v>0</v>
      </c>
      <c r="BN169" s="1882">
        <v>0</v>
      </c>
      <c r="BO169" s="1882">
        <v>0</v>
      </c>
      <c r="BP169" s="1882">
        <v>225</v>
      </c>
      <c r="BQ169" s="1882">
        <v>168</v>
      </c>
      <c r="BR169" s="1882">
        <v>180</v>
      </c>
      <c r="BS169" s="1882">
        <v>193</v>
      </c>
      <c r="BT169" s="13"/>
      <c r="BU169" s="384">
        <f t="shared" si="427"/>
        <v>0</v>
      </c>
      <c r="BV169" s="385">
        <f t="shared" si="428"/>
        <v>1</v>
      </c>
      <c r="BW169" s="386">
        <f t="shared" si="429"/>
        <v>1.59765625</v>
      </c>
      <c r="BX169" s="3"/>
      <c r="BY169" s="387">
        <f t="shared" si="418"/>
        <v>0</v>
      </c>
      <c r="BZ169" s="382">
        <f t="shared" si="430"/>
        <v>400</v>
      </c>
      <c r="CA169" s="382">
        <f t="shared" si="431"/>
        <v>1112</v>
      </c>
      <c r="CB169" s="382">
        <f t="shared" si="432"/>
        <v>1462</v>
      </c>
      <c r="CC169" s="382">
        <f t="shared" si="362"/>
        <v>500</v>
      </c>
      <c r="CD169" s="382">
        <f t="shared" si="363"/>
        <v>0</v>
      </c>
      <c r="CE169" s="382">
        <f t="shared" si="364"/>
        <v>0</v>
      </c>
      <c r="CF169" s="382">
        <f t="shared" si="365"/>
        <v>0</v>
      </c>
      <c r="CG169" s="382">
        <f t="shared" si="366"/>
        <v>0</v>
      </c>
      <c r="CH169" s="382">
        <f t="shared" si="367"/>
        <v>0</v>
      </c>
      <c r="CI169" s="382">
        <f t="shared" si="368"/>
        <v>0</v>
      </c>
      <c r="CJ169" s="382">
        <f t="shared" si="369"/>
        <v>197</v>
      </c>
      <c r="CK169" s="388">
        <f t="shared" si="370"/>
        <v>394</v>
      </c>
      <c r="CL169" s="3"/>
      <c r="CM169" s="384">
        <f t="shared" si="419"/>
        <v>400</v>
      </c>
      <c r="CN169" s="385">
        <f t="shared" si="433"/>
        <v>1112</v>
      </c>
      <c r="CO169" s="385">
        <f t="shared" si="494"/>
        <v>850</v>
      </c>
      <c r="CP169" s="385">
        <f t="shared" si="495"/>
        <v>62</v>
      </c>
      <c r="CQ169" s="385">
        <f t="shared" si="496"/>
        <v>0</v>
      </c>
      <c r="CR169" s="385">
        <f t="shared" si="497"/>
        <v>0</v>
      </c>
      <c r="CS169" s="385">
        <f t="shared" si="498"/>
        <v>0</v>
      </c>
      <c r="CT169" s="385">
        <f t="shared" si="499"/>
        <v>0</v>
      </c>
      <c r="CU169" s="385">
        <f t="shared" si="500"/>
        <v>0</v>
      </c>
      <c r="CV169" s="385">
        <f t="shared" si="501"/>
        <v>0</v>
      </c>
      <c r="CW169" s="385">
        <f t="shared" si="502"/>
        <v>197</v>
      </c>
      <c r="CX169" s="386">
        <f t="shared" si="503"/>
        <v>197</v>
      </c>
      <c r="CY169" s="3"/>
      <c r="CZ169" s="586">
        <v>1896</v>
      </c>
      <c r="DA169" s="582">
        <v>2074</v>
      </c>
      <c r="DB169" s="391">
        <v>1605</v>
      </c>
      <c r="DC169" s="576">
        <v>1528</v>
      </c>
      <c r="DD169" s="389">
        <v>0</v>
      </c>
      <c r="DE169" s="390">
        <v>0</v>
      </c>
      <c r="DF169" s="390">
        <v>0</v>
      </c>
      <c r="DG169" s="390">
        <v>0</v>
      </c>
      <c r="DH169" s="390">
        <f t="shared" si="436"/>
        <v>0</v>
      </c>
      <c r="DI169" s="390"/>
      <c r="DJ169" s="390"/>
      <c r="DK169" s="390"/>
      <c r="DL169" s="390"/>
      <c r="DM169" s="390"/>
      <c r="DN169" s="390"/>
      <c r="DO169" s="390"/>
      <c r="DP169" s="391">
        <f t="shared" si="437"/>
        <v>0</v>
      </c>
      <c r="DQ169" s="376"/>
      <c r="DR169" s="376"/>
      <c r="DS169" s="385">
        <v>0</v>
      </c>
      <c r="DT169" s="385">
        <v>0</v>
      </c>
      <c r="DU169" s="385">
        <v>0</v>
      </c>
      <c r="DV169" s="385">
        <v>0</v>
      </c>
      <c r="DW169" s="385">
        <v>0</v>
      </c>
      <c r="DX169" s="385">
        <v>0</v>
      </c>
      <c r="DY169" s="385" t="s">
        <v>2733</v>
      </c>
      <c r="DZ169" s="14">
        <v>86690</v>
      </c>
      <c r="EA169" s="426"/>
      <c r="EB169" s="398">
        <v>18</v>
      </c>
      <c r="EC169" s="398" t="s">
        <v>1372</v>
      </c>
      <c r="ED169" s="398" t="s">
        <v>1370</v>
      </c>
      <c r="EF169" s="601" t="str">
        <f t="shared" si="438"/>
        <v>ok</v>
      </c>
      <c r="EG169" s="597">
        <f t="shared" si="439"/>
        <v>0</v>
      </c>
      <c r="EI169" s="605">
        <f t="shared" si="400"/>
        <v>1512</v>
      </c>
    </row>
    <row r="170" spans="1:139" s="372" customFormat="1" ht="16.149999999999999" customHeight="1">
      <c r="A170" s="573" t="s">
        <v>69</v>
      </c>
      <c r="B170" s="530" t="s">
        <v>403</v>
      </c>
      <c r="C170" s="530" t="s">
        <v>1353</v>
      </c>
      <c r="D170" s="393" t="s">
        <v>175</v>
      </c>
      <c r="E170" s="393" t="s">
        <v>404</v>
      </c>
      <c r="F170" s="396"/>
      <c r="G170" s="395">
        <v>99</v>
      </c>
      <c r="H170" s="393" t="s">
        <v>405</v>
      </c>
      <c r="I170" s="393" t="s">
        <v>396</v>
      </c>
      <c r="J170" s="393" t="s">
        <v>48</v>
      </c>
      <c r="K170" s="393"/>
      <c r="L170" s="393" t="s">
        <v>2130</v>
      </c>
      <c r="M170" s="396"/>
      <c r="N170" s="392">
        <v>43858</v>
      </c>
      <c r="O170" s="408">
        <v>3</v>
      </c>
      <c r="P170" s="14">
        <v>85145</v>
      </c>
      <c r="Q170" s="14">
        <v>85145</v>
      </c>
      <c r="R170" s="576">
        <v>1044</v>
      </c>
      <c r="S170" s="391">
        <v>0</v>
      </c>
      <c r="T170" s="382">
        <v>0</v>
      </c>
      <c r="U170" s="382">
        <v>0</v>
      </c>
      <c r="V170" s="423">
        <v>300</v>
      </c>
      <c r="W170" s="1882">
        <v>0</v>
      </c>
      <c r="X170" s="382">
        <f t="shared" si="445"/>
        <v>300</v>
      </c>
      <c r="Y170" s="423">
        <v>388</v>
      </c>
      <c r="Z170" s="1882">
        <v>300</v>
      </c>
      <c r="AA170" s="382">
        <f t="shared" si="420"/>
        <v>388</v>
      </c>
      <c r="AB170" s="423">
        <v>0</v>
      </c>
      <c r="AC170" s="1882">
        <v>200</v>
      </c>
      <c r="AD170" s="569">
        <v>1.875</v>
      </c>
      <c r="AE170" s="569">
        <v>1.875</v>
      </c>
      <c r="AF170" s="382">
        <f t="shared" si="476"/>
        <v>488</v>
      </c>
      <c r="AG170" s="382">
        <f t="shared" si="477"/>
        <v>120</v>
      </c>
      <c r="AH170" s="382">
        <f t="shared" si="478"/>
        <v>0</v>
      </c>
      <c r="AI170" s="382">
        <f t="shared" si="479"/>
        <v>0</v>
      </c>
      <c r="AJ170" s="382">
        <f t="shared" si="480"/>
        <v>0</v>
      </c>
      <c r="AK170" s="382">
        <f t="shared" si="481"/>
        <v>0</v>
      </c>
      <c r="AL170" s="382">
        <f t="shared" si="482"/>
        <v>0</v>
      </c>
      <c r="AM170" s="382">
        <f t="shared" si="483"/>
        <v>0</v>
      </c>
      <c r="AN170" s="453">
        <f t="shared" si="484"/>
        <v>109.375</v>
      </c>
      <c r="AO170" s="457">
        <f t="shared" si="485"/>
        <v>300</v>
      </c>
      <c r="AP170" s="455">
        <f t="shared" si="486"/>
        <v>15</v>
      </c>
      <c r="AQ170" s="383">
        <f t="shared" si="487"/>
        <v>0</v>
      </c>
      <c r="AR170" s="383">
        <f t="shared" si="488"/>
        <v>0</v>
      </c>
      <c r="AS170" s="383">
        <f t="shared" si="489"/>
        <v>0</v>
      </c>
      <c r="AT170" s="383">
        <f t="shared" si="490"/>
        <v>0</v>
      </c>
      <c r="AU170" s="383">
        <f t="shared" si="491"/>
        <v>0</v>
      </c>
      <c r="AV170" s="383">
        <f t="shared" si="492"/>
        <v>0</v>
      </c>
      <c r="AW170" s="383">
        <f t="shared" si="493"/>
        <v>109</v>
      </c>
      <c r="AX170" s="383">
        <f t="shared" si="424"/>
        <v>688</v>
      </c>
      <c r="AY170" s="383">
        <v>300</v>
      </c>
      <c r="AZ170" s="383">
        <f t="shared" si="443"/>
        <v>0</v>
      </c>
      <c r="BA170" s="382">
        <f t="shared" si="425"/>
        <v>188</v>
      </c>
      <c r="BB170" s="423">
        <v>0</v>
      </c>
      <c r="BC170" s="506">
        <f t="shared" si="415"/>
        <v>0</v>
      </c>
      <c r="BD170" s="382">
        <f t="shared" si="416"/>
        <v>300</v>
      </c>
      <c r="BE170" s="453">
        <f t="shared" si="417"/>
        <v>200</v>
      </c>
      <c r="BF170" s="382">
        <f t="shared" si="426"/>
        <v>-1003</v>
      </c>
      <c r="BG170" s="1882">
        <v>383</v>
      </c>
      <c r="BH170" s="1882">
        <v>120</v>
      </c>
      <c r="BI170" s="1882">
        <v>0</v>
      </c>
      <c r="BJ170" s="1882">
        <v>0</v>
      </c>
      <c r="BK170" s="1882">
        <v>0</v>
      </c>
      <c r="BL170" s="1882">
        <v>0</v>
      </c>
      <c r="BM170" s="1882">
        <v>0</v>
      </c>
      <c r="BN170" s="1882">
        <v>0</v>
      </c>
      <c r="BO170" s="1882">
        <v>0</v>
      </c>
      <c r="BP170" s="1882">
        <v>125</v>
      </c>
      <c r="BQ170" s="1882">
        <v>105</v>
      </c>
      <c r="BR170" s="1882">
        <v>112</v>
      </c>
      <c r="BS170" s="1882">
        <v>120</v>
      </c>
      <c r="BT170" s="13"/>
      <c r="BU170" s="384">
        <f t="shared" si="427"/>
        <v>0</v>
      </c>
      <c r="BV170" s="385">
        <f t="shared" si="428"/>
        <v>1</v>
      </c>
      <c r="BW170" s="386">
        <f t="shared" si="429"/>
        <v>1.4908616187989556</v>
      </c>
      <c r="BX170" s="3"/>
      <c r="BY170" s="387">
        <f t="shared" si="418"/>
        <v>0</v>
      </c>
      <c r="BZ170" s="382">
        <f t="shared" si="430"/>
        <v>300</v>
      </c>
      <c r="CA170" s="382">
        <f t="shared" si="431"/>
        <v>388</v>
      </c>
      <c r="CB170" s="382">
        <f t="shared" si="432"/>
        <v>488</v>
      </c>
      <c r="CC170" s="382">
        <f t="shared" si="362"/>
        <v>120</v>
      </c>
      <c r="CD170" s="382">
        <f t="shared" si="363"/>
        <v>0</v>
      </c>
      <c r="CE170" s="382">
        <f t="shared" si="364"/>
        <v>0</v>
      </c>
      <c r="CF170" s="382">
        <f t="shared" si="365"/>
        <v>0</v>
      </c>
      <c r="CG170" s="382">
        <f t="shared" si="366"/>
        <v>0</v>
      </c>
      <c r="CH170" s="382">
        <f t="shared" si="367"/>
        <v>0</v>
      </c>
      <c r="CI170" s="382">
        <f t="shared" si="368"/>
        <v>0</v>
      </c>
      <c r="CJ170" s="382">
        <f t="shared" si="369"/>
        <v>109</v>
      </c>
      <c r="CK170" s="388">
        <f t="shared" si="370"/>
        <v>218</v>
      </c>
      <c r="CL170" s="3"/>
      <c r="CM170" s="384">
        <f t="shared" si="419"/>
        <v>300</v>
      </c>
      <c r="CN170" s="385">
        <f t="shared" si="433"/>
        <v>388</v>
      </c>
      <c r="CO170" s="385">
        <f t="shared" si="494"/>
        <v>300</v>
      </c>
      <c r="CP170" s="385">
        <f t="shared" si="495"/>
        <v>15</v>
      </c>
      <c r="CQ170" s="385">
        <f t="shared" si="496"/>
        <v>0</v>
      </c>
      <c r="CR170" s="385">
        <f t="shared" si="497"/>
        <v>0</v>
      </c>
      <c r="CS170" s="385">
        <f t="shared" si="498"/>
        <v>0</v>
      </c>
      <c r="CT170" s="385">
        <f t="shared" si="499"/>
        <v>0</v>
      </c>
      <c r="CU170" s="385">
        <f t="shared" si="500"/>
        <v>0</v>
      </c>
      <c r="CV170" s="385">
        <f t="shared" si="501"/>
        <v>0</v>
      </c>
      <c r="CW170" s="385">
        <f t="shared" si="502"/>
        <v>109</v>
      </c>
      <c r="CX170" s="386">
        <f t="shared" si="503"/>
        <v>109</v>
      </c>
      <c r="CY170" s="3"/>
      <c r="CZ170" s="586">
        <v>700</v>
      </c>
      <c r="DA170" s="582">
        <v>893</v>
      </c>
      <c r="DB170" s="391">
        <v>531</v>
      </c>
      <c r="DC170" s="576">
        <v>1044</v>
      </c>
      <c r="DD170" s="389">
        <v>0</v>
      </c>
      <c r="DE170" s="390">
        <v>0</v>
      </c>
      <c r="DF170" s="390">
        <v>0</v>
      </c>
      <c r="DG170" s="390">
        <v>0</v>
      </c>
      <c r="DH170" s="390">
        <f t="shared" si="436"/>
        <v>0</v>
      </c>
      <c r="DI170" s="390"/>
      <c r="DJ170" s="390"/>
      <c r="DK170" s="390"/>
      <c r="DL170" s="390"/>
      <c r="DM170" s="390"/>
      <c r="DN170" s="390"/>
      <c r="DO170" s="390"/>
      <c r="DP170" s="391">
        <f t="shared" si="437"/>
        <v>0</v>
      </c>
      <c r="DQ170" s="376"/>
      <c r="DR170" s="376"/>
      <c r="DS170" s="385">
        <v>0</v>
      </c>
      <c r="DT170" s="385">
        <v>0</v>
      </c>
      <c r="DU170" s="385">
        <v>0</v>
      </c>
      <c r="DV170" s="385">
        <v>0</v>
      </c>
      <c r="DW170" s="385">
        <v>0</v>
      </c>
      <c r="DX170" s="385">
        <v>0</v>
      </c>
      <c r="DY170" s="385" t="s">
        <v>2733</v>
      </c>
      <c r="DZ170" s="14">
        <v>85145</v>
      </c>
      <c r="EA170" s="426"/>
      <c r="EB170" s="398">
        <v>17</v>
      </c>
      <c r="EC170" s="398" t="s">
        <v>1372</v>
      </c>
      <c r="ED170" s="398" t="s">
        <v>1370</v>
      </c>
      <c r="EF170" s="601" t="str">
        <f t="shared" si="438"/>
        <v>ok</v>
      </c>
      <c r="EG170" s="597">
        <f t="shared" si="439"/>
        <v>0</v>
      </c>
      <c r="EI170" s="605">
        <f t="shared" si="400"/>
        <v>688</v>
      </c>
    </row>
    <row r="171" spans="1:139" s="372" customFormat="1" ht="16.149999999999999" customHeight="1">
      <c r="A171" s="573" t="s">
        <v>69</v>
      </c>
      <c r="B171" s="534" t="s">
        <v>406</v>
      </c>
      <c r="C171" s="534" t="s">
        <v>1355</v>
      </c>
      <c r="D171" s="395" t="s">
        <v>175</v>
      </c>
      <c r="E171" s="396" t="s">
        <v>407</v>
      </c>
      <c r="F171" s="396"/>
      <c r="G171" s="398">
        <v>100</v>
      </c>
      <c r="H171" s="393" t="s">
        <v>185</v>
      </c>
      <c r="I171" s="393" t="s">
        <v>396</v>
      </c>
      <c r="J171" s="393" t="s">
        <v>48</v>
      </c>
      <c r="K171" s="393"/>
      <c r="L171" s="393" t="s">
        <v>2130</v>
      </c>
      <c r="M171" s="396"/>
      <c r="N171" s="392">
        <v>43858</v>
      </c>
      <c r="O171" s="408">
        <v>3</v>
      </c>
      <c r="P171" s="14">
        <v>87234</v>
      </c>
      <c r="Q171" s="14">
        <v>87234</v>
      </c>
      <c r="R171" s="576">
        <v>1492</v>
      </c>
      <c r="S171" s="391">
        <v>0</v>
      </c>
      <c r="T171" s="382">
        <v>0</v>
      </c>
      <c r="U171" s="382">
        <v>3</v>
      </c>
      <c r="V171" s="423">
        <v>400</v>
      </c>
      <c r="W171" s="1882">
        <v>400</v>
      </c>
      <c r="X171" s="382">
        <f t="shared" si="445"/>
        <v>3</v>
      </c>
      <c r="Y171" s="423">
        <v>572</v>
      </c>
      <c r="Z171" s="1882">
        <v>0</v>
      </c>
      <c r="AA171" s="382">
        <f t="shared" si="420"/>
        <v>575</v>
      </c>
      <c r="AB171" s="423">
        <v>0</v>
      </c>
      <c r="AC171" s="1882">
        <v>300</v>
      </c>
      <c r="AD171" s="569">
        <v>1.875</v>
      </c>
      <c r="AE171" s="569">
        <v>1.875</v>
      </c>
      <c r="AF171" s="382">
        <f t="shared" si="476"/>
        <v>1062.5</v>
      </c>
      <c r="AG171" s="382">
        <f t="shared" si="477"/>
        <v>300</v>
      </c>
      <c r="AH171" s="382">
        <f t="shared" si="478"/>
        <v>0</v>
      </c>
      <c r="AI171" s="382">
        <f t="shared" si="479"/>
        <v>0</v>
      </c>
      <c r="AJ171" s="382">
        <f t="shared" si="480"/>
        <v>0</v>
      </c>
      <c r="AK171" s="382">
        <f t="shared" si="481"/>
        <v>0</v>
      </c>
      <c r="AL171" s="382">
        <f t="shared" si="482"/>
        <v>0</v>
      </c>
      <c r="AM171" s="382">
        <f t="shared" si="483"/>
        <v>0</v>
      </c>
      <c r="AN171" s="453">
        <f t="shared" si="484"/>
        <v>158.375</v>
      </c>
      <c r="AO171" s="457">
        <f t="shared" si="485"/>
        <v>788</v>
      </c>
      <c r="AP171" s="455">
        <f t="shared" si="486"/>
        <v>37</v>
      </c>
      <c r="AQ171" s="383">
        <f t="shared" si="487"/>
        <v>0</v>
      </c>
      <c r="AR171" s="383">
        <f t="shared" si="488"/>
        <v>0</v>
      </c>
      <c r="AS171" s="383">
        <f t="shared" si="489"/>
        <v>0</v>
      </c>
      <c r="AT171" s="383">
        <f t="shared" si="490"/>
        <v>0</v>
      </c>
      <c r="AU171" s="383">
        <f t="shared" si="491"/>
        <v>0</v>
      </c>
      <c r="AV171" s="383">
        <f t="shared" si="492"/>
        <v>0</v>
      </c>
      <c r="AW171" s="383">
        <f t="shared" si="493"/>
        <v>158</v>
      </c>
      <c r="AX171" s="383">
        <f t="shared" si="424"/>
        <v>975</v>
      </c>
      <c r="AY171" s="383">
        <v>788</v>
      </c>
      <c r="AZ171" s="383">
        <f t="shared" si="443"/>
        <v>0</v>
      </c>
      <c r="BA171" s="382">
        <f t="shared" si="425"/>
        <v>275</v>
      </c>
      <c r="BB171" s="423">
        <v>0</v>
      </c>
      <c r="BC171" s="506">
        <f t="shared" si="415"/>
        <v>400</v>
      </c>
      <c r="BD171" s="382">
        <f t="shared" si="416"/>
        <v>0</v>
      </c>
      <c r="BE171" s="453">
        <f t="shared" si="417"/>
        <v>300</v>
      </c>
      <c r="BF171" s="382">
        <f t="shared" si="426"/>
        <v>-1797</v>
      </c>
      <c r="BG171" s="1882">
        <v>800</v>
      </c>
      <c r="BH171" s="1882">
        <v>300</v>
      </c>
      <c r="BI171" s="1882">
        <v>0</v>
      </c>
      <c r="BJ171" s="1882">
        <v>0</v>
      </c>
      <c r="BK171" s="1882">
        <v>0</v>
      </c>
      <c r="BL171" s="1882">
        <v>0</v>
      </c>
      <c r="BM171" s="1882">
        <v>0</v>
      </c>
      <c r="BN171" s="1882">
        <v>0</v>
      </c>
      <c r="BO171" s="1882">
        <v>0</v>
      </c>
      <c r="BP171" s="1882">
        <v>181</v>
      </c>
      <c r="BQ171" s="1882">
        <v>189</v>
      </c>
      <c r="BR171" s="1882">
        <v>202</v>
      </c>
      <c r="BS171" s="1882">
        <v>216</v>
      </c>
      <c r="BT171" s="13"/>
      <c r="BU171" s="384">
        <f t="shared" si="427"/>
        <v>7.4999999999999997E-3</v>
      </c>
      <c r="BV171" s="385">
        <f t="shared" si="428"/>
        <v>1.01</v>
      </c>
      <c r="BW171" s="386">
        <f t="shared" si="429"/>
        <v>1.34375</v>
      </c>
      <c r="BX171" s="3"/>
      <c r="BY171" s="387">
        <f t="shared" si="418"/>
        <v>3</v>
      </c>
      <c r="BZ171" s="382">
        <f t="shared" si="430"/>
        <v>3</v>
      </c>
      <c r="CA171" s="382">
        <f t="shared" si="431"/>
        <v>575</v>
      </c>
      <c r="CB171" s="382">
        <f t="shared" si="432"/>
        <v>1063</v>
      </c>
      <c r="CC171" s="382">
        <f t="shared" si="362"/>
        <v>300</v>
      </c>
      <c r="CD171" s="382">
        <f t="shared" si="363"/>
        <v>0</v>
      </c>
      <c r="CE171" s="382">
        <f t="shared" si="364"/>
        <v>0</v>
      </c>
      <c r="CF171" s="382">
        <f t="shared" si="365"/>
        <v>0</v>
      </c>
      <c r="CG171" s="382">
        <f t="shared" si="366"/>
        <v>0</v>
      </c>
      <c r="CH171" s="382">
        <f t="shared" si="367"/>
        <v>0</v>
      </c>
      <c r="CI171" s="382">
        <f t="shared" si="368"/>
        <v>0</v>
      </c>
      <c r="CJ171" s="382">
        <f t="shared" si="369"/>
        <v>158</v>
      </c>
      <c r="CK171" s="388">
        <f t="shared" si="370"/>
        <v>316</v>
      </c>
      <c r="CL171" s="3"/>
      <c r="CM171" s="384">
        <f t="shared" si="419"/>
        <v>400</v>
      </c>
      <c r="CN171" s="385">
        <f t="shared" si="433"/>
        <v>572</v>
      </c>
      <c r="CO171" s="385">
        <f t="shared" si="494"/>
        <v>788</v>
      </c>
      <c r="CP171" s="385">
        <f t="shared" si="495"/>
        <v>37</v>
      </c>
      <c r="CQ171" s="385">
        <f t="shared" si="496"/>
        <v>0</v>
      </c>
      <c r="CR171" s="385">
        <f t="shared" si="497"/>
        <v>0</v>
      </c>
      <c r="CS171" s="385">
        <f t="shared" si="498"/>
        <v>0</v>
      </c>
      <c r="CT171" s="385">
        <f t="shared" si="499"/>
        <v>0</v>
      </c>
      <c r="CU171" s="385">
        <f t="shared" si="500"/>
        <v>0</v>
      </c>
      <c r="CV171" s="385">
        <f t="shared" si="501"/>
        <v>0</v>
      </c>
      <c r="CW171" s="385">
        <f t="shared" si="502"/>
        <v>158</v>
      </c>
      <c r="CX171" s="386">
        <f t="shared" si="503"/>
        <v>158</v>
      </c>
      <c r="CY171" s="3"/>
      <c r="CZ171" s="586">
        <v>884</v>
      </c>
      <c r="DA171" s="582">
        <v>1549</v>
      </c>
      <c r="DB171" s="391">
        <v>1666</v>
      </c>
      <c r="DC171" s="576">
        <v>1492</v>
      </c>
      <c r="DD171" s="389">
        <v>0</v>
      </c>
      <c r="DE171" s="390">
        <v>0</v>
      </c>
      <c r="DF171" s="390">
        <v>0</v>
      </c>
      <c r="DG171" s="390">
        <v>0</v>
      </c>
      <c r="DH171" s="390">
        <f t="shared" si="436"/>
        <v>0</v>
      </c>
      <c r="DI171" s="390"/>
      <c r="DJ171" s="390"/>
      <c r="DK171" s="390"/>
      <c r="DL171" s="390"/>
      <c r="DM171" s="390"/>
      <c r="DN171" s="390"/>
      <c r="DO171" s="390"/>
      <c r="DP171" s="391">
        <f t="shared" si="437"/>
        <v>0</v>
      </c>
      <c r="DQ171" s="376"/>
      <c r="DR171" s="376"/>
      <c r="DS171" s="385">
        <v>0</v>
      </c>
      <c r="DT171" s="385">
        <v>0</v>
      </c>
      <c r="DU171" s="385">
        <v>0</v>
      </c>
      <c r="DV171" s="385">
        <v>0</v>
      </c>
      <c r="DW171" s="385">
        <v>0</v>
      </c>
      <c r="DX171" s="385">
        <v>0</v>
      </c>
      <c r="DY171" s="385" t="s">
        <v>2733</v>
      </c>
      <c r="DZ171" s="14">
        <v>87234</v>
      </c>
      <c r="EA171" s="426"/>
      <c r="EB171" s="398">
        <v>18</v>
      </c>
      <c r="EC171" s="398" t="s">
        <v>1372</v>
      </c>
      <c r="ED171" s="398" t="s">
        <v>1370</v>
      </c>
      <c r="EF171" s="601">
        <f t="shared" si="438"/>
        <v>0.22499999999999998</v>
      </c>
      <c r="EG171" s="597">
        <f t="shared" si="439"/>
        <v>400</v>
      </c>
      <c r="EI171" s="605">
        <f t="shared" si="400"/>
        <v>975</v>
      </c>
    </row>
    <row r="172" spans="1:139" s="372" customFormat="1" ht="16.149999999999999" customHeight="1">
      <c r="A172" s="573" t="s">
        <v>69</v>
      </c>
      <c r="B172" s="530" t="s">
        <v>408</v>
      </c>
      <c r="C172" s="530" t="s">
        <v>408</v>
      </c>
      <c r="D172" s="393" t="s">
        <v>175</v>
      </c>
      <c r="E172" s="393" t="s">
        <v>409</v>
      </c>
      <c r="F172" s="396"/>
      <c r="G172" s="395">
        <v>103</v>
      </c>
      <c r="H172" s="393" t="s">
        <v>280</v>
      </c>
      <c r="I172" s="393" t="s">
        <v>396</v>
      </c>
      <c r="J172" s="393" t="s">
        <v>48</v>
      </c>
      <c r="K172" s="393"/>
      <c r="L172" s="393" t="s">
        <v>2130</v>
      </c>
      <c r="M172" s="396"/>
      <c r="N172" s="392">
        <v>43858</v>
      </c>
      <c r="O172" s="408">
        <v>3</v>
      </c>
      <c r="P172" s="14">
        <v>0</v>
      </c>
      <c r="Q172" s="14">
        <v>0</v>
      </c>
      <c r="R172" s="576">
        <v>0</v>
      </c>
      <c r="S172" s="391">
        <v>0</v>
      </c>
      <c r="T172" s="382">
        <v>0</v>
      </c>
      <c r="U172" s="382">
        <v>0</v>
      </c>
      <c r="V172" s="423">
        <v>0</v>
      </c>
      <c r="W172" s="1882">
        <v>0</v>
      </c>
      <c r="X172" s="382">
        <f t="shared" si="445"/>
        <v>0</v>
      </c>
      <c r="Y172" s="423">
        <v>0</v>
      </c>
      <c r="Z172" s="1882">
        <v>0</v>
      </c>
      <c r="AA172" s="382">
        <f t="shared" si="420"/>
        <v>0</v>
      </c>
      <c r="AB172" s="423">
        <v>0</v>
      </c>
      <c r="AC172" s="1882">
        <v>0</v>
      </c>
      <c r="AD172" s="569">
        <v>1.875</v>
      </c>
      <c r="AE172" s="569">
        <v>1.875</v>
      </c>
      <c r="AF172" s="382">
        <f t="shared" si="476"/>
        <v>0</v>
      </c>
      <c r="AG172" s="382">
        <f t="shared" si="477"/>
        <v>0</v>
      </c>
      <c r="AH172" s="382">
        <f t="shared" si="478"/>
        <v>0</v>
      </c>
      <c r="AI172" s="382">
        <f t="shared" si="479"/>
        <v>0</v>
      </c>
      <c r="AJ172" s="382">
        <f t="shared" si="480"/>
        <v>0</v>
      </c>
      <c r="AK172" s="382">
        <f t="shared" si="481"/>
        <v>0</v>
      </c>
      <c r="AL172" s="382">
        <f t="shared" si="482"/>
        <v>0</v>
      </c>
      <c r="AM172" s="382">
        <f t="shared" si="483"/>
        <v>0</v>
      </c>
      <c r="AN172" s="453">
        <f t="shared" si="484"/>
        <v>0</v>
      </c>
      <c r="AO172" s="457">
        <f t="shared" si="485"/>
        <v>0</v>
      </c>
      <c r="AP172" s="455">
        <f t="shared" si="486"/>
        <v>0</v>
      </c>
      <c r="AQ172" s="383">
        <f t="shared" si="487"/>
        <v>0</v>
      </c>
      <c r="AR172" s="383">
        <f t="shared" si="488"/>
        <v>0</v>
      </c>
      <c r="AS172" s="383">
        <f t="shared" si="489"/>
        <v>0</v>
      </c>
      <c r="AT172" s="383">
        <f t="shared" si="490"/>
        <v>0</v>
      </c>
      <c r="AU172" s="383">
        <f t="shared" si="491"/>
        <v>0</v>
      </c>
      <c r="AV172" s="383">
        <f t="shared" si="492"/>
        <v>0</v>
      </c>
      <c r="AW172" s="383">
        <f t="shared" si="493"/>
        <v>0</v>
      </c>
      <c r="AX172" s="383">
        <f t="shared" si="424"/>
        <v>0</v>
      </c>
      <c r="AY172" s="383">
        <v>0</v>
      </c>
      <c r="AZ172" s="383">
        <f t="shared" si="443"/>
        <v>0</v>
      </c>
      <c r="BA172" s="382">
        <f t="shared" si="425"/>
        <v>0</v>
      </c>
      <c r="BB172" s="423">
        <v>0</v>
      </c>
      <c r="BC172" s="506">
        <f t="shared" si="415"/>
        <v>0</v>
      </c>
      <c r="BD172" s="382">
        <f t="shared" si="416"/>
        <v>0</v>
      </c>
      <c r="BE172" s="453">
        <f t="shared" si="417"/>
        <v>0</v>
      </c>
      <c r="BF172" s="382">
        <f t="shared" si="426"/>
        <v>0</v>
      </c>
      <c r="BG172" s="1882">
        <v>0</v>
      </c>
      <c r="BH172" s="1882">
        <v>0</v>
      </c>
      <c r="BI172" s="1882">
        <v>0</v>
      </c>
      <c r="BJ172" s="1882">
        <v>0</v>
      </c>
      <c r="BK172" s="1882">
        <v>0</v>
      </c>
      <c r="BL172" s="1882">
        <v>0</v>
      </c>
      <c r="BM172" s="1882">
        <v>0</v>
      </c>
      <c r="BN172" s="1882">
        <v>0</v>
      </c>
      <c r="BO172" s="1882">
        <v>0</v>
      </c>
      <c r="BP172" s="1882">
        <v>0</v>
      </c>
      <c r="BQ172" s="1882">
        <v>0</v>
      </c>
      <c r="BR172" s="1882">
        <v>0</v>
      </c>
      <c r="BS172" s="1882">
        <v>0</v>
      </c>
      <c r="BT172" s="13"/>
      <c r="BU172" s="384">
        <f t="shared" si="427"/>
        <v>0</v>
      </c>
      <c r="BV172" s="385">
        <f t="shared" si="428"/>
        <v>0</v>
      </c>
      <c r="BW172" s="386">
        <f t="shared" si="429"/>
        <v>0</v>
      </c>
      <c r="BX172" s="3"/>
      <c r="BY172" s="387">
        <f t="shared" si="418"/>
        <v>0</v>
      </c>
      <c r="BZ172" s="382">
        <f t="shared" si="430"/>
        <v>0</v>
      </c>
      <c r="CA172" s="382">
        <f t="shared" si="431"/>
        <v>0</v>
      </c>
      <c r="CB172" s="382">
        <f t="shared" si="432"/>
        <v>0</v>
      </c>
      <c r="CC172" s="382">
        <f t="shared" si="362"/>
        <v>0</v>
      </c>
      <c r="CD172" s="382">
        <f t="shared" si="363"/>
        <v>0</v>
      </c>
      <c r="CE172" s="382">
        <f t="shared" si="364"/>
        <v>0</v>
      </c>
      <c r="CF172" s="382">
        <f t="shared" si="365"/>
        <v>0</v>
      </c>
      <c r="CG172" s="382">
        <f t="shared" si="366"/>
        <v>0</v>
      </c>
      <c r="CH172" s="382">
        <f t="shared" si="367"/>
        <v>0</v>
      </c>
      <c r="CI172" s="382">
        <f t="shared" si="368"/>
        <v>0</v>
      </c>
      <c r="CJ172" s="382">
        <f t="shared" si="369"/>
        <v>0</v>
      </c>
      <c r="CK172" s="388">
        <f t="shared" si="370"/>
        <v>0</v>
      </c>
      <c r="CL172" s="3"/>
      <c r="CM172" s="384">
        <f t="shared" si="419"/>
        <v>0</v>
      </c>
      <c r="CN172" s="385">
        <f t="shared" si="433"/>
        <v>0</v>
      </c>
      <c r="CO172" s="385">
        <f t="shared" si="494"/>
        <v>0</v>
      </c>
      <c r="CP172" s="385">
        <f t="shared" si="495"/>
        <v>0</v>
      </c>
      <c r="CQ172" s="385">
        <f t="shared" si="496"/>
        <v>0</v>
      </c>
      <c r="CR172" s="385">
        <f t="shared" si="497"/>
        <v>0</v>
      </c>
      <c r="CS172" s="385">
        <f t="shared" si="498"/>
        <v>0</v>
      </c>
      <c r="CT172" s="385">
        <f t="shared" si="499"/>
        <v>0</v>
      </c>
      <c r="CU172" s="385">
        <f t="shared" si="500"/>
        <v>0</v>
      </c>
      <c r="CV172" s="385">
        <f t="shared" si="501"/>
        <v>0</v>
      </c>
      <c r="CW172" s="385">
        <f t="shared" si="502"/>
        <v>0</v>
      </c>
      <c r="CX172" s="386">
        <f t="shared" si="503"/>
        <v>0</v>
      </c>
      <c r="CY172" s="3"/>
      <c r="CZ172" s="586">
        <v>0</v>
      </c>
      <c r="DA172" s="582">
        <v>0</v>
      </c>
      <c r="DB172" s="391">
        <v>0</v>
      </c>
      <c r="DC172" s="576">
        <v>0</v>
      </c>
      <c r="DD172" s="389">
        <v>0</v>
      </c>
      <c r="DE172" s="390">
        <v>0</v>
      </c>
      <c r="DF172" s="390">
        <v>0</v>
      </c>
      <c r="DG172" s="390">
        <v>0</v>
      </c>
      <c r="DH172" s="390">
        <f t="shared" si="436"/>
        <v>0</v>
      </c>
      <c r="DI172" s="390"/>
      <c r="DJ172" s="390"/>
      <c r="DK172" s="390"/>
      <c r="DL172" s="390"/>
      <c r="DM172" s="390"/>
      <c r="DN172" s="390"/>
      <c r="DO172" s="390"/>
      <c r="DP172" s="391">
        <f t="shared" si="437"/>
        <v>0</v>
      </c>
      <c r="DQ172" s="376"/>
      <c r="DR172" s="376"/>
      <c r="DS172" s="385">
        <v>0</v>
      </c>
      <c r="DT172" s="385">
        <v>0</v>
      </c>
      <c r="DU172" s="385">
        <v>0</v>
      </c>
      <c r="DV172" s="385">
        <v>0</v>
      </c>
      <c r="DW172" s="385">
        <v>0</v>
      </c>
      <c r="DX172" s="385">
        <v>0</v>
      </c>
      <c r="DY172" s="385" t="s">
        <v>2733</v>
      </c>
      <c r="DZ172" s="14">
        <v>0</v>
      </c>
      <c r="EA172" s="426"/>
      <c r="EB172" s="398">
        <v>18</v>
      </c>
      <c r="EC172" s="398" t="s">
        <v>1372</v>
      </c>
      <c r="ED172" s="398" t="s">
        <v>1370</v>
      </c>
      <c r="EF172" s="601" t="str">
        <f t="shared" si="438"/>
        <v>ok</v>
      </c>
      <c r="EG172" s="597">
        <f t="shared" si="439"/>
        <v>0</v>
      </c>
      <c r="EI172" s="605">
        <f t="shared" si="400"/>
        <v>0</v>
      </c>
    </row>
    <row r="173" spans="1:139" s="372" customFormat="1" ht="16.149999999999999" customHeight="1">
      <c r="A173" s="573" t="s">
        <v>272</v>
      </c>
      <c r="B173" s="530" t="s">
        <v>410</v>
      </c>
      <c r="C173" s="530" t="s">
        <v>410</v>
      </c>
      <c r="D173" s="393" t="s">
        <v>175</v>
      </c>
      <c r="E173" s="393" t="s">
        <v>411</v>
      </c>
      <c r="F173" s="396"/>
      <c r="G173" s="395">
        <v>103</v>
      </c>
      <c r="H173" s="393" t="s">
        <v>280</v>
      </c>
      <c r="I173" s="393" t="s">
        <v>396</v>
      </c>
      <c r="J173" s="393" t="s">
        <v>48</v>
      </c>
      <c r="K173" s="393"/>
      <c r="L173" s="393" t="s">
        <v>2130</v>
      </c>
      <c r="M173" s="396"/>
      <c r="N173" s="392">
        <v>43858</v>
      </c>
      <c r="O173" s="408">
        <v>3</v>
      </c>
      <c r="P173" s="14">
        <v>76244</v>
      </c>
      <c r="Q173" s="14">
        <v>76244</v>
      </c>
      <c r="R173" s="576">
        <v>36</v>
      </c>
      <c r="S173" s="391">
        <v>0</v>
      </c>
      <c r="T173" s="382">
        <v>0</v>
      </c>
      <c r="U173" s="382">
        <v>1</v>
      </c>
      <c r="V173" s="423">
        <v>0</v>
      </c>
      <c r="W173" s="1882">
        <v>1</v>
      </c>
      <c r="X173" s="382">
        <f t="shared" si="445"/>
        <v>0</v>
      </c>
      <c r="Y173" s="423">
        <v>0</v>
      </c>
      <c r="Z173" s="1882">
        <v>0</v>
      </c>
      <c r="AA173" s="382">
        <f t="shared" si="420"/>
        <v>0</v>
      </c>
      <c r="AB173" s="423">
        <v>0</v>
      </c>
      <c r="AC173" s="1882">
        <v>0</v>
      </c>
      <c r="AD173" s="569">
        <v>1.875</v>
      </c>
      <c r="AE173" s="569">
        <v>1.875</v>
      </c>
      <c r="AF173" s="382">
        <f t="shared" si="476"/>
        <v>184.25</v>
      </c>
      <c r="AG173" s="382">
        <f t="shared" si="477"/>
        <v>30</v>
      </c>
      <c r="AH173" s="382">
        <f t="shared" si="478"/>
        <v>0</v>
      </c>
      <c r="AI173" s="382">
        <f t="shared" si="479"/>
        <v>0</v>
      </c>
      <c r="AJ173" s="382">
        <f t="shared" si="480"/>
        <v>0</v>
      </c>
      <c r="AK173" s="382">
        <f t="shared" si="481"/>
        <v>0</v>
      </c>
      <c r="AL173" s="382">
        <f t="shared" si="482"/>
        <v>0</v>
      </c>
      <c r="AM173" s="382">
        <f t="shared" si="483"/>
        <v>0</v>
      </c>
      <c r="AN173" s="453">
        <f t="shared" si="484"/>
        <v>0</v>
      </c>
      <c r="AO173" s="457">
        <f t="shared" si="485"/>
        <v>184</v>
      </c>
      <c r="AP173" s="455">
        <f t="shared" si="486"/>
        <v>4</v>
      </c>
      <c r="AQ173" s="383">
        <f t="shared" si="487"/>
        <v>0</v>
      </c>
      <c r="AR173" s="383">
        <f t="shared" si="488"/>
        <v>0</v>
      </c>
      <c r="AS173" s="383">
        <f t="shared" si="489"/>
        <v>0</v>
      </c>
      <c r="AT173" s="383">
        <f t="shared" si="490"/>
        <v>0</v>
      </c>
      <c r="AU173" s="383">
        <f t="shared" si="491"/>
        <v>0</v>
      </c>
      <c r="AV173" s="383">
        <f t="shared" si="492"/>
        <v>0</v>
      </c>
      <c r="AW173" s="383">
        <f t="shared" si="493"/>
        <v>0</v>
      </c>
      <c r="AX173" s="383">
        <f t="shared" si="424"/>
        <v>1</v>
      </c>
      <c r="AY173" s="383">
        <v>184</v>
      </c>
      <c r="AZ173" s="383">
        <f t="shared" si="443"/>
        <v>0</v>
      </c>
      <c r="BA173" s="382">
        <f t="shared" si="425"/>
        <v>0</v>
      </c>
      <c r="BB173" s="423">
        <v>0</v>
      </c>
      <c r="BC173" s="506">
        <f t="shared" si="415"/>
        <v>1</v>
      </c>
      <c r="BD173" s="382">
        <f t="shared" si="416"/>
        <v>0</v>
      </c>
      <c r="BE173" s="453">
        <f t="shared" si="417"/>
        <v>0</v>
      </c>
      <c r="BF173" s="382">
        <f t="shared" si="426"/>
        <v>-188</v>
      </c>
      <c r="BG173" s="1882">
        <v>158</v>
      </c>
      <c r="BH173" s="1882">
        <v>30</v>
      </c>
      <c r="BI173" s="1882">
        <v>0</v>
      </c>
      <c r="BJ173" s="1882">
        <v>0</v>
      </c>
      <c r="BK173" s="1882">
        <v>0</v>
      </c>
      <c r="BL173" s="1882">
        <v>0</v>
      </c>
      <c r="BM173" s="1882">
        <v>0</v>
      </c>
      <c r="BN173" s="1882">
        <v>0</v>
      </c>
      <c r="BO173" s="1882">
        <v>0</v>
      </c>
      <c r="BP173" s="1882">
        <v>0</v>
      </c>
      <c r="BQ173" s="1882">
        <v>11</v>
      </c>
      <c r="BR173" s="1882">
        <v>12</v>
      </c>
      <c r="BS173" s="1882">
        <v>13</v>
      </c>
      <c r="BT173" s="13"/>
      <c r="BU173" s="384">
        <f t="shared" si="427"/>
        <v>1</v>
      </c>
      <c r="BV173" s="385">
        <f t="shared" si="428"/>
        <v>0</v>
      </c>
      <c r="BW173" s="386">
        <f t="shared" si="429"/>
        <v>0</v>
      </c>
      <c r="BX173" s="3"/>
      <c r="BY173" s="387">
        <f t="shared" si="418"/>
        <v>1</v>
      </c>
      <c r="BZ173" s="382">
        <f t="shared" si="430"/>
        <v>0</v>
      </c>
      <c r="CA173" s="382">
        <f t="shared" si="431"/>
        <v>0</v>
      </c>
      <c r="CB173" s="382">
        <f t="shared" si="432"/>
        <v>184</v>
      </c>
      <c r="CC173" s="382">
        <f t="shared" si="362"/>
        <v>30</v>
      </c>
      <c r="CD173" s="382">
        <f t="shared" si="363"/>
        <v>0</v>
      </c>
      <c r="CE173" s="382">
        <f t="shared" si="364"/>
        <v>0</v>
      </c>
      <c r="CF173" s="382">
        <f t="shared" si="365"/>
        <v>0</v>
      </c>
      <c r="CG173" s="382">
        <f t="shared" si="366"/>
        <v>0</v>
      </c>
      <c r="CH173" s="382">
        <f t="shared" si="367"/>
        <v>0</v>
      </c>
      <c r="CI173" s="382">
        <f t="shared" si="368"/>
        <v>0</v>
      </c>
      <c r="CJ173" s="382">
        <f t="shared" si="369"/>
        <v>0</v>
      </c>
      <c r="CK173" s="388">
        <f t="shared" si="370"/>
        <v>0</v>
      </c>
      <c r="CL173" s="3"/>
      <c r="CM173" s="384">
        <f t="shared" si="419"/>
        <v>0</v>
      </c>
      <c r="CN173" s="385">
        <f t="shared" si="433"/>
        <v>0</v>
      </c>
      <c r="CO173" s="385">
        <f t="shared" si="494"/>
        <v>184</v>
      </c>
      <c r="CP173" s="385">
        <f t="shared" si="495"/>
        <v>4</v>
      </c>
      <c r="CQ173" s="385">
        <f t="shared" si="496"/>
        <v>0</v>
      </c>
      <c r="CR173" s="385">
        <f t="shared" si="497"/>
        <v>0</v>
      </c>
      <c r="CS173" s="385">
        <f t="shared" si="498"/>
        <v>0</v>
      </c>
      <c r="CT173" s="385">
        <f t="shared" si="499"/>
        <v>0</v>
      </c>
      <c r="CU173" s="385">
        <f t="shared" si="500"/>
        <v>0</v>
      </c>
      <c r="CV173" s="385">
        <f t="shared" si="501"/>
        <v>0</v>
      </c>
      <c r="CW173" s="385">
        <f t="shared" si="502"/>
        <v>0</v>
      </c>
      <c r="CX173" s="386">
        <f t="shared" si="503"/>
        <v>0</v>
      </c>
      <c r="CY173" s="3"/>
      <c r="CZ173" s="586">
        <v>304</v>
      </c>
      <c r="DA173" s="582">
        <v>8</v>
      </c>
      <c r="DB173" s="391">
        <v>96</v>
      </c>
      <c r="DC173" s="576">
        <v>36</v>
      </c>
      <c r="DD173" s="389">
        <v>0</v>
      </c>
      <c r="DE173" s="390">
        <v>0</v>
      </c>
      <c r="DF173" s="390">
        <v>0</v>
      </c>
      <c r="DG173" s="390">
        <v>0</v>
      </c>
      <c r="DH173" s="390">
        <f t="shared" si="436"/>
        <v>0</v>
      </c>
      <c r="DI173" s="390"/>
      <c r="DJ173" s="390"/>
      <c r="DK173" s="390"/>
      <c r="DL173" s="390"/>
      <c r="DM173" s="390"/>
      <c r="DN173" s="390"/>
      <c r="DO173" s="390"/>
      <c r="DP173" s="391">
        <f t="shared" si="437"/>
        <v>0</v>
      </c>
      <c r="DQ173" s="376"/>
      <c r="DR173" s="376"/>
      <c r="DS173" s="385">
        <v>0</v>
      </c>
      <c r="DT173" s="385">
        <v>0</v>
      </c>
      <c r="DU173" s="385">
        <v>0</v>
      </c>
      <c r="DV173" s="385">
        <v>0</v>
      </c>
      <c r="DW173" s="385">
        <v>0</v>
      </c>
      <c r="DX173" s="385">
        <v>0</v>
      </c>
      <c r="DY173" s="385" t="s">
        <v>2733</v>
      </c>
      <c r="DZ173" s="14">
        <v>76244</v>
      </c>
      <c r="EA173" s="426"/>
      <c r="EB173" s="398">
        <v>16</v>
      </c>
      <c r="EC173" s="398" t="s">
        <v>1377</v>
      </c>
      <c r="ED173" s="398" t="s">
        <v>1374</v>
      </c>
      <c r="EF173" s="601">
        <f t="shared" si="438"/>
        <v>30</v>
      </c>
      <c r="EG173" s="597">
        <f t="shared" si="439"/>
        <v>1</v>
      </c>
      <c r="EI173" s="605">
        <f t="shared" si="400"/>
        <v>1</v>
      </c>
    </row>
    <row r="174" spans="1:139" s="372" customFormat="1" ht="16.149999999999999" customHeight="1">
      <c r="A174" s="573" t="s">
        <v>1761</v>
      </c>
      <c r="B174" s="407" t="s">
        <v>1740</v>
      </c>
      <c r="C174" s="407" t="s">
        <v>1740</v>
      </c>
      <c r="D174" s="393" t="s">
        <v>175</v>
      </c>
      <c r="E174" s="393" t="s">
        <v>1750</v>
      </c>
      <c r="F174" s="393"/>
      <c r="G174" s="395">
        <v>100</v>
      </c>
      <c r="H174" s="393" t="s">
        <v>250</v>
      </c>
      <c r="I174" s="393" t="s">
        <v>1754</v>
      </c>
      <c r="J174" s="393" t="s">
        <v>48</v>
      </c>
      <c r="K174" s="393"/>
      <c r="L174" s="393" t="s">
        <v>2130</v>
      </c>
      <c r="M174" s="396"/>
      <c r="N174" s="392">
        <v>45124</v>
      </c>
      <c r="O174" s="408">
        <v>3</v>
      </c>
      <c r="P174" s="14">
        <v>112191</v>
      </c>
      <c r="Q174" s="14">
        <v>112191</v>
      </c>
      <c r="R174" s="576">
        <v>401</v>
      </c>
      <c r="S174" s="391">
        <v>0</v>
      </c>
      <c r="T174" s="382">
        <v>0</v>
      </c>
      <c r="U174" s="382">
        <v>2</v>
      </c>
      <c r="V174" s="423">
        <v>0</v>
      </c>
      <c r="W174" s="1882">
        <v>2</v>
      </c>
      <c r="X174" s="382">
        <f t="shared" si="445"/>
        <v>0</v>
      </c>
      <c r="Y174" s="423">
        <v>0</v>
      </c>
      <c r="Z174" s="1882">
        <v>0</v>
      </c>
      <c r="AA174" s="382">
        <f t="shared" si="420"/>
        <v>0</v>
      </c>
      <c r="AB174" s="423">
        <v>0</v>
      </c>
      <c r="AC174" s="1882">
        <v>0</v>
      </c>
      <c r="AD174" s="569">
        <v>1.875</v>
      </c>
      <c r="AE174" s="569">
        <v>1.875</v>
      </c>
      <c r="AF174" s="382">
        <f t="shared" si="476"/>
        <v>645.5</v>
      </c>
      <c r="AG174" s="382">
        <f t="shared" si="477"/>
        <v>300</v>
      </c>
      <c r="AH174" s="382">
        <f t="shared" si="478"/>
        <v>0</v>
      </c>
      <c r="AI174" s="382">
        <f t="shared" si="479"/>
        <v>0</v>
      </c>
      <c r="AJ174" s="382">
        <f t="shared" si="480"/>
        <v>0</v>
      </c>
      <c r="AK174" s="382">
        <f t="shared" si="481"/>
        <v>0</v>
      </c>
      <c r="AL174" s="382">
        <f t="shared" si="482"/>
        <v>0</v>
      </c>
      <c r="AM174" s="382">
        <f t="shared" si="483"/>
        <v>0</v>
      </c>
      <c r="AN174" s="453">
        <f t="shared" si="484"/>
        <v>41.125</v>
      </c>
      <c r="AO174" s="457">
        <f t="shared" si="485"/>
        <v>646</v>
      </c>
      <c r="AP174" s="455">
        <f t="shared" si="486"/>
        <v>37</v>
      </c>
      <c r="AQ174" s="383">
        <f t="shared" si="487"/>
        <v>0</v>
      </c>
      <c r="AR174" s="383">
        <f t="shared" si="488"/>
        <v>0</v>
      </c>
      <c r="AS174" s="383">
        <f t="shared" si="489"/>
        <v>0</v>
      </c>
      <c r="AT174" s="383">
        <f t="shared" si="490"/>
        <v>0</v>
      </c>
      <c r="AU174" s="383">
        <f t="shared" si="491"/>
        <v>0</v>
      </c>
      <c r="AV174" s="383">
        <f t="shared" si="492"/>
        <v>0</v>
      </c>
      <c r="AW174" s="383">
        <f t="shared" si="493"/>
        <v>41</v>
      </c>
      <c r="AX174" s="383">
        <f t="shared" si="424"/>
        <v>2</v>
      </c>
      <c r="AY174" s="383">
        <v>646</v>
      </c>
      <c r="AZ174" s="383">
        <f t="shared" si="443"/>
        <v>0</v>
      </c>
      <c r="BA174" s="382">
        <f t="shared" si="425"/>
        <v>0</v>
      </c>
      <c r="BB174" s="423">
        <v>0</v>
      </c>
      <c r="BC174" s="506">
        <f t="shared" si="415"/>
        <v>2</v>
      </c>
      <c r="BD174" s="382">
        <f t="shared" si="416"/>
        <v>0</v>
      </c>
      <c r="BE174" s="453">
        <f t="shared" si="417"/>
        <v>0</v>
      </c>
      <c r="BF174" s="382">
        <f t="shared" si="426"/>
        <v>-683</v>
      </c>
      <c r="BG174" s="1882">
        <v>383</v>
      </c>
      <c r="BH174" s="1882">
        <v>300</v>
      </c>
      <c r="BI174" s="1882">
        <v>0</v>
      </c>
      <c r="BJ174" s="1882">
        <v>0</v>
      </c>
      <c r="BK174" s="1882">
        <v>0</v>
      </c>
      <c r="BL174" s="1882">
        <v>0</v>
      </c>
      <c r="BM174" s="1882">
        <v>0</v>
      </c>
      <c r="BN174" s="1882">
        <v>0</v>
      </c>
      <c r="BO174" s="1882">
        <v>0</v>
      </c>
      <c r="BP174" s="1882">
        <v>47</v>
      </c>
      <c r="BQ174" s="1882">
        <v>105</v>
      </c>
      <c r="BR174" s="1882">
        <v>112</v>
      </c>
      <c r="BS174" s="1882">
        <v>120</v>
      </c>
      <c r="BT174" s="13"/>
      <c r="BU174" s="384">
        <f t="shared" si="427"/>
        <v>1</v>
      </c>
      <c r="BV174" s="385">
        <f t="shared" si="428"/>
        <v>0</v>
      </c>
      <c r="BW174" s="386">
        <f t="shared" si="429"/>
        <v>0</v>
      </c>
      <c r="BX174" s="3"/>
      <c r="BY174" s="387">
        <f t="shared" si="418"/>
        <v>2</v>
      </c>
      <c r="BZ174" s="382">
        <f t="shared" si="430"/>
        <v>0</v>
      </c>
      <c r="CA174" s="382">
        <f t="shared" si="431"/>
        <v>0</v>
      </c>
      <c r="CB174" s="382">
        <f t="shared" si="432"/>
        <v>646</v>
      </c>
      <c r="CC174" s="382">
        <f t="shared" si="362"/>
        <v>300</v>
      </c>
      <c r="CD174" s="382">
        <f t="shared" si="363"/>
        <v>0</v>
      </c>
      <c r="CE174" s="382">
        <f t="shared" si="364"/>
        <v>0</v>
      </c>
      <c r="CF174" s="382">
        <f t="shared" si="365"/>
        <v>0</v>
      </c>
      <c r="CG174" s="382">
        <f t="shared" si="366"/>
        <v>0</v>
      </c>
      <c r="CH174" s="382">
        <f t="shared" si="367"/>
        <v>0</v>
      </c>
      <c r="CI174" s="382">
        <f t="shared" si="368"/>
        <v>0</v>
      </c>
      <c r="CJ174" s="382">
        <f t="shared" si="369"/>
        <v>41</v>
      </c>
      <c r="CK174" s="388">
        <f t="shared" si="370"/>
        <v>82</v>
      </c>
      <c r="CL174" s="3"/>
      <c r="CM174" s="384">
        <f t="shared" si="419"/>
        <v>0</v>
      </c>
      <c r="CN174" s="385">
        <f t="shared" si="433"/>
        <v>0</v>
      </c>
      <c r="CO174" s="385">
        <f t="shared" si="494"/>
        <v>646</v>
      </c>
      <c r="CP174" s="385">
        <f t="shared" si="495"/>
        <v>37</v>
      </c>
      <c r="CQ174" s="385">
        <f t="shared" si="496"/>
        <v>0</v>
      </c>
      <c r="CR174" s="385">
        <f t="shared" si="497"/>
        <v>0</v>
      </c>
      <c r="CS174" s="385">
        <f t="shared" si="498"/>
        <v>0</v>
      </c>
      <c r="CT174" s="385">
        <f t="shared" si="499"/>
        <v>0</v>
      </c>
      <c r="CU174" s="385">
        <f t="shared" si="500"/>
        <v>0</v>
      </c>
      <c r="CV174" s="385">
        <f t="shared" si="501"/>
        <v>0</v>
      </c>
      <c r="CW174" s="385">
        <f t="shared" si="502"/>
        <v>41</v>
      </c>
      <c r="CX174" s="386">
        <f t="shared" si="503"/>
        <v>41</v>
      </c>
      <c r="CY174" s="3"/>
      <c r="CZ174" s="586"/>
      <c r="DA174" s="582"/>
      <c r="DB174" s="391">
        <v>478</v>
      </c>
      <c r="DC174" s="576">
        <v>401</v>
      </c>
      <c r="DD174" s="389">
        <v>0</v>
      </c>
      <c r="DE174" s="390">
        <v>0</v>
      </c>
      <c r="DF174" s="390">
        <v>0</v>
      </c>
      <c r="DG174" s="390">
        <v>0</v>
      </c>
      <c r="DH174" s="390">
        <f t="shared" si="436"/>
        <v>0</v>
      </c>
      <c r="DI174" s="390"/>
      <c r="DJ174" s="390"/>
      <c r="DK174" s="390"/>
      <c r="DL174" s="390"/>
      <c r="DM174" s="390"/>
      <c r="DN174" s="390"/>
      <c r="DO174" s="390"/>
      <c r="DP174" s="391">
        <f t="shared" si="437"/>
        <v>0</v>
      </c>
      <c r="DQ174" s="376"/>
      <c r="DR174" s="376"/>
      <c r="DS174" s="385">
        <v>0</v>
      </c>
      <c r="DT174" s="385">
        <v>0</v>
      </c>
      <c r="DU174" s="385">
        <v>0</v>
      </c>
      <c r="DV174" s="385">
        <v>0</v>
      </c>
      <c r="DW174" s="385">
        <v>0</v>
      </c>
      <c r="DX174" s="385">
        <v>0</v>
      </c>
      <c r="DY174" s="385" t="s">
        <v>2733</v>
      </c>
      <c r="DZ174" s="14">
        <v>112191</v>
      </c>
      <c r="EA174" s="426"/>
      <c r="EB174" s="398">
        <v>20</v>
      </c>
      <c r="EC174" s="398" t="s">
        <v>1763</v>
      </c>
      <c r="ED174" s="398" t="s">
        <v>1370</v>
      </c>
      <c r="EF174" s="601">
        <f t="shared" si="438"/>
        <v>30</v>
      </c>
      <c r="EG174" s="597">
        <f t="shared" si="439"/>
        <v>2</v>
      </c>
      <c r="EI174" s="605">
        <f t="shared" si="400"/>
        <v>2</v>
      </c>
    </row>
    <row r="175" spans="1:139" s="372" customFormat="1" ht="16.149999999999999" customHeight="1">
      <c r="A175" s="573" t="s">
        <v>69</v>
      </c>
      <c r="B175" s="530" t="s">
        <v>412</v>
      </c>
      <c r="C175" s="530" t="s">
        <v>412</v>
      </c>
      <c r="D175" s="393" t="s">
        <v>175</v>
      </c>
      <c r="E175" s="393" t="s">
        <v>258</v>
      </c>
      <c r="F175" s="396"/>
      <c r="G175" s="395">
        <v>100</v>
      </c>
      <c r="H175" s="393" t="s">
        <v>269</v>
      </c>
      <c r="I175" s="393" t="s">
        <v>396</v>
      </c>
      <c r="J175" s="393" t="s">
        <v>48</v>
      </c>
      <c r="K175" s="393"/>
      <c r="L175" s="393" t="s">
        <v>2130</v>
      </c>
      <c r="M175" s="396"/>
      <c r="N175" s="392">
        <v>43858</v>
      </c>
      <c r="O175" s="408">
        <v>3</v>
      </c>
      <c r="P175" s="14">
        <v>91355</v>
      </c>
      <c r="Q175" s="14">
        <v>91355</v>
      </c>
      <c r="R175" s="576">
        <v>1124</v>
      </c>
      <c r="S175" s="391">
        <v>0</v>
      </c>
      <c r="T175" s="382">
        <v>0</v>
      </c>
      <c r="U175" s="382">
        <v>0</v>
      </c>
      <c r="V175" s="423">
        <v>300</v>
      </c>
      <c r="W175" s="1882">
        <v>200</v>
      </c>
      <c r="X175" s="382">
        <f t="shared" si="445"/>
        <v>100</v>
      </c>
      <c r="Y175" s="423">
        <v>360</v>
      </c>
      <c r="Z175" s="1882">
        <v>100</v>
      </c>
      <c r="AA175" s="382">
        <f t="shared" si="420"/>
        <v>360</v>
      </c>
      <c r="AB175" s="423">
        <v>0</v>
      </c>
      <c r="AC175" s="1882">
        <v>0</v>
      </c>
      <c r="AD175" s="569">
        <v>1.875</v>
      </c>
      <c r="AE175" s="569">
        <v>1.875</v>
      </c>
      <c r="AF175" s="382">
        <f t="shared" si="476"/>
        <v>850</v>
      </c>
      <c r="AG175" s="382">
        <f t="shared" si="477"/>
        <v>400</v>
      </c>
      <c r="AH175" s="382">
        <f t="shared" si="478"/>
        <v>0</v>
      </c>
      <c r="AI175" s="382">
        <f t="shared" si="479"/>
        <v>0</v>
      </c>
      <c r="AJ175" s="382">
        <f t="shared" si="480"/>
        <v>0</v>
      </c>
      <c r="AK175" s="382">
        <f t="shared" si="481"/>
        <v>0</v>
      </c>
      <c r="AL175" s="382">
        <f t="shared" si="482"/>
        <v>0</v>
      </c>
      <c r="AM175" s="382">
        <f t="shared" si="483"/>
        <v>0</v>
      </c>
      <c r="AN175" s="453">
        <f t="shared" si="484"/>
        <v>109.375</v>
      </c>
      <c r="AO175" s="457">
        <f t="shared" si="485"/>
        <v>490</v>
      </c>
      <c r="AP175" s="455">
        <f t="shared" si="486"/>
        <v>50</v>
      </c>
      <c r="AQ175" s="383">
        <f t="shared" si="487"/>
        <v>0</v>
      </c>
      <c r="AR175" s="383">
        <f t="shared" si="488"/>
        <v>0</v>
      </c>
      <c r="AS175" s="383">
        <f t="shared" si="489"/>
        <v>0</v>
      </c>
      <c r="AT175" s="383">
        <f t="shared" si="490"/>
        <v>0</v>
      </c>
      <c r="AU175" s="383">
        <f t="shared" si="491"/>
        <v>0</v>
      </c>
      <c r="AV175" s="383">
        <f t="shared" si="492"/>
        <v>0</v>
      </c>
      <c r="AW175" s="383">
        <f t="shared" si="493"/>
        <v>109</v>
      </c>
      <c r="AX175" s="383">
        <f t="shared" si="424"/>
        <v>660</v>
      </c>
      <c r="AY175" s="383">
        <v>490</v>
      </c>
      <c r="AZ175" s="383">
        <f t="shared" si="443"/>
        <v>0</v>
      </c>
      <c r="BA175" s="382">
        <f t="shared" si="425"/>
        <v>360</v>
      </c>
      <c r="BB175" s="423">
        <v>0</v>
      </c>
      <c r="BC175" s="506">
        <f t="shared" si="415"/>
        <v>200</v>
      </c>
      <c r="BD175" s="382">
        <f t="shared" si="416"/>
        <v>100</v>
      </c>
      <c r="BE175" s="453">
        <f t="shared" si="417"/>
        <v>0</v>
      </c>
      <c r="BF175" s="382">
        <f t="shared" si="426"/>
        <v>-1200</v>
      </c>
      <c r="BG175" s="1882">
        <v>500</v>
      </c>
      <c r="BH175" s="1882">
        <v>400</v>
      </c>
      <c r="BI175" s="1882">
        <v>0</v>
      </c>
      <c r="BJ175" s="1882">
        <v>0</v>
      </c>
      <c r="BK175" s="1882">
        <v>0</v>
      </c>
      <c r="BL175" s="1882">
        <v>0</v>
      </c>
      <c r="BM175" s="1882">
        <v>0</v>
      </c>
      <c r="BN175" s="1882">
        <v>0</v>
      </c>
      <c r="BO175" s="1882">
        <v>0</v>
      </c>
      <c r="BP175" s="1882">
        <v>125</v>
      </c>
      <c r="BQ175" s="1882">
        <v>263</v>
      </c>
      <c r="BR175" s="1882">
        <v>281</v>
      </c>
      <c r="BS175" s="1882">
        <v>301</v>
      </c>
      <c r="BT175" s="13"/>
      <c r="BU175" s="384">
        <f t="shared" si="427"/>
        <v>0</v>
      </c>
      <c r="BV175" s="385">
        <f t="shared" si="428"/>
        <v>1</v>
      </c>
      <c r="BW175" s="386">
        <f t="shared" si="429"/>
        <v>1.72</v>
      </c>
      <c r="BX175" s="3"/>
      <c r="BY175" s="387">
        <f t="shared" si="418"/>
        <v>0</v>
      </c>
      <c r="BZ175" s="382">
        <f t="shared" si="430"/>
        <v>100</v>
      </c>
      <c r="CA175" s="382">
        <f t="shared" si="431"/>
        <v>360</v>
      </c>
      <c r="CB175" s="382">
        <f t="shared" si="432"/>
        <v>850</v>
      </c>
      <c r="CC175" s="382">
        <f t="shared" si="362"/>
        <v>400</v>
      </c>
      <c r="CD175" s="382">
        <f t="shared" si="363"/>
        <v>0</v>
      </c>
      <c r="CE175" s="382">
        <f t="shared" si="364"/>
        <v>0</v>
      </c>
      <c r="CF175" s="382">
        <f t="shared" si="365"/>
        <v>0</v>
      </c>
      <c r="CG175" s="382">
        <f t="shared" si="366"/>
        <v>0</v>
      </c>
      <c r="CH175" s="382">
        <f t="shared" si="367"/>
        <v>0</v>
      </c>
      <c r="CI175" s="382">
        <f t="shared" si="368"/>
        <v>0</v>
      </c>
      <c r="CJ175" s="382">
        <f t="shared" si="369"/>
        <v>109</v>
      </c>
      <c r="CK175" s="388">
        <f t="shared" si="370"/>
        <v>218</v>
      </c>
      <c r="CL175" s="3"/>
      <c r="CM175" s="384">
        <f t="shared" si="419"/>
        <v>300</v>
      </c>
      <c r="CN175" s="385">
        <f t="shared" si="433"/>
        <v>360</v>
      </c>
      <c r="CO175" s="385">
        <f t="shared" si="494"/>
        <v>490</v>
      </c>
      <c r="CP175" s="385">
        <f t="shared" si="495"/>
        <v>50</v>
      </c>
      <c r="CQ175" s="385">
        <f t="shared" si="496"/>
        <v>0</v>
      </c>
      <c r="CR175" s="385">
        <f t="shared" si="497"/>
        <v>0</v>
      </c>
      <c r="CS175" s="385">
        <f t="shared" si="498"/>
        <v>0</v>
      </c>
      <c r="CT175" s="385">
        <f t="shared" si="499"/>
        <v>0</v>
      </c>
      <c r="CU175" s="385">
        <f t="shared" si="500"/>
        <v>0</v>
      </c>
      <c r="CV175" s="385">
        <f t="shared" si="501"/>
        <v>0</v>
      </c>
      <c r="CW175" s="385">
        <f t="shared" si="502"/>
        <v>109</v>
      </c>
      <c r="CX175" s="386">
        <f t="shared" si="503"/>
        <v>109</v>
      </c>
      <c r="CY175" s="3"/>
      <c r="CZ175" s="586">
        <v>1447</v>
      </c>
      <c r="DA175" s="582">
        <v>1100</v>
      </c>
      <c r="DB175" s="391">
        <v>1060</v>
      </c>
      <c r="DC175" s="576">
        <v>1124</v>
      </c>
      <c r="DD175" s="389">
        <v>0</v>
      </c>
      <c r="DE175" s="390">
        <v>0</v>
      </c>
      <c r="DF175" s="390">
        <v>0</v>
      </c>
      <c r="DG175" s="390">
        <v>0</v>
      </c>
      <c r="DH175" s="390">
        <f t="shared" si="436"/>
        <v>0</v>
      </c>
      <c r="DI175" s="390"/>
      <c r="DJ175" s="390"/>
      <c r="DK175" s="390"/>
      <c r="DL175" s="390"/>
      <c r="DM175" s="390"/>
      <c r="DN175" s="390"/>
      <c r="DO175" s="390"/>
      <c r="DP175" s="391">
        <f t="shared" si="437"/>
        <v>0</v>
      </c>
      <c r="DQ175" s="376"/>
      <c r="DR175" s="376"/>
      <c r="DS175" s="385">
        <v>0</v>
      </c>
      <c r="DT175" s="385">
        <v>0</v>
      </c>
      <c r="DU175" s="385">
        <v>0</v>
      </c>
      <c r="DV175" s="385">
        <v>0</v>
      </c>
      <c r="DW175" s="385">
        <v>0</v>
      </c>
      <c r="DX175" s="385">
        <v>0</v>
      </c>
      <c r="DY175" s="385" t="s">
        <v>2733</v>
      </c>
      <c r="DZ175" s="14">
        <v>91355</v>
      </c>
      <c r="EA175" s="426"/>
      <c r="EB175" s="398">
        <v>18</v>
      </c>
      <c r="EC175" s="398" t="s">
        <v>1372</v>
      </c>
      <c r="ED175" s="398" t="s">
        <v>1370</v>
      </c>
      <c r="EF175" s="601">
        <f t="shared" si="438"/>
        <v>0</v>
      </c>
      <c r="EG175" s="597">
        <f t="shared" si="439"/>
        <v>200</v>
      </c>
      <c r="EI175" s="605">
        <f t="shared" si="400"/>
        <v>660</v>
      </c>
    </row>
    <row r="176" spans="1:139" s="372" customFormat="1" ht="16.149999999999999" customHeight="1">
      <c r="A176" s="573" t="s">
        <v>69</v>
      </c>
      <c r="B176" s="530" t="s">
        <v>413</v>
      </c>
      <c r="C176" s="530" t="s">
        <v>413</v>
      </c>
      <c r="D176" s="393" t="s">
        <v>175</v>
      </c>
      <c r="E176" s="393" t="s">
        <v>90</v>
      </c>
      <c r="F176" s="396"/>
      <c r="G176" s="395">
        <v>105</v>
      </c>
      <c r="H176" s="393" t="s">
        <v>269</v>
      </c>
      <c r="I176" s="393" t="s">
        <v>396</v>
      </c>
      <c r="J176" s="393" t="s">
        <v>48</v>
      </c>
      <c r="K176" s="393"/>
      <c r="L176" s="393" t="s">
        <v>2130</v>
      </c>
      <c r="M176" s="396"/>
      <c r="N176" s="392">
        <v>43858</v>
      </c>
      <c r="O176" s="408">
        <v>3</v>
      </c>
      <c r="P176" s="14">
        <v>101286</v>
      </c>
      <c r="Q176" s="14">
        <v>101286</v>
      </c>
      <c r="R176" s="576">
        <v>1534</v>
      </c>
      <c r="S176" s="391">
        <v>0</v>
      </c>
      <c r="T176" s="382">
        <v>0</v>
      </c>
      <c r="U176" s="382">
        <v>0</v>
      </c>
      <c r="V176" s="423">
        <v>500</v>
      </c>
      <c r="W176" s="1882">
        <v>100</v>
      </c>
      <c r="X176" s="382">
        <f t="shared" si="445"/>
        <v>400</v>
      </c>
      <c r="Y176" s="423">
        <v>280</v>
      </c>
      <c r="Z176" s="1882">
        <v>200</v>
      </c>
      <c r="AA176" s="382">
        <f t="shared" si="420"/>
        <v>480</v>
      </c>
      <c r="AB176" s="423">
        <v>0</v>
      </c>
      <c r="AC176" s="1882">
        <v>100</v>
      </c>
      <c r="AD176" s="569">
        <v>1.875</v>
      </c>
      <c r="AE176" s="569">
        <v>1.875</v>
      </c>
      <c r="AF176" s="382">
        <f t="shared" si="476"/>
        <v>980</v>
      </c>
      <c r="AG176" s="382">
        <f t="shared" si="477"/>
        <v>400</v>
      </c>
      <c r="AH176" s="382">
        <f t="shared" si="478"/>
        <v>0</v>
      </c>
      <c r="AI176" s="382">
        <f t="shared" si="479"/>
        <v>0</v>
      </c>
      <c r="AJ176" s="382">
        <f t="shared" si="480"/>
        <v>0</v>
      </c>
      <c r="AK176" s="382">
        <f t="shared" si="481"/>
        <v>0</v>
      </c>
      <c r="AL176" s="382">
        <f t="shared" si="482"/>
        <v>0</v>
      </c>
      <c r="AM176" s="382">
        <f t="shared" si="483"/>
        <v>0</v>
      </c>
      <c r="AN176" s="453">
        <f t="shared" si="484"/>
        <v>207.375</v>
      </c>
      <c r="AO176" s="457">
        <f t="shared" si="485"/>
        <v>600</v>
      </c>
      <c r="AP176" s="455">
        <f t="shared" si="486"/>
        <v>50</v>
      </c>
      <c r="AQ176" s="383">
        <f t="shared" si="487"/>
        <v>0</v>
      </c>
      <c r="AR176" s="383">
        <f t="shared" si="488"/>
        <v>0</v>
      </c>
      <c r="AS176" s="383">
        <f t="shared" si="489"/>
        <v>0</v>
      </c>
      <c r="AT176" s="383">
        <f t="shared" si="490"/>
        <v>0</v>
      </c>
      <c r="AU176" s="383">
        <f t="shared" si="491"/>
        <v>0</v>
      </c>
      <c r="AV176" s="383">
        <f t="shared" si="492"/>
        <v>0</v>
      </c>
      <c r="AW176" s="383">
        <f t="shared" si="493"/>
        <v>207</v>
      </c>
      <c r="AX176" s="383">
        <f t="shared" si="424"/>
        <v>780</v>
      </c>
      <c r="AY176" s="383">
        <v>600</v>
      </c>
      <c r="AZ176" s="383">
        <f t="shared" si="443"/>
        <v>0</v>
      </c>
      <c r="BA176" s="382">
        <f t="shared" si="425"/>
        <v>380</v>
      </c>
      <c r="BB176" s="423">
        <v>0</v>
      </c>
      <c r="BC176" s="506">
        <f t="shared" si="415"/>
        <v>100</v>
      </c>
      <c r="BD176" s="382">
        <f t="shared" si="416"/>
        <v>200</v>
      </c>
      <c r="BE176" s="453">
        <f t="shared" si="417"/>
        <v>100</v>
      </c>
      <c r="BF176" s="382">
        <f t="shared" si="426"/>
        <v>-1430</v>
      </c>
      <c r="BG176" s="1882">
        <v>630</v>
      </c>
      <c r="BH176" s="1882">
        <v>400</v>
      </c>
      <c r="BI176" s="1882">
        <v>0</v>
      </c>
      <c r="BJ176" s="1882">
        <v>0</v>
      </c>
      <c r="BK176" s="1882">
        <v>0</v>
      </c>
      <c r="BL176" s="1882">
        <v>0</v>
      </c>
      <c r="BM176" s="1882">
        <v>0</v>
      </c>
      <c r="BN176" s="1882">
        <v>0</v>
      </c>
      <c r="BO176" s="1882">
        <v>0</v>
      </c>
      <c r="BP176" s="1882">
        <v>237</v>
      </c>
      <c r="BQ176" s="1882">
        <v>147</v>
      </c>
      <c r="BR176" s="1882">
        <v>157</v>
      </c>
      <c r="BS176" s="1882">
        <v>168</v>
      </c>
      <c r="BT176" s="13"/>
      <c r="BU176" s="384">
        <f t="shared" si="427"/>
        <v>0</v>
      </c>
      <c r="BV176" s="385">
        <f t="shared" si="428"/>
        <v>2.1587301587301586</v>
      </c>
      <c r="BW176" s="386">
        <f t="shared" si="429"/>
        <v>1.6031746031746033</v>
      </c>
      <c r="BX176" s="3"/>
      <c r="BY176" s="387">
        <f t="shared" si="418"/>
        <v>0</v>
      </c>
      <c r="BZ176" s="382">
        <f t="shared" si="430"/>
        <v>400</v>
      </c>
      <c r="CA176" s="382">
        <f t="shared" si="431"/>
        <v>480</v>
      </c>
      <c r="CB176" s="382">
        <f t="shared" si="432"/>
        <v>980</v>
      </c>
      <c r="CC176" s="382">
        <f t="shared" ref="CC176:CC212" si="504">CB176+CP176-BG176</f>
        <v>400</v>
      </c>
      <c r="CD176" s="382">
        <f t="shared" ref="CD176:CD212" si="505">CC176+CQ176-BH176</f>
        <v>0</v>
      </c>
      <c r="CE176" s="382">
        <f t="shared" ref="CE176:CE212" si="506">CD176+CR176-BI176</f>
        <v>0</v>
      </c>
      <c r="CF176" s="382">
        <f t="shared" ref="CF176:CF212" si="507">CE176+CS176-BJ176</f>
        <v>0</v>
      </c>
      <c r="CG176" s="382">
        <f t="shared" ref="CG176:CG212" si="508">CF176+CT176-BK176</f>
        <v>0</v>
      </c>
      <c r="CH176" s="382">
        <f t="shared" ref="CH176:CH212" si="509">CG176+CU176-BL176</f>
        <v>0</v>
      </c>
      <c r="CI176" s="382">
        <f t="shared" ref="CI176:CI212" si="510">CH176+CV176-BM176</f>
        <v>0</v>
      </c>
      <c r="CJ176" s="382">
        <f t="shared" ref="CJ176:CJ212" si="511">CI176+CW176-BN176</f>
        <v>207</v>
      </c>
      <c r="CK176" s="388">
        <f t="shared" ref="CK176:CK212" si="512">CJ176+CX176-BO176</f>
        <v>414</v>
      </c>
      <c r="CL176" s="3"/>
      <c r="CM176" s="384">
        <f t="shared" si="419"/>
        <v>500</v>
      </c>
      <c r="CN176" s="385">
        <f t="shared" si="433"/>
        <v>280</v>
      </c>
      <c r="CO176" s="385">
        <f t="shared" si="494"/>
        <v>600</v>
      </c>
      <c r="CP176" s="385">
        <f t="shared" si="495"/>
        <v>50</v>
      </c>
      <c r="CQ176" s="385">
        <f t="shared" si="496"/>
        <v>0</v>
      </c>
      <c r="CR176" s="385">
        <f t="shared" si="497"/>
        <v>0</v>
      </c>
      <c r="CS176" s="385">
        <f t="shared" si="498"/>
        <v>0</v>
      </c>
      <c r="CT176" s="385">
        <f t="shared" si="499"/>
        <v>0</v>
      </c>
      <c r="CU176" s="385">
        <f t="shared" si="500"/>
        <v>0</v>
      </c>
      <c r="CV176" s="385">
        <f t="shared" si="501"/>
        <v>0</v>
      </c>
      <c r="CW176" s="385">
        <f t="shared" si="502"/>
        <v>207</v>
      </c>
      <c r="CX176" s="386">
        <f t="shared" si="503"/>
        <v>207</v>
      </c>
      <c r="CY176" s="3"/>
      <c r="CZ176" s="586">
        <v>1497</v>
      </c>
      <c r="DA176" s="582">
        <v>1404</v>
      </c>
      <c r="DB176" s="391">
        <v>1203</v>
      </c>
      <c r="DC176" s="576">
        <v>1534</v>
      </c>
      <c r="DD176" s="389">
        <v>0</v>
      </c>
      <c r="DE176" s="390">
        <v>0</v>
      </c>
      <c r="DF176" s="390">
        <v>0</v>
      </c>
      <c r="DG176" s="390">
        <v>0</v>
      </c>
      <c r="DH176" s="390">
        <f t="shared" si="436"/>
        <v>0</v>
      </c>
      <c r="DI176" s="390"/>
      <c r="DJ176" s="390"/>
      <c r="DK176" s="390"/>
      <c r="DL176" s="390"/>
      <c r="DM176" s="390"/>
      <c r="DN176" s="390"/>
      <c r="DO176" s="390"/>
      <c r="DP176" s="391">
        <f t="shared" si="437"/>
        <v>0</v>
      </c>
      <c r="DQ176" s="376"/>
      <c r="DR176" s="376"/>
      <c r="DS176" s="385">
        <v>0</v>
      </c>
      <c r="DT176" s="385">
        <v>0</v>
      </c>
      <c r="DU176" s="385">
        <v>0</v>
      </c>
      <c r="DV176" s="385">
        <v>0</v>
      </c>
      <c r="DW176" s="385">
        <v>0</v>
      </c>
      <c r="DX176" s="385">
        <v>0</v>
      </c>
      <c r="DY176" s="385" t="s">
        <v>2733</v>
      </c>
      <c r="DZ176" s="14">
        <v>101286</v>
      </c>
      <c r="EA176" s="426"/>
      <c r="EB176" s="398">
        <v>19</v>
      </c>
      <c r="EC176" s="398" t="s">
        <v>1372</v>
      </c>
      <c r="ED176" s="398" t="s">
        <v>1370</v>
      </c>
      <c r="EF176" s="601">
        <f t="shared" si="438"/>
        <v>0</v>
      </c>
      <c r="EG176" s="597">
        <f t="shared" si="439"/>
        <v>100</v>
      </c>
      <c r="EI176" s="605">
        <f t="shared" si="400"/>
        <v>780</v>
      </c>
    </row>
    <row r="177" spans="1:139" s="372" customFormat="1" ht="16.149999999999999" customHeight="1">
      <c r="A177" s="573" t="s">
        <v>69</v>
      </c>
      <c r="B177" s="530" t="s">
        <v>414</v>
      </c>
      <c r="C177" s="530" t="s">
        <v>414</v>
      </c>
      <c r="D177" s="393" t="s">
        <v>175</v>
      </c>
      <c r="E177" s="393" t="s">
        <v>379</v>
      </c>
      <c r="F177" s="396"/>
      <c r="G177" s="395">
        <v>102</v>
      </c>
      <c r="H177" s="393" t="s">
        <v>269</v>
      </c>
      <c r="I177" s="393" t="s">
        <v>396</v>
      </c>
      <c r="J177" s="393" t="s">
        <v>48</v>
      </c>
      <c r="K177" s="393"/>
      <c r="L177" s="393" t="s">
        <v>2130</v>
      </c>
      <c r="M177" s="396"/>
      <c r="N177" s="392">
        <v>43858</v>
      </c>
      <c r="O177" s="408">
        <v>3</v>
      </c>
      <c r="P177" s="14">
        <v>111160</v>
      </c>
      <c r="Q177" s="14">
        <v>111160</v>
      </c>
      <c r="R177" s="576">
        <v>490</v>
      </c>
      <c r="S177" s="391">
        <v>16</v>
      </c>
      <c r="T177" s="382">
        <v>0</v>
      </c>
      <c r="U177" s="382">
        <v>2</v>
      </c>
      <c r="V177" s="423">
        <v>30</v>
      </c>
      <c r="W177" s="1882">
        <v>32</v>
      </c>
      <c r="X177" s="382">
        <f t="shared" si="445"/>
        <v>0</v>
      </c>
      <c r="Y177" s="423">
        <v>0</v>
      </c>
      <c r="Z177" s="1882">
        <v>0</v>
      </c>
      <c r="AA177" s="382">
        <f t="shared" si="420"/>
        <v>0</v>
      </c>
      <c r="AB177" s="423">
        <v>0</v>
      </c>
      <c r="AC177" s="1882">
        <v>0</v>
      </c>
      <c r="AD177" s="569">
        <v>1.875</v>
      </c>
      <c r="AE177" s="569">
        <v>1.875</v>
      </c>
      <c r="AF177" s="382">
        <f t="shared" si="476"/>
        <v>520</v>
      </c>
      <c r="AG177" s="382">
        <f t="shared" si="477"/>
        <v>200</v>
      </c>
      <c r="AH177" s="382">
        <f t="shared" si="478"/>
        <v>0</v>
      </c>
      <c r="AI177" s="382">
        <f t="shared" si="479"/>
        <v>0</v>
      </c>
      <c r="AJ177" s="382">
        <f t="shared" si="480"/>
        <v>0</v>
      </c>
      <c r="AK177" s="382">
        <f t="shared" si="481"/>
        <v>0</v>
      </c>
      <c r="AL177" s="382">
        <f t="shared" si="482"/>
        <v>0</v>
      </c>
      <c r="AM177" s="382">
        <f t="shared" si="483"/>
        <v>0</v>
      </c>
      <c r="AN177" s="453">
        <f t="shared" si="484"/>
        <v>41.125</v>
      </c>
      <c r="AO177" s="457">
        <f t="shared" si="485"/>
        <v>520</v>
      </c>
      <c r="AP177" s="455">
        <f t="shared" si="486"/>
        <v>25</v>
      </c>
      <c r="AQ177" s="383">
        <f t="shared" si="487"/>
        <v>0</v>
      </c>
      <c r="AR177" s="383">
        <f t="shared" si="488"/>
        <v>0</v>
      </c>
      <c r="AS177" s="383">
        <f t="shared" si="489"/>
        <v>0</v>
      </c>
      <c r="AT177" s="383">
        <f t="shared" si="490"/>
        <v>0</v>
      </c>
      <c r="AU177" s="383">
        <f t="shared" si="491"/>
        <v>0</v>
      </c>
      <c r="AV177" s="383">
        <f t="shared" si="492"/>
        <v>0</v>
      </c>
      <c r="AW177" s="383">
        <f t="shared" si="493"/>
        <v>41</v>
      </c>
      <c r="AX177" s="383">
        <f t="shared" si="424"/>
        <v>32</v>
      </c>
      <c r="AY177" s="383">
        <v>520</v>
      </c>
      <c r="AZ177" s="383">
        <f t="shared" si="443"/>
        <v>0</v>
      </c>
      <c r="BA177" s="382">
        <f t="shared" si="425"/>
        <v>0</v>
      </c>
      <c r="BB177" s="423">
        <v>0</v>
      </c>
      <c r="BC177" s="506">
        <f t="shared" si="415"/>
        <v>32</v>
      </c>
      <c r="BD177" s="382">
        <f t="shared" si="416"/>
        <v>0</v>
      </c>
      <c r="BE177" s="453">
        <f t="shared" si="417"/>
        <v>0</v>
      </c>
      <c r="BF177" s="382">
        <f t="shared" si="426"/>
        <v>-575</v>
      </c>
      <c r="BG177" s="1882">
        <v>345</v>
      </c>
      <c r="BH177" s="1882">
        <v>200</v>
      </c>
      <c r="BI177" s="1882">
        <v>0</v>
      </c>
      <c r="BJ177" s="1882">
        <v>0</v>
      </c>
      <c r="BK177" s="1882">
        <v>0</v>
      </c>
      <c r="BL177" s="1882">
        <v>0</v>
      </c>
      <c r="BM177" s="1882">
        <v>0</v>
      </c>
      <c r="BN177" s="1882">
        <v>0</v>
      </c>
      <c r="BO177" s="1882">
        <v>0</v>
      </c>
      <c r="BP177" s="1882">
        <v>47</v>
      </c>
      <c r="BQ177" s="1882">
        <v>71</v>
      </c>
      <c r="BR177" s="1882">
        <v>76</v>
      </c>
      <c r="BS177" s="1882">
        <v>81</v>
      </c>
      <c r="BT177" s="13"/>
      <c r="BU177" s="384">
        <f t="shared" si="427"/>
        <v>6.25E-2</v>
      </c>
      <c r="BV177" s="385">
        <f t="shared" si="428"/>
        <v>0</v>
      </c>
      <c r="BW177" s="386">
        <f t="shared" si="429"/>
        <v>0</v>
      </c>
      <c r="BX177" s="3"/>
      <c r="BY177" s="387">
        <f t="shared" si="418"/>
        <v>2</v>
      </c>
      <c r="BZ177" s="382">
        <f t="shared" si="430"/>
        <v>0</v>
      </c>
      <c r="CA177" s="382">
        <f t="shared" si="431"/>
        <v>0</v>
      </c>
      <c r="CB177" s="382">
        <f t="shared" si="432"/>
        <v>520</v>
      </c>
      <c r="CC177" s="382">
        <f t="shared" si="504"/>
        <v>200</v>
      </c>
      <c r="CD177" s="382">
        <f t="shared" si="505"/>
        <v>0</v>
      </c>
      <c r="CE177" s="382">
        <f t="shared" si="506"/>
        <v>0</v>
      </c>
      <c r="CF177" s="382">
        <f t="shared" si="507"/>
        <v>0</v>
      </c>
      <c r="CG177" s="382">
        <f t="shared" si="508"/>
        <v>0</v>
      </c>
      <c r="CH177" s="382">
        <f t="shared" si="509"/>
        <v>0</v>
      </c>
      <c r="CI177" s="382">
        <f t="shared" si="510"/>
        <v>0</v>
      </c>
      <c r="CJ177" s="382">
        <f t="shared" si="511"/>
        <v>41</v>
      </c>
      <c r="CK177" s="388">
        <f t="shared" si="512"/>
        <v>82</v>
      </c>
      <c r="CL177" s="3"/>
      <c r="CM177" s="384">
        <f t="shared" si="419"/>
        <v>30</v>
      </c>
      <c r="CN177" s="385">
        <f t="shared" si="433"/>
        <v>0</v>
      </c>
      <c r="CO177" s="385">
        <f t="shared" si="494"/>
        <v>520</v>
      </c>
      <c r="CP177" s="385">
        <f t="shared" si="495"/>
        <v>25</v>
      </c>
      <c r="CQ177" s="385">
        <f t="shared" si="496"/>
        <v>0</v>
      </c>
      <c r="CR177" s="385">
        <f t="shared" si="497"/>
        <v>0</v>
      </c>
      <c r="CS177" s="385">
        <f t="shared" si="498"/>
        <v>0</v>
      </c>
      <c r="CT177" s="385">
        <f t="shared" si="499"/>
        <v>0</v>
      </c>
      <c r="CU177" s="385">
        <f t="shared" si="500"/>
        <v>0</v>
      </c>
      <c r="CV177" s="385">
        <f t="shared" si="501"/>
        <v>0</v>
      </c>
      <c r="CW177" s="385">
        <f t="shared" si="502"/>
        <v>41</v>
      </c>
      <c r="CX177" s="386">
        <f t="shared" si="503"/>
        <v>41</v>
      </c>
      <c r="CY177" s="3"/>
      <c r="CZ177" s="586">
        <v>1004</v>
      </c>
      <c r="DA177" s="582">
        <v>1058</v>
      </c>
      <c r="DB177" s="391">
        <v>682</v>
      </c>
      <c r="DC177" s="576">
        <v>490</v>
      </c>
      <c r="DD177" s="389">
        <v>0</v>
      </c>
      <c r="DE177" s="390">
        <v>0</v>
      </c>
      <c r="DF177" s="390">
        <v>16</v>
      </c>
      <c r="DG177" s="390">
        <v>0</v>
      </c>
      <c r="DH177" s="390">
        <f t="shared" si="436"/>
        <v>0</v>
      </c>
      <c r="DI177" s="390"/>
      <c r="DJ177" s="390"/>
      <c r="DK177" s="390"/>
      <c r="DL177" s="390"/>
      <c r="DM177" s="390"/>
      <c r="DN177" s="390"/>
      <c r="DO177" s="390"/>
      <c r="DP177" s="391">
        <f t="shared" si="437"/>
        <v>16</v>
      </c>
      <c r="DQ177" s="376"/>
      <c r="DR177" s="376"/>
      <c r="DS177" s="385">
        <v>0</v>
      </c>
      <c r="DT177" s="385">
        <v>0</v>
      </c>
      <c r="DU177" s="385">
        <v>0</v>
      </c>
      <c r="DV177" s="385">
        <v>0</v>
      </c>
      <c r="DW177" s="385">
        <v>0</v>
      </c>
      <c r="DX177" s="385">
        <v>0</v>
      </c>
      <c r="DY177" s="385" t="s">
        <v>2733</v>
      </c>
      <c r="DZ177" s="14">
        <v>111160</v>
      </c>
      <c r="EA177" s="426"/>
      <c r="EB177" s="398">
        <v>20</v>
      </c>
      <c r="EC177" s="398" t="s">
        <v>1372</v>
      </c>
      <c r="ED177" s="398" t="s">
        <v>1370</v>
      </c>
      <c r="EF177" s="601">
        <f t="shared" si="438"/>
        <v>1.875</v>
      </c>
      <c r="EG177" s="597">
        <f t="shared" si="439"/>
        <v>32</v>
      </c>
      <c r="EI177" s="605">
        <f t="shared" si="400"/>
        <v>32</v>
      </c>
    </row>
    <row r="178" spans="1:139" s="372" customFormat="1" ht="16.149999999999999" customHeight="1">
      <c r="A178" s="573" t="s">
        <v>69</v>
      </c>
      <c r="B178" s="530" t="s">
        <v>415</v>
      </c>
      <c r="C178" s="530" t="s">
        <v>1337</v>
      </c>
      <c r="D178" s="393" t="s">
        <v>175</v>
      </c>
      <c r="E178" s="393" t="s">
        <v>387</v>
      </c>
      <c r="F178" s="535"/>
      <c r="G178" s="395">
        <v>102</v>
      </c>
      <c r="H178" s="393" t="s">
        <v>185</v>
      </c>
      <c r="I178" s="393" t="s">
        <v>396</v>
      </c>
      <c r="J178" s="393" t="s">
        <v>48</v>
      </c>
      <c r="K178" s="393"/>
      <c r="L178" s="393" t="s">
        <v>2130</v>
      </c>
      <c r="M178" s="396"/>
      <c r="N178" s="392">
        <v>43858</v>
      </c>
      <c r="O178" s="408">
        <v>3</v>
      </c>
      <c r="P178" s="14">
        <v>87463</v>
      </c>
      <c r="Q178" s="14">
        <v>87463</v>
      </c>
      <c r="R178" s="576">
        <v>45</v>
      </c>
      <c r="S178" s="391">
        <v>16</v>
      </c>
      <c r="T178" s="382">
        <v>0</v>
      </c>
      <c r="U178" s="382">
        <v>0</v>
      </c>
      <c r="V178" s="423">
        <v>0</v>
      </c>
      <c r="W178" s="1882">
        <v>0</v>
      </c>
      <c r="X178" s="382">
        <f t="shared" si="445"/>
        <v>0</v>
      </c>
      <c r="Y178" s="423">
        <v>0</v>
      </c>
      <c r="Z178" s="1882">
        <v>0</v>
      </c>
      <c r="AA178" s="382">
        <f t="shared" si="420"/>
        <v>0</v>
      </c>
      <c r="AB178" s="423">
        <v>0</v>
      </c>
      <c r="AC178" s="1882">
        <v>0</v>
      </c>
      <c r="AD178" s="569">
        <v>1.875</v>
      </c>
      <c r="AE178" s="569">
        <v>1.875</v>
      </c>
      <c r="AF178" s="382">
        <f t="shared" si="476"/>
        <v>11.75</v>
      </c>
      <c r="AG178" s="382">
        <f t="shared" si="477"/>
        <v>10</v>
      </c>
      <c r="AH178" s="382">
        <f t="shared" si="478"/>
        <v>0</v>
      </c>
      <c r="AI178" s="382">
        <f t="shared" si="479"/>
        <v>0</v>
      </c>
      <c r="AJ178" s="382">
        <f t="shared" si="480"/>
        <v>0</v>
      </c>
      <c r="AK178" s="382">
        <f t="shared" si="481"/>
        <v>0</v>
      </c>
      <c r="AL178" s="382">
        <f t="shared" si="482"/>
        <v>0</v>
      </c>
      <c r="AM178" s="382">
        <f t="shared" si="483"/>
        <v>0</v>
      </c>
      <c r="AN178" s="453">
        <f t="shared" si="484"/>
        <v>0</v>
      </c>
      <c r="AO178" s="457">
        <f t="shared" si="485"/>
        <v>12</v>
      </c>
      <c r="AP178" s="455">
        <f t="shared" si="486"/>
        <v>1</v>
      </c>
      <c r="AQ178" s="383">
        <f t="shared" si="487"/>
        <v>0</v>
      </c>
      <c r="AR178" s="383">
        <f t="shared" si="488"/>
        <v>0</v>
      </c>
      <c r="AS178" s="383">
        <f t="shared" si="489"/>
        <v>0</v>
      </c>
      <c r="AT178" s="383">
        <f t="shared" si="490"/>
        <v>0</v>
      </c>
      <c r="AU178" s="383">
        <f t="shared" si="491"/>
        <v>0</v>
      </c>
      <c r="AV178" s="383">
        <f t="shared" si="492"/>
        <v>0</v>
      </c>
      <c r="AW178" s="383">
        <f t="shared" si="493"/>
        <v>0</v>
      </c>
      <c r="AX178" s="383">
        <f t="shared" si="424"/>
        <v>0</v>
      </c>
      <c r="AY178" s="383">
        <v>12</v>
      </c>
      <c r="AZ178" s="383">
        <f t="shared" si="443"/>
        <v>0</v>
      </c>
      <c r="BA178" s="382">
        <f t="shared" si="425"/>
        <v>0</v>
      </c>
      <c r="BB178" s="423">
        <v>0</v>
      </c>
      <c r="BC178" s="506">
        <f t="shared" si="415"/>
        <v>0</v>
      </c>
      <c r="BD178" s="382">
        <f t="shared" si="416"/>
        <v>0</v>
      </c>
      <c r="BE178" s="453">
        <f t="shared" si="417"/>
        <v>0</v>
      </c>
      <c r="BF178" s="382">
        <f t="shared" si="426"/>
        <v>-13</v>
      </c>
      <c r="BG178" s="1882">
        <v>3</v>
      </c>
      <c r="BH178" s="1882">
        <v>10</v>
      </c>
      <c r="BI178" s="1882">
        <v>0</v>
      </c>
      <c r="BJ178" s="1882">
        <v>0</v>
      </c>
      <c r="BK178" s="1882">
        <v>0</v>
      </c>
      <c r="BL178" s="1882">
        <v>0</v>
      </c>
      <c r="BM178" s="1882">
        <v>0</v>
      </c>
      <c r="BN178" s="1882">
        <v>0</v>
      </c>
      <c r="BO178" s="1882">
        <v>0</v>
      </c>
      <c r="BP178" s="1882">
        <v>0</v>
      </c>
      <c r="BQ178" s="1882">
        <v>8</v>
      </c>
      <c r="BR178" s="1882">
        <v>9</v>
      </c>
      <c r="BS178" s="1882">
        <v>10</v>
      </c>
      <c r="BT178" s="13"/>
      <c r="BU178" s="384">
        <f t="shared" si="427"/>
        <v>0</v>
      </c>
      <c r="BV178" s="385">
        <f t="shared" si="428"/>
        <v>0</v>
      </c>
      <c r="BW178" s="386">
        <f t="shared" si="429"/>
        <v>0</v>
      </c>
      <c r="BX178" s="3"/>
      <c r="BY178" s="387">
        <f t="shared" si="418"/>
        <v>0</v>
      </c>
      <c r="BZ178" s="382">
        <f t="shared" si="430"/>
        <v>0</v>
      </c>
      <c r="CA178" s="382">
        <f t="shared" si="431"/>
        <v>0</v>
      </c>
      <c r="CB178" s="382">
        <f t="shared" si="432"/>
        <v>12</v>
      </c>
      <c r="CC178" s="382">
        <f t="shared" si="504"/>
        <v>10</v>
      </c>
      <c r="CD178" s="382">
        <f t="shared" si="505"/>
        <v>0</v>
      </c>
      <c r="CE178" s="382">
        <f t="shared" si="506"/>
        <v>0</v>
      </c>
      <c r="CF178" s="382">
        <f t="shared" si="507"/>
        <v>0</v>
      </c>
      <c r="CG178" s="382">
        <f t="shared" si="508"/>
        <v>0</v>
      </c>
      <c r="CH178" s="382">
        <f t="shared" si="509"/>
        <v>0</v>
      </c>
      <c r="CI178" s="382">
        <f t="shared" si="510"/>
        <v>0</v>
      </c>
      <c r="CJ178" s="382">
        <f t="shared" si="511"/>
        <v>0</v>
      </c>
      <c r="CK178" s="388">
        <f t="shared" si="512"/>
        <v>0</v>
      </c>
      <c r="CL178" s="3"/>
      <c r="CM178" s="384">
        <f t="shared" si="419"/>
        <v>0</v>
      </c>
      <c r="CN178" s="385">
        <f t="shared" si="433"/>
        <v>0</v>
      </c>
      <c r="CO178" s="385">
        <f t="shared" si="494"/>
        <v>12</v>
      </c>
      <c r="CP178" s="385">
        <f t="shared" si="495"/>
        <v>1</v>
      </c>
      <c r="CQ178" s="385">
        <f t="shared" si="496"/>
        <v>0</v>
      </c>
      <c r="CR178" s="385">
        <f t="shared" si="497"/>
        <v>0</v>
      </c>
      <c r="CS178" s="385">
        <f t="shared" si="498"/>
        <v>0</v>
      </c>
      <c r="CT178" s="385">
        <f t="shared" si="499"/>
        <v>0</v>
      </c>
      <c r="CU178" s="385">
        <f t="shared" si="500"/>
        <v>0</v>
      </c>
      <c r="CV178" s="385">
        <f t="shared" si="501"/>
        <v>0</v>
      </c>
      <c r="CW178" s="385">
        <f t="shared" si="502"/>
        <v>0</v>
      </c>
      <c r="CX178" s="386">
        <f t="shared" si="503"/>
        <v>0</v>
      </c>
      <c r="CY178" s="3"/>
      <c r="CZ178" s="586">
        <v>92</v>
      </c>
      <c r="DA178" s="582">
        <v>32</v>
      </c>
      <c r="DB178" s="391">
        <v>36</v>
      </c>
      <c r="DC178" s="576">
        <v>45</v>
      </c>
      <c r="DD178" s="389">
        <v>0</v>
      </c>
      <c r="DE178" s="390">
        <v>0</v>
      </c>
      <c r="DF178" s="390">
        <v>16</v>
      </c>
      <c r="DG178" s="390">
        <v>0</v>
      </c>
      <c r="DH178" s="390">
        <f t="shared" si="436"/>
        <v>0</v>
      </c>
      <c r="DI178" s="390"/>
      <c r="DJ178" s="390"/>
      <c r="DK178" s="390"/>
      <c r="DL178" s="390"/>
      <c r="DM178" s="390"/>
      <c r="DN178" s="390"/>
      <c r="DO178" s="390"/>
      <c r="DP178" s="391">
        <f t="shared" si="437"/>
        <v>16</v>
      </c>
      <c r="DQ178" s="376"/>
      <c r="DR178" s="376"/>
      <c r="DS178" s="385">
        <v>0</v>
      </c>
      <c r="DT178" s="385">
        <v>0</v>
      </c>
      <c r="DU178" s="385">
        <v>0</v>
      </c>
      <c r="DV178" s="385">
        <v>0</v>
      </c>
      <c r="DW178" s="385">
        <v>0</v>
      </c>
      <c r="DX178" s="385">
        <v>0</v>
      </c>
      <c r="DY178" s="385" t="s">
        <v>2733</v>
      </c>
      <c r="DZ178" s="14">
        <v>87463</v>
      </c>
      <c r="EA178" s="426"/>
      <c r="EB178" s="398">
        <v>17</v>
      </c>
      <c r="EC178" s="398" t="s">
        <v>1372</v>
      </c>
      <c r="ED178" s="398" t="s">
        <v>1370</v>
      </c>
      <c r="EF178" s="601" t="str">
        <f t="shared" si="438"/>
        <v>ok</v>
      </c>
      <c r="EG178" s="597">
        <f t="shared" si="439"/>
        <v>0</v>
      </c>
      <c r="EI178" s="605">
        <f t="shared" si="400"/>
        <v>0</v>
      </c>
    </row>
    <row r="179" spans="1:139" s="372" customFormat="1" ht="16.149999999999999" customHeight="1">
      <c r="A179" s="573" t="s">
        <v>69</v>
      </c>
      <c r="B179" s="530" t="s">
        <v>416</v>
      </c>
      <c r="C179" s="530" t="s">
        <v>416</v>
      </c>
      <c r="D179" s="393" t="s">
        <v>175</v>
      </c>
      <c r="E179" s="393" t="s">
        <v>93</v>
      </c>
      <c r="F179" s="396"/>
      <c r="G179" s="395">
        <v>107</v>
      </c>
      <c r="H179" s="393" t="s">
        <v>280</v>
      </c>
      <c r="I179" s="393" t="s">
        <v>396</v>
      </c>
      <c r="J179" s="393" t="s">
        <v>48</v>
      </c>
      <c r="K179" s="393"/>
      <c r="L179" s="393" t="s">
        <v>2130</v>
      </c>
      <c r="M179" s="396"/>
      <c r="N179" s="392">
        <v>43858</v>
      </c>
      <c r="O179" s="408">
        <v>3</v>
      </c>
      <c r="P179" s="14">
        <v>104435</v>
      </c>
      <c r="Q179" s="14">
        <v>104435</v>
      </c>
      <c r="R179" s="576">
        <v>683</v>
      </c>
      <c r="S179" s="391">
        <v>12</v>
      </c>
      <c r="T179" s="382">
        <v>0</v>
      </c>
      <c r="U179" s="382">
        <v>1</v>
      </c>
      <c r="V179" s="423">
        <v>200</v>
      </c>
      <c r="W179" s="1882">
        <v>150</v>
      </c>
      <c r="X179" s="382">
        <f t="shared" si="445"/>
        <v>51</v>
      </c>
      <c r="Y179" s="423">
        <v>152</v>
      </c>
      <c r="Z179" s="1882">
        <v>51</v>
      </c>
      <c r="AA179" s="382">
        <f t="shared" si="420"/>
        <v>152</v>
      </c>
      <c r="AB179" s="423">
        <v>0</v>
      </c>
      <c r="AC179" s="1882">
        <v>100</v>
      </c>
      <c r="AD179" s="569">
        <v>1.875</v>
      </c>
      <c r="AE179" s="569">
        <v>1.875</v>
      </c>
      <c r="AF179" s="382">
        <f t="shared" si="476"/>
        <v>256</v>
      </c>
      <c r="AG179" s="382">
        <f t="shared" si="477"/>
        <v>80</v>
      </c>
      <c r="AH179" s="382">
        <f t="shared" si="478"/>
        <v>0</v>
      </c>
      <c r="AI179" s="382">
        <f t="shared" si="479"/>
        <v>0</v>
      </c>
      <c r="AJ179" s="382">
        <f t="shared" si="480"/>
        <v>0</v>
      </c>
      <c r="AK179" s="382">
        <f t="shared" si="481"/>
        <v>0</v>
      </c>
      <c r="AL179" s="382">
        <f t="shared" si="482"/>
        <v>0</v>
      </c>
      <c r="AM179" s="382">
        <f t="shared" si="483"/>
        <v>0</v>
      </c>
      <c r="AN179" s="453">
        <f t="shared" si="484"/>
        <v>83.125</v>
      </c>
      <c r="AO179" s="457">
        <f t="shared" si="485"/>
        <v>204</v>
      </c>
      <c r="AP179" s="455">
        <f t="shared" si="486"/>
        <v>10</v>
      </c>
      <c r="AQ179" s="383">
        <f t="shared" si="487"/>
        <v>0</v>
      </c>
      <c r="AR179" s="383">
        <f t="shared" si="488"/>
        <v>0</v>
      </c>
      <c r="AS179" s="383">
        <f t="shared" si="489"/>
        <v>0</v>
      </c>
      <c r="AT179" s="383">
        <f t="shared" si="490"/>
        <v>0</v>
      </c>
      <c r="AU179" s="383">
        <f t="shared" si="491"/>
        <v>0</v>
      </c>
      <c r="AV179" s="383">
        <f t="shared" si="492"/>
        <v>0</v>
      </c>
      <c r="AW179" s="383">
        <f t="shared" si="493"/>
        <v>83</v>
      </c>
      <c r="AX179" s="383">
        <f t="shared" si="424"/>
        <v>353</v>
      </c>
      <c r="AY179" s="383">
        <v>204</v>
      </c>
      <c r="AZ179" s="383">
        <f t="shared" si="443"/>
        <v>0</v>
      </c>
      <c r="BA179" s="382">
        <f t="shared" si="425"/>
        <v>52</v>
      </c>
      <c r="BB179" s="423">
        <v>0</v>
      </c>
      <c r="BC179" s="506">
        <f t="shared" si="415"/>
        <v>150</v>
      </c>
      <c r="BD179" s="382">
        <f t="shared" si="416"/>
        <v>51</v>
      </c>
      <c r="BE179" s="453">
        <f t="shared" si="417"/>
        <v>100</v>
      </c>
      <c r="BF179" s="382">
        <f t="shared" si="426"/>
        <v>-566</v>
      </c>
      <c r="BG179" s="1882">
        <v>186</v>
      </c>
      <c r="BH179" s="1882">
        <v>80</v>
      </c>
      <c r="BI179" s="1882">
        <v>0</v>
      </c>
      <c r="BJ179" s="1882">
        <v>0</v>
      </c>
      <c r="BK179" s="1882">
        <v>0</v>
      </c>
      <c r="BL179" s="1882">
        <v>0</v>
      </c>
      <c r="BM179" s="1882">
        <v>0</v>
      </c>
      <c r="BN179" s="1882">
        <v>0</v>
      </c>
      <c r="BO179" s="1882">
        <v>0</v>
      </c>
      <c r="BP179" s="1882">
        <v>95</v>
      </c>
      <c r="BQ179" s="1882">
        <v>12</v>
      </c>
      <c r="BR179" s="1882">
        <v>13</v>
      </c>
      <c r="BS179" s="1882">
        <v>14</v>
      </c>
      <c r="BT179" s="13"/>
      <c r="BU179" s="384">
        <f t="shared" si="427"/>
        <v>6.6666666666666671E-3</v>
      </c>
      <c r="BV179" s="385">
        <f t="shared" si="428"/>
        <v>1</v>
      </c>
      <c r="BW179" s="386">
        <f t="shared" si="429"/>
        <v>1.2795698924731183</v>
      </c>
      <c r="BX179" s="3"/>
      <c r="BY179" s="387">
        <f t="shared" si="418"/>
        <v>1</v>
      </c>
      <c r="BZ179" s="382">
        <f t="shared" si="430"/>
        <v>51</v>
      </c>
      <c r="CA179" s="382">
        <f t="shared" si="431"/>
        <v>152</v>
      </c>
      <c r="CB179" s="382">
        <f t="shared" si="432"/>
        <v>256</v>
      </c>
      <c r="CC179" s="382">
        <f t="shared" si="504"/>
        <v>80</v>
      </c>
      <c r="CD179" s="382">
        <f t="shared" si="505"/>
        <v>0</v>
      </c>
      <c r="CE179" s="382">
        <f t="shared" si="506"/>
        <v>0</v>
      </c>
      <c r="CF179" s="382">
        <f t="shared" si="507"/>
        <v>0</v>
      </c>
      <c r="CG179" s="382">
        <f t="shared" si="508"/>
        <v>0</v>
      </c>
      <c r="CH179" s="382">
        <f t="shared" si="509"/>
        <v>0</v>
      </c>
      <c r="CI179" s="382">
        <f t="shared" si="510"/>
        <v>0</v>
      </c>
      <c r="CJ179" s="382">
        <f t="shared" si="511"/>
        <v>83</v>
      </c>
      <c r="CK179" s="388">
        <f t="shared" si="512"/>
        <v>166</v>
      </c>
      <c r="CL179" s="3"/>
      <c r="CM179" s="384">
        <f t="shared" si="419"/>
        <v>200</v>
      </c>
      <c r="CN179" s="385">
        <f t="shared" si="433"/>
        <v>152</v>
      </c>
      <c r="CO179" s="385">
        <f t="shared" si="494"/>
        <v>204</v>
      </c>
      <c r="CP179" s="385">
        <f t="shared" si="495"/>
        <v>10</v>
      </c>
      <c r="CQ179" s="385">
        <f t="shared" si="496"/>
        <v>0</v>
      </c>
      <c r="CR179" s="385">
        <f t="shared" si="497"/>
        <v>0</v>
      </c>
      <c r="CS179" s="385">
        <f t="shared" si="498"/>
        <v>0</v>
      </c>
      <c r="CT179" s="385">
        <f t="shared" si="499"/>
        <v>0</v>
      </c>
      <c r="CU179" s="385">
        <f t="shared" si="500"/>
        <v>0</v>
      </c>
      <c r="CV179" s="385">
        <f t="shared" si="501"/>
        <v>0</v>
      </c>
      <c r="CW179" s="385">
        <f t="shared" si="502"/>
        <v>83</v>
      </c>
      <c r="CX179" s="386">
        <f t="shared" si="503"/>
        <v>83</v>
      </c>
      <c r="CY179" s="3"/>
      <c r="CZ179" s="586">
        <v>508</v>
      </c>
      <c r="DA179" s="582">
        <v>521</v>
      </c>
      <c r="DB179" s="391">
        <v>596</v>
      </c>
      <c r="DC179" s="576">
        <v>683</v>
      </c>
      <c r="DD179" s="389">
        <v>4</v>
      </c>
      <c r="DE179" s="390">
        <v>0</v>
      </c>
      <c r="DF179" s="390">
        <v>8</v>
      </c>
      <c r="DG179" s="390">
        <v>0</v>
      </c>
      <c r="DH179" s="390">
        <f t="shared" si="436"/>
        <v>0</v>
      </c>
      <c r="DI179" s="390"/>
      <c r="DJ179" s="390"/>
      <c r="DK179" s="390"/>
      <c r="DL179" s="390"/>
      <c r="DM179" s="390"/>
      <c r="DN179" s="390"/>
      <c r="DO179" s="390"/>
      <c r="DP179" s="391">
        <f t="shared" si="437"/>
        <v>12</v>
      </c>
      <c r="DQ179" s="376"/>
      <c r="DR179" s="376"/>
      <c r="DS179" s="385">
        <v>0</v>
      </c>
      <c r="DT179" s="385">
        <v>0</v>
      </c>
      <c r="DU179" s="385">
        <v>0</v>
      </c>
      <c r="DV179" s="385">
        <v>0</v>
      </c>
      <c r="DW179" s="385">
        <v>0</v>
      </c>
      <c r="DX179" s="385">
        <v>0</v>
      </c>
      <c r="DY179" s="385" t="s">
        <v>2733</v>
      </c>
      <c r="DZ179" s="14">
        <v>104435</v>
      </c>
      <c r="EA179" s="426"/>
      <c r="EB179" s="398">
        <v>18</v>
      </c>
      <c r="EC179" s="398" t="s">
        <v>1372</v>
      </c>
      <c r="ED179" s="398" t="s">
        <v>1370</v>
      </c>
      <c r="EF179" s="601">
        <f t="shared" si="438"/>
        <v>0.2</v>
      </c>
      <c r="EG179" s="597">
        <f t="shared" si="439"/>
        <v>150</v>
      </c>
      <c r="EI179" s="605">
        <f t="shared" si="400"/>
        <v>353</v>
      </c>
    </row>
    <row r="180" spans="1:139" s="372" customFormat="1" ht="16.149999999999999" customHeight="1">
      <c r="A180" s="573" t="s">
        <v>69</v>
      </c>
      <c r="B180" s="530" t="s">
        <v>417</v>
      </c>
      <c r="C180" s="530" t="s">
        <v>417</v>
      </c>
      <c r="D180" s="393" t="s">
        <v>175</v>
      </c>
      <c r="E180" s="393" t="s">
        <v>173</v>
      </c>
      <c r="F180" s="396"/>
      <c r="G180" s="395">
        <v>108</v>
      </c>
      <c r="H180" s="393" t="s">
        <v>280</v>
      </c>
      <c r="I180" s="393" t="s">
        <v>396</v>
      </c>
      <c r="J180" s="393" t="s">
        <v>48</v>
      </c>
      <c r="K180" s="393"/>
      <c r="L180" s="393" t="s">
        <v>2130</v>
      </c>
      <c r="M180" s="396"/>
      <c r="N180" s="392">
        <v>43858</v>
      </c>
      <c r="O180" s="408">
        <v>3</v>
      </c>
      <c r="P180" s="14">
        <v>92557</v>
      </c>
      <c r="Q180" s="14">
        <v>92557</v>
      </c>
      <c r="R180" s="576">
        <v>46</v>
      </c>
      <c r="S180" s="391">
        <v>5</v>
      </c>
      <c r="T180" s="382">
        <v>0</v>
      </c>
      <c r="U180" s="382">
        <v>3</v>
      </c>
      <c r="V180" s="423">
        <v>0</v>
      </c>
      <c r="W180" s="1882">
        <v>3</v>
      </c>
      <c r="X180" s="382">
        <f t="shared" si="445"/>
        <v>0</v>
      </c>
      <c r="Y180" s="423">
        <v>0</v>
      </c>
      <c r="Z180" s="1882">
        <v>0</v>
      </c>
      <c r="AA180" s="382">
        <f t="shared" si="420"/>
        <v>0</v>
      </c>
      <c r="AB180" s="423">
        <v>0</v>
      </c>
      <c r="AC180" s="1882">
        <v>0</v>
      </c>
      <c r="AD180" s="569">
        <v>1.875</v>
      </c>
      <c r="AE180" s="569">
        <v>1.875</v>
      </c>
      <c r="AF180" s="382">
        <f t="shared" si="476"/>
        <v>8</v>
      </c>
      <c r="AG180" s="382">
        <f t="shared" si="477"/>
        <v>0</v>
      </c>
      <c r="AH180" s="382">
        <f t="shared" si="478"/>
        <v>0</v>
      </c>
      <c r="AI180" s="382">
        <f t="shared" si="479"/>
        <v>0</v>
      </c>
      <c r="AJ180" s="382">
        <f t="shared" si="480"/>
        <v>0</v>
      </c>
      <c r="AK180" s="382">
        <f t="shared" si="481"/>
        <v>0</v>
      </c>
      <c r="AL180" s="382">
        <f t="shared" si="482"/>
        <v>0</v>
      </c>
      <c r="AM180" s="382">
        <f t="shared" si="483"/>
        <v>0</v>
      </c>
      <c r="AN180" s="453">
        <f t="shared" si="484"/>
        <v>0</v>
      </c>
      <c r="AO180" s="457">
        <f t="shared" si="485"/>
        <v>8</v>
      </c>
      <c r="AP180" s="455">
        <f t="shared" si="486"/>
        <v>0</v>
      </c>
      <c r="AQ180" s="383">
        <f t="shared" si="487"/>
        <v>0</v>
      </c>
      <c r="AR180" s="383">
        <f t="shared" si="488"/>
        <v>0</v>
      </c>
      <c r="AS180" s="383">
        <f t="shared" si="489"/>
        <v>0</v>
      </c>
      <c r="AT180" s="383">
        <f t="shared" si="490"/>
        <v>0</v>
      </c>
      <c r="AU180" s="383">
        <f t="shared" si="491"/>
        <v>0</v>
      </c>
      <c r="AV180" s="383">
        <f t="shared" si="492"/>
        <v>0</v>
      </c>
      <c r="AW180" s="383">
        <f t="shared" si="493"/>
        <v>0</v>
      </c>
      <c r="AX180" s="383">
        <f t="shared" si="424"/>
        <v>3</v>
      </c>
      <c r="AY180" s="383">
        <v>8</v>
      </c>
      <c r="AZ180" s="383">
        <f t="shared" si="443"/>
        <v>0</v>
      </c>
      <c r="BA180" s="382">
        <f t="shared" si="425"/>
        <v>0</v>
      </c>
      <c r="BB180" s="423">
        <v>0</v>
      </c>
      <c r="BC180" s="506">
        <f t="shared" si="415"/>
        <v>3</v>
      </c>
      <c r="BD180" s="382">
        <f t="shared" si="416"/>
        <v>0</v>
      </c>
      <c r="BE180" s="453">
        <f t="shared" si="417"/>
        <v>0</v>
      </c>
      <c r="BF180" s="382">
        <f t="shared" si="426"/>
        <v>-8</v>
      </c>
      <c r="BG180" s="1882">
        <v>8</v>
      </c>
      <c r="BH180" s="1882">
        <v>0</v>
      </c>
      <c r="BI180" s="1882">
        <v>0</v>
      </c>
      <c r="BJ180" s="1882">
        <v>0</v>
      </c>
      <c r="BK180" s="1882">
        <v>0</v>
      </c>
      <c r="BL180" s="1882">
        <v>0</v>
      </c>
      <c r="BM180" s="1882">
        <v>0</v>
      </c>
      <c r="BN180" s="1882">
        <v>0</v>
      </c>
      <c r="BO180" s="1882">
        <v>0</v>
      </c>
      <c r="BP180" s="1882">
        <v>0</v>
      </c>
      <c r="BQ180" s="1882">
        <v>6</v>
      </c>
      <c r="BR180" s="1882">
        <v>6</v>
      </c>
      <c r="BS180" s="1882">
        <v>6</v>
      </c>
      <c r="BT180" s="13"/>
      <c r="BU180" s="384">
        <f t="shared" si="427"/>
        <v>1</v>
      </c>
      <c r="BV180" s="385">
        <f t="shared" si="428"/>
        <v>0</v>
      </c>
      <c r="BW180" s="386">
        <f t="shared" si="429"/>
        <v>0</v>
      </c>
      <c r="BX180" s="3"/>
      <c r="BY180" s="387">
        <f t="shared" si="418"/>
        <v>3</v>
      </c>
      <c r="BZ180" s="382">
        <f t="shared" si="430"/>
        <v>0</v>
      </c>
      <c r="CA180" s="382">
        <f t="shared" si="431"/>
        <v>0</v>
      </c>
      <c r="CB180" s="382">
        <f t="shared" si="432"/>
        <v>8</v>
      </c>
      <c r="CC180" s="382">
        <f t="shared" si="504"/>
        <v>0</v>
      </c>
      <c r="CD180" s="382">
        <f t="shared" si="505"/>
        <v>0</v>
      </c>
      <c r="CE180" s="382">
        <f t="shared" si="506"/>
        <v>0</v>
      </c>
      <c r="CF180" s="382">
        <f t="shared" si="507"/>
        <v>0</v>
      </c>
      <c r="CG180" s="382">
        <f t="shared" si="508"/>
        <v>0</v>
      </c>
      <c r="CH180" s="382">
        <f t="shared" si="509"/>
        <v>0</v>
      </c>
      <c r="CI180" s="382">
        <f t="shared" si="510"/>
        <v>0</v>
      </c>
      <c r="CJ180" s="382">
        <f t="shared" si="511"/>
        <v>0</v>
      </c>
      <c r="CK180" s="388">
        <f t="shared" si="512"/>
        <v>0</v>
      </c>
      <c r="CL180" s="3"/>
      <c r="CM180" s="384">
        <f t="shared" si="419"/>
        <v>0</v>
      </c>
      <c r="CN180" s="385">
        <f t="shared" si="433"/>
        <v>0</v>
      </c>
      <c r="CO180" s="385">
        <f t="shared" si="494"/>
        <v>8</v>
      </c>
      <c r="CP180" s="385">
        <f t="shared" si="495"/>
        <v>0</v>
      </c>
      <c r="CQ180" s="385">
        <f t="shared" si="496"/>
        <v>0</v>
      </c>
      <c r="CR180" s="385">
        <f t="shared" si="497"/>
        <v>0</v>
      </c>
      <c r="CS180" s="385">
        <f t="shared" si="498"/>
        <v>0</v>
      </c>
      <c r="CT180" s="385">
        <f t="shared" si="499"/>
        <v>0</v>
      </c>
      <c r="CU180" s="385">
        <f t="shared" si="500"/>
        <v>0</v>
      </c>
      <c r="CV180" s="385">
        <f t="shared" si="501"/>
        <v>0</v>
      </c>
      <c r="CW180" s="385">
        <f t="shared" si="502"/>
        <v>0</v>
      </c>
      <c r="CX180" s="386">
        <f t="shared" si="503"/>
        <v>0</v>
      </c>
      <c r="CY180" s="3"/>
      <c r="CZ180" s="586">
        <v>175</v>
      </c>
      <c r="DA180" s="582">
        <v>0</v>
      </c>
      <c r="DB180" s="391">
        <v>44</v>
      </c>
      <c r="DC180" s="576">
        <v>46</v>
      </c>
      <c r="DD180" s="389">
        <v>1</v>
      </c>
      <c r="DE180" s="390">
        <v>0</v>
      </c>
      <c r="DF180" s="390">
        <v>4</v>
      </c>
      <c r="DG180" s="390">
        <v>0</v>
      </c>
      <c r="DH180" s="390">
        <f t="shared" si="436"/>
        <v>0</v>
      </c>
      <c r="DI180" s="390"/>
      <c r="DJ180" s="390"/>
      <c r="DK180" s="390"/>
      <c r="DL180" s="390"/>
      <c r="DM180" s="390"/>
      <c r="DN180" s="390"/>
      <c r="DO180" s="390"/>
      <c r="DP180" s="391">
        <f t="shared" si="437"/>
        <v>5</v>
      </c>
      <c r="DQ180" s="376"/>
      <c r="DR180" s="376"/>
      <c r="DS180" s="385">
        <v>0</v>
      </c>
      <c r="DT180" s="385">
        <v>0</v>
      </c>
      <c r="DU180" s="385">
        <v>0</v>
      </c>
      <c r="DV180" s="385">
        <v>0</v>
      </c>
      <c r="DW180" s="385">
        <v>0</v>
      </c>
      <c r="DX180" s="385">
        <v>0</v>
      </c>
      <c r="DY180" s="385" t="s">
        <v>2733</v>
      </c>
      <c r="DZ180" s="14">
        <v>92557</v>
      </c>
      <c r="EA180" s="426"/>
      <c r="EB180" s="398">
        <v>17</v>
      </c>
      <c r="EC180" s="398" t="s">
        <v>1372</v>
      </c>
      <c r="ED180" s="398" t="s">
        <v>1370</v>
      </c>
      <c r="EF180" s="601">
        <f t="shared" si="438"/>
        <v>30</v>
      </c>
      <c r="EG180" s="597">
        <f t="shared" si="439"/>
        <v>3</v>
      </c>
      <c r="EI180" s="605">
        <f t="shared" si="400"/>
        <v>3</v>
      </c>
    </row>
    <row r="181" spans="1:139" s="372" customFormat="1" ht="16.149999999999999" customHeight="1">
      <c r="A181" s="573" t="s">
        <v>69</v>
      </c>
      <c r="B181" s="530" t="s">
        <v>418</v>
      </c>
      <c r="C181" s="530" t="s">
        <v>418</v>
      </c>
      <c r="D181" s="393" t="s">
        <v>175</v>
      </c>
      <c r="E181" s="393" t="s">
        <v>367</v>
      </c>
      <c r="F181" s="396"/>
      <c r="G181" s="395">
        <v>106</v>
      </c>
      <c r="H181" s="393" t="s">
        <v>280</v>
      </c>
      <c r="I181" s="393" t="s">
        <v>396</v>
      </c>
      <c r="J181" s="393" t="s">
        <v>48</v>
      </c>
      <c r="K181" s="393"/>
      <c r="L181" s="393" t="s">
        <v>2130</v>
      </c>
      <c r="M181" s="396"/>
      <c r="N181" s="392">
        <v>43858</v>
      </c>
      <c r="O181" s="408">
        <v>3</v>
      </c>
      <c r="P181" s="14">
        <v>101487</v>
      </c>
      <c r="Q181" s="14">
        <v>101487</v>
      </c>
      <c r="R181" s="576">
        <v>117</v>
      </c>
      <c r="S181" s="391">
        <v>0</v>
      </c>
      <c r="T181" s="382">
        <v>0</v>
      </c>
      <c r="U181" s="382">
        <v>1</v>
      </c>
      <c r="V181" s="423">
        <v>0</v>
      </c>
      <c r="W181" s="1882">
        <v>1</v>
      </c>
      <c r="X181" s="382">
        <f t="shared" si="445"/>
        <v>0</v>
      </c>
      <c r="Y181" s="423">
        <v>88</v>
      </c>
      <c r="Z181" s="1882">
        <v>0</v>
      </c>
      <c r="AA181" s="382">
        <f t="shared" si="420"/>
        <v>88</v>
      </c>
      <c r="AB181" s="423">
        <v>0</v>
      </c>
      <c r="AC181" s="1882">
        <v>16</v>
      </c>
      <c r="AD181" s="569">
        <v>1.875</v>
      </c>
      <c r="AE181" s="569">
        <v>1.875</v>
      </c>
      <c r="AF181" s="382">
        <f t="shared" si="476"/>
        <v>142</v>
      </c>
      <c r="AG181" s="382">
        <f t="shared" si="477"/>
        <v>32</v>
      </c>
      <c r="AH181" s="382">
        <f t="shared" si="478"/>
        <v>0</v>
      </c>
      <c r="AI181" s="382">
        <f t="shared" si="479"/>
        <v>0</v>
      </c>
      <c r="AJ181" s="382">
        <f t="shared" si="480"/>
        <v>0</v>
      </c>
      <c r="AK181" s="382">
        <f t="shared" si="481"/>
        <v>0</v>
      </c>
      <c r="AL181" s="382">
        <f t="shared" si="482"/>
        <v>0</v>
      </c>
      <c r="AM181" s="382">
        <f t="shared" si="483"/>
        <v>0</v>
      </c>
      <c r="AN181" s="453">
        <f t="shared" si="484"/>
        <v>0</v>
      </c>
      <c r="AO181" s="457">
        <f t="shared" si="485"/>
        <v>70</v>
      </c>
      <c r="AP181" s="455">
        <f t="shared" si="486"/>
        <v>4</v>
      </c>
      <c r="AQ181" s="383">
        <f t="shared" si="487"/>
        <v>0</v>
      </c>
      <c r="AR181" s="383">
        <f t="shared" si="488"/>
        <v>0</v>
      </c>
      <c r="AS181" s="383">
        <f t="shared" si="489"/>
        <v>0</v>
      </c>
      <c r="AT181" s="383">
        <f t="shared" si="490"/>
        <v>0</v>
      </c>
      <c r="AU181" s="383">
        <f t="shared" si="491"/>
        <v>0</v>
      </c>
      <c r="AV181" s="383">
        <f t="shared" si="492"/>
        <v>0</v>
      </c>
      <c r="AW181" s="383">
        <f t="shared" si="493"/>
        <v>0</v>
      </c>
      <c r="AX181" s="383">
        <f t="shared" si="424"/>
        <v>89</v>
      </c>
      <c r="AY181" s="383">
        <v>70</v>
      </c>
      <c r="AZ181" s="383">
        <f t="shared" si="443"/>
        <v>0</v>
      </c>
      <c r="BA181" s="382">
        <f t="shared" si="425"/>
        <v>72</v>
      </c>
      <c r="BB181" s="423">
        <v>0</v>
      </c>
      <c r="BC181" s="506">
        <f t="shared" si="415"/>
        <v>1</v>
      </c>
      <c r="BD181" s="382">
        <f t="shared" si="416"/>
        <v>0</v>
      </c>
      <c r="BE181" s="453">
        <f t="shared" si="417"/>
        <v>16</v>
      </c>
      <c r="BF181" s="382">
        <f t="shared" si="426"/>
        <v>-162</v>
      </c>
      <c r="BG181" s="1882">
        <v>114</v>
      </c>
      <c r="BH181" s="1882">
        <v>32</v>
      </c>
      <c r="BI181" s="1882">
        <v>0</v>
      </c>
      <c r="BJ181" s="1882">
        <v>0</v>
      </c>
      <c r="BK181" s="1882">
        <v>0</v>
      </c>
      <c r="BL181" s="1882">
        <v>0</v>
      </c>
      <c r="BM181" s="1882">
        <v>0</v>
      </c>
      <c r="BN181" s="1882">
        <v>0</v>
      </c>
      <c r="BO181" s="1882">
        <v>0</v>
      </c>
      <c r="BP181" s="1882">
        <v>0</v>
      </c>
      <c r="BQ181" s="1882">
        <v>19</v>
      </c>
      <c r="BR181" s="1882">
        <v>20</v>
      </c>
      <c r="BS181" s="1882">
        <v>21</v>
      </c>
      <c r="BT181" s="13"/>
      <c r="BU181" s="384">
        <f t="shared" si="427"/>
        <v>1</v>
      </c>
      <c r="BV181" s="385">
        <f t="shared" si="428"/>
        <v>0</v>
      </c>
      <c r="BW181" s="386">
        <f t="shared" si="429"/>
        <v>1.631578947368421</v>
      </c>
      <c r="BX181" s="3"/>
      <c r="BY181" s="387">
        <f t="shared" si="418"/>
        <v>1</v>
      </c>
      <c r="BZ181" s="382">
        <f t="shared" si="430"/>
        <v>0</v>
      </c>
      <c r="CA181" s="382">
        <f t="shared" si="431"/>
        <v>88</v>
      </c>
      <c r="CB181" s="382">
        <f t="shared" si="432"/>
        <v>142</v>
      </c>
      <c r="CC181" s="382">
        <f t="shared" si="504"/>
        <v>32</v>
      </c>
      <c r="CD181" s="382">
        <f t="shared" si="505"/>
        <v>0</v>
      </c>
      <c r="CE181" s="382">
        <f t="shared" si="506"/>
        <v>0</v>
      </c>
      <c r="CF181" s="382">
        <f t="shared" si="507"/>
        <v>0</v>
      </c>
      <c r="CG181" s="382">
        <f t="shared" si="508"/>
        <v>0</v>
      </c>
      <c r="CH181" s="382">
        <f t="shared" si="509"/>
        <v>0</v>
      </c>
      <c r="CI181" s="382">
        <f t="shared" si="510"/>
        <v>0</v>
      </c>
      <c r="CJ181" s="382">
        <f t="shared" si="511"/>
        <v>0</v>
      </c>
      <c r="CK181" s="388">
        <f t="shared" si="512"/>
        <v>0</v>
      </c>
      <c r="CL181" s="3"/>
      <c r="CM181" s="384">
        <f t="shared" si="419"/>
        <v>0</v>
      </c>
      <c r="CN181" s="385">
        <f t="shared" si="433"/>
        <v>88</v>
      </c>
      <c r="CO181" s="385">
        <f t="shared" si="494"/>
        <v>70</v>
      </c>
      <c r="CP181" s="385">
        <f t="shared" si="495"/>
        <v>4</v>
      </c>
      <c r="CQ181" s="385">
        <f t="shared" si="496"/>
        <v>0</v>
      </c>
      <c r="CR181" s="385">
        <f t="shared" si="497"/>
        <v>0</v>
      </c>
      <c r="CS181" s="385">
        <f t="shared" si="498"/>
        <v>0</v>
      </c>
      <c r="CT181" s="385">
        <f t="shared" si="499"/>
        <v>0</v>
      </c>
      <c r="CU181" s="385">
        <f t="shared" si="500"/>
        <v>0</v>
      </c>
      <c r="CV181" s="385">
        <f t="shared" si="501"/>
        <v>0</v>
      </c>
      <c r="CW181" s="385">
        <f t="shared" si="502"/>
        <v>0</v>
      </c>
      <c r="CX181" s="386">
        <f t="shared" si="503"/>
        <v>0</v>
      </c>
      <c r="CY181" s="3"/>
      <c r="CZ181" s="586">
        <v>34</v>
      </c>
      <c r="DA181" s="582">
        <v>192</v>
      </c>
      <c r="DB181" s="391">
        <v>137</v>
      </c>
      <c r="DC181" s="576">
        <v>117</v>
      </c>
      <c r="DD181" s="389">
        <v>0</v>
      </c>
      <c r="DE181" s="390">
        <v>0</v>
      </c>
      <c r="DF181" s="390">
        <v>0</v>
      </c>
      <c r="DG181" s="390">
        <v>0</v>
      </c>
      <c r="DH181" s="390">
        <f t="shared" si="436"/>
        <v>0</v>
      </c>
      <c r="DI181" s="390"/>
      <c r="DJ181" s="390"/>
      <c r="DK181" s="390"/>
      <c r="DL181" s="390"/>
      <c r="DM181" s="390"/>
      <c r="DN181" s="390"/>
      <c r="DO181" s="390"/>
      <c r="DP181" s="391">
        <f t="shared" si="437"/>
        <v>0</v>
      </c>
      <c r="DQ181" s="376"/>
      <c r="DR181" s="376"/>
      <c r="DS181" s="385">
        <v>0</v>
      </c>
      <c r="DT181" s="385">
        <v>0</v>
      </c>
      <c r="DU181" s="385">
        <v>0</v>
      </c>
      <c r="DV181" s="385">
        <v>0</v>
      </c>
      <c r="DW181" s="385">
        <v>0</v>
      </c>
      <c r="DX181" s="385">
        <v>0</v>
      </c>
      <c r="DY181" s="385" t="s">
        <v>2733</v>
      </c>
      <c r="DZ181" s="14">
        <v>101487</v>
      </c>
      <c r="EA181" s="426"/>
      <c r="EB181" s="398">
        <v>18</v>
      </c>
      <c r="EC181" s="398" t="s">
        <v>1372</v>
      </c>
      <c r="ED181" s="398" t="s">
        <v>1370</v>
      </c>
      <c r="EF181" s="601">
        <f t="shared" si="438"/>
        <v>30</v>
      </c>
      <c r="EG181" s="597">
        <f t="shared" si="439"/>
        <v>1</v>
      </c>
      <c r="EI181" s="605">
        <f t="shared" si="400"/>
        <v>89</v>
      </c>
    </row>
    <row r="182" spans="1:139" s="372" customFormat="1" ht="16.149999999999999" customHeight="1">
      <c r="A182" s="573" t="s">
        <v>272</v>
      </c>
      <c r="B182" s="530" t="s">
        <v>419</v>
      </c>
      <c r="C182" s="530" t="s">
        <v>419</v>
      </c>
      <c r="D182" s="393" t="s">
        <v>175</v>
      </c>
      <c r="E182" s="393" t="s">
        <v>273</v>
      </c>
      <c r="F182" s="396"/>
      <c r="G182" s="395">
        <v>106</v>
      </c>
      <c r="H182" s="393" t="s">
        <v>280</v>
      </c>
      <c r="I182" s="393" t="s">
        <v>396</v>
      </c>
      <c r="J182" s="393" t="s">
        <v>48</v>
      </c>
      <c r="K182" s="393"/>
      <c r="L182" s="393" t="s">
        <v>2130</v>
      </c>
      <c r="M182" s="396"/>
      <c r="N182" s="392">
        <v>43858</v>
      </c>
      <c r="O182" s="408">
        <v>3</v>
      </c>
      <c r="P182" s="14">
        <v>81396</v>
      </c>
      <c r="Q182" s="14">
        <v>81396</v>
      </c>
      <c r="R182" s="576">
        <v>72</v>
      </c>
      <c r="S182" s="391">
        <v>0</v>
      </c>
      <c r="T182" s="382">
        <v>0</v>
      </c>
      <c r="U182" s="382">
        <v>0</v>
      </c>
      <c r="V182" s="423">
        <v>0</v>
      </c>
      <c r="W182" s="1882">
        <v>0</v>
      </c>
      <c r="X182" s="382">
        <f t="shared" si="445"/>
        <v>0</v>
      </c>
      <c r="Y182" s="423">
        <v>56</v>
      </c>
      <c r="Z182" s="1882">
        <v>0</v>
      </c>
      <c r="AA182" s="382">
        <f t="shared" si="420"/>
        <v>56</v>
      </c>
      <c r="AB182" s="423">
        <v>0</v>
      </c>
      <c r="AC182" s="1882">
        <v>28</v>
      </c>
      <c r="AD182" s="569">
        <v>1.875</v>
      </c>
      <c r="AE182" s="569">
        <v>1.875</v>
      </c>
      <c r="AF182" s="382">
        <f t="shared" si="476"/>
        <v>84</v>
      </c>
      <c r="AG182" s="382">
        <f t="shared" si="477"/>
        <v>40</v>
      </c>
      <c r="AH182" s="382">
        <f t="shared" si="478"/>
        <v>0</v>
      </c>
      <c r="AI182" s="382">
        <f t="shared" si="479"/>
        <v>0</v>
      </c>
      <c r="AJ182" s="382">
        <f t="shared" si="480"/>
        <v>0</v>
      </c>
      <c r="AK182" s="382">
        <f t="shared" si="481"/>
        <v>0</v>
      </c>
      <c r="AL182" s="382">
        <f t="shared" si="482"/>
        <v>0</v>
      </c>
      <c r="AM182" s="382">
        <f t="shared" si="483"/>
        <v>0</v>
      </c>
      <c r="AN182" s="453">
        <f t="shared" si="484"/>
        <v>0</v>
      </c>
      <c r="AO182" s="457">
        <f t="shared" si="485"/>
        <v>56</v>
      </c>
      <c r="AP182" s="455">
        <f t="shared" si="486"/>
        <v>5</v>
      </c>
      <c r="AQ182" s="383">
        <f t="shared" si="487"/>
        <v>0</v>
      </c>
      <c r="AR182" s="383">
        <f t="shared" si="488"/>
        <v>0</v>
      </c>
      <c r="AS182" s="383">
        <f t="shared" si="489"/>
        <v>0</v>
      </c>
      <c r="AT182" s="383">
        <f t="shared" si="490"/>
        <v>0</v>
      </c>
      <c r="AU182" s="383">
        <f t="shared" si="491"/>
        <v>0</v>
      </c>
      <c r="AV182" s="383">
        <f t="shared" si="492"/>
        <v>0</v>
      </c>
      <c r="AW182" s="383">
        <f t="shared" si="493"/>
        <v>0</v>
      </c>
      <c r="AX182" s="383">
        <f t="shared" si="424"/>
        <v>56</v>
      </c>
      <c r="AY182" s="383">
        <v>56</v>
      </c>
      <c r="AZ182" s="383">
        <f t="shared" si="443"/>
        <v>0</v>
      </c>
      <c r="BA182" s="382">
        <f t="shared" si="425"/>
        <v>28</v>
      </c>
      <c r="BB182" s="423">
        <v>0</v>
      </c>
      <c r="BC182" s="506">
        <f t="shared" si="415"/>
        <v>0</v>
      </c>
      <c r="BD182" s="382">
        <f t="shared" si="416"/>
        <v>0</v>
      </c>
      <c r="BE182" s="453">
        <f t="shared" si="417"/>
        <v>28</v>
      </c>
      <c r="BF182" s="382">
        <f t="shared" si="426"/>
        <v>-117</v>
      </c>
      <c r="BG182" s="1882">
        <v>49</v>
      </c>
      <c r="BH182" s="1882">
        <v>40</v>
      </c>
      <c r="BI182" s="1882">
        <v>0</v>
      </c>
      <c r="BJ182" s="1882">
        <v>0</v>
      </c>
      <c r="BK182" s="1882">
        <v>0</v>
      </c>
      <c r="BL182" s="1882">
        <v>0</v>
      </c>
      <c r="BM182" s="1882">
        <v>0</v>
      </c>
      <c r="BN182" s="1882">
        <v>0</v>
      </c>
      <c r="BO182" s="1882">
        <v>0</v>
      </c>
      <c r="BP182" s="1882">
        <v>0</v>
      </c>
      <c r="BQ182" s="1882">
        <v>12</v>
      </c>
      <c r="BR182" s="1882">
        <v>13</v>
      </c>
      <c r="BS182" s="1882">
        <v>14</v>
      </c>
      <c r="BT182" s="13"/>
      <c r="BU182" s="384">
        <f t="shared" si="427"/>
        <v>0</v>
      </c>
      <c r="BV182" s="385">
        <f t="shared" si="428"/>
        <v>0</v>
      </c>
      <c r="BW182" s="386">
        <f t="shared" si="429"/>
        <v>1.5714285714285714</v>
      </c>
      <c r="BX182" s="3"/>
      <c r="BY182" s="387">
        <f t="shared" si="418"/>
        <v>0</v>
      </c>
      <c r="BZ182" s="382">
        <f t="shared" si="430"/>
        <v>0</v>
      </c>
      <c r="CA182" s="382">
        <f t="shared" si="431"/>
        <v>56</v>
      </c>
      <c r="CB182" s="382">
        <f t="shared" si="432"/>
        <v>84</v>
      </c>
      <c r="CC182" s="382">
        <f t="shared" si="504"/>
        <v>40</v>
      </c>
      <c r="CD182" s="382">
        <f t="shared" si="505"/>
        <v>0</v>
      </c>
      <c r="CE182" s="382">
        <f t="shared" si="506"/>
        <v>0</v>
      </c>
      <c r="CF182" s="382">
        <f t="shared" si="507"/>
        <v>0</v>
      </c>
      <c r="CG182" s="382">
        <f t="shared" si="508"/>
        <v>0</v>
      </c>
      <c r="CH182" s="382">
        <f t="shared" si="509"/>
        <v>0</v>
      </c>
      <c r="CI182" s="382">
        <f t="shared" si="510"/>
        <v>0</v>
      </c>
      <c r="CJ182" s="382">
        <f t="shared" si="511"/>
        <v>0</v>
      </c>
      <c r="CK182" s="388">
        <f t="shared" si="512"/>
        <v>0</v>
      </c>
      <c r="CL182" s="3"/>
      <c r="CM182" s="384">
        <f t="shared" si="419"/>
        <v>0</v>
      </c>
      <c r="CN182" s="385">
        <f t="shared" si="433"/>
        <v>56</v>
      </c>
      <c r="CO182" s="385">
        <f t="shared" si="494"/>
        <v>56</v>
      </c>
      <c r="CP182" s="385">
        <f t="shared" si="495"/>
        <v>5</v>
      </c>
      <c r="CQ182" s="385">
        <f t="shared" si="496"/>
        <v>0</v>
      </c>
      <c r="CR182" s="385">
        <f t="shared" si="497"/>
        <v>0</v>
      </c>
      <c r="CS182" s="385">
        <f t="shared" si="498"/>
        <v>0</v>
      </c>
      <c r="CT182" s="385">
        <f t="shared" si="499"/>
        <v>0</v>
      </c>
      <c r="CU182" s="385">
        <f t="shared" si="500"/>
        <v>0</v>
      </c>
      <c r="CV182" s="385">
        <f t="shared" si="501"/>
        <v>0</v>
      </c>
      <c r="CW182" s="385">
        <f t="shared" si="502"/>
        <v>0</v>
      </c>
      <c r="CX182" s="386">
        <f t="shared" si="503"/>
        <v>0</v>
      </c>
      <c r="CY182" s="3"/>
      <c r="CZ182" s="586">
        <v>72</v>
      </c>
      <c r="DA182" s="582">
        <v>92</v>
      </c>
      <c r="DB182" s="391">
        <v>36</v>
      </c>
      <c r="DC182" s="576">
        <v>72</v>
      </c>
      <c r="DD182" s="389">
        <v>0</v>
      </c>
      <c r="DE182" s="390">
        <v>0</v>
      </c>
      <c r="DF182" s="390">
        <v>0</v>
      </c>
      <c r="DG182" s="390">
        <v>0</v>
      </c>
      <c r="DH182" s="390">
        <f t="shared" si="436"/>
        <v>0</v>
      </c>
      <c r="DI182" s="390"/>
      <c r="DJ182" s="390"/>
      <c r="DK182" s="390"/>
      <c r="DL182" s="390"/>
      <c r="DM182" s="390"/>
      <c r="DN182" s="390"/>
      <c r="DO182" s="390"/>
      <c r="DP182" s="391">
        <f t="shared" si="437"/>
        <v>0</v>
      </c>
      <c r="DQ182" s="376"/>
      <c r="DR182" s="376"/>
      <c r="DS182" s="385">
        <v>0</v>
      </c>
      <c r="DT182" s="385">
        <v>0</v>
      </c>
      <c r="DU182" s="385">
        <v>0</v>
      </c>
      <c r="DV182" s="385">
        <v>0</v>
      </c>
      <c r="DW182" s="385">
        <v>0</v>
      </c>
      <c r="DX182" s="385">
        <v>0</v>
      </c>
      <c r="DY182" s="385" t="s">
        <v>2733</v>
      </c>
      <c r="DZ182" s="14">
        <v>81396</v>
      </c>
      <c r="EA182" s="426"/>
      <c r="EB182" s="398">
        <v>16</v>
      </c>
      <c r="EC182" s="398" t="s">
        <v>1377</v>
      </c>
      <c r="ED182" s="398" t="s">
        <v>1374</v>
      </c>
      <c r="EF182" s="601" t="str">
        <f t="shared" si="438"/>
        <v>ok</v>
      </c>
      <c r="EG182" s="597">
        <f t="shared" si="439"/>
        <v>0</v>
      </c>
      <c r="EI182" s="605">
        <f t="shared" si="400"/>
        <v>56</v>
      </c>
    </row>
    <row r="183" spans="1:139" s="372" customFormat="1" ht="16.149999999999999" customHeight="1">
      <c r="A183" s="573" t="s">
        <v>69</v>
      </c>
      <c r="B183" s="530" t="s">
        <v>420</v>
      </c>
      <c r="C183" s="530" t="s">
        <v>420</v>
      </c>
      <c r="D183" s="393" t="s">
        <v>175</v>
      </c>
      <c r="E183" s="393" t="s">
        <v>103</v>
      </c>
      <c r="F183" s="396"/>
      <c r="G183" s="395">
        <v>103</v>
      </c>
      <c r="H183" s="393" t="s">
        <v>269</v>
      </c>
      <c r="I183" s="393" t="s">
        <v>396</v>
      </c>
      <c r="J183" s="393" t="s">
        <v>48</v>
      </c>
      <c r="K183" s="393"/>
      <c r="L183" s="393" t="s">
        <v>2130</v>
      </c>
      <c r="M183" s="396"/>
      <c r="N183" s="392">
        <v>43858</v>
      </c>
      <c r="O183" s="408">
        <v>3</v>
      </c>
      <c r="P183" s="14">
        <v>113250</v>
      </c>
      <c r="Q183" s="14">
        <v>113250</v>
      </c>
      <c r="R183" s="576">
        <v>428</v>
      </c>
      <c r="S183" s="391">
        <v>0</v>
      </c>
      <c r="T183" s="382">
        <v>0</v>
      </c>
      <c r="U183" s="382">
        <v>0</v>
      </c>
      <c r="V183" s="423">
        <v>100</v>
      </c>
      <c r="W183" s="1882">
        <v>100</v>
      </c>
      <c r="X183" s="382">
        <f t="shared" si="445"/>
        <v>0</v>
      </c>
      <c r="Y183" s="423">
        <v>152</v>
      </c>
      <c r="Z183" s="1882">
        <v>0</v>
      </c>
      <c r="AA183" s="382">
        <f t="shared" si="420"/>
        <v>152</v>
      </c>
      <c r="AB183" s="423">
        <v>0</v>
      </c>
      <c r="AC183" s="1882">
        <v>100</v>
      </c>
      <c r="AD183" s="569">
        <v>1.875</v>
      </c>
      <c r="AE183" s="569">
        <v>1.875</v>
      </c>
      <c r="AF183" s="382">
        <f t="shared" si="476"/>
        <v>300</v>
      </c>
      <c r="AG183" s="382">
        <f t="shared" si="477"/>
        <v>80</v>
      </c>
      <c r="AH183" s="382">
        <f t="shared" si="478"/>
        <v>0</v>
      </c>
      <c r="AI183" s="382">
        <f t="shared" si="479"/>
        <v>0</v>
      </c>
      <c r="AJ183" s="382">
        <f t="shared" si="480"/>
        <v>0</v>
      </c>
      <c r="AK183" s="382">
        <f t="shared" si="481"/>
        <v>0</v>
      </c>
      <c r="AL183" s="382">
        <f t="shared" si="482"/>
        <v>0</v>
      </c>
      <c r="AM183" s="382">
        <f t="shared" si="483"/>
        <v>0</v>
      </c>
      <c r="AN183" s="453">
        <f t="shared" si="484"/>
        <v>41.125</v>
      </c>
      <c r="AO183" s="457">
        <f t="shared" si="485"/>
        <v>248</v>
      </c>
      <c r="AP183" s="455">
        <f t="shared" si="486"/>
        <v>10</v>
      </c>
      <c r="AQ183" s="383">
        <f t="shared" si="487"/>
        <v>0</v>
      </c>
      <c r="AR183" s="383">
        <f t="shared" si="488"/>
        <v>0</v>
      </c>
      <c r="AS183" s="383">
        <f t="shared" si="489"/>
        <v>0</v>
      </c>
      <c r="AT183" s="383">
        <f t="shared" si="490"/>
        <v>0</v>
      </c>
      <c r="AU183" s="383">
        <f t="shared" si="491"/>
        <v>0</v>
      </c>
      <c r="AV183" s="383">
        <f t="shared" si="492"/>
        <v>0</v>
      </c>
      <c r="AW183" s="383">
        <f t="shared" si="493"/>
        <v>41</v>
      </c>
      <c r="AX183" s="383">
        <f t="shared" si="424"/>
        <v>252</v>
      </c>
      <c r="AY183" s="383">
        <v>248</v>
      </c>
      <c r="AZ183" s="383">
        <f t="shared" si="443"/>
        <v>0</v>
      </c>
      <c r="BA183" s="382">
        <f t="shared" si="425"/>
        <v>52</v>
      </c>
      <c r="BB183" s="423">
        <v>0</v>
      </c>
      <c r="BC183" s="506">
        <f t="shared" si="415"/>
        <v>100</v>
      </c>
      <c r="BD183" s="382">
        <f t="shared" si="416"/>
        <v>0</v>
      </c>
      <c r="BE183" s="453">
        <f t="shared" si="417"/>
        <v>100</v>
      </c>
      <c r="BF183" s="382">
        <f t="shared" si="426"/>
        <v>-510</v>
      </c>
      <c r="BG183" s="1882">
        <v>230</v>
      </c>
      <c r="BH183" s="1882">
        <v>80</v>
      </c>
      <c r="BI183" s="1882">
        <v>0</v>
      </c>
      <c r="BJ183" s="1882">
        <v>0</v>
      </c>
      <c r="BK183" s="1882">
        <v>0</v>
      </c>
      <c r="BL183" s="1882">
        <v>0</v>
      </c>
      <c r="BM183" s="1882">
        <v>0</v>
      </c>
      <c r="BN183" s="1882">
        <v>0</v>
      </c>
      <c r="BO183" s="1882">
        <v>0</v>
      </c>
      <c r="BP183" s="1882">
        <v>47</v>
      </c>
      <c r="BQ183" s="1882">
        <v>84</v>
      </c>
      <c r="BR183" s="1882">
        <v>90</v>
      </c>
      <c r="BS183" s="1882">
        <v>96</v>
      </c>
      <c r="BT183" s="13"/>
      <c r="BU183" s="384">
        <f t="shared" si="427"/>
        <v>0</v>
      </c>
      <c r="BV183" s="385">
        <f t="shared" si="428"/>
        <v>0</v>
      </c>
      <c r="BW183" s="386">
        <f t="shared" si="429"/>
        <v>1.2260869565217392</v>
      </c>
      <c r="BX183" s="3"/>
      <c r="BY183" s="387">
        <f t="shared" si="418"/>
        <v>0</v>
      </c>
      <c r="BZ183" s="382">
        <f t="shared" si="430"/>
        <v>0</v>
      </c>
      <c r="CA183" s="382">
        <f t="shared" si="431"/>
        <v>152</v>
      </c>
      <c r="CB183" s="382">
        <f t="shared" si="432"/>
        <v>300</v>
      </c>
      <c r="CC183" s="382">
        <f t="shared" si="504"/>
        <v>80</v>
      </c>
      <c r="CD183" s="382">
        <f t="shared" si="505"/>
        <v>0</v>
      </c>
      <c r="CE183" s="382">
        <f t="shared" si="506"/>
        <v>0</v>
      </c>
      <c r="CF183" s="382">
        <f t="shared" si="507"/>
        <v>0</v>
      </c>
      <c r="CG183" s="382">
        <f t="shared" si="508"/>
        <v>0</v>
      </c>
      <c r="CH183" s="382">
        <f t="shared" si="509"/>
        <v>0</v>
      </c>
      <c r="CI183" s="382">
        <f t="shared" si="510"/>
        <v>0</v>
      </c>
      <c r="CJ183" s="382">
        <f t="shared" si="511"/>
        <v>41</v>
      </c>
      <c r="CK183" s="388">
        <f t="shared" si="512"/>
        <v>82</v>
      </c>
      <c r="CL183" s="3"/>
      <c r="CM183" s="384">
        <f t="shared" si="419"/>
        <v>100</v>
      </c>
      <c r="CN183" s="385">
        <f t="shared" si="433"/>
        <v>152</v>
      </c>
      <c r="CO183" s="385">
        <f t="shared" si="494"/>
        <v>248</v>
      </c>
      <c r="CP183" s="385">
        <f t="shared" si="495"/>
        <v>10</v>
      </c>
      <c r="CQ183" s="385">
        <f t="shared" si="496"/>
        <v>0</v>
      </c>
      <c r="CR183" s="385">
        <f t="shared" si="497"/>
        <v>0</v>
      </c>
      <c r="CS183" s="385">
        <f t="shared" si="498"/>
        <v>0</v>
      </c>
      <c r="CT183" s="385">
        <f t="shared" si="499"/>
        <v>0</v>
      </c>
      <c r="CU183" s="385">
        <f t="shared" si="500"/>
        <v>0</v>
      </c>
      <c r="CV183" s="385">
        <f t="shared" si="501"/>
        <v>0</v>
      </c>
      <c r="CW183" s="385">
        <f t="shared" si="502"/>
        <v>41</v>
      </c>
      <c r="CX183" s="386">
        <f t="shared" si="503"/>
        <v>41</v>
      </c>
      <c r="CY183" s="3"/>
      <c r="CZ183" s="586">
        <v>428</v>
      </c>
      <c r="DA183" s="582">
        <v>338</v>
      </c>
      <c r="DB183" s="391">
        <v>500</v>
      </c>
      <c r="DC183" s="576">
        <v>428</v>
      </c>
      <c r="DD183" s="389">
        <v>0</v>
      </c>
      <c r="DE183" s="390">
        <v>0</v>
      </c>
      <c r="DF183" s="390">
        <v>0</v>
      </c>
      <c r="DG183" s="390">
        <v>0</v>
      </c>
      <c r="DH183" s="390">
        <f t="shared" si="436"/>
        <v>0</v>
      </c>
      <c r="DI183" s="390"/>
      <c r="DJ183" s="390"/>
      <c r="DK183" s="390"/>
      <c r="DL183" s="390"/>
      <c r="DM183" s="390"/>
      <c r="DN183" s="390"/>
      <c r="DO183" s="390"/>
      <c r="DP183" s="391">
        <f t="shared" si="437"/>
        <v>0</v>
      </c>
      <c r="DQ183" s="376"/>
      <c r="DR183" s="376"/>
      <c r="DS183" s="385">
        <v>0</v>
      </c>
      <c r="DT183" s="385">
        <v>0</v>
      </c>
      <c r="DU183" s="385">
        <v>0</v>
      </c>
      <c r="DV183" s="385">
        <v>0</v>
      </c>
      <c r="DW183" s="385">
        <v>0</v>
      </c>
      <c r="DX183" s="385">
        <v>0</v>
      </c>
      <c r="DY183" s="385" t="s">
        <v>2733</v>
      </c>
      <c r="DZ183" s="14">
        <v>113250</v>
      </c>
      <c r="EA183" s="426"/>
      <c r="EB183" s="398">
        <v>20</v>
      </c>
      <c r="EC183" s="398" t="s">
        <v>1372</v>
      </c>
      <c r="ED183" s="398" t="s">
        <v>1370</v>
      </c>
      <c r="EF183" s="601">
        <f t="shared" si="438"/>
        <v>0</v>
      </c>
      <c r="EG183" s="597">
        <f t="shared" si="439"/>
        <v>100</v>
      </c>
      <c r="EI183" s="605">
        <f t="shared" si="400"/>
        <v>252</v>
      </c>
    </row>
    <row r="184" spans="1:139" s="372" customFormat="1" ht="16.149999999999999" customHeight="1">
      <c r="A184" s="573" t="s">
        <v>69</v>
      </c>
      <c r="B184" s="530" t="s">
        <v>421</v>
      </c>
      <c r="C184" s="530" t="s">
        <v>421</v>
      </c>
      <c r="D184" s="393" t="s">
        <v>175</v>
      </c>
      <c r="E184" s="393" t="s">
        <v>113</v>
      </c>
      <c r="F184" s="396"/>
      <c r="G184" s="395">
        <v>102</v>
      </c>
      <c r="H184" s="393" t="s">
        <v>269</v>
      </c>
      <c r="I184" s="393" t="s">
        <v>396</v>
      </c>
      <c r="J184" s="393" t="s">
        <v>48</v>
      </c>
      <c r="K184" s="393"/>
      <c r="L184" s="393" t="s">
        <v>2130</v>
      </c>
      <c r="M184" s="396"/>
      <c r="N184" s="392">
        <v>43858</v>
      </c>
      <c r="O184" s="408">
        <v>3</v>
      </c>
      <c r="P184" s="14">
        <v>112563</v>
      </c>
      <c r="Q184" s="14">
        <v>112563</v>
      </c>
      <c r="R184" s="576">
        <v>420</v>
      </c>
      <c r="S184" s="391">
        <v>112</v>
      </c>
      <c r="T184" s="382">
        <v>0</v>
      </c>
      <c r="U184" s="382">
        <v>171</v>
      </c>
      <c r="V184" s="423">
        <v>0</v>
      </c>
      <c r="W184" s="1882">
        <v>171</v>
      </c>
      <c r="X184" s="382">
        <f t="shared" si="445"/>
        <v>0</v>
      </c>
      <c r="Y184" s="423">
        <v>0</v>
      </c>
      <c r="Z184" s="1882">
        <v>0</v>
      </c>
      <c r="AA184" s="382">
        <f t="shared" si="420"/>
        <v>0</v>
      </c>
      <c r="AB184" s="423">
        <v>0</v>
      </c>
      <c r="AC184" s="1882">
        <v>0</v>
      </c>
      <c r="AD184" s="569">
        <v>1.875</v>
      </c>
      <c r="AE184" s="569">
        <v>1.875</v>
      </c>
      <c r="AF184" s="382">
        <f t="shared" si="476"/>
        <v>255.5</v>
      </c>
      <c r="AG184" s="382">
        <f t="shared" si="477"/>
        <v>140</v>
      </c>
      <c r="AH184" s="382">
        <f t="shared" si="478"/>
        <v>0</v>
      </c>
      <c r="AI184" s="382">
        <f t="shared" si="479"/>
        <v>0</v>
      </c>
      <c r="AJ184" s="382">
        <f t="shared" si="480"/>
        <v>0</v>
      </c>
      <c r="AK184" s="382">
        <f t="shared" si="481"/>
        <v>0</v>
      </c>
      <c r="AL184" s="382">
        <f t="shared" si="482"/>
        <v>0</v>
      </c>
      <c r="AM184" s="382">
        <f t="shared" si="483"/>
        <v>0</v>
      </c>
      <c r="AN184" s="453">
        <f t="shared" si="484"/>
        <v>41.125</v>
      </c>
      <c r="AO184" s="457">
        <f t="shared" si="485"/>
        <v>256</v>
      </c>
      <c r="AP184" s="455">
        <f t="shared" si="486"/>
        <v>17</v>
      </c>
      <c r="AQ184" s="383">
        <f t="shared" si="487"/>
        <v>0</v>
      </c>
      <c r="AR184" s="383">
        <f t="shared" si="488"/>
        <v>0</v>
      </c>
      <c r="AS184" s="383">
        <f t="shared" si="489"/>
        <v>0</v>
      </c>
      <c r="AT184" s="383">
        <f t="shared" si="490"/>
        <v>0</v>
      </c>
      <c r="AU184" s="383">
        <f t="shared" si="491"/>
        <v>0</v>
      </c>
      <c r="AV184" s="383">
        <f t="shared" si="492"/>
        <v>0</v>
      </c>
      <c r="AW184" s="383">
        <f t="shared" si="493"/>
        <v>41</v>
      </c>
      <c r="AX184" s="383">
        <f t="shared" si="424"/>
        <v>171</v>
      </c>
      <c r="AY184" s="383">
        <v>256</v>
      </c>
      <c r="AZ184" s="383">
        <f t="shared" si="443"/>
        <v>0</v>
      </c>
      <c r="BA184" s="382">
        <f t="shared" si="425"/>
        <v>0</v>
      </c>
      <c r="BB184" s="423">
        <v>0</v>
      </c>
      <c r="BC184" s="506">
        <f t="shared" si="415"/>
        <v>171</v>
      </c>
      <c r="BD184" s="382">
        <f t="shared" si="416"/>
        <v>0</v>
      </c>
      <c r="BE184" s="453">
        <f t="shared" si="417"/>
        <v>0</v>
      </c>
      <c r="BF184" s="382">
        <f t="shared" si="426"/>
        <v>-273</v>
      </c>
      <c r="BG184" s="1882">
        <v>133</v>
      </c>
      <c r="BH184" s="1882">
        <v>140</v>
      </c>
      <c r="BI184" s="1882">
        <v>0</v>
      </c>
      <c r="BJ184" s="1882">
        <v>0</v>
      </c>
      <c r="BK184" s="1882">
        <v>0</v>
      </c>
      <c r="BL184" s="1882">
        <v>0</v>
      </c>
      <c r="BM184" s="1882">
        <v>0</v>
      </c>
      <c r="BN184" s="1882">
        <v>0</v>
      </c>
      <c r="BO184" s="1882">
        <v>0</v>
      </c>
      <c r="BP184" s="1882">
        <v>47</v>
      </c>
      <c r="BQ184" s="1882">
        <v>173</v>
      </c>
      <c r="BR184" s="1882">
        <v>185</v>
      </c>
      <c r="BS184" s="1882">
        <v>198</v>
      </c>
      <c r="BT184" s="13"/>
      <c r="BU184" s="384">
        <f t="shared" si="427"/>
        <v>1</v>
      </c>
      <c r="BV184" s="385">
        <f t="shared" si="428"/>
        <v>0</v>
      </c>
      <c r="BW184" s="386">
        <f t="shared" si="429"/>
        <v>0</v>
      </c>
      <c r="BX184" s="3"/>
      <c r="BY184" s="387">
        <f t="shared" si="418"/>
        <v>171</v>
      </c>
      <c r="BZ184" s="382">
        <f t="shared" si="430"/>
        <v>0</v>
      </c>
      <c r="CA184" s="382">
        <f t="shared" si="431"/>
        <v>0</v>
      </c>
      <c r="CB184" s="382">
        <f t="shared" si="432"/>
        <v>256</v>
      </c>
      <c r="CC184" s="382">
        <f t="shared" si="504"/>
        <v>140</v>
      </c>
      <c r="CD184" s="382">
        <f t="shared" si="505"/>
        <v>0</v>
      </c>
      <c r="CE184" s="382">
        <f t="shared" si="506"/>
        <v>0</v>
      </c>
      <c r="CF184" s="382">
        <f t="shared" si="507"/>
        <v>0</v>
      </c>
      <c r="CG184" s="382">
        <f t="shared" si="508"/>
        <v>0</v>
      </c>
      <c r="CH184" s="382">
        <f t="shared" si="509"/>
        <v>0</v>
      </c>
      <c r="CI184" s="382">
        <f t="shared" si="510"/>
        <v>0</v>
      </c>
      <c r="CJ184" s="382">
        <f t="shared" si="511"/>
        <v>41</v>
      </c>
      <c r="CK184" s="388">
        <f t="shared" si="512"/>
        <v>82</v>
      </c>
      <c r="CL184" s="3"/>
      <c r="CM184" s="384">
        <f t="shared" si="419"/>
        <v>0</v>
      </c>
      <c r="CN184" s="385">
        <f t="shared" si="433"/>
        <v>0</v>
      </c>
      <c r="CO184" s="385">
        <f t="shared" si="494"/>
        <v>256</v>
      </c>
      <c r="CP184" s="385">
        <f t="shared" si="495"/>
        <v>17</v>
      </c>
      <c r="CQ184" s="385">
        <f t="shared" si="496"/>
        <v>0</v>
      </c>
      <c r="CR184" s="385">
        <f t="shared" si="497"/>
        <v>0</v>
      </c>
      <c r="CS184" s="385">
        <f t="shared" si="498"/>
        <v>0</v>
      </c>
      <c r="CT184" s="385">
        <f t="shared" si="499"/>
        <v>0</v>
      </c>
      <c r="CU184" s="385">
        <f t="shared" si="500"/>
        <v>0</v>
      </c>
      <c r="CV184" s="385">
        <f t="shared" si="501"/>
        <v>0</v>
      </c>
      <c r="CW184" s="385">
        <f t="shared" si="502"/>
        <v>41</v>
      </c>
      <c r="CX184" s="386">
        <f t="shared" si="503"/>
        <v>41</v>
      </c>
      <c r="CY184" s="3"/>
      <c r="CZ184" s="586">
        <v>449</v>
      </c>
      <c r="DA184" s="582">
        <v>343</v>
      </c>
      <c r="DB184" s="391">
        <v>333</v>
      </c>
      <c r="DC184" s="576">
        <v>420</v>
      </c>
      <c r="DD184" s="389">
        <v>4</v>
      </c>
      <c r="DE184" s="390">
        <v>0</v>
      </c>
      <c r="DF184" s="390">
        <v>108</v>
      </c>
      <c r="DG184" s="390">
        <v>0</v>
      </c>
      <c r="DH184" s="390">
        <f t="shared" si="436"/>
        <v>0</v>
      </c>
      <c r="DI184" s="390"/>
      <c r="DJ184" s="390"/>
      <c r="DK184" s="390"/>
      <c r="DL184" s="390"/>
      <c r="DM184" s="390"/>
      <c r="DN184" s="390"/>
      <c r="DO184" s="390"/>
      <c r="DP184" s="391">
        <f t="shared" si="437"/>
        <v>112</v>
      </c>
      <c r="DQ184" s="376"/>
      <c r="DR184" s="376"/>
      <c r="DS184" s="385">
        <v>0</v>
      </c>
      <c r="DT184" s="385">
        <v>0</v>
      </c>
      <c r="DU184" s="385">
        <v>0</v>
      </c>
      <c r="DV184" s="385">
        <v>0</v>
      </c>
      <c r="DW184" s="385">
        <v>0</v>
      </c>
      <c r="DX184" s="385">
        <v>0</v>
      </c>
      <c r="DY184" s="385" t="s">
        <v>2733</v>
      </c>
      <c r="DZ184" s="14">
        <v>112563</v>
      </c>
      <c r="EA184" s="426"/>
      <c r="EB184" s="398">
        <v>20</v>
      </c>
      <c r="EC184" s="398" t="s">
        <v>1372</v>
      </c>
      <c r="ED184" s="398" t="s">
        <v>1370</v>
      </c>
      <c r="EF184" s="601">
        <f t="shared" si="438"/>
        <v>30</v>
      </c>
      <c r="EG184" s="597">
        <f t="shared" si="439"/>
        <v>171</v>
      </c>
      <c r="EI184" s="605">
        <f t="shared" si="400"/>
        <v>171</v>
      </c>
    </row>
    <row r="185" spans="1:139" s="372" customFormat="1" ht="16.149999999999999" customHeight="1">
      <c r="A185" s="573" t="s">
        <v>69</v>
      </c>
      <c r="B185" s="530" t="s">
        <v>422</v>
      </c>
      <c r="C185" s="530" t="s">
        <v>422</v>
      </c>
      <c r="D185" s="393" t="s">
        <v>175</v>
      </c>
      <c r="E185" s="393" t="s">
        <v>423</v>
      </c>
      <c r="F185" s="396"/>
      <c r="G185" s="395">
        <v>103</v>
      </c>
      <c r="H185" s="393" t="s">
        <v>269</v>
      </c>
      <c r="I185" s="393" t="s">
        <v>396</v>
      </c>
      <c r="J185" s="393" t="s">
        <v>48</v>
      </c>
      <c r="K185" s="393"/>
      <c r="L185" s="393" t="s">
        <v>2130</v>
      </c>
      <c r="M185" s="396"/>
      <c r="N185" s="392">
        <v>43858</v>
      </c>
      <c r="O185" s="408">
        <v>3</v>
      </c>
      <c r="P185" s="14">
        <v>0</v>
      </c>
      <c r="Q185" s="14">
        <v>0</v>
      </c>
      <c r="R185" s="576">
        <v>0</v>
      </c>
      <c r="S185" s="391">
        <v>0</v>
      </c>
      <c r="T185" s="382">
        <v>0</v>
      </c>
      <c r="U185" s="382">
        <v>0</v>
      </c>
      <c r="V185" s="423">
        <v>0</v>
      </c>
      <c r="W185" s="1882">
        <v>0</v>
      </c>
      <c r="X185" s="382">
        <f t="shared" si="445"/>
        <v>0</v>
      </c>
      <c r="Y185" s="423">
        <v>0</v>
      </c>
      <c r="Z185" s="1882">
        <v>0</v>
      </c>
      <c r="AA185" s="382">
        <f t="shared" si="420"/>
        <v>0</v>
      </c>
      <c r="AB185" s="423">
        <v>0</v>
      </c>
      <c r="AC185" s="1882">
        <v>0</v>
      </c>
      <c r="AD185" s="569">
        <v>1.875</v>
      </c>
      <c r="AE185" s="569">
        <v>1.875</v>
      </c>
      <c r="AF185" s="382">
        <f t="shared" si="476"/>
        <v>0</v>
      </c>
      <c r="AG185" s="382">
        <f t="shared" si="477"/>
        <v>0</v>
      </c>
      <c r="AH185" s="382">
        <f t="shared" si="478"/>
        <v>0</v>
      </c>
      <c r="AI185" s="382">
        <f t="shared" si="479"/>
        <v>0</v>
      </c>
      <c r="AJ185" s="382">
        <f t="shared" si="480"/>
        <v>0</v>
      </c>
      <c r="AK185" s="382">
        <f t="shared" si="481"/>
        <v>0</v>
      </c>
      <c r="AL185" s="382">
        <f t="shared" si="482"/>
        <v>0</v>
      </c>
      <c r="AM185" s="382">
        <f t="shared" si="483"/>
        <v>0</v>
      </c>
      <c r="AN185" s="453">
        <f t="shared" si="484"/>
        <v>0</v>
      </c>
      <c r="AO185" s="457">
        <f t="shared" si="485"/>
        <v>0</v>
      </c>
      <c r="AP185" s="455">
        <f t="shared" si="486"/>
        <v>0</v>
      </c>
      <c r="AQ185" s="383">
        <f t="shared" si="487"/>
        <v>0</v>
      </c>
      <c r="AR185" s="383">
        <f t="shared" si="488"/>
        <v>0</v>
      </c>
      <c r="AS185" s="383">
        <f t="shared" si="489"/>
        <v>0</v>
      </c>
      <c r="AT185" s="383">
        <f t="shared" si="490"/>
        <v>0</v>
      </c>
      <c r="AU185" s="383">
        <f t="shared" si="491"/>
        <v>0</v>
      </c>
      <c r="AV185" s="383">
        <f t="shared" si="492"/>
        <v>0</v>
      </c>
      <c r="AW185" s="383">
        <f t="shared" si="493"/>
        <v>0</v>
      </c>
      <c r="AX185" s="383">
        <f t="shared" si="424"/>
        <v>0</v>
      </c>
      <c r="AY185" s="383">
        <v>0</v>
      </c>
      <c r="AZ185" s="383">
        <f t="shared" si="443"/>
        <v>0</v>
      </c>
      <c r="BA185" s="382">
        <f t="shared" si="425"/>
        <v>0</v>
      </c>
      <c r="BB185" s="423">
        <v>0</v>
      </c>
      <c r="BC185" s="506">
        <f t="shared" si="415"/>
        <v>0</v>
      </c>
      <c r="BD185" s="382">
        <f t="shared" si="416"/>
        <v>0</v>
      </c>
      <c r="BE185" s="453">
        <f t="shared" si="417"/>
        <v>0</v>
      </c>
      <c r="BF185" s="382">
        <f t="shared" si="426"/>
        <v>0</v>
      </c>
      <c r="BG185" s="1882">
        <v>0</v>
      </c>
      <c r="BH185" s="1882">
        <v>0</v>
      </c>
      <c r="BI185" s="1882">
        <v>0</v>
      </c>
      <c r="BJ185" s="1882">
        <v>0</v>
      </c>
      <c r="BK185" s="1882">
        <v>0</v>
      </c>
      <c r="BL185" s="1882">
        <v>0</v>
      </c>
      <c r="BM185" s="1882">
        <v>0</v>
      </c>
      <c r="BN185" s="1882">
        <v>0</v>
      </c>
      <c r="BO185" s="1882">
        <v>0</v>
      </c>
      <c r="BP185" s="1882">
        <v>0</v>
      </c>
      <c r="BQ185" s="1882">
        <v>0</v>
      </c>
      <c r="BR185" s="1882">
        <v>0</v>
      </c>
      <c r="BS185" s="1882">
        <v>0</v>
      </c>
      <c r="BT185" s="13"/>
      <c r="BU185" s="384">
        <f t="shared" si="427"/>
        <v>0</v>
      </c>
      <c r="BV185" s="385">
        <f t="shared" si="428"/>
        <v>0</v>
      </c>
      <c r="BW185" s="386">
        <f t="shared" si="429"/>
        <v>0</v>
      </c>
      <c r="BX185" s="3"/>
      <c r="BY185" s="387">
        <f t="shared" si="418"/>
        <v>0</v>
      </c>
      <c r="BZ185" s="382">
        <f t="shared" si="430"/>
        <v>0</v>
      </c>
      <c r="CA185" s="382">
        <f t="shared" si="431"/>
        <v>0</v>
      </c>
      <c r="CB185" s="382">
        <f t="shared" si="432"/>
        <v>0</v>
      </c>
      <c r="CC185" s="382">
        <f t="shared" si="504"/>
        <v>0</v>
      </c>
      <c r="CD185" s="382">
        <f t="shared" si="505"/>
        <v>0</v>
      </c>
      <c r="CE185" s="382">
        <f t="shared" si="506"/>
        <v>0</v>
      </c>
      <c r="CF185" s="382">
        <f t="shared" si="507"/>
        <v>0</v>
      </c>
      <c r="CG185" s="382">
        <f t="shared" si="508"/>
        <v>0</v>
      </c>
      <c r="CH185" s="382">
        <f t="shared" si="509"/>
        <v>0</v>
      </c>
      <c r="CI185" s="382">
        <f t="shared" si="510"/>
        <v>0</v>
      </c>
      <c r="CJ185" s="382">
        <f t="shared" si="511"/>
        <v>0</v>
      </c>
      <c r="CK185" s="388">
        <f t="shared" si="512"/>
        <v>0</v>
      </c>
      <c r="CL185" s="3"/>
      <c r="CM185" s="384">
        <f t="shared" si="419"/>
        <v>0</v>
      </c>
      <c r="CN185" s="385">
        <f t="shared" si="433"/>
        <v>0</v>
      </c>
      <c r="CO185" s="385">
        <f t="shared" si="494"/>
        <v>0</v>
      </c>
      <c r="CP185" s="385">
        <f t="shared" si="495"/>
        <v>0</v>
      </c>
      <c r="CQ185" s="385">
        <f t="shared" si="496"/>
        <v>0</v>
      </c>
      <c r="CR185" s="385">
        <f t="shared" si="497"/>
        <v>0</v>
      </c>
      <c r="CS185" s="385">
        <f t="shared" si="498"/>
        <v>0</v>
      </c>
      <c r="CT185" s="385">
        <f t="shared" si="499"/>
        <v>0</v>
      </c>
      <c r="CU185" s="385">
        <f t="shared" si="500"/>
        <v>0</v>
      </c>
      <c r="CV185" s="385">
        <f t="shared" si="501"/>
        <v>0</v>
      </c>
      <c r="CW185" s="385">
        <f t="shared" si="502"/>
        <v>0</v>
      </c>
      <c r="CX185" s="386">
        <f t="shared" si="503"/>
        <v>0</v>
      </c>
      <c r="CY185" s="3"/>
      <c r="CZ185" s="586">
        <v>0</v>
      </c>
      <c r="DA185" s="582">
        <v>0</v>
      </c>
      <c r="DB185" s="391">
        <v>0</v>
      </c>
      <c r="DC185" s="576">
        <v>0</v>
      </c>
      <c r="DD185" s="389">
        <v>0</v>
      </c>
      <c r="DE185" s="390">
        <v>0</v>
      </c>
      <c r="DF185" s="390">
        <v>0</v>
      </c>
      <c r="DG185" s="390">
        <v>0</v>
      </c>
      <c r="DH185" s="390">
        <f t="shared" si="436"/>
        <v>0</v>
      </c>
      <c r="DI185" s="390"/>
      <c r="DJ185" s="390"/>
      <c r="DK185" s="390"/>
      <c r="DL185" s="390"/>
      <c r="DM185" s="390"/>
      <c r="DN185" s="390"/>
      <c r="DO185" s="390"/>
      <c r="DP185" s="391">
        <f t="shared" si="437"/>
        <v>0</v>
      </c>
      <c r="DQ185" s="376"/>
      <c r="DR185" s="376"/>
      <c r="DS185" s="385">
        <v>0</v>
      </c>
      <c r="DT185" s="385">
        <v>0</v>
      </c>
      <c r="DU185" s="385">
        <v>0</v>
      </c>
      <c r="DV185" s="385">
        <v>0</v>
      </c>
      <c r="DW185" s="385">
        <v>0</v>
      </c>
      <c r="DX185" s="385">
        <v>0</v>
      </c>
      <c r="DY185" s="385" t="s">
        <v>2733</v>
      </c>
      <c r="DZ185" s="14">
        <v>0</v>
      </c>
      <c r="EA185" s="426"/>
      <c r="EB185" s="398">
        <v>19</v>
      </c>
      <c r="EC185" s="398" t="s">
        <v>1372</v>
      </c>
      <c r="ED185" s="398" t="s">
        <v>1370</v>
      </c>
      <c r="EF185" s="601" t="str">
        <f t="shared" si="438"/>
        <v>ok</v>
      </c>
      <c r="EG185" s="597">
        <f t="shared" si="439"/>
        <v>0</v>
      </c>
      <c r="EI185" s="605">
        <f t="shared" si="400"/>
        <v>0</v>
      </c>
    </row>
    <row r="186" spans="1:139" s="372" customFormat="1" ht="16.149999999999999" customHeight="1">
      <c r="A186" s="573" t="s">
        <v>69</v>
      </c>
      <c r="B186" s="530" t="s">
        <v>424</v>
      </c>
      <c r="C186" s="530" t="s">
        <v>1339</v>
      </c>
      <c r="D186" s="393" t="s">
        <v>175</v>
      </c>
      <c r="E186" s="393" t="s">
        <v>297</v>
      </c>
      <c r="F186" s="396"/>
      <c r="G186" s="395">
        <v>105</v>
      </c>
      <c r="H186" s="393" t="s">
        <v>185</v>
      </c>
      <c r="I186" s="393" t="s">
        <v>425</v>
      </c>
      <c r="J186" s="393" t="s">
        <v>48</v>
      </c>
      <c r="K186" s="393"/>
      <c r="L186" s="393" t="s">
        <v>2130</v>
      </c>
      <c r="M186" s="396"/>
      <c r="N186" s="392">
        <v>43949</v>
      </c>
      <c r="O186" s="408">
        <v>3</v>
      </c>
      <c r="P186" s="14">
        <v>104549</v>
      </c>
      <c r="Q186" s="14">
        <v>104549</v>
      </c>
      <c r="R186" s="576">
        <v>36</v>
      </c>
      <c r="S186" s="391">
        <v>4</v>
      </c>
      <c r="T186" s="382">
        <v>0</v>
      </c>
      <c r="U186" s="382">
        <v>181</v>
      </c>
      <c r="V186" s="423">
        <v>0</v>
      </c>
      <c r="W186" s="1882">
        <v>181</v>
      </c>
      <c r="X186" s="382">
        <f t="shared" si="445"/>
        <v>0</v>
      </c>
      <c r="Y186" s="423">
        <v>0</v>
      </c>
      <c r="Z186" s="1882">
        <v>0</v>
      </c>
      <c r="AA186" s="382">
        <f t="shared" si="420"/>
        <v>0</v>
      </c>
      <c r="AB186" s="423">
        <v>0</v>
      </c>
      <c r="AC186" s="1882">
        <v>0</v>
      </c>
      <c r="AD186" s="569">
        <v>1.875</v>
      </c>
      <c r="AE186" s="569">
        <v>1.875</v>
      </c>
      <c r="AF186" s="382">
        <f t="shared" si="476"/>
        <v>31.5</v>
      </c>
      <c r="AG186" s="382">
        <f t="shared" si="477"/>
        <v>20</v>
      </c>
      <c r="AH186" s="382">
        <f t="shared" si="478"/>
        <v>0</v>
      </c>
      <c r="AI186" s="382">
        <f t="shared" si="479"/>
        <v>0</v>
      </c>
      <c r="AJ186" s="382">
        <f t="shared" si="480"/>
        <v>0</v>
      </c>
      <c r="AK186" s="382">
        <f t="shared" si="481"/>
        <v>0</v>
      </c>
      <c r="AL186" s="382">
        <f t="shared" si="482"/>
        <v>0</v>
      </c>
      <c r="AM186" s="382">
        <f t="shared" si="483"/>
        <v>0</v>
      </c>
      <c r="AN186" s="453">
        <f t="shared" si="484"/>
        <v>0</v>
      </c>
      <c r="AO186" s="457">
        <f t="shared" si="485"/>
        <v>32</v>
      </c>
      <c r="AP186" s="455">
        <f t="shared" si="486"/>
        <v>2</v>
      </c>
      <c r="AQ186" s="383">
        <f t="shared" si="487"/>
        <v>0</v>
      </c>
      <c r="AR186" s="383">
        <f t="shared" si="488"/>
        <v>0</v>
      </c>
      <c r="AS186" s="383">
        <f t="shared" si="489"/>
        <v>0</v>
      </c>
      <c r="AT186" s="383">
        <f t="shared" si="490"/>
        <v>0</v>
      </c>
      <c r="AU186" s="383">
        <f t="shared" si="491"/>
        <v>0</v>
      </c>
      <c r="AV186" s="383">
        <f t="shared" si="492"/>
        <v>0</v>
      </c>
      <c r="AW186" s="383">
        <f t="shared" si="493"/>
        <v>0</v>
      </c>
      <c r="AX186" s="383">
        <f t="shared" si="424"/>
        <v>181</v>
      </c>
      <c r="AY186" s="383">
        <v>32</v>
      </c>
      <c r="AZ186" s="383">
        <f t="shared" si="443"/>
        <v>0</v>
      </c>
      <c r="BA186" s="382">
        <f t="shared" si="425"/>
        <v>0</v>
      </c>
      <c r="BB186" s="423">
        <v>0</v>
      </c>
      <c r="BC186" s="506">
        <f t="shared" si="415"/>
        <v>181</v>
      </c>
      <c r="BD186" s="382">
        <f t="shared" si="416"/>
        <v>0</v>
      </c>
      <c r="BE186" s="453">
        <f t="shared" si="417"/>
        <v>0</v>
      </c>
      <c r="BF186" s="382">
        <f t="shared" si="426"/>
        <v>-34</v>
      </c>
      <c r="BG186" s="1882">
        <v>14</v>
      </c>
      <c r="BH186" s="1882">
        <v>20</v>
      </c>
      <c r="BI186" s="1882">
        <v>0</v>
      </c>
      <c r="BJ186" s="1882">
        <v>0</v>
      </c>
      <c r="BK186" s="1882">
        <v>0</v>
      </c>
      <c r="BL186" s="1882">
        <v>0</v>
      </c>
      <c r="BM186" s="1882">
        <v>0</v>
      </c>
      <c r="BN186" s="1882">
        <v>0</v>
      </c>
      <c r="BO186" s="1882">
        <v>0</v>
      </c>
      <c r="BP186" s="1882">
        <v>0</v>
      </c>
      <c r="BQ186" s="1882">
        <v>42</v>
      </c>
      <c r="BR186" s="1882">
        <v>45</v>
      </c>
      <c r="BS186" s="1882">
        <v>48</v>
      </c>
      <c r="BT186" s="13"/>
      <c r="BU186" s="384">
        <f t="shared" si="427"/>
        <v>1</v>
      </c>
      <c r="BV186" s="385">
        <f t="shared" si="428"/>
        <v>0</v>
      </c>
      <c r="BW186" s="386">
        <f t="shared" si="429"/>
        <v>0</v>
      </c>
      <c r="BX186" s="3"/>
      <c r="BY186" s="387">
        <f t="shared" si="418"/>
        <v>181</v>
      </c>
      <c r="BZ186" s="382">
        <f t="shared" si="430"/>
        <v>0</v>
      </c>
      <c r="CA186" s="382">
        <f t="shared" si="431"/>
        <v>0</v>
      </c>
      <c r="CB186" s="382">
        <f t="shared" si="432"/>
        <v>32</v>
      </c>
      <c r="CC186" s="382">
        <f t="shared" si="504"/>
        <v>20</v>
      </c>
      <c r="CD186" s="382">
        <f t="shared" si="505"/>
        <v>0</v>
      </c>
      <c r="CE186" s="382">
        <f t="shared" si="506"/>
        <v>0</v>
      </c>
      <c r="CF186" s="382">
        <f t="shared" si="507"/>
        <v>0</v>
      </c>
      <c r="CG186" s="382">
        <f t="shared" si="508"/>
        <v>0</v>
      </c>
      <c r="CH186" s="382">
        <f t="shared" si="509"/>
        <v>0</v>
      </c>
      <c r="CI186" s="382">
        <f t="shared" si="510"/>
        <v>0</v>
      </c>
      <c r="CJ186" s="382">
        <f t="shared" si="511"/>
        <v>0</v>
      </c>
      <c r="CK186" s="388">
        <f t="shared" si="512"/>
        <v>0</v>
      </c>
      <c r="CL186" s="3"/>
      <c r="CM186" s="384">
        <f t="shared" si="419"/>
        <v>0</v>
      </c>
      <c r="CN186" s="385">
        <f t="shared" si="433"/>
        <v>0</v>
      </c>
      <c r="CO186" s="385">
        <f t="shared" si="494"/>
        <v>32</v>
      </c>
      <c r="CP186" s="385">
        <f t="shared" si="495"/>
        <v>2</v>
      </c>
      <c r="CQ186" s="385">
        <f t="shared" si="496"/>
        <v>0</v>
      </c>
      <c r="CR186" s="385">
        <f t="shared" si="497"/>
        <v>0</v>
      </c>
      <c r="CS186" s="385">
        <f t="shared" si="498"/>
        <v>0</v>
      </c>
      <c r="CT186" s="385">
        <f t="shared" si="499"/>
        <v>0</v>
      </c>
      <c r="CU186" s="385">
        <f t="shared" si="500"/>
        <v>0</v>
      </c>
      <c r="CV186" s="385">
        <f t="shared" si="501"/>
        <v>0</v>
      </c>
      <c r="CW186" s="385">
        <f t="shared" si="502"/>
        <v>0</v>
      </c>
      <c r="CX186" s="386">
        <f t="shared" si="503"/>
        <v>0</v>
      </c>
      <c r="CY186" s="3"/>
      <c r="CZ186" s="586">
        <v>8</v>
      </c>
      <c r="DA186" s="582">
        <v>110</v>
      </c>
      <c r="DB186" s="391">
        <v>9</v>
      </c>
      <c r="DC186" s="576">
        <v>36</v>
      </c>
      <c r="DD186" s="389">
        <v>4</v>
      </c>
      <c r="DE186" s="390">
        <v>0</v>
      </c>
      <c r="DF186" s="390">
        <v>0</v>
      </c>
      <c r="DG186" s="390">
        <v>0</v>
      </c>
      <c r="DH186" s="390">
        <f t="shared" si="436"/>
        <v>0</v>
      </c>
      <c r="DI186" s="390"/>
      <c r="DJ186" s="390"/>
      <c r="DK186" s="390"/>
      <c r="DL186" s="390"/>
      <c r="DM186" s="390"/>
      <c r="DN186" s="390"/>
      <c r="DO186" s="390"/>
      <c r="DP186" s="391">
        <f t="shared" si="437"/>
        <v>4</v>
      </c>
      <c r="DQ186" s="376"/>
      <c r="DR186" s="376"/>
      <c r="DS186" s="385">
        <v>0</v>
      </c>
      <c r="DT186" s="385">
        <v>0</v>
      </c>
      <c r="DU186" s="385">
        <v>0</v>
      </c>
      <c r="DV186" s="385">
        <v>0</v>
      </c>
      <c r="DW186" s="385">
        <v>0</v>
      </c>
      <c r="DX186" s="385">
        <v>0</v>
      </c>
      <c r="DY186" s="385" t="s">
        <v>2733</v>
      </c>
      <c r="DZ186" s="14">
        <v>104549</v>
      </c>
      <c r="EA186" s="426"/>
      <c r="EB186" s="398">
        <v>18</v>
      </c>
      <c r="EC186" s="398" t="s">
        <v>1372</v>
      </c>
      <c r="ED186" s="398" t="s">
        <v>1370</v>
      </c>
      <c r="EF186" s="601">
        <f t="shared" si="438"/>
        <v>30</v>
      </c>
      <c r="EG186" s="597">
        <f t="shared" si="439"/>
        <v>181</v>
      </c>
      <c r="EI186" s="605">
        <f t="shared" si="400"/>
        <v>181</v>
      </c>
    </row>
    <row r="187" spans="1:139" s="372" customFormat="1" ht="16.149999999999999" customHeight="1">
      <c r="A187" s="573" t="s">
        <v>272</v>
      </c>
      <c r="B187" s="530" t="s">
        <v>426</v>
      </c>
      <c r="C187" s="530" t="s">
        <v>426</v>
      </c>
      <c r="D187" s="393" t="s">
        <v>175</v>
      </c>
      <c r="E187" s="393" t="s">
        <v>427</v>
      </c>
      <c r="F187" s="396"/>
      <c r="G187" s="395">
        <v>107</v>
      </c>
      <c r="H187" s="393" t="s">
        <v>280</v>
      </c>
      <c r="I187" s="393" t="s">
        <v>396</v>
      </c>
      <c r="J187" s="393" t="s">
        <v>48</v>
      </c>
      <c r="K187" s="393"/>
      <c r="L187" s="393" t="s">
        <v>2130</v>
      </c>
      <c r="M187" s="396"/>
      <c r="N187" s="392">
        <v>43858</v>
      </c>
      <c r="O187" s="408">
        <v>3</v>
      </c>
      <c r="P187" s="14">
        <v>78419</v>
      </c>
      <c r="Q187" s="14">
        <v>78419</v>
      </c>
      <c r="R187" s="576">
        <v>51</v>
      </c>
      <c r="S187" s="391">
        <v>0</v>
      </c>
      <c r="T187" s="382">
        <v>0</v>
      </c>
      <c r="U187" s="382">
        <v>115</v>
      </c>
      <c r="V187" s="423">
        <v>0</v>
      </c>
      <c r="W187" s="1882">
        <v>115</v>
      </c>
      <c r="X187" s="382">
        <f t="shared" si="445"/>
        <v>0</v>
      </c>
      <c r="Y187" s="423">
        <v>56</v>
      </c>
      <c r="Z187" s="1882">
        <v>0</v>
      </c>
      <c r="AA187" s="382">
        <f t="shared" si="420"/>
        <v>56</v>
      </c>
      <c r="AB187" s="423">
        <v>0</v>
      </c>
      <c r="AC187" s="1882">
        <v>0</v>
      </c>
      <c r="AD187" s="569">
        <v>1.875</v>
      </c>
      <c r="AE187" s="569">
        <v>1.875</v>
      </c>
      <c r="AF187" s="382">
        <f t="shared" si="476"/>
        <v>132</v>
      </c>
      <c r="AG187" s="382">
        <f t="shared" si="477"/>
        <v>72</v>
      </c>
      <c r="AH187" s="382">
        <f t="shared" si="478"/>
        <v>0</v>
      </c>
      <c r="AI187" s="382">
        <f t="shared" si="479"/>
        <v>0</v>
      </c>
      <c r="AJ187" s="382">
        <f t="shared" si="480"/>
        <v>0</v>
      </c>
      <c r="AK187" s="382">
        <f t="shared" si="481"/>
        <v>0</v>
      </c>
      <c r="AL187" s="382">
        <f t="shared" si="482"/>
        <v>0</v>
      </c>
      <c r="AM187" s="382">
        <f t="shared" si="483"/>
        <v>0</v>
      </c>
      <c r="AN187" s="453">
        <f t="shared" si="484"/>
        <v>0</v>
      </c>
      <c r="AO187" s="457">
        <f t="shared" si="485"/>
        <v>76</v>
      </c>
      <c r="AP187" s="455">
        <f t="shared" si="486"/>
        <v>9</v>
      </c>
      <c r="AQ187" s="383">
        <f t="shared" si="487"/>
        <v>0</v>
      </c>
      <c r="AR187" s="383">
        <f t="shared" si="488"/>
        <v>0</v>
      </c>
      <c r="AS187" s="383">
        <f t="shared" si="489"/>
        <v>0</v>
      </c>
      <c r="AT187" s="383">
        <f t="shared" si="490"/>
        <v>0</v>
      </c>
      <c r="AU187" s="383">
        <f t="shared" si="491"/>
        <v>0</v>
      </c>
      <c r="AV187" s="383">
        <f t="shared" si="492"/>
        <v>0</v>
      </c>
      <c r="AW187" s="383">
        <f t="shared" si="493"/>
        <v>0</v>
      </c>
      <c r="AX187" s="383">
        <f t="shared" si="424"/>
        <v>171</v>
      </c>
      <c r="AY187" s="383">
        <v>76</v>
      </c>
      <c r="AZ187" s="383">
        <f t="shared" si="443"/>
        <v>0</v>
      </c>
      <c r="BA187" s="382">
        <f t="shared" si="425"/>
        <v>56</v>
      </c>
      <c r="BB187" s="423">
        <v>0</v>
      </c>
      <c r="BC187" s="506">
        <f t="shared" si="415"/>
        <v>115</v>
      </c>
      <c r="BD187" s="382">
        <f t="shared" si="416"/>
        <v>0</v>
      </c>
      <c r="BE187" s="453">
        <f t="shared" si="417"/>
        <v>0</v>
      </c>
      <c r="BF187" s="382">
        <f t="shared" si="426"/>
        <v>-141</v>
      </c>
      <c r="BG187" s="1882">
        <v>69</v>
      </c>
      <c r="BH187" s="1882">
        <v>72</v>
      </c>
      <c r="BI187" s="1882">
        <v>0</v>
      </c>
      <c r="BJ187" s="1882">
        <v>0</v>
      </c>
      <c r="BK187" s="1882">
        <v>0</v>
      </c>
      <c r="BL187" s="1882">
        <v>0</v>
      </c>
      <c r="BM187" s="1882">
        <v>0</v>
      </c>
      <c r="BN187" s="1882">
        <v>0</v>
      </c>
      <c r="BO187" s="1882">
        <v>0</v>
      </c>
      <c r="BP187" s="1882">
        <v>0</v>
      </c>
      <c r="BQ187" s="1882">
        <v>35</v>
      </c>
      <c r="BR187" s="1882">
        <v>37</v>
      </c>
      <c r="BS187" s="1882">
        <v>40</v>
      </c>
      <c r="BT187" s="13"/>
      <c r="BU187" s="384">
        <f t="shared" si="427"/>
        <v>1</v>
      </c>
      <c r="BV187" s="385">
        <f t="shared" si="428"/>
        <v>0</v>
      </c>
      <c r="BW187" s="386">
        <f t="shared" si="429"/>
        <v>1.8115942028985508</v>
      </c>
      <c r="BX187" s="3"/>
      <c r="BY187" s="387">
        <f t="shared" si="418"/>
        <v>115</v>
      </c>
      <c r="BZ187" s="382">
        <f t="shared" si="430"/>
        <v>0</v>
      </c>
      <c r="CA187" s="382">
        <f t="shared" si="431"/>
        <v>56</v>
      </c>
      <c r="CB187" s="382">
        <f t="shared" si="432"/>
        <v>132</v>
      </c>
      <c r="CC187" s="382">
        <f t="shared" si="504"/>
        <v>72</v>
      </c>
      <c r="CD187" s="382">
        <f t="shared" si="505"/>
        <v>0</v>
      </c>
      <c r="CE187" s="382">
        <f t="shared" si="506"/>
        <v>0</v>
      </c>
      <c r="CF187" s="382">
        <f t="shared" si="507"/>
        <v>0</v>
      </c>
      <c r="CG187" s="382">
        <f t="shared" si="508"/>
        <v>0</v>
      </c>
      <c r="CH187" s="382">
        <f t="shared" si="509"/>
        <v>0</v>
      </c>
      <c r="CI187" s="382">
        <f t="shared" si="510"/>
        <v>0</v>
      </c>
      <c r="CJ187" s="382">
        <f t="shared" si="511"/>
        <v>0</v>
      </c>
      <c r="CK187" s="388">
        <f t="shared" si="512"/>
        <v>0</v>
      </c>
      <c r="CL187" s="3"/>
      <c r="CM187" s="384">
        <f t="shared" si="419"/>
        <v>0</v>
      </c>
      <c r="CN187" s="385">
        <f t="shared" si="433"/>
        <v>56</v>
      </c>
      <c r="CO187" s="385">
        <f t="shared" si="494"/>
        <v>76</v>
      </c>
      <c r="CP187" s="385">
        <f t="shared" si="495"/>
        <v>9</v>
      </c>
      <c r="CQ187" s="385">
        <f t="shared" si="496"/>
        <v>0</v>
      </c>
      <c r="CR187" s="385">
        <f t="shared" si="497"/>
        <v>0</v>
      </c>
      <c r="CS187" s="385">
        <f t="shared" si="498"/>
        <v>0</v>
      </c>
      <c r="CT187" s="385">
        <f t="shared" si="499"/>
        <v>0</v>
      </c>
      <c r="CU187" s="385">
        <f t="shared" si="500"/>
        <v>0</v>
      </c>
      <c r="CV187" s="385">
        <f t="shared" si="501"/>
        <v>0</v>
      </c>
      <c r="CW187" s="385">
        <f t="shared" si="502"/>
        <v>0</v>
      </c>
      <c r="CX187" s="386">
        <f t="shared" si="503"/>
        <v>0</v>
      </c>
      <c r="CY187" s="3"/>
      <c r="CZ187" s="586">
        <v>65</v>
      </c>
      <c r="DA187" s="582">
        <v>14</v>
      </c>
      <c r="DB187" s="391">
        <v>100</v>
      </c>
      <c r="DC187" s="576">
        <v>51</v>
      </c>
      <c r="DD187" s="389">
        <v>0</v>
      </c>
      <c r="DE187" s="390">
        <v>0</v>
      </c>
      <c r="DF187" s="390">
        <v>0</v>
      </c>
      <c r="DG187" s="390">
        <v>0</v>
      </c>
      <c r="DH187" s="390">
        <f t="shared" si="436"/>
        <v>0</v>
      </c>
      <c r="DI187" s="390"/>
      <c r="DJ187" s="390"/>
      <c r="DK187" s="390"/>
      <c r="DL187" s="390"/>
      <c r="DM187" s="390"/>
      <c r="DN187" s="390"/>
      <c r="DO187" s="390"/>
      <c r="DP187" s="391">
        <f t="shared" si="437"/>
        <v>0</v>
      </c>
      <c r="DQ187" s="376"/>
      <c r="DR187" s="376"/>
      <c r="DS187" s="385">
        <v>0</v>
      </c>
      <c r="DT187" s="385">
        <v>0</v>
      </c>
      <c r="DU187" s="385">
        <v>0</v>
      </c>
      <c r="DV187" s="385">
        <v>0</v>
      </c>
      <c r="DW187" s="385">
        <v>0</v>
      </c>
      <c r="DX187" s="385">
        <v>0</v>
      </c>
      <c r="DY187" s="385" t="s">
        <v>2733</v>
      </c>
      <c r="DZ187" s="14">
        <v>78419</v>
      </c>
      <c r="EA187" s="426"/>
      <c r="EB187" s="398">
        <v>16</v>
      </c>
      <c r="EC187" s="398" t="s">
        <v>1377</v>
      </c>
      <c r="ED187" s="398" t="s">
        <v>1374</v>
      </c>
      <c r="EF187" s="601">
        <f t="shared" si="438"/>
        <v>30</v>
      </c>
      <c r="EG187" s="597">
        <f t="shared" si="439"/>
        <v>115</v>
      </c>
      <c r="EI187" s="605">
        <f t="shared" si="400"/>
        <v>171</v>
      </c>
    </row>
    <row r="188" spans="1:139" s="372" customFormat="1" ht="16.149999999999999" customHeight="1">
      <c r="A188" s="573" t="s">
        <v>69</v>
      </c>
      <c r="B188" s="530" t="s">
        <v>428</v>
      </c>
      <c r="C188" s="530" t="s">
        <v>428</v>
      </c>
      <c r="D188" s="393" t="s">
        <v>175</v>
      </c>
      <c r="E188" s="393" t="s">
        <v>115</v>
      </c>
      <c r="F188" s="396"/>
      <c r="G188" s="395">
        <v>101</v>
      </c>
      <c r="H188" s="393" t="s">
        <v>269</v>
      </c>
      <c r="I188" s="393" t="s">
        <v>396</v>
      </c>
      <c r="J188" s="393" t="s">
        <v>48</v>
      </c>
      <c r="K188" s="393"/>
      <c r="L188" s="393" t="s">
        <v>2130</v>
      </c>
      <c r="M188" s="396"/>
      <c r="N188" s="392">
        <v>43858</v>
      </c>
      <c r="O188" s="408">
        <v>3</v>
      </c>
      <c r="P188" s="14">
        <v>114681</v>
      </c>
      <c r="Q188" s="14">
        <v>114681</v>
      </c>
      <c r="R188" s="576">
        <v>588</v>
      </c>
      <c r="S188" s="391">
        <v>0</v>
      </c>
      <c r="T188" s="382">
        <v>0</v>
      </c>
      <c r="U188" s="382">
        <v>1</v>
      </c>
      <c r="V188" s="423">
        <v>200</v>
      </c>
      <c r="W188" s="1882">
        <v>100</v>
      </c>
      <c r="X188" s="382">
        <f t="shared" si="445"/>
        <v>101</v>
      </c>
      <c r="Y188" s="423">
        <v>276</v>
      </c>
      <c r="Z188" s="1882">
        <v>0</v>
      </c>
      <c r="AA188" s="382">
        <f t="shared" si="420"/>
        <v>377</v>
      </c>
      <c r="AB188" s="423">
        <v>0</v>
      </c>
      <c r="AC188" s="1882">
        <v>0</v>
      </c>
      <c r="AD188" s="569">
        <v>1.875</v>
      </c>
      <c r="AE188" s="569">
        <v>1.875</v>
      </c>
      <c r="AF188" s="382">
        <f t="shared" si="476"/>
        <v>658.5</v>
      </c>
      <c r="AG188" s="382">
        <f t="shared" si="477"/>
        <v>300</v>
      </c>
      <c r="AH188" s="382">
        <f t="shared" si="478"/>
        <v>0</v>
      </c>
      <c r="AI188" s="382">
        <f t="shared" si="479"/>
        <v>0</v>
      </c>
      <c r="AJ188" s="382">
        <f t="shared" si="480"/>
        <v>0</v>
      </c>
      <c r="AK188" s="382">
        <f t="shared" si="481"/>
        <v>0</v>
      </c>
      <c r="AL188" s="382">
        <f t="shared" si="482"/>
        <v>0</v>
      </c>
      <c r="AM188" s="382">
        <f t="shared" si="483"/>
        <v>0</v>
      </c>
      <c r="AN188" s="453">
        <f t="shared" si="484"/>
        <v>83.125</v>
      </c>
      <c r="AO188" s="457">
        <f t="shared" si="485"/>
        <v>282</v>
      </c>
      <c r="AP188" s="455">
        <f t="shared" si="486"/>
        <v>37</v>
      </c>
      <c r="AQ188" s="383">
        <f t="shared" si="487"/>
        <v>0</v>
      </c>
      <c r="AR188" s="383">
        <f t="shared" si="488"/>
        <v>0</v>
      </c>
      <c r="AS188" s="383">
        <f t="shared" si="489"/>
        <v>0</v>
      </c>
      <c r="AT188" s="383">
        <f t="shared" si="490"/>
        <v>0</v>
      </c>
      <c r="AU188" s="383">
        <f t="shared" si="491"/>
        <v>0</v>
      </c>
      <c r="AV188" s="383">
        <f t="shared" si="492"/>
        <v>0</v>
      </c>
      <c r="AW188" s="383">
        <f t="shared" si="493"/>
        <v>83</v>
      </c>
      <c r="AX188" s="383">
        <f t="shared" si="424"/>
        <v>477</v>
      </c>
      <c r="AY188" s="383">
        <v>282</v>
      </c>
      <c r="AZ188" s="383">
        <f t="shared" si="443"/>
        <v>0</v>
      </c>
      <c r="BA188" s="382">
        <f t="shared" si="425"/>
        <v>377</v>
      </c>
      <c r="BB188" s="423">
        <v>0</v>
      </c>
      <c r="BC188" s="506">
        <f t="shared" si="415"/>
        <v>100</v>
      </c>
      <c r="BD188" s="382">
        <f t="shared" si="416"/>
        <v>0</v>
      </c>
      <c r="BE188" s="453">
        <f t="shared" si="417"/>
        <v>0</v>
      </c>
      <c r="BF188" s="382">
        <f t="shared" si="426"/>
        <v>-795</v>
      </c>
      <c r="BG188" s="1882">
        <v>396</v>
      </c>
      <c r="BH188" s="1882">
        <v>300</v>
      </c>
      <c r="BI188" s="1882">
        <v>0</v>
      </c>
      <c r="BJ188" s="1882">
        <v>0</v>
      </c>
      <c r="BK188" s="1882">
        <v>0</v>
      </c>
      <c r="BL188" s="1882">
        <v>0</v>
      </c>
      <c r="BM188" s="1882">
        <v>0</v>
      </c>
      <c r="BN188" s="1882">
        <v>0</v>
      </c>
      <c r="BO188" s="1882">
        <v>0</v>
      </c>
      <c r="BP188" s="1882">
        <v>95</v>
      </c>
      <c r="BQ188" s="1882">
        <v>137</v>
      </c>
      <c r="BR188" s="1882">
        <v>147</v>
      </c>
      <c r="BS188" s="1882">
        <v>157</v>
      </c>
      <c r="BT188" s="13"/>
      <c r="BU188" s="384">
        <f t="shared" si="427"/>
        <v>0.01</v>
      </c>
      <c r="BV188" s="385">
        <f t="shared" si="428"/>
        <v>2.2550505050505052</v>
      </c>
      <c r="BW188" s="386">
        <f t="shared" si="429"/>
        <v>1.952020202020202</v>
      </c>
      <c r="BX188" s="3"/>
      <c r="BY188" s="387">
        <f t="shared" si="418"/>
        <v>1</v>
      </c>
      <c r="BZ188" s="382">
        <f t="shared" si="430"/>
        <v>101</v>
      </c>
      <c r="CA188" s="382">
        <f t="shared" si="431"/>
        <v>377</v>
      </c>
      <c r="CB188" s="382">
        <f t="shared" si="432"/>
        <v>659</v>
      </c>
      <c r="CC188" s="382">
        <f t="shared" si="504"/>
        <v>300</v>
      </c>
      <c r="CD188" s="382">
        <f t="shared" si="505"/>
        <v>0</v>
      </c>
      <c r="CE188" s="382">
        <f t="shared" si="506"/>
        <v>0</v>
      </c>
      <c r="CF188" s="382">
        <f t="shared" si="507"/>
        <v>0</v>
      </c>
      <c r="CG188" s="382">
        <f t="shared" si="508"/>
        <v>0</v>
      </c>
      <c r="CH188" s="382">
        <f t="shared" si="509"/>
        <v>0</v>
      </c>
      <c r="CI188" s="382">
        <f t="shared" si="510"/>
        <v>0</v>
      </c>
      <c r="CJ188" s="382">
        <f t="shared" si="511"/>
        <v>83</v>
      </c>
      <c r="CK188" s="388">
        <f t="shared" si="512"/>
        <v>166</v>
      </c>
      <c r="CL188" s="3"/>
      <c r="CM188" s="384">
        <f t="shared" si="419"/>
        <v>200</v>
      </c>
      <c r="CN188" s="385">
        <f t="shared" si="433"/>
        <v>276</v>
      </c>
      <c r="CO188" s="385">
        <f t="shared" si="494"/>
        <v>282</v>
      </c>
      <c r="CP188" s="385">
        <f t="shared" si="495"/>
        <v>37</v>
      </c>
      <c r="CQ188" s="385">
        <f t="shared" si="496"/>
        <v>0</v>
      </c>
      <c r="CR188" s="385">
        <f t="shared" si="497"/>
        <v>0</v>
      </c>
      <c r="CS188" s="385">
        <f t="shared" si="498"/>
        <v>0</v>
      </c>
      <c r="CT188" s="385">
        <f t="shared" si="499"/>
        <v>0</v>
      </c>
      <c r="CU188" s="385">
        <f t="shared" si="500"/>
        <v>0</v>
      </c>
      <c r="CV188" s="385">
        <f t="shared" si="501"/>
        <v>0</v>
      </c>
      <c r="CW188" s="385">
        <f t="shared" si="502"/>
        <v>83</v>
      </c>
      <c r="CX188" s="386">
        <f t="shared" si="503"/>
        <v>83</v>
      </c>
      <c r="CY188" s="3"/>
      <c r="CZ188" s="586">
        <v>858</v>
      </c>
      <c r="DA188" s="582">
        <v>692</v>
      </c>
      <c r="DB188" s="391">
        <v>626</v>
      </c>
      <c r="DC188" s="576">
        <v>588</v>
      </c>
      <c r="DD188" s="389">
        <v>0</v>
      </c>
      <c r="DE188" s="390">
        <v>0</v>
      </c>
      <c r="DF188" s="390">
        <v>0</v>
      </c>
      <c r="DG188" s="390">
        <v>0</v>
      </c>
      <c r="DH188" s="390">
        <f t="shared" si="436"/>
        <v>0</v>
      </c>
      <c r="DI188" s="390"/>
      <c r="DJ188" s="390"/>
      <c r="DK188" s="390"/>
      <c r="DL188" s="390"/>
      <c r="DM188" s="390"/>
      <c r="DN188" s="390"/>
      <c r="DO188" s="390"/>
      <c r="DP188" s="391">
        <f t="shared" si="437"/>
        <v>0</v>
      </c>
      <c r="DQ188" s="376"/>
      <c r="DR188" s="376"/>
      <c r="DS188" s="385">
        <v>0</v>
      </c>
      <c r="DT188" s="385">
        <v>0</v>
      </c>
      <c r="DU188" s="385">
        <v>0</v>
      </c>
      <c r="DV188" s="385">
        <v>0</v>
      </c>
      <c r="DW188" s="385">
        <v>0</v>
      </c>
      <c r="DX188" s="385">
        <v>0</v>
      </c>
      <c r="DY188" s="385" t="s">
        <v>2733</v>
      </c>
      <c r="DZ188" s="14">
        <v>114681</v>
      </c>
      <c r="EA188" s="426"/>
      <c r="EB188" s="398">
        <v>20</v>
      </c>
      <c r="EC188" s="398" t="s">
        <v>1372</v>
      </c>
      <c r="ED188" s="398" t="s">
        <v>1370</v>
      </c>
      <c r="EF188" s="601">
        <f t="shared" si="438"/>
        <v>0.3</v>
      </c>
      <c r="EG188" s="597">
        <f t="shared" si="439"/>
        <v>100</v>
      </c>
      <c r="EI188" s="605">
        <f t="shared" si="400"/>
        <v>477</v>
      </c>
    </row>
    <row r="189" spans="1:139" s="372" customFormat="1" ht="16.149999999999999" customHeight="1">
      <c r="A189" s="573" t="s">
        <v>69</v>
      </c>
      <c r="B189" s="530" t="s">
        <v>429</v>
      </c>
      <c r="C189" s="530" t="s">
        <v>429</v>
      </c>
      <c r="D189" s="393" t="s">
        <v>175</v>
      </c>
      <c r="E189" s="393" t="s">
        <v>117</v>
      </c>
      <c r="F189" s="396"/>
      <c r="G189" s="395">
        <v>107</v>
      </c>
      <c r="H189" s="393" t="s">
        <v>269</v>
      </c>
      <c r="I189" s="393" t="s">
        <v>396</v>
      </c>
      <c r="J189" s="393" t="s">
        <v>48</v>
      </c>
      <c r="K189" s="393"/>
      <c r="L189" s="393" t="s">
        <v>2130</v>
      </c>
      <c r="M189" s="396"/>
      <c r="N189" s="392">
        <v>43858</v>
      </c>
      <c r="O189" s="408">
        <v>3</v>
      </c>
      <c r="P189" s="14">
        <v>109758</v>
      </c>
      <c r="Q189" s="14">
        <v>109758</v>
      </c>
      <c r="R189" s="576">
        <v>330</v>
      </c>
      <c r="S189" s="391">
        <v>0</v>
      </c>
      <c r="T189" s="382">
        <v>0</v>
      </c>
      <c r="U189" s="382">
        <v>0</v>
      </c>
      <c r="V189" s="423">
        <v>100</v>
      </c>
      <c r="W189" s="1882">
        <v>100</v>
      </c>
      <c r="X189" s="382">
        <f t="shared" si="445"/>
        <v>0</v>
      </c>
      <c r="Y189" s="423">
        <v>0</v>
      </c>
      <c r="Z189" s="1882">
        <v>0</v>
      </c>
      <c r="AA189" s="382">
        <f t="shared" si="420"/>
        <v>0</v>
      </c>
      <c r="AB189" s="423">
        <v>0</v>
      </c>
      <c r="AC189" s="1882">
        <v>0</v>
      </c>
      <c r="AD189" s="569">
        <v>1.875</v>
      </c>
      <c r="AE189" s="569">
        <v>1.875</v>
      </c>
      <c r="AF189" s="382">
        <f t="shared" si="476"/>
        <v>239.5</v>
      </c>
      <c r="AG189" s="382">
        <f t="shared" si="477"/>
        <v>100</v>
      </c>
      <c r="AH189" s="382">
        <f t="shared" si="478"/>
        <v>0</v>
      </c>
      <c r="AI189" s="382">
        <f t="shared" si="479"/>
        <v>0</v>
      </c>
      <c r="AJ189" s="382">
        <f t="shared" si="480"/>
        <v>0</v>
      </c>
      <c r="AK189" s="382">
        <f t="shared" si="481"/>
        <v>0</v>
      </c>
      <c r="AL189" s="382">
        <f t="shared" si="482"/>
        <v>0</v>
      </c>
      <c r="AM189" s="382">
        <f t="shared" si="483"/>
        <v>0</v>
      </c>
      <c r="AN189" s="453">
        <f t="shared" si="484"/>
        <v>41.125</v>
      </c>
      <c r="AO189" s="457">
        <f t="shared" si="485"/>
        <v>240</v>
      </c>
      <c r="AP189" s="455">
        <f t="shared" si="486"/>
        <v>12</v>
      </c>
      <c r="AQ189" s="383">
        <f t="shared" si="487"/>
        <v>0</v>
      </c>
      <c r="AR189" s="383">
        <f t="shared" si="488"/>
        <v>0</v>
      </c>
      <c r="AS189" s="383">
        <f t="shared" si="489"/>
        <v>0</v>
      </c>
      <c r="AT189" s="383">
        <f t="shared" si="490"/>
        <v>0</v>
      </c>
      <c r="AU189" s="383">
        <f t="shared" si="491"/>
        <v>0</v>
      </c>
      <c r="AV189" s="383">
        <f t="shared" si="492"/>
        <v>0</v>
      </c>
      <c r="AW189" s="383">
        <f t="shared" si="493"/>
        <v>41</v>
      </c>
      <c r="AX189" s="383">
        <f t="shared" si="424"/>
        <v>100</v>
      </c>
      <c r="AY189" s="383">
        <v>240</v>
      </c>
      <c r="AZ189" s="383">
        <f t="shared" si="443"/>
        <v>0</v>
      </c>
      <c r="BA189" s="382">
        <f t="shared" si="425"/>
        <v>0</v>
      </c>
      <c r="BB189" s="423">
        <v>0</v>
      </c>
      <c r="BC189" s="506">
        <f t="shared" si="415"/>
        <v>100</v>
      </c>
      <c r="BD189" s="382">
        <f t="shared" si="416"/>
        <v>0</v>
      </c>
      <c r="BE189" s="453">
        <f t="shared" si="417"/>
        <v>0</v>
      </c>
      <c r="BF189" s="382">
        <f t="shared" si="426"/>
        <v>-352</v>
      </c>
      <c r="BG189" s="1882">
        <v>152</v>
      </c>
      <c r="BH189" s="1882">
        <v>100</v>
      </c>
      <c r="BI189" s="1882">
        <v>0</v>
      </c>
      <c r="BJ189" s="1882">
        <v>0</v>
      </c>
      <c r="BK189" s="1882">
        <v>0</v>
      </c>
      <c r="BL189" s="1882">
        <v>0</v>
      </c>
      <c r="BM189" s="1882">
        <v>0</v>
      </c>
      <c r="BN189" s="1882">
        <v>0</v>
      </c>
      <c r="BO189" s="1882">
        <v>0</v>
      </c>
      <c r="BP189" s="1882">
        <v>47</v>
      </c>
      <c r="BQ189" s="1882">
        <v>68</v>
      </c>
      <c r="BR189" s="1882">
        <v>73</v>
      </c>
      <c r="BS189" s="1882">
        <v>78</v>
      </c>
      <c r="BT189" s="13"/>
      <c r="BU189" s="384">
        <f t="shared" si="427"/>
        <v>0</v>
      </c>
      <c r="BV189" s="385">
        <f t="shared" si="428"/>
        <v>0</v>
      </c>
      <c r="BW189" s="386">
        <f t="shared" si="429"/>
        <v>0</v>
      </c>
      <c r="BX189" s="3"/>
      <c r="BY189" s="387">
        <f t="shared" si="418"/>
        <v>0</v>
      </c>
      <c r="BZ189" s="382">
        <f t="shared" si="430"/>
        <v>0</v>
      </c>
      <c r="CA189" s="382">
        <f t="shared" si="431"/>
        <v>0</v>
      </c>
      <c r="CB189" s="382">
        <f t="shared" si="432"/>
        <v>240</v>
      </c>
      <c r="CC189" s="382">
        <f t="shared" si="504"/>
        <v>100</v>
      </c>
      <c r="CD189" s="382">
        <f t="shared" si="505"/>
        <v>0</v>
      </c>
      <c r="CE189" s="382">
        <f t="shared" si="506"/>
        <v>0</v>
      </c>
      <c r="CF189" s="382">
        <f t="shared" si="507"/>
        <v>0</v>
      </c>
      <c r="CG189" s="382">
        <f t="shared" si="508"/>
        <v>0</v>
      </c>
      <c r="CH189" s="382">
        <f t="shared" si="509"/>
        <v>0</v>
      </c>
      <c r="CI189" s="382">
        <f t="shared" si="510"/>
        <v>0</v>
      </c>
      <c r="CJ189" s="382">
        <f t="shared" si="511"/>
        <v>41</v>
      </c>
      <c r="CK189" s="388">
        <f t="shared" si="512"/>
        <v>82</v>
      </c>
      <c r="CL189" s="3"/>
      <c r="CM189" s="384">
        <f t="shared" si="419"/>
        <v>100</v>
      </c>
      <c r="CN189" s="385">
        <f t="shared" si="433"/>
        <v>0</v>
      </c>
      <c r="CO189" s="385">
        <f t="shared" si="494"/>
        <v>240</v>
      </c>
      <c r="CP189" s="385">
        <f t="shared" si="495"/>
        <v>12</v>
      </c>
      <c r="CQ189" s="385">
        <f t="shared" si="496"/>
        <v>0</v>
      </c>
      <c r="CR189" s="385">
        <f t="shared" si="497"/>
        <v>0</v>
      </c>
      <c r="CS189" s="385">
        <f t="shared" si="498"/>
        <v>0</v>
      </c>
      <c r="CT189" s="385">
        <f t="shared" si="499"/>
        <v>0</v>
      </c>
      <c r="CU189" s="385">
        <f t="shared" si="500"/>
        <v>0</v>
      </c>
      <c r="CV189" s="385">
        <f t="shared" si="501"/>
        <v>0</v>
      </c>
      <c r="CW189" s="385">
        <f t="shared" si="502"/>
        <v>41</v>
      </c>
      <c r="CX189" s="386">
        <f t="shared" si="503"/>
        <v>41</v>
      </c>
      <c r="CY189" s="3"/>
      <c r="CZ189" s="586">
        <v>248</v>
      </c>
      <c r="DA189" s="582">
        <v>95</v>
      </c>
      <c r="DB189" s="391">
        <v>359</v>
      </c>
      <c r="DC189" s="576">
        <v>330</v>
      </c>
      <c r="DD189" s="389">
        <v>0</v>
      </c>
      <c r="DE189" s="390">
        <v>0</v>
      </c>
      <c r="DF189" s="390">
        <v>0</v>
      </c>
      <c r="DG189" s="390">
        <v>0</v>
      </c>
      <c r="DH189" s="390">
        <f t="shared" si="436"/>
        <v>0</v>
      </c>
      <c r="DI189" s="390"/>
      <c r="DJ189" s="390"/>
      <c r="DK189" s="390"/>
      <c r="DL189" s="390"/>
      <c r="DM189" s="390"/>
      <c r="DN189" s="390"/>
      <c r="DO189" s="390"/>
      <c r="DP189" s="391">
        <f t="shared" si="437"/>
        <v>0</v>
      </c>
      <c r="DQ189" s="376"/>
      <c r="DR189" s="376"/>
      <c r="DS189" s="385">
        <v>0</v>
      </c>
      <c r="DT189" s="385">
        <v>0</v>
      </c>
      <c r="DU189" s="385">
        <v>0</v>
      </c>
      <c r="DV189" s="385">
        <v>0</v>
      </c>
      <c r="DW189" s="385">
        <v>0</v>
      </c>
      <c r="DX189" s="385">
        <v>0</v>
      </c>
      <c r="DY189" s="385" t="s">
        <v>2733</v>
      </c>
      <c r="DZ189" s="14">
        <v>109758</v>
      </c>
      <c r="EA189" s="426"/>
      <c r="EB189" s="398">
        <v>19</v>
      </c>
      <c r="EC189" s="398" t="s">
        <v>1372</v>
      </c>
      <c r="ED189" s="398" t="s">
        <v>1370</v>
      </c>
      <c r="EF189" s="601">
        <f t="shared" si="438"/>
        <v>0</v>
      </c>
      <c r="EG189" s="597">
        <f t="shared" si="439"/>
        <v>100</v>
      </c>
      <c r="EI189" s="605">
        <f t="shared" si="400"/>
        <v>100</v>
      </c>
    </row>
    <row r="190" spans="1:139" s="372" customFormat="1" ht="16.149999999999999" customHeight="1">
      <c r="A190" s="573" t="s">
        <v>69</v>
      </c>
      <c r="B190" s="530" t="s">
        <v>430</v>
      </c>
      <c r="C190" s="530" t="s">
        <v>430</v>
      </c>
      <c r="D190" s="393" t="s">
        <v>175</v>
      </c>
      <c r="E190" s="393" t="s">
        <v>431</v>
      </c>
      <c r="F190" s="396"/>
      <c r="G190" s="395">
        <v>109</v>
      </c>
      <c r="H190" s="393" t="s">
        <v>269</v>
      </c>
      <c r="I190" s="393" t="s">
        <v>396</v>
      </c>
      <c r="J190" s="393" t="s">
        <v>48</v>
      </c>
      <c r="K190" s="393"/>
      <c r="L190" s="393" t="s">
        <v>2130</v>
      </c>
      <c r="M190" s="396"/>
      <c r="N190" s="392">
        <v>43858</v>
      </c>
      <c r="O190" s="408">
        <v>3</v>
      </c>
      <c r="P190" s="14">
        <v>113250</v>
      </c>
      <c r="Q190" s="14">
        <v>113250</v>
      </c>
      <c r="R190" s="576">
        <v>690</v>
      </c>
      <c r="S190" s="391">
        <v>6</v>
      </c>
      <c r="T190" s="382">
        <v>0</v>
      </c>
      <c r="U190" s="382">
        <v>0</v>
      </c>
      <c r="V190" s="423">
        <v>71</v>
      </c>
      <c r="W190" s="1882">
        <v>1</v>
      </c>
      <c r="X190" s="382">
        <f t="shared" si="445"/>
        <v>70</v>
      </c>
      <c r="Y190" s="423">
        <v>0</v>
      </c>
      <c r="Z190" s="1882">
        <v>47</v>
      </c>
      <c r="AA190" s="382">
        <f t="shared" si="420"/>
        <v>23</v>
      </c>
      <c r="AB190" s="423">
        <v>0</v>
      </c>
      <c r="AC190" s="1882">
        <v>0</v>
      </c>
      <c r="AD190" s="569">
        <v>1.875</v>
      </c>
      <c r="AE190" s="569">
        <v>1.875</v>
      </c>
      <c r="AF190" s="382">
        <f t="shared" si="476"/>
        <v>340</v>
      </c>
      <c r="AG190" s="382">
        <f t="shared" si="477"/>
        <v>120</v>
      </c>
      <c r="AH190" s="382">
        <f t="shared" si="478"/>
        <v>0</v>
      </c>
      <c r="AI190" s="382">
        <f t="shared" si="479"/>
        <v>0</v>
      </c>
      <c r="AJ190" s="382">
        <f t="shared" si="480"/>
        <v>0</v>
      </c>
      <c r="AK190" s="382">
        <f t="shared" si="481"/>
        <v>0</v>
      </c>
      <c r="AL190" s="382">
        <f t="shared" si="482"/>
        <v>0</v>
      </c>
      <c r="AM190" s="382">
        <f t="shared" si="483"/>
        <v>0</v>
      </c>
      <c r="AN190" s="453">
        <f t="shared" si="484"/>
        <v>41.125</v>
      </c>
      <c r="AO190" s="457">
        <f t="shared" si="485"/>
        <v>317</v>
      </c>
      <c r="AP190" s="455">
        <f t="shared" si="486"/>
        <v>15</v>
      </c>
      <c r="AQ190" s="383">
        <f t="shared" si="487"/>
        <v>0</v>
      </c>
      <c r="AR190" s="383">
        <f t="shared" si="488"/>
        <v>0</v>
      </c>
      <c r="AS190" s="383">
        <f t="shared" si="489"/>
        <v>0</v>
      </c>
      <c r="AT190" s="383">
        <f t="shared" si="490"/>
        <v>0</v>
      </c>
      <c r="AU190" s="383">
        <f t="shared" si="491"/>
        <v>0</v>
      </c>
      <c r="AV190" s="383">
        <f t="shared" si="492"/>
        <v>0</v>
      </c>
      <c r="AW190" s="383">
        <f t="shared" si="493"/>
        <v>41</v>
      </c>
      <c r="AX190" s="383">
        <f t="shared" si="424"/>
        <v>71</v>
      </c>
      <c r="AY190" s="383">
        <v>317</v>
      </c>
      <c r="AZ190" s="383">
        <f t="shared" si="443"/>
        <v>0</v>
      </c>
      <c r="BA190" s="382">
        <f t="shared" si="425"/>
        <v>23</v>
      </c>
      <c r="BB190" s="423">
        <v>0</v>
      </c>
      <c r="BC190" s="506">
        <f t="shared" si="415"/>
        <v>1</v>
      </c>
      <c r="BD190" s="382">
        <f t="shared" si="416"/>
        <v>47</v>
      </c>
      <c r="BE190" s="453">
        <f t="shared" si="417"/>
        <v>0</v>
      </c>
      <c r="BF190" s="382">
        <f t="shared" si="426"/>
        <v>-403</v>
      </c>
      <c r="BG190" s="1882">
        <v>235</v>
      </c>
      <c r="BH190" s="1882">
        <v>120</v>
      </c>
      <c r="BI190" s="1882">
        <v>0</v>
      </c>
      <c r="BJ190" s="1882">
        <v>0</v>
      </c>
      <c r="BK190" s="1882">
        <v>0</v>
      </c>
      <c r="BL190" s="1882">
        <v>0</v>
      </c>
      <c r="BM190" s="1882">
        <v>0</v>
      </c>
      <c r="BN190" s="1882">
        <v>0</v>
      </c>
      <c r="BO190" s="1882">
        <v>0</v>
      </c>
      <c r="BP190" s="1882">
        <v>47</v>
      </c>
      <c r="BQ190" s="1882">
        <v>79</v>
      </c>
      <c r="BR190" s="1882">
        <v>85</v>
      </c>
      <c r="BS190" s="1882">
        <v>91</v>
      </c>
      <c r="BT190" s="13"/>
      <c r="BU190" s="384">
        <f t="shared" si="427"/>
        <v>0</v>
      </c>
      <c r="BV190" s="385">
        <f t="shared" si="428"/>
        <v>2.0978723404255319</v>
      </c>
      <c r="BW190" s="386">
        <f t="shared" si="429"/>
        <v>1.0978723404255319</v>
      </c>
      <c r="BX190" s="3"/>
      <c r="BY190" s="387">
        <f t="shared" si="418"/>
        <v>0</v>
      </c>
      <c r="BZ190" s="382">
        <f t="shared" si="430"/>
        <v>70</v>
      </c>
      <c r="CA190" s="382">
        <f t="shared" si="431"/>
        <v>23</v>
      </c>
      <c r="CB190" s="382">
        <f t="shared" si="432"/>
        <v>340</v>
      </c>
      <c r="CC190" s="382">
        <f t="shared" si="504"/>
        <v>120</v>
      </c>
      <c r="CD190" s="382">
        <f t="shared" si="505"/>
        <v>0</v>
      </c>
      <c r="CE190" s="382">
        <f t="shared" si="506"/>
        <v>0</v>
      </c>
      <c r="CF190" s="382">
        <f t="shared" si="507"/>
        <v>0</v>
      </c>
      <c r="CG190" s="382">
        <f t="shared" si="508"/>
        <v>0</v>
      </c>
      <c r="CH190" s="382">
        <f t="shared" si="509"/>
        <v>0</v>
      </c>
      <c r="CI190" s="382">
        <f t="shared" si="510"/>
        <v>0</v>
      </c>
      <c r="CJ190" s="382">
        <f t="shared" si="511"/>
        <v>41</v>
      </c>
      <c r="CK190" s="388">
        <f t="shared" si="512"/>
        <v>82</v>
      </c>
      <c r="CL190" s="3"/>
      <c r="CM190" s="384">
        <f t="shared" si="419"/>
        <v>71</v>
      </c>
      <c r="CN190" s="385">
        <f t="shared" si="433"/>
        <v>0</v>
      </c>
      <c r="CO190" s="385">
        <f t="shared" si="494"/>
        <v>317</v>
      </c>
      <c r="CP190" s="385">
        <f t="shared" si="495"/>
        <v>15</v>
      </c>
      <c r="CQ190" s="385">
        <f t="shared" si="496"/>
        <v>0</v>
      </c>
      <c r="CR190" s="385">
        <f t="shared" si="497"/>
        <v>0</v>
      </c>
      <c r="CS190" s="385">
        <f t="shared" si="498"/>
        <v>0</v>
      </c>
      <c r="CT190" s="385">
        <f t="shared" si="499"/>
        <v>0</v>
      </c>
      <c r="CU190" s="385">
        <f t="shared" si="500"/>
        <v>0</v>
      </c>
      <c r="CV190" s="385">
        <f t="shared" si="501"/>
        <v>0</v>
      </c>
      <c r="CW190" s="385">
        <f t="shared" si="502"/>
        <v>41</v>
      </c>
      <c r="CX190" s="386">
        <f t="shared" si="503"/>
        <v>41</v>
      </c>
      <c r="CY190" s="3"/>
      <c r="CZ190" s="586">
        <v>604</v>
      </c>
      <c r="DA190" s="582">
        <v>546</v>
      </c>
      <c r="DB190" s="391">
        <v>963</v>
      </c>
      <c r="DC190" s="576">
        <v>690</v>
      </c>
      <c r="DD190" s="389">
        <v>5</v>
      </c>
      <c r="DE190" s="390">
        <v>0</v>
      </c>
      <c r="DF190" s="390">
        <v>0</v>
      </c>
      <c r="DG190" s="390">
        <v>1</v>
      </c>
      <c r="DH190" s="390">
        <f t="shared" si="436"/>
        <v>0</v>
      </c>
      <c r="DI190" s="390"/>
      <c r="DJ190" s="390"/>
      <c r="DK190" s="390"/>
      <c r="DL190" s="390"/>
      <c r="DM190" s="390"/>
      <c r="DN190" s="390"/>
      <c r="DO190" s="390"/>
      <c r="DP190" s="391">
        <f t="shared" si="437"/>
        <v>6</v>
      </c>
      <c r="DQ190" s="376"/>
      <c r="DR190" s="376"/>
      <c r="DS190" s="385">
        <v>0</v>
      </c>
      <c r="DT190" s="385">
        <v>0</v>
      </c>
      <c r="DU190" s="385">
        <v>0</v>
      </c>
      <c r="DV190" s="385">
        <v>0</v>
      </c>
      <c r="DW190" s="385">
        <v>0</v>
      </c>
      <c r="DX190" s="385">
        <v>0</v>
      </c>
      <c r="DY190" s="385" t="s">
        <v>2733</v>
      </c>
      <c r="DZ190" s="14">
        <v>113250</v>
      </c>
      <c r="EA190" s="426"/>
      <c r="EB190" s="398">
        <v>20</v>
      </c>
      <c r="EC190" s="398" t="s">
        <v>1372</v>
      </c>
      <c r="ED190" s="398" t="s">
        <v>1370</v>
      </c>
      <c r="EF190" s="601">
        <f t="shared" si="438"/>
        <v>0</v>
      </c>
      <c r="EG190" s="597">
        <f t="shared" si="439"/>
        <v>1</v>
      </c>
      <c r="EI190" s="605">
        <f t="shared" ref="EI190:EI253" si="513">T190+U190+V190+Y190+AB190+BB190</f>
        <v>71</v>
      </c>
    </row>
    <row r="191" spans="1:139" s="372" customFormat="1" ht="16.149999999999999" customHeight="1">
      <c r="A191" s="573" t="s">
        <v>69</v>
      </c>
      <c r="B191" s="530" t="s">
        <v>432</v>
      </c>
      <c r="C191" s="530" t="s">
        <v>432</v>
      </c>
      <c r="D191" s="393" t="s">
        <v>175</v>
      </c>
      <c r="E191" s="393" t="s">
        <v>126</v>
      </c>
      <c r="F191" s="396"/>
      <c r="G191" s="395">
        <v>109</v>
      </c>
      <c r="H191" s="393" t="s">
        <v>269</v>
      </c>
      <c r="I191" s="393" t="s">
        <v>396</v>
      </c>
      <c r="J191" s="393" t="s">
        <v>48</v>
      </c>
      <c r="K191" s="393"/>
      <c r="L191" s="393" t="s">
        <v>2130</v>
      </c>
      <c r="M191" s="396"/>
      <c r="N191" s="392">
        <v>43858</v>
      </c>
      <c r="O191" s="408">
        <v>3</v>
      </c>
      <c r="P191" s="14">
        <v>105608</v>
      </c>
      <c r="Q191" s="14">
        <v>105608</v>
      </c>
      <c r="R191" s="576">
        <v>112</v>
      </c>
      <c r="S191" s="391">
        <v>4</v>
      </c>
      <c r="T191" s="382">
        <v>0</v>
      </c>
      <c r="U191" s="382">
        <v>0</v>
      </c>
      <c r="V191" s="423">
        <v>0</v>
      </c>
      <c r="W191" s="1882">
        <v>0</v>
      </c>
      <c r="X191" s="382">
        <f t="shared" si="445"/>
        <v>0</v>
      </c>
      <c r="Y191" s="423">
        <v>0</v>
      </c>
      <c r="Z191" s="1882">
        <v>0</v>
      </c>
      <c r="AA191" s="382">
        <f t="shared" si="420"/>
        <v>0</v>
      </c>
      <c r="AB191" s="423">
        <v>0</v>
      </c>
      <c r="AC191" s="1882">
        <v>0</v>
      </c>
      <c r="AD191" s="569">
        <v>1.875</v>
      </c>
      <c r="AE191" s="569">
        <v>1.875</v>
      </c>
      <c r="AF191" s="382">
        <f t="shared" ref="AF191:AF212" si="514">IF($AD191&lt;=1,$AD191*BG191,IF($AD191&lt;=2,BG191+(($AD191-1)*BH191),BG191+BH191+BI191))</f>
        <v>181.75</v>
      </c>
      <c r="AG191" s="382">
        <f t="shared" ref="AG191:AG212" si="515">IF($AD191&lt;=1,$AD191*BH191,IF($AD191&lt;=2,BH191+(($AD191-1)*BI191),BH191+BI191+BJ191))</f>
        <v>50</v>
      </c>
      <c r="AH191" s="382">
        <f t="shared" ref="AH191:AH212" si="516">IF($AD191&lt;=1,$AD191*BI191,IF($AD191&lt;=2,BI191+(($AD191-1)*BJ191),BI191+BJ191+BK191))</f>
        <v>0</v>
      </c>
      <c r="AI191" s="382">
        <f t="shared" ref="AI191:AI212" si="517">IF($AD191&lt;=1,$AD191*BJ191,IF($AD191&lt;=2,BJ191+(($AD191-1)*BK191),BJ191+BK191+BL191))</f>
        <v>0</v>
      </c>
      <c r="AJ191" s="382">
        <f t="shared" ref="AJ191:AJ212" si="518">IF($AD191&lt;=1,$AD191*BK191,IF($AD191&lt;=2,BK191+(($AD191-1)*BL191),BK191+BL191+BM191))</f>
        <v>0</v>
      </c>
      <c r="AK191" s="382">
        <f t="shared" ref="AK191:AK212" si="519">IF($AE191&lt;=1,$AE191*BL191,IF($AE191&lt;=2,BL191+(($AE191-1)*BM191),BL191+BM191+BN191))</f>
        <v>0</v>
      </c>
      <c r="AL191" s="382">
        <f t="shared" ref="AL191:AL212" si="520">IF($AE191&lt;=1,$AE191*BM191,IF($AE191&lt;=2,BM191+(($AE191-1)*BN191),BM191+BN191+BO191))</f>
        <v>0</v>
      </c>
      <c r="AM191" s="382">
        <f t="shared" ref="AM191:AM212" si="521">IF($AE191&lt;=1,$AE191*BN191,IF($AE191&lt;=2,BN191+(($AE191-1)*BO191),BN191+BO191+BP191))</f>
        <v>0</v>
      </c>
      <c r="AN191" s="453">
        <f t="shared" ref="AN191:AN212" si="522">IF($AD191&lt;=1,$AD191*BO191,IF($AD191&lt;=2,BO191+(($AD191-1)*BP191),BO191+BP191+BQ191))</f>
        <v>0</v>
      </c>
      <c r="AO191" s="457">
        <f t="shared" si="485"/>
        <v>182</v>
      </c>
      <c r="AP191" s="455">
        <f t="shared" ref="AP191:AP212" si="523">ROUND(IF(CB191-AG191-BG191&gt;0,0,BG191+AG191-CB191),0)</f>
        <v>6</v>
      </c>
      <c r="AQ191" s="383">
        <f t="shared" ref="AQ191:AQ212" si="524">ROUND(IF(CC191-AH191-BH191&gt;0,0,BH191+AH191-CC191),0)</f>
        <v>0</v>
      </c>
      <c r="AR191" s="383">
        <f t="shared" ref="AR191:AR212" si="525">ROUND(IF(CD191-AI191-BI191&gt;0,0,BI191+AI191-CD191),0)</f>
        <v>0</v>
      </c>
      <c r="AS191" s="383">
        <f t="shared" ref="AS191:AS212" si="526">ROUND(IF(CE191-AJ191-BJ191&gt;0,0,BJ191+AJ191-CE191),0)</f>
        <v>0</v>
      </c>
      <c r="AT191" s="383">
        <f t="shared" ref="AT191:AT212" si="527">ROUND(IF(CF191-AK191-BK191&gt;0,0,BK191+AK191-CF191),0)</f>
        <v>0</v>
      </c>
      <c r="AU191" s="383">
        <f t="shared" ref="AU191:AU212" si="528">ROUND(IF(CG191-AL191-BL191&gt;0,0,BL191+AL191-CG191),0)</f>
        <v>0</v>
      </c>
      <c r="AV191" s="383">
        <f t="shared" ref="AV191:AV212" si="529">ROUND(IF(CH191-AM191-BM191&gt;0,0,BM191+AM191-CH191),0)</f>
        <v>0</v>
      </c>
      <c r="AW191" s="383">
        <f t="shared" ref="AW191:AW212" si="530">ROUND(IF(CI191-AN191-BN191&gt;0,0,BN191+AN191-CI191),0)</f>
        <v>0</v>
      </c>
      <c r="AX191" s="383">
        <f t="shared" si="424"/>
        <v>0</v>
      </c>
      <c r="AY191" s="383">
        <v>182</v>
      </c>
      <c r="AZ191" s="383">
        <f t="shared" si="443"/>
        <v>0</v>
      </c>
      <c r="BA191" s="382">
        <f t="shared" si="425"/>
        <v>0</v>
      </c>
      <c r="BB191" s="423">
        <v>0</v>
      </c>
      <c r="BC191" s="506">
        <f t="shared" si="415"/>
        <v>0</v>
      </c>
      <c r="BD191" s="382">
        <f t="shared" si="416"/>
        <v>0</v>
      </c>
      <c r="BE191" s="453">
        <f t="shared" si="417"/>
        <v>0</v>
      </c>
      <c r="BF191" s="382">
        <f t="shared" si="426"/>
        <v>-188</v>
      </c>
      <c r="BG191" s="1882">
        <v>138</v>
      </c>
      <c r="BH191" s="1882">
        <v>50</v>
      </c>
      <c r="BI191" s="1882">
        <v>0</v>
      </c>
      <c r="BJ191" s="1882">
        <v>0</v>
      </c>
      <c r="BK191" s="1882">
        <v>0</v>
      </c>
      <c r="BL191" s="1882">
        <v>0</v>
      </c>
      <c r="BM191" s="1882">
        <v>0</v>
      </c>
      <c r="BN191" s="1882">
        <v>0</v>
      </c>
      <c r="BO191" s="1882">
        <v>0</v>
      </c>
      <c r="BP191" s="1882">
        <v>0</v>
      </c>
      <c r="BQ191" s="1882">
        <v>26</v>
      </c>
      <c r="BR191" s="1882">
        <v>28</v>
      </c>
      <c r="BS191" s="1882">
        <v>30</v>
      </c>
      <c r="BT191" s="13"/>
      <c r="BU191" s="384">
        <f t="shared" si="427"/>
        <v>0</v>
      </c>
      <c r="BV191" s="385">
        <f t="shared" si="428"/>
        <v>0</v>
      </c>
      <c r="BW191" s="386">
        <f t="shared" si="429"/>
        <v>0</v>
      </c>
      <c r="BX191" s="3"/>
      <c r="BY191" s="387">
        <f t="shared" si="418"/>
        <v>0</v>
      </c>
      <c r="BZ191" s="382">
        <f t="shared" si="430"/>
        <v>0</v>
      </c>
      <c r="CA191" s="382">
        <f t="shared" si="431"/>
        <v>0</v>
      </c>
      <c r="CB191" s="382">
        <f t="shared" si="432"/>
        <v>182</v>
      </c>
      <c r="CC191" s="382">
        <f t="shared" si="504"/>
        <v>50</v>
      </c>
      <c r="CD191" s="382">
        <f t="shared" si="505"/>
        <v>0</v>
      </c>
      <c r="CE191" s="382">
        <f t="shared" si="506"/>
        <v>0</v>
      </c>
      <c r="CF191" s="382">
        <f t="shared" si="507"/>
        <v>0</v>
      </c>
      <c r="CG191" s="382">
        <f t="shared" si="508"/>
        <v>0</v>
      </c>
      <c r="CH191" s="382">
        <f t="shared" si="509"/>
        <v>0</v>
      </c>
      <c r="CI191" s="382">
        <f t="shared" si="510"/>
        <v>0</v>
      </c>
      <c r="CJ191" s="382">
        <f t="shared" si="511"/>
        <v>0</v>
      </c>
      <c r="CK191" s="388">
        <f t="shared" si="512"/>
        <v>0</v>
      </c>
      <c r="CL191" s="3"/>
      <c r="CM191" s="384">
        <f t="shared" si="419"/>
        <v>0</v>
      </c>
      <c r="CN191" s="385">
        <f t="shared" si="433"/>
        <v>0</v>
      </c>
      <c r="CO191" s="385">
        <f t="shared" ref="CO191:CO212" si="531">AO191</f>
        <v>182</v>
      </c>
      <c r="CP191" s="385">
        <f t="shared" ref="CP191:CP212" si="532">AP191</f>
        <v>6</v>
      </c>
      <c r="CQ191" s="385">
        <f t="shared" ref="CQ191:CQ212" si="533">AQ191</f>
        <v>0</v>
      </c>
      <c r="CR191" s="385">
        <f t="shared" ref="CR191:CR212" si="534">AR191</f>
        <v>0</v>
      </c>
      <c r="CS191" s="385">
        <f t="shared" ref="CS191:CS212" si="535">AS191</f>
        <v>0</v>
      </c>
      <c r="CT191" s="385">
        <f t="shared" ref="CT191:CT212" si="536">AT191</f>
        <v>0</v>
      </c>
      <c r="CU191" s="385">
        <f t="shared" ref="CU191:CU212" si="537">AU191</f>
        <v>0</v>
      </c>
      <c r="CV191" s="385">
        <f t="shared" ref="CV191:CV212" si="538">AV191</f>
        <v>0</v>
      </c>
      <c r="CW191" s="385">
        <f t="shared" ref="CW191:CW212" si="539">AW191</f>
        <v>0</v>
      </c>
      <c r="CX191" s="386">
        <f t="shared" ref="CX191:CX212" si="540">AW191</f>
        <v>0</v>
      </c>
      <c r="CY191" s="3"/>
      <c r="CZ191" s="586">
        <v>224</v>
      </c>
      <c r="DA191" s="582">
        <v>277</v>
      </c>
      <c r="DB191" s="391">
        <v>77</v>
      </c>
      <c r="DC191" s="576">
        <v>112</v>
      </c>
      <c r="DD191" s="389">
        <v>0</v>
      </c>
      <c r="DE191" s="390">
        <v>0</v>
      </c>
      <c r="DF191" s="390">
        <v>4</v>
      </c>
      <c r="DG191" s="390">
        <v>0</v>
      </c>
      <c r="DH191" s="390">
        <f t="shared" si="436"/>
        <v>0</v>
      </c>
      <c r="DI191" s="390"/>
      <c r="DJ191" s="390"/>
      <c r="DK191" s="390"/>
      <c r="DL191" s="390"/>
      <c r="DM191" s="390"/>
      <c r="DN191" s="390"/>
      <c r="DO191" s="390"/>
      <c r="DP191" s="391">
        <f t="shared" si="437"/>
        <v>4</v>
      </c>
      <c r="DQ191" s="376"/>
      <c r="DR191" s="376"/>
      <c r="DS191" s="385">
        <v>0</v>
      </c>
      <c r="DT191" s="385">
        <v>0</v>
      </c>
      <c r="DU191" s="385">
        <v>0</v>
      </c>
      <c r="DV191" s="385">
        <v>0</v>
      </c>
      <c r="DW191" s="385">
        <v>0</v>
      </c>
      <c r="DX191" s="385">
        <v>0</v>
      </c>
      <c r="DY191" s="385" t="s">
        <v>2733</v>
      </c>
      <c r="DZ191" s="14">
        <v>105608</v>
      </c>
      <c r="EA191" s="426"/>
      <c r="EB191" s="398">
        <v>18</v>
      </c>
      <c r="EC191" s="398" t="s">
        <v>1372</v>
      </c>
      <c r="ED191" s="398" t="s">
        <v>1370</v>
      </c>
      <c r="EF191" s="601" t="str">
        <f t="shared" si="438"/>
        <v>ok</v>
      </c>
      <c r="EG191" s="597">
        <f t="shared" si="439"/>
        <v>0</v>
      </c>
      <c r="EI191" s="605">
        <f t="shared" si="513"/>
        <v>0</v>
      </c>
    </row>
    <row r="192" spans="1:139" s="372" customFormat="1" ht="16.149999999999999" customHeight="1">
      <c r="A192" s="573" t="s">
        <v>69</v>
      </c>
      <c r="B192" s="530" t="s">
        <v>433</v>
      </c>
      <c r="C192" s="530" t="s">
        <v>433</v>
      </c>
      <c r="D192" s="393" t="s">
        <v>175</v>
      </c>
      <c r="E192" s="393" t="s">
        <v>132</v>
      </c>
      <c r="F192" s="396"/>
      <c r="G192" s="395">
        <v>111</v>
      </c>
      <c r="H192" s="393" t="s">
        <v>269</v>
      </c>
      <c r="I192" s="393" t="s">
        <v>396</v>
      </c>
      <c r="J192" s="393" t="s">
        <v>48</v>
      </c>
      <c r="K192" s="393"/>
      <c r="L192" s="393" t="s">
        <v>2130</v>
      </c>
      <c r="M192" s="396"/>
      <c r="N192" s="392">
        <v>43858</v>
      </c>
      <c r="O192" s="408">
        <v>3</v>
      </c>
      <c r="P192" s="14">
        <v>109758</v>
      </c>
      <c r="Q192" s="14">
        <v>109758</v>
      </c>
      <c r="R192" s="576">
        <v>256</v>
      </c>
      <c r="S192" s="391">
        <v>0</v>
      </c>
      <c r="T192" s="382">
        <v>0</v>
      </c>
      <c r="U192" s="382">
        <v>2</v>
      </c>
      <c r="V192" s="423">
        <v>80</v>
      </c>
      <c r="W192" s="1882">
        <v>80</v>
      </c>
      <c r="X192" s="382">
        <f t="shared" si="445"/>
        <v>2</v>
      </c>
      <c r="Y192" s="423">
        <v>0</v>
      </c>
      <c r="Z192" s="1882">
        <v>0</v>
      </c>
      <c r="AA192" s="382">
        <f t="shared" si="420"/>
        <v>2</v>
      </c>
      <c r="AB192" s="423">
        <v>0</v>
      </c>
      <c r="AC192" s="1882">
        <v>0</v>
      </c>
      <c r="AD192" s="569">
        <v>1.875</v>
      </c>
      <c r="AE192" s="569">
        <v>1.875</v>
      </c>
      <c r="AF192" s="382">
        <f t="shared" si="514"/>
        <v>91.25</v>
      </c>
      <c r="AG192" s="382">
        <f t="shared" si="515"/>
        <v>70</v>
      </c>
      <c r="AH192" s="382">
        <f t="shared" si="516"/>
        <v>0</v>
      </c>
      <c r="AI192" s="382">
        <f t="shared" si="517"/>
        <v>0</v>
      </c>
      <c r="AJ192" s="382">
        <f t="shared" si="518"/>
        <v>0</v>
      </c>
      <c r="AK192" s="382">
        <f t="shared" si="519"/>
        <v>0</v>
      </c>
      <c r="AL192" s="382">
        <f t="shared" si="520"/>
        <v>0</v>
      </c>
      <c r="AM192" s="382">
        <f t="shared" si="521"/>
        <v>0</v>
      </c>
      <c r="AN192" s="453">
        <f t="shared" si="522"/>
        <v>31.5</v>
      </c>
      <c r="AO192" s="457">
        <f t="shared" si="485"/>
        <v>89</v>
      </c>
      <c r="AP192" s="455">
        <f t="shared" si="523"/>
        <v>9</v>
      </c>
      <c r="AQ192" s="383">
        <f t="shared" si="524"/>
        <v>0</v>
      </c>
      <c r="AR192" s="383">
        <f t="shared" si="525"/>
        <v>0</v>
      </c>
      <c r="AS192" s="383">
        <f t="shared" si="526"/>
        <v>0</v>
      </c>
      <c r="AT192" s="383">
        <f t="shared" si="527"/>
        <v>0</v>
      </c>
      <c r="AU192" s="383">
        <f t="shared" si="528"/>
        <v>0</v>
      </c>
      <c r="AV192" s="383">
        <f t="shared" si="529"/>
        <v>0</v>
      </c>
      <c r="AW192" s="383">
        <f t="shared" si="530"/>
        <v>32</v>
      </c>
      <c r="AX192" s="383">
        <f t="shared" si="424"/>
        <v>82</v>
      </c>
      <c r="AY192" s="383">
        <v>89</v>
      </c>
      <c r="AZ192" s="383">
        <f t="shared" si="443"/>
        <v>0</v>
      </c>
      <c r="BA192" s="382">
        <f t="shared" si="425"/>
        <v>2</v>
      </c>
      <c r="BB192" s="423">
        <v>0</v>
      </c>
      <c r="BC192" s="506">
        <f t="shared" si="415"/>
        <v>80</v>
      </c>
      <c r="BD192" s="382">
        <f t="shared" si="416"/>
        <v>0</v>
      </c>
      <c r="BE192" s="453">
        <f t="shared" si="417"/>
        <v>0</v>
      </c>
      <c r="BF192" s="382">
        <f t="shared" si="426"/>
        <v>-178</v>
      </c>
      <c r="BG192" s="1882">
        <v>30</v>
      </c>
      <c r="BH192" s="1882">
        <v>70</v>
      </c>
      <c r="BI192" s="1882">
        <v>0</v>
      </c>
      <c r="BJ192" s="1882">
        <v>0</v>
      </c>
      <c r="BK192" s="1882">
        <v>0</v>
      </c>
      <c r="BL192" s="1882">
        <v>0</v>
      </c>
      <c r="BM192" s="1882">
        <v>0</v>
      </c>
      <c r="BN192" s="1882">
        <v>0</v>
      </c>
      <c r="BO192" s="1882">
        <v>0</v>
      </c>
      <c r="BP192" s="1882">
        <v>36</v>
      </c>
      <c r="BQ192" s="1882">
        <v>48</v>
      </c>
      <c r="BR192" s="1882">
        <v>51</v>
      </c>
      <c r="BS192" s="1882">
        <v>55</v>
      </c>
      <c r="BT192" s="13"/>
      <c r="BU192" s="384">
        <f t="shared" si="427"/>
        <v>2.5000000000000001E-2</v>
      </c>
      <c r="BV192" s="385">
        <f t="shared" si="428"/>
        <v>2.0666666666666669</v>
      </c>
      <c r="BW192" s="386">
        <f t="shared" si="429"/>
        <v>1.0666666666666667</v>
      </c>
      <c r="BX192" s="3"/>
      <c r="BY192" s="387">
        <f t="shared" si="418"/>
        <v>2</v>
      </c>
      <c r="BZ192" s="382">
        <f t="shared" si="430"/>
        <v>2</v>
      </c>
      <c r="CA192" s="382">
        <f t="shared" si="431"/>
        <v>2</v>
      </c>
      <c r="CB192" s="382">
        <f t="shared" si="432"/>
        <v>91</v>
      </c>
      <c r="CC192" s="382">
        <f t="shared" si="504"/>
        <v>70</v>
      </c>
      <c r="CD192" s="382">
        <f t="shared" si="505"/>
        <v>0</v>
      </c>
      <c r="CE192" s="382">
        <f t="shared" si="506"/>
        <v>0</v>
      </c>
      <c r="CF192" s="382">
        <f t="shared" si="507"/>
        <v>0</v>
      </c>
      <c r="CG192" s="382">
        <f t="shared" si="508"/>
        <v>0</v>
      </c>
      <c r="CH192" s="382">
        <f t="shared" si="509"/>
        <v>0</v>
      </c>
      <c r="CI192" s="382">
        <f t="shared" si="510"/>
        <v>0</v>
      </c>
      <c r="CJ192" s="382">
        <f t="shared" si="511"/>
        <v>32</v>
      </c>
      <c r="CK192" s="388">
        <f t="shared" si="512"/>
        <v>64</v>
      </c>
      <c r="CL192" s="3"/>
      <c r="CM192" s="384">
        <f t="shared" si="419"/>
        <v>80</v>
      </c>
      <c r="CN192" s="385">
        <f t="shared" si="433"/>
        <v>0</v>
      </c>
      <c r="CO192" s="385">
        <f t="shared" si="531"/>
        <v>89</v>
      </c>
      <c r="CP192" s="385">
        <f t="shared" si="532"/>
        <v>9</v>
      </c>
      <c r="CQ192" s="385">
        <f t="shared" si="533"/>
        <v>0</v>
      </c>
      <c r="CR192" s="385">
        <f t="shared" si="534"/>
        <v>0</v>
      </c>
      <c r="CS192" s="385">
        <f t="shared" si="535"/>
        <v>0</v>
      </c>
      <c r="CT192" s="385">
        <f t="shared" si="536"/>
        <v>0</v>
      </c>
      <c r="CU192" s="385">
        <f t="shared" si="537"/>
        <v>0</v>
      </c>
      <c r="CV192" s="385">
        <f t="shared" si="538"/>
        <v>0</v>
      </c>
      <c r="CW192" s="385">
        <f t="shared" si="539"/>
        <v>32</v>
      </c>
      <c r="CX192" s="386">
        <f t="shared" si="540"/>
        <v>32</v>
      </c>
      <c r="CY192" s="3"/>
      <c r="CZ192" s="586">
        <v>117</v>
      </c>
      <c r="DA192" s="582">
        <v>234</v>
      </c>
      <c r="DB192" s="391">
        <v>253</v>
      </c>
      <c r="DC192" s="576">
        <v>256</v>
      </c>
      <c r="DD192" s="389">
        <v>0</v>
      </c>
      <c r="DE192" s="390">
        <v>0</v>
      </c>
      <c r="DF192" s="390">
        <v>0</v>
      </c>
      <c r="DG192" s="390">
        <v>0</v>
      </c>
      <c r="DH192" s="390">
        <f t="shared" si="436"/>
        <v>0</v>
      </c>
      <c r="DI192" s="390"/>
      <c r="DJ192" s="390"/>
      <c r="DK192" s="390"/>
      <c r="DL192" s="390"/>
      <c r="DM192" s="390"/>
      <c r="DN192" s="390"/>
      <c r="DO192" s="390"/>
      <c r="DP192" s="391">
        <f t="shared" si="437"/>
        <v>0</v>
      </c>
      <c r="DQ192" s="376"/>
      <c r="DR192" s="376"/>
      <c r="DS192" s="385">
        <v>0</v>
      </c>
      <c r="DT192" s="385">
        <v>0</v>
      </c>
      <c r="DU192" s="385">
        <v>0</v>
      </c>
      <c r="DV192" s="385">
        <v>0</v>
      </c>
      <c r="DW192" s="385">
        <v>0</v>
      </c>
      <c r="DX192" s="385">
        <v>0</v>
      </c>
      <c r="DY192" s="385" t="s">
        <v>2733</v>
      </c>
      <c r="DZ192" s="14">
        <v>109758</v>
      </c>
      <c r="EA192" s="426"/>
      <c r="EB192" s="398">
        <v>19</v>
      </c>
      <c r="EC192" s="398" t="s">
        <v>1372</v>
      </c>
      <c r="ED192" s="398" t="s">
        <v>1370</v>
      </c>
      <c r="EF192" s="601">
        <f t="shared" si="438"/>
        <v>0.75</v>
      </c>
      <c r="EG192" s="597">
        <f t="shared" si="439"/>
        <v>80</v>
      </c>
      <c r="EI192" s="605">
        <f t="shared" si="513"/>
        <v>82</v>
      </c>
    </row>
    <row r="193" spans="1:139" s="372" customFormat="1" ht="16.149999999999999" customHeight="1">
      <c r="A193" s="573" t="s">
        <v>69</v>
      </c>
      <c r="B193" s="530" t="s">
        <v>434</v>
      </c>
      <c r="C193" s="530" t="s">
        <v>1338</v>
      </c>
      <c r="D193" s="393" t="s">
        <v>175</v>
      </c>
      <c r="E193" s="393" t="s">
        <v>435</v>
      </c>
      <c r="F193" s="396"/>
      <c r="G193" s="395">
        <v>110</v>
      </c>
      <c r="H193" s="393" t="s">
        <v>269</v>
      </c>
      <c r="I193" s="393" t="s">
        <v>396</v>
      </c>
      <c r="J193" s="393" t="s">
        <v>48</v>
      </c>
      <c r="K193" s="393"/>
      <c r="L193" s="393" t="s">
        <v>2130</v>
      </c>
      <c r="M193" s="396"/>
      <c r="N193" s="392">
        <v>43858</v>
      </c>
      <c r="O193" s="408">
        <v>3</v>
      </c>
      <c r="P193" s="14">
        <v>113250</v>
      </c>
      <c r="Q193" s="14">
        <v>113250</v>
      </c>
      <c r="R193" s="576">
        <v>575</v>
      </c>
      <c r="S193" s="391">
        <v>17</v>
      </c>
      <c r="T193" s="382">
        <v>0</v>
      </c>
      <c r="U193" s="382">
        <v>0</v>
      </c>
      <c r="V193" s="423">
        <v>200</v>
      </c>
      <c r="W193" s="1882">
        <v>100</v>
      </c>
      <c r="X193" s="382">
        <f t="shared" si="445"/>
        <v>100</v>
      </c>
      <c r="Y193" s="423">
        <v>0</v>
      </c>
      <c r="Z193" s="1882">
        <v>0</v>
      </c>
      <c r="AA193" s="382">
        <f t="shared" si="420"/>
        <v>100</v>
      </c>
      <c r="AB193" s="423">
        <v>0</v>
      </c>
      <c r="AC193" s="1882">
        <v>0</v>
      </c>
      <c r="AD193" s="569">
        <v>1.875</v>
      </c>
      <c r="AE193" s="569">
        <v>1.875</v>
      </c>
      <c r="AF193" s="382">
        <f t="shared" si="514"/>
        <v>176</v>
      </c>
      <c r="AG193" s="382">
        <f t="shared" si="515"/>
        <v>120</v>
      </c>
      <c r="AH193" s="382">
        <f t="shared" si="516"/>
        <v>0</v>
      </c>
      <c r="AI193" s="382">
        <f t="shared" si="517"/>
        <v>0</v>
      </c>
      <c r="AJ193" s="382">
        <f t="shared" si="518"/>
        <v>0</v>
      </c>
      <c r="AK193" s="382">
        <f t="shared" si="519"/>
        <v>0</v>
      </c>
      <c r="AL193" s="382">
        <f t="shared" si="520"/>
        <v>0</v>
      </c>
      <c r="AM193" s="382">
        <f t="shared" si="521"/>
        <v>0</v>
      </c>
      <c r="AN193" s="453">
        <f t="shared" si="522"/>
        <v>83.125</v>
      </c>
      <c r="AO193" s="457">
        <f t="shared" si="485"/>
        <v>76</v>
      </c>
      <c r="AP193" s="455">
        <f t="shared" si="523"/>
        <v>15</v>
      </c>
      <c r="AQ193" s="383">
        <f t="shared" si="524"/>
        <v>0</v>
      </c>
      <c r="AR193" s="383">
        <f t="shared" si="525"/>
        <v>0</v>
      </c>
      <c r="AS193" s="383">
        <f t="shared" si="526"/>
        <v>0</v>
      </c>
      <c r="AT193" s="383">
        <f t="shared" si="527"/>
        <v>0</v>
      </c>
      <c r="AU193" s="383">
        <f t="shared" si="528"/>
        <v>0</v>
      </c>
      <c r="AV193" s="383">
        <f t="shared" si="529"/>
        <v>0</v>
      </c>
      <c r="AW193" s="383">
        <f t="shared" si="530"/>
        <v>83</v>
      </c>
      <c r="AX193" s="383">
        <f t="shared" si="424"/>
        <v>200</v>
      </c>
      <c r="AY193" s="383">
        <v>76</v>
      </c>
      <c r="AZ193" s="383">
        <f t="shared" si="443"/>
        <v>0</v>
      </c>
      <c r="BA193" s="382">
        <f t="shared" si="425"/>
        <v>100</v>
      </c>
      <c r="BB193" s="423">
        <v>0</v>
      </c>
      <c r="BC193" s="506">
        <f t="shared" si="415"/>
        <v>100</v>
      </c>
      <c r="BD193" s="382">
        <f t="shared" si="416"/>
        <v>0</v>
      </c>
      <c r="BE193" s="453">
        <f t="shared" si="417"/>
        <v>0</v>
      </c>
      <c r="BF193" s="382">
        <f t="shared" si="426"/>
        <v>-291</v>
      </c>
      <c r="BG193" s="1882">
        <v>71</v>
      </c>
      <c r="BH193" s="1882">
        <v>120</v>
      </c>
      <c r="BI193" s="1882">
        <v>0</v>
      </c>
      <c r="BJ193" s="1882">
        <v>0</v>
      </c>
      <c r="BK193" s="1882">
        <v>0</v>
      </c>
      <c r="BL193" s="1882">
        <v>0</v>
      </c>
      <c r="BM193" s="1882">
        <v>0</v>
      </c>
      <c r="BN193" s="1882">
        <v>0</v>
      </c>
      <c r="BO193" s="1882">
        <v>0</v>
      </c>
      <c r="BP193" s="1882">
        <v>95</v>
      </c>
      <c r="BQ193" s="1882">
        <v>108</v>
      </c>
      <c r="BR193" s="1882">
        <v>116</v>
      </c>
      <c r="BS193" s="1882">
        <v>124</v>
      </c>
      <c r="BT193" s="13"/>
      <c r="BU193" s="384">
        <f t="shared" si="427"/>
        <v>0</v>
      </c>
      <c r="BV193" s="385">
        <f t="shared" si="428"/>
        <v>4.225352112676056</v>
      </c>
      <c r="BW193" s="386">
        <f t="shared" si="429"/>
        <v>2.2416666666666667</v>
      </c>
      <c r="BX193" s="3"/>
      <c r="BY193" s="387">
        <f t="shared" si="418"/>
        <v>0</v>
      </c>
      <c r="BZ193" s="382">
        <f t="shared" si="430"/>
        <v>100</v>
      </c>
      <c r="CA193" s="382">
        <f t="shared" si="431"/>
        <v>100</v>
      </c>
      <c r="CB193" s="382">
        <f t="shared" si="432"/>
        <v>176</v>
      </c>
      <c r="CC193" s="382">
        <f t="shared" si="504"/>
        <v>120</v>
      </c>
      <c r="CD193" s="382">
        <f t="shared" si="505"/>
        <v>0</v>
      </c>
      <c r="CE193" s="382">
        <f t="shared" si="506"/>
        <v>0</v>
      </c>
      <c r="CF193" s="382">
        <f t="shared" si="507"/>
        <v>0</v>
      </c>
      <c r="CG193" s="382">
        <f t="shared" si="508"/>
        <v>0</v>
      </c>
      <c r="CH193" s="382">
        <f t="shared" si="509"/>
        <v>0</v>
      </c>
      <c r="CI193" s="382">
        <f t="shared" si="510"/>
        <v>0</v>
      </c>
      <c r="CJ193" s="382">
        <f t="shared" si="511"/>
        <v>83</v>
      </c>
      <c r="CK193" s="388">
        <f t="shared" si="512"/>
        <v>166</v>
      </c>
      <c r="CL193" s="3"/>
      <c r="CM193" s="384">
        <f t="shared" si="419"/>
        <v>200</v>
      </c>
      <c r="CN193" s="385">
        <f t="shared" si="433"/>
        <v>0</v>
      </c>
      <c r="CO193" s="385">
        <f t="shared" si="531"/>
        <v>76</v>
      </c>
      <c r="CP193" s="385">
        <f t="shared" si="532"/>
        <v>15</v>
      </c>
      <c r="CQ193" s="385">
        <f t="shared" si="533"/>
        <v>0</v>
      </c>
      <c r="CR193" s="385">
        <f t="shared" si="534"/>
        <v>0</v>
      </c>
      <c r="CS193" s="385">
        <f t="shared" si="535"/>
        <v>0</v>
      </c>
      <c r="CT193" s="385">
        <f t="shared" si="536"/>
        <v>0</v>
      </c>
      <c r="CU193" s="385">
        <f t="shared" si="537"/>
        <v>0</v>
      </c>
      <c r="CV193" s="385">
        <f t="shared" si="538"/>
        <v>0</v>
      </c>
      <c r="CW193" s="385">
        <f t="shared" si="539"/>
        <v>83</v>
      </c>
      <c r="CX193" s="386">
        <f t="shared" si="540"/>
        <v>83</v>
      </c>
      <c r="CY193" s="3"/>
      <c r="CZ193" s="586">
        <v>562</v>
      </c>
      <c r="DA193" s="582">
        <v>326</v>
      </c>
      <c r="DB193" s="391">
        <v>240</v>
      </c>
      <c r="DC193" s="576">
        <v>575</v>
      </c>
      <c r="DD193" s="389">
        <v>1</v>
      </c>
      <c r="DE193" s="390">
        <v>4</v>
      </c>
      <c r="DF193" s="390">
        <v>12</v>
      </c>
      <c r="DG193" s="390">
        <v>0</v>
      </c>
      <c r="DH193" s="390">
        <f t="shared" si="436"/>
        <v>0</v>
      </c>
      <c r="DI193" s="390"/>
      <c r="DJ193" s="390"/>
      <c r="DK193" s="390"/>
      <c r="DL193" s="390"/>
      <c r="DM193" s="390"/>
      <c r="DN193" s="390"/>
      <c r="DO193" s="390"/>
      <c r="DP193" s="391">
        <f t="shared" si="437"/>
        <v>17</v>
      </c>
      <c r="DQ193" s="376"/>
      <c r="DR193" s="376"/>
      <c r="DS193" s="385">
        <v>0</v>
      </c>
      <c r="DT193" s="385">
        <v>0</v>
      </c>
      <c r="DU193" s="385">
        <v>0</v>
      </c>
      <c r="DV193" s="385">
        <v>0</v>
      </c>
      <c r="DW193" s="385">
        <v>0</v>
      </c>
      <c r="DX193" s="385">
        <v>0</v>
      </c>
      <c r="DY193" s="385" t="s">
        <v>2733</v>
      </c>
      <c r="DZ193" s="14">
        <v>113250</v>
      </c>
      <c r="EA193" s="426"/>
      <c r="EB193" s="398">
        <v>20</v>
      </c>
      <c r="EC193" s="398" t="s">
        <v>1372</v>
      </c>
      <c r="ED193" s="398" t="s">
        <v>1370</v>
      </c>
      <c r="EF193" s="601">
        <f t="shared" si="438"/>
        <v>0</v>
      </c>
      <c r="EG193" s="597">
        <f t="shared" si="439"/>
        <v>100</v>
      </c>
      <c r="EI193" s="605">
        <f t="shared" si="513"/>
        <v>200</v>
      </c>
    </row>
    <row r="194" spans="1:139" s="372" customFormat="1" ht="16.149999999999999" customHeight="1">
      <c r="A194" s="573" t="s">
        <v>69</v>
      </c>
      <c r="B194" s="530" t="s">
        <v>436</v>
      </c>
      <c r="C194" s="530" t="s">
        <v>436</v>
      </c>
      <c r="D194" s="393" t="s">
        <v>175</v>
      </c>
      <c r="E194" s="393" t="s">
        <v>282</v>
      </c>
      <c r="F194" s="396"/>
      <c r="G194" s="395">
        <v>112</v>
      </c>
      <c r="H194" s="393" t="s">
        <v>280</v>
      </c>
      <c r="I194" s="393" t="s">
        <v>396</v>
      </c>
      <c r="J194" s="393" t="s">
        <v>48</v>
      </c>
      <c r="K194" s="393"/>
      <c r="L194" s="393" t="s">
        <v>2130</v>
      </c>
      <c r="M194" s="396"/>
      <c r="N194" s="392">
        <v>43858</v>
      </c>
      <c r="O194" s="408">
        <v>3</v>
      </c>
      <c r="P194" s="14">
        <v>105036</v>
      </c>
      <c r="Q194" s="14">
        <v>105036</v>
      </c>
      <c r="R194" s="576">
        <v>144</v>
      </c>
      <c r="S194" s="391">
        <v>0</v>
      </c>
      <c r="T194" s="382">
        <v>0</v>
      </c>
      <c r="U194" s="382">
        <v>10</v>
      </c>
      <c r="V194" s="423">
        <v>100</v>
      </c>
      <c r="W194" s="1882">
        <v>100</v>
      </c>
      <c r="X194" s="382">
        <f t="shared" si="445"/>
        <v>10</v>
      </c>
      <c r="Y194" s="423">
        <v>0</v>
      </c>
      <c r="Z194" s="1882">
        <v>0</v>
      </c>
      <c r="AA194" s="382">
        <f t="shared" si="420"/>
        <v>10</v>
      </c>
      <c r="AB194" s="423">
        <v>0</v>
      </c>
      <c r="AC194" s="1882">
        <v>0</v>
      </c>
      <c r="AD194" s="569">
        <v>1.875</v>
      </c>
      <c r="AE194" s="569">
        <v>1.875</v>
      </c>
      <c r="AF194" s="382">
        <f t="shared" si="514"/>
        <v>0</v>
      </c>
      <c r="AG194" s="382">
        <f t="shared" si="515"/>
        <v>0</v>
      </c>
      <c r="AH194" s="382">
        <f t="shared" si="516"/>
        <v>0</v>
      </c>
      <c r="AI194" s="382">
        <f t="shared" si="517"/>
        <v>0</v>
      </c>
      <c r="AJ194" s="382">
        <f t="shared" si="518"/>
        <v>0</v>
      </c>
      <c r="AK194" s="382">
        <f t="shared" si="519"/>
        <v>0</v>
      </c>
      <c r="AL194" s="382">
        <f t="shared" si="520"/>
        <v>0</v>
      </c>
      <c r="AM194" s="382">
        <f t="shared" si="521"/>
        <v>0</v>
      </c>
      <c r="AN194" s="453">
        <f t="shared" si="522"/>
        <v>47.25</v>
      </c>
      <c r="AO194" s="457">
        <f t="shared" si="485"/>
        <v>0</v>
      </c>
      <c r="AP194" s="455">
        <f t="shared" si="523"/>
        <v>0</v>
      </c>
      <c r="AQ194" s="383">
        <f t="shared" si="524"/>
        <v>0</v>
      </c>
      <c r="AR194" s="383">
        <f t="shared" si="525"/>
        <v>0</v>
      </c>
      <c r="AS194" s="383">
        <f t="shared" si="526"/>
        <v>0</v>
      </c>
      <c r="AT194" s="383">
        <f t="shared" si="527"/>
        <v>0</v>
      </c>
      <c r="AU194" s="383">
        <f t="shared" si="528"/>
        <v>0</v>
      </c>
      <c r="AV194" s="383">
        <f t="shared" si="529"/>
        <v>0</v>
      </c>
      <c r="AW194" s="383">
        <f t="shared" si="530"/>
        <v>37</v>
      </c>
      <c r="AX194" s="383">
        <f t="shared" si="424"/>
        <v>110</v>
      </c>
      <c r="AY194" s="383">
        <v>0</v>
      </c>
      <c r="AZ194" s="383">
        <f t="shared" si="443"/>
        <v>0</v>
      </c>
      <c r="BA194" s="382">
        <f t="shared" si="425"/>
        <v>10</v>
      </c>
      <c r="BB194" s="423">
        <v>0</v>
      </c>
      <c r="BC194" s="506">
        <f t="shared" si="415"/>
        <v>100</v>
      </c>
      <c r="BD194" s="382">
        <f t="shared" si="416"/>
        <v>0</v>
      </c>
      <c r="BE194" s="453">
        <f t="shared" si="417"/>
        <v>0</v>
      </c>
      <c r="BF194" s="382">
        <f t="shared" si="426"/>
        <v>-90</v>
      </c>
      <c r="BG194" s="1882">
        <v>0</v>
      </c>
      <c r="BH194" s="1882">
        <v>0</v>
      </c>
      <c r="BI194" s="1882">
        <v>0</v>
      </c>
      <c r="BJ194" s="1882">
        <v>0</v>
      </c>
      <c r="BK194" s="1882">
        <v>0</v>
      </c>
      <c r="BL194" s="1882">
        <v>0</v>
      </c>
      <c r="BM194" s="1882">
        <v>0</v>
      </c>
      <c r="BN194" s="1882">
        <v>0</v>
      </c>
      <c r="BO194" s="1882">
        <v>0</v>
      </c>
      <c r="BP194" s="1882">
        <v>54</v>
      </c>
      <c r="BQ194" s="1882">
        <v>38</v>
      </c>
      <c r="BR194" s="1882">
        <v>41</v>
      </c>
      <c r="BS194" s="1882">
        <v>44</v>
      </c>
      <c r="BT194" s="13"/>
      <c r="BU194" s="384">
        <f t="shared" si="427"/>
        <v>0.1</v>
      </c>
      <c r="BV194" s="385">
        <f t="shared" si="428"/>
        <v>0</v>
      </c>
      <c r="BW194" s="386">
        <f t="shared" si="429"/>
        <v>0</v>
      </c>
      <c r="BX194" s="3"/>
      <c r="BY194" s="387">
        <f t="shared" si="418"/>
        <v>10</v>
      </c>
      <c r="BZ194" s="382">
        <f t="shared" si="430"/>
        <v>10</v>
      </c>
      <c r="CA194" s="382">
        <f t="shared" si="431"/>
        <v>10</v>
      </c>
      <c r="CB194" s="382">
        <f t="shared" si="432"/>
        <v>10</v>
      </c>
      <c r="CC194" s="382">
        <f t="shared" si="504"/>
        <v>10</v>
      </c>
      <c r="CD194" s="382">
        <f t="shared" si="505"/>
        <v>10</v>
      </c>
      <c r="CE194" s="382">
        <f t="shared" si="506"/>
        <v>10</v>
      </c>
      <c r="CF194" s="382">
        <f t="shared" si="507"/>
        <v>10</v>
      </c>
      <c r="CG194" s="382">
        <f t="shared" si="508"/>
        <v>10</v>
      </c>
      <c r="CH194" s="382">
        <f t="shared" si="509"/>
        <v>10</v>
      </c>
      <c r="CI194" s="382">
        <f t="shared" si="510"/>
        <v>10</v>
      </c>
      <c r="CJ194" s="382">
        <f t="shared" si="511"/>
        <v>47</v>
      </c>
      <c r="CK194" s="388">
        <f t="shared" si="512"/>
        <v>84</v>
      </c>
      <c r="CL194" s="3"/>
      <c r="CM194" s="384">
        <f t="shared" si="419"/>
        <v>100</v>
      </c>
      <c r="CN194" s="385">
        <f t="shared" si="433"/>
        <v>0</v>
      </c>
      <c r="CO194" s="385">
        <f t="shared" si="531"/>
        <v>0</v>
      </c>
      <c r="CP194" s="385">
        <f t="shared" si="532"/>
        <v>0</v>
      </c>
      <c r="CQ194" s="385">
        <f t="shared" si="533"/>
        <v>0</v>
      </c>
      <c r="CR194" s="385">
        <f t="shared" si="534"/>
        <v>0</v>
      </c>
      <c r="CS194" s="385">
        <f t="shared" si="535"/>
        <v>0</v>
      </c>
      <c r="CT194" s="385">
        <f t="shared" si="536"/>
        <v>0</v>
      </c>
      <c r="CU194" s="385">
        <f t="shared" si="537"/>
        <v>0</v>
      </c>
      <c r="CV194" s="385">
        <f t="shared" si="538"/>
        <v>0</v>
      </c>
      <c r="CW194" s="385">
        <f t="shared" si="539"/>
        <v>37</v>
      </c>
      <c r="CX194" s="386">
        <f t="shared" si="540"/>
        <v>37</v>
      </c>
      <c r="CY194" s="3"/>
      <c r="CZ194" s="586">
        <v>120</v>
      </c>
      <c r="DA194" s="582">
        <v>143</v>
      </c>
      <c r="DB194" s="391">
        <v>212</v>
      </c>
      <c r="DC194" s="576">
        <v>144</v>
      </c>
      <c r="DD194" s="389">
        <v>0</v>
      </c>
      <c r="DE194" s="390">
        <v>0</v>
      </c>
      <c r="DF194" s="390">
        <v>0</v>
      </c>
      <c r="DG194" s="390">
        <v>0</v>
      </c>
      <c r="DH194" s="390">
        <f t="shared" si="436"/>
        <v>0</v>
      </c>
      <c r="DI194" s="390"/>
      <c r="DJ194" s="390"/>
      <c r="DK194" s="390"/>
      <c r="DL194" s="390"/>
      <c r="DM194" s="390"/>
      <c r="DN194" s="390"/>
      <c r="DO194" s="390"/>
      <c r="DP194" s="391">
        <f t="shared" si="437"/>
        <v>0</v>
      </c>
      <c r="DQ194" s="376"/>
      <c r="DR194" s="376"/>
      <c r="DS194" s="385">
        <v>0</v>
      </c>
      <c r="DT194" s="385">
        <v>0</v>
      </c>
      <c r="DU194" s="385">
        <v>0</v>
      </c>
      <c r="DV194" s="385">
        <v>0</v>
      </c>
      <c r="DW194" s="385">
        <v>0</v>
      </c>
      <c r="DX194" s="385">
        <v>0</v>
      </c>
      <c r="DY194" s="385" t="s">
        <v>2733</v>
      </c>
      <c r="DZ194" s="14">
        <v>105036</v>
      </c>
      <c r="EA194" s="426"/>
      <c r="EB194" s="398">
        <v>18</v>
      </c>
      <c r="EC194" s="398" t="s">
        <v>1372</v>
      </c>
      <c r="ED194" s="398" t="s">
        <v>1370</v>
      </c>
      <c r="EF194" s="601">
        <f t="shared" si="438"/>
        <v>3</v>
      </c>
      <c r="EG194" s="597">
        <f t="shared" si="439"/>
        <v>100</v>
      </c>
      <c r="EI194" s="605">
        <f t="shared" si="513"/>
        <v>110</v>
      </c>
    </row>
    <row r="195" spans="1:139" s="372" customFormat="1" ht="16.149999999999999" customHeight="1">
      <c r="A195" s="573" t="s">
        <v>69</v>
      </c>
      <c r="B195" s="530" t="s">
        <v>437</v>
      </c>
      <c r="C195" s="530" t="s">
        <v>437</v>
      </c>
      <c r="D195" s="393" t="s">
        <v>175</v>
      </c>
      <c r="E195" s="393" t="s">
        <v>438</v>
      </c>
      <c r="F195" s="396"/>
      <c r="G195" s="395">
        <v>104</v>
      </c>
      <c r="H195" s="393" t="s">
        <v>269</v>
      </c>
      <c r="I195" s="393" t="s">
        <v>396</v>
      </c>
      <c r="J195" s="393" t="s">
        <v>48</v>
      </c>
      <c r="K195" s="393"/>
      <c r="L195" s="393" t="s">
        <v>2130</v>
      </c>
      <c r="M195" s="396"/>
      <c r="N195" s="392">
        <v>43858</v>
      </c>
      <c r="O195" s="408">
        <v>3</v>
      </c>
      <c r="P195" s="14">
        <v>116054</v>
      </c>
      <c r="Q195" s="14">
        <v>116054</v>
      </c>
      <c r="R195" s="576">
        <v>246</v>
      </c>
      <c r="S195" s="391">
        <v>0</v>
      </c>
      <c r="T195" s="382">
        <v>0</v>
      </c>
      <c r="U195" s="382">
        <v>0</v>
      </c>
      <c r="V195" s="423">
        <v>80</v>
      </c>
      <c r="W195" s="1882">
        <v>80</v>
      </c>
      <c r="X195" s="382">
        <f t="shared" si="445"/>
        <v>0</v>
      </c>
      <c r="Y195" s="423">
        <v>0</v>
      </c>
      <c r="Z195" s="1882">
        <v>0</v>
      </c>
      <c r="AA195" s="382">
        <f t="shared" si="420"/>
        <v>0</v>
      </c>
      <c r="AB195" s="423">
        <v>0</v>
      </c>
      <c r="AC195" s="1882">
        <v>0</v>
      </c>
      <c r="AD195" s="569">
        <v>1.875</v>
      </c>
      <c r="AE195" s="569">
        <v>1.875</v>
      </c>
      <c r="AF195" s="382">
        <f t="shared" si="514"/>
        <v>250</v>
      </c>
      <c r="AG195" s="382">
        <f t="shared" si="515"/>
        <v>120</v>
      </c>
      <c r="AH195" s="382">
        <f t="shared" si="516"/>
        <v>0</v>
      </c>
      <c r="AI195" s="382">
        <f t="shared" si="517"/>
        <v>0</v>
      </c>
      <c r="AJ195" s="382">
        <f t="shared" si="518"/>
        <v>0</v>
      </c>
      <c r="AK195" s="382">
        <f t="shared" si="519"/>
        <v>0</v>
      </c>
      <c r="AL195" s="382">
        <f t="shared" si="520"/>
        <v>0</v>
      </c>
      <c r="AM195" s="382">
        <f t="shared" si="521"/>
        <v>0</v>
      </c>
      <c r="AN195" s="453">
        <f t="shared" si="522"/>
        <v>31.5</v>
      </c>
      <c r="AO195" s="457">
        <f t="shared" si="485"/>
        <v>250</v>
      </c>
      <c r="AP195" s="455">
        <f t="shared" si="523"/>
        <v>15</v>
      </c>
      <c r="AQ195" s="383">
        <f t="shared" si="524"/>
        <v>0</v>
      </c>
      <c r="AR195" s="383">
        <f t="shared" si="525"/>
        <v>0</v>
      </c>
      <c r="AS195" s="383">
        <f t="shared" si="526"/>
        <v>0</v>
      </c>
      <c r="AT195" s="383">
        <f t="shared" si="527"/>
        <v>0</v>
      </c>
      <c r="AU195" s="383">
        <f t="shared" si="528"/>
        <v>0</v>
      </c>
      <c r="AV195" s="383">
        <f t="shared" si="529"/>
        <v>0</v>
      </c>
      <c r="AW195" s="383">
        <f t="shared" si="530"/>
        <v>32</v>
      </c>
      <c r="AX195" s="383">
        <f t="shared" si="424"/>
        <v>80</v>
      </c>
      <c r="AY195" s="383">
        <v>250</v>
      </c>
      <c r="AZ195" s="383">
        <f t="shared" si="443"/>
        <v>0</v>
      </c>
      <c r="BA195" s="382">
        <f t="shared" si="425"/>
        <v>0</v>
      </c>
      <c r="BB195" s="423">
        <v>0</v>
      </c>
      <c r="BC195" s="506">
        <f t="shared" si="415"/>
        <v>80</v>
      </c>
      <c r="BD195" s="382">
        <f t="shared" si="416"/>
        <v>0</v>
      </c>
      <c r="BE195" s="453">
        <f t="shared" si="417"/>
        <v>0</v>
      </c>
      <c r="BF195" s="382">
        <f t="shared" si="426"/>
        <v>-345</v>
      </c>
      <c r="BG195" s="1882">
        <v>145</v>
      </c>
      <c r="BH195" s="1882">
        <v>120</v>
      </c>
      <c r="BI195" s="1882">
        <v>0</v>
      </c>
      <c r="BJ195" s="1882">
        <v>0</v>
      </c>
      <c r="BK195" s="1882">
        <v>0</v>
      </c>
      <c r="BL195" s="1882">
        <v>0</v>
      </c>
      <c r="BM195" s="1882">
        <v>0</v>
      </c>
      <c r="BN195" s="1882">
        <v>0</v>
      </c>
      <c r="BO195" s="1882">
        <v>0</v>
      </c>
      <c r="BP195" s="1882">
        <v>36</v>
      </c>
      <c r="BQ195" s="1882">
        <v>59</v>
      </c>
      <c r="BR195" s="1882">
        <v>63</v>
      </c>
      <c r="BS195" s="1882">
        <v>67</v>
      </c>
      <c r="BT195" s="13"/>
      <c r="BU195" s="384">
        <f t="shared" si="427"/>
        <v>0</v>
      </c>
      <c r="BV195" s="385">
        <f t="shared" si="428"/>
        <v>0</v>
      </c>
      <c r="BW195" s="386">
        <f t="shared" si="429"/>
        <v>0</v>
      </c>
      <c r="BX195" s="3"/>
      <c r="BY195" s="387">
        <f t="shared" si="418"/>
        <v>0</v>
      </c>
      <c r="BZ195" s="382">
        <f t="shared" si="430"/>
        <v>0</v>
      </c>
      <c r="CA195" s="382">
        <f t="shared" si="431"/>
        <v>0</v>
      </c>
      <c r="CB195" s="382">
        <f t="shared" si="432"/>
        <v>250</v>
      </c>
      <c r="CC195" s="382">
        <f t="shared" si="504"/>
        <v>120</v>
      </c>
      <c r="CD195" s="382">
        <f t="shared" si="505"/>
        <v>0</v>
      </c>
      <c r="CE195" s="382">
        <f t="shared" si="506"/>
        <v>0</v>
      </c>
      <c r="CF195" s="382">
        <f t="shared" si="507"/>
        <v>0</v>
      </c>
      <c r="CG195" s="382">
        <f t="shared" si="508"/>
        <v>0</v>
      </c>
      <c r="CH195" s="382">
        <f t="shared" si="509"/>
        <v>0</v>
      </c>
      <c r="CI195" s="382">
        <f t="shared" si="510"/>
        <v>0</v>
      </c>
      <c r="CJ195" s="382">
        <f t="shared" si="511"/>
        <v>32</v>
      </c>
      <c r="CK195" s="388">
        <f t="shared" si="512"/>
        <v>64</v>
      </c>
      <c r="CL195" s="3"/>
      <c r="CM195" s="384">
        <f t="shared" si="419"/>
        <v>80</v>
      </c>
      <c r="CN195" s="385">
        <f t="shared" si="433"/>
        <v>0</v>
      </c>
      <c r="CO195" s="385">
        <f t="shared" si="531"/>
        <v>250</v>
      </c>
      <c r="CP195" s="385">
        <f t="shared" si="532"/>
        <v>15</v>
      </c>
      <c r="CQ195" s="385">
        <f t="shared" si="533"/>
        <v>0</v>
      </c>
      <c r="CR195" s="385">
        <f t="shared" si="534"/>
        <v>0</v>
      </c>
      <c r="CS195" s="385">
        <f t="shared" si="535"/>
        <v>0</v>
      </c>
      <c r="CT195" s="385">
        <f t="shared" si="536"/>
        <v>0</v>
      </c>
      <c r="CU195" s="385">
        <f t="shared" si="537"/>
        <v>0</v>
      </c>
      <c r="CV195" s="385">
        <f t="shared" si="538"/>
        <v>0</v>
      </c>
      <c r="CW195" s="385">
        <f t="shared" si="539"/>
        <v>32</v>
      </c>
      <c r="CX195" s="386">
        <f t="shared" si="540"/>
        <v>32</v>
      </c>
      <c r="CY195" s="3"/>
      <c r="CZ195" s="586">
        <v>94</v>
      </c>
      <c r="DA195" s="582">
        <v>282</v>
      </c>
      <c r="DB195" s="391">
        <v>260</v>
      </c>
      <c r="DC195" s="576">
        <v>246</v>
      </c>
      <c r="DD195" s="389">
        <v>0</v>
      </c>
      <c r="DE195" s="390">
        <v>0</v>
      </c>
      <c r="DF195" s="390">
        <v>0</v>
      </c>
      <c r="DG195" s="390">
        <v>0</v>
      </c>
      <c r="DH195" s="390">
        <f t="shared" si="436"/>
        <v>0</v>
      </c>
      <c r="DI195" s="390"/>
      <c r="DJ195" s="390"/>
      <c r="DK195" s="390"/>
      <c r="DL195" s="390"/>
      <c r="DM195" s="390"/>
      <c r="DN195" s="390"/>
      <c r="DO195" s="390"/>
      <c r="DP195" s="391">
        <f t="shared" si="437"/>
        <v>0</v>
      </c>
      <c r="DQ195" s="376"/>
      <c r="DR195" s="376"/>
      <c r="DS195" s="385">
        <v>0</v>
      </c>
      <c r="DT195" s="385">
        <v>0</v>
      </c>
      <c r="DU195" s="385">
        <v>0</v>
      </c>
      <c r="DV195" s="385">
        <v>0</v>
      </c>
      <c r="DW195" s="385">
        <v>0</v>
      </c>
      <c r="DX195" s="385">
        <v>0</v>
      </c>
      <c r="DY195" s="385" t="s">
        <v>2733</v>
      </c>
      <c r="DZ195" s="14">
        <v>116054</v>
      </c>
      <c r="EA195" s="426"/>
      <c r="EB195" s="398">
        <v>20</v>
      </c>
      <c r="EC195" s="398" t="s">
        <v>1372</v>
      </c>
      <c r="ED195" s="398" t="s">
        <v>1370</v>
      </c>
      <c r="EF195" s="601">
        <f t="shared" si="438"/>
        <v>0</v>
      </c>
      <c r="EG195" s="597">
        <f t="shared" si="439"/>
        <v>80</v>
      </c>
      <c r="EI195" s="605">
        <f t="shared" si="513"/>
        <v>80</v>
      </c>
    </row>
    <row r="196" spans="1:139" s="372" customFormat="1" ht="16.149999999999999" customHeight="1">
      <c r="A196" s="573" t="s">
        <v>69</v>
      </c>
      <c r="B196" s="530" t="s">
        <v>439</v>
      </c>
      <c r="C196" s="530" t="s">
        <v>439</v>
      </c>
      <c r="D196" s="393" t="s">
        <v>175</v>
      </c>
      <c r="E196" s="393" t="s">
        <v>440</v>
      </c>
      <c r="F196" s="396"/>
      <c r="G196" s="395">
        <v>104</v>
      </c>
      <c r="H196" s="393" t="s">
        <v>269</v>
      </c>
      <c r="I196" s="393" t="s">
        <v>396</v>
      </c>
      <c r="J196" s="393" t="s">
        <v>48</v>
      </c>
      <c r="K196" s="393"/>
      <c r="L196" s="393" t="s">
        <v>2130</v>
      </c>
      <c r="M196" s="396"/>
      <c r="N196" s="392">
        <v>43909</v>
      </c>
      <c r="O196" s="408">
        <v>3</v>
      </c>
      <c r="P196" s="14">
        <v>120233</v>
      </c>
      <c r="Q196" s="14">
        <v>120233</v>
      </c>
      <c r="R196" s="576">
        <v>944</v>
      </c>
      <c r="S196" s="391">
        <v>0</v>
      </c>
      <c r="T196" s="382">
        <v>0</v>
      </c>
      <c r="U196" s="382">
        <v>0</v>
      </c>
      <c r="V196" s="423">
        <v>200</v>
      </c>
      <c r="W196" s="1882">
        <v>100</v>
      </c>
      <c r="X196" s="382">
        <f t="shared" si="445"/>
        <v>100</v>
      </c>
      <c r="Y196" s="423">
        <v>70</v>
      </c>
      <c r="Z196" s="1882">
        <v>0</v>
      </c>
      <c r="AA196" s="382">
        <f t="shared" si="420"/>
        <v>170</v>
      </c>
      <c r="AB196" s="423">
        <v>0</v>
      </c>
      <c r="AC196" s="1882">
        <v>31</v>
      </c>
      <c r="AD196" s="569">
        <v>1.875</v>
      </c>
      <c r="AE196" s="569">
        <v>1.875</v>
      </c>
      <c r="AF196" s="382">
        <f t="shared" si="514"/>
        <v>645</v>
      </c>
      <c r="AG196" s="382">
        <f t="shared" si="515"/>
        <v>200</v>
      </c>
      <c r="AH196" s="382">
        <f t="shared" si="516"/>
        <v>0</v>
      </c>
      <c r="AI196" s="382">
        <f t="shared" si="517"/>
        <v>0</v>
      </c>
      <c r="AJ196" s="382">
        <f t="shared" si="518"/>
        <v>0</v>
      </c>
      <c r="AK196" s="382">
        <f t="shared" si="519"/>
        <v>0</v>
      </c>
      <c r="AL196" s="382">
        <f t="shared" si="520"/>
        <v>0</v>
      </c>
      <c r="AM196" s="382">
        <f t="shared" si="521"/>
        <v>0</v>
      </c>
      <c r="AN196" s="453">
        <f t="shared" si="522"/>
        <v>60.375</v>
      </c>
      <c r="AO196" s="457">
        <f t="shared" si="485"/>
        <v>506</v>
      </c>
      <c r="AP196" s="455">
        <f t="shared" si="523"/>
        <v>25</v>
      </c>
      <c r="AQ196" s="383">
        <f t="shared" si="524"/>
        <v>0</v>
      </c>
      <c r="AR196" s="383">
        <f t="shared" si="525"/>
        <v>0</v>
      </c>
      <c r="AS196" s="383">
        <f t="shared" si="526"/>
        <v>0</v>
      </c>
      <c r="AT196" s="383">
        <f t="shared" si="527"/>
        <v>0</v>
      </c>
      <c r="AU196" s="383">
        <f t="shared" si="528"/>
        <v>0</v>
      </c>
      <c r="AV196" s="383">
        <f t="shared" si="529"/>
        <v>0</v>
      </c>
      <c r="AW196" s="383">
        <f t="shared" si="530"/>
        <v>60</v>
      </c>
      <c r="AX196" s="383">
        <f t="shared" si="424"/>
        <v>270</v>
      </c>
      <c r="AY196" s="383">
        <v>506</v>
      </c>
      <c r="AZ196" s="383">
        <f t="shared" si="443"/>
        <v>0</v>
      </c>
      <c r="BA196" s="382">
        <f t="shared" si="425"/>
        <v>139</v>
      </c>
      <c r="BB196" s="423">
        <v>0</v>
      </c>
      <c r="BC196" s="506">
        <f t="shared" si="415"/>
        <v>100</v>
      </c>
      <c r="BD196" s="382">
        <f t="shared" si="416"/>
        <v>0</v>
      </c>
      <c r="BE196" s="453">
        <f t="shared" si="417"/>
        <v>31</v>
      </c>
      <c r="BF196" s="382">
        <f t="shared" si="426"/>
        <v>-801</v>
      </c>
      <c r="BG196" s="1882">
        <v>470</v>
      </c>
      <c r="BH196" s="1882">
        <v>200</v>
      </c>
      <c r="BI196" s="1882">
        <v>0</v>
      </c>
      <c r="BJ196" s="1882">
        <v>0</v>
      </c>
      <c r="BK196" s="1882">
        <v>0</v>
      </c>
      <c r="BL196" s="1882">
        <v>0</v>
      </c>
      <c r="BM196" s="1882">
        <v>0</v>
      </c>
      <c r="BN196" s="1882">
        <v>0</v>
      </c>
      <c r="BO196" s="1882">
        <v>0</v>
      </c>
      <c r="BP196" s="1882">
        <v>69</v>
      </c>
      <c r="BQ196" s="1882">
        <v>63</v>
      </c>
      <c r="BR196" s="1882">
        <v>67</v>
      </c>
      <c r="BS196" s="1882">
        <v>72</v>
      </c>
      <c r="BT196" s="13"/>
      <c r="BU196" s="384">
        <f t="shared" si="427"/>
        <v>0</v>
      </c>
      <c r="BV196" s="385">
        <f t="shared" si="428"/>
        <v>2.1468085106382979</v>
      </c>
      <c r="BW196" s="386">
        <f t="shared" si="429"/>
        <v>1.2957446808510638</v>
      </c>
      <c r="BX196" s="3"/>
      <c r="BY196" s="387">
        <f t="shared" si="418"/>
        <v>0</v>
      </c>
      <c r="BZ196" s="382">
        <f t="shared" si="430"/>
        <v>100</v>
      </c>
      <c r="CA196" s="382">
        <f t="shared" si="431"/>
        <v>170</v>
      </c>
      <c r="CB196" s="382">
        <f t="shared" si="432"/>
        <v>645</v>
      </c>
      <c r="CC196" s="382">
        <f t="shared" si="504"/>
        <v>200</v>
      </c>
      <c r="CD196" s="382">
        <f t="shared" si="505"/>
        <v>0</v>
      </c>
      <c r="CE196" s="382">
        <f t="shared" si="506"/>
        <v>0</v>
      </c>
      <c r="CF196" s="382">
        <f t="shared" si="507"/>
        <v>0</v>
      </c>
      <c r="CG196" s="382">
        <f t="shared" si="508"/>
        <v>0</v>
      </c>
      <c r="CH196" s="382">
        <f t="shared" si="509"/>
        <v>0</v>
      </c>
      <c r="CI196" s="382">
        <f t="shared" si="510"/>
        <v>0</v>
      </c>
      <c r="CJ196" s="382">
        <f t="shared" si="511"/>
        <v>60</v>
      </c>
      <c r="CK196" s="388">
        <f t="shared" si="512"/>
        <v>120</v>
      </c>
      <c r="CL196" s="3"/>
      <c r="CM196" s="384">
        <f t="shared" si="419"/>
        <v>200</v>
      </c>
      <c r="CN196" s="385">
        <f t="shared" si="433"/>
        <v>70</v>
      </c>
      <c r="CO196" s="385">
        <f t="shared" si="531"/>
        <v>506</v>
      </c>
      <c r="CP196" s="385">
        <f t="shared" si="532"/>
        <v>25</v>
      </c>
      <c r="CQ196" s="385">
        <f t="shared" si="533"/>
        <v>0</v>
      </c>
      <c r="CR196" s="385">
        <f t="shared" si="534"/>
        <v>0</v>
      </c>
      <c r="CS196" s="385">
        <f t="shared" si="535"/>
        <v>0</v>
      </c>
      <c r="CT196" s="385">
        <f t="shared" si="536"/>
        <v>0</v>
      </c>
      <c r="CU196" s="385">
        <f t="shared" si="537"/>
        <v>0</v>
      </c>
      <c r="CV196" s="385">
        <f t="shared" si="538"/>
        <v>0</v>
      </c>
      <c r="CW196" s="385">
        <f t="shared" si="539"/>
        <v>60</v>
      </c>
      <c r="CX196" s="386">
        <f t="shared" si="540"/>
        <v>60</v>
      </c>
      <c r="CY196" s="3"/>
      <c r="CZ196" s="586">
        <v>764</v>
      </c>
      <c r="DA196" s="582">
        <v>1402</v>
      </c>
      <c r="DB196" s="391">
        <v>968</v>
      </c>
      <c r="DC196" s="576">
        <v>944</v>
      </c>
      <c r="DD196" s="389">
        <v>0</v>
      </c>
      <c r="DE196" s="390">
        <v>0</v>
      </c>
      <c r="DF196" s="390">
        <v>0</v>
      </c>
      <c r="DG196" s="390">
        <v>0</v>
      </c>
      <c r="DH196" s="390">
        <f t="shared" si="436"/>
        <v>0</v>
      </c>
      <c r="DI196" s="390"/>
      <c r="DJ196" s="390"/>
      <c r="DK196" s="390"/>
      <c r="DL196" s="390"/>
      <c r="DM196" s="390"/>
      <c r="DN196" s="390"/>
      <c r="DO196" s="390"/>
      <c r="DP196" s="391">
        <f t="shared" si="437"/>
        <v>0</v>
      </c>
      <c r="DQ196" s="376"/>
      <c r="DR196" s="376"/>
      <c r="DS196" s="385">
        <v>0</v>
      </c>
      <c r="DT196" s="385">
        <v>0</v>
      </c>
      <c r="DU196" s="385">
        <v>0</v>
      </c>
      <c r="DV196" s="385">
        <v>0</v>
      </c>
      <c r="DW196" s="385">
        <v>0</v>
      </c>
      <c r="DX196" s="385">
        <v>0</v>
      </c>
      <c r="DY196" s="385" t="s">
        <v>2733</v>
      </c>
      <c r="DZ196" s="14">
        <v>120233</v>
      </c>
      <c r="EA196" s="426"/>
      <c r="EB196" s="398">
        <v>21</v>
      </c>
      <c r="EC196" s="398" t="s">
        <v>1372</v>
      </c>
      <c r="ED196" s="398" t="s">
        <v>1370</v>
      </c>
      <c r="EF196" s="601">
        <f t="shared" si="438"/>
        <v>0</v>
      </c>
      <c r="EG196" s="597">
        <f t="shared" si="439"/>
        <v>100</v>
      </c>
      <c r="EI196" s="605">
        <f t="shared" si="513"/>
        <v>270</v>
      </c>
    </row>
    <row r="197" spans="1:139" s="372" customFormat="1" ht="16.149999999999999" customHeight="1">
      <c r="A197" s="573" t="s">
        <v>69</v>
      </c>
      <c r="B197" s="530" t="s">
        <v>441</v>
      </c>
      <c r="C197" s="530" t="s">
        <v>441</v>
      </c>
      <c r="D197" s="393" t="s">
        <v>175</v>
      </c>
      <c r="E197" s="393" t="s">
        <v>306</v>
      </c>
      <c r="F197" s="396"/>
      <c r="G197" s="395">
        <v>110</v>
      </c>
      <c r="H197" s="393" t="s">
        <v>269</v>
      </c>
      <c r="I197" s="393" t="s">
        <v>396</v>
      </c>
      <c r="J197" s="393" t="s">
        <v>48</v>
      </c>
      <c r="K197" s="393"/>
      <c r="L197" s="393" t="s">
        <v>2130</v>
      </c>
      <c r="M197" s="396"/>
      <c r="N197" s="392">
        <v>43858</v>
      </c>
      <c r="O197" s="408">
        <v>3</v>
      </c>
      <c r="P197" s="14">
        <v>104549</v>
      </c>
      <c r="Q197" s="14">
        <v>104549</v>
      </c>
      <c r="R197" s="576">
        <v>218</v>
      </c>
      <c r="S197" s="391">
        <v>31</v>
      </c>
      <c r="T197" s="382">
        <v>0</v>
      </c>
      <c r="U197" s="382">
        <v>0</v>
      </c>
      <c r="V197" s="423">
        <v>100</v>
      </c>
      <c r="W197" s="1882">
        <v>100</v>
      </c>
      <c r="X197" s="382">
        <f t="shared" si="445"/>
        <v>0</v>
      </c>
      <c r="Y197" s="423">
        <v>0</v>
      </c>
      <c r="Z197" s="1882">
        <v>0</v>
      </c>
      <c r="AA197" s="382">
        <f t="shared" si="420"/>
        <v>0</v>
      </c>
      <c r="AB197" s="423">
        <v>0</v>
      </c>
      <c r="AC197" s="1882">
        <v>0</v>
      </c>
      <c r="AD197" s="569">
        <v>1.875</v>
      </c>
      <c r="AE197" s="569">
        <v>1.875</v>
      </c>
      <c r="AF197" s="382">
        <f t="shared" si="514"/>
        <v>85.5</v>
      </c>
      <c r="AG197" s="382">
        <f t="shared" si="515"/>
        <v>60</v>
      </c>
      <c r="AH197" s="382">
        <f t="shared" si="516"/>
        <v>0</v>
      </c>
      <c r="AI197" s="382">
        <f t="shared" si="517"/>
        <v>0</v>
      </c>
      <c r="AJ197" s="382">
        <f t="shared" si="518"/>
        <v>0</v>
      </c>
      <c r="AK197" s="382">
        <f t="shared" si="519"/>
        <v>0</v>
      </c>
      <c r="AL197" s="382">
        <f t="shared" si="520"/>
        <v>0</v>
      </c>
      <c r="AM197" s="382">
        <f t="shared" si="521"/>
        <v>0</v>
      </c>
      <c r="AN197" s="453">
        <f t="shared" si="522"/>
        <v>41.125</v>
      </c>
      <c r="AO197" s="457">
        <f t="shared" si="485"/>
        <v>86</v>
      </c>
      <c r="AP197" s="455">
        <f t="shared" si="523"/>
        <v>7</v>
      </c>
      <c r="AQ197" s="383">
        <f t="shared" si="524"/>
        <v>0</v>
      </c>
      <c r="AR197" s="383">
        <f t="shared" si="525"/>
        <v>0</v>
      </c>
      <c r="AS197" s="383">
        <f t="shared" si="526"/>
        <v>0</v>
      </c>
      <c r="AT197" s="383">
        <f t="shared" si="527"/>
        <v>0</v>
      </c>
      <c r="AU197" s="383">
        <f t="shared" si="528"/>
        <v>0</v>
      </c>
      <c r="AV197" s="383">
        <f t="shared" si="529"/>
        <v>0</v>
      </c>
      <c r="AW197" s="383">
        <f t="shared" si="530"/>
        <v>41</v>
      </c>
      <c r="AX197" s="383">
        <f t="shared" si="424"/>
        <v>100</v>
      </c>
      <c r="AY197" s="383">
        <v>86</v>
      </c>
      <c r="AZ197" s="383">
        <f t="shared" si="443"/>
        <v>0</v>
      </c>
      <c r="BA197" s="382">
        <f t="shared" si="425"/>
        <v>0</v>
      </c>
      <c r="BB197" s="423">
        <v>0</v>
      </c>
      <c r="BC197" s="506">
        <f t="shared" si="415"/>
        <v>100</v>
      </c>
      <c r="BD197" s="382">
        <f t="shared" si="416"/>
        <v>0</v>
      </c>
      <c r="BE197" s="453">
        <f t="shared" si="417"/>
        <v>0</v>
      </c>
      <c r="BF197" s="382">
        <f t="shared" si="426"/>
        <v>-193</v>
      </c>
      <c r="BG197" s="1882">
        <v>33</v>
      </c>
      <c r="BH197" s="1882">
        <v>60</v>
      </c>
      <c r="BI197" s="1882">
        <v>0</v>
      </c>
      <c r="BJ197" s="1882">
        <v>0</v>
      </c>
      <c r="BK197" s="1882">
        <v>0</v>
      </c>
      <c r="BL197" s="1882">
        <v>0</v>
      </c>
      <c r="BM197" s="1882">
        <v>0</v>
      </c>
      <c r="BN197" s="1882">
        <v>0</v>
      </c>
      <c r="BO197" s="1882">
        <v>0</v>
      </c>
      <c r="BP197" s="1882">
        <v>47</v>
      </c>
      <c r="BQ197" s="1882">
        <v>50</v>
      </c>
      <c r="BR197" s="1882">
        <v>54</v>
      </c>
      <c r="BS197" s="1882">
        <v>58</v>
      </c>
      <c r="BT197" s="13"/>
      <c r="BU197" s="384">
        <f t="shared" si="427"/>
        <v>0</v>
      </c>
      <c r="BV197" s="385">
        <f t="shared" si="428"/>
        <v>0</v>
      </c>
      <c r="BW197" s="386">
        <f t="shared" si="429"/>
        <v>0</v>
      </c>
      <c r="BX197" s="3"/>
      <c r="BY197" s="387">
        <f t="shared" si="418"/>
        <v>0</v>
      </c>
      <c r="BZ197" s="382">
        <f t="shared" si="430"/>
        <v>0</v>
      </c>
      <c r="CA197" s="382">
        <f t="shared" si="431"/>
        <v>0</v>
      </c>
      <c r="CB197" s="382">
        <f t="shared" si="432"/>
        <v>86</v>
      </c>
      <c r="CC197" s="382">
        <f t="shared" si="504"/>
        <v>60</v>
      </c>
      <c r="CD197" s="382">
        <f t="shared" si="505"/>
        <v>0</v>
      </c>
      <c r="CE197" s="382">
        <f t="shared" si="506"/>
        <v>0</v>
      </c>
      <c r="CF197" s="382">
        <f t="shared" si="507"/>
        <v>0</v>
      </c>
      <c r="CG197" s="382">
        <f t="shared" si="508"/>
        <v>0</v>
      </c>
      <c r="CH197" s="382">
        <f t="shared" si="509"/>
        <v>0</v>
      </c>
      <c r="CI197" s="382">
        <f t="shared" si="510"/>
        <v>0</v>
      </c>
      <c r="CJ197" s="382">
        <f t="shared" si="511"/>
        <v>41</v>
      </c>
      <c r="CK197" s="388">
        <f t="shared" si="512"/>
        <v>82</v>
      </c>
      <c r="CL197" s="3"/>
      <c r="CM197" s="384">
        <f t="shared" si="419"/>
        <v>100</v>
      </c>
      <c r="CN197" s="385">
        <f t="shared" si="433"/>
        <v>0</v>
      </c>
      <c r="CO197" s="385">
        <f t="shared" si="531"/>
        <v>86</v>
      </c>
      <c r="CP197" s="385">
        <f t="shared" si="532"/>
        <v>7</v>
      </c>
      <c r="CQ197" s="385">
        <f t="shared" si="533"/>
        <v>0</v>
      </c>
      <c r="CR197" s="385">
        <f t="shared" si="534"/>
        <v>0</v>
      </c>
      <c r="CS197" s="385">
        <f t="shared" si="535"/>
        <v>0</v>
      </c>
      <c r="CT197" s="385">
        <f t="shared" si="536"/>
        <v>0</v>
      </c>
      <c r="CU197" s="385">
        <f t="shared" si="537"/>
        <v>0</v>
      </c>
      <c r="CV197" s="385">
        <f t="shared" si="538"/>
        <v>0</v>
      </c>
      <c r="CW197" s="385">
        <f t="shared" si="539"/>
        <v>41</v>
      </c>
      <c r="CX197" s="386">
        <f t="shared" si="540"/>
        <v>41</v>
      </c>
      <c r="CY197" s="3"/>
      <c r="CZ197" s="586">
        <v>116</v>
      </c>
      <c r="DA197" s="582">
        <v>256</v>
      </c>
      <c r="DB197" s="391">
        <v>164</v>
      </c>
      <c r="DC197" s="576">
        <v>218</v>
      </c>
      <c r="DD197" s="389">
        <v>4</v>
      </c>
      <c r="DE197" s="390">
        <v>27</v>
      </c>
      <c r="DF197" s="390">
        <v>0</v>
      </c>
      <c r="DG197" s="390">
        <v>0</v>
      </c>
      <c r="DH197" s="390">
        <f t="shared" si="436"/>
        <v>0</v>
      </c>
      <c r="DI197" s="390"/>
      <c r="DJ197" s="390"/>
      <c r="DK197" s="390"/>
      <c r="DL197" s="390"/>
      <c r="DM197" s="390"/>
      <c r="DN197" s="390"/>
      <c r="DO197" s="390"/>
      <c r="DP197" s="391">
        <f t="shared" si="437"/>
        <v>31</v>
      </c>
      <c r="DQ197" s="376"/>
      <c r="DR197" s="376"/>
      <c r="DS197" s="385">
        <v>0</v>
      </c>
      <c r="DT197" s="385">
        <v>0</v>
      </c>
      <c r="DU197" s="385">
        <v>0</v>
      </c>
      <c r="DV197" s="385">
        <v>0</v>
      </c>
      <c r="DW197" s="385">
        <v>0</v>
      </c>
      <c r="DX197" s="385">
        <v>0</v>
      </c>
      <c r="DY197" s="385" t="s">
        <v>2733</v>
      </c>
      <c r="DZ197" s="14">
        <v>104549</v>
      </c>
      <c r="EA197" s="426"/>
      <c r="EB197" s="398">
        <v>19</v>
      </c>
      <c r="EC197" s="398" t="s">
        <v>1372</v>
      </c>
      <c r="ED197" s="398" t="s">
        <v>1370</v>
      </c>
      <c r="EF197" s="601">
        <f t="shared" si="438"/>
        <v>0</v>
      </c>
      <c r="EG197" s="597">
        <f t="shared" si="439"/>
        <v>100</v>
      </c>
      <c r="EI197" s="605">
        <f t="shared" si="513"/>
        <v>100</v>
      </c>
    </row>
    <row r="198" spans="1:139" s="372" customFormat="1" ht="16.149999999999999" customHeight="1">
      <c r="A198" s="573" t="s">
        <v>69</v>
      </c>
      <c r="B198" s="530" t="s">
        <v>442</v>
      </c>
      <c r="C198" s="530" t="s">
        <v>442</v>
      </c>
      <c r="D198" s="393" t="s">
        <v>175</v>
      </c>
      <c r="E198" s="393" t="s">
        <v>443</v>
      </c>
      <c r="F198" s="396"/>
      <c r="G198" s="395">
        <v>107</v>
      </c>
      <c r="H198" s="393" t="s">
        <v>269</v>
      </c>
      <c r="I198" s="393" t="s">
        <v>396</v>
      </c>
      <c r="J198" s="393" t="s">
        <v>48</v>
      </c>
      <c r="K198" s="393"/>
      <c r="L198" s="393" t="s">
        <v>2130</v>
      </c>
      <c r="M198" s="396"/>
      <c r="N198" s="392">
        <v>43858</v>
      </c>
      <c r="O198" s="408">
        <v>3</v>
      </c>
      <c r="P198" s="14">
        <v>116054</v>
      </c>
      <c r="Q198" s="14">
        <v>116054</v>
      </c>
      <c r="R198" s="576">
        <v>390</v>
      </c>
      <c r="S198" s="391">
        <v>0</v>
      </c>
      <c r="T198" s="382">
        <v>0</v>
      </c>
      <c r="U198" s="382">
        <v>1</v>
      </c>
      <c r="V198" s="423">
        <v>0</v>
      </c>
      <c r="W198" s="1882">
        <v>1</v>
      </c>
      <c r="X198" s="382">
        <f t="shared" si="445"/>
        <v>0</v>
      </c>
      <c r="Y198" s="423">
        <v>0</v>
      </c>
      <c r="Z198" s="1882">
        <v>0</v>
      </c>
      <c r="AA198" s="382">
        <f t="shared" si="420"/>
        <v>0</v>
      </c>
      <c r="AB198" s="423">
        <v>0</v>
      </c>
      <c r="AC198" s="1882">
        <v>0</v>
      </c>
      <c r="AD198" s="569">
        <v>1.875</v>
      </c>
      <c r="AE198" s="569">
        <v>1.875</v>
      </c>
      <c r="AF198" s="382">
        <f t="shared" si="514"/>
        <v>435.5</v>
      </c>
      <c r="AG198" s="382">
        <f t="shared" si="515"/>
        <v>300</v>
      </c>
      <c r="AH198" s="382">
        <f t="shared" si="516"/>
        <v>0</v>
      </c>
      <c r="AI198" s="382">
        <f t="shared" si="517"/>
        <v>0</v>
      </c>
      <c r="AJ198" s="382">
        <f t="shared" si="518"/>
        <v>0</v>
      </c>
      <c r="AK198" s="382">
        <f t="shared" si="519"/>
        <v>0</v>
      </c>
      <c r="AL198" s="382">
        <f t="shared" si="520"/>
        <v>0</v>
      </c>
      <c r="AM198" s="382">
        <f t="shared" si="521"/>
        <v>0</v>
      </c>
      <c r="AN198" s="453">
        <f t="shared" si="522"/>
        <v>41.125</v>
      </c>
      <c r="AO198" s="457">
        <f t="shared" si="485"/>
        <v>436</v>
      </c>
      <c r="AP198" s="455">
        <f t="shared" si="523"/>
        <v>37</v>
      </c>
      <c r="AQ198" s="383">
        <f t="shared" si="524"/>
        <v>0</v>
      </c>
      <c r="AR198" s="383">
        <f t="shared" si="525"/>
        <v>0</v>
      </c>
      <c r="AS198" s="383">
        <f t="shared" si="526"/>
        <v>0</v>
      </c>
      <c r="AT198" s="383">
        <f t="shared" si="527"/>
        <v>0</v>
      </c>
      <c r="AU198" s="383">
        <f t="shared" si="528"/>
        <v>0</v>
      </c>
      <c r="AV198" s="383">
        <f t="shared" si="529"/>
        <v>0</v>
      </c>
      <c r="AW198" s="383">
        <f t="shared" si="530"/>
        <v>41</v>
      </c>
      <c r="AX198" s="383">
        <f t="shared" si="424"/>
        <v>1</v>
      </c>
      <c r="AY198" s="383">
        <v>436</v>
      </c>
      <c r="AZ198" s="383">
        <f t="shared" si="443"/>
        <v>0</v>
      </c>
      <c r="BA198" s="382">
        <f t="shared" si="425"/>
        <v>0</v>
      </c>
      <c r="BB198" s="423">
        <v>0</v>
      </c>
      <c r="BC198" s="506">
        <f t="shared" si="415"/>
        <v>1</v>
      </c>
      <c r="BD198" s="382">
        <f t="shared" si="416"/>
        <v>0</v>
      </c>
      <c r="BE198" s="453">
        <f t="shared" si="417"/>
        <v>0</v>
      </c>
      <c r="BF198" s="382">
        <f t="shared" si="426"/>
        <v>-473</v>
      </c>
      <c r="BG198" s="1882">
        <v>173</v>
      </c>
      <c r="BH198" s="1882">
        <v>300</v>
      </c>
      <c r="BI198" s="1882">
        <v>0</v>
      </c>
      <c r="BJ198" s="1882">
        <v>0</v>
      </c>
      <c r="BK198" s="1882">
        <v>0</v>
      </c>
      <c r="BL198" s="1882">
        <v>0</v>
      </c>
      <c r="BM198" s="1882">
        <v>0</v>
      </c>
      <c r="BN198" s="1882">
        <v>0</v>
      </c>
      <c r="BO198" s="1882">
        <v>0</v>
      </c>
      <c r="BP198" s="1882">
        <v>47</v>
      </c>
      <c r="BQ198" s="1882">
        <v>77</v>
      </c>
      <c r="BR198" s="1882">
        <v>82</v>
      </c>
      <c r="BS198" s="1882">
        <v>88</v>
      </c>
      <c r="BT198" s="13"/>
      <c r="BU198" s="384">
        <f t="shared" si="427"/>
        <v>1</v>
      </c>
      <c r="BV198" s="385">
        <f t="shared" si="428"/>
        <v>0</v>
      </c>
      <c r="BW198" s="386">
        <f t="shared" si="429"/>
        <v>0</v>
      </c>
      <c r="BX198" s="3"/>
      <c r="BY198" s="387">
        <f t="shared" si="418"/>
        <v>1</v>
      </c>
      <c r="BZ198" s="382">
        <f t="shared" si="430"/>
        <v>0</v>
      </c>
      <c r="CA198" s="382">
        <f t="shared" si="431"/>
        <v>0</v>
      </c>
      <c r="CB198" s="382">
        <f t="shared" si="432"/>
        <v>436</v>
      </c>
      <c r="CC198" s="382">
        <f t="shared" si="504"/>
        <v>300</v>
      </c>
      <c r="CD198" s="382">
        <f t="shared" si="505"/>
        <v>0</v>
      </c>
      <c r="CE198" s="382">
        <f t="shared" si="506"/>
        <v>0</v>
      </c>
      <c r="CF198" s="382">
        <f t="shared" si="507"/>
        <v>0</v>
      </c>
      <c r="CG198" s="382">
        <f t="shared" si="508"/>
        <v>0</v>
      </c>
      <c r="CH198" s="382">
        <f t="shared" si="509"/>
        <v>0</v>
      </c>
      <c r="CI198" s="382">
        <f t="shared" si="510"/>
        <v>0</v>
      </c>
      <c r="CJ198" s="382">
        <f t="shared" si="511"/>
        <v>41</v>
      </c>
      <c r="CK198" s="388">
        <f t="shared" si="512"/>
        <v>82</v>
      </c>
      <c r="CL198" s="3"/>
      <c r="CM198" s="384">
        <f t="shared" si="419"/>
        <v>0</v>
      </c>
      <c r="CN198" s="385">
        <f t="shared" si="433"/>
        <v>0</v>
      </c>
      <c r="CO198" s="385">
        <f t="shared" si="531"/>
        <v>436</v>
      </c>
      <c r="CP198" s="385">
        <f t="shared" si="532"/>
        <v>37</v>
      </c>
      <c r="CQ198" s="385">
        <f t="shared" si="533"/>
        <v>0</v>
      </c>
      <c r="CR198" s="385">
        <f t="shared" si="534"/>
        <v>0</v>
      </c>
      <c r="CS198" s="385">
        <f t="shared" si="535"/>
        <v>0</v>
      </c>
      <c r="CT198" s="385">
        <f t="shared" si="536"/>
        <v>0</v>
      </c>
      <c r="CU198" s="385">
        <f t="shared" si="537"/>
        <v>0</v>
      </c>
      <c r="CV198" s="385">
        <f t="shared" si="538"/>
        <v>0</v>
      </c>
      <c r="CW198" s="385">
        <f t="shared" si="539"/>
        <v>41</v>
      </c>
      <c r="CX198" s="386">
        <f t="shared" si="540"/>
        <v>41</v>
      </c>
      <c r="CY198" s="3"/>
      <c r="CZ198" s="586">
        <v>298</v>
      </c>
      <c r="DA198" s="582">
        <v>403</v>
      </c>
      <c r="DB198" s="391">
        <v>489</v>
      </c>
      <c r="DC198" s="576">
        <v>390</v>
      </c>
      <c r="DD198" s="389">
        <v>0</v>
      </c>
      <c r="DE198" s="390">
        <v>0</v>
      </c>
      <c r="DF198" s="390">
        <v>0</v>
      </c>
      <c r="DG198" s="390">
        <v>0</v>
      </c>
      <c r="DH198" s="390">
        <f t="shared" si="436"/>
        <v>0</v>
      </c>
      <c r="DI198" s="390"/>
      <c r="DJ198" s="390"/>
      <c r="DK198" s="390"/>
      <c r="DL198" s="390"/>
      <c r="DM198" s="390"/>
      <c r="DN198" s="390"/>
      <c r="DO198" s="390"/>
      <c r="DP198" s="391">
        <f t="shared" si="437"/>
        <v>0</v>
      </c>
      <c r="DQ198" s="376"/>
      <c r="DR198" s="376"/>
      <c r="DS198" s="385">
        <v>0</v>
      </c>
      <c r="DT198" s="385">
        <v>0</v>
      </c>
      <c r="DU198" s="385">
        <v>0</v>
      </c>
      <c r="DV198" s="385">
        <v>0</v>
      </c>
      <c r="DW198" s="385">
        <v>0</v>
      </c>
      <c r="DX198" s="385">
        <v>0</v>
      </c>
      <c r="DY198" s="385" t="s">
        <v>2733</v>
      </c>
      <c r="DZ198" s="14">
        <v>116054</v>
      </c>
      <c r="EA198" s="426"/>
      <c r="EB198" s="398">
        <v>20</v>
      </c>
      <c r="EC198" s="398" t="s">
        <v>1372</v>
      </c>
      <c r="ED198" s="398" t="s">
        <v>1370</v>
      </c>
      <c r="EF198" s="601">
        <f t="shared" si="438"/>
        <v>30</v>
      </c>
      <c r="EG198" s="597">
        <f t="shared" si="439"/>
        <v>1</v>
      </c>
      <c r="EI198" s="605">
        <f t="shared" si="513"/>
        <v>1</v>
      </c>
    </row>
    <row r="199" spans="1:139" s="372" customFormat="1" ht="16.149999999999999" customHeight="1">
      <c r="A199" s="573" t="s">
        <v>69</v>
      </c>
      <c r="B199" s="530" t="s">
        <v>444</v>
      </c>
      <c r="C199" s="530" t="s">
        <v>444</v>
      </c>
      <c r="D199" s="393" t="s">
        <v>175</v>
      </c>
      <c r="E199" s="393" t="s">
        <v>445</v>
      </c>
      <c r="F199" s="396"/>
      <c r="G199" s="395">
        <v>110</v>
      </c>
      <c r="H199" s="393" t="s">
        <v>38</v>
      </c>
      <c r="I199" s="393" t="s">
        <v>396</v>
      </c>
      <c r="J199" s="393" t="s">
        <v>48</v>
      </c>
      <c r="K199" s="393"/>
      <c r="L199" s="393" t="s">
        <v>2130</v>
      </c>
      <c r="M199" s="396"/>
      <c r="N199" s="392">
        <v>43858</v>
      </c>
      <c r="O199" s="408">
        <v>3</v>
      </c>
      <c r="P199" s="14">
        <v>106467</v>
      </c>
      <c r="Q199" s="14">
        <v>106467</v>
      </c>
      <c r="R199" s="576">
        <v>846</v>
      </c>
      <c r="S199" s="391">
        <v>89</v>
      </c>
      <c r="T199" s="382">
        <v>0</v>
      </c>
      <c r="U199" s="382">
        <v>43</v>
      </c>
      <c r="V199" s="423">
        <v>300</v>
      </c>
      <c r="W199" s="1882">
        <v>100</v>
      </c>
      <c r="X199" s="382">
        <f t="shared" si="445"/>
        <v>243</v>
      </c>
      <c r="Y199" s="423">
        <v>0</v>
      </c>
      <c r="Z199" s="1882">
        <v>0</v>
      </c>
      <c r="AA199" s="382">
        <f t="shared" si="420"/>
        <v>243</v>
      </c>
      <c r="AB199" s="423">
        <v>0</v>
      </c>
      <c r="AC199" s="1882">
        <v>0</v>
      </c>
      <c r="AD199" s="569">
        <v>1.875</v>
      </c>
      <c r="AE199" s="569">
        <v>1.875</v>
      </c>
      <c r="AF199" s="382">
        <f t="shared" si="514"/>
        <v>378.5</v>
      </c>
      <c r="AG199" s="382">
        <f t="shared" si="515"/>
        <v>340</v>
      </c>
      <c r="AH199" s="382">
        <f t="shared" si="516"/>
        <v>0</v>
      </c>
      <c r="AI199" s="382">
        <f t="shared" si="517"/>
        <v>0</v>
      </c>
      <c r="AJ199" s="382">
        <f t="shared" si="518"/>
        <v>0</v>
      </c>
      <c r="AK199" s="382">
        <f t="shared" si="519"/>
        <v>0</v>
      </c>
      <c r="AL199" s="382">
        <f t="shared" si="520"/>
        <v>0</v>
      </c>
      <c r="AM199" s="382">
        <f t="shared" si="521"/>
        <v>0</v>
      </c>
      <c r="AN199" s="453">
        <f t="shared" si="522"/>
        <v>109.375</v>
      </c>
      <c r="AO199" s="457">
        <f t="shared" si="485"/>
        <v>136</v>
      </c>
      <c r="AP199" s="455">
        <f t="shared" si="523"/>
        <v>42</v>
      </c>
      <c r="AQ199" s="383">
        <f t="shared" si="524"/>
        <v>0</v>
      </c>
      <c r="AR199" s="383">
        <f t="shared" si="525"/>
        <v>0</v>
      </c>
      <c r="AS199" s="383">
        <f t="shared" si="526"/>
        <v>0</v>
      </c>
      <c r="AT199" s="383">
        <f t="shared" si="527"/>
        <v>0</v>
      </c>
      <c r="AU199" s="383">
        <f t="shared" si="528"/>
        <v>0</v>
      </c>
      <c r="AV199" s="383">
        <f t="shared" si="529"/>
        <v>0</v>
      </c>
      <c r="AW199" s="383">
        <f t="shared" si="530"/>
        <v>109</v>
      </c>
      <c r="AX199" s="383">
        <f t="shared" si="424"/>
        <v>343</v>
      </c>
      <c r="AY199" s="383">
        <v>136</v>
      </c>
      <c r="AZ199" s="383">
        <f t="shared" si="443"/>
        <v>0</v>
      </c>
      <c r="BA199" s="382">
        <f t="shared" si="425"/>
        <v>243</v>
      </c>
      <c r="BB199" s="423">
        <v>0</v>
      </c>
      <c r="BC199" s="506">
        <f t="shared" si="415"/>
        <v>100</v>
      </c>
      <c r="BD199" s="382">
        <f t="shared" si="416"/>
        <v>0</v>
      </c>
      <c r="BE199" s="453">
        <f t="shared" si="417"/>
        <v>0</v>
      </c>
      <c r="BF199" s="382">
        <f t="shared" si="426"/>
        <v>-478</v>
      </c>
      <c r="BG199" s="1882">
        <v>81</v>
      </c>
      <c r="BH199" s="1882">
        <v>340</v>
      </c>
      <c r="BI199" s="1882">
        <v>0</v>
      </c>
      <c r="BJ199" s="1882">
        <v>0</v>
      </c>
      <c r="BK199" s="1882">
        <v>0</v>
      </c>
      <c r="BL199" s="1882">
        <v>0</v>
      </c>
      <c r="BM199" s="1882">
        <v>0</v>
      </c>
      <c r="BN199" s="1882">
        <v>0</v>
      </c>
      <c r="BO199" s="1882">
        <v>0</v>
      </c>
      <c r="BP199" s="1882">
        <v>125</v>
      </c>
      <c r="BQ199" s="1882">
        <v>95</v>
      </c>
      <c r="BR199" s="1882">
        <v>102</v>
      </c>
      <c r="BS199" s="1882">
        <v>109</v>
      </c>
      <c r="BT199" s="13"/>
      <c r="BU199" s="384">
        <f t="shared" si="427"/>
        <v>0.43</v>
      </c>
      <c r="BV199" s="385">
        <f t="shared" si="428"/>
        <v>9</v>
      </c>
      <c r="BW199" s="386">
        <f t="shared" si="429"/>
        <v>2.4764705882352942</v>
      </c>
      <c r="BX199" s="3"/>
      <c r="BY199" s="387">
        <f t="shared" si="418"/>
        <v>43</v>
      </c>
      <c r="BZ199" s="382">
        <f t="shared" si="430"/>
        <v>243</v>
      </c>
      <c r="CA199" s="382">
        <f t="shared" si="431"/>
        <v>243</v>
      </c>
      <c r="CB199" s="382">
        <f t="shared" si="432"/>
        <v>379</v>
      </c>
      <c r="CC199" s="382">
        <f t="shared" si="504"/>
        <v>340</v>
      </c>
      <c r="CD199" s="382">
        <f t="shared" si="505"/>
        <v>0</v>
      </c>
      <c r="CE199" s="382">
        <f t="shared" si="506"/>
        <v>0</v>
      </c>
      <c r="CF199" s="382">
        <f t="shared" si="507"/>
        <v>0</v>
      </c>
      <c r="CG199" s="382">
        <f t="shared" si="508"/>
        <v>0</v>
      </c>
      <c r="CH199" s="382">
        <f t="shared" si="509"/>
        <v>0</v>
      </c>
      <c r="CI199" s="382">
        <f t="shared" si="510"/>
        <v>0</v>
      </c>
      <c r="CJ199" s="382">
        <f t="shared" si="511"/>
        <v>109</v>
      </c>
      <c r="CK199" s="388">
        <f t="shared" si="512"/>
        <v>218</v>
      </c>
      <c r="CL199" s="3"/>
      <c r="CM199" s="384">
        <f t="shared" si="419"/>
        <v>300</v>
      </c>
      <c r="CN199" s="385">
        <f t="shared" si="433"/>
        <v>0</v>
      </c>
      <c r="CO199" s="385">
        <f t="shared" si="531"/>
        <v>136</v>
      </c>
      <c r="CP199" s="385">
        <f t="shared" si="532"/>
        <v>42</v>
      </c>
      <c r="CQ199" s="385">
        <f t="shared" si="533"/>
        <v>0</v>
      </c>
      <c r="CR199" s="385">
        <f t="shared" si="534"/>
        <v>0</v>
      </c>
      <c r="CS199" s="385">
        <f t="shared" si="535"/>
        <v>0</v>
      </c>
      <c r="CT199" s="385">
        <f t="shared" si="536"/>
        <v>0</v>
      </c>
      <c r="CU199" s="385">
        <f t="shared" si="537"/>
        <v>0</v>
      </c>
      <c r="CV199" s="385">
        <f t="shared" si="538"/>
        <v>0</v>
      </c>
      <c r="CW199" s="385">
        <f t="shared" si="539"/>
        <v>109</v>
      </c>
      <c r="CX199" s="386">
        <f t="shared" si="540"/>
        <v>109</v>
      </c>
      <c r="CY199" s="3"/>
      <c r="CZ199" s="586">
        <v>885</v>
      </c>
      <c r="DA199" s="582">
        <v>418</v>
      </c>
      <c r="DB199" s="391">
        <v>706</v>
      </c>
      <c r="DC199" s="576">
        <v>846</v>
      </c>
      <c r="DD199" s="389">
        <v>8</v>
      </c>
      <c r="DE199" s="390">
        <v>5</v>
      </c>
      <c r="DF199" s="390">
        <v>76</v>
      </c>
      <c r="DG199" s="390">
        <v>0</v>
      </c>
      <c r="DH199" s="390">
        <f t="shared" si="436"/>
        <v>0</v>
      </c>
      <c r="DI199" s="390"/>
      <c r="DJ199" s="390"/>
      <c r="DK199" s="390"/>
      <c r="DL199" s="390"/>
      <c r="DM199" s="390"/>
      <c r="DN199" s="390"/>
      <c r="DO199" s="390"/>
      <c r="DP199" s="391">
        <f t="shared" si="437"/>
        <v>89</v>
      </c>
      <c r="DQ199" s="376"/>
      <c r="DR199" s="376"/>
      <c r="DS199" s="385">
        <v>0</v>
      </c>
      <c r="DT199" s="385">
        <v>0</v>
      </c>
      <c r="DU199" s="385">
        <v>0</v>
      </c>
      <c r="DV199" s="385">
        <v>0</v>
      </c>
      <c r="DW199" s="385">
        <v>0</v>
      </c>
      <c r="DX199" s="385">
        <v>0</v>
      </c>
      <c r="DY199" s="385" t="s">
        <v>2733</v>
      </c>
      <c r="DZ199" s="14">
        <v>106467</v>
      </c>
      <c r="EA199" s="426"/>
      <c r="EB199" s="398">
        <v>18</v>
      </c>
      <c r="EC199" s="398" t="s">
        <v>1372</v>
      </c>
      <c r="ED199" s="398" t="s">
        <v>1370</v>
      </c>
      <c r="EF199" s="601">
        <f t="shared" si="438"/>
        <v>12.9</v>
      </c>
      <c r="EG199" s="597">
        <f t="shared" si="439"/>
        <v>100</v>
      </c>
      <c r="EI199" s="605">
        <f t="shared" si="513"/>
        <v>343</v>
      </c>
    </row>
    <row r="200" spans="1:139" s="372" customFormat="1" ht="16.149999999999999" customHeight="1">
      <c r="A200" s="573" t="s">
        <v>69</v>
      </c>
      <c r="B200" s="530" t="s">
        <v>446</v>
      </c>
      <c r="C200" s="530" t="s">
        <v>446</v>
      </c>
      <c r="D200" s="393" t="s">
        <v>175</v>
      </c>
      <c r="E200" s="393" t="s">
        <v>447</v>
      </c>
      <c r="F200" s="396"/>
      <c r="G200" s="395">
        <v>112</v>
      </c>
      <c r="H200" s="393" t="s">
        <v>38</v>
      </c>
      <c r="I200" s="393" t="s">
        <v>396</v>
      </c>
      <c r="J200" s="393" t="s">
        <v>48</v>
      </c>
      <c r="K200" s="393"/>
      <c r="L200" s="393" t="s">
        <v>2130</v>
      </c>
      <c r="M200" s="396"/>
      <c r="N200" s="392">
        <v>43858</v>
      </c>
      <c r="O200" s="408">
        <v>3</v>
      </c>
      <c r="P200" s="14">
        <v>97652</v>
      </c>
      <c r="Q200" s="14">
        <v>97652</v>
      </c>
      <c r="R200" s="576">
        <v>1016</v>
      </c>
      <c r="S200" s="391">
        <v>0</v>
      </c>
      <c r="T200" s="382">
        <v>0</v>
      </c>
      <c r="U200" s="382">
        <v>0</v>
      </c>
      <c r="V200" s="423">
        <v>300</v>
      </c>
      <c r="W200" s="1882">
        <v>100</v>
      </c>
      <c r="X200" s="382">
        <f t="shared" si="445"/>
        <v>200</v>
      </c>
      <c r="Y200" s="423">
        <v>196</v>
      </c>
      <c r="Z200" s="1882">
        <v>0</v>
      </c>
      <c r="AA200" s="382">
        <f t="shared" si="420"/>
        <v>396</v>
      </c>
      <c r="AB200" s="423">
        <v>0</v>
      </c>
      <c r="AC200" s="1882">
        <v>0</v>
      </c>
      <c r="AD200" s="569">
        <v>1.875</v>
      </c>
      <c r="AE200" s="569">
        <v>1.875</v>
      </c>
      <c r="AF200" s="382">
        <f t="shared" si="514"/>
        <v>524.25</v>
      </c>
      <c r="AG200" s="382">
        <f t="shared" si="515"/>
        <v>350</v>
      </c>
      <c r="AH200" s="382">
        <f t="shared" si="516"/>
        <v>0</v>
      </c>
      <c r="AI200" s="382">
        <f t="shared" si="517"/>
        <v>0</v>
      </c>
      <c r="AJ200" s="382">
        <f t="shared" si="518"/>
        <v>0</v>
      </c>
      <c r="AK200" s="382">
        <f t="shared" si="519"/>
        <v>0</v>
      </c>
      <c r="AL200" s="382">
        <f t="shared" si="520"/>
        <v>0</v>
      </c>
      <c r="AM200" s="382">
        <f t="shared" si="521"/>
        <v>0</v>
      </c>
      <c r="AN200" s="453">
        <f t="shared" si="522"/>
        <v>109.375</v>
      </c>
      <c r="AO200" s="457">
        <f t="shared" si="485"/>
        <v>128</v>
      </c>
      <c r="AP200" s="455">
        <f t="shared" si="523"/>
        <v>44</v>
      </c>
      <c r="AQ200" s="383">
        <f t="shared" si="524"/>
        <v>0</v>
      </c>
      <c r="AR200" s="383">
        <f t="shared" si="525"/>
        <v>0</v>
      </c>
      <c r="AS200" s="383">
        <f t="shared" si="526"/>
        <v>0</v>
      </c>
      <c r="AT200" s="383">
        <f t="shared" si="527"/>
        <v>0</v>
      </c>
      <c r="AU200" s="383">
        <f t="shared" si="528"/>
        <v>0</v>
      </c>
      <c r="AV200" s="383">
        <f t="shared" si="529"/>
        <v>0</v>
      </c>
      <c r="AW200" s="383">
        <f t="shared" si="530"/>
        <v>109</v>
      </c>
      <c r="AX200" s="383">
        <f t="shared" si="424"/>
        <v>496</v>
      </c>
      <c r="AY200" s="383">
        <v>128</v>
      </c>
      <c r="AZ200" s="383">
        <f t="shared" si="443"/>
        <v>0</v>
      </c>
      <c r="BA200" s="382">
        <f t="shared" si="425"/>
        <v>396</v>
      </c>
      <c r="BB200" s="423">
        <v>0</v>
      </c>
      <c r="BC200" s="506">
        <f t="shared" ref="BC200:BC263" si="541">W200</f>
        <v>100</v>
      </c>
      <c r="BD200" s="382">
        <f t="shared" ref="BD200:BD263" si="542">Z200</f>
        <v>0</v>
      </c>
      <c r="BE200" s="453">
        <f t="shared" ref="BE200:BE263" si="543">AC200</f>
        <v>0</v>
      </c>
      <c r="BF200" s="382">
        <f t="shared" si="426"/>
        <v>-668</v>
      </c>
      <c r="BG200" s="1882">
        <v>218</v>
      </c>
      <c r="BH200" s="1882">
        <v>350</v>
      </c>
      <c r="BI200" s="1882">
        <v>0</v>
      </c>
      <c r="BJ200" s="1882">
        <v>0</v>
      </c>
      <c r="BK200" s="1882">
        <v>0</v>
      </c>
      <c r="BL200" s="1882">
        <v>0</v>
      </c>
      <c r="BM200" s="1882">
        <v>0</v>
      </c>
      <c r="BN200" s="1882">
        <v>0</v>
      </c>
      <c r="BO200" s="1882">
        <v>0</v>
      </c>
      <c r="BP200" s="1882">
        <v>125</v>
      </c>
      <c r="BQ200" s="1882">
        <v>215</v>
      </c>
      <c r="BR200" s="1882">
        <v>230</v>
      </c>
      <c r="BS200" s="1882">
        <v>246</v>
      </c>
      <c r="BT200" s="13"/>
      <c r="BU200" s="384">
        <f t="shared" si="427"/>
        <v>0</v>
      </c>
      <c r="BV200" s="385">
        <f t="shared" si="428"/>
        <v>2.9174311926605503</v>
      </c>
      <c r="BW200" s="386">
        <f t="shared" si="429"/>
        <v>2.5085714285714285</v>
      </c>
      <c r="BX200" s="3"/>
      <c r="BY200" s="387">
        <f t="shared" ref="BY200:BY263" si="544">U200</f>
        <v>0</v>
      </c>
      <c r="BZ200" s="382">
        <f t="shared" si="430"/>
        <v>200</v>
      </c>
      <c r="CA200" s="382">
        <f t="shared" si="431"/>
        <v>396</v>
      </c>
      <c r="CB200" s="382">
        <f t="shared" si="432"/>
        <v>524</v>
      </c>
      <c r="CC200" s="382">
        <f t="shared" si="504"/>
        <v>350</v>
      </c>
      <c r="CD200" s="382">
        <f t="shared" si="505"/>
        <v>0</v>
      </c>
      <c r="CE200" s="382">
        <f t="shared" si="506"/>
        <v>0</v>
      </c>
      <c r="CF200" s="382">
        <f t="shared" si="507"/>
        <v>0</v>
      </c>
      <c r="CG200" s="382">
        <f t="shared" si="508"/>
        <v>0</v>
      </c>
      <c r="CH200" s="382">
        <f t="shared" si="509"/>
        <v>0</v>
      </c>
      <c r="CI200" s="382">
        <f t="shared" si="510"/>
        <v>0</v>
      </c>
      <c r="CJ200" s="382">
        <f t="shared" si="511"/>
        <v>109</v>
      </c>
      <c r="CK200" s="388">
        <f t="shared" si="512"/>
        <v>218</v>
      </c>
      <c r="CL200" s="3"/>
      <c r="CM200" s="384">
        <f t="shared" ref="CM200:CM263" si="545">V200</f>
        <v>300</v>
      </c>
      <c r="CN200" s="385">
        <f t="shared" si="433"/>
        <v>196</v>
      </c>
      <c r="CO200" s="385">
        <f t="shared" si="531"/>
        <v>128</v>
      </c>
      <c r="CP200" s="385">
        <f t="shared" si="532"/>
        <v>44</v>
      </c>
      <c r="CQ200" s="385">
        <f t="shared" si="533"/>
        <v>0</v>
      </c>
      <c r="CR200" s="385">
        <f t="shared" si="534"/>
        <v>0</v>
      </c>
      <c r="CS200" s="385">
        <f t="shared" si="535"/>
        <v>0</v>
      </c>
      <c r="CT200" s="385">
        <f t="shared" si="536"/>
        <v>0</v>
      </c>
      <c r="CU200" s="385">
        <f t="shared" si="537"/>
        <v>0</v>
      </c>
      <c r="CV200" s="385">
        <f t="shared" si="538"/>
        <v>0</v>
      </c>
      <c r="CW200" s="385">
        <f t="shared" si="539"/>
        <v>109</v>
      </c>
      <c r="CX200" s="386">
        <f t="shared" si="540"/>
        <v>109</v>
      </c>
      <c r="CY200" s="3"/>
      <c r="CZ200" s="586">
        <v>1064</v>
      </c>
      <c r="DA200" s="582">
        <v>900</v>
      </c>
      <c r="DB200" s="391">
        <v>844</v>
      </c>
      <c r="DC200" s="576">
        <v>1016</v>
      </c>
      <c r="DD200" s="389">
        <v>0</v>
      </c>
      <c r="DE200" s="390">
        <v>0</v>
      </c>
      <c r="DF200" s="390">
        <v>0</v>
      </c>
      <c r="DG200" s="390">
        <v>0</v>
      </c>
      <c r="DH200" s="390">
        <f t="shared" si="436"/>
        <v>0</v>
      </c>
      <c r="DI200" s="390"/>
      <c r="DJ200" s="390"/>
      <c r="DK200" s="390"/>
      <c r="DL200" s="390"/>
      <c r="DM200" s="390"/>
      <c r="DN200" s="390"/>
      <c r="DO200" s="390"/>
      <c r="DP200" s="391">
        <f t="shared" si="437"/>
        <v>0</v>
      </c>
      <c r="DQ200" s="376"/>
      <c r="DR200" s="376"/>
      <c r="DS200" s="385">
        <v>0</v>
      </c>
      <c r="DT200" s="385">
        <v>0</v>
      </c>
      <c r="DU200" s="385">
        <v>0</v>
      </c>
      <c r="DV200" s="385">
        <v>0</v>
      </c>
      <c r="DW200" s="385">
        <v>0</v>
      </c>
      <c r="DX200" s="385">
        <v>0</v>
      </c>
      <c r="DY200" s="385" t="s">
        <v>2733</v>
      </c>
      <c r="DZ200" s="14">
        <v>97652</v>
      </c>
      <c r="EA200" s="426"/>
      <c r="EB200" s="398">
        <v>17</v>
      </c>
      <c r="EC200" s="398" t="s">
        <v>1372</v>
      </c>
      <c r="ED200" s="398" t="s">
        <v>1370</v>
      </c>
      <c r="EF200" s="601">
        <f t="shared" si="438"/>
        <v>0</v>
      </c>
      <c r="EG200" s="597">
        <f t="shared" si="439"/>
        <v>100</v>
      </c>
      <c r="EI200" s="605">
        <f t="shared" si="513"/>
        <v>496</v>
      </c>
    </row>
    <row r="201" spans="1:139" s="372" customFormat="1" ht="16.149999999999999" customHeight="1">
      <c r="A201" s="573" t="s">
        <v>272</v>
      </c>
      <c r="B201" s="534" t="s">
        <v>448</v>
      </c>
      <c r="C201" s="534" t="s">
        <v>1354</v>
      </c>
      <c r="D201" s="395" t="s">
        <v>175</v>
      </c>
      <c r="E201" s="396" t="s">
        <v>449</v>
      </c>
      <c r="F201" s="396"/>
      <c r="G201" s="398">
        <v>112</v>
      </c>
      <c r="H201" s="393" t="s">
        <v>450</v>
      </c>
      <c r="I201" s="393" t="s">
        <v>396</v>
      </c>
      <c r="J201" s="393" t="s">
        <v>48</v>
      </c>
      <c r="K201" s="393"/>
      <c r="L201" s="393" t="s">
        <v>2130</v>
      </c>
      <c r="M201" s="396"/>
      <c r="N201" s="392">
        <v>43858</v>
      </c>
      <c r="O201" s="408">
        <v>3</v>
      </c>
      <c r="P201" s="14">
        <v>85097</v>
      </c>
      <c r="Q201" s="14">
        <v>85097</v>
      </c>
      <c r="R201" s="576">
        <v>258</v>
      </c>
      <c r="S201" s="391">
        <v>8</v>
      </c>
      <c r="T201" s="382">
        <v>0</v>
      </c>
      <c r="U201" s="382">
        <v>7</v>
      </c>
      <c r="V201" s="423">
        <v>100</v>
      </c>
      <c r="W201" s="1882">
        <v>100</v>
      </c>
      <c r="X201" s="382">
        <f t="shared" si="445"/>
        <v>7</v>
      </c>
      <c r="Y201" s="423">
        <v>152</v>
      </c>
      <c r="Z201" s="1882">
        <v>0</v>
      </c>
      <c r="AA201" s="382">
        <f t="shared" ref="AA201:AA264" si="546">X201+Y201-Z201</f>
        <v>159</v>
      </c>
      <c r="AB201" s="423">
        <v>0</v>
      </c>
      <c r="AC201" s="1882">
        <v>0</v>
      </c>
      <c r="AD201" s="569">
        <v>1.875</v>
      </c>
      <c r="AE201" s="569">
        <v>1.875</v>
      </c>
      <c r="AF201" s="382">
        <f t="shared" si="514"/>
        <v>309.25</v>
      </c>
      <c r="AG201" s="382">
        <f t="shared" si="515"/>
        <v>190</v>
      </c>
      <c r="AH201" s="382">
        <f t="shared" si="516"/>
        <v>0</v>
      </c>
      <c r="AI201" s="382">
        <f t="shared" si="517"/>
        <v>0</v>
      </c>
      <c r="AJ201" s="382">
        <f t="shared" si="518"/>
        <v>0</v>
      </c>
      <c r="AK201" s="382">
        <f t="shared" si="519"/>
        <v>0</v>
      </c>
      <c r="AL201" s="382">
        <f t="shared" si="520"/>
        <v>0</v>
      </c>
      <c r="AM201" s="382">
        <f t="shared" si="521"/>
        <v>0</v>
      </c>
      <c r="AN201" s="453">
        <f t="shared" si="522"/>
        <v>41.125</v>
      </c>
      <c r="AO201" s="457">
        <f t="shared" si="485"/>
        <v>150</v>
      </c>
      <c r="AP201" s="455">
        <f t="shared" si="523"/>
        <v>24</v>
      </c>
      <c r="AQ201" s="383">
        <f t="shared" si="524"/>
        <v>0</v>
      </c>
      <c r="AR201" s="383">
        <f t="shared" si="525"/>
        <v>0</v>
      </c>
      <c r="AS201" s="383">
        <f t="shared" si="526"/>
        <v>0</v>
      </c>
      <c r="AT201" s="383">
        <f t="shared" si="527"/>
        <v>0</v>
      </c>
      <c r="AU201" s="383">
        <f t="shared" si="528"/>
        <v>0</v>
      </c>
      <c r="AV201" s="383">
        <f t="shared" si="529"/>
        <v>0</v>
      </c>
      <c r="AW201" s="383">
        <f t="shared" si="530"/>
        <v>41</v>
      </c>
      <c r="AX201" s="383">
        <f t="shared" ref="AX201:AX264" si="547">U201+V201+Y201+AB201+BB201</f>
        <v>259</v>
      </c>
      <c r="AY201" s="383">
        <v>150</v>
      </c>
      <c r="AZ201" s="383">
        <f t="shared" si="443"/>
        <v>0</v>
      </c>
      <c r="BA201" s="382">
        <f t="shared" ref="BA201:BA264" si="548">AA201+AB201-AC201</f>
        <v>159</v>
      </c>
      <c r="BB201" s="423">
        <v>0</v>
      </c>
      <c r="BC201" s="506">
        <f t="shared" si="541"/>
        <v>100</v>
      </c>
      <c r="BD201" s="382">
        <f t="shared" si="542"/>
        <v>0</v>
      </c>
      <c r="BE201" s="453">
        <f t="shared" si="543"/>
        <v>0</v>
      </c>
      <c r="BF201" s="382">
        <f t="shared" ref="BF201:BF264" si="549">U201-W201-Z201-AC201-BG201-BH201-BI201</f>
        <v>-426</v>
      </c>
      <c r="BG201" s="1882">
        <v>143</v>
      </c>
      <c r="BH201" s="1882">
        <v>190</v>
      </c>
      <c r="BI201" s="1882">
        <v>0</v>
      </c>
      <c r="BJ201" s="1882">
        <v>0</v>
      </c>
      <c r="BK201" s="1882">
        <v>0</v>
      </c>
      <c r="BL201" s="1882">
        <v>0</v>
      </c>
      <c r="BM201" s="1882">
        <v>0</v>
      </c>
      <c r="BN201" s="1882">
        <v>0</v>
      </c>
      <c r="BO201" s="1882">
        <v>0</v>
      </c>
      <c r="BP201" s="1882">
        <v>47</v>
      </c>
      <c r="BQ201" s="1882">
        <v>61</v>
      </c>
      <c r="BR201" s="1882">
        <v>65</v>
      </c>
      <c r="BS201" s="1882">
        <v>70</v>
      </c>
      <c r="BT201" s="13"/>
      <c r="BU201" s="384">
        <f t="shared" ref="BU201:BU264" si="550">IFERROR(IF(BY201&lt;=W201,BY201/W201,IF(BY201&lt;W201+Z201,1+(BY201-W201)/Z201,IF(BY201&lt;=W201+Z201+AC201,2+(BY201-W201-Z201)/AC201,BY201*3/(W201+Z201+AC201)))),0)</f>
        <v>7.0000000000000007E-2</v>
      </c>
      <c r="BV201" s="385">
        <f t="shared" ref="BV201:BV264" si="551">IFERROR(IF(BZ201&lt;=Z201,BZ201/Z201,IF(BZ201&lt;Z201+AC201,1+(BZ201-Z201)/AC201,IF(BZ201&lt;=Z201+AC201+BG201,2+(BZ201-Z201-AC201)/BG201,BZ201*3/(Z201+AC201+BG201)))),0)</f>
        <v>2.0489510489510487</v>
      </c>
      <c r="BW201" s="386">
        <f t="shared" ref="BW201:BW264" si="552">IFERROR(IF(CA201&lt;=AC201,CA201/AC201,IF(CA201&lt;AC201+BG201,1+(CA201-AC201)/BG201,IF(CA201&lt;=AC201+BG201+BH201,2+(CA201-AC201-BG201)/BH201,CA201*3/(AC201+BG201+BH201)))),0)</f>
        <v>2.0842105263157893</v>
      </c>
      <c r="BX201" s="3"/>
      <c r="BY201" s="387">
        <f t="shared" si="544"/>
        <v>7</v>
      </c>
      <c r="BZ201" s="382">
        <f t="shared" ref="BZ201:BZ264" si="553">BY201+CM201-W201</f>
        <v>7</v>
      </c>
      <c r="CA201" s="382">
        <f t="shared" ref="CA201:CA264" si="554">BZ201+CN201-Z201</f>
        <v>159</v>
      </c>
      <c r="CB201" s="382">
        <f t="shared" ref="CB201:CB264" si="555">CA201+CO201-AC201</f>
        <v>309</v>
      </c>
      <c r="CC201" s="382">
        <f t="shared" si="504"/>
        <v>190</v>
      </c>
      <c r="CD201" s="382">
        <f t="shared" si="505"/>
        <v>0</v>
      </c>
      <c r="CE201" s="382">
        <f t="shared" si="506"/>
        <v>0</v>
      </c>
      <c r="CF201" s="382">
        <f t="shared" si="507"/>
        <v>0</v>
      </c>
      <c r="CG201" s="382">
        <f t="shared" si="508"/>
        <v>0</v>
      </c>
      <c r="CH201" s="382">
        <f t="shared" si="509"/>
        <v>0</v>
      </c>
      <c r="CI201" s="382">
        <f t="shared" si="510"/>
        <v>0</v>
      </c>
      <c r="CJ201" s="382">
        <f t="shared" si="511"/>
        <v>41</v>
      </c>
      <c r="CK201" s="388">
        <f t="shared" si="512"/>
        <v>82</v>
      </c>
      <c r="CL201" s="3"/>
      <c r="CM201" s="384">
        <f t="shared" si="545"/>
        <v>100</v>
      </c>
      <c r="CN201" s="385">
        <f t="shared" ref="CN201:CN264" si="556">Y201</f>
        <v>152</v>
      </c>
      <c r="CO201" s="385">
        <f t="shared" si="531"/>
        <v>150</v>
      </c>
      <c r="CP201" s="385">
        <f t="shared" si="532"/>
        <v>24</v>
      </c>
      <c r="CQ201" s="385">
        <f t="shared" si="533"/>
        <v>0</v>
      </c>
      <c r="CR201" s="385">
        <f t="shared" si="534"/>
        <v>0</v>
      </c>
      <c r="CS201" s="385">
        <f t="shared" si="535"/>
        <v>0</v>
      </c>
      <c r="CT201" s="385">
        <f t="shared" si="536"/>
        <v>0</v>
      </c>
      <c r="CU201" s="385">
        <f t="shared" si="537"/>
        <v>0</v>
      </c>
      <c r="CV201" s="385">
        <f t="shared" si="538"/>
        <v>0</v>
      </c>
      <c r="CW201" s="385">
        <f t="shared" si="539"/>
        <v>41</v>
      </c>
      <c r="CX201" s="386">
        <f t="shared" si="540"/>
        <v>41</v>
      </c>
      <c r="CY201" s="3"/>
      <c r="CZ201" s="586">
        <v>644</v>
      </c>
      <c r="DA201" s="582">
        <v>334</v>
      </c>
      <c r="DB201" s="391">
        <v>254</v>
      </c>
      <c r="DC201" s="576">
        <v>258</v>
      </c>
      <c r="DD201" s="389">
        <v>0</v>
      </c>
      <c r="DE201" s="390">
        <v>0</v>
      </c>
      <c r="DF201" s="390">
        <v>8</v>
      </c>
      <c r="DG201" s="390">
        <v>0</v>
      </c>
      <c r="DH201" s="390">
        <f t="shared" ref="DH201:DH264" si="557">T201</f>
        <v>0</v>
      </c>
      <c r="DI201" s="390"/>
      <c r="DJ201" s="390"/>
      <c r="DK201" s="390"/>
      <c r="DL201" s="390"/>
      <c r="DM201" s="390"/>
      <c r="DN201" s="390"/>
      <c r="DO201" s="390"/>
      <c r="DP201" s="391">
        <f t="shared" ref="DP201:DP264" si="558">SUM(DD201:DO201)</f>
        <v>8</v>
      </c>
      <c r="DQ201" s="376"/>
      <c r="DR201" s="376"/>
      <c r="DS201" s="385">
        <v>0</v>
      </c>
      <c r="DT201" s="385">
        <v>0</v>
      </c>
      <c r="DU201" s="385">
        <v>0</v>
      </c>
      <c r="DV201" s="385">
        <v>0</v>
      </c>
      <c r="DW201" s="385">
        <v>0</v>
      </c>
      <c r="DX201" s="385">
        <v>0</v>
      </c>
      <c r="DY201" s="385" t="s">
        <v>2733</v>
      </c>
      <c r="DZ201" s="14">
        <v>85097</v>
      </c>
      <c r="EA201" s="426"/>
      <c r="EB201" s="398">
        <v>16</v>
      </c>
      <c r="EC201" s="398" t="s">
        <v>1377</v>
      </c>
      <c r="ED201" s="398" t="s">
        <v>1374</v>
      </c>
      <c r="EF201" s="601">
        <f t="shared" ref="EF201:EF264" si="559">IFERROR((U201/BC201)*30,"ok")</f>
        <v>2.1</v>
      </c>
      <c r="EG201" s="597">
        <f t="shared" si="439"/>
        <v>100</v>
      </c>
      <c r="EI201" s="605">
        <f t="shared" si="513"/>
        <v>259</v>
      </c>
    </row>
    <row r="202" spans="1:139" s="372" customFormat="1" ht="16.149999999999999" customHeight="1">
      <c r="A202" s="573" t="s">
        <v>69</v>
      </c>
      <c r="B202" s="530" t="s">
        <v>451</v>
      </c>
      <c r="C202" s="530" t="s">
        <v>451</v>
      </c>
      <c r="D202" s="393" t="s">
        <v>175</v>
      </c>
      <c r="E202" s="393" t="s">
        <v>452</v>
      </c>
      <c r="F202" s="393"/>
      <c r="G202" s="395">
        <v>116</v>
      </c>
      <c r="H202" s="393" t="s">
        <v>38</v>
      </c>
      <c r="I202" s="393" t="s">
        <v>396</v>
      </c>
      <c r="J202" s="393" t="s">
        <v>48</v>
      </c>
      <c r="K202" s="393"/>
      <c r="L202" s="393" t="s">
        <v>2130</v>
      </c>
      <c r="M202" s="396"/>
      <c r="N202" s="392">
        <v>43858</v>
      </c>
      <c r="O202" s="408">
        <v>3</v>
      </c>
      <c r="P202" s="14">
        <v>103633</v>
      </c>
      <c r="Q202" s="14">
        <v>103633</v>
      </c>
      <c r="R202" s="576">
        <v>249</v>
      </c>
      <c r="S202" s="391">
        <v>4</v>
      </c>
      <c r="T202" s="382">
        <v>0</v>
      </c>
      <c r="U202" s="382">
        <v>2</v>
      </c>
      <c r="V202" s="423">
        <v>100</v>
      </c>
      <c r="W202" s="1882">
        <v>100</v>
      </c>
      <c r="X202" s="382">
        <f t="shared" si="445"/>
        <v>2</v>
      </c>
      <c r="Y202" s="423">
        <v>0</v>
      </c>
      <c r="Z202" s="1882">
        <v>0</v>
      </c>
      <c r="AA202" s="382">
        <f t="shared" si="546"/>
        <v>2</v>
      </c>
      <c r="AB202" s="423">
        <v>0</v>
      </c>
      <c r="AC202" s="1882">
        <v>0</v>
      </c>
      <c r="AD202" s="569">
        <v>1.875</v>
      </c>
      <c r="AE202" s="569">
        <v>1.875</v>
      </c>
      <c r="AF202" s="382">
        <f t="shared" si="514"/>
        <v>423.5</v>
      </c>
      <c r="AG202" s="382">
        <f t="shared" si="515"/>
        <v>300</v>
      </c>
      <c r="AH202" s="382">
        <f t="shared" si="516"/>
        <v>0</v>
      </c>
      <c r="AI202" s="382">
        <f t="shared" si="517"/>
        <v>0</v>
      </c>
      <c r="AJ202" s="382">
        <f t="shared" si="518"/>
        <v>0</v>
      </c>
      <c r="AK202" s="382">
        <f t="shared" si="519"/>
        <v>0</v>
      </c>
      <c r="AL202" s="382">
        <f t="shared" si="520"/>
        <v>0</v>
      </c>
      <c r="AM202" s="382">
        <f t="shared" si="521"/>
        <v>0</v>
      </c>
      <c r="AN202" s="453">
        <f t="shared" si="522"/>
        <v>41.125</v>
      </c>
      <c r="AO202" s="457">
        <f t="shared" si="485"/>
        <v>422</v>
      </c>
      <c r="AP202" s="455">
        <f t="shared" si="523"/>
        <v>37</v>
      </c>
      <c r="AQ202" s="383">
        <f t="shared" si="524"/>
        <v>0</v>
      </c>
      <c r="AR202" s="383">
        <f t="shared" si="525"/>
        <v>0</v>
      </c>
      <c r="AS202" s="383">
        <f t="shared" si="526"/>
        <v>0</v>
      </c>
      <c r="AT202" s="383">
        <f t="shared" si="527"/>
        <v>0</v>
      </c>
      <c r="AU202" s="383">
        <f t="shared" si="528"/>
        <v>0</v>
      </c>
      <c r="AV202" s="383">
        <f t="shared" si="529"/>
        <v>0</v>
      </c>
      <c r="AW202" s="383">
        <f t="shared" si="530"/>
        <v>41</v>
      </c>
      <c r="AX202" s="383">
        <f t="shared" si="547"/>
        <v>102</v>
      </c>
      <c r="AY202" s="383">
        <v>422</v>
      </c>
      <c r="AZ202" s="383">
        <f t="shared" si="443"/>
        <v>0</v>
      </c>
      <c r="BA202" s="382">
        <f t="shared" si="548"/>
        <v>2</v>
      </c>
      <c r="BB202" s="423">
        <v>0</v>
      </c>
      <c r="BC202" s="506">
        <f t="shared" si="541"/>
        <v>100</v>
      </c>
      <c r="BD202" s="382">
        <f t="shared" si="542"/>
        <v>0</v>
      </c>
      <c r="BE202" s="453">
        <f t="shared" si="543"/>
        <v>0</v>
      </c>
      <c r="BF202" s="382">
        <f t="shared" si="549"/>
        <v>-559</v>
      </c>
      <c r="BG202" s="1882">
        <v>161</v>
      </c>
      <c r="BH202" s="1882">
        <v>300</v>
      </c>
      <c r="BI202" s="1882">
        <v>0</v>
      </c>
      <c r="BJ202" s="1882">
        <v>0</v>
      </c>
      <c r="BK202" s="1882">
        <v>0</v>
      </c>
      <c r="BL202" s="1882">
        <v>0</v>
      </c>
      <c r="BM202" s="1882">
        <v>0</v>
      </c>
      <c r="BN202" s="1882">
        <v>0</v>
      </c>
      <c r="BO202" s="1882">
        <v>0</v>
      </c>
      <c r="BP202" s="1882">
        <v>47</v>
      </c>
      <c r="BQ202" s="1882">
        <v>61</v>
      </c>
      <c r="BR202" s="1882">
        <v>65</v>
      </c>
      <c r="BS202" s="1882">
        <v>70</v>
      </c>
      <c r="BT202" s="13"/>
      <c r="BU202" s="384">
        <f t="shared" si="550"/>
        <v>0.02</v>
      </c>
      <c r="BV202" s="385">
        <f t="shared" si="551"/>
        <v>2.012422360248447</v>
      </c>
      <c r="BW202" s="386">
        <f t="shared" si="552"/>
        <v>1.0124223602484472</v>
      </c>
      <c r="BX202" s="3"/>
      <c r="BY202" s="387">
        <f t="shared" si="544"/>
        <v>2</v>
      </c>
      <c r="BZ202" s="382">
        <f t="shared" si="553"/>
        <v>2</v>
      </c>
      <c r="CA202" s="382">
        <f t="shared" si="554"/>
        <v>2</v>
      </c>
      <c r="CB202" s="382">
        <f t="shared" si="555"/>
        <v>424</v>
      </c>
      <c r="CC202" s="382">
        <f t="shared" si="504"/>
        <v>300</v>
      </c>
      <c r="CD202" s="382">
        <f t="shared" si="505"/>
        <v>0</v>
      </c>
      <c r="CE202" s="382">
        <f t="shared" si="506"/>
        <v>0</v>
      </c>
      <c r="CF202" s="382">
        <f t="shared" si="507"/>
        <v>0</v>
      </c>
      <c r="CG202" s="382">
        <f t="shared" si="508"/>
        <v>0</v>
      </c>
      <c r="CH202" s="382">
        <f t="shared" si="509"/>
        <v>0</v>
      </c>
      <c r="CI202" s="382">
        <f t="shared" si="510"/>
        <v>0</v>
      </c>
      <c r="CJ202" s="382">
        <f t="shared" si="511"/>
        <v>41</v>
      </c>
      <c r="CK202" s="388">
        <f t="shared" si="512"/>
        <v>82</v>
      </c>
      <c r="CL202" s="3"/>
      <c r="CM202" s="384">
        <f t="shared" si="545"/>
        <v>100</v>
      </c>
      <c r="CN202" s="385">
        <f t="shared" si="556"/>
        <v>0</v>
      </c>
      <c r="CO202" s="385">
        <f t="shared" si="531"/>
        <v>422</v>
      </c>
      <c r="CP202" s="385">
        <f t="shared" si="532"/>
        <v>37</v>
      </c>
      <c r="CQ202" s="385">
        <f t="shared" si="533"/>
        <v>0</v>
      </c>
      <c r="CR202" s="385">
        <f t="shared" si="534"/>
        <v>0</v>
      </c>
      <c r="CS202" s="385">
        <f t="shared" si="535"/>
        <v>0</v>
      </c>
      <c r="CT202" s="385">
        <f t="shared" si="536"/>
        <v>0</v>
      </c>
      <c r="CU202" s="385">
        <f t="shared" si="537"/>
        <v>0</v>
      </c>
      <c r="CV202" s="385">
        <f t="shared" si="538"/>
        <v>0</v>
      </c>
      <c r="CW202" s="385">
        <f t="shared" si="539"/>
        <v>41</v>
      </c>
      <c r="CX202" s="386">
        <f t="shared" si="540"/>
        <v>41</v>
      </c>
      <c r="CY202" s="3"/>
      <c r="CZ202" s="586">
        <v>200</v>
      </c>
      <c r="DA202" s="582">
        <v>498</v>
      </c>
      <c r="DB202" s="391">
        <v>547</v>
      </c>
      <c r="DC202" s="576">
        <v>249</v>
      </c>
      <c r="DD202" s="389">
        <v>0</v>
      </c>
      <c r="DE202" s="390">
        <v>4</v>
      </c>
      <c r="DF202" s="390">
        <v>0</v>
      </c>
      <c r="DG202" s="390">
        <v>0</v>
      </c>
      <c r="DH202" s="390">
        <f t="shared" si="557"/>
        <v>0</v>
      </c>
      <c r="DI202" s="390"/>
      <c r="DJ202" s="390"/>
      <c r="DK202" s="390"/>
      <c r="DL202" s="390"/>
      <c r="DM202" s="390"/>
      <c r="DN202" s="390"/>
      <c r="DO202" s="390"/>
      <c r="DP202" s="391">
        <f t="shared" si="558"/>
        <v>4</v>
      </c>
      <c r="DQ202" s="376"/>
      <c r="DR202" s="376"/>
      <c r="DS202" s="385">
        <v>0</v>
      </c>
      <c r="DT202" s="385">
        <v>0</v>
      </c>
      <c r="DU202" s="385">
        <v>0</v>
      </c>
      <c r="DV202" s="385">
        <v>0</v>
      </c>
      <c r="DW202" s="385">
        <v>0</v>
      </c>
      <c r="DX202" s="385">
        <v>0</v>
      </c>
      <c r="DY202" s="385" t="s">
        <v>2733</v>
      </c>
      <c r="DZ202" s="14">
        <v>103633</v>
      </c>
      <c r="EA202" s="426"/>
      <c r="EB202" s="398">
        <v>18</v>
      </c>
      <c r="EC202" s="398" t="s">
        <v>1372</v>
      </c>
      <c r="ED202" s="398" t="s">
        <v>1370</v>
      </c>
      <c r="EF202" s="601">
        <f t="shared" si="559"/>
        <v>0.6</v>
      </c>
      <c r="EG202" s="597">
        <f t="shared" ref="EG202:EG265" si="560">BC202</f>
        <v>100</v>
      </c>
      <c r="EI202" s="605">
        <f t="shared" si="513"/>
        <v>102</v>
      </c>
    </row>
    <row r="203" spans="1:139" s="372" customFormat="1" ht="16.149999999999999" customHeight="1">
      <c r="A203" s="573" t="s">
        <v>69</v>
      </c>
      <c r="B203" s="530" t="s">
        <v>453</v>
      </c>
      <c r="C203" s="530" t="s">
        <v>453</v>
      </c>
      <c r="D203" s="393" t="s">
        <v>175</v>
      </c>
      <c r="E203" s="393" t="s">
        <v>454</v>
      </c>
      <c r="F203" s="396"/>
      <c r="G203" s="395">
        <v>106</v>
      </c>
      <c r="H203" s="393" t="s">
        <v>269</v>
      </c>
      <c r="I203" s="393" t="s">
        <v>396</v>
      </c>
      <c r="J203" s="393" t="s">
        <v>48</v>
      </c>
      <c r="K203" s="393"/>
      <c r="L203" s="393" t="s">
        <v>2130</v>
      </c>
      <c r="M203" s="396"/>
      <c r="N203" s="392">
        <v>43858</v>
      </c>
      <c r="O203" s="408">
        <v>3</v>
      </c>
      <c r="P203" s="14">
        <v>120233</v>
      </c>
      <c r="Q203" s="14">
        <v>120233</v>
      </c>
      <c r="R203" s="576">
        <v>184</v>
      </c>
      <c r="S203" s="391">
        <v>90</v>
      </c>
      <c r="T203" s="382">
        <v>0</v>
      </c>
      <c r="U203" s="382">
        <v>0</v>
      </c>
      <c r="V203" s="423">
        <v>80</v>
      </c>
      <c r="W203" s="1882">
        <v>80</v>
      </c>
      <c r="X203" s="382">
        <f t="shared" si="445"/>
        <v>0</v>
      </c>
      <c r="Y203" s="423">
        <v>0</v>
      </c>
      <c r="Z203" s="1882">
        <v>0</v>
      </c>
      <c r="AA203" s="382">
        <f t="shared" si="546"/>
        <v>0</v>
      </c>
      <c r="AB203" s="423">
        <v>0</v>
      </c>
      <c r="AC203" s="1882">
        <v>0</v>
      </c>
      <c r="AD203" s="569">
        <v>1.875</v>
      </c>
      <c r="AE203" s="569">
        <v>1.875</v>
      </c>
      <c r="AF203" s="382">
        <f t="shared" si="514"/>
        <v>150.375</v>
      </c>
      <c r="AG203" s="382">
        <f t="shared" si="515"/>
        <v>125</v>
      </c>
      <c r="AH203" s="382">
        <f t="shared" si="516"/>
        <v>0</v>
      </c>
      <c r="AI203" s="382">
        <f t="shared" si="517"/>
        <v>0</v>
      </c>
      <c r="AJ203" s="382">
        <f t="shared" si="518"/>
        <v>0</v>
      </c>
      <c r="AK203" s="382">
        <f t="shared" si="519"/>
        <v>0</v>
      </c>
      <c r="AL203" s="382">
        <f t="shared" si="520"/>
        <v>0</v>
      </c>
      <c r="AM203" s="382">
        <f t="shared" si="521"/>
        <v>0</v>
      </c>
      <c r="AN203" s="453">
        <f t="shared" si="522"/>
        <v>31.5</v>
      </c>
      <c r="AO203" s="457">
        <f t="shared" si="485"/>
        <v>150</v>
      </c>
      <c r="AP203" s="455">
        <f t="shared" si="523"/>
        <v>16</v>
      </c>
      <c r="AQ203" s="383">
        <f t="shared" si="524"/>
        <v>0</v>
      </c>
      <c r="AR203" s="383">
        <f t="shared" si="525"/>
        <v>0</v>
      </c>
      <c r="AS203" s="383">
        <f t="shared" si="526"/>
        <v>0</v>
      </c>
      <c r="AT203" s="383">
        <f t="shared" si="527"/>
        <v>0</v>
      </c>
      <c r="AU203" s="383">
        <f t="shared" si="528"/>
        <v>0</v>
      </c>
      <c r="AV203" s="383">
        <f t="shared" si="529"/>
        <v>0</v>
      </c>
      <c r="AW203" s="383">
        <f t="shared" si="530"/>
        <v>32</v>
      </c>
      <c r="AX203" s="383">
        <f t="shared" si="547"/>
        <v>80</v>
      </c>
      <c r="AY203" s="383">
        <v>150</v>
      </c>
      <c r="AZ203" s="383">
        <f t="shared" si="443"/>
        <v>0</v>
      </c>
      <c r="BA203" s="382">
        <f t="shared" si="548"/>
        <v>0</v>
      </c>
      <c r="BB203" s="423">
        <v>0</v>
      </c>
      <c r="BC203" s="506">
        <f t="shared" si="541"/>
        <v>80</v>
      </c>
      <c r="BD203" s="382">
        <f t="shared" si="542"/>
        <v>0</v>
      </c>
      <c r="BE203" s="453">
        <f t="shared" si="543"/>
        <v>0</v>
      </c>
      <c r="BF203" s="382">
        <f t="shared" si="549"/>
        <v>-246</v>
      </c>
      <c r="BG203" s="1882">
        <v>41</v>
      </c>
      <c r="BH203" s="1882">
        <v>125</v>
      </c>
      <c r="BI203" s="1882">
        <v>0</v>
      </c>
      <c r="BJ203" s="1882">
        <v>0</v>
      </c>
      <c r="BK203" s="1882">
        <v>0</v>
      </c>
      <c r="BL203" s="1882">
        <v>0</v>
      </c>
      <c r="BM203" s="1882">
        <v>0</v>
      </c>
      <c r="BN203" s="1882">
        <v>0</v>
      </c>
      <c r="BO203" s="1882">
        <v>0</v>
      </c>
      <c r="BP203" s="1882">
        <v>36</v>
      </c>
      <c r="BQ203" s="1882">
        <v>61</v>
      </c>
      <c r="BR203" s="1882">
        <v>65</v>
      </c>
      <c r="BS203" s="1882">
        <v>70</v>
      </c>
      <c r="BT203" s="13"/>
      <c r="BU203" s="384">
        <f t="shared" si="550"/>
        <v>0</v>
      </c>
      <c r="BV203" s="385">
        <f t="shared" si="551"/>
        <v>0</v>
      </c>
      <c r="BW203" s="386">
        <f t="shared" si="552"/>
        <v>0</v>
      </c>
      <c r="BX203" s="3"/>
      <c r="BY203" s="387">
        <f t="shared" si="544"/>
        <v>0</v>
      </c>
      <c r="BZ203" s="382">
        <f t="shared" si="553"/>
        <v>0</v>
      </c>
      <c r="CA203" s="382">
        <f t="shared" si="554"/>
        <v>0</v>
      </c>
      <c r="CB203" s="382">
        <f t="shared" si="555"/>
        <v>150</v>
      </c>
      <c r="CC203" s="382">
        <f t="shared" si="504"/>
        <v>125</v>
      </c>
      <c r="CD203" s="382">
        <f t="shared" si="505"/>
        <v>0</v>
      </c>
      <c r="CE203" s="382">
        <f t="shared" si="506"/>
        <v>0</v>
      </c>
      <c r="CF203" s="382">
        <f t="shared" si="507"/>
        <v>0</v>
      </c>
      <c r="CG203" s="382">
        <f t="shared" si="508"/>
        <v>0</v>
      </c>
      <c r="CH203" s="382">
        <f t="shared" si="509"/>
        <v>0</v>
      </c>
      <c r="CI203" s="382">
        <f t="shared" si="510"/>
        <v>0</v>
      </c>
      <c r="CJ203" s="382">
        <f t="shared" si="511"/>
        <v>32</v>
      </c>
      <c r="CK203" s="388">
        <f t="shared" si="512"/>
        <v>64</v>
      </c>
      <c r="CL203" s="3"/>
      <c r="CM203" s="384">
        <f t="shared" si="545"/>
        <v>80</v>
      </c>
      <c r="CN203" s="385">
        <f t="shared" si="556"/>
        <v>0</v>
      </c>
      <c r="CO203" s="385">
        <f t="shared" si="531"/>
        <v>150</v>
      </c>
      <c r="CP203" s="385">
        <f t="shared" si="532"/>
        <v>16</v>
      </c>
      <c r="CQ203" s="385">
        <f t="shared" si="533"/>
        <v>0</v>
      </c>
      <c r="CR203" s="385">
        <f t="shared" si="534"/>
        <v>0</v>
      </c>
      <c r="CS203" s="385">
        <f t="shared" si="535"/>
        <v>0</v>
      </c>
      <c r="CT203" s="385">
        <f t="shared" si="536"/>
        <v>0</v>
      </c>
      <c r="CU203" s="385">
        <f t="shared" si="537"/>
        <v>0</v>
      </c>
      <c r="CV203" s="385">
        <f t="shared" si="538"/>
        <v>0</v>
      </c>
      <c r="CW203" s="385">
        <f t="shared" si="539"/>
        <v>32</v>
      </c>
      <c r="CX203" s="386">
        <f t="shared" si="540"/>
        <v>32</v>
      </c>
      <c r="CY203" s="3"/>
      <c r="CZ203" s="586">
        <v>420</v>
      </c>
      <c r="DA203" s="582">
        <v>211</v>
      </c>
      <c r="DB203" s="391">
        <v>207</v>
      </c>
      <c r="DC203" s="576">
        <v>184</v>
      </c>
      <c r="DD203" s="389">
        <v>2</v>
      </c>
      <c r="DE203" s="390">
        <v>88</v>
      </c>
      <c r="DF203" s="390">
        <v>0</v>
      </c>
      <c r="DG203" s="390">
        <v>0</v>
      </c>
      <c r="DH203" s="390">
        <f t="shared" si="557"/>
        <v>0</v>
      </c>
      <c r="DI203" s="390"/>
      <c r="DJ203" s="390"/>
      <c r="DK203" s="390"/>
      <c r="DL203" s="390"/>
      <c r="DM203" s="390"/>
      <c r="DN203" s="390"/>
      <c r="DO203" s="390"/>
      <c r="DP203" s="391">
        <f t="shared" si="558"/>
        <v>90</v>
      </c>
      <c r="DQ203" s="376"/>
      <c r="DR203" s="376"/>
      <c r="DS203" s="385">
        <v>0</v>
      </c>
      <c r="DT203" s="385">
        <v>0</v>
      </c>
      <c r="DU203" s="385">
        <v>0</v>
      </c>
      <c r="DV203" s="385">
        <v>0</v>
      </c>
      <c r="DW203" s="385">
        <v>0</v>
      </c>
      <c r="DX203" s="385">
        <v>0</v>
      </c>
      <c r="DY203" s="385" t="s">
        <v>2733</v>
      </c>
      <c r="DZ203" s="14">
        <v>120233</v>
      </c>
      <c r="EA203" s="426"/>
      <c r="EB203" s="398">
        <v>20</v>
      </c>
      <c r="EC203" s="398" t="s">
        <v>1372</v>
      </c>
      <c r="ED203" s="398" t="s">
        <v>1370</v>
      </c>
      <c r="EF203" s="601">
        <f t="shared" si="559"/>
        <v>0</v>
      </c>
      <c r="EG203" s="597">
        <f t="shared" si="560"/>
        <v>80</v>
      </c>
      <c r="EI203" s="605">
        <f t="shared" si="513"/>
        <v>80</v>
      </c>
    </row>
    <row r="204" spans="1:139" s="372" customFormat="1" ht="16.149999999999999" customHeight="1">
      <c r="A204" s="573" t="s">
        <v>69</v>
      </c>
      <c r="B204" s="530" t="s">
        <v>455</v>
      </c>
      <c r="C204" s="530" t="s">
        <v>455</v>
      </c>
      <c r="D204" s="393" t="s">
        <v>175</v>
      </c>
      <c r="E204" s="393" t="s">
        <v>456</v>
      </c>
      <c r="F204" s="396"/>
      <c r="G204" s="395">
        <v>110</v>
      </c>
      <c r="H204" s="393" t="s">
        <v>269</v>
      </c>
      <c r="I204" s="393" t="s">
        <v>396</v>
      </c>
      <c r="J204" s="393" t="s">
        <v>48</v>
      </c>
      <c r="K204" s="393"/>
      <c r="L204" s="393" t="s">
        <v>2130</v>
      </c>
      <c r="M204" s="396"/>
      <c r="N204" s="392">
        <v>43858</v>
      </c>
      <c r="O204" s="408">
        <v>3</v>
      </c>
      <c r="P204" s="14">
        <v>120233</v>
      </c>
      <c r="Q204" s="14">
        <v>120233</v>
      </c>
      <c r="R204" s="576">
        <v>336</v>
      </c>
      <c r="S204" s="391">
        <v>1</v>
      </c>
      <c r="T204" s="382">
        <v>0</v>
      </c>
      <c r="U204" s="382">
        <v>1</v>
      </c>
      <c r="V204" s="423">
        <v>80</v>
      </c>
      <c r="W204" s="1882">
        <v>80</v>
      </c>
      <c r="X204" s="382">
        <f t="shared" si="445"/>
        <v>1</v>
      </c>
      <c r="Y204" s="423">
        <v>0</v>
      </c>
      <c r="Z204" s="1882">
        <v>1</v>
      </c>
      <c r="AA204" s="382">
        <f t="shared" si="546"/>
        <v>0</v>
      </c>
      <c r="AB204" s="423">
        <v>0</v>
      </c>
      <c r="AC204" s="1882">
        <v>0</v>
      </c>
      <c r="AD204" s="569">
        <v>1.875</v>
      </c>
      <c r="AE204" s="569">
        <v>1.875</v>
      </c>
      <c r="AF204" s="382">
        <f t="shared" si="514"/>
        <v>257.875</v>
      </c>
      <c r="AG204" s="382">
        <f t="shared" si="515"/>
        <v>217</v>
      </c>
      <c r="AH204" s="382">
        <f t="shared" si="516"/>
        <v>0</v>
      </c>
      <c r="AI204" s="382">
        <f t="shared" si="517"/>
        <v>0</v>
      </c>
      <c r="AJ204" s="382">
        <f t="shared" si="518"/>
        <v>0</v>
      </c>
      <c r="AK204" s="382">
        <f t="shared" si="519"/>
        <v>0</v>
      </c>
      <c r="AL204" s="382">
        <f t="shared" si="520"/>
        <v>0</v>
      </c>
      <c r="AM204" s="382">
        <f t="shared" si="521"/>
        <v>0</v>
      </c>
      <c r="AN204" s="453">
        <f t="shared" si="522"/>
        <v>31.5</v>
      </c>
      <c r="AO204" s="457">
        <f t="shared" si="485"/>
        <v>258</v>
      </c>
      <c r="AP204" s="455">
        <f t="shared" si="523"/>
        <v>27</v>
      </c>
      <c r="AQ204" s="383">
        <f t="shared" si="524"/>
        <v>0</v>
      </c>
      <c r="AR204" s="383">
        <f t="shared" si="525"/>
        <v>0</v>
      </c>
      <c r="AS204" s="383">
        <f t="shared" si="526"/>
        <v>0</v>
      </c>
      <c r="AT204" s="383">
        <f t="shared" si="527"/>
        <v>0</v>
      </c>
      <c r="AU204" s="383">
        <f t="shared" si="528"/>
        <v>0</v>
      </c>
      <c r="AV204" s="383">
        <f t="shared" si="529"/>
        <v>0</v>
      </c>
      <c r="AW204" s="383">
        <f t="shared" si="530"/>
        <v>32</v>
      </c>
      <c r="AX204" s="383">
        <f t="shared" si="547"/>
        <v>81</v>
      </c>
      <c r="AY204" s="383">
        <v>258</v>
      </c>
      <c r="AZ204" s="383">
        <f t="shared" ref="AZ204:AZ267" si="561">AO204-AY204</f>
        <v>0</v>
      </c>
      <c r="BA204" s="382">
        <f t="shared" si="548"/>
        <v>0</v>
      </c>
      <c r="BB204" s="423">
        <v>0</v>
      </c>
      <c r="BC204" s="506">
        <f t="shared" si="541"/>
        <v>80</v>
      </c>
      <c r="BD204" s="382">
        <f t="shared" si="542"/>
        <v>1</v>
      </c>
      <c r="BE204" s="453">
        <f t="shared" si="543"/>
        <v>0</v>
      </c>
      <c r="BF204" s="382">
        <f t="shared" si="549"/>
        <v>-365</v>
      </c>
      <c r="BG204" s="1882">
        <v>68</v>
      </c>
      <c r="BH204" s="1882">
        <v>217</v>
      </c>
      <c r="BI204" s="1882">
        <v>0</v>
      </c>
      <c r="BJ204" s="1882">
        <v>0</v>
      </c>
      <c r="BK204" s="1882">
        <v>0</v>
      </c>
      <c r="BL204" s="1882">
        <v>0</v>
      </c>
      <c r="BM204" s="1882">
        <v>0</v>
      </c>
      <c r="BN204" s="1882">
        <v>0</v>
      </c>
      <c r="BO204" s="1882">
        <v>0</v>
      </c>
      <c r="BP204" s="1882">
        <v>36</v>
      </c>
      <c r="BQ204" s="1882">
        <v>65</v>
      </c>
      <c r="BR204" s="1882">
        <v>70</v>
      </c>
      <c r="BS204" s="1882">
        <v>75</v>
      </c>
      <c r="BT204" s="13"/>
      <c r="BU204" s="384">
        <f t="shared" si="550"/>
        <v>1.2500000000000001E-2</v>
      </c>
      <c r="BV204" s="385">
        <f t="shared" si="551"/>
        <v>1</v>
      </c>
      <c r="BW204" s="386">
        <f t="shared" si="552"/>
        <v>0</v>
      </c>
      <c r="BX204" s="3"/>
      <c r="BY204" s="387">
        <f t="shared" si="544"/>
        <v>1</v>
      </c>
      <c r="BZ204" s="382">
        <f t="shared" si="553"/>
        <v>1</v>
      </c>
      <c r="CA204" s="382">
        <f t="shared" si="554"/>
        <v>0</v>
      </c>
      <c r="CB204" s="382">
        <f t="shared" si="555"/>
        <v>258</v>
      </c>
      <c r="CC204" s="382">
        <f t="shared" si="504"/>
        <v>217</v>
      </c>
      <c r="CD204" s="382">
        <f t="shared" si="505"/>
        <v>0</v>
      </c>
      <c r="CE204" s="382">
        <f t="shared" si="506"/>
        <v>0</v>
      </c>
      <c r="CF204" s="382">
        <f t="shared" si="507"/>
        <v>0</v>
      </c>
      <c r="CG204" s="382">
        <f t="shared" si="508"/>
        <v>0</v>
      </c>
      <c r="CH204" s="382">
        <f t="shared" si="509"/>
        <v>0</v>
      </c>
      <c r="CI204" s="382">
        <f t="shared" si="510"/>
        <v>0</v>
      </c>
      <c r="CJ204" s="382">
        <f t="shared" si="511"/>
        <v>32</v>
      </c>
      <c r="CK204" s="388">
        <f t="shared" si="512"/>
        <v>64</v>
      </c>
      <c r="CL204" s="3"/>
      <c r="CM204" s="384">
        <f t="shared" si="545"/>
        <v>80</v>
      </c>
      <c r="CN204" s="385">
        <f t="shared" si="556"/>
        <v>0</v>
      </c>
      <c r="CO204" s="385">
        <f t="shared" si="531"/>
        <v>258</v>
      </c>
      <c r="CP204" s="385">
        <f t="shared" si="532"/>
        <v>27</v>
      </c>
      <c r="CQ204" s="385">
        <f t="shared" si="533"/>
        <v>0</v>
      </c>
      <c r="CR204" s="385">
        <f t="shared" si="534"/>
        <v>0</v>
      </c>
      <c r="CS204" s="385">
        <f t="shared" si="535"/>
        <v>0</v>
      </c>
      <c r="CT204" s="385">
        <f t="shared" si="536"/>
        <v>0</v>
      </c>
      <c r="CU204" s="385">
        <f t="shared" si="537"/>
        <v>0</v>
      </c>
      <c r="CV204" s="385">
        <f t="shared" si="538"/>
        <v>0</v>
      </c>
      <c r="CW204" s="385">
        <f t="shared" si="539"/>
        <v>32</v>
      </c>
      <c r="CX204" s="386">
        <f t="shared" si="540"/>
        <v>32</v>
      </c>
      <c r="CY204" s="3"/>
      <c r="CZ204" s="586">
        <v>246</v>
      </c>
      <c r="DA204" s="582">
        <v>232</v>
      </c>
      <c r="DB204" s="391">
        <v>295</v>
      </c>
      <c r="DC204" s="576">
        <v>336</v>
      </c>
      <c r="DD204" s="389">
        <v>0</v>
      </c>
      <c r="DE204" s="390">
        <v>1</v>
      </c>
      <c r="DF204" s="390">
        <v>0</v>
      </c>
      <c r="DG204" s="390">
        <v>0</v>
      </c>
      <c r="DH204" s="390">
        <f t="shared" si="557"/>
        <v>0</v>
      </c>
      <c r="DI204" s="390"/>
      <c r="DJ204" s="390"/>
      <c r="DK204" s="390"/>
      <c r="DL204" s="390"/>
      <c r="DM204" s="390"/>
      <c r="DN204" s="390"/>
      <c r="DO204" s="390"/>
      <c r="DP204" s="391">
        <f t="shared" si="558"/>
        <v>1</v>
      </c>
      <c r="DQ204" s="376"/>
      <c r="DR204" s="376"/>
      <c r="DS204" s="385">
        <v>0</v>
      </c>
      <c r="DT204" s="385">
        <v>0</v>
      </c>
      <c r="DU204" s="385">
        <v>0</v>
      </c>
      <c r="DV204" s="385">
        <v>0</v>
      </c>
      <c r="DW204" s="385">
        <v>0</v>
      </c>
      <c r="DX204" s="385">
        <v>0</v>
      </c>
      <c r="DY204" s="385" t="s">
        <v>2733</v>
      </c>
      <c r="DZ204" s="14">
        <v>120233</v>
      </c>
      <c r="EA204" s="426"/>
      <c r="EB204" s="398">
        <v>20</v>
      </c>
      <c r="EC204" s="398" t="s">
        <v>1372</v>
      </c>
      <c r="ED204" s="398" t="s">
        <v>1370</v>
      </c>
      <c r="EF204" s="601">
        <f t="shared" si="559"/>
        <v>0.375</v>
      </c>
      <c r="EG204" s="597">
        <f t="shared" si="560"/>
        <v>80</v>
      </c>
      <c r="EI204" s="605">
        <f t="shared" si="513"/>
        <v>81</v>
      </c>
    </row>
    <row r="205" spans="1:139" s="372" customFormat="1" ht="16.149999999999999" customHeight="1">
      <c r="A205" s="573" t="s">
        <v>69</v>
      </c>
      <c r="B205" s="530" t="s">
        <v>457</v>
      </c>
      <c r="C205" s="530" t="s">
        <v>457</v>
      </c>
      <c r="D205" s="393" t="s">
        <v>175</v>
      </c>
      <c r="E205" s="393" t="s">
        <v>458</v>
      </c>
      <c r="F205" s="396"/>
      <c r="G205" s="395">
        <v>110</v>
      </c>
      <c r="H205" s="393" t="s">
        <v>269</v>
      </c>
      <c r="I205" s="393" t="s">
        <v>396</v>
      </c>
      <c r="J205" s="393" t="s">
        <v>48</v>
      </c>
      <c r="K205" s="393"/>
      <c r="L205" s="393" t="s">
        <v>2130</v>
      </c>
      <c r="M205" s="396"/>
      <c r="N205" s="392">
        <v>43910</v>
      </c>
      <c r="O205" s="408">
        <v>3</v>
      </c>
      <c r="P205" s="14">
        <v>121149</v>
      </c>
      <c r="Q205" s="14">
        <v>121149</v>
      </c>
      <c r="R205" s="576">
        <v>536</v>
      </c>
      <c r="S205" s="391">
        <v>6</v>
      </c>
      <c r="T205" s="382">
        <v>0</v>
      </c>
      <c r="U205" s="382">
        <v>1</v>
      </c>
      <c r="V205" s="423">
        <v>0</v>
      </c>
      <c r="W205" s="1882">
        <v>1</v>
      </c>
      <c r="X205" s="382">
        <f t="shared" ref="X205:X268" si="562">U205+V205-W205</f>
        <v>0</v>
      </c>
      <c r="Y205" s="423">
        <v>276</v>
      </c>
      <c r="Z205" s="1882">
        <v>0</v>
      </c>
      <c r="AA205" s="382">
        <f t="shared" si="546"/>
        <v>276</v>
      </c>
      <c r="AB205" s="423">
        <v>0</v>
      </c>
      <c r="AC205" s="1882">
        <v>0</v>
      </c>
      <c r="AD205" s="569">
        <v>1.875</v>
      </c>
      <c r="AE205" s="569">
        <v>1.875</v>
      </c>
      <c r="AF205" s="382">
        <f t="shared" si="514"/>
        <v>724</v>
      </c>
      <c r="AG205" s="382">
        <f t="shared" si="515"/>
        <v>600</v>
      </c>
      <c r="AH205" s="382">
        <f t="shared" si="516"/>
        <v>0</v>
      </c>
      <c r="AI205" s="382">
        <f t="shared" si="517"/>
        <v>0</v>
      </c>
      <c r="AJ205" s="382">
        <f t="shared" si="518"/>
        <v>0</v>
      </c>
      <c r="AK205" s="382">
        <f t="shared" si="519"/>
        <v>0</v>
      </c>
      <c r="AL205" s="382">
        <f t="shared" si="520"/>
        <v>0</v>
      </c>
      <c r="AM205" s="382">
        <f t="shared" si="521"/>
        <v>0</v>
      </c>
      <c r="AN205" s="453">
        <f t="shared" si="522"/>
        <v>83.125</v>
      </c>
      <c r="AO205" s="457">
        <f t="shared" si="485"/>
        <v>448</v>
      </c>
      <c r="AP205" s="455">
        <f t="shared" si="523"/>
        <v>75</v>
      </c>
      <c r="AQ205" s="383">
        <f t="shared" si="524"/>
        <v>0</v>
      </c>
      <c r="AR205" s="383">
        <f t="shared" si="525"/>
        <v>0</v>
      </c>
      <c r="AS205" s="383">
        <f t="shared" si="526"/>
        <v>0</v>
      </c>
      <c r="AT205" s="383">
        <f t="shared" si="527"/>
        <v>0</v>
      </c>
      <c r="AU205" s="383">
        <f t="shared" si="528"/>
        <v>0</v>
      </c>
      <c r="AV205" s="383">
        <f t="shared" si="529"/>
        <v>0</v>
      </c>
      <c r="AW205" s="383">
        <f t="shared" si="530"/>
        <v>83</v>
      </c>
      <c r="AX205" s="383">
        <f t="shared" si="547"/>
        <v>277</v>
      </c>
      <c r="AY205" s="383">
        <v>448</v>
      </c>
      <c r="AZ205" s="383">
        <f t="shared" si="561"/>
        <v>0</v>
      </c>
      <c r="BA205" s="382">
        <f t="shared" si="548"/>
        <v>276</v>
      </c>
      <c r="BB205" s="423">
        <v>0</v>
      </c>
      <c r="BC205" s="506">
        <f t="shared" si="541"/>
        <v>1</v>
      </c>
      <c r="BD205" s="382">
        <f t="shared" si="542"/>
        <v>0</v>
      </c>
      <c r="BE205" s="453">
        <f t="shared" si="543"/>
        <v>0</v>
      </c>
      <c r="BF205" s="382">
        <f t="shared" si="549"/>
        <v>-799</v>
      </c>
      <c r="BG205" s="1882">
        <v>199</v>
      </c>
      <c r="BH205" s="1882">
        <v>600</v>
      </c>
      <c r="BI205" s="1882">
        <v>0</v>
      </c>
      <c r="BJ205" s="1882">
        <v>0</v>
      </c>
      <c r="BK205" s="1882">
        <v>0</v>
      </c>
      <c r="BL205" s="1882">
        <v>0</v>
      </c>
      <c r="BM205" s="1882">
        <v>0</v>
      </c>
      <c r="BN205" s="1882">
        <v>0</v>
      </c>
      <c r="BO205" s="1882">
        <v>0</v>
      </c>
      <c r="BP205" s="1882">
        <v>95</v>
      </c>
      <c r="BQ205" s="1882">
        <v>85</v>
      </c>
      <c r="BR205" s="1882">
        <v>91</v>
      </c>
      <c r="BS205" s="1882">
        <v>97</v>
      </c>
      <c r="BT205" s="13"/>
      <c r="BU205" s="384">
        <f t="shared" si="550"/>
        <v>1</v>
      </c>
      <c r="BV205" s="385">
        <f t="shared" si="551"/>
        <v>0</v>
      </c>
      <c r="BW205" s="386">
        <f t="shared" si="552"/>
        <v>2.1283333333333334</v>
      </c>
      <c r="BX205" s="3"/>
      <c r="BY205" s="387">
        <f t="shared" si="544"/>
        <v>1</v>
      </c>
      <c r="BZ205" s="382">
        <f t="shared" si="553"/>
        <v>0</v>
      </c>
      <c r="CA205" s="382">
        <f t="shared" si="554"/>
        <v>276</v>
      </c>
      <c r="CB205" s="382">
        <f t="shared" si="555"/>
        <v>724</v>
      </c>
      <c r="CC205" s="382">
        <f t="shared" si="504"/>
        <v>600</v>
      </c>
      <c r="CD205" s="382">
        <f t="shared" si="505"/>
        <v>0</v>
      </c>
      <c r="CE205" s="382">
        <f t="shared" si="506"/>
        <v>0</v>
      </c>
      <c r="CF205" s="382">
        <f t="shared" si="507"/>
        <v>0</v>
      </c>
      <c r="CG205" s="382">
        <f t="shared" si="508"/>
        <v>0</v>
      </c>
      <c r="CH205" s="382">
        <f t="shared" si="509"/>
        <v>0</v>
      </c>
      <c r="CI205" s="382">
        <f t="shared" si="510"/>
        <v>0</v>
      </c>
      <c r="CJ205" s="382">
        <f t="shared" si="511"/>
        <v>83</v>
      </c>
      <c r="CK205" s="388">
        <f t="shared" si="512"/>
        <v>166</v>
      </c>
      <c r="CL205" s="3"/>
      <c r="CM205" s="384">
        <f t="shared" si="545"/>
        <v>0</v>
      </c>
      <c r="CN205" s="385">
        <f t="shared" si="556"/>
        <v>276</v>
      </c>
      <c r="CO205" s="385">
        <f t="shared" si="531"/>
        <v>448</v>
      </c>
      <c r="CP205" s="385">
        <f t="shared" si="532"/>
        <v>75</v>
      </c>
      <c r="CQ205" s="385">
        <f t="shared" si="533"/>
        <v>0</v>
      </c>
      <c r="CR205" s="385">
        <f t="shared" si="534"/>
        <v>0</v>
      </c>
      <c r="CS205" s="385">
        <f t="shared" si="535"/>
        <v>0</v>
      </c>
      <c r="CT205" s="385">
        <f t="shared" si="536"/>
        <v>0</v>
      </c>
      <c r="CU205" s="385">
        <f t="shared" si="537"/>
        <v>0</v>
      </c>
      <c r="CV205" s="385">
        <f t="shared" si="538"/>
        <v>0</v>
      </c>
      <c r="CW205" s="385">
        <f t="shared" si="539"/>
        <v>83</v>
      </c>
      <c r="CX205" s="386">
        <f t="shared" si="540"/>
        <v>83</v>
      </c>
      <c r="CY205" s="3"/>
      <c r="CZ205" s="586">
        <v>492</v>
      </c>
      <c r="DA205" s="582">
        <v>320</v>
      </c>
      <c r="DB205" s="391">
        <v>697</v>
      </c>
      <c r="DC205" s="576">
        <v>536</v>
      </c>
      <c r="DD205" s="389">
        <v>4</v>
      </c>
      <c r="DE205" s="390">
        <v>2</v>
      </c>
      <c r="DF205" s="390">
        <v>0</v>
      </c>
      <c r="DG205" s="390">
        <v>0</v>
      </c>
      <c r="DH205" s="390">
        <f t="shared" si="557"/>
        <v>0</v>
      </c>
      <c r="DI205" s="390"/>
      <c r="DJ205" s="390"/>
      <c r="DK205" s="390"/>
      <c r="DL205" s="390"/>
      <c r="DM205" s="390"/>
      <c r="DN205" s="390"/>
      <c r="DO205" s="390"/>
      <c r="DP205" s="391">
        <f t="shared" si="558"/>
        <v>6</v>
      </c>
      <c r="DQ205" s="376"/>
      <c r="DR205" s="376"/>
      <c r="DS205" s="385">
        <v>0</v>
      </c>
      <c r="DT205" s="385">
        <v>0</v>
      </c>
      <c r="DU205" s="385">
        <v>0</v>
      </c>
      <c r="DV205" s="385">
        <v>0</v>
      </c>
      <c r="DW205" s="385">
        <v>0</v>
      </c>
      <c r="DX205" s="385">
        <v>0</v>
      </c>
      <c r="DY205" s="385" t="s">
        <v>2733</v>
      </c>
      <c r="DZ205" s="14">
        <v>121149</v>
      </c>
      <c r="EA205" s="426"/>
      <c r="EB205" s="398">
        <v>21</v>
      </c>
      <c r="EC205" s="398" t="s">
        <v>1372</v>
      </c>
      <c r="ED205" s="398" t="s">
        <v>1370</v>
      </c>
      <c r="EF205" s="601">
        <f t="shared" si="559"/>
        <v>30</v>
      </c>
      <c r="EG205" s="597">
        <f t="shared" si="560"/>
        <v>1</v>
      </c>
      <c r="EI205" s="605">
        <f t="shared" si="513"/>
        <v>277</v>
      </c>
    </row>
    <row r="206" spans="1:139" s="372" customFormat="1" ht="16.149999999999999" customHeight="1">
      <c r="A206" s="573" t="s">
        <v>69</v>
      </c>
      <c r="B206" s="530" t="s">
        <v>459</v>
      </c>
      <c r="C206" s="530" t="s">
        <v>1340</v>
      </c>
      <c r="D206" s="393" t="s">
        <v>175</v>
      </c>
      <c r="E206" s="393" t="s">
        <v>153</v>
      </c>
      <c r="F206" s="396"/>
      <c r="G206" s="395">
        <v>113</v>
      </c>
      <c r="H206" s="393" t="s">
        <v>182</v>
      </c>
      <c r="I206" s="393" t="s">
        <v>425</v>
      </c>
      <c r="J206" s="393" t="s">
        <v>48</v>
      </c>
      <c r="K206" s="393"/>
      <c r="L206" s="393" t="s">
        <v>2130</v>
      </c>
      <c r="M206" s="396"/>
      <c r="N206" s="392">
        <v>43949</v>
      </c>
      <c r="O206" s="408">
        <v>3</v>
      </c>
      <c r="P206" s="14">
        <v>120405</v>
      </c>
      <c r="Q206" s="14">
        <v>120405</v>
      </c>
      <c r="R206" s="576">
        <v>568</v>
      </c>
      <c r="S206" s="391">
        <v>2</v>
      </c>
      <c r="T206" s="382">
        <v>0</v>
      </c>
      <c r="U206" s="382">
        <v>0</v>
      </c>
      <c r="V206" s="423">
        <v>200</v>
      </c>
      <c r="W206" s="1882">
        <v>100</v>
      </c>
      <c r="X206" s="382">
        <f t="shared" si="562"/>
        <v>100</v>
      </c>
      <c r="Y206" s="423">
        <v>0</v>
      </c>
      <c r="Z206" s="1882">
        <v>0</v>
      </c>
      <c r="AA206" s="382">
        <f t="shared" si="546"/>
        <v>100</v>
      </c>
      <c r="AB206" s="423">
        <v>0</v>
      </c>
      <c r="AC206" s="1882">
        <v>0</v>
      </c>
      <c r="AD206" s="569">
        <v>1.875</v>
      </c>
      <c r="AE206" s="569">
        <v>1.875</v>
      </c>
      <c r="AF206" s="382">
        <f t="shared" si="514"/>
        <v>511.5</v>
      </c>
      <c r="AG206" s="382">
        <f t="shared" si="515"/>
        <v>500</v>
      </c>
      <c r="AH206" s="382">
        <f t="shared" si="516"/>
        <v>0</v>
      </c>
      <c r="AI206" s="382">
        <f t="shared" si="517"/>
        <v>0</v>
      </c>
      <c r="AJ206" s="382">
        <f t="shared" si="518"/>
        <v>0</v>
      </c>
      <c r="AK206" s="382">
        <f t="shared" si="519"/>
        <v>0</v>
      </c>
      <c r="AL206" s="382">
        <f t="shared" si="520"/>
        <v>0</v>
      </c>
      <c r="AM206" s="382">
        <f t="shared" si="521"/>
        <v>0</v>
      </c>
      <c r="AN206" s="453">
        <f t="shared" si="522"/>
        <v>83.125</v>
      </c>
      <c r="AO206" s="457">
        <f t="shared" si="485"/>
        <v>412</v>
      </c>
      <c r="AP206" s="455">
        <f t="shared" si="523"/>
        <v>62</v>
      </c>
      <c r="AQ206" s="383">
        <f t="shared" si="524"/>
        <v>0</v>
      </c>
      <c r="AR206" s="383">
        <f t="shared" si="525"/>
        <v>0</v>
      </c>
      <c r="AS206" s="383">
        <f t="shared" si="526"/>
        <v>0</v>
      </c>
      <c r="AT206" s="383">
        <f t="shared" si="527"/>
        <v>0</v>
      </c>
      <c r="AU206" s="383">
        <f t="shared" si="528"/>
        <v>0</v>
      </c>
      <c r="AV206" s="383">
        <f t="shared" si="529"/>
        <v>0</v>
      </c>
      <c r="AW206" s="383">
        <f t="shared" si="530"/>
        <v>83</v>
      </c>
      <c r="AX206" s="383">
        <f t="shared" si="547"/>
        <v>200</v>
      </c>
      <c r="AY206" s="383">
        <v>412</v>
      </c>
      <c r="AZ206" s="383">
        <f t="shared" si="561"/>
        <v>0</v>
      </c>
      <c r="BA206" s="382">
        <f t="shared" si="548"/>
        <v>100</v>
      </c>
      <c r="BB206" s="423">
        <v>0</v>
      </c>
      <c r="BC206" s="506">
        <f t="shared" si="541"/>
        <v>100</v>
      </c>
      <c r="BD206" s="382">
        <f t="shared" si="542"/>
        <v>0</v>
      </c>
      <c r="BE206" s="453">
        <f t="shared" si="543"/>
        <v>0</v>
      </c>
      <c r="BF206" s="382">
        <f t="shared" si="549"/>
        <v>-674</v>
      </c>
      <c r="BG206" s="1882">
        <v>74</v>
      </c>
      <c r="BH206" s="1882">
        <v>500</v>
      </c>
      <c r="BI206" s="1882">
        <v>0</v>
      </c>
      <c r="BJ206" s="1882">
        <v>0</v>
      </c>
      <c r="BK206" s="1882">
        <v>0</v>
      </c>
      <c r="BL206" s="1882">
        <v>0</v>
      </c>
      <c r="BM206" s="1882">
        <v>0</v>
      </c>
      <c r="BN206" s="1882">
        <v>0</v>
      </c>
      <c r="BO206" s="1882">
        <v>0</v>
      </c>
      <c r="BP206" s="1882">
        <v>95</v>
      </c>
      <c r="BQ206" s="1882">
        <v>32</v>
      </c>
      <c r="BR206" s="1882">
        <v>34</v>
      </c>
      <c r="BS206" s="1882">
        <v>36</v>
      </c>
      <c r="BT206" s="13"/>
      <c r="BU206" s="384">
        <f t="shared" si="550"/>
        <v>0</v>
      </c>
      <c r="BV206" s="385">
        <f t="shared" si="551"/>
        <v>4.0540540540540544</v>
      </c>
      <c r="BW206" s="386">
        <f t="shared" si="552"/>
        <v>2.052</v>
      </c>
      <c r="BX206" s="3"/>
      <c r="BY206" s="387">
        <f t="shared" si="544"/>
        <v>0</v>
      </c>
      <c r="BZ206" s="382">
        <f t="shared" si="553"/>
        <v>100</v>
      </c>
      <c r="CA206" s="382">
        <f t="shared" si="554"/>
        <v>100</v>
      </c>
      <c r="CB206" s="382">
        <f t="shared" si="555"/>
        <v>512</v>
      </c>
      <c r="CC206" s="382">
        <f t="shared" si="504"/>
        <v>500</v>
      </c>
      <c r="CD206" s="382">
        <f t="shared" si="505"/>
        <v>0</v>
      </c>
      <c r="CE206" s="382">
        <f t="shared" si="506"/>
        <v>0</v>
      </c>
      <c r="CF206" s="382">
        <f t="shared" si="507"/>
        <v>0</v>
      </c>
      <c r="CG206" s="382">
        <f t="shared" si="508"/>
        <v>0</v>
      </c>
      <c r="CH206" s="382">
        <f t="shared" si="509"/>
        <v>0</v>
      </c>
      <c r="CI206" s="382">
        <f t="shared" si="510"/>
        <v>0</v>
      </c>
      <c r="CJ206" s="382">
        <f t="shared" si="511"/>
        <v>83</v>
      </c>
      <c r="CK206" s="388">
        <f t="shared" si="512"/>
        <v>166</v>
      </c>
      <c r="CL206" s="3"/>
      <c r="CM206" s="384">
        <f t="shared" si="545"/>
        <v>200</v>
      </c>
      <c r="CN206" s="385">
        <f t="shared" si="556"/>
        <v>0</v>
      </c>
      <c r="CO206" s="385">
        <f t="shared" si="531"/>
        <v>412</v>
      </c>
      <c r="CP206" s="385">
        <f t="shared" si="532"/>
        <v>62</v>
      </c>
      <c r="CQ206" s="385">
        <f t="shared" si="533"/>
        <v>0</v>
      </c>
      <c r="CR206" s="385">
        <f t="shared" si="534"/>
        <v>0</v>
      </c>
      <c r="CS206" s="385">
        <f t="shared" si="535"/>
        <v>0</v>
      </c>
      <c r="CT206" s="385">
        <f t="shared" si="536"/>
        <v>0</v>
      </c>
      <c r="CU206" s="385">
        <f t="shared" si="537"/>
        <v>0</v>
      </c>
      <c r="CV206" s="385">
        <f t="shared" si="538"/>
        <v>0</v>
      </c>
      <c r="CW206" s="385">
        <f t="shared" si="539"/>
        <v>83</v>
      </c>
      <c r="CX206" s="386">
        <f t="shared" si="540"/>
        <v>83</v>
      </c>
      <c r="CY206" s="3"/>
      <c r="CZ206" s="586">
        <v>600</v>
      </c>
      <c r="DA206" s="582">
        <v>486</v>
      </c>
      <c r="DB206" s="391">
        <v>590</v>
      </c>
      <c r="DC206" s="576">
        <v>568</v>
      </c>
      <c r="DD206" s="389">
        <v>2</v>
      </c>
      <c r="DE206" s="390">
        <v>0</v>
      </c>
      <c r="DF206" s="390">
        <v>0</v>
      </c>
      <c r="DG206" s="390">
        <v>0</v>
      </c>
      <c r="DH206" s="390">
        <f t="shared" si="557"/>
        <v>0</v>
      </c>
      <c r="DI206" s="390"/>
      <c r="DJ206" s="390"/>
      <c r="DK206" s="390"/>
      <c r="DL206" s="390"/>
      <c r="DM206" s="390"/>
      <c r="DN206" s="390"/>
      <c r="DO206" s="390"/>
      <c r="DP206" s="391">
        <f t="shared" si="558"/>
        <v>2</v>
      </c>
      <c r="DQ206" s="376"/>
      <c r="DR206" s="376"/>
      <c r="DS206" s="385">
        <v>0</v>
      </c>
      <c r="DT206" s="385">
        <v>0</v>
      </c>
      <c r="DU206" s="385">
        <v>0</v>
      </c>
      <c r="DV206" s="385">
        <v>0</v>
      </c>
      <c r="DW206" s="385">
        <v>0</v>
      </c>
      <c r="DX206" s="385">
        <v>0</v>
      </c>
      <c r="DY206" s="385" t="s">
        <v>2733</v>
      </c>
      <c r="DZ206" s="14">
        <v>120405</v>
      </c>
      <c r="EA206" s="426"/>
      <c r="EB206" s="398">
        <v>20</v>
      </c>
      <c r="EC206" s="398" t="s">
        <v>1372</v>
      </c>
      <c r="ED206" s="398" t="s">
        <v>1370</v>
      </c>
      <c r="EF206" s="601">
        <f t="shared" si="559"/>
        <v>0</v>
      </c>
      <c r="EG206" s="597">
        <f t="shared" si="560"/>
        <v>100</v>
      </c>
      <c r="EI206" s="605">
        <f t="shared" si="513"/>
        <v>200</v>
      </c>
    </row>
    <row r="207" spans="1:139" s="372" customFormat="1" ht="16.149999999999999" customHeight="1">
      <c r="A207" s="573" t="s">
        <v>69</v>
      </c>
      <c r="B207" s="530" t="s">
        <v>462</v>
      </c>
      <c r="C207" s="530" t="s">
        <v>460</v>
      </c>
      <c r="D207" s="393" t="s">
        <v>175</v>
      </c>
      <c r="E207" s="393" t="s">
        <v>461</v>
      </c>
      <c r="F207" s="396"/>
      <c r="G207" s="395">
        <v>117</v>
      </c>
      <c r="H207" s="393" t="s">
        <v>269</v>
      </c>
      <c r="I207" s="393" t="s">
        <v>396</v>
      </c>
      <c r="J207" s="393" t="s">
        <v>48</v>
      </c>
      <c r="K207" s="393"/>
      <c r="L207" s="393" t="s">
        <v>2130</v>
      </c>
      <c r="M207" s="396"/>
      <c r="N207" s="392">
        <v>44643</v>
      </c>
      <c r="O207" s="408">
        <v>3</v>
      </c>
      <c r="P207" s="14">
        <v>119832</v>
      </c>
      <c r="Q207" s="14">
        <v>119832</v>
      </c>
      <c r="R207" s="576">
        <v>419</v>
      </c>
      <c r="S207" s="391">
        <v>4</v>
      </c>
      <c r="T207" s="382">
        <v>0</v>
      </c>
      <c r="U207" s="382">
        <v>1</v>
      </c>
      <c r="V207" s="423">
        <v>100</v>
      </c>
      <c r="W207" s="1882">
        <v>100</v>
      </c>
      <c r="X207" s="382">
        <f t="shared" si="562"/>
        <v>1</v>
      </c>
      <c r="Y207" s="423">
        <v>0</v>
      </c>
      <c r="Z207" s="1882">
        <v>1</v>
      </c>
      <c r="AA207" s="382">
        <f t="shared" si="546"/>
        <v>0</v>
      </c>
      <c r="AB207" s="423">
        <v>0</v>
      </c>
      <c r="AC207" s="1882">
        <v>0</v>
      </c>
      <c r="AD207" s="569">
        <v>1.875</v>
      </c>
      <c r="AE207" s="569">
        <v>1.875</v>
      </c>
      <c r="AF207" s="382">
        <f t="shared" si="514"/>
        <v>370.5</v>
      </c>
      <c r="AG207" s="382">
        <f t="shared" si="515"/>
        <v>300</v>
      </c>
      <c r="AH207" s="382">
        <f t="shared" si="516"/>
        <v>0</v>
      </c>
      <c r="AI207" s="382">
        <f t="shared" si="517"/>
        <v>0</v>
      </c>
      <c r="AJ207" s="382">
        <f t="shared" si="518"/>
        <v>0</v>
      </c>
      <c r="AK207" s="382">
        <f t="shared" si="519"/>
        <v>0</v>
      </c>
      <c r="AL207" s="382">
        <f t="shared" si="520"/>
        <v>0</v>
      </c>
      <c r="AM207" s="382">
        <f t="shared" si="521"/>
        <v>0</v>
      </c>
      <c r="AN207" s="453">
        <f t="shared" si="522"/>
        <v>41.125</v>
      </c>
      <c r="AO207" s="457">
        <f t="shared" si="485"/>
        <v>371</v>
      </c>
      <c r="AP207" s="455">
        <f t="shared" si="523"/>
        <v>37</v>
      </c>
      <c r="AQ207" s="383">
        <f t="shared" si="524"/>
        <v>0</v>
      </c>
      <c r="AR207" s="383">
        <f t="shared" si="525"/>
        <v>0</v>
      </c>
      <c r="AS207" s="383">
        <f t="shared" si="526"/>
        <v>0</v>
      </c>
      <c r="AT207" s="383">
        <f t="shared" si="527"/>
        <v>0</v>
      </c>
      <c r="AU207" s="383">
        <f t="shared" si="528"/>
        <v>0</v>
      </c>
      <c r="AV207" s="383">
        <f t="shared" si="529"/>
        <v>0</v>
      </c>
      <c r="AW207" s="383">
        <f t="shared" si="530"/>
        <v>41</v>
      </c>
      <c r="AX207" s="383">
        <f t="shared" si="547"/>
        <v>101</v>
      </c>
      <c r="AY207" s="383">
        <v>371</v>
      </c>
      <c r="AZ207" s="383">
        <f t="shared" si="561"/>
        <v>0</v>
      </c>
      <c r="BA207" s="382">
        <f t="shared" si="548"/>
        <v>0</v>
      </c>
      <c r="BB207" s="423">
        <v>0</v>
      </c>
      <c r="BC207" s="506">
        <f t="shared" si="541"/>
        <v>100</v>
      </c>
      <c r="BD207" s="382">
        <f t="shared" si="542"/>
        <v>1</v>
      </c>
      <c r="BE207" s="453">
        <f t="shared" si="543"/>
        <v>0</v>
      </c>
      <c r="BF207" s="382">
        <f t="shared" si="549"/>
        <v>-508</v>
      </c>
      <c r="BG207" s="1882">
        <v>108</v>
      </c>
      <c r="BH207" s="1882">
        <v>300</v>
      </c>
      <c r="BI207" s="1882">
        <v>0</v>
      </c>
      <c r="BJ207" s="1882">
        <v>0</v>
      </c>
      <c r="BK207" s="1882">
        <v>0</v>
      </c>
      <c r="BL207" s="1882">
        <v>0</v>
      </c>
      <c r="BM207" s="1882">
        <v>0</v>
      </c>
      <c r="BN207" s="1882">
        <v>0</v>
      </c>
      <c r="BO207" s="1882">
        <v>0</v>
      </c>
      <c r="BP207" s="1882">
        <v>47</v>
      </c>
      <c r="BQ207" s="1882">
        <v>24</v>
      </c>
      <c r="BR207" s="1882">
        <v>26</v>
      </c>
      <c r="BS207" s="1882">
        <v>28</v>
      </c>
      <c r="BT207" s="13"/>
      <c r="BU207" s="384">
        <f t="shared" si="550"/>
        <v>0.01</v>
      </c>
      <c r="BV207" s="385">
        <f t="shared" si="551"/>
        <v>1</v>
      </c>
      <c r="BW207" s="386">
        <f t="shared" si="552"/>
        <v>0</v>
      </c>
      <c r="BX207" s="3"/>
      <c r="BY207" s="387">
        <f t="shared" si="544"/>
        <v>1</v>
      </c>
      <c r="BZ207" s="382">
        <f t="shared" si="553"/>
        <v>1</v>
      </c>
      <c r="CA207" s="382">
        <f t="shared" si="554"/>
        <v>0</v>
      </c>
      <c r="CB207" s="382">
        <f t="shared" si="555"/>
        <v>371</v>
      </c>
      <c r="CC207" s="382">
        <f t="shared" si="504"/>
        <v>300</v>
      </c>
      <c r="CD207" s="382">
        <f t="shared" si="505"/>
        <v>0</v>
      </c>
      <c r="CE207" s="382">
        <f t="shared" si="506"/>
        <v>0</v>
      </c>
      <c r="CF207" s="382">
        <f t="shared" si="507"/>
        <v>0</v>
      </c>
      <c r="CG207" s="382">
        <f t="shared" si="508"/>
        <v>0</v>
      </c>
      <c r="CH207" s="382">
        <f t="shared" si="509"/>
        <v>0</v>
      </c>
      <c r="CI207" s="382">
        <f t="shared" si="510"/>
        <v>0</v>
      </c>
      <c r="CJ207" s="382">
        <f t="shared" si="511"/>
        <v>41</v>
      </c>
      <c r="CK207" s="388">
        <f t="shared" si="512"/>
        <v>82</v>
      </c>
      <c r="CL207" s="3"/>
      <c r="CM207" s="384">
        <f t="shared" si="545"/>
        <v>100</v>
      </c>
      <c r="CN207" s="385">
        <f t="shared" si="556"/>
        <v>0</v>
      </c>
      <c r="CO207" s="385">
        <f t="shared" si="531"/>
        <v>371</v>
      </c>
      <c r="CP207" s="385">
        <f t="shared" si="532"/>
        <v>37</v>
      </c>
      <c r="CQ207" s="385">
        <f t="shared" si="533"/>
        <v>0</v>
      </c>
      <c r="CR207" s="385">
        <f t="shared" si="534"/>
        <v>0</v>
      </c>
      <c r="CS207" s="385">
        <f t="shared" si="535"/>
        <v>0</v>
      </c>
      <c r="CT207" s="385">
        <f t="shared" si="536"/>
        <v>0</v>
      </c>
      <c r="CU207" s="385">
        <f t="shared" si="537"/>
        <v>0</v>
      </c>
      <c r="CV207" s="385">
        <f t="shared" si="538"/>
        <v>0</v>
      </c>
      <c r="CW207" s="385">
        <f t="shared" si="539"/>
        <v>41</v>
      </c>
      <c r="CX207" s="386">
        <f t="shared" si="540"/>
        <v>41</v>
      </c>
      <c r="CY207" s="3"/>
      <c r="CZ207" s="586">
        <v>360</v>
      </c>
      <c r="DA207" s="582">
        <v>440</v>
      </c>
      <c r="DB207" s="391">
        <v>534</v>
      </c>
      <c r="DC207" s="576">
        <v>419</v>
      </c>
      <c r="DD207" s="389">
        <v>0</v>
      </c>
      <c r="DE207" s="390">
        <v>0</v>
      </c>
      <c r="DF207" s="390">
        <v>4</v>
      </c>
      <c r="DG207" s="390">
        <v>0</v>
      </c>
      <c r="DH207" s="390">
        <f t="shared" si="557"/>
        <v>0</v>
      </c>
      <c r="DI207" s="390"/>
      <c r="DJ207" s="390"/>
      <c r="DK207" s="390"/>
      <c r="DL207" s="390"/>
      <c r="DM207" s="390"/>
      <c r="DN207" s="390"/>
      <c r="DO207" s="390"/>
      <c r="DP207" s="391">
        <f t="shared" si="558"/>
        <v>4</v>
      </c>
      <c r="DQ207" s="376"/>
      <c r="DR207" s="376"/>
      <c r="DS207" s="385">
        <v>0</v>
      </c>
      <c r="DT207" s="385">
        <v>0</v>
      </c>
      <c r="DU207" s="385">
        <v>0</v>
      </c>
      <c r="DV207" s="385">
        <v>0</v>
      </c>
      <c r="DW207" s="385">
        <v>0</v>
      </c>
      <c r="DX207" s="385">
        <v>0</v>
      </c>
      <c r="DY207" s="385" t="s">
        <v>2733</v>
      </c>
      <c r="DZ207" s="14">
        <v>119832</v>
      </c>
      <c r="EA207" s="426"/>
      <c r="EB207" s="398">
        <v>20</v>
      </c>
      <c r="EC207" s="398" t="s">
        <v>1372</v>
      </c>
      <c r="ED207" s="398" t="s">
        <v>1370</v>
      </c>
      <c r="EF207" s="601">
        <f t="shared" si="559"/>
        <v>0.3</v>
      </c>
      <c r="EG207" s="597">
        <f t="shared" si="560"/>
        <v>100</v>
      </c>
      <c r="EI207" s="605">
        <f t="shared" si="513"/>
        <v>101</v>
      </c>
    </row>
    <row r="208" spans="1:139" s="372" customFormat="1" ht="16.149999999999999" customHeight="1">
      <c r="A208" s="573" t="s">
        <v>1761</v>
      </c>
      <c r="B208" s="407" t="s">
        <v>1741</v>
      </c>
      <c r="C208" s="407" t="s">
        <v>1741</v>
      </c>
      <c r="D208" s="393" t="s">
        <v>175</v>
      </c>
      <c r="E208" s="393" t="s">
        <v>1751</v>
      </c>
      <c r="F208" s="393"/>
      <c r="G208" s="395">
        <v>112</v>
      </c>
      <c r="H208" s="393" t="s">
        <v>269</v>
      </c>
      <c r="I208" s="393" t="s">
        <v>1754</v>
      </c>
      <c r="J208" s="393" t="s">
        <v>48</v>
      </c>
      <c r="K208" s="393"/>
      <c r="L208" s="393" t="s">
        <v>2130</v>
      </c>
      <c r="M208" s="396"/>
      <c r="N208" s="392">
        <v>45124</v>
      </c>
      <c r="O208" s="408">
        <v>3</v>
      </c>
      <c r="P208" s="14">
        <v>122208</v>
      </c>
      <c r="Q208" s="14">
        <v>122208</v>
      </c>
      <c r="R208" s="576">
        <v>520</v>
      </c>
      <c r="S208" s="391">
        <v>0</v>
      </c>
      <c r="T208" s="382">
        <v>0</v>
      </c>
      <c r="U208" s="382">
        <v>0</v>
      </c>
      <c r="V208" s="423">
        <v>43</v>
      </c>
      <c r="W208" s="1882">
        <v>0</v>
      </c>
      <c r="X208" s="382">
        <f t="shared" si="562"/>
        <v>43</v>
      </c>
      <c r="Y208" s="423">
        <v>180</v>
      </c>
      <c r="Z208" s="1882">
        <v>43</v>
      </c>
      <c r="AA208" s="382">
        <f t="shared" si="546"/>
        <v>180</v>
      </c>
      <c r="AB208" s="423">
        <v>0</v>
      </c>
      <c r="AC208" s="1882">
        <v>116</v>
      </c>
      <c r="AD208" s="569">
        <v>1.875</v>
      </c>
      <c r="AE208" s="569">
        <v>1.875</v>
      </c>
      <c r="AF208" s="382">
        <f t="shared" si="514"/>
        <v>247</v>
      </c>
      <c r="AG208" s="382">
        <f t="shared" si="515"/>
        <v>120</v>
      </c>
      <c r="AH208" s="382">
        <f t="shared" si="516"/>
        <v>0</v>
      </c>
      <c r="AI208" s="382">
        <f t="shared" si="517"/>
        <v>0</v>
      </c>
      <c r="AJ208" s="382">
        <f t="shared" si="518"/>
        <v>0</v>
      </c>
      <c r="AK208" s="382">
        <f t="shared" si="519"/>
        <v>0</v>
      </c>
      <c r="AL208" s="382">
        <f t="shared" si="520"/>
        <v>0</v>
      </c>
      <c r="AM208" s="382">
        <f t="shared" si="521"/>
        <v>0</v>
      </c>
      <c r="AN208" s="453">
        <f t="shared" si="522"/>
        <v>63</v>
      </c>
      <c r="AO208" s="457">
        <f t="shared" si="485"/>
        <v>183</v>
      </c>
      <c r="AP208" s="455">
        <f t="shared" si="523"/>
        <v>15</v>
      </c>
      <c r="AQ208" s="383">
        <f t="shared" si="524"/>
        <v>0</v>
      </c>
      <c r="AR208" s="383">
        <f t="shared" si="525"/>
        <v>0</v>
      </c>
      <c r="AS208" s="383">
        <f t="shared" si="526"/>
        <v>0</v>
      </c>
      <c r="AT208" s="383">
        <f t="shared" si="527"/>
        <v>0</v>
      </c>
      <c r="AU208" s="383">
        <f t="shared" si="528"/>
        <v>0</v>
      </c>
      <c r="AV208" s="383">
        <f t="shared" si="529"/>
        <v>0</v>
      </c>
      <c r="AW208" s="383">
        <f t="shared" si="530"/>
        <v>63</v>
      </c>
      <c r="AX208" s="383">
        <f t="shared" si="547"/>
        <v>223</v>
      </c>
      <c r="AY208" s="383">
        <v>183</v>
      </c>
      <c r="AZ208" s="383">
        <f t="shared" si="561"/>
        <v>0</v>
      </c>
      <c r="BA208" s="382">
        <f t="shared" si="548"/>
        <v>64</v>
      </c>
      <c r="BB208" s="423">
        <v>0</v>
      </c>
      <c r="BC208" s="506">
        <f t="shared" si="541"/>
        <v>0</v>
      </c>
      <c r="BD208" s="382">
        <f t="shared" si="542"/>
        <v>43</v>
      </c>
      <c r="BE208" s="453">
        <f t="shared" si="543"/>
        <v>116</v>
      </c>
      <c r="BF208" s="382">
        <f t="shared" si="549"/>
        <v>-421</v>
      </c>
      <c r="BG208" s="1882">
        <v>142</v>
      </c>
      <c r="BH208" s="1882">
        <v>120</v>
      </c>
      <c r="BI208" s="1882">
        <v>0</v>
      </c>
      <c r="BJ208" s="1882">
        <v>0</v>
      </c>
      <c r="BK208" s="1882">
        <v>0</v>
      </c>
      <c r="BL208" s="1882">
        <v>0</v>
      </c>
      <c r="BM208" s="1882">
        <v>0</v>
      </c>
      <c r="BN208" s="1882">
        <v>0</v>
      </c>
      <c r="BO208" s="1882">
        <v>0</v>
      </c>
      <c r="BP208" s="1882">
        <v>72</v>
      </c>
      <c r="BQ208" s="1882">
        <v>106</v>
      </c>
      <c r="BR208" s="1882">
        <v>113</v>
      </c>
      <c r="BS208" s="1882">
        <v>121</v>
      </c>
      <c r="BT208" s="13"/>
      <c r="BU208" s="384">
        <f t="shared" si="550"/>
        <v>0</v>
      </c>
      <c r="BV208" s="385">
        <f t="shared" si="551"/>
        <v>1</v>
      </c>
      <c r="BW208" s="386">
        <f t="shared" si="552"/>
        <v>1.4507042253521127</v>
      </c>
      <c r="BX208" s="3"/>
      <c r="BY208" s="387">
        <f t="shared" si="544"/>
        <v>0</v>
      </c>
      <c r="BZ208" s="382">
        <f t="shared" si="553"/>
        <v>43</v>
      </c>
      <c r="CA208" s="382">
        <f t="shared" si="554"/>
        <v>180</v>
      </c>
      <c r="CB208" s="382">
        <f t="shared" si="555"/>
        <v>247</v>
      </c>
      <c r="CC208" s="382">
        <f t="shared" si="504"/>
        <v>120</v>
      </c>
      <c r="CD208" s="382">
        <f t="shared" si="505"/>
        <v>0</v>
      </c>
      <c r="CE208" s="382">
        <f t="shared" si="506"/>
        <v>0</v>
      </c>
      <c r="CF208" s="382">
        <f t="shared" si="507"/>
        <v>0</v>
      </c>
      <c r="CG208" s="382">
        <f t="shared" si="508"/>
        <v>0</v>
      </c>
      <c r="CH208" s="382">
        <f t="shared" si="509"/>
        <v>0</v>
      </c>
      <c r="CI208" s="382">
        <f t="shared" si="510"/>
        <v>0</v>
      </c>
      <c r="CJ208" s="382">
        <f t="shared" si="511"/>
        <v>63</v>
      </c>
      <c r="CK208" s="388">
        <f t="shared" si="512"/>
        <v>126</v>
      </c>
      <c r="CL208" s="3"/>
      <c r="CM208" s="384">
        <f t="shared" si="545"/>
        <v>43</v>
      </c>
      <c r="CN208" s="385">
        <f t="shared" si="556"/>
        <v>180</v>
      </c>
      <c r="CO208" s="385">
        <f t="shared" si="531"/>
        <v>183</v>
      </c>
      <c r="CP208" s="385">
        <f t="shared" si="532"/>
        <v>15</v>
      </c>
      <c r="CQ208" s="385">
        <f t="shared" si="533"/>
        <v>0</v>
      </c>
      <c r="CR208" s="385">
        <f t="shared" si="534"/>
        <v>0</v>
      </c>
      <c r="CS208" s="385">
        <f t="shared" si="535"/>
        <v>0</v>
      </c>
      <c r="CT208" s="385">
        <f t="shared" si="536"/>
        <v>0</v>
      </c>
      <c r="CU208" s="385">
        <f t="shared" si="537"/>
        <v>0</v>
      </c>
      <c r="CV208" s="385">
        <f t="shared" si="538"/>
        <v>0</v>
      </c>
      <c r="CW208" s="385">
        <f t="shared" si="539"/>
        <v>63</v>
      </c>
      <c r="CX208" s="386">
        <f t="shared" si="540"/>
        <v>63</v>
      </c>
      <c r="CY208" s="3"/>
      <c r="CZ208" s="586"/>
      <c r="DA208" s="582"/>
      <c r="DB208" s="391">
        <v>210</v>
      </c>
      <c r="DC208" s="576">
        <v>520</v>
      </c>
      <c r="DD208" s="389">
        <v>0</v>
      </c>
      <c r="DE208" s="390">
        <v>0</v>
      </c>
      <c r="DF208" s="390">
        <v>0</v>
      </c>
      <c r="DG208" s="390">
        <v>0</v>
      </c>
      <c r="DH208" s="390">
        <f t="shared" si="557"/>
        <v>0</v>
      </c>
      <c r="DI208" s="390"/>
      <c r="DJ208" s="390"/>
      <c r="DK208" s="390"/>
      <c r="DL208" s="390"/>
      <c r="DM208" s="390"/>
      <c r="DN208" s="390"/>
      <c r="DO208" s="390"/>
      <c r="DP208" s="391">
        <f t="shared" si="558"/>
        <v>0</v>
      </c>
      <c r="DQ208" s="376"/>
      <c r="DR208" s="376"/>
      <c r="DS208" s="385">
        <v>0</v>
      </c>
      <c r="DT208" s="385">
        <v>0</v>
      </c>
      <c r="DU208" s="385">
        <v>0</v>
      </c>
      <c r="DV208" s="385">
        <v>0</v>
      </c>
      <c r="DW208" s="385">
        <v>0</v>
      </c>
      <c r="DX208" s="385">
        <v>0</v>
      </c>
      <c r="DY208" s="385" t="s">
        <v>2733</v>
      </c>
      <c r="DZ208" s="14">
        <v>122208</v>
      </c>
      <c r="EA208" s="426"/>
      <c r="EB208" s="398">
        <v>20</v>
      </c>
      <c r="EC208" s="398" t="s">
        <v>1763</v>
      </c>
      <c r="ED208" s="398" t="s">
        <v>1370</v>
      </c>
      <c r="EF208" s="601" t="str">
        <f t="shared" si="559"/>
        <v>ok</v>
      </c>
      <c r="EG208" s="597">
        <f t="shared" si="560"/>
        <v>0</v>
      </c>
      <c r="EI208" s="605">
        <f t="shared" si="513"/>
        <v>223</v>
      </c>
    </row>
    <row r="209" spans="1:139" s="372" customFormat="1" ht="16.149999999999999" customHeight="1">
      <c r="A209" s="573" t="s">
        <v>69</v>
      </c>
      <c r="B209" s="530" t="s">
        <v>463</v>
      </c>
      <c r="C209" s="530" t="s">
        <v>463</v>
      </c>
      <c r="D209" s="393" t="s">
        <v>175</v>
      </c>
      <c r="E209" s="393" t="s">
        <v>464</v>
      </c>
      <c r="F209" s="396"/>
      <c r="G209" s="395">
        <v>110</v>
      </c>
      <c r="H209" s="393" t="s">
        <v>269</v>
      </c>
      <c r="I209" s="393" t="s">
        <v>396</v>
      </c>
      <c r="J209" s="393" t="s">
        <v>48</v>
      </c>
      <c r="K209" s="393"/>
      <c r="L209" s="393" t="s">
        <v>2130</v>
      </c>
      <c r="M209" s="396"/>
      <c r="N209" s="392">
        <v>43858</v>
      </c>
      <c r="O209" s="408">
        <v>3</v>
      </c>
      <c r="P209" s="14">
        <v>122208</v>
      </c>
      <c r="Q209" s="14">
        <v>122208</v>
      </c>
      <c r="R209" s="576">
        <v>2122</v>
      </c>
      <c r="S209" s="391">
        <v>4</v>
      </c>
      <c r="T209" s="382">
        <v>0</v>
      </c>
      <c r="U209" s="382">
        <v>1</v>
      </c>
      <c r="V209" s="423">
        <v>0</v>
      </c>
      <c r="W209" s="1882">
        <v>1</v>
      </c>
      <c r="X209" s="382">
        <f t="shared" si="562"/>
        <v>0</v>
      </c>
      <c r="Y209" s="423">
        <v>584</v>
      </c>
      <c r="Z209" s="1882">
        <v>0</v>
      </c>
      <c r="AA209" s="382">
        <f t="shared" si="546"/>
        <v>584</v>
      </c>
      <c r="AB209" s="423">
        <v>0</v>
      </c>
      <c r="AC209" s="1882">
        <v>584</v>
      </c>
      <c r="AD209" s="569">
        <v>1.875</v>
      </c>
      <c r="AE209" s="569">
        <v>1.875</v>
      </c>
      <c r="AF209" s="382">
        <f t="shared" si="514"/>
        <v>1318</v>
      </c>
      <c r="AG209" s="382">
        <f t="shared" si="515"/>
        <v>600</v>
      </c>
      <c r="AH209" s="382">
        <f t="shared" si="516"/>
        <v>0</v>
      </c>
      <c r="AI209" s="382">
        <f t="shared" si="517"/>
        <v>0</v>
      </c>
      <c r="AJ209" s="382">
        <f t="shared" si="518"/>
        <v>0</v>
      </c>
      <c r="AK209" s="382">
        <f t="shared" si="519"/>
        <v>0</v>
      </c>
      <c r="AL209" s="382">
        <f t="shared" si="520"/>
        <v>0</v>
      </c>
      <c r="AM209" s="382">
        <f t="shared" si="521"/>
        <v>0</v>
      </c>
      <c r="AN209" s="453">
        <f t="shared" si="522"/>
        <v>109.375</v>
      </c>
      <c r="AO209" s="457">
        <f t="shared" si="485"/>
        <v>1318</v>
      </c>
      <c r="AP209" s="455">
        <f t="shared" si="523"/>
        <v>75</v>
      </c>
      <c r="AQ209" s="383">
        <f t="shared" si="524"/>
        <v>0</v>
      </c>
      <c r="AR209" s="383">
        <f t="shared" si="525"/>
        <v>0</v>
      </c>
      <c r="AS209" s="383">
        <f t="shared" si="526"/>
        <v>0</v>
      </c>
      <c r="AT209" s="383">
        <f t="shared" si="527"/>
        <v>0</v>
      </c>
      <c r="AU209" s="383">
        <f t="shared" si="528"/>
        <v>0</v>
      </c>
      <c r="AV209" s="383">
        <f t="shared" si="529"/>
        <v>0</v>
      </c>
      <c r="AW209" s="383">
        <f t="shared" si="530"/>
        <v>109</v>
      </c>
      <c r="AX209" s="383">
        <f t="shared" si="547"/>
        <v>585</v>
      </c>
      <c r="AY209" s="383">
        <v>1318</v>
      </c>
      <c r="AZ209" s="383">
        <f t="shared" si="561"/>
        <v>0</v>
      </c>
      <c r="BA209" s="382">
        <f t="shared" si="548"/>
        <v>0</v>
      </c>
      <c r="BB209" s="423">
        <v>0</v>
      </c>
      <c r="BC209" s="506">
        <f t="shared" si="541"/>
        <v>1</v>
      </c>
      <c r="BD209" s="382">
        <f t="shared" si="542"/>
        <v>0</v>
      </c>
      <c r="BE209" s="453">
        <f t="shared" si="543"/>
        <v>584</v>
      </c>
      <c r="BF209" s="382">
        <f t="shared" si="549"/>
        <v>-1977</v>
      </c>
      <c r="BG209" s="1882">
        <v>793</v>
      </c>
      <c r="BH209" s="1882">
        <v>600</v>
      </c>
      <c r="BI209" s="1882">
        <v>0</v>
      </c>
      <c r="BJ209" s="1882">
        <v>0</v>
      </c>
      <c r="BK209" s="1882">
        <v>0</v>
      </c>
      <c r="BL209" s="1882">
        <v>0</v>
      </c>
      <c r="BM209" s="1882">
        <v>0</v>
      </c>
      <c r="BN209" s="1882">
        <v>0</v>
      </c>
      <c r="BO209" s="1882">
        <v>0</v>
      </c>
      <c r="BP209" s="1882">
        <v>125</v>
      </c>
      <c r="BQ209" s="1882">
        <v>236</v>
      </c>
      <c r="BR209" s="1882">
        <v>253</v>
      </c>
      <c r="BS209" s="1882">
        <v>271</v>
      </c>
      <c r="BT209" s="13"/>
      <c r="BU209" s="384">
        <f t="shared" si="550"/>
        <v>1</v>
      </c>
      <c r="BV209" s="385">
        <f t="shared" si="551"/>
        <v>0</v>
      </c>
      <c r="BW209" s="386">
        <f t="shared" si="552"/>
        <v>1</v>
      </c>
      <c r="BX209" s="3"/>
      <c r="BY209" s="387">
        <f t="shared" si="544"/>
        <v>1</v>
      </c>
      <c r="BZ209" s="382">
        <f t="shared" si="553"/>
        <v>0</v>
      </c>
      <c r="CA209" s="382">
        <f t="shared" si="554"/>
        <v>584</v>
      </c>
      <c r="CB209" s="382">
        <f t="shared" si="555"/>
        <v>1318</v>
      </c>
      <c r="CC209" s="382">
        <f t="shared" si="504"/>
        <v>600</v>
      </c>
      <c r="CD209" s="382">
        <f t="shared" si="505"/>
        <v>0</v>
      </c>
      <c r="CE209" s="382">
        <f t="shared" si="506"/>
        <v>0</v>
      </c>
      <c r="CF209" s="382">
        <f t="shared" si="507"/>
        <v>0</v>
      </c>
      <c r="CG209" s="382">
        <f t="shared" si="508"/>
        <v>0</v>
      </c>
      <c r="CH209" s="382">
        <f t="shared" si="509"/>
        <v>0</v>
      </c>
      <c r="CI209" s="382">
        <f t="shared" si="510"/>
        <v>0</v>
      </c>
      <c r="CJ209" s="382">
        <f t="shared" si="511"/>
        <v>109</v>
      </c>
      <c r="CK209" s="388">
        <f t="shared" si="512"/>
        <v>218</v>
      </c>
      <c r="CL209" s="3"/>
      <c r="CM209" s="384">
        <f t="shared" si="545"/>
        <v>0</v>
      </c>
      <c r="CN209" s="385">
        <f t="shared" si="556"/>
        <v>584</v>
      </c>
      <c r="CO209" s="385">
        <f t="shared" si="531"/>
        <v>1318</v>
      </c>
      <c r="CP209" s="385">
        <f t="shared" si="532"/>
        <v>75</v>
      </c>
      <c r="CQ209" s="385">
        <f t="shared" si="533"/>
        <v>0</v>
      </c>
      <c r="CR209" s="385">
        <f t="shared" si="534"/>
        <v>0</v>
      </c>
      <c r="CS209" s="385">
        <f t="shared" si="535"/>
        <v>0</v>
      </c>
      <c r="CT209" s="385">
        <f t="shared" si="536"/>
        <v>0</v>
      </c>
      <c r="CU209" s="385">
        <f t="shared" si="537"/>
        <v>0</v>
      </c>
      <c r="CV209" s="385">
        <f t="shared" si="538"/>
        <v>0</v>
      </c>
      <c r="CW209" s="385">
        <f t="shared" si="539"/>
        <v>109</v>
      </c>
      <c r="CX209" s="386">
        <f t="shared" si="540"/>
        <v>109</v>
      </c>
      <c r="CY209" s="3"/>
      <c r="CZ209" s="586">
        <v>1124</v>
      </c>
      <c r="DA209" s="582">
        <v>1534</v>
      </c>
      <c r="DB209" s="391">
        <v>1652</v>
      </c>
      <c r="DC209" s="576">
        <v>2122</v>
      </c>
      <c r="DD209" s="389">
        <v>4</v>
      </c>
      <c r="DE209" s="390">
        <v>0</v>
      </c>
      <c r="DF209" s="390">
        <v>0</v>
      </c>
      <c r="DG209" s="390">
        <v>0</v>
      </c>
      <c r="DH209" s="390">
        <f t="shared" si="557"/>
        <v>0</v>
      </c>
      <c r="DI209" s="390"/>
      <c r="DJ209" s="390"/>
      <c r="DK209" s="390"/>
      <c r="DL209" s="390"/>
      <c r="DM209" s="390"/>
      <c r="DN209" s="390"/>
      <c r="DO209" s="390"/>
      <c r="DP209" s="391">
        <f t="shared" si="558"/>
        <v>4</v>
      </c>
      <c r="DQ209" s="376"/>
      <c r="DR209" s="376"/>
      <c r="DS209" s="385">
        <v>0</v>
      </c>
      <c r="DT209" s="385">
        <v>0</v>
      </c>
      <c r="DU209" s="385">
        <v>0</v>
      </c>
      <c r="DV209" s="385">
        <v>0</v>
      </c>
      <c r="DW209" s="385">
        <v>0</v>
      </c>
      <c r="DX209" s="385">
        <v>0</v>
      </c>
      <c r="DY209" s="385" t="s">
        <v>2733</v>
      </c>
      <c r="DZ209" s="14">
        <v>122208</v>
      </c>
      <c r="EA209" s="426"/>
      <c r="EB209" s="398">
        <v>22</v>
      </c>
      <c r="EC209" s="398" t="s">
        <v>1372</v>
      </c>
      <c r="ED209" s="398" t="s">
        <v>1370</v>
      </c>
      <c r="EF209" s="601">
        <f t="shared" si="559"/>
        <v>30</v>
      </c>
      <c r="EG209" s="597">
        <f t="shared" si="560"/>
        <v>1</v>
      </c>
      <c r="EI209" s="605">
        <f t="shared" si="513"/>
        <v>585</v>
      </c>
    </row>
    <row r="210" spans="1:139" s="372" customFormat="1" ht="16.149999999999999" customHeight="1">
      <c r="A210" s="573" t="s">
        <v>69</v>
      </c>
      <c r="B210" s="530" t="s">
        <v>465</v>
      </c>
      <c r="C210" s="530" t="s">
        <v>465</v>
      </c>
      <c r="D210" s="393" t="s">
        <v>175</v>
      </c>
      <c r="E210" s="393" t="s">
        <v>466</v>
      </c>
      <c r="F210" s="396"/>
      <c r="G210" s="395">
        <v>116</v>
      </c>
      <c r="H210" s="393" t="s">
        <v>269</v>
      </c>
      <c r="I210" s="393" t="s">
        <v>396</v>
      </c>
      <c r="J210" s="393" t="s">
        <v>48</v>
      </c>
      <c r="K210" s="393"/>
      <c r="L210" s="393" t="s">
        <v>2130</v>
      </c>
      <c r="M210" s="396"/>
      <c r="N210" s="392">
        <v>43858</v>
      </c>
      <c r="O210" s="408">
        <v>3</v>
      </c>
      <c r="P210" s="14">
        <v>124326</v>
      </c>
      <c r="Q210" s="14">
        <v>124326</v>
      </c>
      <c r="R210" s="576">
        <v>785</v>
      </c>
      <c r="S210" s="391">
        <v>16</v>
      </c>
      <c r="T210" s="382">
        <v>0</v>
      </c>
      <c r="U210" s="382">
        <v>1</v>
      </c>
      <c r="V210" s="423">
        <v>200</v>
      </c>
      <c r="W210" s="1882">
        <v>1</v>
      </c>
      <c r="X210" s="382">
        <f t="shared" si="562"/>
        <v>200</v>
      </c>
      <c r="Y210" s="423">
        <v>0</v>
      </c>
      <c r="Z210" s="1882">
        <v>200</v>
      </c>
      <c r="AA210" s="382">
        <f t="shared" si="546"/>
        <v>0</v>
      </c>
      <c r="AB210" s="423">
        <v>0</v>
      </c>
      <c r="AC210" s="1882">
        <v>0</v>
      </c>
      <c r="AD210" s="569">
        <v>1.875</v>
      </c>
      <c r="AE210" s="569">
        <v>1.875</v>
      </c>
      <c r="AF210" s="382">
        <f t="shared" si="514"/>
        <v>254.25</v>
      </c>
      <c r="AG210" s="382">
        <f t="shared" si="515"/>
        <v>150</v>
      </c>
      <c r="AH210" s="382">
        <f t="shared" si="516"/>
        <v>0</v>
      </c>
      <c r="AI210" s="382">
        <f t="shared" si="517"/>
        <v>0</v>
      </c>
      <c r="AJ210" s="382">
        <f t="shared" si="518"/>
        <v>0</v>
      </c>
      <c r="AK210" s="382">
        <f t="shared" si="519"/>
        <v>0</v>
      </c>
      <c r="AL210" s="382">
        <f t="shared" si="520"/>
        <v>0</v>
      </c>
      <c r="AM210" s="382">
        <f t="shared" si="521"/>
        <v>0</v>
      </c>
      <c r="AN210" s="453">
        <f t="shared" si="522"/>
        <v>83.125</v>
      </c>
      <c r="AO210" s="457">
        <f t="shared" si="485"/>
        <v>254</v>
      </c>
      <c r="AP210" s="455">
        <f t="shared" si="523"/>
        <v>19</v>
      </c>
      <c r="AQ210" s="383">
        <f t="shared" si="524"/>
        <v>0</v>
      </c>
      <c r="AR210" s="383">
        <f t="shared" si="525"/>
        <v>0</v>
      </c>
      <c r="AS210" s="383">
        <f t="shared" si="526"/>
        <v>0</v>
      </c>
      <c r="AT210" s="383">
        <f t="shared" si="527"/>
        <v>0</v>
      </c>
      <c r="AU210" s="383">
        <f t="shared" si="528"/>
        <v>0</v>
      </c>
      <c r="AV210" s="383">
        <f t="shared" si="529"/>
        <v>0</v>
      </c>
      <c r="AW210" s="383">
        <f t="shared" si="530"/>
        <v>83</v>
      </c>
      <c r="AX210" s="383">
        <f t="shared" si="547"/>
        <v>201</v>
      </c>
      <c r="AY210" s="383">
        <v>254</v>
      </c>
      <c r="AZ210" s="383">
        <f t="shared" si="561"/>
        <v>0</v>
      </c>
      <c r="BA210" s="382">
        <f t="shared" si="548"/>
        <v>0</v>
      </c>
      <c r="BB210" s="423">
        <v>0</v>
      </c>
      <c r="BC210" s="506">
        <f t="shared" si="541"/>
        <v>1</v>
      </c>
      <c r="BD210" s="382">
        <f t="shared" si="542"/>
        <v>200</v>
      </c>
      <c r="BE210" s="453">
        <f t="shared" si="543"/>
        <v>0</v>
      </c>
      <c r="BF210" s="382">
        <f t="shared" si="549"/>
        <v>-473</v>
      </c>
      <c r="BG210" s="1882">
        <v>123</v>
      </c>
      <c r="BH210" s="1882">
        <v>150</v>
      </c>
      <c r="BI210" s="1882">
        <v>0</v>
      </c>
      <c r="BJ210" s="1882">
        <v>0</v>
      </c>
      <c r="BK210" s="1882">
        <v>0</v>
      </c>
      <c r="BL210" s="1882">
        <v>0</v>
      </c>
      <c r="BM210" s="1882">
        <v>0</v>
      </c>
      <c r="BN210" s="1882">
        <v>0</v>
      </c>
      <c r="BO210" s="1882">
        <v>0</v>
      </c>
      <c r="BP210" s="1882">
        <v>95</v>
      </c>
      <c r="BQ210" s="1882">
        <v>89</v>
      </c>
      <c r="BR210" s="1882">
        <v>95</v>
      </c>
      <c r="BS210" s="1882">
        <v>102</v>
      </c>
      <c r="BT210" s="13"/>
      <c r="BU210" s="384">
        <f t="shared" si="550"/>
        <v>1</v>
      </c>
      <c r="BV210" s="385">
        <f t="shared" si="551"/>
        <v>1</v>
      </c>
      <c r="BW210" s="386">
        <f t="shared" si="552"/>
        <v>0</v>
      </c>
      <c r="BX210" s="3"/>
      <c r="BY210" s="387">
        <f t="shared" si="544"/>
        <v>1</v>
      </c>
      <c r="BZ210" s="382">
        <f t="shared" si="553"/>
        <v>200</v>
      </c>
      <c r="CA210" s="382">
        <f t="shared" si="554"/>
        <v>0</v>
      </c>
      <c r="CB210" s="382">
        <f t="shared" si="555"/>
        <v>254</v>
      </c>
      <c r="CC210" s="382">
        <f t="shared" si="504"/>
        <v>150</v>
      </c>
      <c r="CD210" s="382">
        <f t="shared" si="505"/>
        <v>0</v>
      </c>
      <c r="CE210" s="382">
        <f t="shared" si="506"/>
        <v>0</v>
      </c>
      <c r="CF210" s="382">
        <f t="shared" si="507"/>
        <v>0</v>
      </c>
      <c r="CG210" s="382">
        <f t="shared" si="508"/>
        <v>0</v>
      </c>
      <c r="CH210" s="382">
        <f t="shared" si="509"/>
        <v>0</v>
      </c>
      <c r="CI210" s="382">
        <f t="shared" si="510"/>
        <v>0</v>
      </c>
      <c r="CJ210" s="382">
        <f t="shared" si="511"/>
        <v>83</v>
      </c>
      <c r="CK210" s="388">
        <f t="shared" si="512"/>
        <v>166</v>
      </c>
      <c r="CL210" s="3"/>
      <c r="CM210" s="384">
        <f t="shared" si="545"/>
        <v>200</v>
      </c>
      <c r="CN210" s="385">
        <f t="shared" si="556"/>
        <v>0</v>
      </c>
      <c r="CO210" s="385">
        <f t="shared" si="531"/>
        <v>254</v>
      </c>
      <c r="CP210" s="385">
        <f t="shared" si="532"/>
        <v>19</v>
      </c>
      <c r="CQ210" s="385">
        <f t="shared" si="533"/>
        <v>0</v>
      </c>
      <c r="CR210" s="385">
        <f t="shared" si="534"/>
        <v>0</v>
      </c>
      <c r="CS210" s="385">
        <f t="shared" si="535"/>
        <v>0</v>
      </c>
      <c r="CT210" s="385">
        <f t="shared" si="536"/>
        <v>0</v>
      </c>
      <c r="CU210" s="385">
        <f t="shared" si="537"/>
        <v>0</v>
      </c>
      <c r="CV210" s="385">
        <f t="shared" si="538"/>
        <v>0</v>
      </c>
      <c r="CW210" s="385">
        <f t="shared" si="539"/>
        <v>83</v>
      </c>
      <c r="CX210" s="386">
        <f t="shared" si="540"/>
        <v>83</v>
      </c>
      <c r="CY210" s="3"/>
      <c r="CZ210" s="586">
        <v>504</v>
      </c>
      <c r="DA210" s="582">
        <v>602</v>
      </c>
      <c r="DB210" s="391">
        <v>697</v>
      </c>
      <c r="DC210" s="576">
        <v>785</v>
      </c>
      <c r="DD210" s="389">
        <v>0</v>
      </c>
      <c r="DE210" s="390">
        <v>0</v>
      </c>
      <c r="DF210" s="390">
        <v>16</v>
      </c>
      <c r="DG210" s="390">
        <v>0</v>
      </c>
      <c r="DH210" s="390">
        <f t="shared" si="557"/>
        <v>0</v>
      </c>
      <c r="DI210" s="390"/>
      <c r="DJ210" s="390"/>
      <c r="DK210" s="390"/>
      <c r="DL210" s="390"/>
      <c r="DM210" s="390"/>
      <c r="DN210" s="390"/>
      <c r="DO210" s="390"/>
      <c r="DP210" s="391">
        <f t="shared" si="558"/>
        <v>16</v>
      </c>
      <c r="DQ210" s="376"/>
      <c r="DR210" s="376"/>
      <c r="DS210" s="385">
        <v>0</v>
      </c>
      <c r="DT210" s="385">
        <v>0</v>
      </c>
      <c r="DU210" s="385">
        <v>0</v>
      </c>
      <c r="DV210" s="385">
        <v>0</v>
      </c>
      <c r="DW210" s="385">
        <v>0</v>
      </c>
      <c r="DX210" s="385">
        <v>0</v>
      </c>
      <c r="DY210" s="385" t="s">
        <v>2733</v>
      </c>
      <c r="DZ210" s="14">
        <v>124326</v>
      </c>
      <c r="EA210" s="426"/>
      <c r="EB210" s="398">
        <v>20</v>
      </c>
      <c r="EC210" s="398" t="s">
        <v>1372</v>
      </c>
      <c r="ED210" s="398" t="s">
        <v>1370</v>
      </c>
      <c r="EF210" s="601">
        <f t="shared" si="559"/>
        <v>30</v>
      </c>
      <c r="EG210" s="597">
        <f t="shared" si="560"/>
        <v>1</v>
      </c>
      <c r="EI210" s="605">
        <f t="shared" si="513"/>
        <v>201</v>
      </c>
    </row>
    <row r="211" spans="1:139" s="372" customFormat="1" ht="16.149999999999999" customHeight="1">
      <c r="A211" s="573" t="s">
        <v>69</v>
      </c>
      <c r="B211" s="530" t="s">
        <v>467</v>
      </c>
      <c r="C211" s="530" t="s">
        <v>467</v>
      </c>
      <c r="D211" s="393" t="s">
        <v>175</v>
      </c>
      <c r="E211" s="393" t="s">
        <v>468</v>
      </c>
      <c r="F211" s="396"/>
      <c r="G211" s="395">
        <v>116</v>
      </c>
      <c r="H211" s="393" t="s">
        <v>38</v>
      </c>
      <c r="I211" s="393" t="s">
        <v>396</v>
      </c>
      <c r="J211" s="393" t="s">
        <v>48</v>
      </c>
      <c r="K211" s="393"/>
      <c r="L211" s="393" t="s">
        <v>2130</v>
      </c>
      <c r="M211" s="396"/>
      <c r="N211" s="392">
        <v>43949</v>
      </c>
      <c r="O211" s="408">
        <v>3</v>
      </c>
      <c r="P211" s="14">
        <v>107440</v>
      </c>
      <c r="Q211" s="14">
        <v>107440</v>
      </c>
      <c r="R211" s="576">
        <v>711</v>
      </c>
      <c r="S211" s="391">
        <v>0</v>
      </c>
      <c r="T211" s="382">
        <v>0</v>
      </c>
      <c r="U211" s="382">
        <v>1</v>
      </c>
      <c r="V211" s="423">
        <v>200</v>
      </c>
      <c r="W211" s="1882">
        <v>1</v>
      </c>
      <c r="X211" s="382">
        <f t="shared" si="562"/>
        <v>200</v>
      </c>
      <c r="Y211" s="423">
        <v>0</v>
      </c>
      <c r="Z211" s="1882">
        <v>200</v>
      </c>
      <c r="AA211" s="382">
        <f t="shared" si="546"/>
        <v>0</v>
      </c>
      <c r="AB211" s="423">
        <v>0</v>
      </c>
      <c r="AC211" s="1882">
        <v>0</v>
      </c>
      <c r="AD211" s="569">
        <v>1.875</v>
      </c>
      <c r="AE211" s="569">
        <v>1.875</v>
      </c>
      <c r="AF211" s="382">
        <f t="shared" si="514"/>
        <v>336</v>
      </c>
      <c r="AG211" s="382">
        <f t="shared" si="515"/>
        <v>120</v>
      </c>
      <c r="AH211" s="382">
        <f t="shared" si="516"/>
        <v>0</v>
      </c>
      <c r="AI211" s="382">
        <f t="shared" si="517"/>
        <v>0</v>
      </c>
      <c r="AJ211" s="382">
        <f t="shared" si="518"/>
        <v>0</v>
      </c>
      <c r="AK211" s="382">
        <f t="shared" si="519"/>
        <v>0</v>
      </c>
      <c r="AL211" s="382">
        <f t="shared" si="520"/>
        <v>0</v>
      </c>
      <c r="AM211" s="382">
        <f t="shared" si="521"/>
        <v>0</v>
      </c>
      <c r="AN211" s="453">
        <f t="shared" si="522"/>
        <v>83.125</v>
      </c>
      <c r="AO211" s="457">
        <f t="shared" si="485"/>
        <v>336</v>
      </c>
      <c r="AP211" s="455">
        <f t="shared" si="523"/>
        <v>15</v>
      </c>
      <c r="AQ211" s="383">
        <f t="shared" si="524"/>
        <v>0</v>
      </c>
      <c r="AR211" s="383">
        <f t="shared" si="525"/>
        <v>0</v>
      </c>
      <c r="AS211" s="383">
        <f t="shared" si="526"/>
        <v>0</v>
      </c>
      <c r="AT211" s="383">
        <f t="shared" si="527"/>
        <v>0</v>
      </c>
      <c r="AU211" s="383">
        <f t="shared" si="528"/>
        <v>0</v>
      </c>
      <c r="AV211" s="383">
        <f t="shared" si="529"/>
        <v>0</v>
      </c>
      <c r="AW211" s="383">
        <f t="shared" si="530"/>
        <v>83</v>
      </c>
      <c r="AX211" s="383">
        <f t="shared" si="547"/>
        <v>201</v>
      </c>
      <c r="AY211" s="383">
        <v>336</v>
      </c>
      <c r="AZ211" s="383">
        <f t="shared" si="561"/>
        <v>0</v>
      </c>
      <c r="BA211" s="382">
        <f t="shared" si="548"/>
        <v>0</v>
      </c>
      <c r="BB211" s="423">
        <v>0</v>
      </c>
      <c r="BC211" s="506">
        <f t="shared" si="541"/>
        <v>1</v>
      </c>
      <c r="BD211" s="382">
        <f t="shared" si="542"/>
        <v>200</v>
      </c>
      <c r="BE211" s="453">
        <f t="shared" si="543"/>
        <v>0</v>
      </c>
      <c r="BF211" s="382">
        <f t="shared" si="549"/>
        <v>-551</v>
      </c>
      <c r="BG211" s="1882">
        <v>231</v>
      </c>
      <c r="BH211" s="1882">
        <v>120</v>
      </c>
      <c r="BI211" s="1882">
        <v>0</v>
      </c>
      <c r="BJ211" s="1882">
        <v>0</v>
      </c>
      <c r="BK211" s="1882">
        <v>0</v>
      </c>
      <c r="BL211" s="1882">
        <v>0</v>
      </c>
      <c r="BM211" s="1882">
        <v>0</v>
      </c>
      <c r="BN211" s="1882">
        <v>0</v>
      </c>
      <c r="BO211" s="1882">
        <v>0</v>
      </c>
      <c r="BP211" s="1882">
        <v>95</v>
      </c>
      <c r="BQ211" s="1882">
        <v>152</v>
      </c>
      <c r="BR211" s="1882">
        <v>163</v>
      </c>
      <c r="BS211" s="1882">
        <v>174</v>
      </c>
      <c r="BT211" s="13"/>
      <c r="BU211" s="384">
        <f t="shared" si="550"/>
        <v>1</v>
      </c>
      <c r="BV211" s="385">
        <f t="shared" si="551"/>
        <v>1</v>
      </c>
      <c r="BW211" s="386">
        <f t="shared" si="552"/>
        <v>0</v>
      </c>
      <c r="BX211" s="3"/>
      <c r="BY211" s="387">
        <f t="shared" si="544"/>
        <v>1</v>
      </c>
      <c r="BZ211" s="382">
        <f t="shared" si="553"/>
        <v>200</v>
      </c>
      <c r="CA211" s="382">
        <f t="shared" si="554"/>
        <v>0</v>
      </c>
      <c r="CB211" s="382">
        <f t="shared" si="555"/>
        <v>336</v>
      </c>
      <c r="CC211" s="382">
        <f t="shared" si="504"/>
        <v>120</v>
      </c>
      <c r="CD211" s="382">
        <f t="shared" si="505"/>
        <v>0</v>
      </c>
      <c r="CE211" s="382">
        <f t="shared" si="506"/>
        <v>0</v>
      </c>
      <c r="CF211" s="382">
        <f t="shared" si="507"/>
        <v>0</v>
      </c>
      <c r="CG211" s="382">
        <f t="shared" si="508"/>
        <v>0</v>
      </c>
      <c r="CH211" s="382">
        <f t="shared" si="509"/>
        <v>0</v>
      </c>
      <c r="CI211" s="382">
        <f t="shared" si="510"/>
        <v>0</v>
      </c>
      <c r="CJ211" s="382">
        <f t="shared" si="511"/>
        <v>83</v>
      </c>
      <c r="CK211" s="388">
        <f t="shared" si="512"/>
        <v>166</v>
      </c>
      <c r="CL211" s="3"/>
      <c r="CM211" s="384">
        <f t="shared" si="545"/>
        <v>200</v>
      </c>
      <c r="CN211" s="385">
        <f t="shared" si="556"/>
        <v>0</v>
      </c>
      <c r="CO211" s="385">
        <f t="shared" si="531"/>
        <v>336</v>
      </c>
      <c r="CP211" s="385">
        <f t="shared" si="532"/>
        <v>15</v>
      </c>
      <c r="CQ211" s="385">
        <f t="shared" si="533"/>
        <v>0</v>
      </c>
      <c r="CR211" s="385">
        <f t="shared" si="534"/>
        <v>0</v>
      </c>
      <c r="CS211" s="385">
        <f t="shared" si="535"/>
        <v>0</v>
      </c>
      <c r="CT211" s="385">
        <f t="shared" si="536"/>
        <v>0</v>
      </c>
      <c r="CU211" s="385">
        <f t="shared" si="537"/>
        <v>0</v>
      </c>
      <c r="CV211" s="385">
        <f t="shared" si="538"/>
        <v>0</v>
      </c>
      <c r="CW211" s="385">
        <f t="shared" si="539"/>
        <v>83</v>
      </c>
      <c r="CX211" s="386">
        <f t="shared" si="540"/>
        <v>83</v>
      </c>
      <c r="CY211" s="3"/>
      <c r="CZ211" s="586">
        <v>280</v>
      </c>
      <c r="DA211" s="582">
        <v>353</v>
      </c>
      <c r="DB211" s="391">
        <v>474</v>
      </c>
      <c r="DC211" s="576">
        <v>711</v>
      </c>
      <c r="DD211" s="389">
        <v>0</v>
      </c>
      <c r="DE211" s="390">
        <v>0</v>
      </c>
      <c r="DF211" s="390">
        <v>0</v>
      </c>
      <c r="DG211" s="390">
        <v>0</v>
      </c>
      <c r="DH211" s="390">
        <f t="shared" si="557"/>
        <v>0</v>
      </c>
      <c r="DI211" s="390"/>
      <c r="DJ211" s="390"/>
      <c r="DK211" s="390"/>
      <c r="DL211" s="390"/>
      <c r="DM211" s="390"/>
      <c r="DN211" s="390"/>
      <c r="DO211" s="390"/>
      <c r="DP211" s="391">
        <f t="shared" si="558"/>
        <v>0</v>
      </c>
      <c r="DQ211" s="376"/>
      <c r="DR211" s="376"/>
      <c r="DS211" s="385">
        <v>0</v>
      </c>
      <c r="DT211" s="385">
        <v>0</v>
      </c>
      <c r="DU211" s="385">
        <v>0</v>
      </c>
      <c r="DV211" s="385">
        <v>0</v>
      </c>
      <c r="DW211" s="385">
        <v>0</v>
      </c>
      <c r="DX211" s="385">
        <v>0</v>
      </c>
      <c r="DY211" s="385" t="s">
        <v>2733</v>
      </c>
      <c r="DZ211" s="14">
        <v>107440</v>
      </c>
      <c r="EA211" s="426"/>
      <c r="EB211" s="398">
        <v>18</v>
      </c>
      <c r="EC211" s="398" t="s">
        <v>1372</v>
      </c>
      <c r="ED211" s="398" t="s">
        <v>1370</v>
      </c>
      <c r="EF211" s="601">
        <f t="shared" si="559"/>
        <v>30</v>
      </c>
      <c r="EG211" s="597">
        <f t="shared" si="560"/>
        <v>1</v>
      </c>
      <c r="EI211" s="605">
        <f t="shared" si="513"/>
        <v>201</v>
      </c>
    </row>
    <row r="212" spans="1:139" s="372" customFormat="1" ht="16.149999999999999" customHeight="1">
      <c r="A212" s="573" t="s">
        <v>1761</v>
      </c>
      <c r="B212" s="407" t="s">
        <v>1742</v>
      </c>
      <c r="C212" s="407" t="s">
        <v>1742</v>
      </c>
      <c r="D212" s="393" t="s">
        <v>175</v>
      </c>
      <c r="E212" s="393" t="s">
        <v>1752</v>
      </c>
      <c r="F212" s="393"/>
      <c r="G212" s="395">
        <v>110</v>
      </c>
      <c r="H212" s="393" t="s">
        <v>269</v>
      </c>
      <c r="I212" s="393" t="s">
        <v>1754</v>
      </c>
      <c r="J212" s="393" t="s">
        <v>48</v>
      </c>
      <c r="K212" s="393"/>
      <c r="L212" s="393" t="s">
        <v>2130</v>
      </c>
      <c r="M212" s="396"/>
      <c r="N212" s="392">
        <v>45124</v>
      </c>
      <c r="O212" s="408">
        <v>3</v>
      </c>
      <c r="P212" s="14">
        <v>127445</v>
      </c>
      <c r="Q212" s="14">
        <v>127445</v>
      </c>
      <c r="R212" s="576">
        <v>44</v>
      </c>
      <c r="S212" s="391">
        <v>0</v>
      </c>
      <c r="T212" s="382">
        <v>0</v>
      </c>
      <c r="U212" s="382">
        <v>1</v>
      </c>
      <c r="V212" s="423">
        <v>0</v>
      </c>
      <c r="W212" s="1882">
        <v>1</v>
      </c>
      <c r="X212" s="382">
        <f t="shared" si="562"/>
        <v>0</v>
      </c>
      <c r="Y212" s="423">
        <v>0</v>
      </c>
      <c r="Z212" s="1882">
        <v>0</v>
      </c>
      <c r="AA212" s="382">
        <f t="shared" si="546"/>
        <v>0</v>
      </c>
      <c r="AB212" s="423">
        <v>0</v>
      </c>
      <c r="AC212" s="1882">
        <v>0</v>
      </c>
      <c r="AD212" s="569">
        <v>1.875</v>
      </c>
      <c r="AE212" s="569">
        <v>1.875</v>
      </c>
      <c r="AF212" s="382">
        <f t="shared" si="514"/>
        <v>131</v>
      </c>
      <c r="AG212" s="382">
        <f t="shared" si="515"/>
        <v>32</v>
      </c>
      <c r="AH212" s="382">
        <f t="shared" si="516"/>
        <v>0</v>
      </c>
      <c r="AI212" s="382">
        <f t="shared" si="517"/>
        <v>0</v>
      </c>
      <c r="AJ212" s="382">
        <f t="shared" si="518"/>
        <v>0</v>
      </c>
      <c r="AK212" s="382">
        <f t="shared" si="519"/>
        <v>0</v>
      </c>
      <c r="AL212" s="382">
        <f t="shared" si="520"/>
        <v>0</v>
      </c>
      <c r="AM212" s="382">
        <f t="shared" si="521"/>
        <v>0</v>
      </c>
      <c r="AN212" s="453">
        <f t="shared" si="522"/>
        <v>0</v>
      </c>
      <c r="AO212" s="457">
        <f t="shared" si="485"/>
        <v>131</v>
      </c>
      <c r="AP212" s="455">
        <f t="shared" si="523"/>
        <v>4</v>
      </c>
      <c r="AQ212" s="383">
        <f t="shared" si="524"/>
        <v>0</v>
      </c>
      <c r="AR212" s="383">
        <f t="shared" si="525"/>
        <v>0</v>
      </c>
      <c r="AS212" s="383">
        <f t="shared" si="526"/>
        <v>0</v>
      </c>
      <c r="AT212" s="383">
        <f t="shared" si="527"/>
        <v>0</v>
      </c>
      <c r="AU212" s="383">
        <f t="shared" si="528"/>
        <v>0</v>
      </c>
      <c r="AV212" s="383">
        <f t="shared" si="529"/>
        <v>0</v>
      </c>
      <c r="AW212" s="383">
        <f t="shared" si="530"/>
        <v>0</v>
      </c>
      <c r="AX212" s="383">
        <f t="shared" si="547"/>
        <v>1</v>
      </c>
      <c r="AY212" s="383">
        <v>131</v>
      </c>
      <c r="AZ212" s="383">
        <f t="shared" si="561"/>
        <v>0</v>
      </c>
      <c r="BA212" s="382">
        <f t="shared" si="548"/>
        <v>0</v>
      </c>
      <c r="BB212" s="423">
        <v>0</v>
      </c>
      <c r="BC212" s="506">
        <f t="shared" si="541"/>
        <v>1</v>
      </c>
      <c r="BD212" s="382">
        <f t="shared" si="542"/>
        <v>0</v>
      </c>
      <c r="BE212" s="453">
        <f t="shared" si="543"/>
        <v>0</v>
      </c>
      <c r="BF212" s="382">
        <f t="shared" si="549"/>
        <v>-135</v>
      </c>
      <c r="BG212" s="1882">
        <v>103</v>
      </c>
      <c r="BH212" s="1882">
        <v>32</v>
      </c>
      <c r="BI212" s="1882">
        <v>0</v>
      </c>
      <c r="BJ212" s="1882">
        <v>0</v>
      </c>
      <c r="BK212" s="1882">
        <v>0</v>
      </c>
      <c r="BL212" s="1882">
        <v>0</v>
      </c>
      <c r="BM212" s="1882">
        <v>0</v>
      </c>
      <c r="BN212" s="1882">
        <v>0</v>
      </c>
      <c r="BO212" s="1882">
        <v>0</v>
      </c>
      <c r="BP212" s="1882">
        <v>0</v>
      </c>
      <c r="BQ212" s="1882">
        <v>6</v>
      </c>
      <c r="BR212" s="1882">
        <v>6</v>
      </c>
      <c r="BS212" s="1882">
        <v>6</v>
      </c>
      <c r="BT212" s="13"/>
      <c r="BU212" s="384">
        <f t="shared" si="550"/>
        <v>1</v>
      </c>
      <c r="BV212" s="385">
        <f t="shared" si="551"/>
        <v>0</v>
      </c>
      <c r="BW212" s="386">
        <f t="shared" si="552"/>
        <v>0</v>
      </c>
      <c r="BX212" s="3"/>
      <c r="BY212" s="387">
        <f t="shared" si="544"/>
        <v>1</v>
      </c>
      <c r="BZ212" s="382">
        <f t="shared" si="553"/>
        <v>0</v>
      </c>
      <c r="CA212" s="382">
        <f t="shared" si="554"/>
        <v>0</v>
      </c>
      <c r="CB212" s="382">
        <f t="shared" si="555"/>
        <v>131</v>
      </c>
      <c r="CC212" s="382">
        <f t="shared" si="504"/>
        <v>32</v>
      </c>
      <c r="CD212" s="382">
        <f t="shared" si="505"/>
        <v>0</v>
      </c>
      <c r="CE212" s="382">
        <f t="shared" si="506"/>
        <v>0</v>
      </c>
      <c r="CF212" s="382">
        <f t="shared" si="507"/>
        <v>0</v>
      </c>
      <c r="CG212" s="382">
        <f t="shared" si="508"/>
        <v>0</v>
      </c>
      <c r="CH212" s="382">
        <f t="shared" si="509"/>
        <v>0</v>
      </c>
      <c r="CI212" s="382">
        <f t="shared" si="510"/>
        <v>0</v>
      </c>
      <c r="CJ212" s="382">
        <f t="shared" si="511"/>
        <v>0</v>
      </c>
      <c r="CK212" s="388">
        <f t="shared" si="512"/>
        <v>0</v>
      </c>
      <c r="CL212" s="3"/>
      <c r="CM212" s="384">
        <f t="shared" si="545"/>
        <v>0</v>
      </c>
      <c r="CN212" s="385">
        <f t="shared" si="556"/>
        <v>0</v>
      </c>
      <c r="CO212" s="385">
        <f t="shared" si="531"/>
        <v>131</v>
      </c>
      <c r="CP212" s="385">
        <f t="shared" si="532"/>
        <v>4</v>
      </c>
      <c r="CQ212" s="385">
        <f t="shared" si="533"/>
        <v>0</v>
      </c>
      <c r="CR212" s="385">
        <f t="shared" si="534"/>
        <v>0</v>
      </c>
      <c r="CS212" s="385">
        <f t="shared" si="535"/>
        <v>0</v>
      </c>
      <c r="CT212" s="385">
        <f t="shared" si="536"/>
        <v>0</v>
      </c>
      <c r="CU212" s="385">
        <f t="shared" si="537"/>
        <v>0</v>
      </c>
      <c r="CV212" s="385">
        <f t="shared" si="538"/>
        <v>0</v>
      </c>
      <c r="CW212" s="385">
        <f t="shared" si="539"/>
        <v>0</v>
      </c>
      <c r="CX212" s="386">
        <f t="shared" si="540"/>
        <v>0</v>
      </c>
      <c r="CY212" s="3"/>
      <c r="CZ212" s="586"/>
      <c r="DA212" s="582"/>
      <c r="DB212" s="391">
        <v>0</v>
      </c>
      <c r="DC212" s="576">
        <v>44</v>
      </c>
      <c r="DD212" s="389">
        <v>0</v>
      </c>
      <c r="DE212" s="390">
        <v>0</v>
      </c>
      <c r="DF212" s="390">
        <v>0</v>
      </c>
      <c r="DG212" s="390">
        <v>0</v>
      </c>
      <c r="DH212" s="390">
        <f t="shared" si="557"/>
        <v>0</v>
      </c>
      <c r="DI212" s="390"/>
      <c r="DJ212" s="390"/>
      <c r="DK212" s="390"/>
      <c r="DL212" s="390"/>
      <c r="DM212" s="390"/>
      <c r="DN212" s="390"/>
      <c r="DO212" s="390"/>
      <c r="DP212" s="391">
        <f t="shared" si="558"/>
        <v>0</v>
      </c>
      <c r="DQ212" s="376"/>
      <c r="DR212" s="376"/>
      <c r="DS212" s="385">
        <v>0</v>
      </c>
      <c r="DT212" s="385">
        <v>0</v>
      </c>
      <c r="DU212" s="385">
        <v>0</v>
      </c>
      <c r="DV212" s="385">
        <v>0</v>
      </c>
      <c r="DW212" s="385">
        <v>0</v>
      </c>
      <c r="DX212" s="385">
        <v>0</v>
      </c>
      <c r="DY212" s="385" t="s">
        <v>2733</v>
      </c>
      <c r="DZ212" s="14">
        <v>127445</v>
      </c>
      <c r="EA212" s="426"/>
      <c r="EB212" s="398">
        <v>20</v>
      </c>
      <c r="EC212" s="398" t="s">
        <v>1763</v>
      </c>
      <c r="ED212" s="398" t="s">
        <v>1370</v>
      </c>
      <c r="EF212" s="601">
        <f t="shared" si="559"/>
        <v>30</v>
      </c>
      <c r="EG212" s="597">
        <f t="shared" si="560"/>
        <v>1</v>
      </c>
      <c r="EI212" s="605">
        <f t="shared" si="513"/>
        <v>1</v>
      </c>
    </row>
    <row r="213" spans="1:139" s="372" customFormat="1" ht="16.149999999999999" hidden="1" customHeight="1">
      <c r="A213" s="573" t="s">
        <v>1496</v>
      </c>
      <c r="B213" s="407" t="s">
        <v>1910</v>
      </c>
      <c r="C213" s="407" t="s">
        <v>1910</v>
      </c>
      <c r="D213" s="393" t="s">
        <v>51</v>
      </c>
      <c r="E213" s="393" t="s">
        <v>1911</v>
      </c>
      <c r="F213" s="393" t="s">
        <v>1913</v>
      </c>
      <c r="G213" s="395">
        <v>107</v>
      </c>
      <c r="H213" s="393" t="s">
        <v>280</v>
      </c>
      <c r="I213" s="393" t="s">
        <v>1912</v>
      </c>
      <c r="J213" s="393" t="s">
        <v>1109</v>
      </c>
      <c r="K213" s="393" t="s">
        <v>2146</v>
      </c>
      <c r="L213" s="393" t="s">
        <v>2130</v>
      </c>
      <c r="M213" s="396"/>
      <c r="N213" s="392">
        <v>45386</v>
      </c>
      <c r="O213" s="408">
        <v>3</v>
      </c>
      <c r="P213" s="14">
        <v>147874</v>
      </c>
      <c r="Q213" s="14">
        <v>147874</v>
      </c>
      <c r="R213" s="576">
        <v>25</v>
      </c>
      <c r="S213" s="391">
        <v>13</v>
      </c>
      <c r="T213" s="382">
        <v>0</v>
      </c>
      <c r="U213" s="382">
        <v>55</v>
      </c>
      <c r="V213" s="423">
        <v>0</v>
      </c>
      <c r="W213" s="1882">
        <v>12</v>
      </c>
      <c r="X213" s="382">
        <f t="shared" si="562"/>
        <v>43</v>
      </c>
      <c r="Y213" s="423">
        <v>0</v>
      </c>
      <c r="Z213" s="1882">
        <v>13</v>
      </c>
      <c r="AA213" s="382">
        <f t="shared" si="546"/>
        <v>30</v>
      </c>
      <c r="AB213" s="423">
        <v>0</v>
      </c>
      <c r="AC213" s="1882">
        <v>13</v>
      </c>
      <c r="AD213" s="569">
        <v>1.875</v>
      </c>
      <c r="AE213" s="569">
        <v>1.875</v>
      </c>
      <c r="AF213" s="382">
        <f t="shared" ref="AF213:AJ214" si="563">IF($AD213&lt;=1,$AD213*BI213,IF($AD213&lt;=2,BI213+(($AD213-1)*BJ213),BI213+BJ213+BK213))</f>
        <v>0</v>
      </c>
      <c r="AG213" s="382">
        <f t="shared" si="563"/>
        <v>3.5</v>
      </c>
      <c r="AH213" s="382">
        <f t="shared" si="563"/>
        <v>5.75</v>
      </c>
      <c r="AI213" s="382">
        <f t="shared" si="563"/>
        <v>3.75</v>
      </c>
      <c r="AJ213" s="382">
        <f t="shared" si="563"/>
        <v>14.25</v>
      </c>
      <c r="AK213" s="382">
        <f t="shared" ref="AK213:AM214" si="564">IF($AE213&lt;=1,$AE213*BN213,IF($AE213&lt;=2,BN213+(($AE213-1)*BO213),BN213+BO213+BP213))</f>
        <v>15.75</v>
      </c>
      <c r="AL213" s="382">
        <f t="shared" si="564"/>
        <v>13.375</v>
      </c>
      <c r="AM213" s="382">
        <f t="shared" si="564"/>
        <v>25.25</v>
      </c>
      <c r="AN213" s="453">
        <f>IF($AD213&lt;=1,$AD213*BQ213,IF($AD213&lt;=2,BQ213+(($AD213-1)*BR213),BQ213+BR213+BS213))</f>
        <v>27.125</v>
      </c>
      <c r="AO213" s="457">
        <f t="shared" ref="AO213:AW214" si="565">ROUND(IF(CC213-BH213-AF213&gt;0,0,AF213+BH213-CC213),0)</f>
        <v>0</v>
      </c>
      <c r="AP213" s="455">
        <f t="shared" si="565"/>
        <v>4</v>
      </c>
      <c r="AQ213" s="383">
        <f t="shared" si="565"/>
        <v>2</v>
      </c>
      <c r="AR213" s="383">
        <f t="shared" si="565"/>
        <v>2</v>
      </c>
      <c r="AS213" s="383">
        <f t="shared" si="565"/>
        <v>12</v>
      </c>
      <c r="AT213" s="383">
        <f t="shared" si="565"/>
        <v>4</v>
      </c>
      <c r="AU213" s="383">
        <f t="shared" si="565"/>
        <v>11</v>
      </c>
      <c r="AV213" s="383">
        <f t="shared" si="565"/>
        <v>14</v>
      </c>
      <c r="AW213" s="383">
        <f t="shared" si="565"/>
        <v>15</v>
      </c>
      <c r="AX213" s="383">
        <f t="shared" si="547"/>
        <v>55</v>
      </c>
      <c r="AY213" s="383">
        <v>0</v>
      </c>
      <c r="AZ213" s="383">
        <f t="shared" si="561"/>
        <v>0</v>
      </c>
      <c r="BA213" s="382">
        <f t="shared" si="548"/>
        <v>17</v>
      </c>
      <c r="BB213" s="423">
        <v>0</v>
      </c>
      <c r="BC213" s="506">
        <f t="shared" si="541"/>
        <v>12</v>
      </c>
      <c r="BD213" s="382">
        <f t="shared" si="542"/>
        <v>13</v>
      </c>
      <c r="BE213" s="453">
        <f t="shared" si="543"/>
        <v>13</v>
      </c>
      <c r="BF213" s="382">
        <f t="shared" si="549"/>
        <v>0</v>
      </c>
      <c r="BG213" s="1882">
        <v>3</v>
      </c>
      <c r="BH213" s="1882">
        <v>14</v>
      </c>
      <c r="BI213" s="1882">
        <v>0</v>
      </c>
      <c r="BJ213" s="1882">
        <v>0</v>
      </c>
      <c r="BK213" s="1882">
        <v>4</v>
      </c>
      <c r="BL213" s="1882">
        <v>2</v>
      </c>
      <c r="BM213" s="1882">
        <v>2</v>
      </c>
      <c r="BN213" s="1882">
        <v>14</v>
      </c>
      <c r="BO213" s="1882">
        <v>2</v>
      </c>
      <c r="BP213" s="1882">
        <v>13</v>
      </c>
      <c r="BQ213" s="1882">
        <v>14</v>
      </c>
      <c r="BR213" s="1882">
        <v>15</v>
      </c>
      <c r="BS213" s="1882">
        <v>16</v>
      </c>
      <c r="BT213" s="13"/>
      <c r="BU213" s="384">
        <f t="shared" si="550"/>
        <v>4.3421052631578947</v>
      </c>
      <c r="BV213" s="385">
        <f t="shared" si="551"/>
        <v>4.4482758620689653</v>
      </c>
      <c r="BW213" s="386">
        <f t="shared" si="552"/>
        <v>3</v>
      </c>
      <c r="BX213" s="3"/>
      <c r="BY213" s="387">
        <f t="shared" si="544"/>
        <v>55</v>
      </c>
      <c r="BZ213" s="382">
        <f t="shared" si="553"/>
        <v>43</v>
      </c>
      <c r="CA213" s="382">
        <f t="shared" si="554"/>
        <v>30</v>
      </c>
      <c r="CB213" s="382">
        <f t="shared" si="555"/>
        <v>17</v>
      </c>
      <c r="CC213" s="382">
        <f t="shared" ref="CC213:CC224" si="566">CB213+CP213-BG213</f>
        <v>14</v>
      </c>
      <c r="CD213" s="382">
        <f t="shared" ref="CD213:CD224" si="567">CC213+CQ213-BH213</f>
        <v>0</v>
      </c>
      <c r="CE213" s="382">
        <f t="shared" ref="CE213:CE224" si="568">CD213+CR213-BI213</f>
        <v>4</v>
      </c>
      <c r="CF213" s="382">
        <f t="shared" ref="CF213:CF224" si="569">CE213+CS213-BJ213</f>
        <v>6</v>
      </c>
      <c r="CG213" s="382">
        <f t="shared" ref="CG213:CG224" si="570">CF213+CT213-BK213</f>
        <v>4</v>
      </c>
      <c r="CH213" s="382">
        <f t="shared" ref="CH213:CH224" si="571">CG213+CU213-BL213</f>
        <v>14</v>
      </c>
      <c r="CI213" s="382">
        <f t="shared" ref="CI213:CI224" si="572">CH213+CV213-BM213</f>
        <v>16</v>
      </c>
      <c r="CJ213" s="382">
        <f t="shared" ref="CJ213:CJ224" si="573">CI213+CW213-BN213</f>
        <v>13</v>
      </c>
      <c r="CK213" s="388">
        <f t="shared" ref="CK213:CK224" si="574">CJ213+CX213-BO213</f>
        <v>25</v>
      </c>
      <c r="CL213" s="3"/>
      <c r="CM213" s="384">
        <f t="shared" si="545"/>
        <v>0</v>
      </c>
      <c r="CN213" s="385">
        <f t="shared" si="556"/>
        <v>0</v>
      </c>
      <c r="CO213" s="385">
        <f>AB213</f>
        <v>0</v>
      </c>
      <c r="CP213" s="385">
        <f t="shared" ref="CP213:CP214" si="575">BB213</f>
        <v>0</v>
      </c>
      <c r="CQ213" s="385">
        <f t="shared" ref="CQ213:CX214" si="576">AO213</f>
        <v>0</v>
      </c>
      <c r="CR213" s="385">
        <f t="shared" si="576"/>
        <v>4</v>
      </c>
      <c r="CS213" s="385">
        <f t="shared" si="576"/>
        <v>2</v>
      </c>
      <c r="CT213" s="385">
        <f t="shared" si="576"/>
        <v>2</v>
      </c>
      <c r="CU213" s="385">
        <f t="shared" si="576"/>
        <v>12</v>
      </c>
      <c r="CV213" s="385">
        <f t="shared" si="576"/>
        <v>4</v>
      </c>
      <c r="CW213" s="385">
        <f t="shared" si="576"/>
        <v>11</v>
      </c>
      <c r="CX213" s="386">
        <f t="shared" si="576"/>
        <v>14</v>
      </c>
      <c r="CY213" s="3"/>
      <c r="CZ213" s="586"/>
      <c r="DA213" s="582"/>
      <c r="DB213" s="391">
        <v>7</v>
      </c>
      <c r="DC213" s="576">
        <v>25</v>
      </c>
      <c r="DD213" s="389">
        <v>5</v>
      </c>
      <c r="DE213" s="390">
        <v>3</v>
      </c>
      <c r="DF213" s="390">
        <v>1</v>
      </c>
      <c r="DG213" s="390">
        <v>4</v>
      </c>
      <c r="DH213" s="390">
        <f t="shared" si="557"/>
        <v>0</v>
      </c>
      <c r="DI213" s="390"/>
      <c r="DJ213" s="390"/>
      <c r="DK213" s="390"/>
      <c r="DL213" s="390"/>
      <c r="DM213" s="390"/>
      <c r="DN213" s="390"/>
      <c r="DO213" s="390"/>
      <c r="DP213" s="391">
        <f t="shared" si="558"/>
        <v>13</v>
      </c>
      <c r="DQ213" s="376"/>
      <c r="DR213" s="376"/>
      <c r="DS213" s="385">
        <v>3</v>
      </c>
      <c r="DT213" s="385">
        <v>3</v>
      </c>
      <c r="DU213" s="385">
        <v>1595</v>
      </c>
      <c r="DV213" s="385" t="s">
        <v>2620</v>
      </c>
      <c r="DW213" s="385">
        <v>72</v>
      </c>
      <c r="DX213" s="385" t="s">
        <v>2652</v>
      </c>
      <c r="DY213" s="385">
        <v>0</v>
      </c>
      <c r="DZ213" s="14">
        <v>147874</v>
      </c>
      <c r="EA213" s="426"/>
      <c r="EB213" s="398">
        <v>20</v>
      </c>
      <c r="EC213" s="398" t="s">
        <v>1919</v>
      </c>
      <c r="ED213" s="398" t="s">
        <v>1921</v>
      </c>
      <c r="EF213" s="601">
        <f t="shared" si="559"/>
        <v>137.5</v>
      </c>
      <c r="EG213" s="597">
        <f t="shared" si="560"/>
        <v>12</v>
      </c>
      <c r="EI213" s="605">
        <f t="shared" si="513"/>
        <v>55</v>
      </c>
    </row>
    <row r="214" spans="1:139" s="372" customFormat="1" ht="16.149999999999999" hidden="1" customHeight="1">
      <c r="A214" s="573" t="s">
        <v>69</v>
      </c>
      <c r="B214" s="407" t="s">
        <v>485</v>
      </c>
      <c r="C214" s="530" t="s">
        <v>485</v>
      </c>
      <c r="D214" s="393" t="s">
        <v>51</v>
      </c>
      <c r="E214" s="393" t="s">
        <v>486</v>
      </c>
      <c r="F214" s="393" t="s">
        <v>276</v>
      </c>
      <c r="G214" s="395">
        <v>112</v>
      </c>
      <c r="H214" s="393" t="s">
        <v>269</v>
      </c>
      <c r="I214" s="393" t="s">
        <v>487</v>
      </c>
      <c r="J214" s="393" t="s">
        <v>1109</v>
      </c>
      <c r="K214" s="393" t="s">
        <v>2146</v>
      </c>
      <c r="L214" s="393" t="s">
        <v>2130</v>
      </c>
      <c r="M214" s="396"/>
      <c r="N214" s="392">
        <v>43027</v>
      </c>
      <c r="O214" s="408">
        <v>3</v>
      </c>
      <c r="P214" s="14">
        <v>112621</v>
      </c>
      <c r="Q214" s="14">
        <v>112621</v>
      </c>
      <c r="R214" s="576">
        <v>95</v>
      </c>
      <c r="S214" s="391">
        <v>45</v>
      </c>
      <c r="T214" s="382">
        <v>35</v>
      </c>
      <c r="U214" s="382">
        <v>8</v>
      </c>
      <c r="V214" s="423">
        <v>0</v>
      </c>
      <c r="W214" s="1882">
        <v>2</v>
      </c>
      <c r="X214" s="382">
        <f t="shared" si="562"/>
        <v>6</v>
      </c>
      <c r="Y214" s="423">
        <v>0</v>
      </c>
      <c r="Z214" s="1882">
        <v>2</v>
      </c>
      <c r="AA214" s="382">
        <f t="shared" si="546"/>
        <v>4</v>
      </c>
      <c r="AB214" s="423">
        <v>4</v>
      </c>
      <c r="AC214" s="1882">
        <v>2</v>
      </c>
      <c r="AD214" s="569">
        <v>1.875</v>
      </c>
      <c r="AE214" s="569">
        <v>1.875</v>
      </c>
      <c r="AF214" s="382">
        <f t="shared" si="563"/>
        <v>7.5</v>
      </c>
      <c r="AG214" s="382">
        <f t="shared" si="563"/>
        <v>4</v>
      </c>
      <c r="AH214" s="382">
        <f t="shared" si="563"/>
        <v>5.25</v>
      </c>
      <c r="AI214" s="382">
        <f t="shared" si="563"/>
        <v>12.125</v>
      </c>
      <c r="AJ214" s="382">
        <f t="shared" si="563"/>
        <v>14</v>
      </c>
      <c r="AK214" s="382">
        <f t="shared" si="564"/>
        <v>15</v>
      </c>
      <c r="AL214" s="382">
        <f t="shared" si="564"/>
        <v>14.125</v>
      </c>
      <c r="AM214" s="382">
        <f t="shared" si="564"/>
        <v>13.125</v>
      </c>
      <c r="AN214" s="453">
        <f>IF($AD214&lt;=1,$AD214*BQ214,IF($AD214&lt;=2,BQ214+(($AD214-1)*BR214),BQ214+BR214+BS214))</f>
        <v>13.125</v>
      </c>
      <c r="AO214" s="457">
        <f t="shared" si="565"/>
        <v>8</v>
      </c>
      <c r="AP214" s="455">
        <f t="shared" si="565"/>
        <v>0</v>
      </c>
      <c r="AQ214" s="383">
        <f t="shared" si="565"/>
        <v>5</v>
      </c>
      <c r="AR214" s="383">
        <f t="shared" si="565"/>
        <v>7</v>
      </c>
      <c r="AS214" s="383">
        <f t="shared" si="565"/>
        <v>8</v>
      </c>
      <c r="AT214" s="383">
        <f t="shared" si="565"/>
        <v>8</v>
      </c>
      <c r="AU214" s="383">
        <f t="shared" si="565"/>
        <v>7</v>
      </c>
      <c r="AV214" s="383">
        <f t="shared" si="565"/>
        <v>7</v>
      </c>
      <c r="AW214" s="383">
        <f t="shared" si="565"/>
        <v>7</v>
      </c>
      <c r="AX214" s="383">
        <f t="shared" si="547"/>
        <v>12</v>
      </c>
      <c r="AY214" s="383">
        <v>8</v>
      </c>
      <c r="AZ214" s="383">
        <f t="shared" si="561"/>
        <v>0</v>
      </c>
      <c r="BA214" s="382">
        <f t="shared" si="548"/>
        <v>6</v>
      </c>
      <c r="BB214" s="423">
        <v>0</v>
      </c>
      <c r="BC214" s="506">
        <f t="shared" si="541"/>
        <v>2</v>
      </c>
      <c r="BD214" s="382">
        <f t="shared" si="542"/>
        <v>2</v>
      </c>
      <c r="BE214" s="453">
        <f t="shared" si="543"/>
        <v>2</v>
      </c>
      <c r="BF214" s="382">
        <f t="shared" si="549"/>
        <v>-8</v>
      </c>
      <c r="BG214" s="1882">
        <v>2</v>
      </c>
      <c r="BH214" s="1882">
        <v>4</v>
      </c>
      <c r="BI214" s="1882">
        <v>4</v>
      </c>
      <c r="BJ214" s="1882">
        <v>4</v>
      </c>
      <c r="BK214" s="1882">
        <v>0</v>
      </c>
      <c r="BL214" s="1882">
        <v>6</v>
      </c>
      <c r="BM214" s="1882">
        <v>7</v>
      </c>
      <c r="BN214" s="1882">
        <v>8</v>
      </c>
      <c r="BO214" s="1882">
        <v>8</v>
      </c>
      <c r="BP214" s="1882">
        <v>7</v>
      </c>
      <c r="BQ214" s="1882">
        <v>7</v>
      </c>
      <c r="BR214" s="1882">
        <v>7</v>
      </c>
      <c r="BS214" s="1882">
        <v>7</v>
      </c>
      <c r="BT214" s="13"/>
      <c r="BU214" s="384">
        <f t="shared" si="550"/>
        <v>4</v>
      </c>
      <c r="BV214" s="385">
        <f t="shared" si="551"/>
        <v>3</v>
      </c>
      <c r="BW214" s="386">
        <f t="shared" si="552"/>
        <v>2</v>
      </c>
      <c r="BX214" s="3"/>
      <c r="BY214" s="387">
        <f t="shared" si="544"/>
        <v>8</v>
      </c>
      <c r="BZ214" s="382">
        <f t="shared" si="553"/>
        <v>6</v>
      </c>
      <c r="CA214" s="382">
        <f t="shared" si="554"/>
        <v>4</v>
      </c>
      <c r="CB214" s="382">
        <f t="shared" si="555"/>
        <v>6</v>
      </c>
      <c r="CC214" s="382">
        <f t="shared" si="566"/>
        <v>4</v>
      </c>
      <c r="CD214" s="382">
        <f t="shared" si="567"/>
        <v>8</v>
      </c>
      <c r="CE214" s="382">
        <f t="shared" si="568"/>
        <v>4</v>
      </c>
      <c r="CF214" s="382">
        <f t="shared" si="569"/>
        <v>5</v>
      </c>
      <c r="CG214" s="382">
        <f t="shared" si="570"/>
        <v>12</v>
      </c>
      <c r="CH214" s="382">
        <f t="shared" si="571"/>
        <v>14</v>
      </c>
      <c r="CI214" s="382">
        <f t="shared" si="572"/>
        <v>15</v>
      </c>
      <c r="CJ214" s="382">
        <f t="shared" si="573"/>
        <v>14</v>
      </c>
      <c r="CK214" s="388">
        <f t="shared" si="574"/>
        <v>13</v>
      </c>
      <c r="CL214" s="3"/>
      <c r="CM214" s="384">
        <f t="shared" si="545"/>
        <v>0</v>
      </c>
      <c r="CN214" s="385">
        <f t="shared" si="556"/>
        <v>0</v>
      </c>
      <c r="CO214" s="385">
        <f>AB214</f>
        <v>4</v>
      </c>
      <c r="CP214" s="385">
        <f t="shared" si="575"/>
        <v>0</v>
      </c>
      <c r="CQ214" s="385">
        <f t="shared" si="576"/>
        <v>8</v>
      </c>
      <c r="CR214" s="385">
        <f t="shared" si="576"/>
        <v>0</v>
      </c>
      <c r="CS214" s="385">
        <f t="shared" si="576"/>
        <v>5</v>
      </c>
      <c r="CT214" s="385">
        <f t="shared" si="576"/>
        <v>7</v>
      </c>
      <c r="CU214" s="385">
        <f t="shared" si="576"/>
        <v>8</v>
      </c>
      <c r="CV214" s="385">
        <f t="shared" si="576"/>
        <v>8</v>
      </c>
      <c r="CW214" s="385">
        <f t="shared" si="576"/>
        <v>7</v>
      </c>
      <c r="CX214" s="386">
        <f t="shared" si="576"/>
        <v>7</v>
      </c>
      <c r="CY214" s="3"/>
      <c r="CZ214" s="586">
        <v>403</v>
      </c>
      <c r="DA214" s="582">
        <v>431</v>
      </c>
      <c r="DB214" s="391">
        <v>154</v>
      </c>
      <c r="DC214" s="576">
        <v>95</v>
      </c>
      <c r="DD214" s="389">
        <v>0</v>
      </c>
      <c r="DE214" s="390">
        <v>0</v>
      </c>
      <c r="DF214" s="390">
        <v>0</v>
      </c>
      <c r="DG214" s="390">
        <v>10</v>
      </c>
      <c r="DH214" s="390">
        <f t="shared" si="557"/>
        <v>35</v>
      </c>
      <c r="DI214" s="390"/>
      <c r="DJ214" s="390"/>
      <c r="DK214" s="390"/>
      <c r="DL214" s="390"/>
      <c r="DM214" s="390"/>
      <c r="DN214" s="390"/>
      <c r="DO214" s="390"/>
      <c r="DP214" s="391">
        <f t="shared" si="558"/>
        <v>45</v>
      </c>
      <c r="DQ214" s="376"/>
      <c r="DR214" s="376"/>
      <c r="DS214" s="385">
        <v>3</v>
      </c>
      <c r="DT214" s="385">
        <v>4</v>
      </c>
      <c r="DU214" s="385">
        <v>1042</v>
      </c>
      <c r="DV214" s="385" t="s">
        <v>2620</v>
      </c>
      <c r="DW214" s="385">
        <v>71</v>
      </c>
      <c r="DX214" s="385" t="s">
        <v>2653</v>
      </c>
      <c r="DY214" s="385" t="s">
        <v>2733</v>
      </c>
      <c r="DZ214" s="14">
        <v>112621</v>
      </c>
      <c r="EA214" s="426"/>
      <c r="EB214" s="398">
        <v>17</v>
      </c>
      <c r="EC214" s="398" t="s">
        <v>1372</v>
      </c>
      <c r="ED214" s="398" t="s">
        <v>1370</v>
      </c>
      <c r="EF214" s="601">
        <f t="shared" si="559"/>
        <v>120</v>
      </c>
      <c r="EG214" s="597">
        <f t="shared" si="560"/>
        <v>2</v>
      </c>
      <c r="EI214" s="605">
        <f t="shared" si="513"/>
        <v>47</v>
      </c>
    </row>
    <row r="215" spans="1:139" s="372" customFormat="1" ht="16.149999999999999" hidden="1" customHeight="1">
      <c r="A215" s="573" t="s">
        <v>1221</v>
      </c>
      <c r="B215" s="407" t="s">
        <v>1614</v>
      </c>
      <c r="C215" s="530" t="s">
        <v>1412</v>
      </c>
      <c r="D215" s="393" t="s">
        <v>1561</v>
      </c>
      <c r="E215" s="393" t="s">
        <v>1615</v>
      </c>
      <c r="F215" s="393"/>
      <c r="G215" s="395">
        <v>91</v>
      </c>
      <c r="H215" s="393" t="s">
        <v>107</v>
      </c>
      <c r="I215" s="393" t="s">
        <v>1099</v>
      </c>
      <c r="J215" s="393" t="s">
        <v>48</v>
      </c>
      <c r="K215" s="393"/>
      <c r="L215" s="393" t="s">
        <v>47</v>
      </c>
      <c r="M215" s="396"/>
      <c r="N215" s="392">
        <v>44994</v>
      </c>
      <c r="O215" s="408">
        <v>3</v>
      </c>
      <c r="P215" s="14">
        <v>69834</v>
      </c>
      <c r="Q215" s="14">
        <v>69834</v>
      </c>
      <c r="R215" s="576">
        <v>898</v>
      </c>
      <c r="S215" s="391">
        <v>8</v>
      </c>
      <c r="T215" s="382">
        <v>0</v>
      </c>
      <c r="U215" s="382">
        <v>156</v>
      </c>
      <c r="V215" s="423">
        <v>0</v>
      </c>
      <c r="W215" s="1882">
        <v>120</v>
      </c>
      <c r="X215" s="382">
        <f t="shared" si="562"/>
        <v>36</v>
      </c>
      <c r="Y215" s="423">
        <v>0</v>
      </c>
      <c r="Z215" s="1882">
        <v>25</v>
      </c>
      <c r="AA215" s="382">
        <f t="shared" si="546"/>
        <v>11</v>
      </c>
      <c r="AB215" s="423">
        <v>0</v>
      </c>
      <c r="AC215" s="1882">
        <v>11</v>
      </c>
      <c r="AD215" s="569">
        <v>1.875</v>
      </c>
      <c r="AE215" s="569">
        <v>1.875</v>
      </c>
      <c r="AF215" s="382">
        <f t="shared" ref="AF215:AF224" si="577">IF($AD215&lt;=1,$AD215*BG215,IF($AD215&lt;=2,BG215+(($AD215-1)*BH215),BG215+BH215+BI215))</f>
        <v>37.5</v>
      </c>
      <c r="AG215" s="382">
        <f t="shared" ref="AG215:AG224" si="578">IF($AD215&lt;=1,$AD215*BH215,IF($AD215&lt;=2,BH215+(($AD215-1)*BI215),BH215+BI215+BJ215))</f>
        <v>37.5</v>
      </c>
      <c r="AH215" s="382">
        <f t="shared" ref="AH215:AH224" si="579">IF($AD215&lt;=1,$AD215*BI215,IF($AD215&lt;=2,BI215+(($AD215-1)*BJ215),BI215+BJ215+BK215))</f>
        <v>37.5</v>
      </c>
      <c r="AI215" s="382">
        <f t="shared" ref="AI215:AI224" si="580">IF($AD215&lt;=1,$AD215*BJ215,IF($AD215&lt;=2,BJ215+(($AD215-1)*BK215),BJ215+BK215+BL215))</f>
        <v>34</v>
      </c>
      <c r="AJ215" s="382">
        <f t="shared" ref="AJ215:AJ224" si="581">IF($AD215&lt;=1,$AD215*BK215,IF($AD215&lt;=2,BK215+(($AD215-1)*BL215),BK215+BL215+BM215))</f>
        <v>35.25</v>
      </c>
      <c r="AK215" s="382">
        <f t="shared" ref="AK215:AK224" si="582">IF($AE215&lt;=1,$AE215*BL215,IF($AE215&lt;=2,BL215+(($AE215-1)*BM215),BL215+BM215+BN215))</f>
        <v>44.75</v>
      </c>
      <c r="AL215" s="382">
        <f t="shared" ref="AL215:AL224" si="583">IF($AE215&lt;=1,$AE215*BM215,IF($AE215&lt;=2,BM215+(($AE215-1)*BN215),BM215+BN215+BO215))</f>
        <v>69.75</v>
      </c>
      <c r="AM215" s="382">
        <f t="shared" ref="AM215:AM224" si="584">IF($AE215&lt;=1,$AE215*BN215,IF($AE215&lt;=2,BN215+(($AE215-1)*BO215),BN215+BO215+BP215))</f>
        <v>76.25</v>
      </c>
      <c r="AN215" s="453">
        <f t="shared" ref="AN215:AN224" si="585">IF($AD215&lt;=1,$AD215*BO215,IF($AD215&lt;=2,BO215+(($AD215-1)*BP215),BO215+BP215+BQ215))</f>
        <v>56.25</v>
      </c>
      <c r="AO215" s="457">
        <f t="shared" ref="AO215:AO224" si="586">ROUND(IF(AA215-AC215-AF215&gt;0,0,AF215+AC215-AA215),0)</f>
        <v>38</v>
      </c>
      <c r="AP215" s="455">
        <f t="shared" ref="AP215:AP224" si="587">ROUND(IF(CB215-AG215-BG215&gt;0,0,BG215+AG215-CB215),0)</f>
        <v>20</v>
      </c>
      <c r="AQ215" s="383">
        <f t="shared" ref="AQ215:AQ224" si="588">ROUND(IF(CC215-AH215-BH215&gt;0,0,BH215+AH215-CC215),0)</f>
        <v>20</v>
      </c>
      <c r="AR215" s="383">
        <f t="shared" ref="AR215:AR224" si="589">ROUND(IF(CD215-AI215-BI215&gt;0,0,BI215+AI215-CD215),0)</f>
        <v>16</v>
      </c>
      <c r="AS215" s="383">
        <f t="shared" ref="AS215:AS224" si="590">ROUND(IF(CE215-AJ215-BJ215&gt;0,0,BJ215+AJ215-CE215),0)</f>
        <v>21</v>
      </c>
      <c r="AT215" s="383">
        <f t="shared" ref="AT215:AT224" si="591">ROUND(IF(CF215-AK215-BK215&gt;0,0,BK215+AK215-CF215),0)</f>
        <v>26</v>
      </c>
      <c r="AU215" s="383">
        <f t="shared" ref="AU215:AU224" si="592">ROUND(IF(CG215-AL215-BL215&gt;0,0,BL215+AL215-CG215),0)</f>
        <v>47</v>
      </c>
      <c r="AV215" s="383">
        <f t="shared" ref="AV215:AV224" si="593">ROUND(IF(CH215-AM215-BM215&gt;0,0,BM215+AM215-CH215),0)</f>
        <v>32</v>
      </c>
      <c r="AW215" s="383">
        <f t="shared" ref="AW215:AW224" si="594">ROUND(IF(CI215-AN215-BN215&gt;0,0,BN215+AN215-CI215),0)</f>
        <v>30</v>
      </c>
      <c r="AX215" s="383">
        <f t="shared" si="547"/>
        <v>156</v>
      </c>
      <c r="AY215" s="383"/>
      <c r="AZ215" s="383">
        <f t="shared" si="561"/>
        <v>38</v>
      </c>
      <c r="BA215" s="382">
        <f t="shared" si="548"/>
        <v>0</v>
      </c>
      <c r="BB215" s="423">
        <v>0</v>
      </c>
      <c r="BC215" s="506">
        <f t="shared" si="541"/>
        <v>120</v>
      </c>
      <c r="BD215" s="382">
        <f t="shared" si="542"/>
        <v>25</v>
      </c>
      <c r="BE215" s="453">
        <f t="shared" si="543"/>
        <v>11</v>
      </c>
      <c r="BF215" s="382">
        <f t="shared" si="549"/>
        <v>-60</v>
      </c>
      <c r="BG215" s="1882">
        <v>20</v>
      </c>
      <c r="BH215" s="1882">
        <v>20</v>
      </c>
      <c r="BI215" s="1882">
        <v>20</v>
      </c>
      <c r="BJ215" s="1882">
        <v>20</v>
      </c>
      <c r="BK215" s="1882">
        <v>16</v>
      </c>
      <c r="BL215" s="1882">
        <v>22</v>
      </c>
      <c r="BM215" s="1882">
        <v>26</v>
      </c>
      <c r="BN215" s="1882">
        <v>50</v>
      </c>
      <c r="BO215" s="1882">
        <v>30</v>
      </c>
      <c r="BP215" s="1882">
        <v>30</v>
      </c>
      <c r="BQ215" s="1882">
        <v>34</v>
      </c>
      <c r="BR215" s="1882">
        <v>36</v>
      </c>
      <c r="BS215" s="1882">
        <v>39</v>
      </c>
      <c r="BT215" s="13"/>
      <c r="BU215" s="384">
        <f t="shared" si="550"/>
        <v>3</v>
      </c>
      <c r="BV215" s="385">
        <f t="shared" si="551"/>
        <v>2</v>
      </c>
      <c r="BW215" s="386">
        <f t="shared" si="552"/>
        <v>1</v>
      </c>
      <c r="BX215" s="3"/>
      <c r="BY215" s="387">
        <f t="shared" si="544"/>
        <v>156</v>
      </c>
      <c r="BZ215" s="382">
        <f t="shared" si="553"/>
        <v>36</v>
      </c>
      <c r="CA215" s="382">
        <f t="shared" si="554"/>
        <v>11</v>
      </c>
      <c r="CB215" s="382">
        <f t="shared" si="555"/>
        <v>38</v>
      </c>
      <c r="CC215" s="382">
        <f t="shared" si="566"/>
        <v>38</v>
      </c>
      <c r="CD215" s="382">
        <f t="shared" si="567"/>
        <v>38</v>
      </c>
      <c r="CE215" s="382">
        <f t="shared" si="568"/>
        <v>34</v>
      </c>
      <c r="CF215" s="382">
        <f t="shared" si="569"/>
        <v>35</v>
      </c>
      <c r="CG215" s="382">
        <f t="shared" si="570"/>
        <v>45</v>
      </c>
      <c r="CH215" s="382">
        <f t="shared" si="571"/>
        <v>70</v>
      </c>
      <c r="CI215" s="382">
        <f t="shared" si="572"/>
        <v>76</v>
      </c>
      <c r="CJ215" s="382">
        <f t="shared" si="573"/>
        <v>56</v>
      </c>
      <c r="CK215" s="388">
        <f t="shared" si="574"/>
        <v>56</v>
      </c>
      <c r="CL215" s="3"/>
      <c r="CM215" s="384">
        <f t="shared" si="545"/>
        <v>0</v>
      </c>
      <c r="CN215" s="385">
        <f t="shared" si="556"/>
        <v>0</v>
      </c>
      <c r="CO215" s="385">
        <f t="shared" ref="CO215:CO224" si="595">AO215</f>
        <v>38</v>
      </c>
      <c r="CP215" s="385">
        <f t="shared" ref="CP215:CP224" si="596">AP215</f>
        <v>20</v>
      </c>
      <c r="CQ215" s="385">
        <f t="shared" ref="CQ215:CQ224" si="597">AQ215</f>
        <v>20</v>
      </c>
      <c r="CR215" s="385">
        <f t="shared" ref="CR215:CR224" si="598">AR215</f>
        <v>16</v>
      </c>
      <c r="CS215" s="385">
        <f t="shared" ref="CS215:CS224" si="599">AS215</f>
        <v>21</v>
      </c>
      <c r="CT215" s="385">
        <f t="shared" ref="CT215:CT224" si="600">AT215</f>
        <v>26</v>
      </c>
      <c r="CU215" s="385">
        <f t="shared" ref="CU215:CU224" si="601">AU215</f>
        <v>47</v>
      </c>
      <c r="CV215" s="385">
        <f t="shared" ref="CV215:CV224" si="602">AV215</f>
        <v>32</v>
      </c>
      <c r="CW215" s="385">
        <f t="shared" ref="CW215:CW224" si="603">AW215</f>
        <v>30</v>
      </c>
      <c r="CX215" s="386">
        <f t="shared" ref="CX215:CX224" si="604">AW215</f>
        <v>30</v>
      </c>
      <c r="CY215" s="3"/>
      <c r="CZ215" s="586"/>
      <c r="DA215" s="582">
        <v>432</v>
      </c>
      <c r="DB215" s="391">
        <v>680</v>
      </c>
      <c r="DC215" s="576">
        <v>898</v>
      </c>
      <c r="DD215" s="389">
        <v>0</v>
      </c>
      <c r="DE215" s="390">
        <v>0</v>
      </c>
      <c r="DF215" s="390">
        <v>8</v>
      </c>
      <c r="DG215" s="390">
        <v>0</v>
      </c>
      <c r="DH215" s="390">
        <f t="shared" si="557"/>
        <v>0</v>
      </c>
      <c r="DI215" s="390"/>
      <c r="DJ215" s="390"/>
      <c r="DK215" s="390"/>
      <c r="DL215" s="390"/>
      <c r="DM215" s="390"/>
      <c r="DN215" s="390"/>
      <c r="DO215" s="390"/>
      <c r="DP215" s="391">
        <f t="shared" si="558"/>
        <v>8</v>
      </c>
      <c r="DQ215" s="376"/>
      <c r="DR215" s="376"/>
      <c r="DS215" s="385">
        <v>4</v>
      </c>
      <c r="DT215" s="385">
        <v>4</v>
      </c>
      <c r="DU215" s="385">
        <v>1665</v>
      </c>
      <c r="DV215" s="385" t="s">
        <v>2620</v>
      </c>
      <c r="DW215" s="385">
        <v>71</v>
      </c>
      <c r="DX215" s="385" t="s">
        <v>2654</v>
      </c>
      <c r="DY215" s="385">
        <v>0</v>
      </c>
      <c r="DZ215" s="14">
        <v>69834</v>
      </c>
      <c r="EA215" s="426"/>
      <c r="EB215" s="398">
        <v>16</v>
      </c>
      <c r="EC215" s="398" t="s">
        <v>1569</v>
      </c>
      <c r="ED215" s="398" t="s">
        <v>1374</v>
      </c>
      <c r="EF215" s="601">
        <f t="shared" si="559"/>
        <v>39</v>
      </c>
      <c r="EG215" s="597">
        <f t="shared" si="560"/>
        <v>120</v>
      </c>
      <c r="EI215" s="605">
        <f t="shared" si="513"/>
        <v>156</v>
      </c>
    </row>
    <row r="216" spans="1:139" s="372" customFormat="1" ht="16.149999999999999" hidden="1" customHeight="1">
      <c r="A216" s="573" t="s">
        <v>1221</v>
      </c>
      <c r="B216" s="407" t="s">
        <v>1786</v>
      </c>
      <c r="C216" s="530" t="s">
        <v>1413</v>
      </c>
      <c r="D216" s="393" t="s">
        <v>1561</v>
      </c>
      <c r="E216" s="393" t="s">
        <v>1364</v>
      </c>
      <c r="F216" s="393"/>
      <c r="G216" s="395">
        <v>92</v>
      </c>
      <c r="H216" s="393" t="s">
        <v>55</v>
      </c>
      <c r="I216" s="393" t="s">
        <v>1099</v>
      </c>
      <c r="J216" s="393" t="s">
        <v>48</v>
      </c>
      <c r="K216" s="393"/>
      <c r="L216" s="393" t="s">
        <v>47</v>
      </c>
      <c r="M216" s="396"/>
      <c r="N216" s="392">
        <v>45189</v>
      </c>
      <c r="O216" s="408">
        <v>3</v>
      </c>
      <c r="P216" s="14">
        <v>112045</v>
      </c>
      <c r="Q216" s="14">
        <v>112045</v>
      </c>
      <c r="R216" s="576">
        <v>801</v>
      </c>
      <c r="S216" s="391">
        <v>139</v>
      </c>
      <c r="T216" s="382">
        <v>122</v>
      </c>
      <c r="U216" s="382">
        <v>79</v>
      </c>
      <c r="V216" s="423">
        <v>0</v>
      </c>
      <c r="W216" s="1882">
        <v>79</v>
      </c>
      <c r="X216" s="382">
        <f t="shared" si="562"/>
        <v>0</v>
      </c>
      <c r="Y216" s="423">
        <v>0</v>
      </c>
      <c r="Z216" s="1882">
        <v>0</v>
      </c>
      <c r="AA216" s="382">
        <f t="shared" si="546"/>
        <v>0</v>
      </c>
      <c r="AB216" s="423">
        <v>0</v>
      </c>
      <c r="AC216" s="1882">
        <v>0</v>
      </c>
      <c r="AD216" s="569">
        <v>1.875</v>
      </c>
      <c r="AE216" s="569">
        <v>1.875</v>
      </c>
      <c r="AF216" s="382">
        <f t="shared" si="577"/>
        <v>37.5</v>
      </c>
      <c r="AG216" s="382">
        <f t="shared" si="578"/>
        <v>37.5</v>
      </c>
      <c r="AH216" s="382">
        <f t="shared" si="579"/>
        <v>37.5</v>
      </c>
      <c r="AI216" s="382">
        <f t="shared" si="580"/>
        <v>37.5</v>
      </c>
      <c r="AJ216" s="382">
        <f t="shared" si="581"/>
        <v>44.5</v>
      </c>
      <c r="AK216" s="382">
        <f t="shared" si="582"/>
        <v>56.875</v>
      </c>
      <c r="AL216" s="382">
        <f t="shared" si="583"/>
        <v>76.75</v>
      </c>
      <c r="AM216" s="382">
        <f t="shared" si="584"/>
        <v>82.375</v>
      </c>
      <c r="AN216" s="453">
        <f t="shared" si="585"/>
        <v>72</v>
      </c>
      <c r="AO216" s="457">
        <f t="shared" si="586"/>
        <v>38</v>
      </c>
      <c r="AP216" s="455">
        <f t="shared" si="587"/>
        <v>20</v>
      </c>
      <c r="AQ216" s="383">
        <f t="shared" si="588"/>
        <v>20</v>
      </c>
      <c r="AR216" s="383">
        <f t="shared" si="589"/>
        <v>20</v>
      </c>
      <c r="AS216" s="383">
        <f t="shared" si="590"/>
        <v>27</v>
      </c>
      <c r="AT216" s="383">
        <f t="shared" si="591"/>
        <v>32</v>
      </c>
      <c r="AU216" s="383">
        <f t="shared" si="592"/>
        <v>48</v>
      </c>
      <c r="AV216" s="383">
        <f t="shared" si="593"/>
        <v>38</v>
      </c>
      <c r="AW216" s="383">
        <f t="shared" si="594"/>
        <v>40</v>
      </c>
      <c r="AX216" s="383">
        <f t="shared" si="547"/>
        <v>79</v>
      </c>
      <c r="AY216" s="383"/>
      <c r="AZ216" s="383">
        <f t="shared" si="561"/>
        <v>38</v>
      </c>
      <c r="BA216" s="382">
        <f t="shared" si="548"/>
        <v>0</v>
      </c>
      <c r="BB216" s="423">
        <v>0</v>
      </c>
      <c r="BC216" s="506">
        <f t="shared" si="541"/>
        <v>79</v>
      </c>
      <c r="BD216" s="382">
        <f t="shared" si="542"/>
        <v>0</v>
      </c>
      <c r="BE216" s="453">
        <f t="shared" si="543"/>
        <v>0</v>
      </c>
      <c r="BF216" s="382">
        <f t="shared" si="549"/>
        <v>-60</v>
      </c>
      <c r="BG216" s="1882">
        <v>20</v>
      </c>
      <c r="BH216" s="1882">
        <v>20</v>
      </c>
      <c r="BI216" s="1882">
        <v>20</v>
      </c>
      <c r="BJ216" s="1882">
        <v>20</v>
      </c>
      <c r="BK216" s="1882">
        <v>20</v>
      </c>
      <c r="BL216" s="1882">
        <v>28</v>
      </c>
      <c r="BM216" s="1882">
        <v>33</v>
      </c>
      <c r="BN216" s="1882">
        <v>50</v>
      </c>
      <c r="BO216" s="1882">
        <v>37</v>
      </c>
      <c r="BP216" s="1882">
        <v>40</v>
      </c>
      <c r="BQ216" s="1882">
        <v>42</v>
      </c>
      <c r="BR216" s="1882">
        <v>45</v>
      </c>
      <c r="BS216" s="1882">
        <v>48</v>
      </c>
      <c r="BT216" s="13"/>
      <c r="BU216" s="384">
        <f t="shared" si="550"/>
        <v>1</v>
      </c>
      <c r="BV216" s="385">
        <f t="shared" si="551"/>
        <v>0</v>
      </c>
      <c r="BW216" s="386">
        <f t="shared" si="552"/>
        <v>0</v>
      </c>
      <c r="BX216" s="3"/>
      <c r="BY216" s="387">
        <f t="shared" si="544"/>
        <v>79</v>
      </c>
      <c r="BZ216" s="382">
        <f t="shared" si="553"/>
        <v>0</v>
      </c>
      <c r="CA216" s="382">
        <f t="shared" si="554"/>
        <v>0</v>
      </c>
      <c r="CB216" s="382">
        <f t="shared" si="555"/>
        <v>38</v>
      </c>
      <c r="CC216" s="382">
        <f t="shared" si="566"/>
        <v>38</v>
      </c>
      <c r="CD216" s="382">
        <f t="shared" si="567"/>
        <v>38</v>
      </c>
      <c r="CE216" s="382">
        <f t="shared" si="568"/>
        <v>38</v>
      </c>
      <c r="CF216" s="382">
        <f t="shared" si="569"/>
        <v>45</v>
      </c>
      <c r="CG216" s="382">
        <f t="shared" si="570"/>
        <v>57</v>
      </c>
      <c r="CH216" s="382">
        <f t="shared" si="571"/>
        <v>77</v>
      </c>
      <c r="CI216" s="382">
        <f t="shared" si="572"/>
        <v>82</v>
      </c>
      <c r="CJ216" s="382">
        <f t="shared" si="573"/>
        <v>72</v>
      </c>
      <c r="CK216" s="388">
        <f t="shared" si="574"/>
        <v>75</v>
      </c>
      <c r="CL216" s="3"/>
      <c r="CM216" s="384">
        <f t="shared" si="545"/>
        <v>0</v>
      </c>
      <c r="CN216" s="385">
        <f t="shared" si="556"/>
        <v>0</v>
      </c>
      <c r="CO216" s="385">
        <f t="shared" si="595"/>
        <v>38</v>
      </c>
      <c r="CP216" s="385">
        <f t="shared" si="596"/>
        <v>20</v>
      </c>
      <c r="CQ216" s="385">
        <f t="shared" si="597"/>
        <v>20</v>
      </c>
      <c r="CR216" s="385">
        <f t="shared" si="598"/>
        <v>20</v>
      </c>
      <c r="CS216" s="385">
        <f t="shared" si="599"/>
        <v>27</v>
      </c>
      <c r="CT216" s="385">
        <f t="shared" si="600"/>
        <v>32</v>
      </c>
      <c r="CU216" s="385">
        <f t="shared" si="601"/>
        <v>48</v>
      </c>
      <c r="CV216" s="385">
        <f t="shared" si="602"/>
        <v>38</v>
      </c>
      <c r="CW216" s="385">
        <f t="shared" si="603"/>
        <v>40</v>
      </c>
      <c r="CX216" s="386">
        <f t="shared" si="604"/>
        <v>40</v>
      </c>
      <c r="CY216" s="3"/>
      <c r="CZ216" s="586"/>
      <c r="DA216" s="582"/>
      <c r="DB216" s="391">
        <v>69</v>
      </c>
      <c r="DC216" s="576">
        <v>801</v>
      </c>
      <c r="DD216" s="389">
        <v>0</v>
      </c>
      <c r="DE216" s="390">
        <v>1</v>
      </c>
      <c r="DF216" s="390">
        <v>0</v>
      </c>
      <c r="DG216" s="390">
        <v>16</v>
      </c>
      <c r="DH216" s="390">
        <f t="shared" si="557"/>
        <v>122</v>
      </c>
      <c r="DI216" s="390"/>
      <c r="DJ216" s="390"/>
      <c r="DK216" s="390"/>
      <c r="DL216" s="390"/>
      <c r="DM216" s="390"/>
      <c r="DN216" s="390"/>
      <c r="DO216" s="390"/>
      <c r="DP216" s="391">
        <f t="shared" si="558"/>
        <v>139</v>
      </c>
      <c r="DQ216" s="376"/>
      <c r="DR216" s="376"/>
      <c r="DS216" s="385">
        <v>4</v>
      </c>
      <c r="DT216" s="385">
        <v>4</v>
      </c>
      <c r="DU216" s="385">
        <v>1660</v>
      </c>
      <c r="DV216" s="385" t="s">
        <v>2620</v>
      </c>
      <c r="DW216" s="385">
        <v>72</v>
      </c>
      <c r="DX216" s="385" t="s">
        <v>2655</v>
      </c>
      <c r="DY216" s="385">
        <v>0</v>
      </c>
      <c r="DZ216" s="14">
        <v>112045</v>
      </c>
      <c r="EA216" s="426"/>
      <c r="EB216" s="398">
        <v>18</v>
      </c>
      <c r="EC216" s="398" t="s">
        <v>1371</v>
      </c>
      <c r="ED216" s="398" t="s">
        <v>1370</v>
      </c>
      <c r="EF216" s="601">
        <f t="shared" si="559"/>
        <v>30</v>
      </c>
      <c r="EG216" s="597">
        <f t="shared" si="560"/>
        <v>79</v>
      </c>
      <c r="EI216" s="605">
        <f t="shared" si="513"/>
        <v>201</v>
      </c>
    </row>
    <row r="217" spans="1:139" s="372" customFormat="1" ht="16.149999999999999" hidden="1" customHeight="1">
      <c r="A217" s="573" t="s">
        <v>1221</v>
      </c>
      <c r="B217" s="407" t="s">
        <v>1499</v>
      </c>
      <c r="C217" s="530" t="s">
        <v>1507</v>
      </c>
      <c r="D217" s="393" t="s">
        <v>1561</v>
      </c>
      <c r="E217" s="393" t="s">
        <v>1366</v>
      </c>
      <c r="F217" s="393"/>
      <c r="G217" s="395">
        <v>91</v>
      </c>
      <c r="H217" s="393" t="s">
        <v>55</v>
      </c>
      <c r="I217" s="393" t="s">
        <v>1099</v>
      </c>
      <c r="J217" s="393" t="s">
        <v>48</v>
      </c>
      <c r="K217" s="393"/>
      <c r="L217" s="393" t="s">
        <v>47</v>
      </c>
      <c r="M217" s="396"/>
      <c r="N217" s="392">
        <v>44832</v>
      </c>
      <c r="O217" s="408">
        <v>3</v>
      </c>
      <c r="P217" s="14">
        <v>83108</v>
      </c>
      <c r="Q217" s="14">
        <v>83108</v>
      </c>
      <c r="R217" s="576">
        <v>1119</v>
      </c>
      <c r="S217" s="391">
        <v>20</v>
      </c>
      <c r="T217" s="382">
        <v>0</v>
      </c>
      <c r="U217" s="382">
        <v>232</v>
      </c>
      <c r="V217" s="423">
        <v>0</v>
      </c>
      <c r="W217" s="1882">
        <v>150</v>
      </c>
      <c r="X217" s="382">
        <f t="shared" si="562"/>
        <v>82</v>
      </c>
      <c r="Y217" s="423">
        <v>0</v>
      </c>
      <c r="Z217" s="1882">
        <v>34</v>
      </c>
      <c r="AA217" s="382">
        <f t="shared" si="546"/>
        <v>48</v>
      </c>
      <c r="AB217" s="423">
        <v>0</v>
      </c>
      <c r="AC217" s="1882">
        <v>48</v>
      </c>
      <c r="AD217" s="569">
        <v>1.875</v>
      </c>
      <c r="AE217" s="569">
        <v>1.875</v>
      </c>
      <c r="AF217" s="382">
        <f t="shared" si="577"/>
        <v>37.5</v>
      </c>
      <c r="AG217" s="382">
        <f t="shared" si="578"/>
        <v>37.5</v>
      </c>
      <c r="AH217" s="382">
        <f t="shared" si="579"/>
        <v>37.5</v>
      </c>
      <c r="AI217" s="382">
        <f t="shared" si="580"/>
        <v>37.5</v>
      </c>
      <c r="AJ217" s="382">
        <f t="shared" si="581"/>
        <v>44.5</v>
      </c>
      <c r="AK217" s="382">
        <f t="shared" si="582"/>
        <v>56.875</v>
      </c>
      <c r="AL217" s="382">
        <f t="shared" si="583"/>
        <v>76.75</v>
      </c>
      <c r="AM217" s="382">
        <f t="shared" si="584"/>
        <v>82.375</v>
      </c>
      <c r="AN217" s="453">
        <f t="shared" si="585"/>
        <v>72</v>
      </c>
      <c r="AO217" s="457">
        <f t="shared" si="586"/>
        <v>38</v>
      </c>
      <c r="AP217" s="455">
        <f t="shared" si="587"/>
        <v>20</v>
      </c>
      <c r="AQ217" s="383">
        <f t="shared" si="588"/>
        <v>20</v>
      </c>
      <c r="AR217" s="383">
        <f t="shared" si="589"/>
        <v>20</v>
      </c>
      <c r="AS217" s="383">
        <f t="shared" si="590"/>
        <v>27</v>
      </c>
      <c r="AT217" s="383">
        <f t="shared" si="591"/>
        <v>32</v>
      </c>
      <c r="AU217" s="383">
        <f t="shared" si="592"/>
        <v>48</v>
      </c>
      <c r="AV217" s="383">
        <f t="shared" si="593"/>
        <v>38</v>
      </c>
      <c r="AW217" s="383">
        <f t="shared" si="594"/>
        <v>40</v>
      </c>
      <c r="AX217" s="383">
        <f t="shared" si="547"/>
        <v>232</v>
      </c>
      <c r="AY217" s="383"/>
      <c r="AZ217" s="383">
        <f t="shared" si="561"/>
        <v>38</v>
      </c>
      <c r="BA217" s="382">
        <f t="shared" si="548"/>
        <v>0</v>
      </c>
      <c r="BB217" s="423">
        <v>0</v>
      </c>
      <c r="BC217" s="506">
        <f t="shared" si="541"/>
        <v>150</v>
      </c>
      <c r="BD217" s="382">
        <f t="shared" si="542"/>
        <v>34</v>
      </c>
      <c r="BE217" s="453">
        <f t="shared" si="543"/>
        <v>48</v>
      </c>
      <c r="BF217" s="382">
        <f t="shared" si="549"/>
        <v>-60</v>
      </c>
      <c r="BG217" s="1882">
        <v>20</v>
      </c>
      <c r="BH217" s="1882">
        <v>20</v>
      </c>
      <c r="BI217" s="1882">
        <v>20</v>
      </c>
      <c r="BJ217" s="1882">
        <v>20</v>
      </c>
      <c r="BK217" s="1882">
        <v>20</v>
      </c>
      <c r="BL217" s="1882">
        <v>28</v>
      </c>
      <c r="BM217" s="1882">
        <v>33</v>
      </c>
      <c r="BN217" s="1882">
        <v>50</v>
      </c>
      <c r="BO217" s="1882">
        <v>37</v>
      </c>
      <c r="BP217" s="1882">
        <v>40</v>
      </c>
      <c r="BQ217" s="1882">
        <v>53</v>
      </c>
      <c r="BR217" s="1882">
        <v>57</v>
      </c>
      <c r="BS217" s="1882">
        <v>61</v>
      </c>
      <c r="BT217" s="13"/>
      <c r="BU217" s="384">
        <f t="shared" si="550"/>
        <v>3</v>
      </c>
      <c r="BV217" s="385">
        <f t="shared" si="551"/>
        <v>2</v>
      </c>
      <c r="BW217" s="386">
        <f t="shared" si="552"/>
        <v>1</v>
      </c>
      <c r="BX217" s="3"/>
      <c r="BY217" s="387">
        <f t="shared" si="544"/>
        <v>232</v>
      </c>
      <c r="BZ217" s="382">
        <f t="shared" si="553"/>
        <v>82</v>
      </c>
      <c r="CA217" s="382">
        <f t="shared" si="554"/>
        <v>48</v>
      </c>
      <c r="CB217" s="382">
        <f t="shared" si="555"/>
        <v>38</v>
      </c>
      <c r="CC217" s="382">
        <f t="shared" si="566"/>
        <v>38</v>
      </c>
      <c r="CD217" s="382">
        <f t="shared" si="567"/>
        <v>38</v>
      </c>
      <c r="CE217" s="382">
        <f t="shared" si="568"/>
        <v>38</v>
      </c>
      <c r="CF217" s="382">
        <f t="shared" si="569"/>
        <v>45</v>
      </c>
      <c r="CG217" s="382">
        <f t="shared" si="570"/>
        <v>57</v>
      </c>
      <c r="CH217" s="382">
        <f t="shared" si="571"/>
        <v>77</v>
      </c>
      <c r="CI217" s="382">
        <f t="shared" si="572"/>
        <v>82</v>
      </c>
      <c r="CJ217" s="382">
        <f t="shared" si="573"/>
        <v>72</v>
      </c>
      <c r="CK217" s="388">
        <f t="shared" si="574"/>
        <v>75</v>
      </c>
      <c r="CL217" s="3"/>
      <c r="CM217" s="384">
        <f t="shared" si="545"/>
        <v>0</v>
      </c>
      <c r="CN217" s="385">
        <f t="shared" si="556"/>
        <v>0</v>
      </c>
      <c r="CO217" s="385">
        <f t="shared" si="595"/>
        <v>38</v>
      </c>
      <c r="CP217" s="385">
        <f t="shared" si="596"/>
        <v>20</v>
      </c>
      <c r="CQ217" s="385">
        <f t="shared" si="597"/>
        <v>20</v>
      </c>
      <c r="CR217" s="385">
        <f t="shared" si="598"/>
        <v>20</v>
      </c>
      <c r="CS217" s="385">
        <f t="shared" si="599"/>
        <v>27</v>
      </c>
      <c r="CT217" s="385">
        <f t="shared" si="600"/>
        <v>32</v>
      </c>
      <c r="CU217" s="385">
        <f t="shared" si="601"/>
        <v>48</v>
      </c>
      <c r="CV217" s="385">
        <f t="shared" si="602"/>
        <v>38</v>
      </c>
      <c r="CW217" s="385">
        <f t="shared" si="603"/>
        <v>40</v>
      </c>
      <c r="CX217" s="386">
        <f t="shared" si="604"/>
        <v>40</v>
      </c>
      <c r="CY217" s="3"/>
      <c r="CZ217" s="586"/>
      <c r="DA217" s="582">
        <v>824</v>
      </c>
      <c r="DB217" s="391">
        <v>1162</v>
      </c>
      <c r="DC217" s="576">
        <v>1119</v>
      </c>
      <c r="DD217" s="389">
        <v>0</v>
      </c>
      <c r="DE217" s="390">
        <v>8</v>
      </c>
      <c r="DF217" s="390">
        <v>12</v>
      </c>
      <c r="DG217" s="390">
        <v>0</v>
      </c>
      <c r="DH217" s="390">
        <f t="shared" si="557"/>
        <v>0</v>
      </c>
      <c r="DI217" s="390"/>
      <c r="DJ217" s="390"/>
      <c r="DK217" s="390"/>
      <c r="DL217" s="390"/>
      <c r="DM217" s="390"/>
      <c r="DN217" s="390"/>
      <c r="DO217" s="390"/>
      <c r="DP217" s="391">
        <f t="shared" si="558"/>
        <v>20</v>
      </c>
      <c r="DQ217" s="376"/>
      <c r="DR217" s="376"/>
      <c r="DS217" s="385">
        <v>4</v>
      </c>
      <c r="DT217" s="385">
        <v>4</v>
      </c>
      <c r="DU217" s="385">
        <v>1659</v>
      </c>
      <c r="DV217" s="385" t="s">
        <v>2620</v>
      </c>
      <c r="DW217" s="385">
        <v>71</v>
      </c>
      <c r="DX217" s="385" t="s">
        <v>2654</v>
      </c>
      <c r="DY217" s="385">
        <v>0</v>
      </c>
      <c r="DZ217" s="14">
        <v>83108</v>
      </c>
      <c r="EA217" s="426"/>
      <c r="EB217" s="398">
        <v>17</v>
      </c>
      <c r="EC217" s="398" t="s">
        <v>1371</v>
      </c>
      <c r="ED217" s="398" t="s">
        <v>1370</v>
      </c>
      <c r="EF217" s="601">
        <f t="shared" si="559"/>
        <v>46.4</v>
      </c>
      <c r="EG217" s="597">
        <f t="shared" si="560"/>
        <v>150</v>
      </c>
      <c r="EI217" s="605">
        <f t="shared" si="513"/>
        <v>232</v>
      </c>
    </row>
    <row r="218" spans="1:139" s="372" customFormat="1" ht="16.149999999999999" hidden="1" customHeight="1">
      <c r="A218" s="573" t="s">
        <v>1543</v>
      </c>
      <c r="B218" s="407" t="s">
        <v>1766</v>
      </c>
      <c r="C218" s="407" t="s">
        <v>1766</v>
      </c>
      <c r="D218" s="393" t="s">
        <v>1561</v>
      </c>
      <c r="E218" s="393" t="s">
        <v>54</v>
      </c>
      <c r="F218" s="393"/>
      <c r="G218" s="393">
        <v>95</v>
      </c>
      <c r="H218" s="393" t="s">
        <v>1541</v>
      </c>
      <c r="I218" s="393" t="s">
        <v>1099</v>
      </c>
      <c r="J218" s="393" t="s">
        <v>48</v>
      </c>
      <c r="K218" s="393"/>
      <c r="L218" s="393" t="s">
        <v>47</v>
      </c>
      <c r="M218" s="396"/>
      <c r="N218" s="392">
        <v>44902</v>
      </c>
      <c r="O218" s="408">
        <v>3</v>
      </c>
      <c r="P218" s="14">
        <v>110895</v>
      </c>
      <c r="Q218" s="14">
        <v>110895</v>
      </c>
      <c r="R218" s="576">
        <v>723</v>
      </c>
      <c r="S218" s="391">
        <v>178</v>
      </c>
      <c r="T218" s="382">
        <v>100</v>
      </c>
      <c r="U218" s="382">
        <v>89</v>
      </c>
      <c r="V218" s="423">
        <v>0</v>
      </c>
      <c r="W218" s="1882">
        <v>89</v>
      </c>
      <c r="X218" s="382">
        <f t="shared" si="562"/>
        <v>0</v>
      </c>
      <c r="Y218" s="423">
        <v>0</v>
      </c>
      <c r="Z218" s="1882">
        <v>0</v>
      </c>
      <c r="AA218" s="382">
        <f t="shared" si="546"/>
        <v>0</v>
      </c>
      <c r="AB218" s="423">
        <v>0</v>
      </c>
      <c r="AC218" s="1882">
        <v>0</v>
      </c>
      <c r="AD218" s="569">
        <v>1.875</v>
      </c>
      <c r="AE218" s="569">
        <v>1.875</v>
      </c>
      <c r="AF218" s="382">
        <f t="shared" si="577"/>
        <v>37.5</v>
      </c>
      <c r="AG218" s="382">
        <f t="shared" si="578"/>
        <v>37.5</v>
      </c>
      <c r="AH218" s="382">
        <f t="shared" si="579"/>
        <v>37.5</v>
      </c>
      <c r="AI218" s="382">
        <f t="shared" si="580"/>
        <v>34</v>
      </c>
      <c r="AJ218" s="382">
        <f t="shared" si="581"/>
        <v>35.25</v>
      </c>
      <c r="AK218" s="382">
        <f t="shared" si="582"/>
        <v>44.75</v>
      </c>
      <c r="AL218" s="382">
        <f t="shared" si="583"/>
        <v>61</v>
      </c>
      <c r="AM218" s="382">
        <f t="shared" si="584"/>
        <v>66.25</v>
      </c>
      <c r="AN218" s="453">
        <f t="shared" si="585"/>
        <v>58</v>
      </c>
      <c r="AO218" s="457">
        <f t="shared" si="586"/>
        <v>38</v>
      </c>
      <c r="AP218" s="455">
        <f t="shared" si="587"/>
        <v>20</v>
      </c>
      <c r="AQ218" s="383">
        <f t="shared" si="588"/>
        <v>20</v>
      </c>
      <c r="AR218" s="383">
        <f t="shared" si="589"/>
        <v>16</v>
      </c>
      <c r="AS218" s="383">
        <f t="shared" si="590"/>
        <v>21</v>
      </c>
      <c r="AT218" s="383">
        <f t="shared" si="591"/>
        <v>26</v>
      </c>
      <c r="AU218" s="383">
        <f t="shared" si="592"/>
        <v>38</v>
      </c>
      <c r="AV218" s="383">
        <f t="shared" si="593"/>
        <v>31</v>
      </c>
      <c r="AW218" s="383">
        <f t="shared" si="594"/>
        <v>32</v>
      </c>
      <c r="AX218" s="383">
        <f t="shared" si="547"/>
        <v>89</v>
      </c>
      <c r="AY218" s="383"/>
      <c r="AZ218" s="383">
        <f t="shared" si="561"/>
        <v>38</v>
      </c>
      <c r="BA218" s="382">
        <f t="shared" si="548"/>
        <v>0</v>
      </c>
      <c r="BB218" s="423">
        <v>0</v>
      </c>
      <c r="BC218" s="506">
        <f t="shared" si="541"/>
        <v>89</v>
      </c>
      <c r="BD218" s="382">
        <f t="shared" si="542"/>
        <v>0</v>
      </c>
      <c r="BE218" s="453">
        <f t="shared" si="543"/>
        <v>0</v>
      </c>
      <c r="BF218" s="382">
        <f t="shared" si="549"/>
        <v>-60</v>
      </c>
      <c r="BG218" s="1882">
        <v>20</v>
      </c>
      <c r="BH218" s="1882">
        <v>20</v>
      </c>
      <c r="BI218" s="1882">
        <v>20</v>
      </c>
      <c r="BJ218" s="1882">
        <v>20</v>
      </c>
      <c r="BK218" s="1882">
        <v>16</v>
      </c>
      <c r="BL218" s="1882">
        <v>22</v>
      </c>
      <c r="BM218" s="1882">
        <v>26</v>
      </c>
      <c r="BN218" s="1882">
        <v>40</v>
      </c>
      <c r="BO218" s="1882">
        <v>30</v>
      </c>
      <c r="BP218" s="1882">
        <v>32</v>
      </c>
      <c r="BQ218" s="1882">
        <v>34</v>
      </c>
      <c r="BR218" s="1882">
        <v>36</v>
      </c>
      <c r="BS218" s="1882">
        <v>39</v>
      </c>
      <c r="BT218" s="13"/>
      <c r="BU218" s="384">
        <f t="shared" si="550"/>
        <v>1</v>
      </c>
      <c r="BV218" s="385">
        <f t="shared" si="551"/>
        <v>0</v>
      </c>
      <c r="BW218" s="386">
        <f t="shared" si="552"/>
        <v>0</v>
      </c>
      <c r="BX218" s="3"/>
      <c r="BY218" s="387">
        <f t="shared" si="544"/>
        <v>89</v>
      </c>
      <c r="BZ218" s="382">
        <f t="shared" si="553"/>
        <v>0</v>
      </c>
      <c r="CA218" s="382">
        <f t="shared" si="554"/>
        <v>0</v>
      </c>
      <c r="CB218" s="382">
        <f t="shared" si="555"/>
        <v>38</v>
      </c>
      <c r="CC218" s="382">
        <f t="shared" si="566"/>
        <v>38</v>
      </c>
      <c r="CD218" s="382">
        <f t="shared" si="567"/>
        <v>38</v>
      </c>
      <c r="CE218" s="382">
        <f t="shared" si="568"/>
        <v>34</v>
      </c>
      <c r="CF218" s="382">
        <f t="shared" si="569"/>
        <v>35</v>
      </c>
      <c r="CG218" s="382">
        <f t="shared" si="570"/>
        <v>45</v>
      </c>
      <c r="CH218" s="382">
        <f t="shared" si="571"/>
        <v>61</v>
      </c>
      <c r="CI218" s="382">
        <f t="shared" si="572"/>
        <v>66</v>
      </c>
      <c r="CJ218" s="382">
        <f t="shared" si="573"/>
        <v>58</v>
      </c>
      <c r="CK218" s="388">
        <f t="shared" si="574"/>
        <v>60</v>
      </c>
      <c r="CL218" s="3"/>
      <c r="CM218" s="384">
        <f t="shared" si="545"/>
        <v>0</v>
      </c>
      <c r="CN218" s="385">
        <f t="shared" si="556"/>
        <v>0</v>
      </c>
      <c r="CO218" s="385">
        <f t="shared" si="595"/>
        <v>38</v>
      </c>
      <c r="CP218" s="385">
        <f t="shared" si="596"/>
        <v>20</v>
      </c>
      <c r="CQ218" s="385">
        <f t="shared" si="597"/>
        <v>20</v>
      </c>
      <c r="CR218" s="385">
        <f t="shared" si="598"/>
        <v>16</v>
      </c>
      <c r="CS218" s="385">
        <f t="shared" si="599"/>
        <v>21</v>
      </c>
      <c r="CT218" s="385">
        <f t="shared" si="600"/>
        <v>26</v>
      </c>
      <c r="CU218" s="385">
        <f t="shared" si="601"/>
        <v>38</v>
      </c>
      <c r="CV218" s="385">
        <f t="shared" si="602"/>
        <v>31</v>
      </c>
      <c r="CW218" s="385">
        <f t="shared" si="603"/>
        <v>32</v>
      </c>
      <c r="CX218" s="386">
        <f t="shared" si="604"/>
        <v>32</v>
      </c>
      <c r="CY218" s="3"/>
      <c r="CZ218" s="586"/>
      <c r="DA218" s="582">
        <v>0</v>
      </c>
      <c r="DB218" s="391">
        <v>155</v>
      </c>
      <c r="DC218" s="576">
        <v>723</v>
      </c>
      <c r="DD218" s="389">
        <v>0</v>
      </c>
      <c r="DE218" s="390">
        <v>67</v>
      </c>
      <c r="DF218" s="390">
        <v>0</v>
      </c>
      <c r="DG218" s="390">
        <v>11</v>
      </c>
      <c r="DH218" s="390">
        <f t="shared" si="557"/>
        <v>100</v>
      </c>
      <c r="DI218" s="390"/>
      <c r="DJ218" s="390"/>
      <c r="DK218" s="390"/>
      <c r="DL218" s="390"/>
      <c r="DM218" s="390"/>
      <c r="DN218" s="390"/>
      <c r="DO218" s="390"/>
      <c r="DP218" s="391">
        <f t="shared" si="558"/>
        <v>178</v>
      </c>
      <c r="DQ218" s="376"/>
      <c r="DR218" s="376"/>
      <c r="DS218" s="385">
        <v>4</v>
      </c>
      <c r="DT218" s="385">
        <v>4</v>
      </c>
      <c r="DU218" s="385">
        <v>1770</v>
      </c>
      <c r="DV218" s="385" t="s">
        <v>2620</v>
      </c>
      <c r="DW218" s="385">
        <v>72</v>
      </c>
      <c r="DX218" s="385" t="s">
        <v>2655</v>
      </c>
      <c r="DY218" s="385">
        <v>0</v>
      </c>
      <c r="DZ218" s="14">
        <v>110895</v>
      </c>
      <c r="EA218" s="426"/>
      <c r="EB218" s="398">
        <v>18</v>
      </c>
      <c r="EC218" s="398" t="s">
        <v>1371</v>
      </c>
      <c r="ED218" s="398" t="s">
        <v>1370</v>
      </c>
      <c r="EF218" s="601">
        <f t="shared" si="559"/>
        <v>30</v>
      </c>
      <c r="EG218" s="597">
        <f t="shared" si="560"/>
        <v>89</v>
      </c>
      <c r="EI218" s="605">
        <f t="shared" si="513"/>
        <v>189</v>
      </c>
    </row>
    <row r="219" spans="1:139" s="372" customFormat="1" ht="16.149999999999999" hidden="1" customHeight="1">
      <c r="A219" s="573" t="s">
        <v>1221</v>
      </c>
      <c r="B219" s="407" t="s">
        <v>1474</v>
      </c>
      <c r="C219" s="530" t="s">
        <v>1473</v>
      </c>
      <c r="D219" s="393" t="s">
        <v>1561</v>
      </c>
      <c r="E219" s="393" t="s">
        <v>1367</v>
      </c>
      <c r="F219" s="393"/>
      <c r="G219" s="395">
        <v>94</v>
      </c>
      <c r="H219" s="393" t="s">
        <v>107</v>
      </c>
      <c r="I219" s="393" t="s">
        <v>1099</v>
      </c>
      <c r="J219" s="393" t="s">
        <v>48</v>
      </c>
      <c r="K219" s="393"/>
      <c r="L219" s="393" t="s">
        <v>47</v>
      </c>
      <c r="M219" s="396"/>
      <c r="N219" s="392">
        <v>44803</v>
      </c>
      <c r="O219" s="408">
        <v>3</v>
      </c>
      <c r="P219" s="14">
        <v>87145</v>
      </c>
      <c r="Q219" s="14">
        <v>87145</v>
      </c>
      <c r="R219" s="576">
        <v>1592</v>
      </c>
      <c r="S219" s="391">
        <v>372</v>
      </c>
      <c r="T219" s="382">
        <v>4</v>
      </c>
      <c r="U219" s="382">
        <v>48</v>
      </c>
      <c r="V219" s="423">
        <v>0</v>
      </c>
      <c r="W219" s="1882">
        <v>0</v>
      </c>
      <c r="X219" s="382">
        <f t="shared" si="562"/>
        <v>48</v>
      </c>
      <c r="Y219" s="423">
        <v>281</v>
      </c>
      <c r="Z219" s="1882">
        <v>0</v>
      </c>
      <c r="AA219" s="382">
        <f t="shared" si="546"/>
        <v>329</v>
      </c>
      <c r="AB219" s="423">
        <v>0</v>
      </c>
      <c r="AC219" s="1882">
        <v>150</v>
      </c>
      <c r="AD219" s="569">
        <v>1.875</v>
      </c>
      <c r="AE219" s="569">
        <v>1.875</v>
      </c>
      <c r="AF219" s="382">
        <f t="shared" si="577"/>
        <v>93.75</v>
      </c>
      <c r="AG219" s="382">
        <f t="shared" si="578"/>
        <v>93.75</v>
      </c>
      <c r="AH219" s="382">
        <f t="shared" si="579"/>
        <v>93.75</v>
      </c>
      <c r="AI219" s="382">
        <f t="shared" si="580"/>
        <v>85</v>
      </c>
      <c r="AJ219" s="382">
        <f t="shared" si="581"/>
        <v>88.125</v>
      </c>
      <c r="AK219" s="382">
        <f t="shared" si="582"/>
        <v>111.875</v>
      </c>
      <c r="AL219" s="382">
        <f t="shared" si="583"/>
        <v>152.5</v>
      </c>
      <c r="AM219" s="382">
        <f t="shared" si="584"/>
        <v>164.75</v>
      </c>
      <c r="AN219" s="453">
        <f t="shared" si="585"/>
        <v>135.25</v>
      </c>
      <c r="AO219" s="457">
        <f t="shared" si="586"/>
        <v>0</v>
      </c>
      <c r="AP219" s="455">
        <f t="shared" si="587"/>
        <v>0</v>
      </c>
      <c r="AQ219" s="383">
        <f t="shared" si="588"/>
        <v>15</v>
      </c>
      <c r="AR219" s="383">
        <f t="shared" si="589"/>
        <v>41</v>
      </c>
      <c r="AS219" s="383">
        <f t="shared" si="590"/>
        <v>53</v>
      </c>
      <c r="AT219" s="383">
        <f t="shared" si="591"/>
        <v>64</v>
      </c>
      <c r="AU219" s="383">
        <f t="shared" si="592"/>
        <v>96</v>
      </c>
      <c r="AV219" s="383">
        <f t="shared" si="593"/>
        <v>77</v>
      </c>
      <c r="AW219" s="383">
        <f t="shared" si="594"/>
        <v>70</v>
      </c>
      <c r="AX219" s="383">
        <f t="shared" si="547"/>
        <v>329</v>
      </c>
      <c r="AY219" s="383"/>
      <c r="AZ219" s="383">
        <f t="shared" si="561"/>
        <v>0</v>
      </c>
      <c r="BA219" s="382">
        <f t="shared" si="548"/>
        <v>179</v>
      </c>
      <c r="BB219" s="423">
        <v>0</v>
      </c>
      <c r="BC219" s="506">
        <f t="shared" si="541"/>
        <v>0</v>
      </c>
      <c r="BD219" s="382">
        <f t="shared" si="542"/>
        <v>0</v>
      </c>
      <c r="BE219" s="453">
        <f t="shared" si="543"/>
        <v>150</v>
      </c>
      <c r="BF219" s="382">
        <f t="shared" si="549"/>
        <v>-252</v>
      </c>
      <c r="BG219" s="1882">
        <v>50</v>
      </c>
      <c r="BH219" s="1882">
        <v>50</v>
      </c>
      <c r="BI219" s="1882">
        <v>50</v>
      </c>
      <c r="BJ219" s="1882">
        <v>50</v>
      </c>
      <c r="BK219" s="1882">
        <v>40</v>
      </c>
      <c r="BL219" s="1882">
        <v>55</v>
      </c>
      <c r="BM219" s="1882">
        <v>65</v>
      </c>
      <c r="BN219" s="1882">
        <v>100</v>
      </c>
      <c r="BO219" s="1882">
        <v>74</v>
      </c>
      <c r="BP219" s="1882">
        <v>70</v>
      </c>
      <c r="BQ219" s="1882">
        <v>84</v>
      </c>
      <c r="BR219" s="1882">
        <v>90</v>
      </c>
      <c r="BS219" s="1882">
        <v>96</v>
      </c>
      <c r="BT219" s="13"/>
      <c r="BU219" s="384">
        <f t="shared" si="550"/>
        <v>2.3199999999999998</v>
      </c>
      <c r="BV219" s="385">
        <f t="shared" si="551"/>
        <v>1.32</v>
      </c>
      <c r="BW219" s="386">
        <f t="shared" si="552"/>
        <v>3.948</v>
      </c>
      <c r="BX219" s="3"/>
      <c r="BY219" s="387">
        <f t="shared" si="544"/>
        <v>48</v>
      </c>
      <c r="BZ219" s="382">
        <f t="shared" si="553"/>
        <v>48</v>
      </c>
      <c r="CA219" s="382">
        <f t="shared" si="554"/>
        <v>329</v>
      </c>
      <c r="CB219" s="382">
        <f t="shared" si="555"/>
        <v>179</v>
      </c>
      <c r="CC219" s="382">
        <f t="shared" si="566"/>
        <v>129</v>
      </c>
      <c r="CD219" s="382">
        <f t="shared" si="567"/>
        <v>94</v>
      </c>
      <c r="CE219" s="382">
        <f t="shared" si="568"/>
        <v>85</v>
      </c>
      <c r="CF219" s="382">
        <f t="shared" si="569"/>
        <v>88</v>
      </c>
      <c r="CG219" s="382">
        <f t="shared" si="570"/>
        <v>112</v>
      </c>
      <c r="CH219" s="382">
        <f t="shared" si="571"/>
        <v>153</v>
      </c>
      <c r="CI219" s="382">
        <f t="shared" si="572"/>
        <v>165</v>
      </c>
      <c r="CJ219" s="382">
        <f t="shared" si="573"/>
        <v>135</v>
      </c>
      <c r="CK219" s="388">
        <f t="shared" si="574"/>
        <v>131</v>
      </c>
      <c r="CL219" s="3"/>
      <c r="CM219" s="384">
        <f t="shared" si="545"/>
        <v>0</v>
      </c>
      <c r="CN219" s="385">
        <f t="shared" si="556"/>
        <v>281</v>
      </c>
      <c r="CO219" s="385">
        <f t="shared" si="595"/>
        <v>0</v>
      </c>
      <c r="CP219" s="385">
        <f t="shared" si="596"/>
        <v>0</v>
      </c>
      <c r="CQ219" s="385">
        <f t="shared" si="597"/>
        <v>15</v>
      </c>
      <c r="CR219" s="385">
        <f t="shared" si="598"/>
        <v>41</v>
      </c>
      <c r="CS219" s="385">
        <f t="shared" si="599"/>
        <v>53</v>
      </c>
      <c r="CT219" s="385">
        <f t="shared" si="600"/>
        <v>64</v>
      </c>
      <c r="CU219" s="385">
        <f t="shared" si="601"/>
        <v>96</v>
      </c>
      <c r="CV219" s="385">
        <f t="shared" si="602"/>
        <v>77</v>
      </c>
      <c r="CW219" s="385">
        <f t="shared" si="603"/>
        <v>70</v>
      </c>
      <c r="CX219" s="386">
        <f t="shared" si="604"/>
        <v>70</v>
      </c>
      <c r="CY219" s="3"/>
      <c r="CZ219" s="586"/>
      <c r="DA219" s="582">
        <v>1237</v>
      </c>
      <c r="DB219" s="391">
        <v>1917</v>
      </c>
      <c r="DC219" s="576">
        <v>1592</v>
      </c>
      <c r="DD219" s="389">
        <v>0</v>
      </c>
      <c r="DE219" s="390">
        <v>18</v>
      </c>
      <c r="DF219" s="390">
        <v>22</v>
      </c>
      <c r="DG219" s="390">
        <v>328</v>
      </c>
      <c r="DH219" s="390">
        <f t="shared" si="557"/>
        <v>4</v>
      </c>
      <c r="DI219" s="390"/>
      <c r="DJ219" s="390"/>
      <c r="DK219" s="390"/>
      <c r="DL219" s="390"/>
      <c r="DM219" s="390"/>
      <c r="DN219" s="390"/>
      <c r="DO219" s="390"/>
      <c r="DP219" s="391">
        <f t="shared" si="558"/>
        <v>372</v>
      </c>
      <c r="DQ219" s="376"/>
      <c r="DR219" s="376"/>
      <c r="DS219" s="385">
        <v>4</v>
      </c>
      <c r="DT219" s="385">
        <v>4</v>
      </c>
      <c r="DU219" s="385">
        <v>1664</v>
      </c>
      <c r="DV219" s="385" t="s">
        <v>2620</v>
      </c>
      <c r="DW219" s="385">
        <v>71</v>
      </c>
      <c r="DX219" s="385" t="s">
        <v>2654</v>
      </c>
      <c r="DY219" s="385">
        <v>0</v>
      </c>
      <c r="DZ219" s="14">
        <v>87145</v>
      </c>
      <c r="EA219" s="426"/>
      <c r="EB219" s="398">
        <v>17</v>
      </c>
      <c r="EC219" s="398" t="s">
        <v>1371</v>
      </c>
      <c r="ED219" s="398" t="s">
        <v>1370</v>
      </c>
      <c r="EF219" s="601" t="str">
        <f t="shared" si="559"/>
        <v>ok</v>
      </c>
      <c r="EG219" s="597">
        <f t="shared" si="560"/>
        <v>0</v>
      </c>
      <c r="EI219" s="605">
        <f t="shared" si="513"/>
        <v>333</v>
      </c>
    </row>
    <row r="220" spans="1:139" s="372" customFormat="1" ht="16.149999999999999" hidden="1" customHeight="1">
      <c r="A220" s="573" t="s">
        <v>1221</v>
      </c>
      <c r="B220" s="407" t="s">
        <v>1527</v>
      </c>
      <c r="C220" s="530" t="s">
        <v>1526</v>
      </c>
      <c r="D220" s="393" t="s">
        <v>1561</v>
      </c>
      <c r="E220" s="393" t="s">
        <v>1443</v>
      </c>
      <c r="F220" s="393"/>
      <c r="G220" s="395">
        <v>97</v>
      </c>
      <c r="H220" s="393" t="s">
        <v>107</v>
      </c>
      <c r="I220" s="393" t="s">
        <v>1099</v>
      </c>
      <c r="J220" s="393" t="s">
        <v>48</v>
      </c>
      <c r="K220" s="393"/>
      <c r="L220" s="393" t="s">
        <v>47</v>
      </c>
      <c r="M220" s="396"/>
      <c r="N220" s="392">
        <v>44893</v>
      </c>
      <c r="O220" s="408">
        <v>3</v>
      </c>
      <c r="P220" s="14">
        <v>90872</v>
      </c>
      <c r="Q220" s="14">
        <v>90872</v>
      </c>
      <c r="R220" s="576">
        <v>1533</v>
      </c>
      <c r="S220" s="391">
        <v>344</v>
      </c>
      <c r="T220" s="382">
        <v>158</v>
      </c>
      <c r="U220" s="382">
        <v>112</v>
      </c>
      <c r="V220" s="423">
        <v>0</v>
      </c>
      <c r="W220" s="1882">
        <v>112</v>
      </c>
      <c r="X220" s="382">
        <f t="shared" si="562"/>
        <v>0</v>
      </c>
      <c r="Y220" s="423">
        <v>148</v>
      </c>
      <c r="Z220" s="1882">
        <v>80</v>
      </c>
      <c r="AA220" s="382">
        <f t="shared" si="546"/>
        <v>68</v>
      </c>
      <c r="AB220" s="423">
        <v>0</v>
      </c>
      <c r="AC220" s="1882">
        <v>68</v>
      </c>
      <c r="AD220" s="569">
        <v>1.875</v>
      </c>
      <c r="AE220" s="569">
        <v>1.875</v>
      </c>
      <c r="AF220" s="382">
        <f t="shared" si="577"/>
        <v>93.75</v>
      </c>
      <c r="AG220" s="382">
        <f t="shared" si="578"/>
        <v>93.75</v>
      </c>
      <c r="AH220" s="382">
        <f t="shared" si="579"/>
        <v>93.75</v>
      </c>
      <c r="AI220" s="382">
        <f t="shared" si="580"/>
        <v>85</v>
      </c>
      <c r="AJ220" s="382">
        <f t="shared" si="581"/>
        <v>88.125</v>
      </c>
      <c r="AK220" s="382">
        <f t="shared" si="582"/>
        <v>111.875</v>
      </c>
      <c r="AL220" s="382">
        <f t="shared" si="583"/>
        <v>130.625</v>
      </c>
      <c r="AM220" s="382">
        <f t="shared" si="584"/>
        <v>139.75</v>
      </c>
      <c r="AN220" s="453">
        <f t="shared" si="585"/>
        <v>144</v>
      </c>
      <c r="AO220" s="457">
        <f t="shared" si="586"/>
        <v>94</v>
      </c>
      <c r="AP220" s="455">
        <f t="shared" si="587"/>
        <v>50</v>
      </c>
      <c r="AQ220" s="383">
        <f t="shared" si="588"/>
        <v>50</v>
      </c>
      <c r="AR220" s="383">
        <f t="shared" si="589"/>
        <v>41</v>
      </c>
      <c r="AS220" s="383">
        <f t="shared" si="590"/>
        <v>53</v>
      </c>
      <c r="AT220" s="383">
        <f t="shared" si="591"/>
        <v>64</v>
      </c>
      <c r="AU220" s="383">
        <f t="shared" si="592"/>
        <v>74</v>
      </c>
      <c r="AV220" s="383">
        <f t="shared" si="593"/>
        <v>74</v>
      </c>
      <c r="AW220" s="383">
        <f t="shared" si="594"/>
        <v>79</v>
      </c>
      <c r="AX220" s="383">
        <f t="shared" si="547"/>
        <v>260</v>
      </c>
      <c r="AY220" s="383"/>
      <c r="AZ220" s="383">
        <f t="shared" si="561"/>
        <v>94</v>
      </c>
      <c r="BA220" s="382">
        <f t="shared" si="548"/>
        <v>0</v>
      </c>
      <c r="BB220" s="423">
        <v>0</v>
      </c>
      <c r="BC220" s="506">
        <f t="shared" si="541"/>
        <v>112</v>
      </c>
      <c r="BD220" s="382">
        <f t="shared" si="542"/>
        <v>80</v>
      </c>
      <c r="BE220" s="453">
        <f t="shared" si="543"/>
        <v>68</v>
      </c>
      <c r="BF220" s="382">
        <f t="shared" si="549"/>
        <v>-298</v>
      </c>
      <c r="BG220" s="1882">
        <v>50</v>
      </c>
      <c r="BH220" s="1882">
        <v>50</v>
      </c>
      <c r="BI220" s="1882">
        <v>50</v>
      </c>
      <c r="BJ220" s="1882">
        <v>50</v>
      </c>
      <c r="BK220" s="1882">
        <v>40</v>
      </c>
      <c r="BL220" s="1882">
        <v>55</v>
      </c>
      <c r="BM220" s="1882">
        <v>65</v>
      </c>
      <c r="BN220" s="1882">
        <v>75</v>
      </c>
      <c r="BO220" s="1882">
        <v>74</v>
      </c>
      <c r="BP220" s="1882">
        <v>80</v>
      </c>
      <c r="BQ220" s="1882">
        <v>84</v>
      </c>
      <c r="BR220" s="1882">
        <v>90</v>
      </c>
      <c r="BS220" s="1882">
        <v>96</v>
      </c>
      <c r="BT220" s="13"/>
      <c r="BU220" s="384">
        <f t="shared" si="550"/>
        <v>1</v>
      </c>
      <c r="BV220" s="385">
        <f t="shared" si="551"/>
        <v>0</v>
      </c>
      <c r="BW220" s="386">
        <f t="shared" si="552"/>
        <v>1</v>
      </c>
      <c r="BX220" s="3"/>
      <c r="BY220" s="387">
        <f t="shared" si="544"/>
        <v>112</v>
      </c>
      <c r="BZ220" s="382">
        <f t="shared" si="553"/>
        <v>0</v>
      </c>
      <c r="CA220" s="382">
        <f t="shared" si="554"/>
        <v>68</v>
      </c>
      <c r="CB220" s="382">
        <f t="shared" si="555"/>
        <v>94</v>
      </c>
      <c r="CC220" s="382">
        <f t="shared" si="566"/>
        <v>94</v>
      </c>
      <c r="CD220" s="382">
        <f t="shared" si="567"/>
        <v>94</v>
      </c>
      <c r="CE220" s="382">
        <f t="shared" si="568"/>
        <v>85</v>
      </c>
      <c r="CF220" s="382">
        <f t="shared" si="569"/>
        <v>88</v>
      </c>
      <c r="CG220" s="382">
        <f t="shared" si="570"/>
        <v>112</v>
      </c>
      <c r="CH220" s="382">
        <f t="shared" si="571"/>
        <v>131</v>
      </c>
      <c r="CI220" s="382">
        <f t="shared" si="572"/>
        <v>140</v>
      </c>
      <c r="CJ220" s="382">
        <f t="shared" si="573"/>
        <v>144</v>
      </c>
      <c r="CK220" s="388">
        <f t="shared" si="574"/>
        <v>149</v>
      </c>
      <c r="CL220" s="3"/>
      <c r="CM220" s="384">
        <f t="shared" si="545"/>
        <v>0</v>
      </c>
      <c r="CN220" s="385">
        <f t="shared" si="556"/>
        <v>148</v>
      </c>
      <c r="CO220" s="385">
        <f t="shared" si="595"/>
        <v>94</v>
      </c>
      <c r="CP220" s="385">
        <f t="shared" si="596"/>
        <v>50</v>
      </c>
      <c r="CQ220" s="385">
        <f t="shared" si="597"/>
        <v>50</v>
      </c>
      <c r="CR220" s="385">
        <f t="shared" si="598"/>
        <v>41</v>
      </c>
      <c r="CS220" s="385">
        <f t="shared" si="599"/>
        <v>53</v>
      </c>
      <c r="CT220" s="385">
        <f t="shared" si="600"/>
        <v>64</v>
      </c>
      <c r="CU220" s="385">
        <f t="shared" si="601"/>
        <v>74</v>
      </c>
      <c r="CV220" s="385">
        <f t="shared" si="602"/>
        <v>74</v>
      </c>
      <c r="CW220" s="385">
        <f t="shared" si="603"/>
        <v>79</v>
      </c>
      <c r="CX220" s="386">
        <f t="shared" si="604"/>
        <v>79</v>
      </c>
      <c r="CY220" s="3"/>
      <c r="CZ220" s="586"/>
      <c r="DA220" s="582">
        <v>1172</v>
      </c>
      <c r="DB220" s="391">
        <v>1694</v>
      </c>
      <c r="DC220" s="576">
        <v>1533</v>
      </c>
      <c r="DD220" s="389">
        <v>24</v>
      </c>
      <c r="DE220" s="390">
        <v>24</v>
      </c>
      <c r="DF220" s="390">
        <v>28</v>
      </c>
      <c r="DG220" s="390">
        <v>110</v>
      </c>
      <c r="DH220" s="390">
        <f t="shared" si="557"/>
        <v>158</v>
      </c>
      <c r="DI220" s="390"/>
      <c r="DJ220" s="390"/>
      <c r="DK220" s="390"/>
      <c r="DL220" s="390"/>
      <c r="DM220" s="390"/>
      <c r="DN220" s="390"/>
      <c r="DO220" s="390"/>
      <c r="DP220" s="391">
        <f t="shared" si="558"/>
        <v>344</v>
      </c>
      <c r="DQ220" s="376"/>
      <c r="DR220" s="376"/>
      <c r="DS220" s="385">
        <v>4</v>
      </c>
      <c r="DT220" s="385">
        <v>4</v>
      </c>
      <c r="DU220" s="385">
        <v>1662</v>
      </c>
      <c r="DV220" s="385" t="s">
        <v>2620</v>
      </c>
      <c r="DW220" s="385">
        <v>71</v>
      </c>
      <c r="DX220" s="385" t="s">
        <v>2654</v>
      </c>
      <c r="DY220" s="385">
        <v>0</v>
      </c>
      <c r="DZ220" s="14">
        <v>90872</v>
      </c>
      <c r="EA220" s="426"/>
      <c r="EB220" s="398">
        <v>17</v>
      </c>
      <c r="EC220" s="398" t="s">
        <v>1371</v>
      </c>
      <c r="ED220" s="398" t="s">
        <v>1370</v>
      </c>
      <c r="EF220" s="601">
        <f t="shared" si="559"/>
        <v>30</v>
      </c>
      <c r="EG220" s="597">
        <f t="shared" si="560"/>
        <v>112</v>
      </c>
      <c r="EI220" s="605">
        <f t="shared" si="513"/>
        <v>418</v>
      </c>
    </row>
    <row r="221" spans="1:139" s="372" customFormat="1" ht="16.149999999999999" hidden="1" customHeight="1">
      <c r="A221" s="573" t="s">
        <v>1221</v>
      </c>
      <c r="B221" s="407" t="s">
        <v>1497</v>
      </c>
      <c r="C221" s="530" t="s">
        <v>1508</v>
      </c>
      <c r="D221" s="393" t="s">
        <v>1561</v>
      </c>
      <c r="E221" s="393" t="s">
        <v>1444</v>
      </c>
      <c r="F221" s="393"/>
      <c r="G221" s="395">
        <v>100</v>
      </c>
      <c r="H221" s="393" t="s">
        <v>107</v>
      </c>
      <c r="I221" s="393" t="s">
        <v>1099</v>
      </c>
      <c r="J221" s="393" t="s">
        <v>48</v>
      </c>
      <c r="K221" s="393"/>
      <c r="L221" s="393" t="s">
        <v>47</v>
      </c>
      <c r="M221" s="396"/>
      <c r="N221" s="392" t="s">
        <v>1498</v>
      </c>
      <c r="O221" s="408">
        <v>3</v>
      </c>
      <c r="P221" s="14">
        <v>93856</v>
      </c>
      <c r="Q221" s="14">
        <v>93856</v>
      </c>
      <c r="R221" s="576">
        <v>12638</v>
      </c>
      <c r="S221" s="391">
        <v>5927</v>
      </c>
      <c r="T221" s="382">
        <v>1186</v>
      </c>
      <c r="U221" s="382">
        <v>0</v>
      </c>
      <c r="V221" s="423">
        <v>1269</v>
      </c>
      <c r="W221" s="1882">
        <v>1000</v>
      </c>
      <c r="X221" s="382">
        <f t="shared" si="562"/>
        <v>269</v>
      </c>
      <c r="Y221" s="423">
        <v>1333</v>
      </c>
      <c r="Z221" s="1882">
        <v>500</v>
      </c>
      <c r="AA221" s="382">
        <f t="shared" si="546"/>
        <v>1102</v>
      </c>
      <c r="AB221" s="423">
        <v>0</v>
      </c>
      <c r="AC221" s="1882">
        <v>450</v>
      </c>
      <c r="AD221" s="569">
        <v>1.875</v>
      </c>
      <c r="AE221" s="569">
        <v>1.875</v>
      </c>
      <c r="AF221" s="382">
        <f t="shared" si="577"/>
        <v>1875</v>
      </c>
      <c r="AG221" s="382">
        <f t="shared" si="578"/>
        <v>1875</v>
      </c>
      <c r="AH221" s="382">
        <f t="shared" si="579"/>
        <v>2225</v>
      </c>
      <c r="AI221" s="382">
        <f t="shared" si="580"/>
        <v>1711.5</v>
      </c>
      <c r="AJ221" s="382">
        <f t="shared" si="581"/>
        <v>791.75</v>
      </c>
      <c r="AK221" s="382">
        <f t="shared" si="582"/>
        <v>1012.5</v>
      </c>
      <c r="AL221" s="382">
        <f t="shared" si="583"/>
        <v>1178.625</v>
      </c>
      <c r="AM221" s="382">
        <f t="shared" si="584"/>
        <v>1261.25</v>
      </c>
      <c r="AN221" s="453">
        <f t="shared" si="585"/>
        <v>1282.5</v>
      </c>
      <c r="AO221" s="457">
        <f t="shared" si="586"/>
        <v>1223</v>
      </c>
      <c r="AP221" s="455">
        <f t="shared" si="587"/>
        <v>1000</v>
      </c>
      <c r="AQ221" s="383">
        <f t="shared" si="588"/>
        <v>1350</v>
      </c>
      <c r="AR221" s="383">
        <f t="shared" si="589"/>
        <v>487</v>
      </c>
      <c r="AS221" s="383">
        <f t="shared" si="590"/>
        <v>480</v>
      </c>
      <c r="AT221" s="383">
        <f t="shared" si="591"/>
        <v>577</v>
      </c>
      <c r="AU221" s="383">
        <f t="shared" si="592"/>
        <v>664</v>
      </c>
      <c r="AV221" s="383">
        <f t="shared" si="593"/>
        <v>670</v>
      </c>
      <c r="AW221" s="383">
        <f t="shared" si="594"/>
        <v>697</v>
      </c>
      <c r="AX221" s="383">
        <f t="shared" si="547"/>
        <v>2602</v>
      </c>
      <c r="AY221" s="383"/>
      <c r="AZ221" s="383">
        <f t="shared" si="561"/>
        <v>1223</v>
      </c>
      <c r="BA221" s="382">
        <f t="shared" si="548"/>
        <v>652</v>
      </c>
      <c r="BB221" s="423">
        <v>0</v>
      </c>
      <c r="BC221" s="506">
        <f t="shared" si="541"/>
        <v>1000</v>
      </c>
      <c r="BD221" s="382">
        <f t="shared" si="542"/>
        <v>500</v>
      </c>
      <c r="BE221" s="453">
        <f t="shared" si="543"/>
        <v>450</v>
      </c>
      <c r="BF221" s="382">
        <f t="shared" si="549"/>
        <v>-4950</v>
      </c>
      <c r="BG221" s="1882">
        <v>1000</v>
      </c>
      <c r="BH221" s="1882">
        <v>1000</v>
      </c>
      <c r="BI221" s="1882">
        <v>1000</v>
      </c>
      <c r="BJ221" s="1882">
        <v>1400</v>
      </c>
      <c r="BK221" s="1882">
        <v>356</v>
      </c>
      <c r="BL221" s="1882">
        <v>498</v>
      </c>
      <c r="BM221" s="1882">
        <v>588</v>
      </c>
      <c r="BN221" s="1882">
        <v>675</v>
      </c>
      <c r="BO221" s="1882">
        <v>670</v>
      </c>
      <c r="BP221" s="1882">
        <v>700</v>
      </c>
      <c r="BQ221" s="1882">
        <v>756</v>
      </c>
      <c r="BR221" s="1882">
        <v>809</v>
      </c>
      <c r="BS221" s="1882">
        <v>866</v>
      </c>
      <c r="BT221" s="13"/>
      <c r="BU221" s="384">
        <f t="shared" si="550"/>
        <v>0</v>
      </c>
      <c r="BV221" s="385">
        <f t="shared" si="551"/>
        <v>0.53800000000000003</v>
      </c>
      <c r="BW221" s="386">
        <f t="shared" si="552"/>
        <v>1.6520000000000001</v>
      </c>
      <c r="BX221" s="3"/>
      <c r="BY221" s="387">
        <f t="shared" si="544"/>
        <v>0</v>
      </c>
      <c r="BZ221" s="382">
        <f t="shared" si="553"/>
        <v>269</v>
      </c>
      <c r="CA221" s="382">
        <f t="shared" si="554"/>
        <v>1102</v>
      </c>
      <c r="CB221" s="382">
        <f t="shared" si="555"/>
        <v>1875</v>
      </c>
      <c r="CC221" s="382">
        <f t="shared" si="566"/>
        <v>1875</v>
      </c>
      <c r="CD221" s="382">
        <f t="shared" si="567"/>
        <v>2225</v>
      </c>
      <c r="CE221" s="382">
        <f t="shared" si="568"/>
        <v>1712</v>
      </c>
      <c r="CF221" s="382">
        <f t="shared" si="569"/>
        <v>792</v>
      </c>
      <c r="CG221" s="382">
        <f t="shared" si="570"/>
        <v>1013</v>
      </c>
      <c r="CH221" s="382">
        <f t="shared" si="571"/>
        <v>1179</v>
      </c>
      <c r="CI221" s="382">
        <f t="shared" si="572"/>
        <v>1261</v>
      </c>
      <c r="CJ221" s="382">
        <f t="shared" si="573"/>
        <v>1283</v>
      </c>
      <c r="CK221" s="388">
        <f t="shared" si="574"/>
        <v>1310</v>
      </c>
      <c r="CL221" s="3"/>
      <c r="CM221" s="384">
        <f t="shared" si="545"/>
        <v>1269</v>
      </c>
      <c r="CN221" s="385">
        <f t="shared" si="556"/>
        <v>1333</v>
      </c>
      <c r="CO221" s="385">
        <f t="shared" si="595"/>
        <v>1223</v>
      </c>
      <c r="CP221" s="385">
        <f t="shared" si="596"/>
        <v>1000</v>
      </c>
      <c r="CQ221" s="385">
        <f t="shared" si="597"/>
        <v>1350</v>
      </c>
      <c r="CR221" s="385">
        <f t="shared" si="598"/>
        <v>487</v>
      </c>
      <c r="CS221" s="385">
        <f t="shared" si="599"/>
        <v>480</v>
      </c>
      <c r="CT221" s="385">
        <f t="shared" si="600"/>
        <v>577</v>
      </c>
      <c r="CU221" s="385">
        <f t="shared" si="601"/>
        <v>664</v>
      </c>
      <c r="CV221" s="385">
        <f t="shared" si="602"/>
        <v>670</v>
      </c>
      <c r="CW221" s="385">
        <f t="shared" si="603"/>
        <v>697</v>
      </c>
      <c r="CX221" s="386">
        <f t="shared" si="604"/>
        <v>697</v>
      </c>
      <c r="CY221" s="3"/>
      <c r="CZ221" s="586"/>
      <c r="DA221" s="582">
        <v>10609</v>
      </c>
      <c r="DB221" s="391">
        <v>16983</v>
      </c>
      <c r="DC221" s="576">
        <v>12638</v>
      </c>
      <c r="DD221" s="389">
        <v>1496</v>
      </c>
      <c r="DE221" s="390">
        <v>970</v>
      </c>
      <c r="DF221" s="390">
        <v>1317</v>
      </c>
      <c r="DG221" s="390">
        <v>958</v>
      </c>
      <c r="DH221" s="390">
        <f t="shared" si="557"/>
        <v>1186</v>
      </c>
      <c r="DI221" s="390"/>
      <c r="DJ221" s="390"/>
      <c r="DK221" s="390"/>
      <c r="DL221" s="390"/>
      <c r="DM221" s="390"/>
      <c r="DN221" s="390"/>
      <c r="DO221" s="390"/>
      <c r="DP221" s="391">
        <f t="shared" si="558"/>
        <v>5927</v>
      </c>
      <c r="DQ221" s="376"/>
      <c r="DR221" s="376"/>
      <c r="DS221" s="385">
        <v>4</v>
      </c>
      <c r="DT221" s="385">
        <v>4</v>
      </c>
      <c r="DU221" s="385">
        <v>1661</v>
      </c>
      <c r="DV221" s="385" t="s">
        <v>2620</v>
      </c>
      <c r="DW221" s="385">
        <v>71</v>
      </c>
      <c r="DX221" s="385" t="s">
        <v>2654</v>
      </c>
      <c r="DY221" s="385">
        <v>0</v>
      </c>
      <c r="DZ221" s="14">
        <v>93856</v>
      </c>
      <c r="EA221" s="426"/>
      <c r="EB221" s="398">
        <v>18</v>
      </c>
      <c r="EC221" s="398" t="s">
        <v>1371</v>
      </c>
      <c r="ED221" s="398" t="s">
        <v>1370</v>
      </c>
      <c r="EF221" s="601">
        <f t="shared" si="559"/>
        <v>0</v>
      </c>
      <c r="EG221" s="597">
        <f t="shared" si="560"/>
        <v>1000</v>
      </c>
      <c r="EI221" s="605">
        <f t="shared" si="513"/>
        <v>3788</v>
      </c>
    </row>
    <row r="222" spans="1:139" s="372" customFormat="1" ht="16.149999999999999" hidden="1" customHeight="1">
      <c r="A222" s="573" t="s">
        <v>1543</v>
      </c>
      <c r="B222" s="407" t="s">
        <v>1528</v>
      </c>
      <c r="C222" s="530" t="s">
        <v>1528</v>
      </c>
      <c r="D222" s="393" t="s">
        <v>1561</v>
      </c>
      <c r="E222" s="393" t="s">
        <v>480</v>
      </c>
      <c r="F222" s="393"/>
      <c r="G222" s="393">
        <v>97</v>
      </c>
      <c r="H222" s="393" t="s">
        <v>1541</v>
      </c>
      <c r="I222" s="393" t="s">
        <v>1099</v>
      </c>
      <c r="J222" s="393" t="s">
        <v>48</v>
      </c>
      <c r="K222" s="393"/>
      <c r="L222" s="393" t="s">
        <v>47</v>
      </c>
      <c r="M222" s="396"/>
      <c r="N222" s="392">
        <v>44902</v>
      </c>
      <c r="O222" s="408">
        <v>3</v>
      </c>
      <c r="P222" s="14">
        <v>103025</v>
      </c>
      <c r="Q222" s="14">
        <v>103025</v>
      </c>
      <c r="R222" s="576">
        <v>906</v>
      </c>
      <c r="S222" s="391">
        <v>28</v>
      </c>
      <c r="T222" s="382">
        <v>24</v>
      </c>
      <c r="U222" s="382">
        <v>163</v>
      </c>
      <c r="V222" s="423">
        <v>0</v>
      </c>
      <c r="W222" s="1882">
        <v>42</v>
      </c>
      <c r="X222" s="382">
        <f t="shared" si="562"/>
        <v>121</v>
      </c>
      <c r="Y222" s="423">
        <v>0</v>
      </c>
      <c r="Z222" s="1882">
        <v>40</v>
      </c>
      <c r="AA222" s="382">
        <f t="shared" si="546"/>
        <v>81</v>
      </c>
      <c r="AB222" s="423">
        <v>0</v>
      </c>
      <c r="AC222" s="1882">
        <v>40</v>
      </c>
      <c r="AD222" s="569">
        <v>1.875</v>
      </c>
      <c r="AE222" s="569">
        <v>1.875</v>
      </c>
      <c r="AF222" s="382">
        <f t="shared" si="577"/>
        <v>37.5</v>
      </c>
      <c r="AG222" s="382">
        <f t="shared" si="578"/>
        <v>37.5</v>
      </c>
      <c r="AH222" s="382">
        <f t="shared" si="579"/>
        <v>37.5</v>
      </c>
      <c r="AI222" s="382">
        <f t="shared" si="580"/>
        <v>41</v>
      </c>
      <c r="AJ222" s="382">
        <f t="shared" si="581"/>
        <v>52.875</v>
      </c>
      <c r="AK222" s="382">
        <f t="shared" si="582"/>
        <v>67.125</v>
      </c>
      <c r="AL222" s="382">
        <f t="shared" si="583"/>
        <v>82.75</v>
      </c>
      <c r="AM222" s="382">
        <f t="shared" si="584"/>
        <v>88.5</v>
      </c>
      <c r="AN222" s="453">
        <f t="shared" si="585"/>
        <v>79</v>
      </c>
      <c r="AO222" s="457">
        <f t="shared" si="586"/>
        <v>0</v>
      </c>
      <c r="AP222" s="455">
        <f t="shared" si="587"/>
        <v>17</v>
      </c>
      <c r="AQ222" s="383">
        <f t="shared" si="588"/>
        <v>20</v>
      </c>
      <c r="AR222" s="383">
        <f t="shared" si="589"/>
        <v>23</v>
      </c>
      <c r="AS222" s="383">
        <f t="shared" si="590"/>
        <v>32</v>
      </c>
      <c r="AT222" s="383">
        <f t="shared" si="591"/>
        <v>38</v>
      </c>
      <c r="AU222" s="383">
        <f t="shared" si="592"/>
        <v>49</v>
      </c>
      <c r="AV222" s="383">
        <f t="shared" si="593"/>
        <v>45</v>
      </c>
      <c r="AW222" s="383">
        <f t="shared" si="594"/>
        <v>40</v>
      </c>
      <c r="AX222" s="383">
        <f t="shared" si="547"/>
        <v>163</v>
      </c>
      <c r="AY222" s="383"/>
      <c r="AZ222" s="383">
        <f t="shared" si="561"/>
        <v>0</v>
      </c>
      <c r="BA222" s="382">
        <f t="shared" si="548"/>
        <v>41</v>
      </c>
      <c r="BB222" s="423">
        <v>0</v>
      </c>
      <c r="BC222" s="506">
        <f t="shared" si="541"/>
        <v>42</v>
      </c>
      <c r="BD222" s="382">
        <f t="shared" si="542"/>
        <v>40</v>
      </c>
      <c r="BE222" s="453">
        <f t="shared" si="543"/>
        <v>40</v>
      </c>
      <c r="BF222" s="382">
        <f t="shared" si="549"/>
        <v>-19</v>
      </c>
      <c r="BG222" s="1882">
        <v>20</v>
      </c>
      <c r="BH222" s="1882">
        <v>20</v>
      </c>
      <c r="BI222" s="1882">
        <v>20</v>
      </c>
      <c r="BJ222" s="1882">
        <v>20</v>
      </c>
      <c r="BK222" s="1882">
        <v>24</v>
      </c>
      <c r="BL222" s="1882">
        <v>33</v>
      </c>
      <c r="BM222" s="1882">
        <v>39</v>
      </c>
      <c r="BN222" s="1882">
        <v>50</v>
      </c>
      <c r="BO222" s="1882">
        <v>44</v>
      </c>
      <c r="BP222" s="1882">
        <v>40</v>
      </c>
      <c r="BQ222" s="1882">
        <v>50</v>
      </c>
      <c r="BR222" s="1882">
        <v>54</v>
      </c>
      <c r="BS222" s="1882">
        <v>58</v>
      </c>
      <c r="BT222" s="13"/>
      <c r="BU222" s="384">
        <f t="shared" si="550"/>
        <v>4.0081967213114753</v>
      </c>
      <c r="BV222" s="385">
        <f t="shared" si="551"/>
        <v>3.63</v>
      </c>
      <c r="BW222" s="386">
        <f t="shared" si="552"/>
        <v>3.0375000000000001</v>
      </c>
      <c r="BX222" s="3"/>
      <c r="BY222" s="387">
        <f t="shared" si="544"/>
        <v>163</v>
      </c>
      <c r="BZ222" s="382">
        <f t="shared" si="553"/>
        <v>121</v>
      </c>
      <c r="CA222" s="382">
        <f t="shared" si="554"/>
        <v>81</v>
      </c>
      <c r="CB222" s="382">
        <f t="shared" si="555"/>
        <v>41</v>
      </c>
      <c r="CC222" s="382">
        <f t="shared" si="566"/>
        <v>38</v>
      </c>
      <c r="CD222" s="382">
        <f t="shared" si="567"/>
        <v>38</v>
      </c>
      <c r="CE222" s="382">
        <f t="shared" si="568"/>
        <v>41</v>
      </c>
      <c r="CF222" s="382">
        <f t="shared" si="569"/>
        <v>53</v>
      </c>
      <c r="CG222" s="382">
        <f t="shared" si="570"/>
        <v>67</v>
      </c>
      <c r="CH222" s="382">
        <f t="shared" si="571"/>
        <v>83</v>
      </c>
      <c r="CI222" s="382">
        <f t="shared" si="572"/>
        <v>89</v>
      </c>
      <c r="CJ222" s="382">
        <f t="shared" si="573"/>
        <v>79</v>
      </c>
      <c r="CK222" s="388">
        <f t="shared" si="574"/>
        <v>75</v>
      </c>
      <c r="CL222" s="3"/>
      <c r="CM222" s="384">
        <f t="shared" si="545"/>
        <v>0</v>
      </c>
      <c r="CN222" s="385">
        <f t="shared" si="556"/>
        <v>0</v>
      </c>
      <c r="CO222" s="385">
        <f t="shared" si="595"/>
        <v>0</v>
      </c>
      <c r="CP222" s="385">
        <f t="shared" si="596"/>
        <v>17</v>
      </c>
      <c r="CQ222" s="385">
        <f t="shared" si="597"/>
        <v>20</v>
      </c>
      <c r="CR222" s="385">
        <f t="shared" si="598"/>
        <v>23</v>
      </c>
      <c r="CS222" s="385">
        <f t="shared" si="599"/>
        <v>32</v>
      </c>
      <c r="CT222" s="385">
        <f t="shared" si="600"/>
        <v>38</v>
      </c>
      <c r="CU222" s="385">
        <f t="shared" si="601"/>
        <v>49</v>
      </c>
      <c r="CV222" s="385">
        <f t="shared" si="602"/>
        <v>45</v>
      </c>
      <c r="CW222" s="385">
        <f t="shared" si="603"/>
        <v>40</v>
      </c>
      <c r="CX222" s="386">
        <f t="shared" si="604"/>
        <v>40</v>
      </c>
      <c r="CY222" s="3"/>
      <c r="CZ222" s="586"/>
      <c r="DA222" s="582">
        <v>0</v>
      </c>
      <c r="DB222" s="391">
        <v>252</v>
      </c>
      <c r="DC222" s="576">
        <v>906</v>
      </c>
      <c r="DD222" s="389">
        <v>0</v>
      </c>
      <c r="DE222" s="390">
        <v>4</v>
      </c>
      <c r="DF222" s="390">
        <v>0</v>
      </c>
      <c r="DG222" s="390">
        <v>0</v>
      </c>
      <c r="DH222" s="390">
        <f t="shared" si="557"/>
        <v>24</v>
      </c>
      <c r="DI222" s="390"/>
      <c r="DJ222" s="390"/>
      <c r="DK222" s="390"/>
      <c r="DL222" s="390"/>
      <c r="DM222" s="390"/>
      <c r="DN222" s="390"/>
      <c r="DO222" s="390"/>
      <c r="DP222" s="391">
        <f t="shared" si="558"/>
        <v>28</v>
      </c>
      <c r="DQ222" s="376"/>
      <c r="DR222" s="376"/>
      <c r="DS222" s="385">
        <v>4</v>
      </c>
      <c r="DT222" s="385">
        <v>4</v>
      </c>
      <c r="DU222" s="385">
        <v>1771</v>
      </c>
      <c r="DV222" s="385" t="s">
        <v>2620</v>
      </c>
      <c r="DW222" s="385">
        <v>72</v>
      </c>
      <c r="DX222" s="385" t="s">
        <v>2655</v>
      </c>
      <c r="DY222" s="385">
        <v>0</v>
      </c>
      <c r="DZ222" s="14">
        <v>103025</v>
      </c>
      <c r="EA222" s="426"/>
      <c r="EB222" s="398">
        <v>18</v>
      </c>
      <c r="EC222" s="398" t="s">
        <v>1371</v>
      </c>
      <c r="ED222" s="398" t="s">
        <v>1370</v>
      </c>
      <c r="EF222" s="601">
        <f t="shared" si="559"/>
        <v>116.42857142857143</v>
      </c>
      <c r="EG222" s="597">
        <f t="shared" si="560"/>
        <v>42</v>
      </c>
      <c r="EI222" s="605">
        <f t="shared" si="513"/>
        <v>187</v>
      </c>
    </row>
    <row r="223" spans="1:139" s="372" customFormat="1" ht="16.149999999999999" hidden="1" customHeight="1">
      <c r="A223" s="573" t="s">
        <v>1221</v>
      </c>
      <c r="B223" s="531" t="s">
        <v>1891</v>
      </c>
      <c r="C223" s="532" t="s">
        <v>1520</v>
      </c>
      <c r="D223" s="533" t="s">
        <v>1561</v>
      </c>
      <c r="E223" s="393" t="s">
        <v>1521</v>
      </c>
      <c r="F223" s="393"/>
      <c r="G223" s="395">
        <v>98</v>
      </c>
      <c r="H223" s="393" t="s">
        <v>55</v>
      </c>
      <c r="I223" s="393" t="s">
        <v>1099</v>
      </c>
      <c r="J223" s="393" t="s">
        <v>48</v>
      </c>
      <c r="K223" s="393"/>
      <c r="L223" s="393" t="s">
        <v>47</v>
      </c>
      <c r="M223" s="396"/>
      <c r="N223" s="392">
        <v>45349</v>
      </c>
      <c r="O223" s="408">
        <v>3</v>
      </c>
      <c r="P223" s="14">
        <v>139084</v>
      </c>
      <c r="Q223" s="14">
        <v>139084</v>
      </c>
      <c r="R223" s="576">
        <v>2784</v>
      </c>
      <c r="S223" s="391">
        <v>102</v>
      </c>
      <c r="T223" s="382">
        <v>0</v>
      </c>
      <c r="U223" s="382">
        <v>34</v>
      </c>
      <c r="V223" s="423">
        <v>3</v>
      </c>
      <c r="W223" s="1882">
        <v>0</v>
      </c>
      <c r="X223" s="382">
        <f t="shared" si="562"/>
        <v>37</v>
      </c>
      <c r="Y223" s="423">
        <v>103</v>
      </c>
      <c r="Z223" s="1882">
        <v>0</v>
      </c>
      <c r="AA223" s="382">
        <f t="shared" si="546"/>
        <v>140</v>
      </c>
      <c r="AB223" s="423">
        <v>0</v>
      </c>
      <c r="AC223" s="1882">
        <v>0</v>
      </c>
      <c r="AD223" s="569">
        <v>1.875</v>
      </c>
      <c r="AE223" s="569">
        <v>1.875</v>
      </c>
      <c r="AF223" s="382">
        <f t="shared" si="577"/>
        <v>37.5</v>
      </c>
      <c r="AG223" s="382">
        <f t="shared" si="578"/>
        <v>37.5</v>
      </c>
      <c r="AH223" s="382">
        <f t="shared" si="579"/>
        <v>37.5</v>
      </c>
      <c r="AI223" s="382">
        <f t="shared" si="580"/>
        <v>41</v>
      </c>
      <c r="AJ223" s="382">
        <f t="shared" si="581"/>
        <v>52.875</v>
      </c>
      <c r="AK223" s="382">
        <f t="shared" si="582"/>
        <v>67.125</v>
      </c>
      <c r="AL223" s="382">
        <f t="shared" si="583"/>
        <v>78.375</v>
      </c>
      <c r="AM223" s="382">
        <f t="shared" si="584"/>
        <v>83.5</v>
      </c>
      <c r="AN223" s="453">
        <f t="shared" si="585"/>
        <v>70.25</v>
      </c>
      <c r="AO223" s="457">
        <f t="shared" si="586"/>
        <v>0</v>
      </c>
      <c r="AP223" s="455">
        <f t="shared" si="587"/>
        <v>0</v>
      </c>
      <c r="AQ223" s="383">
        <f t="shared" si="588"/>
        <v>0</v>
      </c>
      <c r="AR223" s="383">
        <f t="shared" si="589"/>
        <v>0</v>
      </c>
      <c r="AS223" s="383">
        <f t="shared" si="590"/>
        <v>0</v>
      </c>
      <c r="AT223" s="383">
        <f t="shared" si="591"/>
        <v>31</v>
      </c>
      <c r="AU223" s="383">
        <f t="shared" si="592"/>
        <v>44</v>
      </c>
      <c r="AV223" s="383">
        <f t="shared" si="593"/>
        <v>45</v>
      </c>
      <c r="AW223" s="383">
        <f t="shared" si="594"/>
        <v>31</v>
      </c>
      <c r="AX223" s="383">
        <f t="shared" si="547"/>
        <v>140</v>
      </c>
      <c r="AY223" s="383"/>
      <c r="AZ223" s="383">
        <f t="shared" si="561"/>
        <v>0</v>
      </c>
      <c r="BA223" s="382">
        <f t="shared" si="548"/>
        <v>140</v>
      </c>
      <c r="BB223" s="423">
        <v>0</v>
      </c>
      <c r="BC223" s="506">
        <f t="shared" si="541"/>
        <v>0</v>
      </c>
      <c r="BD223" s="382">
        <f t="shared" si="542"/>
        <v>0</v>
      </c>
      <c r="BE223" s="453">
        <f t="shared" si="543"/>
        <v>0</v>
      </c>
      <c r="BF223" s="382">
        <f t="shared" si="549"/>
        <v>-26</v>
      </c>
      <c r="BG223" s="1882">
        <v>20</v>
      </c>
      <c r="BH223" s="1882">
        <v>20</v>
      </c>
      <c r="BI223" s="1882">
        <v>20</v>
      </c>
      <c r="BJ223" s="1882">
        <v>20</v>
      </c>
      <c r="BK223" s="1882">
        <v>24</v>
      </c>
      <c r="BL223" s="1882">
        <v>33</v>
      </c>
      <c r="BM223" s="1882">
        <v>39</v>
      </c>
      <c r="BN223" s="1882">
        <v>45</v>
      </c>
      <c r="BO223" s="1882">
        <v>44</v>
      </c>
      <c r="BP223" s="1882">
        <v>30</v>
      </c>
      <c r="BQ223" s="1882">
        <v>42</v>
      </c>
      <c r="BR223" s="1882">
        <v>45</v>
      </c>
      <c r="BS223" s="1882">
        <v>48</v>
      </c>
      <c r="BT223" s="13"/>
      <c r="BU223" s="384">
        <f t="shared" si="550"/>
        <v>0</v>
      </c>
      <c r="BV223" s="385">
        <f t="shared" si="551"/>
        <v>5.55</v>
      </c>
      <c r="BW223" s="386">
        <f t="shared" si="552"/>
        <v>10.5</v>
      </c>
      <c r="BX223" s="3"/>
      <c r="BY223" s="387">
        <f t="shared" si="544"/>
        <v>34</v>
      </c>
      <c r="BZ223" s="382">
        <f t="shared" si="553"/>
        <v>37</v>
      </c>
      <c r="CA223" s="382">
        <f t="shared" si="554"/>
        <v>140</v>
      </c>
      <c r="CB223" s="382">
        <f t="shared" si="555"/>
        <v>140</v>
      </c>
      <c r="CC223" s="382">
        <f t="shared" si="566"/>
        <v>120</v>
      </c>
      <c r="CD223" s="382">
        <f t="shared" si="567"/>
        <v>100</v>
      </c>
      <c r="CE223" s="382">
        <f t="shared" si="568"/>
        <v>80</v>
      </c>
      <c r="CF223" s="382">
        <f t="shared" si="569"/>
        <v>60</v>
      </c>
      <c r="CG223" s="382">
        <f t="shared" si="570"/>
        <v>67</v>
      </c>
      <c r="CH223" s="382">
        <f t="shared" si="571"/>
        <v>78</v>
      </c>
      <c r="CI223" s="382">
        <f t="shared" si="572"/>
        <v>84</v>
      </c>
      <c r="CJ223" s="382">
        <f t="shared" si="573"/>
        <v>70</v>
      </c>
      <c r="CK223" s="388">
        <f t="shared" si="574"/>
        <v>57</v>
      </c>
      <c r="CL223" s="3"/>
      <c r="CM223" s="384">
        <f t="shared" si="545"/>
        <v>3</v>
      </c>
      <c r="CN223" s="385">
        <f t="shared" si="556"/>
        <v>103</v>
      </c>
      <c r="CO223" s="385">
        <f t="shared" si="595"/>
        <v>0</v>
      </c>
      <c r="CP223" s="385">
        <f t="shared" si="596"/>
        <v>0</v>
      </c>
      <c r="CQ223" s="385">
        <f t="shared" si="597"/>
        <v>0</v>
      </c>
      <c r="CR223" s="385">
        <f t="shared" si="598"/>
        <v>0</v>
      </c>
      <c r="CS223" s="385">
        <f t="shared" si="599"/>
        <v>0</v>
      </c>
      <c r="CT223" s="385">
        <f t="shared" si="600"/>
        <v>31</v>
      </c>
      <c r="CU223" s="385">
        <f t="shared" si="601"/>
        <v>44</v>
      </c>
      <c r="CV223" s="385">
        <f t="shared" si="602"/>
        <v>45</v>
      </c>
      <c r="CW223" s="385">
        <f t="shared" si="603"/>
        <v>31</v>
      </c>
      <c r="CX223" s="386">
        <f t="shared" si="604"/>
        <v>31</v>
      </c>
      <c r="CY223" s="3"/>
      <c r="CZ223" s="586"/>
      <c r="DA223" s="582"/>
      <c r="DB223" s="391">
        <v>1624</v>
      </c>
      <c r="DC223" s="576">
        <v>2784</v>
      </c>
      <c r="DD223" s="389">
        <v>0</v>
      </c>
      <c r="DE223" s="390">
        <v>0</v>
      </c>
      <c r="DF223" s="390">
        <v>2</v>
      </c>
      <c r="DG223" s="390">
        <v>100</v>
      </c>
      <c r="DH223" s="390">
        <f t="shared" si="557"/>
        <v>0</v>
      </c>
      <c r="DI223" s="390"/>
      <c r="DJ223" s="390"/>
      <c r="DK223" s="390"/>
      <c r="DL223" s="390"/>
      <c r="DM223" s="390"/>
      <c r="DN223" s="390"/>
      <c r="DO223" s="390"/>
      <c r="DP223" s="391">
        <f t="shared" si="558"/>
        <v>102</v>
      </c>
      <c r="DQ223" s="376"/>
      <c r="DR223" s="376"/>
      <c r="DS223" s="385">
        <v>4</v>
      </c>
      <c r="DT223" s="385">
        <v>4</v>
      </c>
      <c r="DU223" s="385">
        <v>1698</v>
      </c>
      <c r="DV223" s="385" t="s">
        <v>2620</v>
      </c>
      <c r="DW223" s="385">
        <v>72</v>
      </c>
      <c r="DX223" s="385" t="s">
        <v>2655</v>
      </c>
      <c r="DY223" s="385">
        <v>0</v>
      </c>
      <c r="DZ223" s="14">
        <v>139084</v>
      </c>
      <c r="EA223" s="426"/>
      <c r="EB223" s="398">
        <v>19</v>
      </c>
      <c r="EC223" s="398" t="s">
        <v>1371</v>
      </c>
      <c r="ED223" s="398" t="s">
        <v>1370</v>
      </c>
      <c r="EF223" s="601" t="str">
        <f t="shared" si="559"/>
        <v>ok</v>
      </c>
      <c r="EG223" s="597">
        <f t="shared" si="560"/>
        <v>0</v>
      </c>
      <c r="EI223" s="605">
        <f t="shared" si="513"/>
        <v>140</v>
      </c>
    </row>
    <row r="224" spans="1:139" s="372" customFormat="1" ht="16.149999999999999" hidden="1" customHeight="1">
      <c r="A224" s="573" t="s">
        <v>1221</v>
      </c>
      <c r="B224" s="407" t="s">
        <v>1616</v>
      </c>
      <c r="C224" s="530" t="s">
        <v>1414</v>
      </c>
      <c r="D224" s="393" t="s">
        <v>1561</v>
      </c>
      <c r="E224" s="393" t="s">
        <v>1368</v>
      </c>
      <c r="F224" s="393"/>
      <c r="G224" s="395">
        <v>96</v>
      </c>
      <c r="H224" s="393" t="s">
        <v>55</v>
      </c>
      <c r="I224" s="393" t="s">
        <v>1099</v>
      </c>
      <c r="J224" s="393" t="s">
        <v>48</v>
      </c>
      <c r="K224" s="393"/>
      <c r="L224" s="393" t="s">
        <v>47</v>
      </c>
      <c r="M224" s="396"/>
      <c r="N224" s="392">
        <v>44994</v>
      </c>
      <c r="O224" s="408">
        <v>3</v>
      </c>
      <c r="P224" s="14">
        <v>114951</v>
      </c>
      <c r="Q224" s="14">
        <v>114951</v>
      </c>
      <c r="R224" s="576">
        <v>1559</v>
      </c>
      <c r="S224" s="391">
        <v>202</v>
      </c>
      <c r="T224" s="382">
        <v>128</v>
      </c>
      <c r="U224" s="382">
        <v>270</v>
      </c>
      <c r="V224" s="423">
        <v>0</v>
      </c>
      <c r="W224" s="1882">
        <v>150</v>
      </c>
      <c r="X224" s="382">
        <f t="shared" si="562"/>
        <v>120</v>
      </c>
      <c r="Y224" s="423">
        <v>2</v>
      </c>
      <c r="Z224" s="1882">
        <v>50</v>
      </c>
      <c r="AA224" s="382">
        <f t="shared" si="546"/>
        <v>72</v>
      </c>
      <c r="AB224" s="423">
        <v>0</v>
      </c>
      <c r="AC224" s="1882">
        <v>72</v>
      </c>
      <c r="AD224" s="569">
        <v>1.875</v>
      </c>
      <c r="AE224" s="569">
        <v>1.875</v>
      </c>
      <c r="AF224" s="382">
        <f t="shared" si="577"/>
        <v>37.5</v>
      </c>
      <c r="AG224" s="382">
        <f t="shared" si="578"/>
        <v>37.5</v>
      </c>
      <c r="AH224" s="382">
        <f t="shared" si="579"/>
        <v>37.5</v>
      </c>
      <c r="AI224" s="382">
        <f t="shared" si="580"/>
        <v>55</v>
      </c>
      <c r="AJ224" s="382">
        <f t="shared" si="581"/>
        <v>88.125</v>
      </c>
      <c r="AK224" s="382">
        <f t="shared" si="582"/>
        <v>111.875</v>
      </c>
      <c r="AL224" s="382">
        <f t="shared" si="583"/>
        <v>152.5</v>
      </c>
      <c r="AM224" s="382">
        <f t="shared" si="584"/>
        <v>164.75</v>
      </c>
      <c r="AN224" s="453">
        <f t="shared" si="585"/>
        <v>144</v>
      </c>
      <c r="AO224" s="457">
        <f t="shared" si="586"/>
        <v>38</v>
      </c>
      <c r="AP224" s="455">
        <f t="shared" si="587"/>
        <v>20</v>
      </c>
      <c r="AQ224" s="383">
        <f t="shared" si="588"/>
        <v>20</v>
      </c>
      <c r="AR224" s="383">
        <f t="shared" si="589"/>
        <v>37</v>
      </c>
      <c r="AS224" s="383">
        <f t="shared" si="590"/>
        <v>53</v>
      </c>
      <c r="AT224" s="383">
        <f t="shared" si="591"/>
        <v>64</v>
      </c>
      <c r="AU224" s="383">
        <f t="shared" si="592"/>
        <v>96</v>
      </c>
      <c r="AV224" s="383">
        <f t="shared" si="593"/>
        <v>77</v>
      </c>
      <c r="AW224" s="383">
        <f t="shared" si="594"/>
        <v>79</v>
      </c>
      <c r="AX224" s="383">
        <f t="shared" si="547"/>
        <v>272</v>
      </c>
      <c r="AY224" s="383"/>
      <c r="AZ224" s="383">
        <f t="shared" si="561"/>
        <v>38</v>
      </c>
      <c r="BA224" s="382">
        <f t="shared" si="548"/>
        <v>0</v>
      </c>
      <c r="BB224" s="423">
        <v>0</v>
      </c>
      <c r="BC224" s="506">
        <f t="shared" si="541"/>
        <v>150</v>
      </c>
      <c r="BD224" s="382">
        <f t="shared" si="542"/>
        <v>50</v>
      </c>
      <c r="BE224" s="453">
        <f t="shared" si="543"/>
        <v>72</v>
      </c>
      <c r="BF224" s="382">
        <f t="shared" si="549"/>
        <v>-62</v>
      </c>
      <c r="BG224" s="1882">
        <v>20</v>
      </c>
      <c r="BH224" s="1882">
        <v>20</v>
      </c>
      <c r="BI224" s="1882">
        <v>20</v>
      </c>
      <c r="BJ224" s="1882">
        <v>20</v>
      </c>
      <c r="BK224" s="1882">
        <v>40</v>
      </c>
      <c r="BL224" s="1882">
        <v>55</v>
      </c>
      <c r="BM224" s="1882">
        <v>65</v>
      </c>
      <c r="BN224" s="1882">
        <v>100</v>
      </c>
      <c r="BO224" s="1882">
        <v>74</v>
      </c>
      <c r="BP224" s="1882">
        <v>80</v>
      </c>
      <c r="BQ224" s="1882">
        <v>84</v>
      </c>
      <c r="BR224" s="1882">
        <v>90</v>
      </c>
      <c r="BS224" s="1882">
        <v>96</v>
      </c>
      <c r="BT224" s="13"/>
      <c r="BU224" s="384">
        <f t="shared" si="550"/>
        <v>2.9722222222222223</v>
      </c>
      <c r="BV224" s="385">
        <f t="shared" si="551"/>
        <v>1.9722222222222223</v>
      </c>
      <c r="BW224" s="386">
        <f t="shared" si="552"/>
        <v>1</v>
      </c>
      <c r="BX224" s="3"/>
      <c r="BY224" s="387">
        <f t="shared" si="544"/>
        <v>270</v>
      </c>
      <c r="BZ224" s="382">
        <f t="shared" si="553"/>
        <v>120</v>
      </c>
      <c r="CA224" s="382">
        <f t="shared" si="554"/>
        <v>72</v>
      </c>
      <c r="CB224" s="382">
        <f t="shared" si="555"/>
        <v>38</v>
      </c>
      <c r="CC224" s="382">
        <f t="shared" si="566"/>
        <v>38</v>
      </c>
      <c r="CD224" s="382">
        <f t="shared" si="567"/>
        <v>38</v>
      </c>
      <c r="CE224" s="382">
        <f t="shared" si="568"/>
        <v>55</v>
      </c>
      <c r="CF224" s="382">
        <f t="shared" si="569"/>
        <v>88</v>
      </c>
      <c r="CG224" s="382">
        <f t="shared" si="570"/>
        <v>112</v>
      </c>
      <c r="CH224" s="382">
        <f t="shared" si="571"/>
        <v>153</v>
      </c>
      <c r="CI224" s="382">
        <f t="shared" si="572"/>
        <v>165</v>
      </c>
      <c r="CJ224" s="382">
        <f t="shared" si="573"/>
        <v>144</v>
      </c>
      <c r="CK224" s="388">
        <f t="shared" si="574"/>
        <v>149</v>
      </c>
      <c r="CL224" s="3"/>
      <c r="CM224" s="384">
        <f t="shared" si="545"/>
        <v>0</v>
      </c>
      <c r="CN224" s="385">
        <f t="shared" si="556"/>
        <v>2</v>
      </c>
      <c r="CO224" s="385">
        <f t="shared" si="595"/>
        <v>38</v>
      </c>
      <c r="CP224" s="385">
        <f t="shared" si="596"/>
        <v>20</v>
      </c>
      <c r="CQ224" s="385">
        <f t="shared" si="597"/>
        <v>20</v>
      </c>
      <c r="CR224" s="385">
        <f t="shared" si="598"/>
        <v>37</v>
      </c>
      <c r="CS224" s="385">
        <f t="shared" si="599"/>
        <v>53</v>
      </c>
      <c r="CT224" s="385">
        <f t="shared" si="600"/>
        <v>64</v>
      </c>
      <c r="CU224" s="385">
        <f t="shared" si="601"/>
        <v>96</v>
      </c>
      <c r="CV224" s="385">
        <f t="shared" si="602"/>
        <v>77</v>
      </c>
      <c r="CW224" s="385">
        <f t="shared" si="603"/>
        <v>79</v>
      </c>
      <c r="CX224" s="386">
        <f t="shared" si="604"/>
        <v>79</v>
      </c>
      <c r="CY224" s="3"/>
      <c r="CZ224" s="586"/>
      <c r="DA224" s="582">
        <v>973</v>
      </c>
      <c r="DB224" s="391">
        <v>1532</v>
      </c>
      <c r="DC224" s="576">
        <v>1559</v>
      </c>
      <c r="DD224" s="389">
        <v>0</v>
      </c>
      <c r="DE224" s="390">
        <v>32</v>
      </c>
      <c r="DF224" s="390">
        <v>34</v>
      </c>
      <c r="DG224" s="390">
        <v>8</v>
      </c>
      <c r="DH224" s="390">
        <f t="shared" si="557"/>
        <v>128</v>
      </c>
      <c r="DI224" s="390"/>
      <c r="DJ224" s="390"/>
      <c r="DK224" s="390"/>
      <c r="DL224" s="390"/>
      <c r="DM224" s="390"/>
      <c r="DN224" s="390"/>
      <c r="DO224" s="390"/>
      <c r="DP224" s="391">
        <f t="shared" si="558"/>
        <v>202</v>
      </c>
      <c r="DQ224" s="376"/>
      <c r="DR224" s="376"/>
      <c r="DS224" s="385">
        <v>4</v>
      </c>
      <c r="DT224" s="385">
        <v>4</v>
      </c>
      <c r="DU224" s="385">
        <v>1663</v>
      </c>
      <c r="DV224" s="385" t="s">
        <v>2620</v>
      </c>
      <c r="DW224" s="385">
        <v>71</v>
      </c>
      <c r="DX224" s="385" t="s">
        <v>2654</v>
      </c>
      <c r="DY224" s="385">
        <v>0</v>
      </c>
      <c r="DZ224" s="14">
        <v>114951</v>
      </c>
      <c r="EA224" s="426"/>
      <c r="EB224" s="398">
        <v>18</v>
      </c>
      <c r="EC224" s="398" t="s">
        <v>1371</v>
      </c>
      <c r="ED224" s="398" t="s">
        <v>1370</v>
      </c>
      <c r="EF224" s="601">
        <f t="shared" si="559"/>
        <v>54</v>
      </c>
      <c r="EG224" s="597">
        <f t="shared" si="560"/>
        <v>150</v>
      </c>
      <c r="EI224" s="605">
        <f t="shared" si="513"/>
        <v>400</v>
      </c>
    </row>
    <row r="225" spans="1:139" s="372" customFormat="1" ht="16.149999999999999" hidden="1" customHeight="1">
      <c r="A225" s="573" t="s">
        <v>69</v>
      </c>
      <c r="B225" s="407" t="s">
        <v>2539</v>
      </c>
      <c r="C225" s="407" t="s">
        <v>2495</v>
      </c>
      <c r="D225" s="393" t="s">
        <v>2497</v>
      </c>
      <c r="E225" s="393" t="s">
        <v>1969</v>
      </c>
      <c r="F225" s="393" t="s">
        <v>2500</v>
      </c>
      <c r="G225" s="395">
        <v>116</v>
      </c>
      <c r="H225" s="393" t="s">
        <v>280</v>
      </c>
      <c r="I225" s="393" t="s">
        <v>2498</v>
      </c>
      <c r="J225" s="393" t="s">
        <v>2501</v>
      </c>
      <c r="K225" s="393" t="s">
        <v>2502</v>
      </c>
      <c r="L225" s="393"/>
      <c r="M225" s="396"/>
      <c r="N225" s="392">
        <v>46010</v>
      </c>
      <c r="O225" s="408">
        <v>3</v>
      </c>
      <c r="P225" s="14">
        <v>148522</v>
      </c>
      <c r="Q225" s="14">
        <v>148522</v>
      </c>
      <c r="R225" s="576">
        <v>0</v>
      </c>
      <c r="S225" s="391">
        <v>0</v>
      </c>
      <c r="T225" s="382">
        <v>0</v>
      </c>
      <c r="U225" s="382">
        <v>0</v>
      </c>
      <c r="V225" s="423">
        <v>0</v>
      </c>
      <c r="W225" s="1882">
        <v>0</v>
      </c>
      <c r="X225" s="382">
        <f t="shared" si="562"/>
        <v>0</v>
      </c>
      <c r="Y225" s="423">
        <v>0</v>
      </c>
      <c r="Z225" s="1882">
        <v>0</v>
      </c>
      <c r="AA225" s="382">
        <f t="shared" si="546"/>
        <v>0</v>
      </c>
      <c r="AB225" s="423">
        <v>0</v>
      </c>
      <c r="AC225" s="1882">
        <v>0</v>
      </c>
      <c r="AD225" s="569">
        <v>1.875</v>
      </c>
      <c r="AE225" s="569">
        <v>1.875</v>
      </c>
      <c r="AF225" s="382">
        <f t="shared" ref="AF225:AJ228" si="605">IF($AD225&lt;=1,$AD225*BI225,IF($AD225&lt;=2,BI225+(($AD225-1)*BJ225),BI225+BJ225+BK225))</f>
        <v>0</v>
      </c>
      <c r="AG225" s="382">
        <f t="shared" si="605"/>
        <v>0</v>
      </c>
      <c r="AH225" s="382">
        <f t="shared" si="605"/>
        <v>0</v>
      </c>
      <c r="AI225" s="382">
        <f t="shared" si="605"/>
        <v>0</v>
      </c>
      <c r="AJ225" s="382">
        <f t="shared" si="605"/>
        <v>0</v>
      </c>
      <c r="AK225" s="382">
        <f t="shared" ref="AK225:AM228" si="606">IF($AE225&lt;=1,$AE225*BN225,IF($AE225&lt;=2,BN225+(($AE225-1)*BO225),BN225+BO225+BP225))</f>
        <v>0</v>
      </c>
      <c r="AL225" s="382">
        <f t="shared" si="606"/>
        <v>0</v>
      </c>
      <c r="AM225" s="382">
        <f t="shared" si="606"/>
        <v>0</v>
      </c>
      <c r="AN225" s="453">
        <f>IF($AD225&lt;=1,$AD225*BQ225,IF($AD225&lt;=2,BQ225+(($AD225-1)*BR225),BQ225+BR225+BS225))</f>
        <v>0</v>
      </c>
      <c r="AO225" s="457">
        <f t="shared" ref="AO225:AW228" si="607">ROUND(IF(CC225-BH225-AF225&gt;0,0,AF225+BH225-CC225),0)</f>
        <v>0</v>
      </c>
      <c r="AP225" s="455">
        <f t="shared" si="607"/>
        <v>0</v>
      </c>
      <c r="AQ225" s="383">
        <f t="shared" si="607"/>
        <v>0</v>
      </c>
      <c r="AR225" s="383">
        <f t="shared" si="607"/>
        <v>0</v>
      </c>
      <c r="AS225" s="383">
        <f t="shared" si="607"/>
        <v>0</v>
      </c>
      <c r="AT225" s="383">
        <f t="shared" si="607"/>
        <v>0</v>
      </c>
      <c r="AU225" s="383">
        <f t="shared" si="607"/>
        <v>0</v>
      </c>
      <c r="AV225" s="383">
        <f t="shared" si="607"/>
        <v>0</v>
      </c>
      <c r="AW225" s="383">
        <f t="shared" si="607"/>
        <v>0</v>
      </c>
      <c r="AX225" s="383">
        <f t="shared" si="547"/>
        <v>0</v>
      </c>
      <c r="AY225" s="383">
        <v>0</v>
      </c>
      <c r="AZ225" s="383">
        <f t="shared" si="561"/>
        <v>0</v>
      </c>
      <c r="BA225" s="382">
        <f t="shared" si="548"/>
        <v>0</v>
      </c>
      <c r="BB225" s="423">
        <v>0</v>
      </c>
      <c r="BC225" s="506">
        <f t="shared" si="541"/>
        <v>0</v>
      </c>
      <c r="BD225" s="382">
        <f t="shared" si="542"/>
        <v>0</v>
      </c>
      <c r="BE225" s="453">
        <f t="shared" si="543"/>
        <v>0</v>
      </c>
      <c r="BF225" s="382">
        <f t="shared" si="549"/>
        <v>0</v>
      </c>
      <c r="BG225" s="1882">
        <v>0</v>
      </c>
      <c r="BH225" s="1882">
        <v>0</v>
      </c>
      <c r="BI225" s="1882">
        <v>0</v>
      </c>
      <c r="BJ225" s="1882">
        <v>0</v>
      </c>
      <c r="BK225" s="1882">
        <v>0</v>
      </c>
      <c r="BL225" s="1882">
        <v>0</v>
      </c>
      <c r="BM225" s="1882">
        <v>0</v>
      </c>
      <c r="BN225" s="1882">
        <v>0</v>
      </c>
      <c r="BO225" s="1882">
        <v>0</v>
      </c>
      <c r="BP225" s="1882">
        <v>0</v>
      </c>
      <c r="BQ225" s="1882">
        <v>0</v>
      </c>
      <c r="BR225" s="1882">
        <v>0</v>
      </c>
      <c r="BS225" s="1882">
        <v>0</v>
      </c>
      <c r="BT225" s="13"/>
      <c r="BU225" s="384">
        <f t="shared" si="550"/>
        <v>0</v>
      </c>
      <c r="BV225" s="385">
        <f t="shared" si="551"/>
        <v>0</v>
      </c>
      <c r="BW225" s="386">
        <f t="shared" si="552"/>
        <v>0</v>
      </c>
      <c r="BX225" s="3"/>
      <c r="BY225" s="387">
        <f t="shared" si="544"/>
        <v>0</v>
      </c>
      <c r="BZ225" s="382">
        <f t="shared" si="553"/>
        <v>0</v>
      </c>
      <c r="CA225" s="382">
        <f t="shared" si="554"/>
        <v>0</v>
      </c>
      <c r="CB225" s="382">
        <f t="shared" si="555"/>
        <v>0</v>
      </c>
      <c r="CC225" s="382">
        <f t="shared" ref="CC225:CC232" si="608">CB225+CP225-BG225</f>
        <v>0</v>
      </c>
      <c r="CD225" s="382">
        <f t="shared" ref="CD225:CD232" si="609">CC225+CQ225-BH225</f>
        <v>0</v>
      </c>
      <c r="CE225" s="382">
        <f t="shared" ref="CE225:CE232" si="610">CD225+CR225-BI225</f>
        <v>0</v>
      </c>
      <c r="CF225" s="382">
        <f t="shared" ref="CF225:CF232" si="611">CE225+CS225-BJ225</f>
        <v>0</v>
      </c>
      <c r="CG225" s="382">
        <f t="shared" ref="CG225:CG232" si="612">CF225+CT225-BK225</f>
        <v>0</v>
      </c>
      <c r="CH225" s="382">
        <f t="shared" ref="CH225:CH232" si="613">CG225+CU225-BL225</f>
        <v>0</v>
      </c>
      <c r="CI225" s="382">
        <f t="shared" ref="CI225:CI232" si="614">CH225+CV225-BM225</f>
        <v>0</v>
      </c>
      <c r="CJ225" s="382">
        <f t="shared" ref="CJ225:CJ232" si="615">CI225+CW225-BN225</f>
        <v>0</v>
      </c>
      <c r="CK225" s="388">
        <f t="shared" ref="CK225:CK232" si="616">CJ225+CX225-BO225</f>
        <v>0</v>
      </c>
      <c r="CL225" s="3"/>
      <c r="CM225" s="384">
        <f t="shared" si="545"/>
        <v>0</v>
      </c>
      <c r="CN225" s="385">
        <f t="shared" si="556"/>
        <v>0</v>
      </c>
      <c r="CO225" s="385">
        <f>AB225</f>
        <v>0</v>
      </c>
      <c r="CP225" s="385">
        <f t="shared" ref="CP225:CP228" si="617">BB225</f>
        <v>0</v>
      </c>
      <c r="CQ225" s="385">
        <f t="shared" ref="CQ225:CX228" si="618">AO225</f>
        <v>0</v>
      </c>
      <c r="CR225" s="385">
        <f t="shared" si="618"/>
        <v>0</v>
      </c>
      <c r="CS225" s="385">
        <f t="shared" si="618"/>
        <v>0</v>
      </c>
      <c r="CT225" s="385">
        <f t="shared" si="618"/>
        <v>0</v>
      </c>
      <c r="CU225" s="385">
        <f t="shared" si="618"/>
        <v>0</v>
      </c>
      <c r="CV225" s="385">
        <f t="shared" si="618"/>
        <v>0</v>
      </c>
      <c r="CW225" s="385">
        <f t="shared" si="618"/>
        <v>0</v>
      </c>
      <c r="CX225" s="386">
        <f t="shared" si="618"/>
        <v>0</v>
      </c>
      <c r="CY225" s="3"/>
      <c r="CZ225" s="586"/>
      <c r="DA225" s="582"/>
      <c r="DB225" s="391"/>
      <c r="DC225" s="576">
        <v>0</v>
      </c>
      <c r="DD225" s="389">
        <v>0</v>
      </c>
      <c r="DE225" s="390">
        <v>0</v>
      </c>
      <c r="DF225" s="390">
        <v>0</v>
      </c>
      <c r="DG225" s="390">
        <v>0</v>
      </c>
      <c r="DH225" s="390">
        <f t="shared" si="557"/>
        <v>0</v>
      </c>
      <c r="DI225" s="390"/>
      <c r="DJ225" s="390"/>
      <c r="DK225" s="390"/>
      <c r="DL225" s="390"/>
      <c r="DM225" s="390"/>
      <c r="DN225" s="390"/>
      <c r="DO225" s="390"/>
      <c r="DP225" s="391">
        <f t="shared" si="558"/>
        <v>0</v>
      </c>
      <c r="DQ225" s="376"/>
      <c r="DR225" s="376"/>
      <c r="DS225" s="385">
        <v>0</v>
      </c>
      <c r="DT225" s="385">
        <v>0</v>
      </c>
      <c r="DU225" s="385">
        <v>0</v>
      </c>
      <c r="DV225" s="385">
        <v>0</v>
      </c>
      <c r="DW225" s="385">
        <v>0</v>
      </c>
      <c r="DX225" s="385">
        <v>0</v>
      </c>
      <c r="DY225" s="385">
        <v>0</v>
      </c>
      <c r="DZ225" s="14">
        <v>148522</v>
      </c>
      <c r="EA225" s="426"/>
      <c r="EB225" s="398">
        <v>17</v>
      </c>
      <c r="EC225" s="398" t="s">
        <v>1372</v>
      </c>
      <c r="ED225" s="398" t="s">
        <v>1370</v>
      </c>
      <c r="EF225" s="601" t="str">
        <f t="shared" si="559"/>
        <v>ok</v>
      </c>
      <c r="EG225" s="597">
        <f t="shared" si="560"/>
        <v>0</v>
      </c>
      <c r="EI225" s="605">
        <f t="shared" si="513"/>
        <v>0</v>
      </c>
    </row>
    <row r="226" spans="1:139" s="372" customFormat="1" ht="16.149999999999999" hidden="1" customHeight="1">
      <c r="A226" s="573" t="s">
        <v>69</v>
      </c>
      <c r="B226" s="407" t="s">
        <v>2540</v>
      </c>
      <c r="C226" s="407" t="s">
        <v>2496</v>
      </c>
      <c r="D226" s="393" t="s">
        <v>2497</v>
      </c>
      <c r="E226" s="393" t="s">
        <v>1087</v>
      </c>
      <c r="F226" s="393" t="s">
        <v>2500</v>
      </c>
      <c r="G226" s="395">
        <v>116</v>
      </c>
      <c r="H226" s="393" t="s">
        <v>280</v>
      </c>
      <c r="I226" s="393" t="s">
        <v>2499</v>
      </c>
      <c r="J226" s="393" t="s">
        <v>2501</v>
      </c>
      <c r="K226" s="393" t="s">
        <v>2502</v>
      </c>
      <c r="L226" s="393"/>
      <c r="M226" s="396"/>
      <c r="N226" s="392">
        <v>46010</v>
      </c>
      <c r="O226" s="408">
        <v>3</v>
      </c>
      <c r="P226" s="14">
        <v>159845</v>
      </c>
      <c r="Q226" s="14">
        <v>159845</v>
      </c>
      <c r="R226" s="576">
        <v>0</v>
      </c>
      <c r="S226" s="391">
        <v>0</v>
      </c>
      <c r="T226" s="382">
        <v>0</v>
      </c>
      <c r="U226" s="382">
        <v>0</v>
      </c>
      <c r="V226" s="423">
        <v>0</v>
      </c>
      <c r="W226" s="1882">
        <v>0</v>
      </c>
      <c r="X226" s="382">
        <f t="shared" si="562"/>
        <v>0</v>
      </c>
      <c r="Y226" s="423">
        <v>0</v>
      </c>
      <c r="Z226" s="1882">
        <v>0</v>
      </c>
      <c r="AA226" s="382">
        <f t="shared" si="546"/>
        <v>0</v>
      </c>
      <c r="AB226" s="423">
        <v>0</v>
      </c>
      <c r="AC226" s="1882">
        <v>0</v>
      </c>
      <c r="AD226" s="569">
        <v>1.875</v>
      </c>
      <c r="AE226" s="569">
        <v>1.875</v>
      </c>
      <c r="AF226" s="382">
        <f t="shared" si="605"/>
        <v>0</v>
      </c>
      <c r="AG226" s="382">
        <f t="shared" si="605"/>
        <v>0</v>
      </c>
      <c r="AH226" s="382">
        <f t="shared" si="605"/>
        <v>0</v>
      </c>
      <c r="AI226" s="382">
        <f t="shared" si="605"/>
        <v>0</v>
      </c>
      <c r="AJ226" s="382">
        <f t="shared" si="605"/>
        <v>0</v>
      </c>
      <c r="AK226" s="382">
        <f t="shared" si="606"/>
        <v>0</v>
      </c>
      <c r="AL226" s="382">
        <f t="shared" si="606"/>
        <v>0</v>
      </c>
      <c r="AM226" s="382">
        <f t="shared" si="606"/>
        <v>0</v>
      </c>
      <c r="AN226" s="453">
        <f>IF($AD226&lt;=1,$AD226*BQ226,IF($AD226&lt;=2,BQ226+(($AD226-1)*BR226),BQ226+BR226+BS226))</f>
        <v>0</v>
      </c>
      <c r="AO226" s="457">
        <f t="shared" si="607"/>
        <v>0</v>
      </c>
      <c r="AP226" s="455">
        <f t="shared" si="607"/>
        <v>0</v>
      </c>
      <c r="AQ226" s="383">
        <f t="shared" si="607"/>
        <v>0</v>
      </c>
      <c r="AR226" s="383">
        <f t="shared" si="607"/>
        <v>0</v>
      </c>
      <c r="AS226" s="383">
        <f t="shared" si="607"/>
        <v>0</v>
      </c>
      <c r="AT226" s="383">
        <f t="shared" si="607"/>
        <v>0</v>
      </c>
      <c r="AU226" s="383">
        <f t="shared" si="607"/>
        <v>0</v>
      </c>
      <c r="AV226" s="383">
        <f t="shared" si="607"/>
        <v>0</v>
      </c>
      <c r="AW226" s="383">
        <f t="shared" si="607"/>
        <v>0</v>
      </c>
      <c r="AX226" s="383">
        <f t="shared" si="547"/>
        <v>0</v>
      </c>
      <c r="AY226" s="383">
        <v>0</v>
      </c>
      <c r="AZ226" s="383">
        <f t="shared" si="561"/>
        <v>0</v>
      </c>
      <c r="BA226" s="382">
        <f t="shared" si="548"/>
        <v>0</v>
      </c>
      <c r="BB226" s="423">
        <v>0</v>
      </c>
      <c r="BC226" s="506">
        <f t="shared" si="541"/>
        <v>0</v>
      </c>
      <c r="BD226" s="382">
        <f t="shared" si="542"/>
        <v>0</v>
      </c>
      <c r="BE226" s="453">
        <f t="shared" si="543"/>
        <v>0</v>
      </c>
      <c r="BF226" s="382">
        <f t="shared" si="549"/>
        <v>0</v>
      </c>
      <c r="BG226" s="1882">
        <v>0</v>
      </c>
      <c r="BH226" s="1882">
        <v>0</v>
      </c>
      <c r="BI226" s="1882">
        <v>0</v>
      </c>
      <c r="BJ226" s="1882">
        <v>0</v>
      </c>
      <c r="BK226" s="1882">
        <v>0</v>
      </c>
      <c r="BL226" s="1882">
        <v>0</v>
      </c>
      <c r="BM226" s="1882">
        <v>0</v>
      </c>
      <c r="BN226" s="1882">
        <v>0</v>
      </c>
      <c r="BO226" s="1882">
        <v>0</v>
      </c>
      <c r="BP226" s="1882">
        <v>0</v>
      </c>
      <c r="BQ226" s="1882">
        <v>0</v>
      </c>
      <c r="BR226" s="1882">
        <v>0</v>
      </c>
      <c r="BS226" s="1882">
        <v>0</v>
      </c>
      <c r="BT226" s="13"/>
      <c r="BU226" s="384">
        <f t="shared" si="550"/>
        <v>0</v>
      </c>
      <c r="BV226" s="385">
        <f t="shared" si="551"/>
        <v>0</v>
      </c>
      <c r="BW226" s="386">
        <f t="shared" si="552"/>
        <v>0</v>
      </c>
      <c r="BX226" s="3"/>
      <c r="BY226" s="387">
        <f t="shared" si="544"/>
        <v>0</v>
      </c>
      <c r="BZ226" s="382">
        <f t="shared" si="553"/>
        <v>0</v>
      </c>
      <c r="CA226" s="382">
        <f t="shared" si="554"/>
        <v>0</v>
      </c>
      <c r="CB226" s="382">
        <f t="shared" si="555"/>
        <v>0</v>
      </c>
      <c r="CC226" s="382">
        <f t="shared" si="608"/>
        <v>0</v>
      </c>
      <c r="CD226" s="382">
        <f t="shared" si="609"/>
        <v>0</v>
      </c>
      <c r="CE226" s="382">
        <f t="shared" si="610"/>
        <v>0</v>
      </c>
      <c r="CF226" s="382">
        <f t="shared" si="611"/>
        <v>0</v>
      </c>
      <c r="CG226" s="382">
        <f t="shared" si="612"/>
        <v>0</v>
      </c>
      <c r="CH226" s="382">
        <f t="shared" si="613"/>
        <v>0</v>
      </c>
      <c r="CI226" s="382">
        <f t="shared" si="614"/>
        <v>0</v>
      </c>
      <c r="CJ226" s="382">
        <f t="shared" si="615"/>
        <v>0</v>
      </c>
      <c r="CK226" s="388">
        <f t="shared" si="616"/>
        <v>0</v>
      </c>
      <c r="CL226" s="3"/>
      <c r="CM226" s="384">
        <f t="shared" si="545"/>
        <v>0</v>
      </c>
      <c r="CN226" s="385">
        <f t="shared" si="556"/>
        <v>0</v>
      </c>
      <c r="CO226" s="385">
        <f>AB226</f>
        <v>0</v>
      </c>
      <c r="CP226" s="385">
        <f t="shared" si="617"/>
        <v>0</v>
      </c>
      <c r="CQ226" s="385">
        <f t="shared" si="618"/>
        <v>0</v>
      </c>
      <c r="CR226" s="385">
        <f t="shared" si="618"/>
        <v>0</v>
      </c>
      <c r="CS226" s="385">
        <f t="shared" si="618"/>
        <v>0</v>
      </c>
      <c r="CT226" s="385">
        <f t="shared" si="618"/>
        <v>0</v>
      </c>
      <c r="CU226" s="385">
        <f t="shared" si="618"/>
        <v>0</v>
      </c>
      <c r="CV226" s="385">
        <f t="shared" si="618"/>
        <v>0</v>
      </c>
      <c r="CW226" s="385">
        <f t="shared" si="618"/>
        <v>0</v>
      </c>
      <c r="CX226" s="386">
        <f t="shared" si="618"/>
        <v>0</v>
      </c>
      <c r="CY226" s="3"/>
      <c r="CZ226" s="586"/>
      <c r="DA226" s="582"/>
      <c r="DB226" s="391"/>
      <c r="DC226" s="576">
        <v>0</v>
      </c>
      <c r="DD226" s="389">
        <v>0</v>
      </c>
      <c r="DE226" s="390">
        <v>0</v>
      </c>
      <c r="DF226" s="390">
        <v>0</v>
      </c>
      <c r="DG226" s="390">
        <v>0</v>
      </c>
      <c r="DH226" s="390">
        <f t="shared" si="557"/>
        <v>0</v>
      </c>
      <c r="DI226" s="390"/>
      <c r="DJ226" s="390"/>
      <c r="DK226" s="390"/>
      <c r="DL226" s="390"/>
      <c r="DM226" s="390"/>
      <c r="DN226" s="390"/>
      <c r="DO226" s="390"/>
      <c r="DP226" s="391">
        <f t="shared" si="558"/>
        <v>0</v>
      </c>
      <c r="DQ226" s="376"/>
      <c r="DR226" s="376"/>
      <c r="DS226" s="385">
        <v>0</v>
      </c>
      <c r="DT226" s="385">
        <v>0</v>
      </c>
      <c r="DU226" s="385">
        <v>0</v>
      </c>
      <c r="DV226" s="385">
        <v>0</v>
      </c>
      <c r="DW226" s="385">
        <v>0</v>
      </c>
      <c r="DX226" s="385">
        <v>0</v>
      </c>
      <c r="DY226" s="385">
        <v>0</v>
      </c>
      <c r="DZ226" s="14">
        <v>159845</v>
      </c>
      <c r="EA226" s="426"/>
      <c r="EB226" s="398">
        <v>18</v>
      </c>
      <c r="EC226" s="398" t="s">
        <v>1372</v>
      </c>
      <c r="ED226" s="398" t="s">
        <v>1370</v>
      </c>
      <c r="EF226" s="601" t="str">
        <f t="shared" si="559"/>
        <v>ok</v>
      </c>
      <c r="EG226" s="597">
        <f t="shared" si="560"/>
        <v>0</v>
      </c>
      <c r="EI226" s="605">
        <f t="shared" si="513"/>
        <v>0</v>
      </c>
    </row>
    <row r="227" spans="1:139" s="372" customFormat="1" ht="16.149999999999999" hidden="1" customHeight="1">
      <c r="A227" s="573" t="s">
        <v>69</v>
      </c>
      <c r="B227" s="407" t="s">
        <v>1271</v>
      </c>
      <c r="C227" s="530" t="s">
        <v>1271</v>
      </c>
      <c r="D227" s="393" t="s">
        <v>51</v>
      </c>
      <c r="E227" s="393" t="s">
        <v>1274</v>
      </c>
      <c r="F227" s="393" t="s">
        <v>1278</v>
      </c>
      <c r="G227" s="393">
        <v>113</v>
      </c>
      <c r="H227" s="393" t="s">
        <v>1279</v>
      </c>
      <c r="I227" s="393" t="s">
        <v>1276</v>
      </c>
      <c r="J227" s="393" t="s">
        <v>1109</v>
      </c>
      <c r="K227" s="393" t="s">
        <v>2146</v>
      </c>
      <c r="L227" s="393" t="s">
        <v>2130</v>
      </c>
      <c r="M227" s="396"/>
      <c r="N227" s="392">
        <v>44615</v>
      </c>
      <c r="O227" s="408">
        <v>3</v>
      </c>
      <c r="P227" s="14">
        <v>129614</v>
      </c>
      <c r="Q227" s="14">
        <v>129614</v>
      </c>
      <c r="R227" s="576">
        <v>89</v>
      </c>
      <c r="S227" s="391">
        <v>39</v>
      </c>
      <c r="T227" s="382">
        <v>3</v>
      </c>
      <c r="U227" s="382">
        <v>0</v>
      </c>
      <c r="V227" s="423">
        <v>12</v>
      </c>
      <c r="W227" s="1882">
        <v>8</v>
      </c>
      <c r="X227" s="382">
        <f t="shared" si="562"/>
        <v>4</v>
      </c>
      <c r="Y227" s="423">
        <v>0</v>
      </c>
      <c r="Z227" s="1882">
        <v>4</v>
      </c>
      <c r="AA227" s="382">
        <f t="shared" si="546"/>
        <v>0</v>
      </c>
      <c r="AB227" s="423">
        <v>4</v>
      </c>
      <c r="AC227" s="1882">
        <v>4</v>
      </c>
      <c r="AD227" s="569">
        <v>1.875</v>
      </c>
      <c r="AE227" s="569">
        <v>1.875</v>
      </c>
      <c r="AF227" s="382">
        <f t="shared" si="605"/>
        <v>25.5</v>
      </c>
      <c r="AG227" s="382">
        <f t="shared" si="605"/>
        <v>15.5</v>
      </c>
      <c r="AH227" s="382">
        <f t="shared" si="605"/>
        <v>9.25</v>
      </c>
      <c r="AI227" s="382">
        <f t="shared" si="605"/>
        <v>12.125</v>
      </c>
      <c r="AJ227" s="382">
        <f t="shared" si="605"/>
        <v>14</v>
      </c>
      <c r="AK227" s="382">
        <f t="shared" si="606"/>
        <v>15</v>
      </c>
      <c r="AL227" s="382">
        <f t="shared" si="606"/>
        <v>15</v>
      </c>
      <c r="AM227" s="382">
        <f t="shared" si="606"/>
        <v>15</v>
      </c>
      <c r="AN227" s="453">
        <f>IF($AD227&lt;=1,$AD227*BQ227,IF($AD227&lt;=2,BQ227+(($AD227-1)*BR227),BQ227+BR227+BS227))</f>
        <v>15.875</v>
      </c>
      <c r="AO227" s="457">
        <f t="shared" si="607"/>
        <v>0</v>
      </c>
      <c r="AP227" s="455">
        <f t="shared" si="607"/>
        <v>5</v>
      </c>
      <c r="AQ227" s="383">
        <f t="shared" si="607"/>
        <v>5</v>
      </c>
      <c r="AR227" s="383">
        <f t="shared" si="607"/>
        <v>7</v>
      </c>
      <c r="AS227" s="383">
        <f t="shared" si="607"/>
        <v>8</v>
      </c>
      <c r="AT227" s="383">
        <f t="shared" si="607"/>
        <v>8</v>
      </c>
      <c r="AU227" s="383">
        <f t="shared" si="607"/>
        <v>8</v>
      </c>
      <c r="AV227" s="383">
        <f t="shared" si="607"/>
        <v>8</v>
      </c>
      <c r="AW227" s="383">
        <f t="shared" si="607"/>
        <v>9</v>
      </c>
      <c r="AX227" s="383">
        <f t="shared" si="547"/>
        <v>56</v>
      </c>
      <c r="AY227" s="383">
        <v>0</v>
      </c>
      <c r="AZ227" s="383">
        <f t="shared" si="561"/>
        <v>0</v>
      </c>
      <c r="BA227" s="382">
        <f t="shared" si="548"/>
        <v>0</v>
      </c>
      <c r="BB227" s="423">
        <v>40</v>
      </c>
      <c r="BC227" s="506">
        <f t="shared" si="541"/>
        <v>8</v>
      </c>
      <c r="BD227" s="382">
        <f t="shared" si="542"/>
        <v>4</v>
      </c>
      <c r="BE227" s="453">
        <f t="shared" si="543"/>
        <v>4</v>
      </c>
      <c r="BF227" s="382">
        <f t="shared" si="549"/>
        <v>-45</v>
      </c>
      <c r="BG227" s="1882">
        <v>6</v>
      </c>
      <c r="BH227" s="1882">
        <v>8</v>
      </c>
      <c r="BI227" s="1882">
        <v>15</v>
      </c>
      <c r="BJ227" s="1882">
        <v>12</v>
      </c>
      <c r="BK227" s="1882">
        <v>4</v>
      </c>
      <c r="BL227" s="1882">
        <v>6</v>
      </c>
      <c r="BM227" s="1882">
        <v>7</v>
      </c>
      <c r="BN227" s="1882">
        <v>8</v>
      </c>
      <c r="BO227" s="1882">
        <v>8</v>
      </c>
      <c r="BP227" s="1882">
        <v>8</v>
      </c>
      <c r="BQ227" s="1882">
        <v>8</v>
      </c>
      <c r="BR227" s="1882">
        <v>9</v>
      </c>
      <c r="BS227" s="1882">
        <v>10</v>
      </c>
      <c r="BT227" s="13"/>
      <c r="BU227" s="384">
        <f t="shared" si="550"/>
        <v>0</v>
      </c>
      <c r="BV227" s="385">
        <f t="shared" si="551"/>
        <v>1</v>
      </c>
      <c r="BW227" s="386">
        <f t="shared" si="552"/>
        <v>0</v>
      </c>
      <c r="BX227" s="3"/>
      <c r="BY227" s="387">
        <f t="shared" si="544"/>
        <v>0</v>
      </c>
      <c r="BZ227" s="382">
        <f t="shared" si="553"/>
        <v>4</v>
      </c>
      <c r="CA227" s="382">
        <f t="shared" si="554"/>
        <v>0</v>
      </c>
      <c r="CB227" s="382">
        <f t="shared" si="555"/>
        <v>0</v>
      </c>
      <c r="CC227" s="382">
        <f t="shared" si="608"/>
        <v>34</v>
      </c>
      <c r="CD227" s="382">
        <f t="shared" si="609"/>
        <v>26</v>
      </c>
      <c r="CE227" s="382">
        <f t="shared" si="610"/>
        <v>16</v>
      </c>
      <c r="CF227" s="382">
        <f t="shared" si="611"/>
        <v>9</v>
      </c>
      <c r="CG227" s="382">
        <f t="shared" si="612"/>
        <v>12</v>
      </c>
      <c r="CH227" s="382">
        <f t="shared" si="613"/>
        <v>14</v>
      </c>
      <c r="CI227" s="382">
        <f t="shared" si="614"/>
        <v>15</v>
      </c>
      <c r="CJ227" s="382">
        <f t="shared" si="615"/>
        <v>15</v>
      </c>
      <c r="CK227" s="388">
        <f t="shared" si="616"/>
        <v>15</v>
      </c>
      <c r="CL227" s="3"/>
      <c r="CM227" s="384">
        <f t="shared" si="545"/>
        <v>12</v>
      </c>
      <c r="CN227" s="385">
        <f t="shared" si="556"/>
        <v>0</v>
      </c>
      <c r="CO227" s="385">
        <f>AB227</f>
        <v>4</v>
      </c>
      <c r="CP227" s="385">
        <f t="shared" si="617"/>
        <v>40</v>
      </c>
      <c r="CQ227" s="385">
        <f t="shared" si="618"/>
        <v>0</v>
      </c>
      <c r="CR227" s="385">
        <f t="shared" si="618"/>
        <v>5</v>
      </c>
      <c r="CS227" s="385">
        <f t="shared" si="618"/>
        <v>5</v>
      </c>
      <c r="CT227" s="385">
        <f t="shared" si="618"/>
        <v>7</v>
      </c>
      <c r="CU227" s="385">
        <f t="shared" si="618"/>
        <v>8</v>
      </c>
      <c r="CV227" s="385">
        <f t="shared" si="618"/>
        <v>8</v>
      </c>
      <c r="CW227" s="385">
        <f t="shared" si="618"/>
        <v>8</v>
      </c>
      <c r="CX227" s="386">
        <f t="shared" si="618"/>
        <v>8</v>
      </c>
      <c r="CY227" s="3"/>
      <c r="CZ227" s="586">
        <v>0</v>
      </c>
      <c r="DA227" s="582">
        <v>42</v>
      </c>
      <c r="DB227" s="391">
        <v>94</v>
      </c>
      <c r="DC227" s="576">
        <v>89</v>
      </c>
      <c r="DD227" s="389">
        <v>0</v>
      </c>
      <c r="DE227" s="390">
        <v>0</v>
      </c>
      <c r="DF227" s="390">
        <v>0</v>
      </c>
      <c r="DG227" s="390">
        <v>36</v>
      </c>
      <c r="DH227" s="390">
        <f t="shared" si="557"/>
        <v>3</v>
      </c>
      <c r="DI227" s="390"/>
      <c r="DJ227" s="390"/>
      <c r="DK227" s="390"/>
      <c r="DL227" s="390"/>
      <c r="DM227" s="390"/>
      <c r="DN227" s="390"/>
      <c r="DO227" s="390"/>
      <c r="DP227" s="391">
        <f t="shared" si="558"/>
        <v>39</v>
      </c>
      <c r="DQ227" s="376"/>
      <c r="DR227" s="376"/>
      <c r="DS227" s="385">
        <v>2</v>
      </c>
      <c r="DT227" s="385">
        <v>4</v>
      </c>
      <c r="DU227" s="385">
        <v>1449</v>
      </c>
      <c r="DV227" s="385" t="s">
        <v>2620</v>
      </c>
      <c r="DW227" s="385">
        <v>72</v>
      </c>
      <c r="DX227" s="385" t="s">
        <v>2652</v>
      </c>
      <c r="DY227" s="385">
        <v>0</v>
      </c>
      <c r="DZ227" s="14">
        <v>129614</v>
      </c>
      <c r="EA227" s="426"/>
      <c r="EB227" s="398">
        <v>18</v>
      </c>
      <c r="EC227" s="398" t="s">
        <v>1372</v>
      </c>
      <c r="ED227" s="398" t="s">
        <v>1370</v>
      </c>
      <c r="EF227" s="601">
        <f t="shared" si="559"/>
        <v>0</v>
      </c>
      <c r="EG227" s="597">
        <f t="shared" si="560"/>
        <v>8</v>
      </c>
      <c r="EI227" s="605">
        <f t="shared" si="513"/>
        <v>59</v>
      </c>
    </row>
    <row r="228" spans="1:139" s="372" customFormat="1" ht="16.149999999999999" hidden="1" customHeight="1">
      <c r="A228" s="573" t="s">
        <v>69</v>
      </c>
      <c r="B228" s="407" t="s">
        <v>1272</v>
      </c>
      <c r="C228" s="530" t="s">
        <v>1272</v>
      </c>
      <c r="D228" s="393" t="s">
        <v>51</v>
      </c>
      <c r="E228" s="393" t="s">
        <v>1275</v>
      </c>
      <c r="F228" s="393" t="s">
        <v>1278</v>
      </c>
      <c r="G228" s="393">
        <v>115</v>
      </c>
      <c r="H228" s="393" t="s">
        <v>1279</v>
      </c>
      <c r="I228" s="393" t="s">
        <v>1276</v>
      </c>
      <c r="J228" s="393" t="s">
        <v>1109</v>
      </c>
      <c r="K228" s="393" t="s">
        <v>2146</v>
      </c>
      <c r="L228" s="393" t="s">
        <v>2130</v>
      </c>
      <c r="M228" s="396"/>
      <c r="N228" s="392">
        <v>44615</v>
      </c>
      <c r="O228" s="408">
        <v>3</v>
      </c>
      <c r="P228" s="14">
        <v>125456</v>
      </c>
      <c r="Q228" s="14">
        <v>125456</v>
      </c>
      <c r="R228" s="576">
        <v>26</v>
      </c>
      <c r="S228" s="391">
        <v>10</v>
      </c>
      <c r="T228" s="382">
        <v>0</v>
      </c>
      <c r="U228" s="382">
        <v>2</v>
      </c>
      <c r="V228" s="423">
        <v>0</v>
      </c>
      <c r="W228" s="1882">
        <v>0</v>
      </c>
      <c r="X228" s="382">
        <f t="shared" si="562"/>
        <v>2</v>
      </c>
      <c r="Y228" s="423">
        <v>0</v>
      </c>
      <c r="Z228" s="1882">
        <v>0</v>
      </c>
      <c r="AA228" s="382">
        <f t="shared" si="546"/>
        <v>2</v>
      </c>
      <c r="AB228" s="423">
        <v>4</v>
      </c>
      <c r="AC228" s="1882">
        <v>4</v>
      </c>
      <c r="AD228" s="569">
        <v>1.875</v>
      </c>
      <c r="AE228" s="569">
        <v>1.875</v>
      </c>
      <c r="AF228" s="382">
        <f t="shared" si="605"/>
        <v>5.75</v>
      </c>
      <c r="AG228" s="382">
        <f t="shared" si="605"/>
        <v>2.875</v>
      </c>
      <c r="AH228" s="382">
        <f t="shared" si="605"/>
        <v>2.75</v>
      </c>
      <c r="AI228" s="382">
        <f t="shared" si="605"/>
        <v>3.75</v>
      </c>
      <c r="AJ228" s="382">
        <f t="shared" si="605"/>
        <v>2.875</v>
      </c>
      <c r="AK228" s="382">
        <f t="shared" si="606"/>
        <v>2.75</v>
      </c>
      <c r="AL228" s="382">
        <f t="shared" si="606"/>
        <v>3.75</v>
      </c>
      <c r="AM228" s="382">
        <f t="shared" si="606"/>
        <v>3.75</v>
      </c>
      <c r="AN228" s="453">
        <f>IF($AD228&lt;=1,$AD228*BQ228,IF($AD228&lt;=2,BQ228+(($AD228-1)*BR228),BQ228+BR228+BS228))</f>
        <v>3.75</v>
      </c>
      <c r="AO228" s="457">
        <f t="shared" si="607"/>
        <v>0</v>
      </c>
      <c r="AP228" s="455">
        <f t="shared" si="607"/>
        <v>1</v>
      </c>
      <c r="AQ228" s="383">
        <f t="shared" si="607"/>
        <v>2</v>
      </c>
      <c r="AR228" s="383">
        <f t="shared" si="607"/>
        <v>2</v>
      </c>
      <c r="AS228" s="383">
        <f t="shared" si="607"/>
        <v>1</v>
      </c>
      <c r="AT228" s="383">
        <f t="shared" si="607"/>
        <v>2</v>
      </c>
      <c r="AU228" s="383">
        <f t="shared" si="607"/>
        <v>2</v>
      </c>
      <c r="AV228" s="383">
        <f t="shared" si="607"/>
        <v>2</v>
      </c>
      <c r="AW228" s="383">
        <f t="shared" si="607"/>
        <v>2</v>
      </c>
      <c r="AX228" s="383">
        <f t="shared" si="547"/>
        <v>18</v>
      </c>
      <c r="AY228" s="383">
        <v>0</v>
      </c>
      <c r="AZ228" s="383">
        <f t="shared" si="561"/>
        <v>0</v>
      </c>
      <c r="BA228" s="382">
        <f t="shared" si="548"/>
        <v>2</v>
      </c>
      <c r="BB228" s="423">
        <v>12</v>
      </c>
      <c r="BC228" s="506">
        <f t="shared" si="541"/>
        <v>0</v>
      </c>
      <c r="BD228" s="382">
        <f t="shared" si="542"/>
        <v>0</v>
      </c>
      <c r="BE228" s="453">
        <f t="shared" si="543"/>
        <v>4</v>
      </c>
      <c r="BF228" s="382">
        <f t="shared" si="549"/>
        <v>-14</v>
      </c>
      <c r="BG228" s="1882">
        <v>4</v>
      </c>
      <c r="BH228" s="1882">
        <v>4</v>
      </c>
      <c r="BI228" s="1882">
        <v>4</v>
      </c>
      <c r="BJ228" s="1882">
        <v>2</v>
      </c>
      <c r="BK228" s="1882">
        <v>1</v>
      </c>
      <c r="BL228" s="1882">
        <v>2</v>
      </c>
      <c r="BM228" s="1882">
        <v>2</v>
      </c>
      <c r="BN228" s="1882">
        <v>1</v>
      </c>
      <c r="BO228" s="1882">
        <v>2</v>
      </c>
      <c r="BP228" s="1882">
        <v>2</v>
      </c>
      <c r="BQ228" s="1882">
        <v>2</v>
      </c>
      <c r="BR228" s="1882">
        <v>2</v>
      </c>
      <c r="BS228" s="1882">
        <v>2</v>
      </c>
      <c r="BT228" s="13"/>
      <c r="BU228" s="384">
        <f t="shared" si="550"/>
        <v>2.5</v>
      </c>
      <c r="BV228" s="385">
        <f t="shared" si="551"/>
        <v>1.5</v>
      </c>
      <c r="BW228" s="386">
        <f t="shared" si="552"/>
        <v>0.5</v>
      </c>
      <c r="BX228" s="3"/>
      <c r="BY228" s="387">
        <f t="shared" si="544"/>
        <v>2</v>
      </c>
      <c r="BZ228" s="382">
        <f t="shared" si="553"/>
        <v>2</v>
      </c>
      <c r="CA228" s="382">
        <f t="shared" si="554"/>
        <v>2</v>
      </c>
      <c r="CB228" s="382">
        <f t="shared" si="555"/>
        <v>2</v>
      </c>
      <c r="CC228" s="382">
        <f t="shared" si="608"/>
        <v>10</v>
      </c>
      <c r="CD228" s="382">
        <f t="shared" si="609"/>
        <v>6</v>
      </c>
      <c r="CE228" s="382">
        <f t="shared" si="610"/>
        <v>3</v>
      </c>
      <c r="CF228" s="382">
        <f t="shared" si="611"/>
        <v>3</v>
      </c>
      <c r="CG228" s="382">
        <f t="shared" si="612"/>
        <v>4</v>
      </c>
      <c r="CH228" s="382">
        <f t="shared" si="613"/>
        <v>3</v>
      </c>
      <c r="CI228" s="382">
        <f t="shared" si="614"/>
        <v>3</v>
      </c>
      <c r="CJ228" s="382">
        <f t="shared" si="615"/>
        <v>4</v>
      </c>
      <c r="CK228" s="388">
        <f t="shared" si="616"/>
        <v>4</v>
      </c>
      <c r="CL228" s="3"/>
      <c r="CM228" s="384">
        <f t="shared" si="545"/>
        <v>0</v>
      </c>
      <c r="CN228" s="385">
        <f t="shared" si="556"/>
        <v>0</v>
      </c>
      <c r="CO228" s="385">
        <f>AB228</f>
        <v>4</v>
      </c>
      <c r="CP228" s="385">
        <f t="shared" si="617"/>
        <v>12</v>
      </c>
      <c r="CQ228" s="385">
        <f t="shared" si="618"/>
        <v>0</v>
      </c>
      <c r="CR228" s="385">
        <f t="shared" si="618"/>
        <v>1</v>
      </c>
      <c r="CS228" s="385">
        <f t="shared" si="618"/>
        <v>2</v>
      </c>
      <c r="CT228" s="385">
        <f t="shared" si="618"/>
        <v>2</v>
      </c>
      <c r="CU228" s="385">
        <f t="shared" si="618"/>
        <v>1</v>
      </c>
      <c r="CV228" s="385">
        <f t="shared" si="618"/>
        <v>2</v>
      </c>
      <c r="CW228" s="385">
        <f t="shared" si="618"/>
        <v>2</v>
      </c>
      <c r="CX228" s="386">
        <f t="shared" si="618"/>
        <v>2</v>
      </c>
      <c r="CY228" s="3"/>
      <c r="CZ228" s="586">
        <v>0</v>
      </c>
      <c r="DA228" s="582">
        <v>0</v>
      </c>
      <c r="DB228" s="391">
        <v>16</v>
      </c>
      <c r="DC228" s="576">
        <v>26</v>
      </c>
      <c r="DD228" s="389">
        <v>0</v>
      </c>
      <c r="DE228" s="390">
        <v>0</v>
      </c>
      <c r="DF228" s="390">
        <v>0</v>
      </c>
      <c r="DG228" s="390">
        <v>10</v>
      </c>
      <c r="DH228" s="390">
        <f t="shared" si="557"/>
        <v>0</v>
      </c>
      <c r="DI228" s="390"/>
      <c r="DJ228" s="390"/>
      <c r="DK228" s="390"/>
      <c r="DL228" s="390"/>
      <c r="DM228" s="390"/>
      <c r="DN228" s="390"/>
      <c r="DO228" s="390"/>
      <c r="DP228" s="391">
        <f t="shared" si="558"/>
        <v>10</v>
      </c>
      <c r="DQ228" s="376"/>
      <c r="DR228" s="376"/>
      <c r="DS228" s="385">
        <v>2</v>
      </c>
      <c r="DT228" s="385">
        <v>4</v>
      </c>
      <c r="DU228" s="385">
        <v>1461</v>
      </c>
      <c r="DV228" s="385" t="s">
        <v>2620</v>
      </c>
      <c r="DW228" s="385">
        <v>72</v>
      </c>
      <c r="DX228" s="385" t="s">
        <v>2652</v>
      </c>
      <c r="DY228" s="385">
        <v>0</v>
      </c>
      <c r="DZ228" s="14">
        <v>125456</v>
      </c>
      <c r="EA228" s="426"/>
      <c r="EB228" s="398">
        <v>17</v>
      </c>
      <c r="EC228" s="398" t="s">
        <v>1372</v>
      </c>
      <c r="ED228" s="398" t="s">
        <v>1370</v>
      </c>
      <c r="EF228" s="601" t="str">
        <f t="shared" si="559"/>
        <v>ok</v>
      </c>
      <c r="EG228" s="597">
        <f t="shared" si="560"/>
        <v>0</v>
      </c>
      <c r="EI228" s="605">
        <f t="shared" si="513"/>
        <v>18</v>
      </c>
    </row>
    <row r="229" spans="1:139" s="372" customFormat="1" ht="16.149999999999999" hidden="1" customHeight="1">
      <c r="A229" s="573" t="s">
        <v>1629</v>
      </c>
      <c r="B229" s="407" t="s">
        <v>1619</v>
      </c>
      <c r="C229" s="530" t="s">
        <v>1619</v>
      </c>
      <c r="D229" s="393" t="s">
        <v>51</v>
      </c>
      <c r="E229" s="393" t="s">
        <v>478</v>
      </c>
      <c r="F229" s="393" t="s">
        <v>1090</v>
      </c>
      <c r="G229" s="395">
        <v>100</v>
      </c>
      <c r="H229" s="393" t="s">
        <v>73</v>
      </c>
      <c r="I229" s="393" t="s">
        <v>1624</v>
      </c>
      <c r="J229" s="393" t="s">
        <v>1626</v>
      </c>
      <c r="K229" s="393"/>
      <c r="L229" s="393" t="s">
        <v>47</v>
      </c>
      <c r="M229" s="396"/>
      <c r="N229" s="392">
        <v>44998</v>
      </c>
      <c r="O229" s="408">
        <v>3</v>
      </c>
      <c r="P229" s="14">
        <v>120794</v>
      </c>
      <c r="Q229" s="14">
        <v>120794</v>
      </c>
      <c r="R229" s="576">
        <v>21</v>
      </c>
      <c r="S229" s="391">
        <v>0</v>
      </c>
      <c r="T229" s="382">
        <v>0</v>
      </c>
      <c r="U229" s="382">
        <v>5</v>
      </c>
      <c r="V229" s="423">
        <v>0</v>
      </c>
      <c r="W229" s="1882">
        <v>0</v>
      </c>
      <c r="X229" s="382">
        <f t="shared" si="562"/>
        <v>5</v>
      </c>
      <c r="Y229" s="423">
        <v>0</v>
      </c>
      <c r="Z229" s="1882">
        <v>0</v>
      </c>
      <c r="AA229" s="382">
        <f t="shared" si="546"/>
        <v>5</v>
      </c>
      <c r="AB229" s="423">
        <v>0</v>
      </c>
      <c r="AC229" s="1882">
        <v>2</v>
      </c>
      <c r="AD229" s="569">
        <v>1.875</v>
      </c>
      <c r="AE229" s="569">
        <v>1.875</v>
      </c>
      <c r="AF229" s="382">
        <f t="shared" ref="AF229:AJ232" si="619">IF($AD229&lt;=1,$AD229*BG229,IF($AD229&lt;=2,BG229+(($AD229-1)*BH229),BG229+BH229+BI229))</f>
        <v>3</v>
      </c>
      <c r="AG229" s="382">
        <f t="shared" si="619"/>
        <v>0</v>
      </c>
      <c r="AH229" s="382">
        <f t="shared" si="619"/>
        <v>0</v>
      </c>
      <c r="AI229" s="382">
        <f t="shared" si="619"/>
        <v>0</v>
      </c>
      <c r="AJ229" s="382">
        <f t="shared" si="619"/>
        <v>0</v>
      </c>
      <c r="AK229" s="382">
        <f t="shared" ref="AK229:AM232" si="620">IF($AE229&lt;=1,$AE229*BL229,IF($AE229&lt;=2,BL229+(($AE229-1)*BM229),BL229+BM229+BN229))</f>
        <v>0</v>
      </c>
      <c r="AL229" s="382">
        <f t="shared" si="620"/>
        <v>2.625</v>
      </c>
      <c r="AM229" s="382">
        <f t="shared" si="620"/>
        <v>3</v>
      </c>
      <c r="AN229" s="453">
        <f>IF($AD229&lt;=1,$AD229*BO229,IF($AD229&lt;=2,BO229+(($AD229-1)*BP229),BO229+BP229+BQ229))</f>
        <v>0</v>
      </c>
      <c r="AO229" s="457">
        <f t="shared" ref="AO229:AO232" si="621">ROUND(IF(AA229-AC229-AF229&gt;0,0,AF229+AC229-AA229),0)</f>
        <v>0</v>
      </c>
      <c r="AP229" s="455">
        <f t="shared" ref="AP229:AW232" si="622">ROUND(IF(CB229-AG229-BG229&gt;0,0,BG229+AG229-CB229),0)</f>
        <v>0</v>
      </c>
      <c r="AQ229" s="383">
        <f t="shared" si="622"/>
        <v>0</v>
      </c>
      <c r="AR229" s="383">
        <f t="shared" si="622"/>
        <v>0</v>
      </c>
      <c r="AS229" s="383">
        <f t="shared" si="622"/>
        <v>0</v>
      </c>
      <c r="AT229" s="383">
        <f t="shared" si="622"/>
        <v>0</v>
      </c>
      <c r="AU229" s="383">
        <f t="shared" si="622"/>
        <v>3</v>
      </c>
      <c r="AV229" s="383">
        <f t="shared" si="622"/>
        <v>0</v>
      </c>
      <c r="AW229" s="383">
        <f t="shared" si="622"/>
        <v>0</v>
      </c>
      <c r="AX229" s="383">
        <f t="shared" si="547"/>
        <v>5</v>
      </c>
      <c r="AY229" s="383"/>
      <c r="AZ229" s="383">
        <f t="shared" si="561"/>
        <v>0</v>
      </c>
      <c r="BA229" s="382">
        <f t="shared" si="548"/>
        <v>3</v>
      </c>
      <c r="BB229" s="423">
        <v>0</v>
      </c>
      <c r="BC229" s="506">
        <f t="shared" si="541"/>
        <v>0</v>
      </c>
      <c r="BD229" s="382">
        <f t="shared" si="542"/>
        <v>0</v>
      </c>
      <c r="BE229" s="453">
        <f t="shared" si="543"/>
        <v>2</v>
      </c>
      <c r="BF229" s="382">
        <f t="shared" si="549"/>
        <v>0</v>
      </c>
      <c r="BG229" s="1882">
        <v>3</v>
      </c>
      <c r="BH229" s="1882">
        <v>0</v>
      </c>
      <c r="BI229" s="1882">
        <v>0</v>
      </c>
      <c r="BJ229" s="1882">
        <v>0</v>
      </c>
      <c r="BK229" s="1882">
        <v>0</v>
      </c>
      <c r="BL229" s="1882">
        <v>0</v>
      </c>
      <c r="BM229" s="1882">
        <v>0</v>
      </c>
      <c r="BN229" s="1882">
        <v>3</v>
      </c>
      <c r="BO229" s="1882">
        <v>0</v>
      </c>
      <c r="BP229" s="1882">
        <v>0</v>
      </c>
      <c r="BQ229" s="1882">
        <v>0</v>
      </c>
      <c r="BR229" s="1882">
        <v>0</v>
      </c>
      <c r="BS229" s="1882">
        <v>0</v>
      </c>
      <c r="BT229" s="13"/>
      <c r="BU229" s="384">
        <f t="shared" si="550"/>
        <v>7.5</v>
      </c>
      <c r="BV229" s="385">
        <f t="shared" si="551"/>
        <v>3</v>
      </c>
      <c r="BW229" s="386">
        <f t="shared" si="552"/>
        <v>0</v>
      </c>
      <c r="BX229" s="3"/>
      <c r="BY229" s="387">
        <f t="shared" si="544"/>
        <v>5</v>
      </c>
      <c r="BZ229" s="382">
        <f t="shared" si="553"/>
        <v>5</v>
      </c>
      <c r="CA229" s="382">
        <f t="shared" si="554"/>
        <v>5</v>
      </c>
      <c r="CB229" s="382">
        <f t="shared" si="555"/>
        <v>3</v>
      </c>
      <c r="CC229" s="382">
        <f t="shared" si="608"/>
        <v>0</v>
      </c>
      <c r="CD229" s="382">
        <f t="shared" si="609"/>
        <v>0</v>
      </c>
      <c r="CE229" s="382">
        <f t="shared" si="610"/>
        <v>0</v>
      </c>
      <c r="CF229" s="382">
        <f t="shared" si="611"/>
        <v>0</v>
      </c>
      <c r="CG229" s="382">
        <f t="shared" si="612"/>
        <v>0</v>
      </c>
      <c r="CH229" s="382">
        <f t="shared" si="613"/>
        <v>3</v>
      </c>
      <c r="CI229" s="382">
        <f t="shared" si="614"/>
        <v>3</v>
      </c>
      <c r="CJ229" s="382">
        <f t="shared" si="615"/>
        <v>0</v>
      </c>
      <c r="CK229" s="388">
        <f t="shared" si="616"/>
        <v>0</v>
      </c>
      <c r="CL229" s="3"/>
      <c r="CM229" s="384">
        <f t="shared" si="545"/>
        <v>0</v>
      </c>
      <c r="CN229" s="385">
        <f t="shared" si="556"/>
        <v>0</v>
      </c>
      <c r="CO229" s="385">
        <f t="shared" ref="CO229:CW232" si="623">AO229</f>
        <v>0</v>
      </c>
      <c r="CP229" s="385">
        <f t="shared" si="623"/>
        <v>0</v>
      </c>
      <c r="CQ229" s="385">
        <f t="shared" si="623"/>
        <v>0</v>
      </c>
      <c r="CR229" s="385">
        <f t="shared" si="623"/>
        <v>0</v>
      </c>
      <c r="CS229" s="385">
        <f t="shared" si="623"/>
        <v>0</v>
      </c>
      <c r="CT229" s="385">
        <f t="shared" si="623"/>
        <v>0</v>
      </c>
      <c r="CU229" s="385">
        <f t="shared" si="623"/>
        <v>3</v>
      </c>
      <c r="CV229" s="385">
        <f t="shared" si="623"/>
        <v>0</v>
      </c>
      <c r="CW229" s="385">
        <f t="shared" si="623"/>
        <v>0</v>
      </c>
      <c r="CX229" s="386">
        <f t="shared" ref="CX229:CX234" si="624">AW229</f>
        <v>0</v>
      </c>
      <c r="CY229" s="3"/>
      <c r="CZ229" s="586"/>
      <c r="DA229" s="582">
        <v>0</v>
      </c>
      <c r="DB229" s="391">
        <v>10</v>
      </c>
      <c r="DC229" s="576">
        <v>21</v>
      </c>
      <c r="DD229" s="389">
        <v>0</v>
      </c>
      <c r="DE229" s="390">
        <v>0</v>
      </c>
      <c r="DF229" s="390">
        <v>0</v>
      </c>
      <c r="DG229" s="390">
        <v>0</v>
      </c>
      <c r="DH229" s="390">
        <f t="shared" si="557"/>
        <v>0</v>
      </c>
      <c r="DI229" s="390"/>
      <c r="DJ229" s="390"/>
      <c r="DK229" s="390"/>
      <c r="DL229" s="390"/>
      <c r="DM229" s="390"/>
      <c r="DN229" s="390"/>
      <c r="DO229" s="390"/>
      <c r="DP229" s="391">
        <f t="shared" si="558"/>
        <v>0</v>
      </c>
      <c r="DQ229" s="376"/>
      <c r="DR229" s="376"/>
      <c r="DS229" s="385">
        <v>4</v>
      </c>
      <c r="DT229" s="385">
        <v>3</v>
      </c>
      <c r="DU229" s="385">
        <v>779</v>
      </c>
      <c r="DV229" s="385" t="s">
        <v>2620</v>
      </c>
      <c r="DW229" s="385">
        <v>71</v>
      </c>
      <c r="DX229" s="385" t="s">
        <v>2656</v>
      </c>
      <c r="DY229" s="385">
        <v>0</v>
      </c>
      <c r="DZ229" s="14">
        <v>120794</v>
      </c>
      <c r="EA229" s="426"/>
      <c r="EB229" s="398">
        <v>18</v>
      </c>
      <c r="EC229" s="398" t="s">
        <v>1372</v>
      </c>
      <c r="ED229" s="398" t="s">
        <v>1370</v>
      </c>
      <c r="EF229" s="601" t="str">
        <f t="shared" si="559"/>
        <v>ok</v>
      </c>
      <c r="EG229" s="597">
        <f t="shared" si="560"/>
        <v>0</v>
      </c>
      <c r="EI229" s="605">
        <f t="shared" si="513"/>
        <v>5</v>
      </c>
    </row>
    <row r="230" spans="1:139" s="372" customFormat="1" ht="16.149999999999999" hidden="1" customHeight="1">
      <c r="A230" s="573" t="s">
        <v>1629</v>
      </c>
      <c r="B230" s="407" t="s">
        <v>1621</v>
      </c>
      <c r="C230" s="530" t="s">
        <v>1621</v>
      </c>
      <c r="D230" s="393" t="s">
        <v>51</v>
      </c>
      <c r="E230" s="393" t="s">
        <v>379</v>
      </c>
      <c r="F230" s="393" t="s">
        <v>1094</v>
      </c>
      <c r="G230" s="395">
        <v>102</v>
      </c>
      <c r="H230" s="393" t="s">
        <v>107</v>
      </c>
      <c r="I230" s="393" t="s">
        <v>1625</v>
      </c>
      <c r="J230" s="393" t="s">
        <v>1626</v>
      </c>
      <c r="K230" s="393"/>
      <c r="L230" s="393" t="s">
        <v>47</v>
      </c>
      <c r="M230" s="396"/>
      <c r="N230" s="392">
        <v>44998</v>
      </c>
      <c r="O230" s="408">
        <v>3</v>
      </c>
      <c r="P230" s="14">
        <v>170395</v>
      </c>
      <c r="Q230" s="14">
        <v>170395</v>
      </c>
      <c r="R230" s="576">
        <v>0</v>
      </c>
      <c r="S230" s="391">
        <v>0</v>
      </c>
      <c r="T230" s="382">
        <v>0</v>
      </c>
      <c r="U230" s="382">
        <v>10</v>
      </c>
      <c r="V230" s="423">
        <v>0</v>
      </c>
      <c r="W230" s="1882">
        <v>2</v>
      </c>
      <c r="X230" s="382">
        <f t="shared" si="562"/>
        <v>8</v>
      </c>
      <c r="Y230" s="423">
        <v>0</v>
      </c>
      <c r="Z230" s="1882">
        <v>1</v>
      </c>
      <c r="AA230" s="382">
        <f t="shared" si="546"/>
        <v>7</v>
      </c>
      <c r="AB230" s="423">
        <v>0</v>
      </c>
      <c r="AC230" s="1882">
        <v>1</v>
      </c>
      <c r="AD230" s="569">
        <v>1.875</v>
      </c>
      <c r="AE230" s="569">
        <v>1.875</v>
      </c>
      <c r="AF230" s="382">
        <f t="shared" si="619"/>
        <v>3.75</v>
      </c>
      <c r="AG230" s="382">
        <f t="shared" si="619"/>
        <v>3.75</v>
      </c>
      <c r="AH230" s="382">
        <f t="shared" si="619"/>
        <v>2.875</v>
      </c>
      <c r="AI230" s="382">
        <f t="shared" si="619"/>
        <v>1</v>
      </c>
      <c r="AJ230" s="382">
        <f t="shared" si="619"/>
        <v>0.875</v>
      </c>
      <c r="AK230" s="382">
        <f t="shared" si="620"/>
        <v>1.875</v>
      </c>
      <c r="AL230" s="382">
        <f t="shared" si="620"/>
        <v>14.125</v>
      </c>
      <c r="AM230" s="382">
        <f t="shared" si="620"/>
        <v>15.875</v>
      </c>
      <c r="AN230" s="453">
        <f>IF($AD230&lt;=1,$AD230*BO230,IF($AD230&lt;=2,BO230+(($AD230-1)*BP230),BO230+BP230+BQ230))</f>
        <v>4.5</v>
      </c>
      <c r="AO230" s="457">
        <f t="shared" si="621"/>
        <v>0</v>
      </c>
      <c r="AP230" s="455">
        <f t="shared" si="622"/>
        <v>0</v>
      </c>
      <c r="AQ230" s="383">
        <f t="shared" si="622"/>
        <v>1</v>
      </c>
      <c r="AR230" s="383">
        <f t="shared" si="622"/>
        <v>0</v>
      </c>
      <c r="AS230" s="383">
        <f t="shared" si="622"/>
        <v>1</v>
      </c>
      <c r="AT230" s="383">
        <f t="shared" si="622"/>
        <v>1</v>
      </c>
      <c r="AU230" s="383">
        <f t="shared" si="622"/>
        <v>13</v>
      </c>
      <c r="AV230" s="383">
        <f t="shared" si="622"/>
        <v>3</v>
      </c>
      <c r="AW230" s="383">
        <f t="shared" si="622"/>
        <v>4</v>
      </c>
      <c r="AX230" s="383">
        <f t="shared" si="547"/>
        <v>10</v>
      </c>
      <c r="AY230" s="383"/>
      <c r="AZ230" s="383">
        <f t="shared" si="561"/>
        <v>0</v>
      </c>
      <c r="BA230" s="382">
        <f t="shared" si="548"/>
        <v>6</v>
      </c>
      <c r="BB230" s="423">
        <v>0</v>
      </c>
      <c r="BC230" s="506">
        <f t="shared" si="541"/>
        <v>2</v>
      </c>
      <c r="BD230" s="382">
        <f t="shared" si="542"/>
        <v>1</v>
      </c>
      <c r="BE230" s="453">
        <f t="shared" si="543"/>
        <v>1</v>
      </c>
      <c r="BF230" s="382">
        <f t="shared" si="549"/>
        <v>0</v>
      </c>
      <c r="BG230" s="1882">
        <v>2</v>
      </c>
      <c r="BH230" s="1882">
        <v>2</v>
      </c>
      <c r="BI230" s="1882">
        <v>2</v>
      </c>
      <c r="BJ230" s="1882">
        <v>1</v>
      </c>
      <c r="BK230" s="1882">
        <v>0</v>
      </c>
      <c r="BL230" s="1882">
        <v>1</v>
      </c>
      <c r="BM230" s="1882">
        <v>1</v>
      </c>
      <c r="BN230" s="1882">
        <v>15</v>
      </c>
      <c r="BO230" s="1882">
        <v>1</v>
      </c>
      <c r="BP230" s="1882">
        <v>4</v>
      </c>
      <c r="BQ230" s="1882">
        <v>4</v>
      </c>
      <c r="BR230" s="1882">
        <v>4</v>
      </c>
      <c r="BS230" s="1882">
        <v>4</v>
      </c>
      <c r="BT230" s="13"/>
      <c r="BU230" s="384">
        <f t="shared" si="550"/>
        <v>7.5</v>
      </c>
      <c r="BV230" s="385">
        <f t="shared" si="551"/>
        <v>6</v>
      </c>
      <c r="BW230" s="386">
        <f t="shared" si="552"/>
        <v>4.2</v>
      </c>
      <c r="BX230" s="3"/>
      <c r="BY230" s="387">
        <f t="shared" si="544"/>
        <v>10</v>
      </c>
      <c r="BZ230" s="382">
        <f t="shared" si="553"/>
        <v>8</v>
      </c>
      <c r="CA230" s="382">
        <f t="shared" si="554"/>
        <v>7</v>
      </c>
      <c r="CB230" s="382">
        <f t="shared" si="555"/>
        <v>6</v>
      </c>
      <c r="CC230" s="382">
        <f t="shared" si="608"/>
        <v>4</v>
      </c>
      <c r="CD230" s="382">
        <f t="shared" si="609"/>
        <v>3</v>
      </c>
      <c r="CE230" s="382">
        <f t="shared" si="610"/>
        <v>1</v>
      </c>
      <c r="CF230" s="382">
        <f t="shared" si="611"/>
        <v>1</v>
      </c>
      <c r="CG230" s="382">
        <f t="shared" si="612"/>
        <v>2</v>
      </c>
      <c r="CH230" s="382">
        <f t="shared" si="613"/>
        <v>14</v>
      </c>
      <c r="CI230" s="382">
        <f t="shared" si="614"/>
        <v>16</v>
      </c>
      <c r="CJ230" s="382">
        <f t="shared" si="615"/>
        <v>5</v>
      </c>
      <c r="CK230" s="388">
        <f t="shared" si="616"/>
        <v>8</v>
      </c>
      <c r="CL230" s="3"/>
      <c r="CM230" s="384">
        <f t="shared" si="545"/>
        <v>0</v>
      </c>
      <c r="CN230" s="385">
        <f t="shared" si="556"/>
        <v>0</v>
      </c>
      <c r="CO230" s="385">
        <f t="shared" si="623"/>
        <v>0</v>
      </c>
      <c r="CP230" s="385">
        <f t="shared" si="623"/>
        <v>0</v>
      </c>
      <c r="CQ230" s="385">
        <f t="shared" si="623"/>
        <v>1</v>
      </c>
      <c r="CR230" s="385">
        <f t="shared" si="623"/>
        <v>0</v>
      </c>
      <c r="CS230" s="385">
        <f t="shared" si="623"/>
        <v>1</v>
      </c>
      <c r="CT230" s="385">
        <f t="shared" si="623"/>
        <v>1</v>
      </c>
      <c r="CU230" s="385">
        <f t="shared" si="623"/>
        <v>13</v>
      </c>
      <c r="CV230" s="385">
        <f t="shared" si="623"/>
        <v>3</v>
      </c>
      <c r="CW230" s="385">
        <f t="shared" si="623"/>
        <v>4</v>
      </c>
      <c r="CX230" s="386">
        <f t="shared" si="624"/>
        <v>4</v>
      </c>
      <c r="CY230" s="3"/>
      <c r="CZ230" s="586"/>
      <c r="DA230" s="582">
        <v>0</v>
      </c>
      <c r="DB230" s="391">
        <v>0</v>
      </c>
      <c r="DC230" s="576">
        <v>0</v>
      </c>
      <c r="DD230" s="389">
        <v>0</v>
      </c>
      <c r="DE230" s="390">
        <v>0</v>
      </c>
      <c r="DF230" s="390">
        <v>0</v>
      </c>
      <c r="DG230" s="390">
        <v>0</v>
      </c>
      <c r="DH230" s="390">
        <f t="shared" si="557"/>
        <v>0</v>
      </c>
      <c r="DI230" s="390"/>
      <c r="DJ230" s="390"/>
      <c r="DK230" s="390"/>
      <c r="DL230" s="390"/>
      <c r="DM230" s="390"/>
      <c r="DN230" s="390"/>
      <c r="DO230" s="390"/>
      <c r="DP230" s="391">
        <f t="shared" si="558"/>
        <v>0</v>
      </c>
      <c r="DQ230" s="376"/>
      <c r="DR230" s="376"/>
      <c r="DS230" s="385">
        <v>4</v>
      </c>
      <c r="DT230" s="385">
        <v>3</v>
      </c>
      <c r="DU230" s="385">
        <v>724</v>
      </c>
      <c r="DV230" s="385" t="s">
        <v>2620</v>
      </c>
      <c r="DW230" s="385">
        <v>71</v>
      </c>
      <c r="DX230" s="385" t="s">
        <v>2657</v>
      </c>
      <c r="DY230" s="385">
        <v>0</v>
      </c>
      <c r="DZ230" s="14">
        <v>170395</v>
      </c>
      <c r="EA230" s="426"/>
      <c r="EB230" s="398">
        <v>20</v>
      </c>
      <c r="EC230" s="398" t="s">
        <v>1372</v>
      </c>
      <c r="ED230" s="398" t="s">
        <v>1370</v>
      </c>
      <c r="EF230" s="601">
        <f t="shared" si="559"/>
        <v>150</v>
      </c>
      <c r="EG230" s="597">
        <f t="shared" si="560"/>
        <v>2</v>
      </c>
      <c r="EI230" s="605">
        <f t="shared" si="513"/>
        <v>10</v>
      </c>
    </row>
    <row r="231" spans="1:139" s="372" customFormat="1" ht="16.149999999999999" hidden="1" customHeight="1">
      <c r="A231" s="573" t="s">
        <v>1496</v>
      </c>
      <c r="B231" s="409" t="s">
        <v>1729</v>
      </c>
      <c r="C231" s="410" t="s">
        <v>1621</v>
      </c>
      <c r="D231" s="394" t="s">
        <v>51</v>
      </c>
      <c r="E231" s="394" t="s">
        <v>379</v>
      </c>
      <c r="F231" s="394" t="s">
        <v>1094</v>
      </c>
      <c r="G231" s="397">
        <v>102</v>
      </c>
      <c r="H231" s="394" t="s">
        <v>107</v>
      </c>
      <c r="I231" s="394" t="s">
        <v>1625</v>
      </c>
      <c r="J231" s="394" t="s">
        <v>48</v>
      </c>
      <c r="K231" s="393"/>
      <c r="L231" s="393" t="s">
        <v>47</v>
      </c>
      <c r="M231" s="396" t="s">
        <v>1708</v>
      </c>
      <c r="N231" s="392" t="s">
        <v>1730</v>
      </c>
      <c r="O231" s="408">
        <v>3</v>
      </c>
      <c r="P231" s="14">
        <v>0</v>
      </c>
      <c r="Q231" s="14">
        <v>0</v>
      </c>
      <c r="R231" s="576">
        <v>2</v>
      </c>
      <c r="S231" s="391">
        <v>0</v>
      </c>
      <c r="T231" s="382">
        <v>0</v>
      </c>
      <c r="U231" s="382">
        <v>23</v>
      </c>
      <c r="V231" s="423">
        <v>0</v>
      </c>
      <c r="W231" s="1882">
        <v>10</v>
      </c>
      <c r="X231" s="382">
        <f t="shared" si="562"/>
        <v>13</v>
      </c>
      <c r="Y231" s="423">
        <v>0</v>
      </c>
      <c r="Z231" s="1882">
        <v>3</v>
      </c>
      <c r="AA231" s="382">
        <f t="shared" si="546"/>
        <v>10</v>
      </c>
      <c r="AB231" s="423">
        <v>0</v>
      </c>
      <c r="AC231" s="1882">
        <v>4</v>
      </c>
      <c r="AD231" s="569">
        <v>1.875</v>
      </c>
      <c r="AE231" s="569">
        <v>1.875</v>
      </c>
      <c r="AF231" s="382">
        <f t="shared" si="619"/>
        <v>3.75</v>
      </c>
      <c r="AG231" s="382">
        <f t="shared" si="619"/>
        <v>3.75</v>
      </c>
      <c r="AH231" s="382">
        <f t="shared" si="619"/>
        <v>2</v>
      </c>
      <c r="AI231" s="382">
        <f t="shared" si="619"/>
        <v>0</v>
      </c>
      <c r="AJ231" s="382">
        <f t="shared" si="619"/>
        <v>0</v>
      </c>
      <c r="AK231" s="382">
        <f t="shared" si="620"/>
        <v>0</v>
      </c>
      <c r="AL231" s="382">
        <f t="shared" si="620"/>
        <v>0</v>
      </c>
      <c r="AM231" s="382">
        <f t="shared" si="620"/>
        <v>0</v>
      </c>
      <c r="AN231" s="453">
        <f>IF($AD231&lt;=1,$AD231*BO231,IF($AD231&lt;=2,BO231+(($AD231-1)*BP231),BO231+BP231+BQ231))</f>
        <v>0</v>
      </c>
      <c r="AO231" s="457">
        <f t="shared" si="621"/>
        <v>0</v>
      </c>
      <c r="AP231" s="455">
        <f t="shared" si="622"/>
        <v>0</v>
      </c>
      <c r="AQ231" s="383">
        <f t="shared" si="622"/>
        <v>0</v>
      </c>
      <c r="AR231" s="383">
        <f t="shared" si="622"/>
        <v>0</v>
      </c>
      <c r="AS231" s="383">
        <f t="shared" si="622"/>
        <v>0</v>
      </c>
      <c r="AT231" s="383">
        <f t="shared" si="622"/>
        <v>0</v>
      </c>
      <c r="AU231" s="383">
        <f t="shared" si="622"/>
        <v>0</v>
      </c>
      <c r="AV231" s="383">
        <f t="shared" si="622"/>
        <v>0</v>
      </c>
      <c r="AW231" s="383">
        <f t="shared" si="622"/>
        <v>0</v>
      </c>
      <c r="AX231" s="383">
        <f t="shared" si="547"/>
        <v>23</v>
      </c>
      <c r="AY231" s="383"/>
      <c r="AZ231" s="383">
        <f t="shared" si="561"/>
        <v>0</v>
      </c>
      <c r="BA231" s="382">
        <f t="shared" si="548"/>
        <v>6</v>
      </c>
      <c r="BB231" s="423">
        <v>0</v>
      </c>
      <c r="BC231" s="506">
        <f t="shared" si="541"/>
        <v>10</v>
      </c>
      <c r="BD231" s="382">
        <f t="shared" si="542"/>
        <v>3</v>
      </c>
      <c r="BE231" s="453">
        <f t="shared" si="543"/>
        <v>4</v>
      </c>
      <c r="BF231" s="382">
        <f t="shared" si="549"/>
        <v>0</v>
      </c>
      <c r="BG231" s="1882">
        <v>2</v>
      </c>
      <c r="BH231" s="1882">
        <v>2</v>
      </c>
      <c r="BI231" s="1882">
        <v>2</v>
      </c>
      <c r="BJ231" s="1882">
        <v>0</v>
      </c>
      <c r="BK231" s="1882">
        <v>0</v>
      </c>
      <c r="BL231" s="1882">
        <v>0</v>
      </c>
      <c r="BM231" s="1882">
        <v>0</v>
      </c>
      <c r="BN231" s="1882">
        <v>0</v>
      </c>
      <c r="BO231" s="1882">
        <v>0</v>
      </c>
      <c r="BP231" s="1882">
        <v>0</v>
      </c>
      <c r="BQ231" s="1882">
        <v>0</v>
      </c>
      <c r="BR231" s="1882">
        <v>0</v>
      </c>
      <c r="BS231" s="1882">
        <v>0</v>
      </c>
      <c r="BT231" s="13"/>
      <c r="BU231" s="384">
        <f t="shared" si="550"/>
        <v>4.0588235294117645</v>
      </c>
      <c r="BV231" s="385">
        <f t="shared" si="551"/>
        <v>4.333333333333333</v>
      </c>
      <c r="BW231" s="386">
        <f t="shared" si="552"/>
        <v>3.75</v>
      </c>
      <c r="BX231" s="3"/>
      <c r="BY231" s="387">
        <f t="shared" si="544"/>
        <v>23</v>
      </c>
      <c r="BZ231" s="382">
        <f t="shared" si="553"/>
        <v>13</v>
      </c>
      <c r="CA231" s="382">
        <f t="shared" si="554"/>
        <v>10</v>
      </c>
      <c r="CB231" s="382">
        <f t="shared" si="555"/>
        <v>6</v>
      </c>
      <c r="CC231" s="382">
        <f t="shared" si="608"/>
        <v>4</v>
      </c>
      <c r="CD231" s="382">
        <f t="shared" si="609"/>
        <v>2</v>
      </c>
      <c r="CE231" s="382">
        <f t="shared" si="610"/>
        <v>0</v>
      </c>
      <c r="CF231" s="382">
        <f t="shared" si="611"/>
        <v>0</v>
      </c>
      <c r="CG231" s="382">
        <f t="shared" si="612"/>
        <v>0</v>
      </c>
      <c r="CH231" s="382">
        <f t="shared" si="613"/>
        <v>0</v>
      </c>
      <c r="CI231" s="382">
        <f t="shared" si="614"/>
        <v>0</v>
      </c>
      <c r="CJ231" s="382">
        <f t="shared" si="615"/>
        <v>0</v>
      </c>
      <c r="CK231" s="388">
        <f t="shared" si="616"/>
        <v>0</v>
      </c>
      <c r="CL231" s="3"/>
      <c r="CM231" s="384">
        <f t="shared" si="545"/>
        <v>0</v>
      </c>
      <c r="CN231" s="385">
        <f t="shared" si="556"/>
        <v>0</v>
      </c>
      <c r="CO231" s="385">
        <f t="shared" si="623"/>
        <v>0</v>
      </c>
      <c r="CP231" s="385">
        <f t="shared" si="623"/>
        <v>0</v>
      </c>
      <c r="CQ231" s="385">
        <f t="shared" si="623"/>
        <v>0</v>
      </c>
      <c r="CR231" s="385">
        <f t="shared" si="623"/>
        <v>0</v>
      </c>
      <c r="CS231" s="385">
        <f t="shared" si="623"/>
        <v>0</v>
      </c>
      <c r="CT231" s="385">
        <f t="shared" si="623"/>
        <v>0</v>
      </c>
      <c r="CU231" s="385">
        <f t="shared" si="623"/>
        <v>0</v>
      </c>
      <c r="CV231" s="385">
        <f t="shared" si="623"/>
        <v>0</v>
      </c>
      <c r="CW231" s="385">
        <f t="shared" si="623"/>
        <v>0</v>
      </c>
      <c r="CX231" s="386">
        <f t="shared" si="624"/>
        <v>0</v>
      </c>
      <c r="CY231" s="3"/>
      <c r="CZ231" s="586"/>
      <c r="DA231" s="582"/>
      <c r="DB231" s="391">
        <v>12</v>
      </c>
      <c r="DC231" s="576">
        <v>2</v>
      </c>
      <c r="DD231" s="389">
        <v>0</v>
      </c>
      <c r="DE231" s="390">
        <v>0</v>
      </c>
      <c r="DF231" s="390">
        <v>0</v>
      </c>
      <c r="DG231" s="390">
        <v>0</v>
      </c>
      <c r="DH231" s="390">
        <f t="shared" si="557"/>
        <v>0</v>
      </c>
      <c r="DI231" s="390"/>
      <c r="DJ231" s="390"/>
      <c r="DK231" s="390"/>
      <c r="DL231" s="390"/>
      <c r="DM231" s="390"/>
      <c r="DN231" s="390"/>
      <c r="DO231" s="390"/>
      <c r="DP231" s="391">
        <f t="shared" si="558"/>
        <v>0</v>
      </c>
      <c r="DQ231" s="376"/>
      <c r="DR231" s="376"/>
      <c r="DS231" s="385">
        <v>4</v>
      </c>
      <c r="DT231" s="385">
        <v>3</v>
      </c>
      <c r="DU231" s="385">
        <v>724</v>
      </c>
      <c r="DV231" s="385" t="s">
        <v>2658</v>
      </c>
      <c r="DW231" s="385" t="s">
        <v>2658</v>
      </c>
      <c r="DX231" s="385" t="s">
        <v>2658</v>
      </c>
      <c r="DY231" s="385">
        <v>0</v>
      </c>
      <c r="DZ231" s="14">
        <v>0</v>
      </c>
      <c r="EA231" s="426"/>
      <c r="EB231" s="398">
        <v>20</v>
      </c>
      <c r="EC231" s="398" t="s">
        <v>1372</v>
      </c>
      <c r="ED231" s="398" t="s">
        <v>1370</v>
      </c>
      <c r="EF231" s="601">
        <f t="shared" si="559"/>
        <v>69</v>
      </c>
      <c r="EG231" s="597">
        <f t="shared" si="560"/>
        <v>10</v>
      </c>
      <c r="EI231" s="605">
        <f t="shared" si="513"/>
        <v>23</v>
      </c>
    </row>
    <row r="232" spans="1:139" s="372" customFormat="1" ht="16.149999999999999" hidden="1" customHeight="1">
      <c r="A232" s="573" t="s">
        <v>1629</v>
      </c>
      <c r="B232" s="407" t="s">
        <v>1617</v>
      </c>
      <c r="C232" s="530" t="s">
        <v>1617</v>
      </c>
      <c r="D232" s="393" t="s">
        <v>51</v>
      </c>
      <c r="E232" s="393" t="s">
        <v>153</v>
      </c>
      <c r="F232" s="393" t="s">
        <v>1627</v>
      </c>
      <c r="G232" s="395">
        <v>109</v>
      </c>
      <c r="H232" s="393" t="s">
        <v>73</v>
      </c>
      <c r="I232" s="393" t="s">
        <v>1623</v>
      </c>
      <c r="J232" s="393" t="s">
        <v>1626</v>
      </c>
      <c r="K232" s="393"/>
      <c r="L232" s="393" t="s">
        <v>47</v>
      </c>
      <c r="M232" s="396"/>
      <c r="N232" s="392">
        <v>44998</v>
      </c>
      <c r="O232" s="408">
        <v>3</v>
      </c>
      <c r="P232" s="14">
        <v>132196</v>
      </c>
      <c r="Q232" s="14">
        <v>132196</v>
      </c>
      <c r="R232" s="576">
        <v>94</v>
      </c>
      <c r="S232" s="391">
        <v>279</v>
      </c>
      <c r="T232" s="382">
        <v>4</v>
      </c>
      <c r="U232" s="382">
        <v>0</v>
      </c>
      <c r="V232" s="423">
        <v>0</v>
      </c>
      <c r="W232" s="1882">
        <v>0</v>
      </c>
      <c r="X232" s="382">
        <f t="shared" si="562"/>
        <v>0</v>
      </c>
      <c r="Y232" s="423">
        <v>8</v>
      </c>
      <c r="Z232" s="1882">
        <v>4</v>
      </c>
      <c r="AA232" s="382">
        <f t="shared" si="546"/>
        <v>4</v>
      </c>
      <c r="AB232" s="423">
        <v>0</v>
      </c>
      <c r="AC232" s="1882">
        <v>4</v>
      </c>
      <c r="AD232" s="569">
        <v>1.875</v>
      </c>
      <c r="AE232" s="569">
        <v>1.875</v>
      </c>
      <c r="AF232" s="382">
        <f t="shared" si="619"/>
        <v>7.5</v>
      </c>
      <c r="AG232" s="382">
        <f t="shared" si="619"/>
        <v>7.5</v>
      </c>
      <c r="AH232" s="382">
        <f t="shared" si="619"/>
        <v>7.5</v>
      </c>
      <c r="AI232" s="382">
        <f t="shared" si="619"/>
        <v>7.5</v>
      </c>
      <c r="AJ232" s="382">
        <f t="shared" si="619"/>
        <v>7.5</v>
      </c>
      <c r="AK232" s="382">
        <f t="shared" si="620"/>
        <v>7.5</v>
      </c>
      <c r="AL232" s="382">
        <f t="shared" si="620"/>
        <v>7.5</v>
      </c>
      <c r="AM232" s="382">
        <f t="shared" si="620"/>
        <v>7.5</v>
      </c>
      <c r="AN232" s="453">
        <f>IF($AD232&lt;=1,$AD232*BO232,IF($AD232&lt;=2,BO232+(($AD232-1)*BP232),BO232+BP232+BQ232))</f>
        <v>7.5</v>
      </c>
      <c r="AO232" s="457">
        <f t="shared" si="621"/>
        <v>8</v>
      </c>
      <c r="AP232" s="455">
        <f t="shared" si="622"/>
        <v>4</v>
      </c>
      <c r="AQ232" s="383">
        <f t="shared" si="622"/>
        <v>4</v>
      </c>
      <c r="AR232" s="383">
        <f t="shared" si="622"/>
        <v>4</v>
      </c>
      <c r="AS232" s="383">
        <f t="shared" si="622"/>
        <v>4</v>
      </c>
      <c r="AT232" s="383">
        <f t="shared" si="622"/>
        <v>4</v>
      </c>
      <c r="AU232" s="383">
        <f t="shared" si="622"/>
        <v>4</v>
      </c>
      <c r="AV232" s="383">
        <f t="shared" si="622"/>
        <v>4</v>
      </c>
      <c r="AW232" s="383">
        <f t="shared" si="622"/>
        <v>4</v>
      </c>
      <c r="AX232" s="383">
        <f t="shared" si="547"/>
        <v>8</v>
      </c>
      <c r="AY232" s="383"/>
      <c r="AZ232" s="383">
        <f t="shared" si="561"/>
        <v>8</v>
      </c>
      <c r="BA232" s="382">
        <f t="shared" si="548"/>
        <v>0</v>
      </c>
      <c r="BB232" s="423">
        <v>0</v>
      </c>
      <c r="BC232" s="506">
        <f t="shared" si="541"/>
        <v>0</v>
      </c>
      <c r="BD232" s="382">
        <f t="shared" si="542"/>
        <v>4</v>
      </c>
      <c r="BE232" s="453">
        <f t="shared" si="543"/>
        <v>4</v>
      </c>
      <c r="BF232" s="382">
        <f t="shared" si="549"/>
        <v>-20</v>
      </c>
      <c r="BG232" s="1882">
        <v>4</v>
      </c>
      <c r="BH232" s="1882">
        <v>4</v>
      </c>
      <c r="BI232" s="1882">
        <v>4</v>
      </c>
      <c r="BJ232" s="1882">
        <v>4</v>
      </c>
      <c r="BK232" s="1882">
        <v>4</v>
      </c>
      <c r="BL232" s="1882">
        <v>4</v>
      </c>
      <c r="BM232" s="1882">
        <v>4</v>
      </c>
      <c r="BN232" s="1882">
        <v>4</v>
      </c>
      <c r="BO232" s="1882">
        <v>4</v>
      </c>
      <c r="BP232" s="1882">
        <v>4</v>
      </c>
      <c r="BQ232" s="1882">
        <v>4</v>
      </c>
      <c r="BR232" s="1882">
        <v>4</v>
      </c>
      <c r="BS232" s="1882">
        <v>4</v>
      </c>
      <c r="BT232" s="13"/>
      <c r="BU232" s="384">
        <f t="shared" si="550"/>
        <v>0</v>
      </c>
      <c r="BV232" s="385">
        <f t="shared" si="551"/>
        <v>0</v>
      </c>
      <c r="BW232" s="386">
        <f t="shared" si="552"/>
        <v>1</v>
      </c>
      <c r="BX232" s="3"/>
      <c r="BY232" s="387">
        <f t="shared" si="544"/>
        <v>0</v>
      </c>
      <c r="BZ232" s="382">
        <f t="shared" si="553"/>
        <v>0</v>
      </c>
      <c r="CA232" s="382">
        <f t="shared" si="554"/>
        <v>4</v>
      </c>
      <c r="CB232" s="382">
        <f t="shared" si="555"/>
        <v>8</v>
      </c>
      <c r="CC232" s="382">
        <f t="shared" si="608"/>
        <v>8</v>
      </c>
      <c r="CD232" s="382">
        <f t="shared" si="609"/>
        <v>8</v>
      </c>
      <c r="CE232" s="382">
        <f t="shared" si="610"/>
        <v>8</v>
      </c>
      <c r="CF232" s="382">
        <f t="shared" si="611"/>
        <v>8</v>
      </c>
      <c r="CG232" s="382">
        <f t="shared" si="612"/>
        <v>8</v>
      </c>
      <c r="CH232" s="382">
        <f t="shared" si="613"/>
        <v>8</v>
      </c>
      <c r="CI232" s="382">
        <f t="shared" si="614"/>
        <v>8</v>
      </c>
      <c r="CJ232" s="382">
        <f t="shared" si="615"/>
        <v>8</v>
      </c>
      <c r="CK232" s="388">
        <f t="shared" si="616"/>
        <v>8</v>
      </c>
      <c r="CL232" s="3"/>
      <c r="CM232" s="384">
        <f t="shared" si="545"/>
        <v>0</v>
      </c>
      <c r="CN232" s="385">
        <f t="shared" si="556"/>
        <v>8</v>
      </c>
      <c r="CO232" s="385">
        <f t="shared" si="623"/>
        <v>8</v>
      </c>
      <c r="CP232" s="385">
        <f t="shared" si="623"/>
        <v>4</v>
      </c>
      <c r="CQ232" s="385">
        <f t="shared" si="623"/>
        <v>4</v>
      </c>
      <c r="CR232" s="385">
        <f t="shared" si="623"/>
        <v>4</v>
      </c>
      <c r="CS232" s="385">
        <f t="shared" si="623"/>
        <v>4</v>
      </c>
      <c r="CT232" s="385">
        <f t="shared" si="623"/>
        <v>4</v>
      </c>
      <c r="CU232" s="385">
        <f t="shared" si="623"/>
        <v>4</v>
      </c>
      <c r="CV232" s="385">
        <f t="shared" si="623"/>
        <v>4</v>
      </c>
      <c r="CW232" s="385">
        <f t="shared" si="623"/>
        <v>4</v>
      </c>
      <c r="CX232" s="386">
        <f t="shared" si="624"/>
        <v>4</v>
      </c>
      <c r="CY232" s="3"/>
      <c r="CZ232" s="586"/>
      <c r="DA232" s="582">
        <v>32</v>
      </c>
      <c r="DB232" s="391">
        <v>83</v>
      </c>
      <c r="DC232" s="576">
        <v>94</v>
      </c>
      <c r="DD232" s="389">
        <v>0</v>
      </c>
      <c r="DE232" s="390">
        <v>10</v>
      </c>
      <c r="DF232" s="390">
        <v>10</v>
      </c>
      <c r="DG232" s="390">
        <v>255</v>
      </c>
      <c r="DH232" s="390">
        <f t="shared" si="557"/>
        <v>4</v>
      </c>
      <c r="DI232" s="390"/>
      <c r="DJ232" s="390"/>
      <c r="DK232" s="390"/>
      <c r="DL232" s="390"/>
      <c r="DM232" s="390"/>
      <c r="DN232" s="390"/>
      <c r="DO232" s="390"/>
      <c r="DP232" s="391">
        <f t="shared" si="558"/>
        <v>279</v>
      </c>
      <c r="DQ232" s="376"/>
      <c r="DR232" s="376"/>
      <c r="DS232" s="385">
        <v>4</v>
      </c>
      <c r="DT232" s="385">
        <v>4</v>
      </c>
      <c r="DU232" s="385">
        <v>8</v>
      </c>
      <c r="DV232" s="385" t="s">
        <v>2620</v>
      </c>
      <c r="DW232" s="385">
        <v>72</v>
      </c>
      <c r="DX232" s="385" t="s">
        <v>2659</v>
      </c>
      <c r="DY232" s="385">
        <v>0</v>
      </c>
      <c r="DZ232" s="14">
        <v>132196</v>
      </c>
      <c r="EA232" s="426"/>
      <c r="EB232" s="398">
        <v>20</v>
      </c>
      <c r="EC232" s="398" t="s">
        <v>1372</v>
      </c>
      <c r="ED232" s="398" t="s">
        <v>1370</v>
      </c>
      <c r="EF232" s="601" t="str">
        <f t="shared" si="559"/>
        <v>ok</v>
      </c>
      <c r="EG232" s="597">
        <f t="shared" si="560"/>
        <v>0</v>
      </c>
      <c r="EI232" s="605">
        <f t="shared" si="513"/>
        <v>12</v>
      </c>
    </row>
    <row r="233" spans="1:139" s="372" customFormat="1" ht="16.149999999999999" hidden="1" customHeight="1">
      <c r="A233" s="573" t="s">
        <v>69</v>
      </c>
      <c r="B233" s="407" t="s">
        <v>2013</v>
      </c>
      <c r="C233" s="530" t="s">
        <v>2013</v>
      </c>
      <c r="D233" s="393" t="s">
        <v>2152</v>
      </c>
      <c r="E233" s="393" t="s">
        <v>115</v>
      </c>
      <c r="F233" s="393"/>
      <c r="G233" s="393" t="s">
        <v>785</v>
      </c>
      <c r="H233" s="393" t="s">
        <v>107</v>
      </c>
      <c r="I233" s="393" t="s">
        <v>2012</v>
      </c>
      <c r="J233" s="393" t="s">
        <v>105</v>
      </c>
      <c r="K233" s="393"/>
      <c r="L233" s="393" t="s">
        <v>2130</v>
      </c>
      <c r="M233" s="396" t="s">
        <v>2113</v>
      </c>
      <c r="N233" s="392" t="s">
        <v>2055</v>
      </c>
      <c r="O233" s="408">
        <v>3</v>
      </c>
      <c r="P233" s="14">
        <v>108820</v>
      </c>
      <c r="Q233" s="14">
        <v>108820</v>
      </c>
      <c r="R233" s="576">
        <v>470</v>
      </c>
      <c r="S233" s="391">
        <v>114</v>
      </c>
      <c r="T233" s="382">
        <v>12</v>
      </c>
      <c r="U233" s="382">
        <v>1428</v>
      </c>
      <c r="V233" s="423">
        <v>0</v>
      </c>
      <c r="W233" s="1882">
        <v>100</v>
      </c>
      <c r="X233" s="382">
        <f t="shared" si="562"/>
        <v>1328</v>
      </c>
      <c r="Y233" s="423">
        <v>0</v>
      </c>
      <c r="Z233" s="1882">
        <v>100</v>
      </c>
      <c r="AA233" s="382">
        <f t="shared" si="546"/>
        <v>1228</v>
      </c>
      <c r="AB233" s="423">
        <v>110</v>
      </c>
      <c r="AC233" s="1882">
        <v>100</v>
      </c>
      <c r="AD233" s="569">
        <v>1.875</v>
      </c>
      <c r="AE233" s="569">
        <v>1.875</v>
      </c>
      <c r="AF233" s="382">
        <f t="shared" ref="AF233:AJ234" si="625">IF($AD233&lt;=1,$AD233*BH233,IF($AD233&lt;=2,BH233+(($AD233-1)*BI233),BH233+BI233+BJ233))</f>
        <v>912.25</v>
      </c>
      <c r="AG233" s="382">
        <f t="shared" si="625"/>
        <v>1518.375</v>
      </c>
      <c r="AH233" s="382">
        <f t="shared" si="625"/>
        <v>1036</v>
      </c>
      <c r="AI233" s="382">
        <f t="shared" si="625"/>
        <v>609.625</v>
      </c>
      <c r="AJ233" s="382">
        <f t="shared" si="625"/>
        <v>774.75</v>
      </c>
      <c r="AK233" s="382">
        <f t="shared" ref="AK233:AM234" si="626">IF($AE233&lt;=1,$AE233*BM233,IF($AE233&lt;=2,BM233+(($AE233-1)*BN233),BM233+BN233+BO233))</f>
        <v>714.875</v>
      </c>
      <c r="AL233" s="382">
        <f t="shared" si="626"/>
        <v>784.75</v>
      </c>
      <c r="AM233" s="382">
        <f t="shared" si="626"/>
        <v>705</v>
      </c>
      <c r="AN233" s="453">
        <f>IF($AD233&lt;=1,$AD233*BP233,IF($AD233&lt;=2,BP233+(($AD233-1)*BQ233),BP233+BQ233+BR233))</f>
        <v>370.625</v>
      </c>
      <c r="AO233" s="457">
        <f>ROUND(IF(BA233-BG233-AF233&gt;0,0,AF233+BG233-BA233),0)</f>
        <v>0</v>
      </c>
      <c r="AP233" s="455">
        <f t="shared" ref="AP233:AW234" si="627">ROUND(IF(CC233-BH233-AG233&gt;0,0,AG233+BH233-CC233),0)</f>
        <v>680</v>
      </c>
      <c r="AQ233" s="383">
        <f t="shared" si="627"/>
        <v>332</v>
      </c>
      <c r="AR233" s="383">
        <f t="shared" si="627"/>
        <v>379</v>
      </c>
      <c r="AS233" s="383">
        <f t="shared" si="627"/>
        <v>429</v>
      </c>
      <c r="AT233" s="383">
        <f t="shared" si="627"/>
        <v>335</v>
      </c>
      <c r="AU233" s="383">
        <f t="shared" si="627"/>
        <v>504</v>
      </c>
      <c r="AV233" s="383">
        <f t="shared" si="627"/>
        <v>241</v>
      </c>
      <c r="AW233" s="383">
        <f t="shared" si="627"/>
        <v>196</v>
      </c>
      <c r="AX233" s="383">
        <f t="shared" si="547"/>
        <v>1538</v>
      </c>
      <c r="AY233" s="383"/>
      <c r="AZ233" s="383">
        <f t="shared" si="561"/>
        <v>0</v>
      </c>
      <c r="BA233" s="382">
        <f t="shared" si="548"/>
        <v>1238</v>
      </c>
      <c r="BB233" s="423">
        <v>0</v>
      </c>
      <c r="BC233" s="506">
        <f t="shared" si="541"/>
        <v>100</v>
      </c>
      <c r="BD233" s="382">
        <f t="shared" si="542"/>
        <v>100</v>
      </c>
      <c r="BE233" s="453">
        <f t="shared" si="543"/>
        <v>100</v>
      </c>
      <c r="BF233" s="382">
        <f t="shared" si="549"/>
        <v>-86</v>
      </c>
      <c r="BG233" s="1882">
        <v>200</v>
      </c>
      <c r="BH233" s="1882">
        <v>200</v>
      </c>
      <c r="BI233" s="1882">
        <v>814</v>
      </c>
      <c r="BJ233" s="1882">
        <v>805</v>
      </c>
      <c r="BK233" s="1882">
        <v>264</v>
      </c>
      <c r="BL233" s="1882">
        <v>395</v>
      </c>
      <c r="BM233" s="1882">
        <v>434</v>
      </c>
      <c r="BN233" s="1882">
        <v>321</v>
      </c>
      <c r="BO233" s="1882">
        <v>530</v>
      </c>
      <c r="BP233" s="1882">
        <v>200</v>
      </c>
      <c r="BQ233" s="1882">
        <v>195</v>
      </c>
      <c r="BR233" s="1882">
        <v>209</v>
      </c>
      <c r="BS233" s="1882">
        <v>224</v>
      </c>
      <c r="BT233" s="13"/>
      <c r="BU233" s="384">
        <f t="shared" si="550"/>
        <v>14.28</v>
      </c>
      <c r="BV233" s="385">
        <f t="shared" si="551"/>
        <v>9.9600000000000009</v>
      </c>
      <c r="BW233" s="386">
        <f t="shared" si="552"/>
        <v>7.3680000000000003</v>
      </c>
      <c r="BX233" s="3"/>
      <c r="BY233" s="387">
        <f t="shared" si="544"/>
        <v>1428</v>
      </c>
      <c r="BZ233" s="382">
        <f t="shared" si="553"/>
        <v>1328</v>
      </c>
      <c r="CA233" s="382">
        <f t="shared" si="554"/>
        <v>1228</v>
      </c>
      <c r="CB233" s="382">
        <f t="shared" si="555"/>
        <v>1238</v>
      </c>
      <c r="CC233" s="382">
        <f t="shared" ref="CC233:CC234" si="628">CB233+CP233-BG233</f>
        <v>1038</v>
      </c>
      <c r="CD233" s="382">
        <f t="shared" ref="CD233:CD234" si="629">CC233+CQ233-BH233</f>
        <v>1518</v>
      </c>
      <c r="CE233" s="382">
        <f t="shared" ref="CE233:CE234" si="630">CD233+CR233-BI233</f>
        <v>1036</v>
      </c>
      <c r="CF233" s="382">
        <f t="shared" ref="CF233:CF234" si="631">CE233+CS233-BJ233</f>
        <v>610</v>
      </c>
      <c r="CG233" s="382">
        <f t="shared" ref="CG233:CG234" si="632">CF233+CT233-BK233</f>
        <v>775</v>
      </c>
      <c r="CH233" s="382">
        <f t="shared" ref="CH233:CH234" si="633">CG233+CU233-BL233</f>
        <v>715</v>
      </c>
      <c r="CI233" s="382">
        <f t="shared" ref="CI233:CI234" si="634">CH233+CV233-BM233</f>
        <v>785</v>
      </c>
      <c r="CJ233" s="382">
        <f t="shared" ref="CJ233:CJ234" si="635">CI233+CW233-BN233</f>
        <v>705</v>
      </c>
      <c r="CK233" s="388">
        <f t="shared" ref="CK233:CK234" si="636">CJ233+CX233-BO233</f>
        <v>371</v>
      </c>
      <c r="CL233" s="3"/>
      <c r="CM233" s="384">
        <f t="shared" si="545"/>
        <v>0</v>
      </c>
      <c r="CN233" s="385">
        <f t="shared" si="556"/>
        <v>0</v>
      </c>
      <c r="CO233" s="385">
        <f t="shared" ref="CO233:CO241" si="637">AB233</f>
        <v>110</v>
      </c>
      <c r="CP233" s="385">
        <f t="shared" ref="CP233:CW234" si="638">AO233</f>
        <v>0</v>
      </c>
      <c r="CQ233" s="385">
        <f t="shared" si="638"/>
        <v>680</v>
      </c>
      <c r="CR233" s="385">
        <f t="shared" si="638"/>
        <v>332</v>
      </c>
      <c r="CS233" s="385">
        <f t="shared" si="638"/>
        <v>379</v>
      </c>
      <c r="CT233" s="385">
        <f t="shared" si="638"/>
        <v>429</v>
      </c>
      <c r="CU233" s="385">
        <f t="shared" si="638"/>
        <v>335</v>
      </c>
      <c r="CV233" s="385">
        <f t="shared" si="638"/>
        <v>504</v>
      </c>
      <c r="CW233" s="385">
        <f t="shared" si="638"/>
        <v>241</v>
      </c>
      <c r="CX233" s="386">
        <f t="shared" si="624"/>
        <v>196</v>
      </c>
      <c r="CY233" s="3"/>
      <c r="CZ233" s="586"/>
      <c r="DA233" s="582"/>
      <c r="DB233" s="391"/>
      <c r="DC233" s="576">
        <v>470</v>
      </c>
      <c r="DD233" s="389">
        <v>24</v>
      </c>
      <c r="DE233" s="390">
        <v>12</v>
      </c>
      <c r="DF233" s="390">
        <v>62</v>
      </c>
      <c r="DG233" s="390">
        <v>4</v>
      </c>
      <c r="DH233" s="390">
        <f t="shared" si="557"/>
        <v>12</v>
      </c>
      <c r="DI233" s="390"/>
      <c r="DJ233" s="390"/>
      <c r="DK233" s="390"/>
      <c r="DL233" s="390"/>
      <c r="DM233" s="390"/>
      <c r="DN233" s="390"/>
      <c r="DO233" s="390"/>
      <c r="DP233" s="391">
        <f t="shared" si="558"/>
        <v>114</v>
      </c>
      <c r="DQ233" s="376"/>
      <c r="DR233" s="376"/>
      <c r="DS233" s="385">
        <v>3</v>
      </c>
      <c r="DT233" s="385">
        <v>3</v>
      </c>
      <c r="DU233" s="385">
        <v>1879</v>
      </c>
      <c r="DV233" s="385" t="s">
        <v>2620</v>
      </c>
      <c r="DW233" s="385">
        <v>73</v>
      </c>
      <c r="DX233" s="385" t="s">
        <v>2660</v>
      </c>
      <c r="DY233" s="385">
        <v>0</v>
      </c>
      <c r="DZ233" s="14">
        <v>108820</v>
      </c>
      <c r="EA233" s="426"/>
      <c r="EB233" s="398">
        <v>20</v>
      </c>
      <c r="EC233" s="398" t="s">
        <v>1372</v>
      </c>
      <c r="ED233" s="398" t="s">
        <v>1370</v>
      </c>
      <c r="EF233" s="601">
        <f t="shared" si="559"/>
        <v>428.4</v>
      </c>
      <c r="EG233" s="597">
        <f t="shared" si="560"/>
        <v>100</v>
      </c>
      <c r="EI233" s="605">
        <f t="shared" si="513"/>
        <v>1550</v>
      </c>
    </row>
    <row r="234" spans="1:139" s="372" customFormat="1" ht="16.149999999999999" hidden="1" customHeight="1">
      <c r="A234" s="573" t="s">
        <v>69</v>
      </c>
      <c r="B234" s="407" t="s">
        <v>2014</v>
      </c>
      <c r="C234" s="530" t="s">
        <v>2014</v>
      </c>
      <c r="D234" s="393" t="s">
        <v>2152</v>
      </c>
      <c r="E234" s="393" t="s">
        <v>443</v>
      </c>
      <c r="F234" s="393"/>
      <c r="G234" s="393" t="s">
        <v>2404</v>
      </c>
      <c r="H234" s="393" t="s">
        <v>107</v>
      </c>
      <c r="I234" s="393" t="s">
        <v>2012</v>
      </c>
      <c r="J234" s="393" t="s">
        <v>105</v>
      </c>
      <c r="K234" s="393"/>
      <c r="L234" s="393" t="s">
        <v>2130</v>
      </c>
      <c r="M234" s="396" t="s">
        <v>2113</v>
      </c>
      <c r="N234" s="392" t="s">
        <v>2055</v>
      </c>
      <c r="O234" s="408">
        <v>3</v>
      </c>
      <c r="P234" s="14">
        <v>129042</v>
      </c>
      <c r="Q234" s="14">
        <v>129042</v>
      </c>
      <c r="R234" s="576">
        <v>1428</v>
      </c>
      <c r="S234" s="391">
        <v>-499</v>
      </c>
      <c r="T234" s="382">
        <v>18</v>
      </c>
      <c r="U234" s="382">
        <v>1147</v>
      </c>
      <c r="V234" s="423">
        <v>111</v>
      </c>
      <c r="W234" s="1882">
        <v>100</v>
      </c>
      <c r="X234" s="382">
        <f t="shared" si="562"/>
        <v>1158</v>
      </c>
      <c r="Y234" s="423">
        <v>0</v>
      </c>
      <c r="Z234" s="1882">
        <v>100</v>
      </c>
      <c r="AA234" s="382">
        <f t="shared" si="546"/>
        <v>1058</v>
      </c>
      <c r="AB234" s="423">
        <v>0</v>
      </c>
      <c r="AC234" s="1882">
        <v>100</v>
      </c>
      <c r="AD234" s="569">
        <v>1.875</v>
      </c>
      <c r="AE234" s="569">
        <v>1.875</v>
      </c>
      <c r="AF234" s="382">
        <f t="shared" si="625"/>
        <v>684.5</v>
      </c>
      <c r="AG234" s="382">
        <f t="shared" si="625"/>
        <v>1013.625</v>
      </c>
      <c r="AH234" s="382">
        <f t="shared" si="625"/>
        <v>756.75</v>
      </c>
      <c r="AI234" s="382">
        <f t="shared" si="625"/>
        <v>449.5</v>
      </c>
      <c r="AJ234" s="382">
        <f t="shared" si="625"/>
        <v>593.875</v>
      </c>
      <c r="AK234" s="382">
        <f t="shared" si="626"/>
        <v>388.75</v>
      </c>
      <c r="AL234" s="382">
        <f t="shared" si="626"/>
        <v>393</v>
      </c>
      <c r="AM234" s="382">
        <f t="shared" si="626"/>
        <v>567</v>
      </c>
      <c r="AN234" s="453">
        <f>IF($AD234&lt;=1,$AD234*BP234,IF($AD234&lt;=2,BP234+(($AD234-1)*BQ234),BP234+BQ234+BR234))</f>
        <v>291.875</v>
      </c>
      <c r="AO234" s="457">
        <f>ROUND(IF(BA234-BG234-AF234&gt;0,0,AF234+BG234-BA234),0)</f>
        <v>0</v>
      </c>
      <c r="AP234" s="455">
        <f t="shared" si="627"/>
        <v>403</v>
      </c>
      <c r="AQ234" s="383">
        <f t="shared" si="627"/>
        <v>243</v>
      </c>
      <c r="AR234" s="383">
        <f t="shared" si="627"/>
        <v>280</v>
      </c>
      <c r="AS234" s="383">
        <f t="shared" si="627"/>
        <v>338</v>
      </c>
      <c r="AT234" s="383">
        <f t="shared" si="627"/>
        <v>87</v>
      </c>
      <c r="AU234" s="383">
        <f t="shared" si="627"/>
        <v>349</v>
      </c>
      <c r="AV234" s="383">
        <f t="shared" si="627"/>
        <v>224</v>
      </c>
      <c r="AW234" s="383">
        <f t="shared" si="627"/>
        <v>117</v>
      </c>
      <c r="AX234" s="383">
        <f t="shared" si="547"/>
        <v>1258</v>
      </c>
      <c r="AY234" s="383"/>
      <c r="AZ234" s="383">
        <f t="shared" si="561"/>
        <v>0</v>
      </c>
      <c r="BA234" s="382">
        <f t="shared" si="548"/>
        <v>958</v>
      </c>
      <c r="BB234" s="423">
        <v>0</v>
      </c>
      <c r="BC234" s="506">
        <f t="shared" si="541"/>
        <v>100</v>
      </c>
      <c r="BD234" s="382">
        <f t="shared" si="542"/>
        <v>100</v>
      </c>
      <c r="BE234" s="453">
        <f t="shared" si="543"/>
        <v>100</v>
      </c>
      <c r="BF234" s="382">
        <f t="shared" si="549"/>
        <v>0</v>
      </c>
      <c r="BG234" s="1882">
        <v>100</v>
      </c>
      <c r="BH234" s="1882">
        <v>247</v>
      </c>
      <c r="BI234" s="1882">
        <v>500</v>
      </c>
      <c r="BJ234" s="1882">
        <v>587</v>
      </c>
      <c r="BK234" s="1882">
        <v>194</v>
      </c>
      <c r="BL234" s="1882">
        <v>292</v>
      </c>
      <c r="BM234" s="1882">
        <v>345</v>
      </c>
      <c r="BN234" s="1882">
        <v>50</v>
      </c>
      <c r="BO234" s="1882">
        <v>392</v>
      </c>
      <c r="BP234" s="1882">
        <v>200</v>
      </c>
      <c r="BQ234" s="1882">
        <v>105</v>
      </c>
      <c r="BR234" s="1882">
        <v>112</v>
      </c>
      <c r="BS234" s="1882">
        <v>120</v>
      </c>
      <c r="BT234" s="13"/>
      <c r="BU234" s="384">
        <f t="shared" si="550"/>
        <v>11.47</v>
      </c>
      <c r="BV234" s="385">
        <f t="shared" si="551"/>
        <v>11.58</v>
      </c>
      <c r="BW234" s="386">
        <f t="shared" si="552"/>
        <v>7.1006711409395971</v>
      </c>
      <c r="BX234" s="3"/>
      <c r="BY234" s="387">
        <f t="shared" si="544"/>
        <v>1147</v>
      </c>
      <c r="BZ234" s="382">
        <f t="shared" si="553"/>
        <v>1158</v>
      </c>
      <c r="CA234" s="382">
        <f t="shared" si="554"/>
        <v>1058</v>
      </c>
      <c r="CB234" s="382">
        <f t="shared" si="555"/>
        <v>958</v>
      </c>
      <c r="CC234" s="382">
        <f t="shared" si="628"/>
        <v>858</v>
      </c>
      <c r="CD234" s="382">
        <f t="shared" si="629"/>
        <v>1014</v>
      </c>
      <c r="CE234" s="382">
        <f t="shared" si="630"/>
        <v>757</v>
      </c>
      <c r="CF234" s="382">
        <f t="shared" si="631"/>
        <v>450</v>
      </c>
      <c r="CG234" s="382">
        <f t="shared" si="632"/>
        <v>594</v>
      </c>
      <c r="CH234" s="382">
        <f t="shared" si="633"/>
        <v>389</v>
      </c>
      <c r="CI234" s="382">
        <f t="shared" si="634"/>
        <v>393</v>
      </c>
      <c r="CJ234" s="382">
        <f t="shared" si="635"/>
        <v>567</v>
      </c>
      <c r="CK234" s="388">
        <f t="shared" si="636"/>
        <v>292</v>
      </c>
      <c r="CL234" s="3"/>
      <c r="CM234" s="384">
        <f t="shared" si="545"/>
        <v>111</v>
      </c>
      <c r="CN234" s="385">
        <f t="shared" si="556"/>
        <v>0</v>
      </c>
      <c r="CO234" s="385">
        <f t="shared" si="637"/>
        <v>0</v>
      </c>
      <c r="CP234" s="385">
        <f t="shared" si="638"/>
        <v>0</v>
      </c>
      <c r="CQ234" s="385">
        <f t="shared" si="638"/>
        <v>403</v>
      </c>
      <c r="CR234" s="385">
        <f t="shared" si="638"/>
        <v>243</v>
      </c>
      <c r="CS234" s="385">
        <f t="shared" si="638"/>
        <v>280</v>
      </c>
      <c r="CT234" s="385">
        <f t="shared" si="638"/>
        <v>338</v>
      </c>
      <c r="CU234" s="385">
        <f t="shared" si="638"/>
        <v>87</v>
      </c>
      <c r="CV234" s="385">
        <f t="shared" si="638"/>
        <v>349</v>
      </c>
      <c r="CW234" s="385">
        <f t="shared" si="638"/>
        <v>224</v>
      </c>
      <c r="CX234" s="386">
        <f t="shared" si="624"/>
        <v>117</v>
      </c>
      <c r="CY234" s="3"/>
      <c r="CZ234" s="586"/>
      <c r="DA234" s="582"/>
      <c r="DB234" s="391"/>
      <c r="DC234" s="576">
        <v>1428</v>
      </c>
      <c r="DD234" s="389">
        <v>24</v>
      </c>
      <c r="DE234" s="390">
        <v>-195</v>
      </c>
      <c r="DF234" s="390">
        <v>-362</v>
      </c>
      <c r="DG234" s="390">
        <v>16</v>
      </c>
      <c r="DH234" s="390">
        <f t="shared" si="557"/>
        <v>18</v>
      </c>
      <c r="DI234" s="390"/>
      <c r="DJ234" s="390"/>
      <c r="DK234" s="390"/>
      <c r="DL234" s="390"/>
      <c r="DM234" s="390"/>
      <c r="DN234" s="390"/>
      <c r="DO234" s="390"/>
      <c r="DP234" s="391">
        <f t="shared" si="558"/>
        <v>-499</v>
      </c>
      <c r="DQ234" s="376"/>
      <c r="DR234" s="376"/>
      <c r="DS234" s="385">
        <v>3</v>
      </c>
      <c r="DT234" s="385">
        <v>3</v>
      </c>
      <c r="DU234" s="385">
        <v>1880</v>
      </c>
      <c r="DV234" s="385" t="s">
        <v>2620</v>
      </c>
      <c r="DW234" s="385">
        <v>73</v>
      </c>
      <c r="DX234" s="385" t="s">
        <v>2660</v>
      </c>
      <c r="DY234" s="385">
        <v>0</v>
      </c>
      <c r="DZ234" s="14">
        <v>129042</v>
      </c>
      <c r="EA234" s="426"/>
      <c r="EB234" s="398">
        <v>20</v>
      </c>
      <c r="EC234" s="398" t="s">
        <v>1372</v>
      </c>
      <c r="ED234" s="398" t="s">
        <v>1370</v>
      </c>
      <c r="EF234" s="601">
        <f t="shared" si="559"/>
        <v>344.1</v>
      </c>
      <c r="EG234" s="597">
        <f t="shared" si="560"/>
        <v>100</v>
      </c>
      <c r="EI234" s="605">
        <f t="shared" si="513"/>
        <v>1276</v>
      </c>
    </row>
    <row r="235" spans="1:139" s="372" customFormat="1" ht="16.149999999999999" hidden="1" customHeight="1">
      <c r="A235" s="573" t="s">
        <v>1448</v>
      </c>
      <c r="B235" s="407" t="s">
        <v>492</v>
      </c>
      <c r="C235" s="530" t="s">
        <v>492</v>
      </c>
      <c r="D235" s="393" t="s">
        <v>51</v>
      </c>
      <c r="E235" s="393" t="s">
        <v>71</v>
      </c>
      <c r="F235" s="393" t="s">
        <v>493</v>
      </c>
      <c r="G235" s="395">
        <v>102</v>
      </c>
      <c r="H235" s="393" t="s">
        <v>107</v>
      </c>
      <c r="I235" s="393" t="s">
        <v>491</v>
      </c>
      <c r="J235" s="393" t="s">
        <v>131</v>
      </c>
      <c r="K235" s="393" t="s">
        <v>2148</v>
      </c>
      <c r="L235" s="393" t="s">
        <v>2130</v>
      </c>
      <c r="M235" s="396"/>
      <c r="N235" s="392">
        <v>44452</v>
      </c>
      <c r="O235" s="408">
        <v>3</v>
      </c>
      <c r="P235" s="14">
        <v>90014</v>
      </c>
      <c r="Q235" s="14">
        <v>90014</v>
      </c>
      <c r="R235" s="576">
        <v>0</v>
      </c>
      <c r="S235" s="391">
        <v>24</v>
      </c>
      <c r="T235" s="382">
        <v>0</v>
      </c>
      <c r="U235" s="382">
        <v>0</v>
      </c>
      <c r="V235" s="423">
        <v>0</v>
      </c>
      <c r="W235" s="1882">
        <v>0</v>
      </c>
      <c r="X235" s="382">
        <f t="shared" si="562"/>
        <v>0</v>
      </c>
      <c r="Y235" s="423">
        <v>0</v>
      </c>
      <c r="Z235" s="1882">
        <v>0</v>
      </c>
      <c r="AA235" s="382">
        <f t="shared" si="546"/>
        <v>0</v>
      </c>
      <c r="AB235" s="423">
        <v>0</v>
      </c>
      <c r="AC235" s="1882">
        <v>0</v>
      </c>
      <c r="AD235" s="569">
        <v>1.875</v>
      </c>
      <c r="AE235" s="569">
        <v>1.875</v>
      </c>
      <c r="AF235" s="382">
        <f t="shared" ref="AF235:AJ241" si="639">IF($AD235&lt;=1,$AD235*BI235,IF($AD235&lt;=2,BI235+(($AD235-1)*BJ235),BI235+BJ235+BK235))</f>
        <v>0</v>
      </c>
      <c r="AG235" s="382">
        <f t="shared" si="639"/>
        <v>0</v>
      </c>
      <c r="AH235" s="382">
        <f t="shared" si="639"/>
        <v>0</v>
      </c>
      <c r="AI235" s="382">
        <f t="shared" si="639"/>
        <v>0</v>
      </c>
      <c r="AJ235" s="382">
        <f t="shared" si="639"/>
        <v>0</v>
      </c>
      <c r="AK235" s="382">
        <f t="shared" ref="AK235:AM241" si="640">IF($AE235&lt;=1,$AE235*BN235,IF($AE235&lt;=2,BN235+(($AE235-1)*BO235),BN235+BO235+BP235))</f>
        <v>0</v>
      </c>
      <c r="AL235" s="382">
        <f t="shared" si="640"/>
        <v>0</v>
      </c>
      <c r="AM235" s="382">
        <f t="shared" si="640"/>
        <v>0</v>
      </c>
      <c r="AN235" s="453">
        <f t="shared" ref="AN235:AN241" si="641">IF($AD235&lt;=1,$AD235*BQ235,IF($AD235&lt;=2,BQ235+(($AD235-1)*BR235),BQ235+BR235+BS235))</f>
        <v>0</v>
      </c>
      <c r="AO235" s="457">
        <f t="shared" ref="AO235:AW241" si="642">ROUND(IF(CC235-BH235-AF235&gt;0,0,AF235+BH235-CC235),0)</f>
        <v>0</v>
      </c>
      <c r="AP235" s="455">
        <f t="shared" si="642"/>
        <v>0</v>
      </c>
      <c r="AQ235" s="383">
        <f t="shared" si="642"/>
        <v>0</v>
      </c>
      <c r="AR235" s="383">
        <f t="shared" si="642"/>
        <v>0</v>
      </c>
      <c r="AS235" s="383">
        <f t="shared" si="642"/>
        <v>0</v>
      </c>
      <c r="AT235" s="383">
        <f t="shared" si="642"/>
        <v>0</v>
      </c>
      <c r="AU235" s="383">
        <f t="shared" si="642"/>
        <v>0</v>
      </c>
      <c r="AV235" s="383">
        <f t="shared" si="642"/>
        <v>0</v>
      </c>
      <c r="AW235" s="383">
        <f t="shared" si="642"/>
        <v>0</v>
      </c>
      <c r="AX235" s="383">
        <f t="shared" si="547"/>
        <v>0</v>
      </c>
      <c r="AY235" s="383">
        <v>0</v>
      </c>
      <c r="AZ235" s="383">
        <f t="shared" si="561"/>
        <v>0</v>
      </c>
      <c r="BA235" s="382">
        <f t="shared" si="548"/>
        <v>0</v>
      </c>
      <c r="BB235" s="423">
        <v>0</v>
      </c>
      <c r="BC235" s="506">
        <f t="shared" si="541"/>
        <v>0</v>
      </c>
      <c r="BD235" s="382">
        <f t="shared" si="542"/>
        <v>0</v>
      </c>
      <c r="BE235" s="453">
        <f t="shared" si="543"/>
        <v>0</v>
      </c>
      <c r="BF235" s="382">
        <f t="shared" si="549"/>
        <v>0</v>
      </c>
      <c r="BG235" s="1882">
        <v>0</v>
      </c>
      <c r="BH235" s="1882">
        <v>0</v>
      </c>
      <c r="BI235" s="1882">
        <v>0</v>
      </c>
      <c r="BJ235" s="1882">
        <v>0</v>
      </c>
      <c r="BK235" s="1882">
        <v>0</v>
      </c>
      <c r="BL235" s="1882">
        <v>0</v>
      </c>
      <c r="BM235" s="1882">
        <v>0</v>
      </c>
      <c r="BN235" s="1882">
        <v>0</v>
      </c>
      <c r="BO235" s="1882">
        <v>0</v>
      </c>
      <c r="BP235" s="1882">
        <v>0</v>
      </c>
      <c r="BQ235" s="1882">
        <v>0</v>
      </c>
      <c r="BR235" s="1882">
        <v>0</v>
      </c>
      <c r="BS235" s="1882">
        <v>0</v>
      </c>
      <c r="BT235" s="16"/>
      <c r="BU235" s="387">
        <f t="shared" si="550"/>
        <v>0</v>
      </c>
      <c r="BV235" s="382">
        <f t="shared" si="551"/>
        <v>0</v>
      </c>
      <c r="BW235" s="388">
        <f t="shared" si="552"/>
        <v>0</v>
      </c>
      <c r="BX235" s="3"/>
      <c r="BY235" s="387">
        <f t="shared" si="544"/>
        <v>0</v>
      </c>
      <c r="BZ235" s="382">
        <f t="shared" si="553"/>
        <v>0</v>
      </c>
      <c r="CA235" s="382">
        <f t="shared" si="554"/>
        <v>0</v>
      </c>
      <c r="CB235" s="382">
        <f t="shared" si="555"/>
        <v>0</v>
      </c>
      <c r="CC235" s="382">
        <f t="shared" ref="CC235:CC296" si="643">CB235+CP235-BG235</f>
        <v>0</v>
      </c>
      <c r="CD235" s="382">
        <f t="shared" ref="CD235:CD296" si="644">CC235+CQ235-BH235</f>
        <v>0</v>
      </c>
      <c r="CE235" s="382">
        <f t="shared" ref="CE235:CE296" si="645">CD235+CR235-BI235</f>
        <v>0</v>
      </c>
      <c r="CF235" s="382">
        <f t="shared" ref="CF235:CF296" si="646">CE235+CS235-BJ235</f>
        <v>0</v>
      </c>
      <c r="CG235" s="382">
        <f t="shared" ref="CG235:CG296" si="647">CF235+CT235-BK235</f>
        <v>0</v>
      </c>
      <c r="CH235" s="382">
        <f t="shared" ref="CH235:CH296" si="648">CG235+CU235-BL235</f>
        <v>0</v>
      </c>
      <c r="CI235" s="382">
        <f t="shared" ref="CI235:CI296" si="649">CH235+CV235-BM235</f>
        <v>0</v>
      </c>
      <c r="CJ235" s="382">
        <f t="shared" ref="CJ235:CJ296" si="650">CI235+CW235-BN235</f>
        <v>0</v>
      </c>
      <c r="CK235" s="388">
        <f t="shared" ref="CK235:CK296" si="651">CJ235+CX235-BO235</f>
        <v>0</v>
      </c>
      <c r="CL235" s="3"/>
      <c r="CM235" s="384">
        <f t="shared" si="545"/>
        <v>0</v>
      </c>
      <c r="CN235" s="385">
        <f t="shared" si="556"/>
        <v>0</v>
      </c>
      <c r="CO235" s="385">
        <f t="shared" si="637"/>
        <v>0</v>
      </c>
      <c r="CP235" s="385">
        <f t="shared" ref="CP235:CP241" si="652">BB235</f>
        <v>0</v>
      </c>
      <c r="CQ235" s="385">
        <f t="shared" ref="CQ235:CX241" si="653">AO235</f>
        <v>0</v>
      </c>
      <c r="CR235" s="385">
        <f t="shared" si="653"/>
        <v>0</v>
      </c>
      <c r="CS235" s="385">
        <f t="shared" si="653"/>
        <v>0</v>
      </c>
      <c r="CT235" s="385">
        <f t="shared" si="653"/>
        <v>0</v>
      </c>
      <c r="CU235" s="385">
        <f t="shared" si="653"/>
        <v>0</v>
      </c>
      <c r="CV235" s="385">
        <f t="shared" si="653"/>
        <v>0</v>
      </c>
      <c r="CW235" s="385">
        <f t="shared" si="653"/>
        <v>0</v>
      </c>
      <c r="CX235" s="386">
        <f t="shared" si="653"/>
        <v>0</v>
      </c>
      <c r="CY235" s="3"/>
      <c r="CZ235" s="586">
        <v>0</v>
      </c>
      <c r="DA235" s="582">
        <v>0</v>
      </c>
      <c r="DB235" s="391">
        <v>0</v>
      </c>
      <c r="DC235" s="576">
        <v>0</v>
      </c>
      <c r="DD235" s="389">
        <v>0</v>
      </c>
      <c r="DE235" s="390">
        <v>0</v>
      </c>
      <c r="DF235" s="390">
        <v>24</v>
      </c>
      <c r="DG235" s="390">
        <v>0</v>
      </c>
      <c r="DH235" s="390">
        <f t="shared" si="557"/>
        <v>0</v>
      </c>
      <c r="DI235" s="390"/>
      <c r="DJ235" s="390"/>
      <c r="DK235" s="390"/>
      <c r="DL235" s="390"/>
      <c r="DM235" s="390"/>
      <c r="DN235" s="390"/>
      <c r="DO235" s="390"/>
      <c r="DP235" s="391">
        <f t="shared" si="558"/>
        <v>24</v>
      </c>
      <c r="DQ235" s="376"/>
      <c r="DR235" s="376"/>
      <c r="DS235" s="385">
        <v>1</v>
      </c>
      <c r="DT235" s="385">
        <v>3</v>
      </c>
      <c r="DU235" s="385">
        <v>1532</v>
      </c>
      <c r="DV235" s="385" t="s">
        <v>2620</v>
      </c>
      <c r="DW235" s="385">
        <v>71</v>
      </c>
      <c r="DX235" s="385" t="s">
        <v>2661</v>
      </c>
      <c r="DY235" s="385">
        <v>0</v>
      </c>
      <c r="DZ235" s="14">
        <v>90014</v>
      </c>
      <c r="EA235" s="426"/>
      <c r="EB235" s="398">
        <v>17</v>
      </c>
      <c r="EC235" s="398" t="s">
        <v>1369</v>
      </c>
      <c r="ED235" s="398" t="s">
        <v>1370</v>
      </c>
      <c r="EF235" s="601" t="str">
        <f t="shared" si="559"/>
        <v>ok</v>
      </c>
      <c r="EG235" s="597">
        <f t="shared" si="560"/>
        <v>0</v>
      </c>
      <c r="EI235" s="605">
        <f t="shared" si="513"/>
        <v>0</v>
      </c>
    </row>
    <row r="236" spans="1:139" s="372" customFormat="1" ht="16.149999999999999" hidden="1" customHeight="1">
      <c r="A236" s="573" t="s">
        <v>1246</v>
      </c>
      <c r="B236" s="407" t="s">
        <v>501</v>
      </c>
      <c r="C236" s="530" t="s">
        <v>502</v>
      </c>
      <c r="D236" s="393" t="s">
        <v>51</v>
      </c>
      <c r="E236" s="393" t="s">
        <v>90</v>
      </c>
      <c r="F236" s="393" t="s">
        <v>2261</v>
      </c>
      <c r="G236" s="395" t="s">
        <v>497</v>
      </c>
      <c r="H236" s="393" t="s">
        <v>182</v>
      </c>
      <c r="I236" s="393" t="s">
        <v>491</v>
      </c>
      <c r="J236" s="393" t="s">
        <v>131</v>
      </c>
      <c r="K236" s="393">
        <v>0</v>
      </c>
      <c r="L236" s="393" t="s">
        <v>2130</v>
      </c>
      <c r="M236" s="396"/>
      <c r="N236" s="392">
        <v>44134</v>
      </c>
      <c r="O236" s="408">
        <v>3</v>
      </c>
      <c r="P236" s="14">
        <v>0</v>
      </c>
      <c r="Q236" s="14">
        <v>0</v>
      </c>
      <c r="R236" s="576">
        <v>0</v>
      </c>
      <c r="S236" s="391">
        <v>0</v>
      </c>
      <c r="T236" s="382">
        <v>0</v>
      </c>
      <c r="U236" s="382">
        <v>0</v>
      </c>
      <c r="V236" s="423">
        <v>0</v>
      </c>
      <c r="W236" s="1882">
        <v>0</v>
      </c>
      <c r="X236" s="382">
        <f t="shared" si="562"/>
        <v>0</v>
      </c>
      <c r="Y236" s="423">
        <v>0</v>
      </c>
      <c r="Z236" s="1882">
        <v>0</v>
      </c>
      <c r="AA236" s="382">
        <f t="shared" si="546"/>
        <v>0</v>
      </c>
      <c r="AB236" s="423">
        <v>0</v>
      </c>
      <c r="AC236" s="1882">
        <v>0</v>
      </c>
      <c r="AD236" s="569">
        <v>1.875</v>
      </c>
      <c r="AE236" s="569">
        <v>1.875</v>
      </c>
      <c r="AF236" s="382">
        <f t="shared" si="639"/>
        <v>0</v>
      </c>
      <c r="AG236" s="382">
        <f t="shared" si="639"/>
        <v>0</v>
      </c>
      <c r="AH236" s="382">
        <f t="shared" si="639"/>
        <v>0</v>
      </c>
      <c r="AI236" s="382">
        <f t="shared" si="639"/>
        <v>0</v>
      </c>
      <c r="AJ236" s="382">
        <f t="shared" si="639"/>
        <v>0</v>
      </c>
      <c r="AK236" s="382">
        <f t="shared" si="640"/>
        <v>0</v>
      </c>
      <c r="AL236" s="382">
        <f t="shared" si="640"/>
        <v>0</v>
      </c>
      <c r="AM236" s="382">
        <f t="shared" si="640"/>
        <v>0</v>
      </c>
      <c r="AN236" s="453">
        <f t="shared" si="641"/>
        <v>0</v>
      </c>
      <c r="AO236" s="457">
        <f t="shared" si="642"/>
        <v>0</v>
      </c>
      <c r="AP236" s="455">
        <f t="shared" si="642"/>
        <v>0</v>
      </c>
      <c r="AQ236" s="383">
        <f t="shared" si="642"/>
        <v>0</v>
      </c>
      <c r="AR236" s="383">
        <f t="shared" si="642"/>
        <v>0</v>
      </c>
      <c r="AS236" s="383">
        <f t="shared" si="642"/>
        <v>0</v>
      </c>
      <c r="AT236" s="383">
        <f t="shared" si="642"/>
        <v>0</v>
      </c>
      <c r="AU236" s="383">
        <f t="shared" si="642"/>
        <v>0</v>
      </c>
      <c r="AV236" s="383">
        <f t="shared" si="642"/>
        <v>0</v>
      </c>
      <c r="AW236" s="383">
        <f t="shared" si="642"/>
        <v>0</v>
      </c>
      <c r="AX236" s="383">
        <f t="shared" si="547"/>
        <v>0</v>
      </c>
      <c r="AY236" s="383">
        <v>0</v>
      </c>
      <c r="AZ236" s="383">
        <f t="shared" si="561"/>
        <v>0</v>
      </c>
      <c r="BA236" s="382">
        <f t="shared" si="548"/>
        <v>0</v>
      </c>
      <c r="BB236" s="423">
        <v>0</v>
      </c>
      <c r="BC236" s="506">
        <f t="shared" si="541"/>
        <v>0</v>
      </c>
      <c r="BD236" s="382">
        <f t="shared" si="542"/>
        <v>0</v>
      </c>
      <c r="BE236" s="453">
        <f t="shared" si="543"/>
        <v>0</v>
      </c>
      <c r="BF236" s="382">
        <f t="shared" si="549"/>
        <v>0</v>
      </c>
      <c r="BG236" s="1882">
        <v>0</v>
      </c>
      <c r="BH236" s="1882">
        <v>0</v>
      </c>
      <c r="BI236" s="1882">
        <v>0</v>
      </c>
      <c r="BJ236" s="1882">
        <v>0</v>
      </c>
      <c r="BK236" s="1882">
        <v>0</v>
      </c>
      <c r="BL236" s="1882">
        <v>0</v>
      </c>
      <c r="BM236" s="1882">
        <v>0</v>
      </c>
      <c r="BN236" s="1882">
        <v>0</v>
      </c>
      <c r="BO236" s="1882">
        <v>0</v>
      </c>
      <c r="BP236" s="1882">
        <v>0</v>
      </c>
      <c r="BQ236" s="1882">
        <v>0</v>
      </c>
      <c r="BR236" s="1882">
        <v>0</v>
      </c>
      <c r="BS236" s="1882">
        <v>0</v>
      </c>
      <c r="BT236" s="13"/>
      <c r="BU236" s="384">
        <f t="shared" si="550"/>
        <v>0</v>
      </c>
      <c r="BV236" s="385">
        <f t="shared" si="551"/>
        <v>0</v>
      </c>
      <c r="BW236" s="386">
        <f t="shared" si="552"/>
        <v>0</v>
      </c>
      <c r="BX236" s="3"/>
      <c r="BY236" s="387">
        <f t="shared" si="544"/>
        <v>0</v>
      </c>
      <c r="BZ236" s="382">
        <f t="shared" si="553"/>
        <v>0</v>
      </c>
      <c r="CA236" s="382">
        <f t="shared" si="554"/>
        <v>0</v>
      </c>
      <c r="CB236" s="382">
        <f t="shared" si="555"/>
        <v>0</v>
      </c>
      <c r="CC236" s="382">
        <f t="shared" si="643"/>
        <v>0</v>
      </c>
      <c r="CD236" s="382">
        <f t="shared" si="644"/>
        <v>0</v>
      </c>
      <c r="CE236" s="382">
        <f t="shared" si="645"/>
        <v>0</v>
      </c>
      <c r="CF236" s="382">
        <f t="shared" si="646"/>
        <v>0</v>
      </c>
      <c r="CG236" s="382">
        <f t="shared" si="647"/>
        <v>0</v>
      </c>
      <c r="CH236" s="382">
        <f t="shared" si="648"/>
        <v>0</v>
      </c>
      <c r="CI236" s="382">
        <f t="shared" si="649"/>
        <v>0</v>
      </c>
      <c r="CJ236" s="382">
        <f t="shared" si="650"/>
        <v>0</v>
      </c>
      <c r="CK236" s="388">
        <f t="shared" si="651"/>
        <v>0</v>
      </c>
      <c r="CL236" s="3"/>
      <c r="CM236" s="384">
        <f t="shared" si="545"/>
        <v>0</v>
      </c>
      <c r="CN236" s="385">
        <f t="shared" si="556"/>
        <v>0</v>
      </c>
      <c r="CO236" s="385">
        <f t="shared" si="637"/>
        <v>0</v>
      </c>
      <c r="CP236" s="385">
        <f t="shared" si="652"/>
        <v>0</v>
      </c>
      <c r="CQ236" s="385">
        <f t="shared" si="653"/>
        <v>0</v>
      </c>
      <c r="CR236" s="385">
        <f t="shared" si="653"/>
        <v>0</v>
      </c>
      <c r="CS236" s="385">
        <f t="shared" si="653"/>
        <v>0</v>
      </c>
      <c r="CT236" s="385">
        <f t="shared" si="653"/>
        <v>0</v>
      </c>
      <c r="CU236" s="385">
        <f t="shared" si="653"/>
        <v>0</v>
      </c>
      <c r="CV236" s="385">
        <f t="shared" si="653"/>
        <v>0</v>
      </c>
      <c r="CW236" s="385">
        <f t="shared" si="653"/>
        <v>0</v>
      </c>
      <c r="CX236" s="386">
        <f t="shared" si="653"/>
        <v>0</v>
      </c>
      <c r="CY236" s="3"/>
      <c r="CZ236" s="586">
        <v>0</v>
      </c>
      <c r="DA236" s="582">
        <v>0</v>
      </c>
      <c r="DB236" s="391">
        <v>0</v>
      </c>
      <c r="DC236" s="576">
        <v>0</v>
      </c>
      <c r="DD236" s="389">
        <v>0</v>
      </c>
      <c r="DE236" s="390">
        <v>0</v>
      </c>
      <c r="DF236" s="390">
        <v>0</v>
      </c>
      <c r="DG236" s="390">
        <v>0</v>
      </c>
      <c r="DH236" s="390">
        <f t="shared" si="557"/>
        <v>0</v>
      </c>
      <c r="DI236" s="390"/>
      <c r="DJ236" s="390"/>
      <c r="DK236" s="390"/>
      <c r="DL236" s="390"/>
      <c r="DM236" s="390"/>
      <c r="DN236" s="390"/>
      <c r="DO236" s="390"/>
      <c r="DP236" s="391">
        <f t="shared" si="558"/>
        <v>0</v>
      </c>
      <c r="DQ236" s="376"/>
      <c r="DR236" s="376"/>
      <c r="DS236" s="385">
        <v>1</v>
      </c>
      <c r="DT236" s="385">
        <v>2</v>
      </c>
      <c r="DU236" s="385">
        <v>1469</v>
      </c>
      <c r="DV236" s="385" t="s">
        <v>2620</v>
      </c>
      <c r="DW236" s="385">
        <v>71</v>
      </c>
      <c r="DX236" s="385" t="s">
        <v>2661</v>
      </c>
      <c r="DY236" s="385">
        <v>0</v>
      </c>
      <c r="DZ236" s="14">
        <v>0</v>
      </c>
      <c r="EA236" s="426"/>
      <c r="EB236" s="398">
        <v>19</v>
      </c>
      <c r="EC236" s="398" t="s">
        <v>1369</v>
      </c>
      <c r="ED236" s="398" t="s">
        <v>1370</v>
      </c>
      <c r="EF236" s="601" t="str">
        <f t="shared" si="559"/>
        <v>ok</v>
      </c>
      <c r="EG236" s="597">
        <f t="shared" si="560"/>
        <v>0</v>
      </c>
      <c r="EI236" s="605">
        <f t="shared" si="513"/>
        <v>0</v>
      </c>
    </row>
    <row r="237" spans="1:139" s="372" customFormat="1" ht="16.149999999999999" hidden="1" customHeight="1">
      <c r="A237" s="573" t="s">
        <v>1246</v>
      </c>
      <c r="B237" s="407" t="s">
        <v>502</v>
      </c>
      <c r="C237" s="530" t="s">
        <v>502</v>
      </c>
      <c r="D237" s="393" t="s">
        <v>51</v>
      </c>
      <c r="E237" s="393" t="s">
        <v>90</v>
      </c>
      <c r="F237" s="393" t="s">
        <v>496</v>
      </c>
      <c r="G237" s="395" t="s">
        <v>497</v>
      </c>
      <c r="H237" s="393" t="s">
        <v>182</v>
      </c>
      <c r="I237" s="393" t="s">
        <v>491</v>
      </c>
      <c r="J237" s="393" t="s">
        <v>131</v>
      </c>
      <c r="K237" s="393" t="s">
        <v>2146</v>
      </c>
      <c r="L237" s="393" t="s">
        <v>2130</v>
      </c>
      <c r="M237" s="396"/>
      <c r="N237" s="392">
        <v>44134</v>
      </c>
      <c r="O237" s="408">
        <v>3</v>
      </c>
      <c r="P237" s="14">
        <v>141313</v>
      </c>
      <c r="Q237" s="14">
        <v>141313</v>
      </c>
      <c r="R237" s="576">
        <v>0</v>
      </c>
      <c r="S237" s="391">
        <v>0</v>
      </c>
      <c r="T237" s="382">
        <v>0</v>
      </c>
      <c r="U237" s="382">
        <v>6</v>
      </c>
      <c r="V237" s="423">
        <v>0</v>
      </c>
      <c r="W237" s="1882">
        <v>0</v>
      </c>
      <c r="X237" s="382">
        <f t="shared" si="562"/>
        <v>6</v>
      </c>
      <c r="Y237" s="423">
        <v>0</v>
      </c>
      <c r="Z237" s="1882">
        <v>0</v>
      </c>
      <c r="AA237" s="382">
        <f t="shared" si="546"/>
        <v>6</v>
      </c>
      <c r="AB237" s="423">
        <v>0</v>
      </c>
      <c r="AC237" s="1882">
        <v>1</v>
      </c>
      <c r="AD237" s="569">
        <v>1.875</v>
      </c>
      <c r="AE237" s="569">
        <v>1.875</v>
      </c>
      <c r="AF237" s="382">
        <f t="shared" si="639"/>
        <v>1</v>
      </c>
      <c r="AG237" s="382">
        <f t="shared" si="639"/>
        <v>0</v>
      </c>
      <c r="AH237" s="382">
        <f t="shared" si="639"/>
        <v>0</v>
      </c>
      <c r="AI237" s="382">
        <f t="shared" si="639"/>
        <v>0</v>
      </c>
      <c r="AJ237" s="382">
        <f t="shared" si="639"/>
        <v>0</v>
      </c>
      <c r="AK237" s="382">
        <f t="shared" si="640"/>
        <v>0</v>
      </c>
      <c r="AL237" s="382">
        <f t="shared" si="640"/>
        <v>0</v>
      </c>
      <c r="AM237" s="382">
        <f t="shared" si="640"/>
        <v>0</v>
      </c>
      <c r="AN237" s="453">
        <f t="shared" si="641"/>
        <v>0</v>
      </c>
      <c r="AO237" s="457">
        <f t="shared" si="642"/>
        <v>0</v>
      </c>
      <c r="AP237" s="455">
        <f t="shared" si="642"/>
        <v>0</v>
      </c>
      <c r="AQ237" s="383">
        <f t="shared" si="642"/>
        <v>0</v>
      </c>
      <c r="AR237" s="383">
        <f t="shared" si="642"/>
        <v>0</v>
      </c>
      <c r="AS237" s="383">
        <f t="shared" si="642"/>
        <v>0</v>
      </c>
      <c r="AT237" s="383">
        <f t="shared" si="642"/>
        <v>0</v>
      </c>
      <c r="AU237" s="383">
        <f t="shared" si="642"/>
        <v>0</v>
      </c>
      <c r="AV237" s="383">
        <f t="shared" si="642"/>
        <v>0</v>
      </c>
      <c r="AW237" s="383">
        <f t="shared" si="642"/>
        <v>0</v>
      </c>
      <c r="AX237" s="383">
        <f t="shared" si="547"/>
        <v>6</v>
      </c>
      <c r="AY237" s="383">
        <v>0</v>
      </c>
      <c r="AZ237" s="383">
        <f t="shared" si="561"/>
        <v>0</v>
      </c>
      <c r="BA237" s="382">
        <f t="shared" si="548"/>
        <v>5</v>
      </c>
      <c r="BB237" s="423">
        <v>0</v>
      </c>
      <c r="BC237" s="506">
        <f t="shared" si="541"/>
        <v>0</v>
      </c>
      <c r="BD237" s="382">
        <f t="shared" si="542"/>
        <v>0</v>
      </c>
      <c r="BE237" s="453">
        <f t="shared" si="543"/>
        <v>1</v>
      </c>
      <c r="BF237" s="382">
        <f t="shared" si="549"/>
        <v>0</v>
      </c>
      <c r="BG237" s="1882">
        <v>1</v>
      </c>
      <c r="BH237" s="1882">
        <v>3</v>
      </c>
      <c r="BI237" s="1882">
        <v>1</v>
      </c>
      <c r="BJ237" s="1882">
        <v>0</v>
      </c>
      <c r="BK237" s="1882">
        <v>0</v>
      </c>
      <c r="BL237" s="1882">
        <v>0</v>
      </c>
      <c r="BM237" s="1882">
        <v>0</v>
      </c>
      <c r="BN237" s="1882">
        <v>0</v>
      </c>
      <c r="BO237" s="1882">
        <v>0</v>
      </c>
      <c r="BP237" s="1882">
        <v>0</v>
      </c>
      <c r="BQ237" s="1882">
        <v>0</v>
      </c>
      <c r="BR237" s="1882">
        <v>0</v>
      </c>
      <c r="BS237" s="1882">
        <v>0</v>
      </c>
      <c r="BT237" s="13"/>
      <c r="BU237" s="384">
        <f t="shared" si="550"/>
        <v>18</v>
      </c>
      <c r="BV237" s="385">
        <f t="shared" si="551"/>
        <v>9</v>
      </c>
      <c r="BW237" s="386">
        <f t="shared" si="552"/>
        <v>3.6</v>
      </c>
      <c r="BX237" s="3"/>
      <c r="BY237" s="387">
        <f t="shared" si="544"/>
        <v>6</v>
      </c>
      <c r="BZ237" s="382">
        <f t="shared" si="553"/>
        <v>6</v>
      </c>
      <c r="CA237" s="382">
        <f t="shared" si="554"/>
        <v>6</v>
      </c>
      <c r="CB237" s="382">
        <f t="shared" si="555"/>
        <v>5</v>
      </c>
      <c r="CC237" s="382">
        <f t="shared" si="643"/>
        <v>4</v>
      </c>
      <c r="CD237" s="382">
        <f t="shared" si="644"/>
        <v>1</v>
      </c>
      <c r="CE237" s="382">
        <f t="shared" si="645"/>
        <v>0</v>
      </c>
      <c r="CF237" s="382">
        <f t="shared" si="646"/>
        <v>0</v>
      </c>
      <c r="CG237" s="382">
        <f t="shared" si="647"/>
        <v>0</v>
      </c>
      <c r="CH237" s="382">
        <f t="shared" si="648"/>
        <v>0</v>
      </c>
      <c r="CI237" s="382">
        <f t="shared" si="649"/>
        <v>0</v>
      </c>
      <c r="CJ237" s="382">
        <f t="shared" si="650"/>
        <v>0</v>
      </c>
      <c r="CK237" s="388">
        <f t="shared" si="651"/>
        <v>0</v>
      </c>
      <c r="CL237" s="3"/>
      <c r="CM237" s="384">
        <f t="shared" si="545"/>
        <v>0</v>
      </c>
      <c r="CN237" s="385">
        <f t="shared" si="556"/>
        <v>0</v>
      </c>
      <c r="CO237" s="385">
        <f t="shared" si="637"/>
        <v>0</v>
      </c>
      <c r="CP237" s="385">
        <f t="shared" si="652"/>
        <v>0</v>
      </c>
      <c r="CQ237" s="385">
        <f t="shared" si="653"/>
        <v>0</v>
      </c>
      <c r="CR237" s="385">
        <f t="shared" si="653"/>
        <v>0</v>
      </c>
      <c r="CS237" s="385">
        <f t="shared" si="653"/>
        <v>0</v>
      </c>
      <c r="CT237" s="385">
        <f t="shared" si="653"/>
        <v>0</v>
      </c>
      <c r="CU237" s="385">
        <f t="shared" si="653"/>
        <v>0</v>
      </c>
      <c r="CV237" s="385">
        <f t="shared" si="653"/>
        <v>0</v>
      </c>
      <c r="CW237" s="385">
        <f t="shared" si="653"/>
        <v>0</v>
      </c>
      <c r="CX237" s="386">
        <f t="shared" si="653"/>
        <v>0</v>
      </c>
      <c r="CY237" s="3"/>
      <c r="CZ237" s="586">
        <v>3</v>
      </c>
      <c r="DA237" s="582">
        <v>9</v>
      </c>
      <c r="DB237" s="391">
        <v>52</v>
      </c>
      <c r="DC237" s="576">
        <v>0</v>
      </c>
      <c r="DD237" s="389">
        <v>0</v>
      </c>
      <c r="DE237" s="390">
        <v>0</v>
      </c>
      <c r="DF237" s="390">
        <v>0</v>
      </c>
      <c r="DG237" s="390">
        <v>0</v>
      </c>
      <c r="DH237" s="390">
        <f t="shared" si="557"/>
        <v>0</v>
      </c>
      <c r="DI237" s="390"/>
      <c r="DJ237" s="390"/>
      <c r="DK237" s="390"/>
      <c r="DL237" s="390"/>
      <c r="DM237" s="390"/>
      <c r="DN237" s="390"/>
      <c r="DO237" s="390"/>
      <c r="DP237" s="391">
        <f t="shared" si="558"/>
        <v>0</v>
      </c>
      <c r="DQ237" s="376"/>
      <c r="DR237" s="376"/>
      <c r="DS237" s="385">
        <v>1</v>
      </c>
      <c r="DT237" s="385">
        <v>2</v>
      </c>
      <c r="DU237" s="385">
        <v>1469</v>
      </c>
      <c r="DV237" s="385" t="s">
        <v>2620</v>
      </c>
      <c r="DW237" s="385">
        <v>71</v>
      </c>
      <c r="DX237" s="385" t="s">
        <v>2661</v>
      </c>
      <c r="DY237" s="385">
        <v>0</v>
      </c>
      <c r="DZ237" s="14">
        <v>141313</v>
      </c>
      <c r="EA237" s="426"/>
      <c r="EB237" s="398">
        <v>19</v>
      </c>
      <c r="EC237" s="398" t="s">
        <v>1369</v>
      </c>
      <c r="ED237" s="398" t="s">
        <v>1370</v>
      </c>
      <c r="EF237" s="601" t="str">
        <f t="shared" si="559"/>
        <v>ok</v>
      </c>
      <c r="EG237" s="597">
        <f t="shared" si="560"/>
        <v>0</v>
      </c>
      <c r="EI237" s="605">
        <f t="shared" si="513"/>
        <v>6</v>
      </c>
    </row>
    <row r="238" spans="1:139" s="372" customFormat="1" ht="16.149999999999999" hidden="1" customHeight="1">
      <c r="A238" s="573" t="s">
        <v>1246</v>
      </c>
      <c r="B238" s="407" t="s">
        <v>503</v>
      </c>
      <c r="C238" s="530" t="s">
        <v>503</v>
      </c>
      <c r="D238" s="393" t="s">
        <v>51</v>
      </c>
      <c r="E238" s="393" t="s">
        <v>93</v>
      </c>
      <c r="F238" s="393" t="s">
        <v>496</v>
      </c>
      <c r="G238" s="395" t="s">
        <v>504</v>
      </c>
      <c r="H238" s="393" t="s">
        <v>182</v>
      </c>
      <c r="I238" s="393" t="s">
        <v>491</v>
      </c>
      <c r="J238" s="393" t="s">
        <v>131</v>
      </c>
      <c r="K238" s="393" t="s">
        <v>2146</v>
      </c>
      <c r="L238" s="393" t="s">
        <v>2130</v>
      </c>
      <c r="M238" s="396"/>
      <c r="N238" s="392">
        <v>44134</v>
      </c>
      <c r="O238" s="408">
        <v>3</v>
      </c>
      <c r="P238" s="14">
        <v>128762</v>
      </c>
      <c r="Q238" s="14">
        <v>128762</v>
      </c>
      <c r="R238" s="576">
        <v>0</v>
      </c>
      <c r="S238" s="391">
        <v>0</v>
      </c>
      <c r="T238" s="382">
        <v>0</v>
      </c>
      <c r="U238" s="382">
        <v>8</v>
      </c>
      <c r="V238" s="423">
        <v>0</v>
      </c>
      <c r="W238" s="1882">
        <v>1</v>
      </c>
      <c r="X238" s="382">
        <f t="shared" si="562"/>
        <v>7</v>
      </c>
      <c r="Y238" s="423">
        <v>0</v>
      </c>
      <c r="Z238" s="1882">
        <v>0</v>
      </c>
      <c r="AA238" s="382">
        <f t="shared" si="546"/>
        <v>7</v>
      </c>
      <c r="AB238" s="423">
        <v>0</v>
      </c>
      <c r="AC238" s="1882">
        <v>0</v>
      </c>
      <c r="AD238" s="569">
        <v>1.875</v>
      </c>
      <c r="AE238" s="569">
        <v>1.875</v>
      </c>
      <c r="AF238" s="382">
        <f t="shared" si="639"/>
        <v>1</v>
      </c>
      <c r="AG238" s="382">
        <f t="shared" si="639"/>
        <v>0</v>
      </c>
      <c r="AH238" s="382">
        <f t="shared" si="639"/>
        <v>0</v>
      </c>
      <c r="AI238" s="382">
        <f t="shared" si="639"/>
        <v>0</v>
      </c>
      <c r="AJ238" s="382">
        <f t="shared" si="639"/>
        <v>0.875</v>
      </c>
      <c r="AK238" s="382">
        <f t="shared" si="640"/>
        <v>1</v>
      </c>
      <c r="AL238" s="382">
        <f t="shared" si="640"/>
        <v>0</v>
      </c>
      <c r="AM238" s="382">
        <f t="shared" si="640"/>
        <v>0</v>
      </c>
      <c r="AN238" s="453">
        <f t="shared" si="641"/>
        <v>0</v>
      </c>
      <c r="AO238" s="457">
        <f t="shared" si="642"/>
        <v>0</v>
      </c>
      <c r="AP238" s="455">
        <f t="shared" si="642"/>
        <v>0</v>
      </c>
      <c r="AQ238" s="383">
        <f t="shared" si="642"/>
        <v>0</v>
      </c>
      <c r="AR238" s="383">
        <f t="shared" si="642"/>
        <v>0</v>
      </c>
      <c r="AS238" s="383">
        <f t="shared" si="642"/>
        <v>1</v>
      </c>
      <c r="AT238" s="383">
        <f t="shared" si="642"/>
        <v>0</v>
      </c>
      <c r="AU238" s="383">
        <f t="shared" si="642"/>
        <v>0</v>
      </c>
      <c r="AV238" s="383">
        <f t="shared" si="642"/>
        <v>0</v>
      </c>
      <c r="AW238" s="383">
        <f t="shared" si="642"/>
        <v>0</v>
      </c>
      <c r="AX238" s="383">
        <f t="shared" si="547"/>
        <v>8</v>
      </c>
      <c r="AY238" s="383">
        <v>0</v>
      </c>
      <c r="AZ238" s="383">
        <f t="shared" si="561"/>
        <v>0</v>
      </c>
      <c r="BA238" s="382">
        <f t="shared" si="548"/>
        <v>7</v>
      </c>
      <c r="BB238" s="423">
        <v>0</v>
      </c>
      <c r="BC238" s="506">
        <f t="shared" si="541"/>
        <v>1</v>
      </c>
      <c r="BD238" s="382">
        <f t="shared" si="542"/>
        <v>0</v>
      </c>
      <c r="BE238" s="453">
        <f t="shared" si="543"/>
        <v>0</v>
      </c>
      <c r="BF238" s="382">
        <f t="shared" si="549"/>
        <v>0</v>
      </c>
      <c r="BG238" s="1882">
        <v>1</v>
      </c>
      <c r="BH238" s="1882">
        <v>5</v>
      </c>
      <c r="BI238" s="1882">
        <v>1</v>
      </c>
      <c r="BJ238" s="1882">
        <v>0</v>
      </c>
      <c r="BK238" s="1882">
        <v>0</v>
      </c>
      <c r="BL238" s="1882">
        <v>0</v>
      </c>
      <c r="BM238" s="1882">
        <v>0</v>
      </c>
      <c r="BN238" s="1882">
        <v>1</v>
      </c>
      <c r="BO238" s="1882">
        <v>0</v>
      </c>
      <c r="BP238" s="1882">
        <v>0</v>
      </c>
      <c r="BQ238" s="1882">
        <v>0</v>
      </c>
      <c r="BR238" s="1882">
        <v>0</v>
      </c>
      <c r="BS238" s="1882">
        <v>0</v>
      </c>
      <c r="BT238" s="13"/>
      <c r="BU238" s="384">
        <f t="shared" si="550"/>
        <v>24</v>
      </c>
      <c r="BV238" s="385">
        <f t="shared" si="551"/>
        <v>21</v>
      </c>
      <c r="BW238" s="386">
        <f t="shared" si="552"/>
        <v>3.5</v>
      </c>
      <c r="BX238" s="3"/>
      <c r="BY238" s="387">
        <f t="shared" si="544"/>
        <v>8</v>
      </c>
      <c r="BZ238" s="382">
        <f t="shared" si="553"/>
        <v>7</v>
      </c>
      <c r="CA238" s="382">
        <f t="shared" si="554"/>
        <v>7</v>
      </c>
      <c r="CB238" s="382">
        <f t="shared" si="555"/>
        <v>7</v>
      </c>
      <c r="CC238" s="382">
        <f t="shared" si="643"/>
        <v>6</v>
      </c>
      <c r="CD238" s="382">
        <f t="shared" si="644"/>
        <v>1</v>
      </c>
      <c r="CE238" s="382">
        <f t="shared" si="645"/>
        <v>0</v>
      </c>
      <c r="CF238" s="382">
        <f t="shared" si="646"/>
        <v>0</v>
      </c>
      <c r="CG238" s="382">
        <f t="shared" si="647"/>
        <v>0</v>
      </c>
      <c r="CH238" s="382">
        <f t="shared" si="648"/>
        <v>1</v>
      </c>
      <c r="CI238" s="382">
        <f t="shared" si="649"/>
        <v>1</v>
      </c>
      <c r="CJ238" s="382">
        <f t="shared" si="650"/>
        <v>0</v>
      </c>
      <c r="CK238" s="388">
        <f t="shared" si="651"/>
        <v>0</v>
      </c>
      <c r="CL238" s="3"/>
      <c r="CM238" s="384">
        <f t="shared" si="545"/>
        <v>0</v>
      </c>
      <c r="CN238" s="385">
        <f t="shared" si="556"/>
        <v>0</v>
      </c>
      <c r="CO238" s="385">
        <f t="shared" si="637"/>
        <v>0</v>
      </c>
      <c r="CP238" s="385">
        <f t="shared" si="652"/>
        <v>0</v>
      </c>
      <c r="CQ238" s="385">
        <f t="shared" si="653"/>
        <v>0</v>
      </c>
      <c r="CR238" s="385">
        <f t="shared" si="653"/>
        <v>0</v>
      </c>
      <c r="CS238" s="385">
        <f t="shared" si="653"/>
        <v>0</v>
      </c>
      <c r="CT238" s="385">
        <f t="shared" si="653"/>
        <v>0</v>
      </c>
      <c r="CU238" s="385">
        <f t="shared" si="653"/>
        <v>1</v>
      </c>
      <c r="CV238" s="385">
        <f t="shared" si="653"/>
        <v>0</v>
      </c>
      <c r="CW238" s="385">
        <f t="shared" si="653"/>
        <v>0</v>
      </c>
      <c r="CX238" s="386">
        <f t="shared" si="653"/>
        <v>0</v>
      </c>
      <c r="CY238" s="3"/>
      <c r="CZ238" s="586">
        <v>0</v>
      </c>
      <c r="DA238" s="582">
        <v>0</v>
      </c>
      <c r="DB238" s="391">
        <v>62</v>
      </c>
      <c r="DC238" s="576">
        <v>0</v>
      </c>
      <c r="DD238" s="389">
        <v>0</v>
      </c>
      <c r="DE238" s="390">
        <v>0</v>
      </c>
      <c r="DF238" s="390">
        <v>0</v>
      </c>
      <c r="DG238" s="390">
        <v>0</v>
      </c>
      <c r="DH238" s="390">
        <f t="shared" si="557"/>
        <v>0</v>
      </c>
      <c r="DI238" s="390"/>
      <c r="DJ238" s="390"/>
      <c r="DK238" s="390"/>
      <c r="DL238" s="390"/>
      <c r="DM238" s="390"/>
      <c r="DN238" s="390"/>
      <c r="DO238" s="390"/>
      <c r="DP238" s="391">
        <f t="shared" si="558"/>
        <v>0</v>
      </c>
      <c r="DQ238" s="376"/>
      <c r="DR238" s="376"/>
      <c r="DS238" s="385">
        <v>1</v>
      </c>
      <c r="DT238" s="385">
        <v>2</v>
      </c>
      <c r="DU238" s="385">
        <v>1470</v>
      </c>
      <c r="DV238" s="385" t="s">
        <v>2620</v>
      </c>
      <c r="DW238" s="385">
        <v>71</v>
      </c>
      <c r="DX238" s="385" t="s">
        <v>2661</v>
      </c>
      <c r="DY238" s="385">
        <v>0</v>
      </c>
      <c r="DZ238" s="14">
        <v>128762</v>
      </c>
      <c r="EA238" s="426"/>
      <c r="EB238" s="398">
        <v>18</v>
      </c>
      <c r="EC238" s="398" t="s">
        <v>1369</v>
      </c>
      <c r="ED238" s="398" t="s">
        <v>1370</v>
      </c>
      <c r="EF238" s="601">
        <f t="shared" si="559"/>
        <v>240</v>
      </c>
      <c r="EG238" s="597">
        <f t="shared" si="560"/>
        <v>1</v>
      </c>
      <c r="EI238" s="605">
        <f t="shared" si="513"/>
        <v>8</v>
      </c>
    </row>
    <row r="239" spans="1:139" s="372" customFormat="1" ht="16.149999999999999" hidden="1" customHeight="1">
      <c r="A239" s="573" t="s">
        <v>1246</v>
      </c>
      <c r="B239" s="409" t="s">
        <v>1773</v>
      </c>
      <c r="C239" s="410" t="s">
        <v>505</v>
      </c>
      <c r="D239" s="394" t="s">
        <v>51</v>
      </c>
      <c r="E239" s="394" t="s">
        <v>506</v>
      </c>
      <c r="F239" s="394" t="s">
        <v>496</v>
      </c>
      <c r="G239" s="397" t="s">
        <v>507</v>
      </c>
      <c r="H239" s="394" t="s">
        <v>269</v>
      </c>
      <c r="I239" s="394" t="s">
        <v>1681</v>
      </c>
      <c r="J239" s="394" t="s">
        <v>131</v>
      </c>
      <c r="K239" s="393" t="s">
        <v>2146</v>
      </c>
      <c r="L239" s="393" t="s">
        <v>2130</v>
      </c>
      <c r="M239" s="396" t="s">
        <v>2393</v>
      </c>
      <c r="N239" s="392">
        <v>45155</v>
      </c>
      <c r="O239" s="408">
        <v>3</v>
      </c>
      <c r="P239" s="14">
        <v>178027</v>
      </c>
      <c r="Q239" s="14">
        <v>178027</v>
      </c>
      <c r="R239" s="576">
        <v>4</v>
      </c>
      <c r="S239" s="391">
        <v>1</v>
      </c>
      <c r="T239" s="382">
        <v>1</v>
      </c>
      <c r="U239" s="382">
        <v>1</v>
      </c>
      <c r="V239" s="423">
        <v>0</v>
      </c>
      <c r="W239" s="1882">
        <v>0</v>
      </c>
      <c r="X239" s="382">
        <f t="shared" si="562"/>
        <v>1</v>
      </c>
      <c r="Y239" s="423">
        <v>0</v>
      </c>
      <c r="Z239" s="1882">
        <v>0</v>
      </c>
      <c r="AA239" s="382">
        <f t="shared" si="546"/>
        <v>1</v>
      </c>
      <c r="AB239" s="423">
        <v>0</v>
      </c>
      <c r="AC239" s="1882">
        <v>0</v>
      </c>
      <c r="AD239" s="569">
        <v>1.875</v>
      </c>
      <c r="AE239" s="569">
        <v>1.875</v>
      </c>
      <c r="AF239" s="382">
        <f t="shared" si="639"/>
        <v>1</v>
      </c>
      <c r="AG239" s="382">
        <f t="shared" si="639"/>
        <v>0</v>
      </c>
      <c r="AH239" s="382">
        <f t="shared" si="639"/>
        <v>0</v>
      </c>
      <c r="AI239" s="382">
        <f t="shared" si="639"/>
        <v>0</v>
      </c>
      <c r="AJ239" s="382">
        <f t="shared" si="639"/>
        <v>0</v>
      </c>
      <c r="AK239" s="382">
        <f t="shared" si="640"/>
        <v>0</v>
      </c>
      <c r="AL239" s="382">
        <f t="shared" si="640"/>
        <v>0</v>
      </c>
      <c r="AM239" s="382">
        <f t="shared" si="640"/>
        <v>0</v>
      </c>
      <c r="AN239" s="453">
        <f t="shared" si="641"/>
        <v>0</v>
      </c>
      <c r="AO239" s="457">
        <f t="shared" si="642"/>
        <v>0</v>
      </c>
      <c r="AP239" s="455">
        <f t="shared" si="642"/>
        <v>0</v>
      </c>
      <c r="AQ239" s="383">
        <f t="shared" si="642"/>
        <v>0</v>
      </c>
      <c r="AR239" s="383">
        <f t="shared" si="642"/>
        <v>0</v>
      </c>
      <c r="AS239" s="383">
        <f t="shared" si="642"/>
        <v>0</v>
      </c>
      <c r="AT239" s="383">
        <f t="shared" si="642"/>
        <v>0</v>
      </c>
      <c r="AU239" s="383">
        <f t="shared" si="642"/>
        <v>0</v>
      </c>
      <c r="AV239" s="383">
        <f t="shared" si="642"/>
        <v>0</v>
      </c>
      <c r="AW239" s="383">
        <f t="shared" si="642"/>
        <v>0</v>
      </c>
      <c r="AX239" s="383">
        <f t="shared" si="547"/>
        <v>1</v>
      </c>
      <c r="AY239" s="383">
        <v>0</v>
      </c>
      <c r="AZ239" s="383">
        <f t="shared" si="561"/>
        <v>0</v>
      </c>
      <c r="BA239" s="382">
        <f t="shared" si="548"/>
        <v>1</v>
      </c>
      <c r="BB239" s="423">
        <v>0</v>
      </c>
      <c r="BC239" s="506">
        <f t="shared" si="541"/>
        <v>0</v>
      </c>
      <c r="BD239" s="382">
        <f t="shared" si="542"/>
        <v>0</v>
      </c>
      <c r="BE239" s="453">
        <f t="shared" si="543"/>
        <v>0</v>
      </c>
      <c r="BF239" s="382">
        <f t="shared" si="549"/>
        <v>0</v>
      </c>
      <c r="BG239" s="1882">
        <v>0</v>
      </c>
      <c r="BH239" s="1882">
        <v>0</v>
      </c>
      <c r="BI239" s="1882">
        <v>1</v>
      </c>
      <c r="BJ239" s="1882">
        <v>0</v>
      </c>
      <c r="BK239" s="1882">
        <v>0</v>
      </c>
      <c r="BL239" s="1882">
        <v>0</v>
      </c>
      <c r="BM239" s="1882">
        <v>0</v>
      </c>
      <c r="BN239" s="1882">
        <v>0</v>
      </c>
      <c r="BO239" s="1882">
        <v>0</v>
      </c>
      <c r="BP239" s="1882">
        <v>0</v>
      </c>
      <c r="BQ239" s="1882">
        <v>0</v>
      </c>
      <c r="BR239" s="1882">
        <v>0</v>
      </c>
      <c r="BS239" s="1882">
        <v>0</v>
      </c>
      <c r="BT239" s="13"/>
      <c r="BU239" s="384">
        <f t="shared" si="550"/>
        <v>0</v>
      </c>
      <c r="BV239" s="385">
        <f t="shared" si="551"/>
        <v>0</v>
      </c>
      <c r="BW239" s="386">
        <f t="shared" si="552"/>
        <v>0</v>
      </c>
      <c r="BX239" s="3"/>
      <c r="BY239" s="387">
        <f t="shared" si="544"/>
        <v>1</v>
      </c>
      <c r="BZ239" s="382">
        <f t="shared" si="553"/>
        <v>1</v>
      </c>
      <c r="CA239" s="382">
        <f t="shared" si="554"/>
        <v>1</v>
      </c>
      <c r="CB239" s="382">
        <f t="shared" si="555"/>
        <v>1</v>
      </c>
      <c r="CC239" s="382">
        <f t="shared" si="643"/>
        <v>1</v>
      </c>
      <c r="CD239" s="382">
        <f t="shared" si="644"/>
        <v>1</v>
      </c>
      <c r="CE239" s="382">
        <f t="shared" si="645"/>
        <v>0</v>
      </c>
      <c r="CF239" s="382">
        <f t="shared" si="646"/>
        <v>0</v>
      </c>
      <c r="CG239" s="382">
        <f t="shared" si="647"/>
        <v>0</v>
      </c>
      <c r="CH239" s="382">
        <f t="shared" si="648"/>
        <v>0</v>
      </c>
      <c r="CI239" s="382">
        <f t="shared" si="649"/>
        <v>0</v>
      </c>
      <c r="CJ239" s="382">
        <f t="shared" si="650"/>
        <v>0</v>
      </c>
      <c r="CK239" s="388">
        <f t="shared" si="651"/>
        <v>0</v>
      </c>
      <c r="CL239" s="3"/>
      <c r="CM239" s="384">
        <f t="shared" si="545"/>
        <v>0</v>
      </c>
      <c r="CN239" s="385">
        <f t="shared" si="556"/>
        <v>0</v>
      </c>
      <c r="CO239" s="385">
        <f t="shared" si="637"/>
        <v>0</v>
      </c>
      <c r="CP239" s="385">
        <f t="shared" si="652"/>
        <v>0</v>
      </c>
      <c r="CQ239" s="385">
        <f t="shared" si="653"/>
        <v>0</v>
      </c>
      <c r="CR239" s="385">
        <f t="shared" si="653"/>
        <v>0</v>
      </c>
      <c r="CS239" s="385">
        <f t="shared" si="653"/>
        <v>0</v>
      </c>
      <c r="CT239" s="385">
        <f t="shared" si="653"/>
        <v>0</v>
      </c>
      <c r="CU239" s="385">
        <f t="shared" si="653"/>
        <v>0</v>
      </c>
      <c r="CV239" s="385">
        <f t="shared" si="653"/>
        <v>0</v>
      </c>
      <c r="CW239" s="385">
        <f t="shared" si="653"/>
        <v>0</v>
      </c>
      <c r="CX239" s="386">
        <f t="shared" si="653"/>
        <v>0</v>
      </c>
      <c r="CY239" s="3"/>
      <c r="CZ239" s="586"/>
      <c r="DA239" s="582"/>
      <c r="DB239" s="391">
        <v>4</v>
      </c>
      <c r="DC239" s="576">
        <v>4</v>
      </c>
      <c r="DD239" s="389">
        <v>0</v>
      </c>
      <c r="DE239" s="390">
        <v>0</v>
      </c>
      <c r="DF239" s="390">
        <v>0</v>
      </c>
      <c r="DG239" s="390">
        <v>0</v>
      </c>
      <c r="DH239" s="390">
        <f t="shared" si="557"/>
        <v>1</v>
      </c>
      <c r="DI239" s="390"/>
      <c r="DJ239" s="390"/>
      <c r="DK239" s="390"/>
      <c r="DL239" s="390"/>
      <c r="DM239" s="390"/>
      <c r="DN239" s="390"/>
      <c r="DO239" s="390"/>
      <c r="DP239" s="391">
        <f t="shared" si="558"/>
        <v>1</v>
      </c>
      <c r="DQ239" s="376"/>
      <c r="DR239" s="376"/>
      <c r="DS239" s="385">
        <v>1</v>
      </c>
      <c r="DT239" s="385">
        <v>2</v>
      </c>
      <c r="DU239" s="385">
        <v>1472</v>
      </c>
      <c r="DV239" s="385" t="s">
        <v>2620</v>
      </c>
      <c r="DW239" s="385">
        <v>73</v>
      </c>
      <c r="DX239" s="385" t="s">
        <v>2662</v>
      </c>
      <c r="DY239" s="385">
        <v>0</v>
      </c>
      <c r="DZ239" s="14">
        <v>178027</v>
      </c>
      <c r="EA239" s="426"/>
      <c r="EB239" s="398">
        <v>21</v>
      </c>
      <c r="EC239" s="398" t="s">
        <v>1369</v>
      </c>
      <c r="ED239" s="398" t="s">
        <v>1370</v>
      </c>
      <c r="EF239" s="601" t="str">
        <f t="shared" si="559"/>
        <v>ok</v>
      </c>
      <c r="EG239" s="597">
        <f t="shared" si="560"/>
        <v>0</v>
      </c>
      <c r="EI239" s="605">
        <f t="shared" si="513"/>
        <v>2</v>
      </c>
    </row>
    <row r="240" spans="1:139" s="372" customFormat="1" ht="16.149999999999999" hidden="1" customHeight="1">
      <c r="A240" s="573" t="s">
        <v>1246</v>
      </c>
      <c r="B240" s="566" t="s">
        <v>1679</v>
      </c>
      <c r="C240" s="567" t="s">
        <v>508</v>
      </c>
      <c r="D240" s="568" t="s">
        <v>51</v>
      </c>
      <c r="E240" s="568" t="s">
        <v>115</v>
      </c>
      <c r="F240" s="568" t="s">
        <v>1680</v>
      </c>
      <c r="G240" s="570" t="s">
        <v>497</v>
      </c>
      <c r="H240" s="568" t="s">
        <v>269</v>
      </c>
      <c r="I240" s="568" t="s">
        <v>1681</v>
      </c>
      <c r="J240" s="568" t="s">
        <v>131</v>
      </c>
      <c r="K240" s="393" t="s">
        <v>2146</v>
      </c>
      <c r="L240" s="393" t="s">
        <v>2130</v>
      </c>
      <c r="M240" s="396" t="s">
        <v>2492</v>
      </c>
      <c r="N240" s="392"/>
      <c r="O240" s="408">
        <v>3</v>
      </c>
      <c r="P240" s="14">
        <v>149034</v>
      </c>
      <c r="Q240" s="14">
        <v>149034</v>
      </c>
      <c r="R240" s="576">
        <v>24</v>
      </c>
      <c r="S240" s="391">
        <v>0</v>
      </c>
      <c r="T240" s="382">
        <v>0</v>
      </c>
      <c r="U240" s="382">
        <v>21</v>
      </c>
      <c r="V240" s="423">
        <v>0</v>
      </c>
      <c r="W240" s="1882">
        <v>4</v>
      </c>
      <c r="X240" s="382">
        <f t="shared" si="562"/>
        <v>17</v>
      </c>
      <c r="Y240" s="423">
        <v>0</v>
      </c>
      <c r="Z240" s="1882">
        <v>3</v>
      </c>
      <c r="AA240" s="382">
        <f t="shared" si="546"/>
        <v>14</v>
      </c>
      <c r="AB240" s="423">
        <v>0</v>
      </c>
      <c r="AC240" s="1882">
        <v>6</v>
      </c>
      <c r="AD240" s="569">
        <v>1.875</v>
      </c>
      <c r="AE240" s="569">
        <v>1.875</v>
      </c>
      <c r="AF240" s="382">
        <f t="shared" si="639"/>
        <v>4</v>
      </c>
      <c r="AG240" s="382">
        <f t="shared" si="639"/>
        <v>0</v>
      </c>
      <c r="AH240" s="382">
        <f t="shared" si="639"/>
        <v>0</v>
      </c>
      <c r="AI240" s="382">
        <f t="shared" si="639"/>
        <v>0</v>
      </c>
      <c r="AJ240" s="382">
        <f t="shared" si="639"/>
        <v>3.5</v>
      </c>
      <c r="AK240" s="382">
        <f t="shared" si="640"/>
        <v>4</v>
      </c>
      <c r="AL240" s="382">
        <f t="shared" si="640"/>
        <v>2.625</v>
      </c>
      <c r="AM240" s="382">
        <f t="shared" si="640"/>
        <v>5.625</v>
      </c>
      <c r="AN240" s="453">
        <f t="shared" si="641"/>
        <v>5.625</v>
      </c>
      <c r="AO240" s="457">
        <f t="shared" si="642"/>
        <v>0</v>
      </c>
      <c r="AP240" s="455">
        <f t="shared" si="642"/>
        <v>0</v>
      </c>
      <c r="AQ240" s="383">
        <f t="shared" si="642"/>
        <v>0</v>
      </c>
      <c r="AR240" s="383">
        <f t="shared" si="642"/>
        <v>0</v>
      </c>
      <c r="AS240" s="383">
        <f t="shared" si="642"/>
        <v>4</v>
      </c>
      <c r="AT240" s="383">
        <f t="shared" si="642"/>
        <v>0</v>
      </c>
      <c r="AU240" s="383">
        <f t="shared" si="642"/>
        <v>3</v>
      </c>
      <c r="AV240" s="383">
        <f t="shared" si="642"/>
        <v>3</v>
      </c>
      <c r="AW240" s="383">
        <f t="shared" si="642"/>
        <v>3</v>
      </c>
      <c r="AX240" s="383">
        <f t="shared" si="547"/>
        <v>21</v>
      </c>
      <c r="AY240" s="383">
        <v>0</v>
      </c>
      <c r="AZ240" s="383">
        <f t="shared" si="561"/>
        <v>0</v>
      </c>
      <c r="BA240" s="382">
        <f t="shared" si="548"/>
        <v>8</v>
      </c>
      <c r="BB240" s="423">
        <v>0</v>
      </c>
      <c r="BC240" s="506">
        <f t="shared" si="541"/>
        <v>4</v>
      </c>
      <c r="BD240" s="382">
        <f t="shared" si="542"/>
        <v>3</v>
      </c>
      <c r="BE240" s="453">
        <f t="shared" si="543"/>
        <v>6</v>
      </c>
      <c r="BF240" s="382">
        <f t="shared" si="549"/>
        <v>0</v>
      </c>
      <c r="BG240" s="1882">
        <v>4</v>
      </c>
      <c r="BH240" s="1882">
        <v>0</v>
      </c>
      <c r="BI240" s="1882">
        <v>4</v>
      </c>
      <c r="BJ240" s="1882">
        <v>0</v>
      </c>
      <c r="BK240" s="1882">
        <v>0</v>
      </c>
      <c r="BL240" s="1882">
        <v>0</v>
      </c>
      <c r="BM240" s="1882">
        <v>0</v>
      </c>
      <c r="BN240" s="1882">
        <v>4</v>
      </c>
      <c r="BO240" s="1882">
        <v>0</v>
      </c>
      <c r="BP240" s="1882">
        <v>3</v>
      </c>
      <c r="BQ240" s="1882">
        <v>3</v>
      </c>
      <c r="BR240" s="1882">
        <v>3</v>
      </c>
      <c r="BS240" s="1882">
        <v>3</v>
      </c>
      <c r="BT240" s="13"/>
      <c r="BU240" s="384">
        <f t="shared" si="550"/>
        <v>4.8461538461538458</v>
      </c>
      <c r="BV240" s="385">
        <f t="shared" si="551"/>
        <v>3.9230769230769229</v>
      </c>
      <c r="BW240" s="386">
        <f t="shared" si="552"/>
        <v>4.2</v>
      </c>
      <c r="BX240" s="3"/>
      <c r="BY240" s="387">
        <f t="shared" si="544"/>
        <v>21</v>
      </c>
      <c r="BZ240" s="382">
        <f t="shared" si="553"/>
        <v>17</v>
      </c>
      <c r="CA240" s="382">
        <f t="shared" si="554"/>
        <v>14</v>
      </c>
      <c r="CB240" s="382">
        <f t="shared" si="555"/>
        <v>8</v>
      </c>
      <c r="CC240" s="382">
        <f t="shared" si="643"/>
        <v>4</v>
      </c>
      <c r="CD240" s="382">
        <f t="shared" si="644"/>
        <v>4</v>
      </c>
      <c r="CE240" s="382">
        <f t="shared" si="645"/>
        <v>0</v>
      </c>
      <c r="CF240" s="382">
        <f t="shared" si="646"/>
        <v>0</v>
      </c>
      <c r="CG240" s="382">
        <f t="shared" si="647"/>
        <v>0</v>
      </c>
      <c r="CH240" s="382">
        <f t="shared" si="648"/>
        <v>4</v>
      </c>
      <c r="CI240" s="382">
        <f t="shared" si="649"/>
        <v>4</v>
      </c>
      <c r="CJ240" s="382">
        <f t="shared" si="650"/>
        <v>3</v>
      </c>
      <c r="CK240" s="388">
        <f t="shared" si="651"/>
        <v>6</v>
      </c>
      <c r="CL240" s="3"/>
      <c r="CM240" s="384">
        <f t="shared" si="545"/>
        <v>0</v>
      </c>
      <c r="CN240" s="385">
        <f t="shared" si="556"/>
        <v>0</v>
      </c>
      <c r="CO240" s="385">
        <f t="shared" si="637"/>
        <v>0</v>
      </c>
      <c r="CP240" s="385">
        <f t="shared" si="652"/>
        <v>0</v>
      </c>
      <c r="CQ240" s="385">
        <f t="shared" si="653"/>
        <v>0</v>
      </c>
      <c r="CR240" s="385">
        <f t="shared" si="653"/>
        <v>0</v>
      </c>
      <c r="CS240" s="385">
        <f t="shared" si="653"/>
        <v>0</v>
      </c>
      <c r="CT240" s="385">
        <f t="shared" si="653"/>
        <v>0</v>
      </c>
      <c r="CU240" s="385">
        <f t="shared" si="653"/>
        <v>4</v>
      </c>
      <c r="CV240" s="385">
        <f t="shared" si="653"/>
        <v>0</v>
      </c>
      <c r="CW240" s="385">
        <f t="shared" si="653"/>
        <v>3</v>
      </c>
      <c r="CX240" s="386">
        <f t="shared" si="653"/>
        <v>3</v>
      </c>
      <c r="CY240" s="3"/>
      <c r="CZ240" s="586"/>
      <c r="DA240" s="582">
        <v>10</v>
      </c>
      <c r="DB240" s="391">
        <v>34</v>
      </c>
      <c r="DC240" s="576">
        <v>24</v>
      </c>
      <c r="DD240" s="389">
        <v>0</v>
      </c>
      <c r="DE240" s="390">
        <v>0</v>
      </c>
      <c r="DF240" s="390">
        <v>0</v>
      </c>
      <c r="DG240" s="390">
        <v>0</v>
      </c>
      <c r="DH240" s="390">
        <f t="shared" si="557"/>
        <v>0</v>
      </c>
      <c r="DI240" s="390"/>
      <c r="DJ240" s="390"/>
      <c r="DK240" s="390"/>
      <c r="DL240" s="390"/>
      <c r="DM240" s="390"/>
      <c r="DN240" s="390"/>
      <c r="DO240" s="390"/>
      <c r="DP240" s="391">
        <f t="shared" si="558"/>
        <v>0</v>
      </c>
      <c r="DQ240" s="376"/>
      <c r="DR240" s="376"/>
      <c r="DS240" s="385">
        <v>1</v>
      </c>
      <c r="DT240" s="385">
        <v>2</v>
      </c>
      <c r="DU240" s="385">
        <v>1467</v>
      </c>
      <c r="DV240" s="385" t="s">
        <v>2620</v>
      </c>
      <c r="DW240" s="385">
        <v>71</v>
      </c>
      <c r="DX240" s="385" t="s">
        <v>2661</v>
      </c>
      <c r="DY240" s="385">
        <v>0</v>
      </c>
      <c r="DZ240" s="14">
        <v>149034</v>
      </c>
      <c r="EA240" s="426"/>
      <c r="EB240" s="398">
        <v>20</v>
      </c>
      <c r="EC240" s="398" t="s">
        <v>1369</v>
      </c>
      <c r="ED240" s="398" t="s">
        <v>1370</v>
      </c>
      <c r="EF240" s="601">
        <f t="shared" si="559"/>
        <v>157.5</v>
      </c>
      <c r="EG240" s="597">
        <f t="shared" si="560"/>
        <v>4</v>
      </c>
      <c r="EI240" s="605">
        <f t="shared" si="513"/>
        <v>21</v>
      </c>
    </row>
    <row r="241" spans="1:139" s="372" customFormat="1" ht="16.149999999999999" hidden="1" customHeight="1">
      <c r="A241" s="573" t="s">
        <v>1246</v>
      </c>
      <c r="B241" s="566" t="s">
        <v>509</v>
      </c>
      <c r="C241" s="567" t="s">
        <v>510</v>
      </c>
      <c r="D241" s="568" t="s">
        <v>51</v>
      </c>
      <c r="E241" s="568" t="s">
        <v>117</v>
      </c>
      <c r="F241" s="568" t="s">
        <v>496</v>
      </c>
      <c r="G241" s="570" t="s">
        <v>504</v>
      </c>
      <c r="H241" s="568" t="s">
        <v>182</v>
      </c>
      <c r="I241" s="568" t="s">
        <v>491</v>
      </c>
      <c r="J241" s="568" t="s">
        <v>131</v>
      </c>
      <c r="K241" s="393">
        <v>0</v>
      </c>
      <c r="L241" s="393" t="s">
        <v>2130</v>
      </c>
      <c r="M241" s="396" t="s">
        <v>2492</v>
      </c>
      <c r="N241" s="392">
        <v>44134</v>
      </c>
      <c r="O241" s="408">
        <v>3</v>
      </c>
      <c r="P241" s="14">
        <v>145991</v>
      </c>
      <c r="Q241" s="14">
        <v>145991</v>
      </c>
      <c r="R241" s="576">
        <v>0</v>
      </c>
      <c r="S241" s="391">
        <v>0</v>
      </c>
      <c r="T241" s="382">
        <v>0</v>
      </c>
      <c r="U241" s="382">
        <v>8</v>
      </c>
      <c r="V241" s="423">
        <v>0</v>
      </c>
      <c r="W241" s="1882">
        <v>0</v>
      </c>
      <c r="X241" s="382">
        <f t="shared" si="562"/>
        <v>8</v>
      </c>
      <c r="Y241" s="423">
        <v>0</v>
      </c>
      <c r="Z241" s="1882">
        <v>1</v>
      </c>
      <c r="AA241" s="382">
        <f t="shared" si="546"/>
        <v>7</v>
      </c>
      <c r="AB241" s="423">
        <v>0</v>
      </c>
      <c r="AC241" s="1882">
        <v>0</v>
      </c>
      <c r="AD241" s="569">
        <v>1.875</v>
      </c>
      <c r="AE241" s="569">
        <v>1.875</v>
      </c>
      <c r="AF241" s="382">
        <f t="shared" si="639"/>
        <v>4</v>
      </c>
      <c r="AG241" s="382">
        <f t="shared" si="639"/>
        <v>0</v>
      </c>
      <c r="AH241" s="382">
        <f t="shared" si="639"/>
        <v>0</v>
      </c>
      <c r="AI241" s="382">
        <f t="shared" si="639"/>
        <v>0</v>
      </c>
      <c r="AJ241" s="382">
        <f t="shared" si="639"/>
        <v>3.5</v>
      </c>
      <c r="AK241" s="382">
        <f t="shared" si="640"/>
        <v>4</v>
      </c>
      <c r="AL241" s="382">
        <f t="shared" si="640"/>
        <v>0.875</v>
      </c>
      <c r="AM241" s="382">
        <f t="shared" si="640"/>
        <v>1</v>
      </c>
      <c r="AN241" s="453">
        <f t="shared" si="641"/>
        <v>0</v>
      </c>
      <c r="AO241" s="457">
        <f t="shared" si="642"/>
        <v>0</v>
      </c>
      <c r="AP241" s="455">
        <f t="shared" si="642"/>
        <v>0</v>
      </c>
      <c r="AQ241" s="383">
        <f t="shared" si="642"/>
        <v>0</v>
      </c>
      <c r="AR241" s="383">
        <f t="shared" si="642"/>
        <v>0</v>
      </c>
      <c r="AS241" s="383">
        <f t="shared" si="642"/>
        <v>4</v>
      </c>
      <c r="AT241" s="383">
        <f t="shared" si="642"/>
        <v>0</v>
      </c>
      <c r="AU241" s="383">
        <f t="shared" si="642"/>
        <v>1</v>
      </c>
      <c r="AV241" s="383">
        <f t="shared" si="642"/>
        <v>0</v>
      </c>
      <c r="AW241" s="383">
        <f t="shared" si="642"/>
        <v>0</v>
      </c>
      <c r="AX241" s="383">
        <f t="shared" si="547"/>
        <v>8</v>
      </c>
      <c r="AY241" s="383">
        <v>0</v>
      </c>
      <c r="AZ241" s="383">
        <f t="shared" si="561"/>
        <v>0</v>
      </c>
      <c r="BA241" s="382">
        <f t="shared" si="548"/>
        <v>7</v>
      </c>
      <c r="BB241" s="423">
        <v>0</v>
      </c>
      <c r="BC241" s="506">
        <f t="shared" si="541"/>
        <v>0</v>
      </c>
      <c r="BD241" s="382">
        <f t="shared" si="542"/>
        <v>1</v>
      </c>
      <c r="BE241" s="453">
        <f t="shared" si="543"/>
        <v>0</v>
      </c>
      <c r="BF241" s="382">
        <f t="shared" si="549"/>
        <v>0</v>
      </c>
      <c r="BG241" s="1882">
        <v>3</v>
      </c>
      <c r="BH241" s="1882">
        <v>0</v>
      </c>
      <c r="BI241" s="1882">
        <v>4</v>
      </c>
      <c r="BJ241" s="1882">
        <v>0</v>
      </c>
      <c r="BK241" s="1882">
        <v>0</v>
      </c>
      <c r="BL241" s="1882">
        <v>0</v>
      </c>
      <c r="BM241" s="1882">
        <v>0</v>
      </c>
      <c r="BN241" s="1882">
        <v>4</v>
      </c>
      <c r="BO241" s="1882">
        <v>0</v>
      </c>
      <c r="BP241" s="1882">
        <v>1</v>
      </c>
      <c r="BQ241" s="1882">
        <v>0</v>
      </c>
      <c r="BR241" s="1882">
        <v>0</v>
      </c>
      <c r="BS241" s="1882">
        <v>0</v>
      </c>
      <c r="BT241" s="13"/>
      <c r="BU241" s="384">
        <f t="shared" si="550"/>
        <v>24</v>
      </c>
      <c r="BV241" s="385">
        <f t="shared" si="551"/>
        <v>6</v>
      </c>
      <c r="BW241" s="386">
        <f t="shared" si="552"/>
        <v>7</v>
      </c>
      <c r="BX241" s="3"/>
      <c r="BY241" s="387">
        <f t="shared" si="544"/>
        <v>8</v>
      </c>
      <c r="BZ241" s="382">
        <f t="shared" si="553"/>
        <v>8</v>
      </c>
      <c r="CA241" s="382">
        <f t="shared" si="554"/>
        <v>7</v>
      </c>
      <c r="CB241" s="382">
        <f t="shared" si="555"/>
        <v>7</v>
      </c>
      <c r="CC241" s="382">
        <f t="shared" si="643"/>
        <v>4</v>
      </c>
      <c r="CD241" s="382">
        <f t="shared" si="644"/>
        <v>4</v>
      </c>
      <c r="CE241" s="382">
        <f t="shared" si="645"/>
        <v>0</v>
      </c>
      <c r="CF241" s="382">
        <f t="shared" si="646"/>
        <v>0</v>
      </c>
      <c r="CG241" s="382">
        <f t="shared" si="647"/>
        <v>0</v>
      </c>
      <c r="CH241" s="382">
        <f t="shared" si="648"/>
        <v>4</v>
      </c>
      <c r="CI241" s="382">
        <f t="shared" si="649"/>
        <v>4</v>
      </c>
      <c r="CJ241" s="382">
        <f t="shared" si="650"/>
        <v>1</v>
      </c>
      <c r="CK241" s="388">
        <f t="shared" si="651"/>
        <v>1</v>
      </c>
      <c r="CL241" s="3"/>
      <c r="CM241" s="384">
        <f t="shared" si="545"/>
        <v>0</v>
      </c>
      <c r="CN241" s="385">
        <f t="shared" si="556"/>
        <v>0</v>
      </c>
      <c r="CO241" s="385">
        <f t="shared" si="637"/>
        <v>0</v>
      </c>
      <c r="CP241" s="385">
        <f t="shared" si="652"/>
        <v>0</v>
      </c>
      <c r="CQ241" s="385">
        <f t="shared" si="653"/>
        <v>0</v>
      </c>
      <c r="CR241" s="385">
        <f t="shared" si="653"/>
        <v>0</v>
      </c>
      <c r="CS241" s="385">
        <f t="shared" si="653"/>
        <v>0</v>
      </c>
      <c r="CT241" s="385">
        <f t="shared" si="653"/>
        <v>0</v>
      </c>
      <c r="CU241" s="385">
        <f t="shared" si="653"/>
        <v>4</v>
      </c>
      <c r="CV241" s="385">
        <f t="shared" si="653"/>
        <v>0</v>
      </c>
      <c r="CW241" s="385">
        <f t="shared" si="653"/>
        <v>1</v>
      </c>
      <c r="CX241" s="386">
        <f t="shared" si="653"/>
        <v>0</v>
      </c>
      <c r="CY241" s="3"/>
      <c r="CZ241" s="586">
        <v>2</v>
      </c>
      <c r="DA241" s="582">
        <v>7</v>
      </c>
      <c r="DB241" s="391">
        <v>35</v>
      </c>
      <c r="DC241" s="576">
        <v>0</v>
      </c>
      <c r="DD241" s="389">
        <v>0</v>
      </c>
      <c r="DE241" s="390">
        <v>0</v>
      </c>
      <c r="DF241" s="390">
        <v>0</v>
      </c>
      <c r="DG241" s="390">
        <v>0</v>
      </c>
      <c r="DH241" s="390">
        <f t="shared" si="557"/>
        <v>0</v>
      </c>
      <c r="DI241" s="390"/>
      <c r="DJ241" s="390"/>
      <c r="DK241" s="390"/>
      <c r="DL241" s="390"/>
      <c r="DM241" s="390"/>
      <c r="DN241" s="390"/>
      <c r="DO241" s="390"/>
      <c r="DP241" s="391">
        <f t="shared" si="558"/>
        <v>0</v>
      </c>
      <c r="DQ241" s="376"/>
      <c r="DR241" s="376"/>
      <c r="DS241" s="385">
        <v>1</v>
      </c>
      <c r="DT241" s="385">
        <v>2</v>
      </c>
      <c r="DU241" s="385">
        <v>1471</v>
      </c>
      <c r="DV241" s="385" t="s">
        <v>2620</v>
      </c>
      <c r="DW241" s="385">
        <v>71</v>
      </c>
      <c r="DX241" s="385" t="s">
        <v>2661</v>
      </c>
      <c r="DY241" s="385">
        <v>0</v>
      </c>
      <c r="DZ241" s="14">
        <v>145991</v>
      </c>
      <c r="EA241" s="426"/>
      <c r="EB241" s="398">
        <v>19</v>
      </c>
      <c r="EC241" s="398" t="s">
        <v>1369</v>
      </c>
      <c r="ED241" s="398" t="s">
        <v>1370</v>
      </c>
      <c r="EF241" s="601" t="str">
        <f t="shared" si="559"/>
        <v>ok</v>
      </c>
      <c r="EG241" s="597">
        <f t="shared" si="560"/>
        <v>0</v>
      </c>
      <c r="EI241" s="605">
        <f t="shared" si="513"/>
        <v>8</v>
      </c>
    </row>
    <row r="242" spans="1:139" s="372" customFormat="1" ht="16.149999999999999" hidden="1" customHeight="1">
      <c r="A242" s="573" t="s">
        <v>1246</v>
      </c>
      <c r="B242" s="531" t="s">
        <v>1189</v>
      </c>
      <c r="C242" s="532" t="s">
        <v>1189</v>
      </c>
      <c r="D242" s="533" t="s">
        <v>51</v>
      </c>
      <c r="E242" s="393" t="s">
        <v>472</v>
      </c>
      <c r="F242" s="393" t="s">
        <v>1226</v>
      </c>
      <c r="G242" s="395">
        <v>93</v>
      </c>
      <c r="H242" s="393" t="s">
        <v>107</v>
      </c>
      <c r="I242" s="393" t="s">
        <v>1203</v>
      </c>
      <c r="J242" s="393" t="s">
        <v>48</v>
      </c>
      <c r="K242" s="393"/>
      <c r="L242" s="393" t="s">
        <v>47</v>
      </c>
      <c r="M242" s="396"/>
      <c r="N242" s="392">
        <v>44559</v>
      </c>
      <c r="O242" s="408">
        <v>3</v>
      </c>
      <c r="P242" s="14">
        <v>100357</v>
      </c>
      <c r="Q242" s="14">
        <v>100357</v>
      </c>
      <c r="R242" s="576">
        <v>2154</v>
      </c>
      <c r="S242" s="391">
        <v>324</v>
      </c>
      <c r="T242" s="382">
        <v>35</v>
      </c>
      <c r="U242" s="382">
        <v>608</v>
      </c>
      <c r="V242" s="423">
        <v>0</v>
      </c>
      <c r="W242" s="1882">
        <v>50</v>
      </c>
      <c r="X242" s="382">
        <f t="shared" si="562"/>
        <v>558</v>
      </c>
      <c r="Y242" s="423">
        <v>0</v>
      </c>
      <c r="Z242" s="1882">
        <v>50</v>
      </c>
      <c r="AA242" s="382">
        <f t="shared" si="546"/>
        <v>508</v>
      </c>
      <c r="AB242" s="423">
        <v>0</v>
      </c>
      <c r="AC242" s="1882">
        <v>120</v>
      </c>
      <c r="AD242" s="569">
        <v>1.875</v>
      </c>
      <c r="AE242" s="569">
        <v>1.875</v>
      </c>
      <c r="AF242" s="382">
        <f t="shared" ref="AF242:AJ244" si="654">IF($AD242&lt;=1,$AD242*BG242,IF($AD242&lt;=2,BG242+(($AD242-1)*BH242),BG242+BH242+BI242))</f>
        <v>282.5</v>
      </c>
      <c r="AG242" s="382">
        <f t="shared" si="654"/>
        <v>288.125</v>
      </c>
      <c r="AH242" s="382">
        <f t="shared" si="654"/>
        <v>419.75</v>
      </c>
      <c r="AI242" s="382">
        <f t="shared" si="654"/>
        <v>301.375</v>
      </c>
      <c r="AJ242" s="382">
        <f t="shared" si="654"/>
        <v>171.5</v>
      </c>
      <c r="AK242" s="382">
        <f t="shared" ref="AK242:AM244" si="655">IF($AE242&lt;=1,$AE242*BL242,IF($AE242&lt;=2,BL242+(($AE242-1)*BM242),BL242+BM242+BN242))</f>
        <v>219.125</v>
      </c>
      <c r="AL242" s="382">
        <f t="shared" si="655"/>
        <v>254.75</v>
      </c>
      <c r="AM242" s="382">
        <f t="shared" si="655"/>
        <v>272.875</v>
      </c>
      <c r="AN242" s="453">
        <f>IF($AD242&lt;=1,$AD242*BO242,IF($AD242&lt;=2,BO242+(($AD242-1)*BP242),BO242+BP242+BQ242))</f>
        <v>281.5</v>
      </c>
      <c r="AO242" s="457">
        <f t="shared" ref="AO242:AO244" si="656">ROUND(IF(AA242-AC242-AF242&gt;0,0,AF242+AC242-AA242),0)</f>
        <v>0</v>
      </c>
      <c r="AP242" s="455">
        <f t="shared" ref="AP242:AW244" si="657">ROUND(IF(CB242-AG242-BG242&gt;0,0,BG242+AG242-CB242),0)</f>
        <v>95</v>
      </c>
      <c r="AQ242" s="383">
        <f t="shared" si="657"/>
        <v>232</v>
      </c>
      <c r="AR242" s="383">
        <f t="shared" si="657"/>
        <v>96</v>
      </c>
      <c r="AS242" s="383">
        <f t="shared" si="657"/>
        <v>105</v>
      </c>
      <c r="AT242" s="383">
        <f t="shared" si="657"/>
        <v>124</v>
      </c>
      <c r="AU242" s="383">
        <f t="shared" si="657"/>
        <v>144</v>
      </c>
      <c r="AV242" s="383">
        <f t="shared" si="657"/>
        <v>145</v>
      </c>
      <c r="AW242" s="383">
        <f t="shared" si="657"/>
        <v>155</v>
      </c>
      <c r="AX242" s="383">
        <f t="shared" si="547"/>
        <v>608</v>
      </c>
      <c r="AY242" s="383"/>
      <c r="AZ242" s="383">
        <f t="shared" si="561"/>
        <v>0</v>
      </c>
      <c r="BA242" s="382">
        <f t="shared" si="548"/>
        <v>388</v>
      </c>
      <c r="BB242" s="423">
        <v>0</v>
      </c>
      <c r="BC242" s="506">
        <f t="shared" si="541"/>
        <v>50</v>
      </c>
      <c r="BD242" s="382">
        <f t="shared" si="542"/>
        <v>50</v>
      </c>
      <c r="BE242" s="453">
        <f t="shared" si="543"/>
        <v>120</v>
      </c>
      <c r="BF242" s="382">
        <f t="shared" si="549"/>
        <v>-122</v>
      </c>
      <c r="BG242" s="1882">
        <v>195</v>
      </c>
      <c r="BH242" s="1882">
        <v>100</v>
      </c>
      <c r="BI242" s="1882">
        <v>215</v>
      </c>
      <c r="BJ242" s="1882">
        <v>234</v>
      </c>
      <c r="BK242" s="1882">
        <v>77</v>
      </c>
      <c r="BL242" s="1882">
        <v>108</v>
      </c>
      <c r="BM242" s="1882">
        <v>127</v>
      </c>
      <c r="BN242" s="1882">
        <v>146</v>
      </c>
      <c r="BO242" s="1882">
        <v>145</v>
      </c>
      <c r="BP242" s="1882">
        <v>156</v>
      </c>
      <c r="BQ242" s="1882">
        <v>164</v>
      </c>
      <c r="BR242" s="1882">
        <v>175</v>
      </c>
      <c r="BS242" s="1882">
        <v>187</v>
      </c>
      <c r="BT242" s="13"/>
      <c r="BU242" s="384">
        <f t="shared" si="550"/>
        <v>8.290909090909091</v>
      </c>
      <c r="BV242" s="385">
        <f t="shared" si="551"/>
        <v>4.5863013698630137</v>
      </c>
      <c r="BW242" s="386">
        <f t="shared" si="552"/>
        <v>3.6722891566265061</v>
      </c>
      <c r="BX242" s="3"/>
      <c r="BY242" s="387">
        <f t="shared" si="544"/>
        <v>608</v>
      </c>
      <c r="BZ242" s="382">
        <f t="shared" si="553"/>
        <v>558</v>
      </c>
      <c r="CA242" s="382">
        <f t="shared" si="554"/>
        <v>508</v>
      </c>
      <c r="CB242" s="382">
        <f t="shared" si="555"/>
        <v>388</v>
      </c>
      <c r="CC242" s="382">
        <f t="shared" si="643"/>
        <v>288</v>
      </c>
      <c r="CD242" s="382">
        <f t="shared" si="644"/>
        <v>420</v>
      </c>
      <c r="CE242" s="382">
        <f t="shared" si="645"/>
        <v>301</v>
      </c>
      <c r="CF242" s="382">
        <f t="shared" si="646"/>
        <v>172</v>
      </c>
      <c r="CG242" s="382">
        <f t="shared" si="647"/>
        <v>219</v>
      </c>
      <c r="CH242" s="382">
        <f t="shared" si="648"/>
        <v>255</v>
      </c>
      <c r="CI242" s="382">
        <f t="shared" si="649"/>
        <v>273</v>
      </c>
      <c r="CJ242" s="382">
        <f t="shared" si="650"/>
        <v>282</v>
      </c>
      <c r="CK242" s="388">
        <f t="shared" si="651"/>
        <v>292</v>
      </c>
      <c r="CL242" s="3"/>
      <c r="CM242" s="384">
        <f t="shared" si="545"/>
        <v>0</v>
      </c>
      <c r="CN242" s="385">
        <f t="shared" si="556"/>
        <v>0</v>
      </c>
      <c r="CO242" s="385">
        <f t="shared" ref="CO242:CW244" si="658">AO242</f>
        <v>0</v>
      </c>
      <c r="CP242" s="385">
        <f t="shared" si="658"/>
        <v>95</v>
      </c>
      <c r="CQ242" s="385">
        <f t="shared" si="658"/>
        <v>232</v>
      </c>
      <c r="CR242" s="385">
        <f t="shared" si="658"/>
        <v>96</v>
      </c>
      <c r="CS242" s="385">
        <f t="shared" si="658"/>
        <v>105</v>
      </c>
      <c r="CT242" s="385">
        <f t="shared" si="658"/>
        <v>124</v>
      </c>
      <c r="CU242" s="385">
        <f t="shared" si="658"/>
        <v>144</v>
      </c>
      <c r="CV242" s="385">
        <f t="shared" si="658"/>
        <v>145</v>
      </c>
      <c r="CW242" s="385">
        <f t="shared" si="658"/>
        <v>155</v>
      </c>
      <c r="CX242" s="386">
        <f>AW242</f>
        <v>155</v>
      </c>
      <c r="CY242" s="3"/>
      <c r="CZ242" s="586">
        <v>3183</v>
      </c>
      <c r="DA242" s="582">
        <v>3018</v>
      </c>
      <c r="DB242" s="391">
        <v>2213</v>
      </c>
      <c r="DC242" s="576">
        <v>2154</v>
      </c>
      <c r="DD242" s="389">
        <v>4</v>
      </c>
      <c r="DE242" s="390">
        <v>169</v>
      </c>
      <c r="DF242" s="390">
        <v>62</v>
      </c>
      <c r="DG242" s="390">
        <v>54</v>
      </c>
      <c r="DH242" s="390">
        <f t="shared" si="557"/>
        <v>35</v>
      </c>
      <c r="DI242" s="390"/>
      <c r="DJ242" s="390"/>
      <c r="DK242" s="390"/>
      <c r="DL242" s="390"/>
      <c r="DM242" s="390"/>
      <c r="DN242" s="390"/>
      <c r="DO242" s="390"/>
      <c r="DP242" s="391">
        <f t="shared" si="558"/>
        <v>324</v>
      </c>
      <c r="DQ242" s="376"/>
      <c r="DR242" s="376"/>
      <c r="DS242" s="385">
        <v>4</v>
      </c>
      <c r="DT242" s="385">
        <v>4</v>
      </c>
      <c r="DU242" s="385">
        <v>379</v>
      </c>
      <c r="DV242" s="385" t="s">
        <v>2620</v>
      </c>
      <c r="DW242" s="385">
        <v>71</v>
      </c>
      <c r="DX242" s="385" t="s">
        <v>2663</v>
      </c>
      <c r="DY242" s="385">
        <v>0</v>
      </c>
      <c r="DZ242" s="14">
        <v>100357</v>
      </c>
      <c r="EA242" s="426"/>
      <c r="EB242" s="398">
        <v>17</v>
      </c>
      <c r="EC242" s="398" t="s">
        <v>1369</v>
      </c>
      <c r="ED242" s="398" t="s">
        <v>1370</v>
      </c>
      <c r="EF242" s="601">
        <f t="shared" si="559"/>
        <v>364.8</v>
      </c>
      <c r="EG242" s="597">
        <f t="shared" si="560"/>
        <v>50</v>
      </c>
      <c r="EI242" s="605">
        <f t="shared" si="513"/>
        <v>643</v>
      </c>
    </row>
    <row r="243" spans="1:139" s="372" customFormat="1" ht="16.149999999999999" hidden="1" customHeight="1">
      <c r="A243" s="573" t="s">
        <v>1384</v>
      </c>
      <c r="B243" s="407" t="s">
        <v>1707</v>
      </c>
      <c r="C243" s="530" t="s">
        <v>519</v>
      </c>
      <c r="D243" s="393" t="s">
        <v>51</v>
      </c>
      <c r="E243" s="393" t="s">
        <v>1078</v>
      </c>
      <c r="F243" s="393" t="s">
        <v>520</v>
      </c>
      <c r="G243" s="393">
        <v>84</v>
      </c>
      <c r="H243" s="393" t="s">
        <v>73</v>
      </c>
      <c r="I243" s="398" t="s">
        <v>521</v>
      </c>
      <c r="J243" s="393" t="s">
        <v>48</v>
      </c>
      <c r="K243" s="393"/>
      <c r="L243" s="393" t="s">
        <v>47</v>
      </c>
      <c r="M243" s="396"/>
      <c r="N243" s="392">
        <v>45076</v>
      </c>
      <c r="O243" s="408">
        <v>3</v>
      </c>
      <c r="P243" s="14">
        <v>53071</v>
      </c>
      <c r="Q243" s="14">
        <v>53071</v>
      </c>
      <c r="R243" s="576">
        <v>622</v>
      </c>
      <c r="S243" s="391">
        <v>135</v>
      </c>
      <c r="T243" s="382">
        <v>24</v>
      </c>
      <c r="U243" s="382">
        <v>128</v>
      </c>
      <c r="V243" s="423">
        <v>48</v>
      </c>
      <c r="W243" s="1882">
        <v>24</v>
      </c>
      <c r="X243" s="382">
        <f t="shared" si="562"/>
        <v>152</v>
      </c>
      <c r="Y243" s="423">
        <v>0</v>
      </c>
      <c r="Z243" s="1882">
        <v>40</v>
      </c>
      <c r="AA243" s="382">
        <f t="shared" si="546"/>
        <v>112</v>
      </c>
      <c r="AB243" s="423">
        <v>0</v>
      </c>
      <c r="AC243" s="1882">
        <v>40</v>
      </c>
      <c r="AD243" s="569">
        <v>1.875</v>
      </c>
      <c r="AE243" s="569">
        <v>1.875</v>
      </c>
      <c r="AF243" s="382">
        <f t="shared" si="654"/>
        <v>83.75</v>
      </c>
      <c r="AG243" s="382">
        <f t="shared" si="654"/>
        <v>120.875</v>
      </c>
      <c r="AH243" s="382">
        <f t="shared" si="654"/>
        <v>158.875</v>
      </c>
      <c r="AI243" s="382">
        <f t="shared" si="654"/>
        <v>114.375</v>
      </c>
      <c r="AJ243" s="382">
        <f t="shared" si="654"/>
        <v>64.875</v>
      </c>
      <c r="AK243" s="382">
        <f t="shared" si="655"/>
        <v>83</v>
      </c>
      <c r="AL243" s="382">
        <f t="shared" si="655"/>
        <v>96.125</v>
      </c>
      <c r="AM243" s="382">
        <f t="shared" si="655"/>
        <v>103.125</v>
      </c>
      <c r="AN243" s="453">
        <f>IF($AD243&lt;=1,$AD243*BO243,IF($AD243&lt;=2,BO243+(($AD243-1)*BP243),BO243+BP243+BQ243))</f>
        <v>106.625</v>
      </c>
      <c r="AO243" s="457">
        <f t="shared" si="656"/>
        <v>12</v>
      </c>
      <c r="AP243" s="455">
        <f t="shared" si="657"/>
        <v>77</v>
      </c>
      <c r="AQ243" s="383">
        <f t="shared" si="657"/>
        <v>88</v>
      </c>
      <c r="AR243" s="383">
        <f t="shared" si="657"/>
        <v>36</v>
      </c>
      <c r="AS243" s="383">
        <f t="shared" si="657"/>
        <v>40</v>
      </c>
      <c r="AT243" s="383">
        <f t="shared" si="657"/>
        <v>47</v>
      </c>
      <c r="AU243" s="383">
        <f t="shared" si="657"/>
        <v>54</v>
      </c>
      <c r="AV243" s="383">
        <f t="shared" si="657"/>
        <v>55</v>
      </c>
      <c r="AW243" s="383">
        <f t="shared" si="657"/>
        <v>59</v>
      </c>
      <c r="AX243" s="383">
        <f t="shared" si="547"/>
        <v>176</v>
      </c>
      <c r="AY243" s="383"/>
      <c r="AZ243" s="383">
        <f t="shared" si="561"/>
        <v>12</v>
      </c>
      <c r="BA243" s="382">
        <f t="shared" si="548"/>
        <v>72</v>
      </c>
      <c r="BB243" s="423">
        <v>0</v>
      </c>
      <c r="BC243" s="506">
        <f t="shared" si="541"/>
        <v>24</v>
      </c>
      <c r="BD243" s="382">
        <f t="shared" si="542"/>
        <v>40</v>
      </c>
      <c r="BE243" s="453">
        <f t="shared" si="543"/>
        <v>40</v>
      </c>
      <c r="BF243" s="382">
        <f t="shared" si="549"/>
        <v>-147</v>
      </c>
      <c r="BG243" s="1882">
        <v>40</v>
      </c>
      <c r="BH243" s="1882">
        <v>50</v>
      </c>
      <c r="BI243" s="1882">
        <v>81</v>
      </c>
      <c r="BJ243" s="1882">
        <v>89</v>
      </c>
      <c r="BK243" s="1882">
        <v>29</v>
      </c>
      <c r="BL243" s="1882">
        <v>41</v>
      </c>
      <c r="BM243" s="1882">
        <v>48</v>
      </c>
      <c r="BN243" s="1882">
        <v>55</v>
      </c>
      <c r="BO243" s="1882">
        <v>55</v>
      </c>
      <c r="BP243" s="1882">
        <v>59</v>
      </c>
      <c r="BQ243" s="1882">
        <v>62</v>
      </c>
      <c r="BR243" s="1882">
        <v>66</v>
      </c>
      <c r="BS243" s="1882">
        <v>71</v>
      </c>
      <c r="BT243" s="13"/>
      <c r="BU243" s="384">
        <f t="shared" si="550"/>
        <v>3.6923076923076925</v>
      </c>
      <c r="BV243" s="385">
        <f t="shared" si="551"/>
        <v>3.8</v>
      </c>
      <c r="BW243" s="386">
        <f t="shared" si="552"/>
        <v>2.64</v>
      </c>
      <c r="BX243" s="3"/>
      <c r="BY243" s="387">
        <f t="shared" si="544"/>
        <v>128</v>
      </c>
      <c r="BZ243" s="382">
        <f t="shared" si="553"/>
        <v>152</v>
      </c>
      <c r="CA243" s="382">
        <f t="shared" si="554"/>
        <v>112</v>
      </c>
      <c r="CB243" s="382">
        <f t="shared" si="555"/>
        <v>84</v>
      </c>
      <c r="CC243" s="382">
        <f t="shared" si="643"/>
        <v>121</v>
      </c>
      <c r="CD243" s="382">
        <f t="shared" si="644"/>
        <v>159</v>
      </c>
      <c r="CE243" s="382">
        <f t="shared" si="645"/>
        <v>114</v>
      </c>
      <c r="CF243" s="382">
        <f t="shared" si="646"/>
        <v>65</v>
      </c>
      <c r="CG243" s="382">
        <f t="shared" si="647"/>
        <v>83</v>
      </c>
      <c r="CH243" s="382">
        <f t="shared" si="648"/>
        <v>96</v>
      </c>
      <c r="CI243" s="382">
        <f t="shared" si="649"/>
        <v>103</v>
      </c>
      <c r="CJ243" s="382">
        <f t="shared" si="650"/>
        <v>107</v>
      </c>
      <c r="CK243" s="388">
        <f t="shared" si="651"/>
        <v>111</v>
      </c>
      <c r="CL243" s="3"/>
      <c r="CM243" s="384">
        <f t="shared" si="545"/>
        <v>48</v>
      </c>
      <c r="CN243" s="385">
        <f t="shared" si="556"/>
        <v>0</v>
      </c>
      <c r="CO243" s="385">
        <f t="shared" si="658"/>
        <v>12</v>
      </c>
      <c r="CP243" s="385">
        <f t="shared" si="658"/>
        <v>77</v>
      </c>
      <c r="CQ243" s="385">
        <f t="shared" si="658"/>
        <v>88</v>
      </c>
      <c r="CR243" s="385">
        <f t="shared" si="658"/>
        <v>36</v>
      </c>
      <c r="CS243" s="385">
        <f t="shared" si="658"/>
        <v>40</v>
      </c>
      <c r="CT243" s="385">
        <f t="shared" si="658"/>
        <v>47</v>
      </c>
      <c r="CU243" s="385">
        <f t="shared" si="658"/>
        <v>54</v>
      </c>
      <c r="CV243" s="385">
        <f t="shared" si="658"/>
        <v>55</v>
      </c>
      <c r="CW243" s="385">
        <f t="shared" si="658"/>
        <v>59</v>
      </c>
      <c r="CX243" s="386">
        <f>AW243</f>
        <v>59</v>
      </c>
      <c r="CY243" s="3"/>
      <c r="CZ243" s="586"/>
      <c r="DA243" s="582">
        <v>272</v>
      </c>
      <c r="DB243" s="391">
        <v>674</v>
      </c>
      <c r="DC243" s="576">
        <v>622</v>
      </c>
      <c r="DD243" s="389">
        <v>8</v>
      </c>
      <c r="DE243" s="390">
        <v>22</v>
      </c>
      <c r="DF243" s="390">
        <v>57</v>
      </c>
      <c r="DG243" s="390">
        <v>24</v>
      </c>
      <c r="DH243" s="390">
        <f t="shared" si="557"/>
        <v>24</v>
      </c>
      <c r="DI243" s="390"/>
      <c r="DJ243" s="390"/>
      <c r="DK243" s="390"/>
      <c r="DL243" s="390"/>
      <c r="DM243" s="390"/>
      <c r="DN243" s="390"/>
      <c r="DO243" s="390"/>
      <c r="DP243" s="391">
        <f t="shared" si="558"/>
        <v>135</v>
      </c>
      <c r="DQ243" s="376"/>
      <c r="DR243" s="376"/>
      <c r="DS243" s="385">
        <v>4</v>
      </c>
      <c r="DT243" s="385">
        <v>4</v>
      </c>
      <c r="DU243" s="385">
        <v>1010</v>
      </c>
      <c r="DV243" s="385" t="s">
        <v>2620</v>
      </c>
      <c r="DW243" s="385">
        <v>70</v>
      </c>
      <c r="DX243" s="385" t="s">
        <v>2664</v>
      </c>
      <c r="DY243" s="385">
        <v>0</v>
      </c>
      <c r="DZ243" s="14">
        <v>53071</v>
      </c>
      <c r="EA243" s="426"/>
      <c r="EB243" s="398">
        <v>15</v>
      </c>
      <c r="EC243" s="398" t="s">
        <v>1373</v>
      </c>
      <c r="ED243" s="398" t="s">
        <v>1374</v>
      </c>
      <c r="EF243" s="601">
        <f t="shared" si="559"/>
        <v>160</v>
      </c>
      <c r="EG243" s="597">
        <f t="shared" si="560"/>
        <v>24</v>
      </c>
      <c r="EI243" s="605">
        <f t="shared" si="513"/>
        <v>200</v>
      </c>
    </row>
    <row r="244" spans="1:139" s="372" customFormat="1" ht="16.149999999999999" hidden="1" customHeight="1">
      <c r="A244" s="573" t="s">
        <v>1246</v>
      </c>
      <c r="B244" s="407" t="s">
        <v>1889</v>
      </c>
      <c r="C244" s="530" t="s">
        <v>523</v>
      </c>
      <c r="D244" s="393" t="s">
        <v>51</v>
      </c>
      <c r="E244" s="393" t="s">
        <v>479</v>
      </c>
      <c r="F244" s="393" t="s">
        <v>524</v>
      </c>
      <c r="G244" s="393">
        <v>94</v>
      </c>
      <c r="H244" s="393" t="s">
        <v>107</v>
      </c>
      <c r="I244" s="393" t="s">
        <v>528</v>
      </c>
      <c r="J244" s="393" t="s">
        <v>48</v>
      </c>
      <c r="K244" s="393"/>
      <c r="L244" s="393" t="s">
        <v>47</v>
      </c>
      <c r="M244" s="396"/>
      <c r="N244" s="392">
        <v>45349</v>
      </c>
      <c r="O244" s="408">
        <v>3</v>
      </c>
      <c r="P244" s="14">
        <v>121563</v>
      </c>
      <c r="Q244" s="14">
        <v>121563</v>
      </c>
      <c r="R244" s="576">
        <v>6833</v>
      </c>
      <c r="S244" s="391">
        <v>1757</v>
      </c>
      <c r="T244" s="382">
        <v>543</v>
      </c>
      <c r="U244" s="382">
        <v>317</v>
      </c>
      <c r="V244" s="423">
        <v>1280</v>
      </c>
      <c r="W244" s="1882">
        <v>300</v>
      </c>
      <c r="X244" s="382">
        <f t="shared" si="562"/>
        <v>1297</v>
      </c>
      <c r="Y244" s="423">
        <v>0</v>
      </c>
      <c r="Z244" s="1882">
        <v>400</v>
      </c>
      <c r="AA244" s="382">
        <f t="shared" si="546"/>
        <v>897</v>
      </c>
      <c r="AB244" s="423">
        <v>0</v>
      </c>
      <c r="AC244" s="1882">
        <v>400</v>
      </c>
      <c r="AD244" s="569">
        <v>1.875</v>
      </c>
      <c r="AE244" s="569">
        <v>1.875</v>
      </c>
      <c r="AF244" s="382">
        <f t="shared" si="654"/>
        <v>1058.25</v>
      </c>
      <c r="AG244" s="382">
        <f t="shared" si="654"/>
        <v>1223.375</v>
      </c>
      <c r="AH244" s="382">
        <f t="shared" si="654"/>
        <v>1306.875</v>
      </c>
      <c r="AI244" s="382">
        <f t="shared" si="654"/>
        <v>939.875</v>
      </c>
      <c r="AJ244" s="382">
        <f t="shared" si="654"/>
        <v>535</v>
      </c>
      <c r="AK244" s="382">
        <f t="shared" si="655"/>
        <v>682.5</v>
      </c>
      <c r="AL244" s="382">
        <f t="shared" si="655"/>
        <v>658.5</v>
      </c>
      <c r="AM244" s="382">
        <f t="shared" si="655"/>
        <v>694.625</v>
      </c>
      <c r="AN244" s="453">
        <f>IF($AD244&lt;=1,$AD244*BO244,IF($AD244&lt;=2,BO244+(($AD244-1)*BP244),BO244+BP244+BQ244))</f>
        <v>801</v>
      </c>
      <c r="AO244" s="457">
        <f t="shared" si="656"/>
        <v>561</v>
      </c>
      <c r="AP244" s="455">
        <f t="shared" si="657"/>
        <v>665</v>
      </c>
      <c r="AQ244" s="383">
        <f t="shared" si="657"/>
        <v>722</v>
      </c>
      <c r="AR244" s="383">
        <f t="shared" si="657"/>
        <v>302</v>
      </c>
      <c r="AS244" s="383">
        <f t="shared" si="657"/>
        <v>324</v>
      </c>
      <c r="AT244" s="383">
        <f t="shared" si="657"/>
        <v>389</v>
      </c>
      <c r="AU244" s="383">
        <f t="shared" si="657"/>
        <v>312</v>
      </c>
      <c r="AV244" s="383">
        <f t="shared" si="657"/>
        <v>432</v>
      </c>
      <c r="AW244" s="383">
        <f t="shared" si="657"/>
        <v>406</v>
      </c>
      <c r="AX244" s="383">
        <f t="shared" si="547"/>
        <v>1597</v>
      </c>
      <c r="AY244" s="383"/>
      <c r="AZ244" s="383">
        <f t="shared" si="561"/>
        <v>561</v>
      </c>
      <c r="BA244" s="382">
        <f t="shared" si="548"/>
        <v>497</v>
      </c>
      <c r="BB244" s="423">
        <v>0</v>
      </c>
      <c r="BC244" s="506">
        <f t="shared" si="541"/>
        <v>300</v>
      </c>
      <c r="BD244" s="382">
        <f t="shared" si="542"/>
        <v>400</v>
      </c>
      <c r="BE244" s="453">
        <f t="shared" si="543"/>
        <v>400</v>
      </c>
      <c r="BF244" s="382">
        <f t="shared" si="549"/>
        <v>-2590</v>
      </c>
      <c r="BG244" s="1882">
        <v>500</v>
      </c>
      <c r="BH244" s="1882">
        <v>638</v>
      </c>
      <c r="BI244" s="1882">
        <v>669</v>
      </c>
      <c r="BJ244" s="1882">
        <v>729</v>
      </c>
      <c r="BK244" s="1882">
        <v>241</v>
      </c>
      <c r="BL244" s="1882">
        <v>336</v>
      </c>
      <c r="BM244" s="1882">
        <v>396</v>
      </c>
      <c r="BN244" s="1882">
        <v>300</v>
      </c>
      <c r="BO244" s="1882">
        <v>451</v>
      </c>
      <c r="BP244" s="1882">
        <v>400</v>
      </c>
      <c r="BQ244" s="1882">
        <v>420</v>
      </c>
      <c r="BR244" s="1882">
        <v>449</v>
      </c>
      <c r="BS244" s="1882">
        <v>480</v>
      </c>
      <c r="BT244" s="13"/>
      <c r="BU244" s="384">
        <f t="shared" si="550"/>
        <v>1.0425</v>
      </c>
      <c r="BV244" s="385">
        <f t="shared" si="551"/>
        <v>2.9939999999999998</v>
      </c>
      <c r="BW244" s="386">
        <f t="shared" si="552"/>
        <v>1.994</v>
      </c>
      <c r="BX244" s="3"/>
      <c r="BY244" s="387">
        <f t="shared" si="544"/>
        <v>317</v>
      </c>
      <c r="BZ244" s="382">
        <f t="shared" si="553"/>
        <v>1297</v>
      </c>
      <c r="CA244" s="382">
        <f t="shared" si="554"/>
        <v>897</v>
      </c>
      <c r="CB244" s="382">
        <f t="shared" si="555"/>
        <v>1058</v>
      </c>
      <c r="CC244" s="382">
        <f t="shared" si="643"/>
        <v>1223</v>
      </c>
      <c r="CD244" s="382">
        <f t="shared" si="644"/>
        <v>1307</v>
      </c>
      <c r="CE244" s="382">
        <f t="shared" si="645"/>
        <v>940</v>
      </c>
      <c r="CF244" s="382">
        <f t="shared" si="646"/>
        <v>535</v>
      </c>
      <c r="CG244" s="382">
        <f t="shared" si="647"/>
        <v>683</v>
      </c>
      <c r="CH244" s="382">
        <f t="shared" si="648"/>
        <v>659</v>
      </c>
      <c r="CI244" s="382">
        <f t="shared" si="649"/>
        <v>695</v>
      </c>
      <c r="CJ244" s="382">
        <f t="shared" si="650"/>
        <v>801</v>
      </c>
      <c r="CK244" s="388">
        <f t="shared" si="651"/>
        <v>756</v>
      </c>
      <c r="CL244" s="3"/>
      <c r="CM244" s="384">
        <f t="shared" si="545"/>
        <v>1280</v>
      </c>
      <c r="CN244" s="385">
        <f t="shared" si="556"/>
        <v>0</v>
      </c>
      <c r="CO244" s="385">
        <f t="shared" si="658"/>
        <v>561</v>
      </c>
      <c r="CP244" s="385">
        <f t="shared" si="658"/>
        <v>665</v>
      </c>
      <c r="CQ244" s="385">
        <f t="shared" si="658"/>
        <v>722</v>
      </c>
      <c r="CR244" s="385">
        <f t="shared" si="658"/>
        <v>302</v>
      </c>
      <c r="CS244" s="385">
        <f t="shared" si="658"/>
        <v>324</v>
      </c>
      <c r="CT244" s="385">
        <f t="shared" si="658"/>
        <v>389</v>
      </c>
      <c r="CU244" s="385">
        <f t="shared" si="658"/>
        <v>312</v>
      </c>
      <c r="CV244" s="385">
        <f t="shared" si="658"/>
        <v>432</v>
      </c>
      <c r="CW244" s="385">
        <f t="shared" si="658"/>
        <v>406</v>
      </c>
      <c r="CX244" s="386">
        <f>AW244</f>
        <v>406</v>
      </c>
      <c r="CY244" s="3"/>
      <c r="CZ244" s="586"/>
      <c r="DA244" s="582"/>
      <c r="DB244" s="391">
        <v>4370</v>
      </c>
      <c r="DC244" s="576">
        <v>6833</v>
      </c>
      <c r="DD244" s="389">
        <v>4</v>
      </c>
      <c r="DE244" s="390">
        <v>479</v>
      </c>
      <c r="DF244" s="390">
        <v>566</v>
      </c>
      <c r="DG244" s="390">
        <v>165</v>
      </c>
      <c r="DH244" s="390">
        <f t="shared" si="557"/>
        <v>543</v>
      </c>
      <c r="DI244" s="390"/>
      <c r="DJ244" s="390"/>
      <c r="DK244" s="390"/>
      <c r="DL244" s="390"/>
      <c r="DM244" s="390"/>
      <c r="DN244" s="390"/>
      <c r="DO244" s="390"/>
      <c r="DP244" s="391">
        <f t="shared" si="558"/>
        <v>1757</v>
      </c>
      <c r="DQ244" s="376"/>
      <c r="DR244" s="376"/>
      <c r="DS244" s="385">
        <v>3</v>
      </c>
      <c r="DT244" s="385">
        <v>3</v>
      </c>
      <c r="DU244" s="385">
        <v>1040</v>
      </c>
      <c r="DV244" s="385" t="s">
        <v>2620</v>
      </c>
      <c r="DW244" s="385">
        <v>71</v>
      </c>
      <c r="DX244" s="385" t="s">
        <v>2665</v>
      </c>
      <c r="DY244" s="385">
        <v>0</v>
      </c>
      <c r="DZ244" s="14">
        <v>121563</v>
      </c>
      <c r="EA244" s="426"/>
      <c r="EB244" s="398">
        <v>18</v>
      </c>
      <c r="EC244" s="398" t="s">
        <v>1369</v>
      </c>
      <c r="ED244" s="398" t="s">
        <v>1370</v>
      </c>
      <c r="EF244" s="601">
        <f t="shared" si="559"/>
        <v>31.7</v>
      </c>
      <c r="EG244" s="597">
        <f t="shared" si="560"/>
        <v>300</v>
      </c>
      <c r="EI244" s="605">
        <f t="shared" si="513"/>
        <v>2140</v>
      </c>
    </row>
    <row r="245" spans="1:139" s="372" customFormat="1" ht="16.149999999999999" hidden="1" customHeight="1">
      <c r="A245" s="573" t="s">
        <v>1246</v>
      </c>
      <c r="B245" s="407" t="s">
        <v>526</v>
      </c>
      <c r="C245" s="530" t="s">
        <v>1323</v>
      </c>
      <c r="D245" s="393" t="s">
        <v>51</v>
      </c>
      <c r="E245" s="393" t="s">
        <v>90</v>
      </c>
      <c r="F245" s="393" t="s">
        <v>527</v>
      </c>
      <c r="G245" s="393">
        <v>101</v>
      </c>
      <c r="H245" s="393" t="s">
        <v>73</v>
      </c>
      <c r="I245" s="393" t="s">
        <v>528</v>
      </c>
      <c r="J245" s="393" t="s">
        <v>1109</v>
      </c>
      <c r="K245" s="393">
        <v>0</v>
      </c>
      <c r="L245" s="393" t="s">
        <v>2130</v>
      </c>
      <c r="M245" s="396"/>
      <c r="N245" s="392">
        <v>42971</v>
      </c>
      <c r="O245" s="408">
        <v>3</v>
      </c>
      <c r="P245" s="14">
        <v>162618</v>
      </c>
      <c r="Q245" s="14">
        <v>162618</v>
      </c>
      <c r="R245" s="576">
        <v>0</v>
      </c>
      <c r="S245" s="391">
        <v>4</v>
      </c>
      <c r="T245" s="382">
        <v>0</v>
      </c>
      <c r="U245" s="382">
        <v>0</v>
      </c>
      <c r="V245" s="423">
        <v>8</v>
      </c>
      <c r="W245" s="1882">
        <v>0</v>
      </c>
      <c r="X245" s="382">
        <f t="shared" si="562"/>
        <v>8</v>
      </c>
      <c r="Y245" s="423">
        <v>0</v>
      </c>
      <c r="Z245" s="1882">
        <v>4</v>
      </c>
      <c r="AA245" s="382">
        <f t="shared" si="546"/>
        <v>4</v>
      </c>
      <c r="AB245" s="423">
        <v>0</v>
      </c>
      <c r="AC245" s="1882">
        <v>4</v>
      </c>
      <c r="AD245" s="569">
        <v>1.875</v>
      </c>
      <c r="AE245" s="569">
        <v>1.875</v>
      </c>
      <c r="AF245" s="382">
        <f t="shared" ref="AF245:AJ246" si="659">IF($AD245&lt;=1,$AD245*BI245,IF($AD245&lt;=2,BI245+(($AD245-1)*BJ245),BI245+BJ245+BK245))</f>
        <v>0</v>
      </c>
      <c r="AG245" s="382">
        <f t="shared" si="659"/>
        <v>0</v>
      </c>
      <c r="AH245" s="382">
        <f t="shared" si="659"/>
        <v>0</v>
      </c>
      <c r="AI245" s="382">
        <f t="shared" si="659"/>
        <v>0</v>
      </c>
      <c r="AJ245" s="382">
        <f t="shared" si="659"/>
        <v>0</v>
      </c>
      <c r="AK245" s="382">
        <f t="shared" ref="AK245:AM246" si="660">IF($AE245&lt;=1,$AE245*BN245,IF($AE245&lt;=2,BN245+(($AE245-1)*BO245),BN245+BO245+BP245))</f>
        <v>0</v>
      </c>
      <c r="AL245" s="382">
        <f t="shared" si="660"/>
        <v>3.5</v>
      </c>
      <c r="AM245" s="382">
        <f t="shared" si="660"/>
        <v>7.5</v>
      </c>
      <c r="AN245" s="453">
        <f>IF($AD245&lt;=1,$AD245*BQ245,IF($AD245&lt;=2,BQ245+(($AD245-1)*BR245),BQ245+BR245+BS245))</f>
        <v>7.5</v>
      </c>
      <c r="AO245" s="457">
        <f t="shared" ref="AO245:AW246" si="661">ROUND(IF(CC245-BH245-AF245&gt;0,0,AF245+BH245-CC245),0)</f>
        <v>0</v>
      </c>
      <c r="AP245" s="455">
        <f t="shared" si="661"/>
        <v>0</v>
      </c>
      <c r="AQ245" s="383">
        <f t="shared" si="661"/>
        <v>0</v>
      </c>
      <c r="AR245" s="383">
        <f t="shared" si="661"/>
        <v>0</v>
      </c>
      <c r="AS245" s="383">
        <f t="shared" si="661"/>
        <v>0</v>
      </c>
      <c r="AT245" s="383">
        <f t="shared" si="661"/>
        <v>0</v>
      </c>
      <c r="AU245" s="383">
        <f t="shared" si="661"/>
        <v>4</v>
      </c>
      <c r="AV245" s="383">
        <f t="shared" si="661"/>
        <v>4</v>
      </c>
      <c r="AW245" s="383">
        <f t="shared" si="661"/>
        <v>4</v>
      </c>
      <c r="AX245" s="383">
        <f t="shared" si="547"/>
        <v>8</v>
      </c>
      <c r="AY245" s="383">
        <v>0</v>
      </c>
      <c r="AZ245" s="383">
        <f t="shared" si="561"/>
        <v>0</v>
      </c>
      <c r="BA245" s="382">
        <f t="shared" si="548"/>
        <v>0</v>
      </c>
      <c r="BB245" s="423">
        <v>0</v>
      </c>
      <c r="BC245" s="506">
        <f t="shared" si="541"/>
        <v>0</v>
      </c>
      <c r="BD245" s="382">
        <f t="shared" si="542"/>
        <v>4</v>
      </c>
      <c r="BE245" s="453">
        <f t="shared" si="543"/>
        <v>4</v>
      </c>
      <c r="BF245" s="382">
        <f t="shared" si="549"/>
        <v>-8</v>
      </c>
      <c r="BG245" s="1882">
        <v>0</v>
      </c>
      <c r="BH245" s="1882">
        <v>0</v>
      </c>
      <c r="BI245" s="1882">
        <v>0</v>
      </c>
      <c r="BJ245" s="1882">
        <v>0</v>
      </c>
      <c r="BK245" s="1882">
        <v>0</v>
      </c>
      <c r="BL245" s="1882">
        <v>0</v>
      </c>
      <c r="BM245" s="1882">
        <v>0</v>
      </c>
      <c r="BN245" s="1882">
        <v>0</v>
      </c>
      <c r="BO245" s="1882">
        <v>0</v>
      </c>
      <c r="BP245" s="1882">
        <v>4</v>
      </c>
      <c r="BQ245" s="1882">
        <v>4</v>
      </c>
      <c r="BR245" s="1882">
        <v>4</v>
      </c>
      <c r="BS245" s="1882">
        <v>4</v>
      </c>
      <c r="BT245" s="13"/>
      <c r="BU245" s="384">
        <f t="shared" si="550"/>
        <v>0</v>
      </c>
      <c r="BV245" s="385">
        <f t="shared" si="551"/>
        <v>0</v>
      </c>
      <c r="BW245" s="386">
        <f t="shared" si="552"/>
        <v>1</v>
      </c>
      <c r="BX245" s="3"/>
      <c r="BY245" s="387">
        <f t="shared" si="544"/>
        <v>0</v>
      </c>
      <c r="BZ245" s="382">
        <f t="shared" si="553"/>
        <v>8</v>
      </c>
      <c r="CA245" s="382">
        <f t="shared" si="554"/>
        <v>4</v>
      </c>
      <c r="CB245" s="382">
        <f t="shared" si="555"/>
        <v>0</v>
      </c>
      <c r="CC245" s="382">
        <f t="shared" si="643"/>
        <v>0</v>
      </c>
      <c r="CD245" s="382">
        <f t="shared" si="644"/>
        <v>0</v>
      </c>
      <c r="CE245" s="382">
        <f t="shared" si="645"/>
        <v>0</v>
      </c>
      <c r="CF245" s="382">
        <f t="shared" si="646"/>
        <v>0</v>
      </c>
      <c r="CG245" s="382">
        <f t="shared" si="647"/>
        <v>0</v>
      </c>
      <c r="CH245" s="382">
        <f t="shared" si="648"/>
        <v>0</v>
      </c>
      <c r="CI245" s="382">
        <f t="shared" si="649"/>
        <v>0</v>
      </c>
      <c r="CJ245" s="382">
        <f t="shared" si="650"/>
        <v>4</v>
      </c>
      <c r="CK245" s="388">
        <f t="shared" si="651"/>
        <v>8</v>
      </c>
      <c r="CL245" s="3"/>
      <c r="CM245" s="384">
        <f t="shared" si="545"/>
        <v>8</v>
      </c>
      <c r="CN245" s="385">
        <f t="shared" si="556"/>
        <v>0</v>
      </c>
      <c r="CO245" s="385">
        <f>AB245</f>
        <v>0</v>
      </c>
      <c r="CP245" s="385">
        <f t="shared" ref="CP245:CP246" si="662">BB245</f>
        <v>0</v>
      </c>
      <c r="CQ245" s="385">
        <f t="shared" ref="CQ245:CX246" si="663">AO245</f>
        <v>0</v>
      </c>
      <c r="CR245" s="385">
        <f t="shared" si="663"/>
        <v>0</v>
      </c>
      <c r="CS245" s="385">
        <f t="shared" si="663"/>
        <v>0</v>
      </c>
      <c r="CT245" s="385">
        <f t="shared" si="663"/>
        <v>0</v>
      </c>
      <c r="CU245" s="385">
        <f t="shared" si="663"/>
        <v>0</v>
      </c>
      <c r="CV245" s="385">
        <f t="shared" si="663"/>
        <v>0</v>
      </c>
      <c r="CW245" s="385">
        <f t="shared" si="663"/>
        <v>4</v>
      </c>
      <c r="CX245" s="386">
        <f t="shared" si="663"/>
        <v>4</v>
      </c>
      <c r="CY245" s="3"/>
      <c r="CZ245" s="586">
        <v>121</v>
      </c>
      <c r="DA245" s="582">
        <v>38</v>
      </c>
      <c r="DB245" s="391">
        <v>4</v>
      </c>
      <c r="DC245" s="576">
        <v>0</v>
      </c>
      <c r="DD245" s="389">
        <v>0</v>
      </c>
      <c r="DE245" s="390">
        <v>0</v>
      </c>
      <c r="DF245" s="390">
        <v>4</v>
      </c>
      <c r="DG245" s="390">
        <v>0</v>
      </c>
      <c r="DH245" s="390">
        <f t="shared" si="557"/>
        <v>0</v>
      </c>
      <c r="DI245" s="390"/>
      <c r="DJ245" s="390"/>
      <c r="DK245" s="390"/>
      <c r="DL245" s="390"/>
      <c r="DM245" s="390"/>
      <c r="DN245" s="390"/>
      <c r="DO245" s="390"/>
      <c r="DP245" s="391">
        <f t="shared" si="558"/>
        <v>4</v>
      </c>
      <c r="DQ245" s="376"/>
      <c r="DR245" s="376"/>
      <c r="DS245" s="385">
        <v>2</v>
      </c>
      <c r="DT245" s="385">
        <v>3</v>
      </c>
      <c r="DU245" s="385">
        <v>821</v>
      </c>
      <c r="DV245" s="385" t="s">
        <v>2620</v>
      </c>
      <c r="DW245" s="385">
        <v>71</v>
      </c>
      <c r="DX245" s="385" t="s">
        <v>2665</v>
      </c>
      <c r="DY245" s="385">
        <v>0</v>
      </c>
      <c r="DZ245" s="14">
        <v>162618</v>
      </c>
      <c r="EA245" s="426"/>
      <c r="EB245" s="398">
        <v>19</v>
      </c>
      <c r="EC245" s="398" t="s">
        <v>1369</v>
      </c>
      <c r="ED245" s="398" t="s">
        <v>1370</v>
      </c>
      <c r="EF245" s="601" t="str">
        <f t="shared" si="559"/>
        <v>ok</v>
      </c>
      <c r="EG245" s="597">
        <f t="shared" si="560"/>
        <v>0</v>
      </c>
      <c r="EI245" s="605">
        <f t="shared" si="513"/>
        <v>8</v>
      </c>
    </row>
    <row r="246" spans="1:139" s="372" customFormat="1" ht="16.149999999999999" hidden="1" customHeight="1">
      <c r="A246" s="573" t="s">
        <v>1246</v>
      </c>
      <c r="B246" s="407" t="s">
        <v>529</v>
      </c>
      <c r="C246" s="530" t="s">
        <v>1324</v>
      </c>
      <c r="D246" s="393" t="s">
        <v>51</v>
      </c>
      <c r="E246" s="393" t="s">
        <v>93</v>
      </c>
      <c r="F246" s="393" t="s">
        <v>530</v>
      </c>
      <c r="G246" s="393">
        <v>103</v>
      </c>
      <c r="H246" s="393" t="s">
        <v>73</v>
      </c>
      <c r="I246" s="393" t="s">
        <v>528</v>
      </c>
      <c r="J246" s="393" t="s">
        <v>1109</v>
      </c>
      <c r="K246" s="393">
        <v>0</v>
      </c>
      <c r="L246" s="393" t="s">
        <v>2130</v>
      </c>
      <c r="M246" s="396"/>
      <c r="N246" s="392">
        <v>43069</v>
      </c>
      <c r="O246" s="408">
        <v>3</v>
      </c>
      <c r="P246" s="14">
        <v>105336</v>
      </c>
      <c r="Q246" s="14">
        <v>105336</v>
      </c>
      <c r="R246" s="576">
        <v>0</v>
      </c>
      <c r="S246" s="391">
        <v>0</v>
      </c>
      <c r="T246" s="382">
        <v>0</v>
      </c>
      <c r="U246" s="382">
        <v>0</v>
      </c>
      <c r="V246" s="423">
        <v>0</v>
      </c>
      <c r="W246" s="1882">
        <v>0</v>
      </c>
      <c r="X246" s="382">
        <f t="shared" si="562"/>
        <v>0</v>
      </c>
      <c r="Y246" s="423">
        <v>0</v>
      </c>
      <c r="Z246" s="1882">
        <v>0</v>
      </c>
      <c r="AA246" s="382">
        <f t="shared" si="546"/>
        <v>0</v>
      </c>
      <c r="AB246" s="423">
        <v>0</v>
      </c>
      <c r="AC246" s="1882">
        <v>0</v>
      </c>
      <c r="AD246" s="569">
        <v>1.875</v>
      </c>
      <c r="AE246" s="569">
        <v>1.875</v>
      </c>
      <c r="AF246" s="382">
        <f t="shared" si="659"/>
        <v>0</v>
      </c>
      <c r="AG246" s="382">
        <f t="shared" si="659"/>
        <v>0</v>
      </c>
      <c r="AH246" s="382">
        <f t="shared" si="659"/>
        <v>0</v>
      </c>
      <c r="AI246" s="382">
        <f t="shared" si="659"/>
        <v>0</v>
      </c>
      <c r="AJ246" s="382">
        <f t="shared" si="659"/>
        <v>0</v>
      </c>
      <c r="AK246" s="382">
        <f t="shared" si="660"/>
        <v>0</v>
      </c>
      <c r="AL246" s="382">
        <f t="shared" si="660"/>
        <v>0</v>
      </c>
      <c r="AM246" s="382">
        <f t="shared" si="660"/>
        <v>0</v>
      </c>
      <c r="AN246" s="453">
        <f>IF($AD246&lt;=1,$AD246*BQ246,IF($AD246&lt;=2,BQ246+(($AD246-1)*BR246),BQ246+BR246+BS246))</f>
        <v>0</v>
      </c>
      <c r="AO246" s="457">
        <f t="shared" si="661"/>
        <v>0</v>
      </c>
      <c r="AP246" s="455">
        <f t="shared" si="661"/>
        <v>0</v>
      </c>
      <c r="AQ246" s="383">
        <f t="shared" si="661"/>
        <v>0</v>
      </c>
      <c r="AR246" s="383">
        <f t="shared" si="661"/>
        <v>0</v>
      </c>
      <c r="AS246" s="383">
        <f t="shared" si="661"/>
        <v>0</v>
      </c>
      <c r="AT246" s="383">
        <f t="shared" si="661"/>
        <v>0</v>
      </c>
      <c r="AU246" s="383">
        <f t="shared" si="661"/>
        <v>0</v>
      </c>
      <c r="AV246" s="383">
        <f t="shared" si="661"/>
        <v>0</v>
      </c>
      <c r="AW246" s="383">
        <f t="shared" si="661"/>
        <v>0</v>
      </c>
      <c r="AX246" s="383">
        <f t="shared" si="547"/>
        <v>0</v>
      </c>
      <c r="AY246" s="383">
        <v>0</v>
      </c>
      <c r="AZ246" s="383">
        <f t="shared" si="561"/>
        <v>0</v>
      </c>
      <c r="BA246" s="382">
        <f t="shared" si="548"/>
        <v>0</v>
      </c>
      <c r="BB246" s="423">
        <v>0</v>
      </c>
      <c r="BC246" s="506">
        <f t="shared" si="541"/>
        <v>0</v>
      </c>
      <c r="BD246" s="382">
        <f t="shared" si="542"/>
        <v>0</v>
      </c>
      <c r="BE246" s="453">
        <f t="shared" si="543"/>
        <v>0</v>
      </c>
      <c r="BF246" s="382">
        <f t="shared" si="549"/>
        <v>0</v>
      </c>
      <c r="BG246" s="1882">
        <v>0</v>
      </c>
      <c r="BH246" s="1882">
        <v>0</v>
      </c>
      <c r="BI246" s="1882">
        <v>0</v>
      </c>
      <c r="BJ246" s="1882">
        <v>0</v>
      </c>
      <c r="BK246" s="1882">
        <v>0</v>
      </c>
      <c r="BL246" s="1882">
        <v>0</v>
      </c>
      <c r="BM246" s="1882">
        <v>0</v>
      </c>
      <c r="BN246" s="1882">
        <v>0</v>
      </c>
      <c r="BO246" s="1882">
        <v>0</v>
      </c>
      <c r="BP246" s="1882">
        <v>0</v>
      </c>
      <c r="BQ246" s="1882">
        <v>0</v>
      </c>
      <c r="BR246" s="1882">
        <v>0</v>
      </c>
      <c r="BS246" s="1882">
        <v>0</v>
      </c>
      <c r="BT246" s="13"/>
      <c r="BU246" s="384">
        <f t="shared" si="550"/>
        <v>0</v>
      </c>
      <c r="BV246" s="385">
        <f t="shared" si="551"/>
        <v>0</v>
      </c>
      <c r="BW246" s="386">
        <f t="shared" si="552"/>
        <v>0</v>
      </c>
      <c r="BX246" s="3"/>
      <c r="BY246" s="387">
        <f t="shared" si="544"/>
        <v>0</v>
      </c>
      <c r="BZ246" s="382">
        <f t="shared" si="553"/>
        <v>0</v>
      </c>
      <c r="CA246" s="382">
        <f t="shared" si="554"/>
        <v>0</v>
      </c>
      <c r="CB246" s="382">
        <f t="shared" si="555"/>
        <v>0</v>
      </c>
      <c r="CC246" s="382">
        <f t="shared" si="643"/>
        <v>0</v>
      </c>
      <c r="CD246" s="382">
        <f t="shared" si="644"/>
        <v>0</v>
      </c>
      <c r="CE246" s="382">
        <f t="shared" si="645"/>
        <v>0</v>
      </c>
      <c r="CF246" s="382">
        <f t="shared" si="646"/>
        <v>0</v>
      </c>
      <c r="CG246" s="382">
        <f t="shared" si="647"/>
        <v>0</v>
      </c>
      <c r="CH246" s="382">
        <f t="shared" si="648"/>
        <v>0</v>
      </c>
      <c r="CI246" s="382">
        <f t="shared" si="649"/>
        <v>0</v>
      </c>
      <c r="CJ246" s="382">
        <f t="shared" si="650"/>
        <v>0</v>
      </c>
      <c r="CK246" s="388">
        <f t="shared" si="651"/>
        <v>0</v>
      </c>
      <c r="CL246" s="3"/>
      <c r="CM246" s="384">
        <f t="shared" si="545"/>
        <v>0</v>
      </c>
      <c r="CN246" s="385">
        <f t="shared" si="556"/>
        <v>0</v>
      </c>
      <c r="CO246" s="385">
        <f>AB246</f>
        <v>0</v>
      </c>
      <c r="CP246" s="385">
        <f t="shared" si="662"/>
        <v>0</v>
      </c>
      <c r="CQ246" s="385">
        <f t="shared" si="663"/>
        <v>0</v>
      </c>
      <c r="CR246" s="385">
        <f t="shared" si="663"/>
        <v>0</v>
      </c>
      <c r="CS246" s="385">
        <f t="shared" si="663"/>
        <v>0</v>
      </c>
      <c r="CT246" s="385">
        <f t="shared" si="663"/>
        <v>0</v>
      </c>
      <c r="CU246" s="385">
        <f t="shared" si="663"/>
        <v>0</v>
      </c>
      <c r="CV246" s="385">
        <f t="shared" si="663"/>
        <v>0</v>
      </c>
      <c r="CW246" s="385">
        <f t="shared" si="663"/>
        <v>0</v>
      </c>
      <c r="CX246" s="386">
        <f t="shared" si="663"/>
        <v>0</v>
      </c>
      <c r="CY246" s="3"/>
      <c r="CZ246" s="586">
        <v>24</v>
      </c>
      <c r="DA246" s="582">
        <v>22</v>
      </c>
      <c r="DB246" s="391">
        <v>5</v>
      </c>
      <c r="DC246" s="576">
        <v>0</v>
      </c>
      <c r="DD246" s="389">
        <v>0</v>
      </c>
      <c r="DE246" s="390">
        <v>0</v>
      </c>
      <c r="DF246" s="390">
        <v>0</v>
      </c>
      <c r="DG246" s="390">
        <v>0</v>
      </c>
      <c r="DH246" s="390">
        <f t="shared" si="557"/>
        <v>0</v>
      </c>
      <c r="DI246" s="390"/>
      <c r="DJ246" s="390"/>
      <c r="DK246" s="390"/>
      <c r="DL246" s="390"/>
      <c r="DM246" s="390"/>
      <c r="DN246" s="390"/>
      <c r="DO246" s="390"/>
      <c r="DP246" s="391">
        <f t="shared" si="558"/>
        <v>0</v>
      </c>
      <c r="DQ246" s="376"/>
      <c r="DR246" s="376"/>
      <c r="DS246" s="385">
        <v>2</v>
      </c>
      <c r="DT246" s="385">
        <v>4</v>
      </c>
      <c r="DU246" s="385">
        <v>820</v>
      </c>
      <c r="DV246" s="385" t="s">
        <v>2620</v>
      </c>
      <c r="DW246" s="385">
        <v>71</v>
      </c>
      <c r="DX246" s="385" t="s">
        <v>2665</v>
      </c>
      <c r="DY246" s="385">
        <v>0</v>
      </c>
      <c r="DZ246" s="14">
        <v>105336</v>
      </c>
      <c r="EA246" s="426"/>
      <c r="EB246" s="398">
        <v>18</v>
      </c>
      <c r="EC246" s="398" t="s">
        <v>1369</v>
      </c>
      <c r="ED246" s="398" t="s">
        <v>1370</v>
      </c>
      <c r="EF246" s="601" t="str">
        <f t="shared" si="559"/>
        <v>ok</v>
      </c>
      <c r="EG246" s="597">
        <f t="shared" si="560"/>
        <v>0</v>
      </c>
      <c r="EI246" s="605">
        <f t="shared" si="513"/>
        <v>0</v>
      </c>
    </row>
    <row r="247" spans="1:139" s="372" customFormat="1" ht="16.149999999999999" hidden="1" customHeight="1">
      <c r="A247" s="573" t="s">
        <v>1246</v>
      </c>
      <c r="B247" s="409" t="s">
        <v>1263</v>
      </c>
      <c r="C247" s="410" t="s">
        <v>1263</v>
      </c>
      <c r="D247" s="394" t="s">
        <v>51</v>
      </c>
      <c r="E247" s="394" t="s">
        <v>1594</v>
      </c>
      <c r="F247" s="394" t="s">
        <v>1269</v>
      </c>
      <c r="G247" s="397" t="s">
        <v>507</v>
      </c>
      <c r="H247" s="394" t="s">
        <v>107</v>
      </c>
      <c r="I247" s="394" t="s">
        <v>1267</v>
      </c>
      <c r="J247" s="394" t="s">
        <v>48</v>
      </c>
      <c r="K247" s="393"/>
      <c r="L247" s="393" t="s">
        <v>47</v>
      </c>
      <c r="M247" s="396"/>
      <c r="N247" s="392">
        <v>44615</v>
      </c>
      <c r="O247" s="408">
        <v>3</v>
      </c>
      <c r="P247" s="14">
        <v>261400</v>
      </c>
      <c r="Q247" s="14">
        <v>261400</v>
      </c>
      <c r="R247" s="576">
        <v>0</v>
      </c>
      <c r="S247" s="391">
        <v>0</v>
      </c>
      <c r="T247" s="382">
        <v>0</v>
      </c>
      <c r="U247" s="382">
        <v>1</v>
      </c>
      <c r="V247" s="423">
        <v>0</v>
      </c>
      <c r="W247" s="1882">
        <v>0</v>
      </c>
      <c r="X247" s="382">
        <f t="shared" si="562"/>
        <v>1</v>
      </c>
      <c r="Y247" s="423">
        <v>0</v>
      </c>
      <c r="Z247" s="1882">
        <v>1</v>
      </c>
      <c r="AA247" s="382">
        <f t="shared" si="546"/>
        <v>0</v>
      </c>
      <c r="AB247" s="423">
        <v>0</v>
      </c>
      <c r="AC247" s="1882">
        <v>0</v>
      </c>
      <c r="AD247" s="569">
        <v>1.875</v>
      </c>
      <c r="AE247" s="569">
        <v>1.875</v>
      </c>
      <c r="AF247" s="382">
        <f t="shared" ref="AF247:AF258" si="664">IF($AD247&lt;=1,$AD247*BG247,IF($AD247&lt;=2,BG247+(($AD247-1)*BH247),BG247+BH247+BI247))</f>
        <v>0</v>
      </c>
      <c r="AG247" s="382">
        <f t="shared" ref="AG247:AG258" si="665">IF($AD247&lt;=1,$AD247*BH247,IF($AD247&lt;=2,BH247+(($AD247-1)*BI247),BH247+BI247+BJ247))</f>
        <v>0</v>
      </c>
      <c r="AH247" s="382">
        <f t="shared" ref="AH247:AH258" si="666">IF($AD247&lt;=1,$AD247*BI247,IF($AD247&lt;=2,BI247+(($AD247-1)*BJ247),BI247+BJ247+BK247))</f>
        <v>0</v>
      </c>
      <c r="AI247" s="382">
        <f t="shared" ref="AI247:AI258" si="667">IF($AD247&lt;=1,$AD247*BJ247,IF($AD247&lt;=2,BJ247+(($AD247-1)*BK247),BJ247+BK247+BL247))</f>
        <v>0</v>
      </c>
      <c r="AJ247" s="382">
        <f t="shared" ref="AJ247:AJ258" si="668">IF($AD247&lt;=1,$AD247*BK247,IF($AD247&lt;=2,BK247+(($AD247-1)*BL247),BK247+BL247+BM247))</f>
        <v>0</v>
      </c>
      <c r="AK247" s="382">
        <f t="shared" ref="AK247:AK258" si="669">IF($AE247&lt;=1,$AE247*BL247,IF($AE247&lt;=2,BL247+(($AE247-1)*BM247),BL247+BM247+BN247))</f>
        <v>0</v>
      </c>
      <c r="AL247" s="382">
        <f t="shared" ref="AL247:AL258" si="670">IF($AE247&lt;=1,$AE247*BM247,IF($AE247&lt;=2,BM247+(($AE247-1)*BN247),BM247+BN247+BO247))</f>
        <v>0</v>
      </c>
      <c r="AM247" s="382">
        <f t="shared" ref="AM247:AM258" si="671">IF($AE247&lt;=1,$AE247*BN247,IF($AE247&lt;=2,BN247+(($AE247-1)*BO247),BN247+BO247+BP247))</f>
        <v>0</v>
      </c>
      <c r="AN247" s="453">
        <f t="shared" ref="AN247:AN258" si="672">IF($AD247&lt;=1,$AD247*BO247,IF($AD247&lt;=2,BO247+(($AD247-1)*BP247),BO247+BP247+BQ247))</f>
        <v>0.875</v>
      </c>
      <c r="AO247" s="457">
        <f t="shared" ref="AO247:AO258" si="673">ROUND(IF(AA247-AC247-AF247&gt;0,0,AF247+AC247-AA247),0)</f>
        <v>0</v>
      </c>
      <c r="AP247" s="455">
        <f t="shared" ref="AP247:AP258" si="674">ROUND(IF(CB247-AG247-BG247&gt;0,0,BG247+AG247-CB247),0)</f>
        <v>0</v>
      </c>
      <c r="AQ247" s="383">
        <f t="shared" ref="AQ247:AQ258" si="675">ROUND(IF(CC247-AH247-BH247&gt;0,0,BH247+AH247-CC247),0)</f>
        <v>0</v>
      </c>
      <c r="AR247" s="383">
        <f t="shared" ref="AR247:AR258" si="676">ROUND(IF(CD247-AI247-BI247&gt;0,0,BI247+AI247-CD247),0)</f>
        <v>0</v>
      </c>
      <c r="AS247" s="383">
        <f t="shared" ref="AS247:AS258" si="677">ROUND(IF(CE247-AJ247-BJ247&gt;0,0,BJ247+AJ247-CE247),0)</f>
        <v>0</v>
      </c>
      <c r="AT247" s="383">
        <f t="shared" ref="AT247:AT258" si="678">ROUND(IF(CF247-AK247-BK247&gt;0,0,BK247+AK247-CF247),0)</f>
        <v>0</v>
      </c>
      <c r="AU247" s="383">
        <f t="shared" ref="AU247:AU258" si="679">ROUND(IF(CG247-AL247-BL247&gt;0,0,BL247+AL247-CG247),0)</f>
        <v>0</v>
      </c>
      <c r="AV247" s="383">
        <f t="shared" ref="AV247:AV258" si="680">ROUND(IF(CH247-AM247-BM247&gt;0,0,BM247+AM247-CH247),0)</f>
        <v>0</v>
      </c>
      <c r="AW247" s="383">
        <f t="shared" ref="AW247:AW258" si="681">ROUND(IF(CI247-AN247-BN247&gt;0,0,BN247+AN247-CI247),0)</f>
        <v>1</v>
      </c>
      <c r="AX247" s="383">
        <f t="shared" si="547"/>
        <v>1</v>
      </c>
      <c r="AY247" s="383"/>
      <c r="AZ247" s="383">
        <f t="shared" si="561"/>
        <v>0</v>
      </c>
      <c r="BA247" s="382">
        <f t="shared" si="548"/>
        <v>0</v>
      </c>
      <c r="BB247" s="423">
        <v>0</v>
      </c>
      <c r="BC247" s="506">
        <f t="shared" si="541"/>
        <v>0</v>
      </c>
      <c r="BD247" s="382">
        <f t="shared" si="542"/>
        <v>1</v>
      </c>
      <c r="BE247" s="453">
        <f t="shared" si="543"/>
        <v>0</v>
      </c>
      <c r="BF247" s="382">
        <f t="shared" si="549"/>
        <v>0</v>
      </c>
      <c r="BG247" s="1882">
        <v>0</v>
      </c>
      <c r="BH247" s="1882"/>
      <c r="BI247" s="1882">
        <v>0</v>
      </c>
      <c r="BJ247" s="1882">
        <v>0</v>
      </c>
      <c r="BK247" s="1882">
        <v>0</v>
      </c>
      <c r="BL247" s="1882">
        <v>0</v>
      </c>
      <c r="BM247" s="1882">
        <v>0</v>
      </c>
      <c r="BN247" s="1882">
        <v>0</v>
      </c>
      <c r="BO247" s="1882">
        <v>0</v>
      </c>
      <c r="BP247" s="1882">
        <v>1</v>
      </c>
      <c r="BQ247" s="1882">
        <v>1</v>
      </c>
      <c r="BR247" s="1882">
        <v>1</v>
      </c>
      <c r="BS247" s="1882">
        <v>1</v>
      </c>
      <c r="BT247" s="13"/>
      <c r="BU247" s="384">
        <f t="shared" si="550"/>
        <v>0</v>
      </c>
      <c r="BV247" s="385">
        <f t="shared" si="551"/>
        <v>1</v>
      </c>
      <c r="BW247" s="386">
        <f t="shared" si="552"/>
        <v>0</v>
      </c>
      <c r="BX247" s="3"/>
      <c r="BY247" s="387">
        <f t="shared" si="544"/>
        <v>1</v>
      </c>
      <c r="BZ247" s="382">
        <f t="shared" si="553"/>
        <v>1</v>
      </c>
      <c r="CA247" s="382">
        <f t="shared" si="554"/>
        <v>0</v>
      </c>
      <c r="CB247" s="382">
        <f t="shared" si="555"/>
        <v>0</v>
      </c>
      <c r="CC247" s="382">
        <f t="shared" si="643"/>
        <v>0</v>
      </c>
      <c r="CD247" s="382">
        <f t="shared" si="644"/>
        <v>0</v>
      </c>
      <c r="CE247" s="382">
        <f t="shared" si="645"/>
        <v>0</v>
      </c>
      <c r="CF247" s="382">
        <f t="shared" si="646"/>
        <v>0</v>
      </c>
      <c r="CG247" s="382">
        <f t="shared" si="647"/>
        <v>0</v>
      </c>
      <c r="CH247" s="382">
        <f t="shared" si="648"/>
        <v>0</v>
      </c>
      <c r="CI247" s="382">
        <f t="shared" si="649"/>
        <v>0</v>
      </c>
      <c r="CJ247" s="382">
        <f t="shared" si="650"/>
        <v>1</v>
      </c>
      <c r="CK247" s="388">
        <f t="shared" si="651"/>
        <v>2</v>
      </c>
      <c r="CL247" s="3"/>
      <c r="CM247" s="384">
        <f t="shared" si="545"/>
        <v>0</v>
      </c>
      <c r="CN247" s="385">
        <f t="shared" si="556"/>
        <v>0</v>
      </c>
      <c r="CO247" s="385">
        <f t="shared" ref="CO247:CO258" si="682">AO247</f>
        <v>0</v>
      </c>
      <c r="CP247" s="385">
        <f t="shared" ref="CP247:CP258" si="683">AP247</f>
        <v>0</v>
      </c>
      <c r="CQ247" s="385">
        <f t="shared" ref="CQ247:CQ258" si="684">AQ247</f>
        <v>0</v>
      </c>
      <c r="CR247" s="385">
        <f t="shared" ref="CR247:CR258" si="685">AR247</f>
        <v>0</v>
      </c>
      <c r="CS247" s="385">
        <f t="shared" ref="CS247:CS258" si="686">AS247</f>
        <v>0</v>
      </c>
      <c r="CT247" s="385">
        <f t="shared" ref="CT247:CT258" si="687">AT247</f>
        <v>0</v>
      </c>
      <c r="CU247" s="385">
        <f t="shared" ref="CU247:CU258" si="688">AU247</f>
        <v>0</v>
      </c>
      <c r="CV247" s="385">
        <f t="shared" ref="CV247:CV258" si="689">AV247</f>
        <v>0</v>
      </c>
      <c r="CW247" s="385">
        <f t="shared" ref="CW247:CW258" si="690">AW247</f>
        <v>1</v>
      </c>
      <c r="CX247" s="386">
        <f t="shared" ref="CX247:CX278" si="691">AW247</f>
        <v>1</v>
      </c>
      <c r="CY247" s="3"/>
      <c r="CZ247" s="586">
        <v>0</v>
      </c>
      <c r="DA247" s="582">
        <v>0</v>
      </c>
      <c r="DB247" s="391">
        <v>0</v>
      </c>
      <c r="DC247" s="576">
        <v>0</v>
      </c>
      <c r="DD247" s="389">
        <v>0</v>
      </c>
      <c r="DE247" s="390">
        <v>0</v>
      </c>
      <c r="DF247" s="390">
        <v>0</v>
      </c>
      <c r="DG247" s="390">
        <v>0</v>
      </c>
      <c r="DH247" s="390">
        <f t="shared" si="557"/>
        <v>0</v>
      </c>
      <c r="DI247" s="390"/>
      <c r="DJ247" s="390"/>
      <c r="DK247" s="390"/>
      <c r="DL247" s="390"/>
      <c r="DM247" s="390"/>
      <c r="DN247" s="390"/>
      <c r="DO247" s="390"/>
      <c r="DP247" s="391">
        <f t="shared" si="558"/>
        <v>0</v>
      </c>
      <c r="DQ247" s="376"/>
      <c r="DR247" s="376"/>
      <c r="DS247" s="385">
        <v>4</v>
      </c>
      <c r="DT247" s="385">
        <v>3</v>
      </c>
      <c r="DU247" s="385">
        <v>1363</v>
      </c>
      <c r="DV247" s="385" t="s">
        <v>2620</v>
      </c>
      <c r="DW247" s="385">
        <v>71</v>
      </c>
      <c r="DX247" s="385" t="s">
        <v>2666</v>
      </c>
      <c r="DY247" s="385">
        <v>0</v>
      </c>
      <c r="DZ247" s="14">
        <v>261400</v>
      </c>
      <c r="EA247" s="426"/>
      <c r="EB247" s="398">
        <v>20</v>
      </c>
      <c r="EC247" s="398" t="s">
        <v>1369</v>
      </c>
      <c r="ED247" s="398" t="s">
        <v>1370</v>
      </c>
      <c r="EF247" s="601" t="str">
        <f t="shared" si="559"/>
        <v>ok</v>
      </c>
      <c r="EG247" s="597">
        <f t="shared" si="560"/>
        <v>0</v>
      </c>
      <c r="EI247" s="605">
        <f t="shared" si="513"/>
        <v>1</v>
      </c>
    </row>
    <row r="248" spans="1:139" s="372" customFormat="1" ht="16.149999999999999" hidden="1" customHeight="1">
      <c r="A248" s="573" t="s">
        <v>1246</v>
      </c>
      <c r="B248" s="407" t="s">
        <v>1552</v>
      </c>
      <c r="C248" s="530" t="s">
        <v>1552</v>
      </c>
      <c r="D248" s="393" t="s">
        <v>51</v>
      </c>
      <c r="E248" s="393" t="s">
        <v>1556</v>
      </c>
      <c r="F248" s="393" t="s">
        <v>1555</v>
      </c>
      <c r="G248" s="395">
        <v>95</v>
      </c>
      <c r="H248" s="393" t="s">
        <v>55</v>
      </c>
      <c r="I248" s="393" t="s">
        <v>1557</v>
      </c>
      <c r="J248" s="393" t="s">
        <v>48</v>
      </c>
      <c r="K248" s="393"/>
      <c r="L248" s="393" t="s">
        <v>47</v>
      </c>
      <c r="M248" s="396"/>
      <c r="N248" s="392">
        <v>44945</v>
      </c>
      <c r="O248" s="408">
        <v>3</v>
      </c>
      <c r="P248" s="14">
        <v>162293</v>
      </c>
      <c r="Q248" s="14">
        <v>162293</v>
      </c>
      <c r="R248" s="576">
        <v>468</v>
      </c>
      <c r="S248" s="391">
        <v>240</v>
      </c>
      <c r="T248" s="382">
        <v>59</v>
      </c>
      <c r="U248" s="382">
        <v>130</v>
      </c>
      <c r="V248" s="423">
        <v>78</v>
      </c>
      <c r="W248" s="1882">
        <v>28</v>
      </c>
      <c r="X248" s="382">
        <f t="shared" si="562"/>
        <v>180</v>
      </c>
      <c r="Y248" s="423">
        <v>0</v>
      </c>
      <c r="Z248" s="1882">
        <v>120</v>
      </c>
      <c r="AA248" s="382">
        <f t="shared" si="546"/>
        <v>60</v>
      </c>
      <c r="AB248" s="423">
        <v>0</v>
      </c>
      <c r="AC248" s="1882">
        <v>60</v>
      </c>
      <c r="AD248" s="569">
        <v>1.875</v>
      </c>
      <c r="AE248" s="569">
        <v>1.875</v>
      </c>
      <c r="AF248" s="382">
        <f t="shared" si="664"/>
        <v>82.375</v>
      </c>
      <c r="AG248" s="382">
        <f t="shared" si="665"/>
        <v>86.125</v>
      </c>
      <c r="AH248" s="382">
        <f t="shared" si="666"/>
        <v>91.625</v>
      </c>
      <c r="AI248" s="382">
        <f t="shared" si="667"/>
        <v>65.875</v>
      </c>
      <c r="AJ248" s="382">
        <f t="shared" si="668"/>
        <v>38</v>
      </c>
      <c r="AK248" s="382">
        <f t="shared" si="669"/>
        <v>48.5</v>
      </c>
      <c r="AL248" s="382">
        <f t="shared" si="670"/>
        <v>63</v>
      </c>
      <c r="AM248" s="382">
        <f t="shared" si="671"/>
        <v>68</v>
      </c>
      <c r="AN248" s="453">
        <f t="shared" si="672"/>
        <v>137</v>
      </c>
      <c r="AO248" s="457">
        <f t="shared" si="673"/>
        <v>82</v>
      </c>
      <c r="AP248" s="455">
        <f t="shared" si="674"/>
        <v>47</v>
      </c>
      <c r="AQ248" s="383">
        <f t="shared" si="675"/>
        <v>51</v>
      </c>
      <c r="AR248" s="383">
        <f t="shared" si="676"/>
        <v>21</v>
      </c>
      <c r="AS248" s="383">
        <f t="shared" si="677"/>
        <v>23</v>
      </c>
      <c r="AT248" s="383">
        <f t="shared" si="678"/>
        <v>28</v>
      </c>
      <c r="AU248" s="383">
        <f t="shared" si="679"/>
        <v>38</v>
      </c>
      <c r="AV248" s="383">
        <f t="shared" si="680"/>
        <v>33</v>
      </c>
      <c r="AW248" s="383">
        <f t="shared" si="681"/>
        <v>109</v>
      </c>
      <c r="AX248" s="383">
        <f t="shared" si="547"/>
        <v>208</v>
      </c>
      <c r="AY248" s="383"/>
      <c r="AZ248" s="383">
        <f t="shared" si="561"/>
        <v>82</v>
      </c>
      <c r="BA248" s="382">
        <f t="shared" si="548"/>
        <v>0</v>
      </c>
      <c r="BB248" s="423">
        <v>0</v>
      </c>
      <c r="BC248" s="506">
        <f t="shared" si="541"/>
        <v>28</v>
      </c>
      <c r="BD248" s="382">
        <f t="shared" si="542"/>
        <v>120</v>
      </c>
      <c r="BE248" s="453">
        <f t="shared" si="543"/>
        <v>60</v>
      </c>
      <c r="BF248" s="382">
        <f t="shared" si="549"/>
        <v>-213</v>
      </c>
      <c r="BG248" s="1882">
        <v>43</v>
      </c>
      <c r="BH248" s="1882">
        <v>45</v>
      </c>
      <c r="BI248" s="1882">
        <v>47</v>
      </c>
      <c r="BJ248" s="1882">
        <v>51</v>
      </c>
      <c r="BK248" s="1882">
        <v>17</v>
      </c>
      <c r="BL248" s="1882">
        <v>24</v>
      </c>
      <c r="BM248" s="1882">
        <v>28</v>
      </c>
      <c r="BN248" s="1882">
        <v>40</v>
      </c>
      <c r="BO248" s="1882">
        <v>32</v>
      </c>
      <c r="BP248" s="1882">
        <v>120</v>
      </c>
      <c r="BQ248" s="1882">
        <v>126</v>
      </c>
      <c r="BR248" s="1882">
        <v>135</v>
      </c>
      <c r="BS248" s="1882">
        <v>144</v>
      </c>
      <c r="BT248" s="13"/>
      <c r="BU248" s="384">
        <f t="shared" si="550"/>
        <v>1.85</v>
      </c>
      <c r="BV248" s="385">
        <f t="shared" si="551"/>
        <v>2</v>
      </c>
      <c r="BW248" s="386">
        <f t="shared" si="552"/>
        <v>1</v>
      </c>
      <c r="BX248" s="3"/>
      <c r="BY248" s="387">
        <f t="shared" si="544"/>
        <v>130</v>
      </c>
      <c r="BZ248" s="382">
        <f t="shared" si="553"/>
        <v>180</v>
      </c>
      <c r="CA248" s="382">
        <f t="shared" si="554"/>
        <v>60</v>
      </c>
      <c r="CB248" s="382">
        <f t="shared" si="555"/>
        <v>82</v>
      </c>
      <c r="CC248" s="382">
        <f t="shared" si="643"/>
        <v>86</v>
      </c>
      <c r="CD248" s="382">
        <f t="shared" si="644"/>
        <v>92</v>
      </c>
      <c r="CE248" s="382">
        <f t="shared" si="645"/>
        <v>66</v>
      </c>
      <c r="CF248" s="382">
        <f t="shared" si="646"/>
        <v>38</v>
      </c>
      <c r="CG248" s="382">
        <f t="shared" si="647"/>
        <v>49</v>
      </c>
      <c r="CH248" s="382">
        <f t="shared" si="648"/>
        <v>63</v>
      </c>
      <c r="CI248" s="382">
        <f t="shared" si="649"/>
        <v>68</v>
      </c>
      <c r="CJ248" s="382">
        <f t="shared" si="650"/>
        <v>137</v>
      </c>
      <c r="CK248" s="388">
        <f t="shared" si="651"/>
        <v>214</v>
      </c>
      <c r="CL248" s="3"/>
      <c r="CM248" s="384">
        <f t="shared" si="545"/>
        <v>78</v>
      </c>
      <c r="CN248" s="385">
        <f t="shared" si="556"/>
        <v>0</v>
      </c>
      <c r="CO248" s="385">
        <f t="shared" si="682"/>
        <v>82</v>
      </c>
      <c r="CP248" s="385">
        <f t="shared" si="683"/>
        <v>47</v>
      </c>
      <c r="CQ248" s="385">
        <f t="shared" si="684"/>
        <v>51</v>
      </c>
      <c r="CR248" s="385">
        <f t="shared" si="685"/>
        <v>21</v>
      </c>
      <c r="CS248" s="385">
        <f t="shared" si="686"/>
        <v>23</v>
      </c>
      <c r="CT248" s="385">
        <f t="shared" si="687"/>
        <v>28</v>
      </c>
      <c r="CU248" s="385">
        <f t="shared" si="688"/>
        <v>38</v>
      </c>
      <c r="CV248" s="385">
        <f t="shared" si="689"/>
        <v>33</v>
      </c>
      <c r="CW248" s="385">
        <f t="shared" si="690"/>
        <v>109</v>
      </c>
      <c r="CX248" s="386">
        <f t="shared" si="691"/>
        <v>109</v>
      </c>
      <c r="CY248" s="3"/>
      <c r="CZ248" s="586"/>
      <c r="DA248" s="582">
        <v>52</v>
      </c>
      <c r="DB248" s="391">
        <v>179</v>
      </c>
      <c r="DC248" s="576">
        <v>468</v>
      </c>
      <c r="DD248" s="389">
        <v>1</v>
      </c>
      <c r="DE248" s="390">
        <v>96</v>
      </c>
      <c r="DF248" s="390">
        <v>44</v>
      </c>
      <c r="DG248" s="390">
        <v>40</v>
      </c>
      <c r="DH248" s="390">
        <f t="shared" si="557"/>
        <v>59</v>
      </c>
      <c r="DI248" s="390"/>
      <c r="DJ248" s="390"/>
      <c r="DK248" s="390"/>
      <c r="DL248" s="390"/>
      <c r="DM248" s="390"/>
      <c r="DN248" s="390"/>
      <c r="DO248" s="390"/>
      <c r="DP248" s="391">
        <f t="shared" si="558"/>
        <v>240</v>
      </c>
      <c r="DQ248" s="376"/>
      <c r="DR248" s="376"/>
      <c r="DS248" s="385">
        <v>2</v>
      </c>
      <c r="DT248" s="385">
        <v>3</v>
      </c>
      <c r="DU248" s="385">
        <v>1673</v>
      </c>
      <c r="DV248" s="385" t="s">
        <v>2620</v>
      </c>
      <c r="DW248" s="385">
        <v>71</v>
      </c>
      <c r="DX248" s="385" t="s">
        <v>2666</v>
      </c>
      <c r="DY248" s="385">
        <v>0</v>
      </c>
      <c r="DZ248" s="14">
        <v>162293</v>
      </c>
      <c r="EA248" s="426"/>
      <c r="EB248" s="398">
        <v>21</v>
      </c>
      <c r="EC248" s="398" t="s">
        <v>1369</v>
      </c>
      <c r="ED248" s="398" t="s">
        <v>1370</v>
      </c>
      <c r="EF248" s="601">
        <f t="shared" si="559"/>
        <v>139.28571428571431</v>
      </c>
      <c r="EG248" s="597">
        <f t="shared" si="560"/>
        <v>28</v>
      </c>
      <c r="EI248" s="605">
        <f t="shared" si="513"/>
        <v>267</v>
      </c>
    </row>
    <row r="249" spans="1:139" s="372" customFormat="1" ht="16.149999999999999" hidden="1" customHeight="1">
      <c r="A249" s="573" t="s">
        <v>45</v>
      </c>
      <c r="B249" s="407" t="s">
        <v>1785</v>
      </c>
      <c r="C249" s="530" t="s">
        <v>1603</v>
      </c>
      <c r="D249" s="393" t="s">
        <v>46</v>
      </c>
      <c r="E249" s="393" t="s">
        <v>1590</v>
      </c>
      <c r="F249" s="393" t="s">
        <v>533</v>
      </c>
      <c r="G249" s="393">
        <v>95</v>
      </c>
      <c r="H249" s="393" t="s">
        <v>107</v>
      </c>
      <c r="I249" s="393" t="s">
        <v>532</v>
      </c>
      <c r="J249" s="393" t="s">
        <v>48</v>
      </c>
      <c r="K249" s="393"/>
      <c r="L249" s="393" t="s">
        <v>47</v>
      </c>
      <c r="M249" s="396"/>
      <c r="N249" s="392">
        <v>45188</v>
      </c>
      <c r="O249" s="408">
        <v>3</v>
      </c>
      <c r="P249" s="14">
        <v>142695</v>
      </c>
      <c r="Q249" s="14">
        <v>142695</v>
      </c>
      <c r="R249" s="576">
        <v>200</v>
      </c>
      <c r="S249" s="391">
        <v>37</v>
      </c>
      <c r="T249" s="382">
        <v>20</v>
      </c>
      <c r="U249" s="382">
        <v>41</v>
      </c>
      <c r="V249" s="423">
        <v>0</v>
      </c>
      <c r="W249" s="1882">
        <v>20</v>
      </c>
      <c r="X249" s="382">
        <f t="shared" si="562"/>
        <v>21</v>
      </c>
      <c r="Y249" s="423">
        <v>0</v>
      </c>
      <c r="Z249" s="1882">
        <v>21</v>
      </c>
      <c r="AA249" s="382">
        <f t="shared" si="546"/>
        <v>0</v>
      </c>
      <c r="AB249" s="423">
        <v>0</v>
      </c>
      <c r="AC249" s="1882">
        <v>0</v>
      </c>
      <c r="AD249" s="569">
        <v>1.875</v>
      </c>
      <c r="AE249" s="569">
        <v>1.875</v>
      </c>
      <c r="AF249" s="382">
        <f t="shared" si="664"/>
        <v>29.875</v>
      </c>
      <c r="AG249" s="382">
        <f t="shared" si="665"/>
        <v>32.75</v>
      </c>
      <c r="AH249" s="382">
        <f t="shared" si="666"/>
        <v>32</v>
      </c>
      <c r="AI249" s="382">
        <f t="shared" si="667"/>
        <v>21.25</v>
      </c>
      <c r="AJ249" s="382">
        <f t="shared" si="668"/>
        <v>13.875</v>
      </c>
      <c r="AK249" s="382">
        <f t="shared" si="669"/>
        <v>18.625</v>
      </c>
      <c r="AL249" s="382">
        <f t="shared" si="670"/>
        <v>11</v>
      </c>
      <c r="AM249" s="382">
        <f t="shared" si="671"/>
        <v>10.5</v>
      </c>
      <c r="AN249" s="453">
        <f t="shared" si="672"/>
        <v>12</v>
      </c>
      <c r="AO249" s="457">
        <f t="shared" si="673"/>
        <v>30</v>
      </c>
      <c r="AP249" s="455">
        <f t="shared" si="674"/>
        <v>18</v>
      </c>
      <c r="AQ249" s="383">
        <f t="shared" si="675"/>
        <v>16</v>
      </c>
      <c r="AR249" s="383">
        <f t="shared" si="676"/>
        <v>7</v>
      </c>
      <c r="AS249" s="383">
        <f t="shared" si="677"/>
        <v>9</v>
      </c>
      <c r="AT249" s="383">
        <f t="shared" si="678"/>
        <v>11</v>
      </c>
      <c r="AU249" s="383">
        <f t="shared" si="679"/>
        <v>1</v>
      </c>
      <c r="AV249" s="383">
        <f t="shared" si="680"/>
        <v>11</v>
      </c>
      <c r="AW249" s="383">
        <f t="shared" si="681"/>
        <v>1</v>
      </c>
      <c r="AX249" s="383">
        <f t="shared" si="547"/>
        <v>41</v>
      </c>
      <c r="AY249" s="383"/>
      <c r="AZ249" s="383">
        <f t="shared" si="561"/>
        <v>30</v>
      </c>
      <c r="BA249" s="382">
        <f t="shared" si="548"/>
        <v>0</v>
      </c>
      <c r="BB249" s="423">
        <v>0</v>
      </c>
      <c r="BC249" s="506">
        <f t="shared" si="541"/>
        <v>20</v>
      </c>
      <c r="BD249" s="382">
        <f t="shared" si="542"/>
        <v>21</v>
      </c>
      <c r="BE249" s="453">
        <f t="shared" si="543"/>
        <v>0</v>
      </c>
      <c r="BF249" s="382">
        <f t="shared" si="549"/>
        <v>-50</v>
      </c>
      <c r="BG249" s="1882">
        <v>15</v>
      </c>
      <c r="BH249" s="1882">
        <v>17</v>
      </c>
      <c r="BI249" s="1882">
        <v>18</v>
      </c>
      <c r="BJ249" s="1882">
        <v>16</v>
      </c>
      <c r="BK249" s="1882">
        <v>6</v>
      </c>
      <c r="BL249" s="1882">
        <v>9</v>
      </c>
      <c r="BM249" s="1882">
        <v>11</v>
      </c>
      <c r="BN249" s="1882">
        <v>0</v>
      </c>
      <c r="BO249" s="1882">
        <v>12</v>
      </c>
      <c r="BP249" s="1882">
        <v>0</v>
      </c>
      <c r="BQ249" s="1882">
        <v>0</v>
      </c>
      <c r="BR249" s="1882">
        <v>15</v>
      </c>
      <c r="BS249" s="1882">
        <v>16</v>
      </c>
      <c r="BT249" s="13"/>
      <c r="BU249" s="384">
        <f t="shared" si="550"/>
        <v>0</v>
      </c>
      <c r="BV249" s="385">
        <f t="shared" si="551"/>
        <v>1</v>
      </c>
      <c r="BW249" s="386">
        <f t="shared" si="552"/>
        <v>0</v>
      </c>
      <c r="BX249" s="3"/>
      <c r="BY249" s="387">
        <f t="shared" si="544"/>
        <v>41</v>
      </c>
      <c r="BZ249" s="382">
        <f t="shared" si="553"/>
        <v>21</v>
      </c>
      <c r="CA249" s="382">
        <f t="shared" si="554"/>
        <v>0</v>
      </c>
      <c r="CB249" s="382">
        <f t="shared" si="555"/>
        <v>30</v>
      </c>
      <c r="CC249" s="382">
        <f t="shared" si="643"/>
        <v>33</v>
      </c>
      <c r="CD249" s="382">
        <f t="shared" si="644"/>
        <v>32</v>
      </c>
      <c r="CE249" s="382">
        <f t="shared" si="645"/>
        <v>21</v>
      </c>
      <c r="CF249" s="382">
        <f t="shared" si="646"/>
        <v>14</v>
      </c>
      <c r="CG249" s="382">
        <f t="shared" si="647"/>
        <v>19</v>
      </c>
      <c r="CH249" s="382">
        <f t="shared" si="648"/>
        <v>11</v>
      </c>
      <c r="CI249" s="382">
        <f t="shared" si="649"/>
        <v>11</v>
      </c>
      <c r="CJ249" s="382">
        <f t="shared" si="650"/>
        <v>12</v>
      </c>
      <c r="CK249" s="388">
        <f t="shared" si="651"/>
        <v>1</v>
      </c>
      <c r="CL249" s="3"/>
      <c r="CM249" s="384">
        <f t="shared" si="545"/>
        <v>0</v>
      </c>
      <c r="CN249" s="385">
        <f t="shared" si="556"/>
        <v>0</v>
      </c>
      <c r="CO249" s="385">
        <f t="shared" si="682"/>
        <v>30</v>
      </c>
      <c r="CP249" s="385">
        <f t="shared" si="683"/>
        <v>18</v>
      </c>
      <c r="CQ249" s="385">
        <f t="shared" si="684"/>
        <v>16</v>
      </c>
      <c r="CR249" s="385">
        <f t="shared" si="685"/>
        <v>7</v>
      </c>
      <c r="CS249" s="385">
        <f t="shared" si="686"/>
        <v>9</v>
      </c>
      <c r="CT249" s="385">
        <f t="shared" si="687"/>
        <v>11</v>
      </c>
      <c r="CU249" s="385">
        <f t="shared" si="688"/>
        <v>1</v>
      </c>
      <c r="CV249" s="385">
        <f t="shared" si="689"/>
        <v>11</v>
      </c>
      <c r="CW249" s="385">
        <f t="shared" si="690"/>
        <v>1</v>
      </c>
      <c r="CX249" s="386">
        <f t="shared" si="691"/>
        <v>1</v>
      </c>
      <c r="CY249" s="3"/>
      <c r="CZ249" s="586"/>
      <c r="DA249" s="582"/>
      <c r="DB249" s="391">
        <v>102</v>
      </c>
      <c r="DC249" s="576">
        <v>200</v>
      </c>
      <c r="DD249" s="389">
        <v>0</v>
      </c>
      <c r="DE249" s="390">
        <v>11</v>
      </c>
      <c r="DF249" s="390">
        <v>4</v>
      </c>
      <c r="DG249" s="390">
        <v>2</v>
      </c>
      <c r="DH249" s="390">
        <f t="shared" si="557"/>
        <v>20</v>
      </c>
      <c r="DI249" s="390"/>
      <c r="DJ249" s="390"/>
      <c r="DK249" s="390"/>
      <c r="DL249" s="390"/>
      <c r="DM249" s="390"/>
      <c r="DN249" s="390"/>
      <c r="DO249" s="390"/>
      <c r="DP249" s="391">
        <f t="shared" si="558"/>
        <v>37</v>
      </c>
      <c r="DQ249" s="376"/>
      <c r="DR249" s="376"/>
      <c r="DS249" s="385">
        <v>4</v>
      </c>
      <c r="DT249" s="385">
        <v>3</v>
      </c>
      <c r="DU249" s="385">
        <v>1175</v>
      </c>
      <c r="DV249" s="385" t="s">
        <v>2620</v>
      </c>
      <c r="DW249" s="385">
        <v>71</v>
      </c>
      <c r="DX249" s="385" t="s">
        <v>2666</v>
      </c>
      <c r="DY249" s="385">
        <v>0</v>
      </c>
      <c r="DZ249" s="14">
        <v>142695</v>
      </c>
      <c r="EA249" s="426"/>
      <c r="EB249" s="398">
        <v>18</v>
      </c>
      <c r="EC249" s="398" t="s">
        <v>1371</v>
      </c>
      <c r="ED249" s="398" t="s">
        <v>1370</v>
      </c>
      <c r="EF249" s="601">
        <f t="shared" si="559"/>
        <v>61.499999999999993</v>
      </c>
      <c r="EG249" s="597">
        <f t="shared" si="560"/>
        <v>20</v>
      </c>
      <c r="EI249" s="605">
        <f t="shared" si="513"/>
        <v>61</v>
      </c>
    </row>
    <row r="250" spans="1:139" s="372" customFormat="1" ht="16.149999999999999" hidden="1" customHeight="1">
      <c r="A250" s="573" t="s">
        <v>1246</v>
      </c>
      <c r="B250" s="531" t="s">
        <v>2007</v>
      </c>
      <c r="C250" s="532" t="s">
        <v>1198</v>
      </c>
      <c r="D250" s="533" t="s">
        <v>51</v>
      </c>
      <c r="E250" s="393" t="s">
        <v>499</v>
      </c>
      <c r="F250" s="393" t="s">
        <v>2175</v>
      </c>
      <c r="G250" s="395">
        <v>100</v>
      </c>
      <c r="H250" s="393" t="s">
        <v>107</v>
      </c>
      <c r="I250" s="393" t="s">
        <v>532</v>
      </c>
      <c r="J250" s="393" t="s">
        <v>48</v>
      </c>
      <c r="K250" s="393"/>
      <c r="L250" s="393" t="s">
        <v>47</v>
      </c>
      <c r="M250" s="396"/>
      <c r="N250" s="392">
        <v>45586</v>
      </c>
      <c r="O250" s="408">
        <v>3</v>
      </c>
      <c r="P250" s="14">
        <v>114206</v>
      </c>
      <c r="Q250" s="14">
        <v>114206</v>
      </c>
      <c r="R250" s="576">
        <v>50</v>
      </c>
      <c r="S250" s="391">
        <v>103</v>
      </c>
      <c r="T250" s="382">
        <v>8</v>
      </c>
      <c r="U250" s="382">
        <v>1</v>
      </c>
      <c r="V250" s="423">
        <v>44</v>
      </c>
      <c r="W250" s="1882">
        <v>12</v>
      </c>
      <c r="X250" s="382">
        <f t="shared" si="562"/>
        <v>33</v>
      </c>
      <c r="Y250" s="423">
        <v>60</v>
      </c>
      <c r="Z250" s="1882">
        <v>12</v>
      </c>
      <c r="AA250" s="382">
        <f t="shared" si="546"/>
        <v>81</v>
      </c>
      <c r="AB250" s="423">
        <v>0</v>
      </c>
      <c r="AC250" s="1882">
        <v>40</v>
      </c>
      <c r="AD250" s="569">
        <v>1.875</v>
      </c>
      <c r="AE250" s="569">
        <v>1.875</v>
      </c>
      <c r="AF250" s="382">
        <f t="shared" si="664"/>
        <v>38.125</v>
      </c>
      <c r="AG250" s="382">
        <f t="shared" si="665"/>
        <v>14</v>
      </c>
      <c r="AH250" s="382">
        <f t="shared" si="666"/>
        <v>15</v>
      </c>
      <c r="AI250" s="382">
        <f t="shared" si="667"/>
        <v>10.625</v>
      </c>
      <c r="AJ250" s="382">
        <f t="shared" si="668"/>
        <v>6.5</v>
      </c>
      <c r="AK250" s="382">
        <f t="shared" si="669"/>
        <v>8.375</v>
      </c>
      <c r="AL250" s="382">
        <f t="shared" si="670"/>
        <v>11.125</v>
      </c>
      <c r="AM250" s="382">
        <f t="shared" si="671"/>
        <v>11.375</v>
      </c>
      <c r="AN250" s="453">
        <f t="shared" si="672"/>
        <v>26</v>
      </c>
      <c r="AO250" s="457">
        <f t="shared" si="673"/>
        <v>0</v>
      </c>
      <c r="AP250" s="455">
        <f t="shared" si="674"/>
        <v>5</v>
      </c>
      <c r="AQ250" s="383">
        <f t="shared" si="675"/>
        <v>8</v>
      </c>
      <c r="AR250" s="383">
        <f t="shared" si="676"/>
        <v>4</v>
      </c>
      <c r="AS250" s="383">
        <f t="shared" si="677"/>
        <v>4</v>
      </c>
      <c r="AT250" s="383">
        <f t="shared" si="678"/>
        <v>4</v>
      </c>
      <c r="AU250" s="383">
        <f t="shared" si="679"/>
        <v>7</v>
      </c>
      <c r="AV250" s="383">
        <f t="shared" si="680"/>
        <v>5</v>
      </c>
      <c r="AW250" s="383">
        <f t="shared" si="681"/>
        <v>22</v>
      </c>
      <c r="AX250" s="383">
        <f t="shared" si="547"/>
        <v>105</v>
      </c>
      <c r="AY250" s="383"/>
      <c r="AZ250" s="383">
        <f t="shared" si="561"/>
        <v>0</v>
      </c>
      <c r="BA250" s="382">
        <f t="shared" si="548"/>
        <v>41</v>
      </c>
      <c r="BB250" s="423">
        <v>0</v>
      </c>
      <c r="BC250" s="506">
        <f t="shared" si="541"/>
        <v>12</v>
      </c>
      <c r="BD250" s="382">
        <f t="shared" si="542"/>
        <v>12</v>
      </c>
      <c r="BE250" s="453">
        <f t="shared" si="543"/>
        <v>40</v>
      </c>
      <c r="BF250" s="382">
        <f t="shared" si="549"/>
        <v>-110</v>
      </c>
      <c r="BG250" s="1882">
        <v>32</v>
      </c>
      <c r="BH250" s="1882">
        <v>7</v>
      </c>
      <c r="BI250" s="1882">
        <v>8</v>
      </c>
      <c r="BJ250" s="1882">
        <v>8</v>
      </c>
      <c r="BK250" s="1882">
        <v>3</v>
      </c>
      <c r="BL250" s="1882">
        <v>4</v>
      </c>
      <c r="BM250" s="1882">
        <v>5</v>
      </c>
      <c r="BN250" s="1882">
        <v>7</v>
      </c>
      <c r="BO250" s="1882">
        <v>5</v>
      </c>
      <c r="BP250" s="1882">
        <v>24</v>
      </c>
      <c r="BQ250" s="1882">
        <v>25</v>
      </c>
      <c r="BR250" s="1882">
        <v>27</v>
      </c>
      <c r="BS250" s="1882">
        <v>29</v>
      </c>
      <c r="BT250" s="13"/>
      <c r="BU250" s="384">
        <f t="shared" si="550"/>
        <v>8.3333333333333329E-2</v>
      </c>
      <c r="BV250" s="385">
        <f t="shared" si="551"/>
        <v>1.5249999999999999</v>
      </c>
      <c r="BW250" s="386">
        <f t="shared" si="552"/>
        <v>3.0759493670886076</v>
      </c>
      <c r="BX250" s="3"/>
      <c r="BY250" s="387">
        <f t="shared" si="544"/>
        <v>1</v>
      </c>
      <c r="BZ250" s="382">
        <f t="shared" si="553"/>
        <v>33</v>
      </c>
      <c r="CA250" s="382">
        <f t="shared" si="554"/>
        <v>81</v>
      </c>
      <c r="CB250" s="382">
        <f t="shared" si="555"/>
        <v>41</v>
      </c>
      <c r="CC250" s="382">
        <f t="shared" si="643"/>
        <v>14</v>
      </c>
      <c r="CD250" s="382">
        <f t="shared" si="644"/>
        <v>15</v>
      </c>
      <c r="CE250" s="382">
        <f t="shared" si="645"/>
        <v>11</v>
      </c>
      <c r="CF250" s="382">
        <f t="shared" si="646"/>
        <v>7</v>
      </c>
      <c r="CG250" s="382">
        <f t="shared" si="647"/>
        <v>8</v>
      </c>
      <c r="CH250" s="382">
        <f t="shared" si="648"/>
        <v>11</v>
      </c>
      <c r="CI250" s="382">
        <f t="shared" si="649"/>
        <v>11</v>
      </c>
      <c r="CJ250" s="382">
        <f t="shared" si="650"/>
        <v>26</v>
      </c>
      <c r="CK250" s="388">
        <f t="shared" si="651"/>
        <v>43</v>
      </c>
      <c r="CL250" s="3"/>
      <c r="CM250" s="384">
        <f t="shared" si="545"/>
        <v>44</v>
      </c>
      <c r="CN250" s="385">
        <f t="shared" si="556"/>
        <v>60</v>
      </c>
      <c r="CO250" s="385">
        <f t="shared" si="682"/>
        <v>0</v>
      </c>
      <c r="CP250" s="385">
        <f t="shared" si="683"/>
        <v>5</v>
      </c>
      <c r="CQ250" s="385">
        <f t="shared" si="684"/>
        <v>8</v>
      </c>
      <c r="CR250" s="385">
        <f t="shared" si="685"/>
        <v>4</v>
      </c>
      <c r="CS250" s="385">
        <f t="shared" si="686"/>
        <v>4</v>
      </c>
      <c r="CT250" s="385">
        <f t="shared" si="687"/>
        <v>4</v>
      </c>
      <c r="CU250" s="385">
        <f t="shared" si="688"/>
        <v>7</v>
      </c>
      <c r="CV250" s="385">
        <f t="shared" si="689"/>
        <v>5</v>
      </c>
      <c r="CW250" s="385">
        <f t="shared" si="690"/>
        <v>22</v>
      </c>
      <c r="CX250" s="386">
        <f t="shared" si="691"/>
        <v>22</v>
      </c>
      <c r="CY250" s="3"/>
      <c r="CZ250" s="586"/>
      <c r="DA250" s="582"/>
      <c r="DB250" s="391"/>
      <c r="DC250" s="576">
        <v>50</v>
      </c>
      <c r="DD250" s="389">
        <v>20</v>
      </c>
      <c r="DE250" s="390">
        <v>16</v>
      </c>
      <c r="DF250" s="390">
        <v>23</v>
      </c>
      <c r="DG250" s="390">
        <v>36</v>
      </c>
      <c r="DH250" s="390">
        <f t="shared" si="557"/>
        <v>8</v>
      </c>
      <c r="DI250" s="390"/>
      <c r="DJ250" s="390"/>
      <c r="DK250" s="390"/>
      <c r="DL250" s="390"/>
      <c r="DM250" s="390"/>
      <c r="DN250" s="390"/>
      <c r="DO250" s="390"/>
      <c r="DP250" s="391">
        <f t="shared" si="558"/>
        <v>103</v>
      </c>
      <c r="DQ250" s="376"/>
      <c r="DR250" s="376"/>
      <c r="DS250" s="385">
        <v>2</v>
      </c>
      <c r="DT250" s="385">
        <v>3</v>
      </c>
      <c r="DU250" s="385">
        <v>1538</v>
      </c>
      <c r="DV250" s="385" t="s">
        <v>2620</v>
      </c>
      <c r="DW250" s="385">
        <v>71</v>
      </c>
      <c r="DX250" s="385" t="s">
        <v>2666</v>
      </c>
      <c r="DY250" s="385">
        <v>0</v>
      </c>
      <c r="DZ250" s="14">
        <v>114206</v>
      </c>
      <c r="EA250" s="426"/>
      <c r="EB250" s="398">
        <v>20</v>
      </c>
      <c r="EC250" s="398" t="s">
        <v>1369</v>
      </c>
      <c r="ED250" s="398" t="s">
        <v>1370</v>
      </c>
      <c r="EF250" s="601">
        <f t="shared" si="559"/>
        <v>2.5</v>
      </c>
      <c r="EG250" s="597">
        <f t="shared" si="560"/>
        <v>12</v>
      </c>
      <c r="EI250" s="605">
        <f t="shared" si="513"/>
        <v>113</v>
      </c>
    </row>
    <row r="251" spans="1:139" s="372" customFormat="1" ht="16.149999999999999" hidden="1" customHeight="1">
      <c r="A251" s="573" t="s">
        <v>1246</v>
      </c>
      <c r="B251" s="594" t="s">
        <v>2885</v>
      </c>
      <c r="C251" s="594" t="s">
        <v>2554</v>
      </c>
      <c r="D251" s="595" t="s">
        <v>51</v>
      </c>
      <c r="E251" s="590" t="s">
        <v>90</v>
      </c>
      <c r="F251" s="590" t="s">
        <v>2557</v>
      </c>
      <c r="G251" s="591">
        <v>101</v>
      </c>
      <c r="H251" s="590" t="s">
        <v>107</v>
      </c>
      <c r="I251" s="590" t="s">
        <v>2555</v>
      </c>
      <c r="J251" s="590" t="s">
        <v>2556</v>
      </c>
      <c r="K251" s="393"/>
      <c r="L251" s="393"/>
      <c r="M251" s="396"/>
      <c r="N251" s="392">
        <v>46087</v>
      </c>
      <c r="O251" s="408">
        <v>3</v>
      </c>
      <c r="P251" s="385">
        <v>107060</v>
      </c>
      <c r="Q251" s="385">
        <v>107060</v>
      </c>
      <c r="R251" s="576"/>
      <c r="S251" s="391">
        <v>0</v>
      </c>
      <c r="T251" s="382">
        <v>0</v>
      </c>
      <c r="U251" s="382">
        <v>0</v>
      </c>
      <c r="V251" s="423">
        <v>0</v>
      </c>
      <c r="W251" s="1882">
        <v>0</v>
      </c>
      <c r="X251" s="382">
        <f t="shared" si="562"/>
        <v>0</v>
      </c>
      <c r="Y251" s="423">
        <v>50</v>
      </c>
      <c r="Z251" s="1882">
        <v>20</v>
      </c>
      <c r="AA251" s="382">
        <f t="shared" si="546"/>
        <v>30</v>
      </c>
      <c r="AB251" s="423">
        <v>0</v>
      </c>
      <c r="AC251" s="1882">
        <v>20</v>
      </c>
      <c r="AD251" s="569">
        <v>1.875</v>
      </c>
      <c r="AE251" s="569">
        <v>1.875</v>
      </c>
      <c r="AF251" s="382">
        <f t="shared" si="664"/>
        <v>37.5</v>
      </c>
      <c r="AG251" s="382">
        <f t="shared" si="665"/>
        <v>37.5</v>
      </c>
      <c r="AH251" s="382">
        <f t="shared" si="666"/>
        <v>37.5</v>
      </c>
      <c r="AI251" s="382">
        <f t="shared" si="667"/>
        <v>37.5</v>
      </c>
      <c r="AJ251" s="382">
        <f t="shared" si="668"/>
        <v>37.5</v>
      </c>
      <c r="AK251" s="382">
        <f t="shared" si="669"/>
        <v>37.5</v>
      </c>
      <c r="AL251" s="382">
        <f t="shared" si="670"/>
        <v>37.5</v>
      </c>
      <c r="AM251" s="382">
        <f t="shared" si="671"/>
        <v>37.5</v>
      </c>
      <c r="AN251" s="453">
        <f t="shared" si="672"/>
        <v>37.5</v>
      </c>
      <c r="AO251" s="457">
        <f t="shared" si="673"/>
        <v>28</v>
      </c>
      <c r="AP251" s="455">
        <f t="shared" si="674"/>
        <v>20</v>
      </c>
      <c r="AQ251" s="383">
        <f t="shared" si="675"/>
        <v>20</v>
      </c>
      <c r="AR251" s="383">
        <f t="shared" si="676"/>
        <v>20</v>
      </c>
      <c r="AS251" s="383">
        <f t="shared" si="677"/>
        <v>20</v>
      </c>
      <c r="AT251" s="383">
        <f t="shared" si="678"/>
        <v>20</v>
      </c>
      <c r="AU251" s="383">
        <f t="shared" si="679"/>
        <v>20</v>
      </c>
      <c r="AV251" s="383">
        <f t="shared" si="680"/>
        <v>20</v>
      </c>
      <c r="AW251" s="383">
        <f t="shared" si="681"/>
        <v>20</v>
      </c>
      <c r="AX251" s="383">
        <f t="shared" si="547"/>
        <v>50</v>
      </c>
      <c r="AY251" s="383"/>
      <c r="AZ251" s="383">
        <f t="shared" si="561"/>
        <v>28</v>
      </c>
      <c r="BA251" s="382">
        <f t="shared" si="548"/>
        <v>10</v>
      </c>
      <c r="BB251" s="423">
        <v>0</v>
      </c>
      <c r="BC251" s="506">
        <f t="shared" si="541"/>
        <v>0</v>
      </c>
      <c r="BD251" s="382">
        <f t="shared" si="542"/>
        <v>20</v>
      </c>
      <c r="BE251" s="453">
        <f t="shared" si="543"/>
        <v>20</v>
      </c>
      <c r="BF251" s="382">
        <f t="shared" si="549"/>
        <v>-100</v>
      </c>
      <c r="BG251" s="1882">
        <v>20</v>
      </c>
      <c r="BH251" s="1882">
        <v>20</v>
      </c>
      <c r="BI251" s="1882">
        <v>20</v>
      </c>
      <c r="BJ251" s="1882">
        <v>20</v>
      </c>
      <c r="BK251" s="1882">
        <v>20</v>
      </c>
      <c r="BL251" s="1882">
        <v>20</v>
      </c>
      <c r="BM251" s="1882">
        <v>20</v>
      </c>
      <c r="BN251" s="1882">
        <v>20</v>
      </c>
      <c r="BO251" s="1882">
        <v>20</v>
      </c>
      <c r="BP251" s="1882">
        <v>20</v>
      </c>
      <c r="BQ251" s="1882">
        <v>20</v>
      </c>
      <c r="BR251" s="1882">
        <v>20</v>
      </c>
      <c r="BS251" s="1882">
        <v>20</v>
      </c>
      <c r="BT251" s="13"/>
      <c r="BU251" s="384">
        <f t="shared" si="550"/>
        <v>0</v>
      </c>
      <c r="BV251" s="385">
        <f t="shared" si="551"/>
        <v>0</v>
      </c>
      <c r="BW251" s="386">
        <f t="shared" si="552"/>
        <v>1.5</v>
      </c>
      <c r="BX251" s="3"/>
      <c r="BY251" s="387">
        <f t="shared" si="544"/>
        <v>0</v>
      </c>
      <c r="BZ251" s="382">
        <f t="shared" si="553"/>
        <v>0</v>
      </c>
      <c r="CA251" s="382">
        <f t="shared" si="554"/>
        <v>30</v>
      </c>
      <c r="CB251" s="382">
        <f t="shared" si="555"/>
        <v>38</v>
      </c>
      <c r="CC251" s="382">
        <f t="shared" si="643"/>
        <v>38</v>
      </c>
      <c r="CD251" s="382">
        <f t="shared" si="644"/>
        <v>38</v>
      </c>
      <c r="CE251" s="382">
        <f t="shared" si="645"/>
        <v>38</v>
      </c>
      <c r="CF251" s="382">
        <f t="shared" si="646"/>
        <v>38</v>
      </c>
      <c r="CG251" s="382">
        <f t="shared" si="647"/>
        <v>38</v>
      </c>
      <c r="CH251" s="382">
        <f t="shared" si="648"/>
        <v>38</v>
      </c>
      <c r="CI251" s="382">
        <f t="shared" si="649"/>
        <v>38</v>
      </c>
      <c r="CJ251" s="382">
        <f t="shared" si="650"/>
        <v>38</v>
      </c>
      <c r="CK251" s="388">
        <f t="shared" si="651"/>
        <v>38</v>
      </c>
      <c r="CL251" s="3"/>
      <c r="CM251" s="384">
        <f t="shared" si="545"/>
        <v>0</v>
      </c>
      <c r="CN251" s="385">
        <f t="shared" si="556"/>
        <v>50</v>
      </c>
      <c r="CO251" s="385">
        <f t="shared" si="682"/>
        <v>28</v>
      </c>
      <c r="CP251" s="385">
        <f t="shared" si="683"/>
        <v>20</v>
      </c>
      <c r="CQ251" s="385">
        <f t="shared" si="684"/>
        <v>20</v>
      </c>
      <c r="CR251" s="385">
        <f t="shared" si="685"/>
        <v>20</v>
      </c>
      <c r="CS251" s="385">
        <f t="shared" si="686"/>
        <v>20</v>
      </c>
      <c r="CT251" s="385">
        <f t="shared" si="687"/>
        <v>20</v>
      </c>
      <c r="CU251" s="385">
        <f t="shared" si="688"/>
        <v>20</v>
      </c>
      <c r="CV251" s="385">
        <f t="shared" si="689"/>
        <v>20</v>
      </c>
      <c r="CW251" s="385">
        <f t="shared" si="690"/>
        <v>20</v>
      </c>
      <c r="CX251" s="386">
        <f t="shared" si="691"/>
        <v>20</v>
      </c>
      <c r="CY251" s="3"/>
      <c r="CZ251" s="586"/>
      <c r="DA251" s="582"/>
      <c r="DB251" s="391"/>
      <c r="DC251" s="576"/>
      <c r="DD251" s="389"/>
      <c r="DE251" s="390">
        <v>0</v>
      </c>
      <c r="DF251" s="390">
        <v>0</v>
      </c>
      <c r="DG251" s="390">
        <v>0</v>
      </c>
      <c r="DH251" s="390">
        <f t="shared" si="557"/>
        <v>0</v>
      </c>
      <c r="DI251" s="390"/>
      <c r="DJ251" s="390"/>
      <c r="DK251" s="390"/>
      <c r="DL251" s="390"/>
      <c r="DM251" s="390"/>
      <c r="DN251" s="390"/>
      <c r="DO251" s="390"/>
      <c r="DP251" s="391">
        <f t="shared" si="558"/>
        <v>0</v>
      </c>
      <c r="DQ251" s="376"/>
      <c r="DR251" s="376"/>
      <c r="DS251" s="385">
        <v>2</v>
      </c>
      <c r="DT251" s="385">
        <v>3</v>
      </c>
      <c r="DU251" s="385">
        <v>1878</v>
      </c>
      <c r="DV251" s="385" t="s">
        <v>2620</v>
      </c>
      <c r="DW251" s="385">
        <v>71</v>
      </c>
      <c r="DX251" s="385" t="s">
        <v>2666</v>
      </c>
      <c r="DY251" s="385">
        <v>0</v>
      </c>
      <c r="DZ251" s="385">
        <v>107060</v>
      </c>
      <c r="EA251" s="426"/>
      <c r="EB251" s="398">
        <v>19</v>
      </c>
      <c r="EC251" s="398" t="s">
        <v>1369</v>
      </c>
      <c r="ED251" s="398" t="s">
        <v>1370</v>
      </c>
      <c r="EF251" s="601" t="str">
        <f t="shared" si="559"/>
        <v>ok</v>
      </c>
      <c r="EG251" s="597">
        <f t="shared" si="560"/>
        <v>0</v>
      </c>
      <c r="EI251" s="605">
        <f t="shared" si="513"/>
        <v>50</v>
      </c>
    </row>
    <row r="252" spans="1:139" s="372" customFormat="1" ht="16.149999999999999" hidden="1" customHeight="1">
      <c r="A252" s="573" t="s">
        <v>1246</v>
      </c>
      <c r="B252" s="409" t="s">
        <v>1551</v>
      </c>
      <c r="C252" s="410" t="s">
        <v>1197</v>
      </c>
      <c r="D252" s="394" t="s">
        <v>51</v>
      </c>
      <c r="E252" s="394" t="s">
        <v>93</v>
      </c>
      <c r="F252" s="394" t="s">
        <v>1554</v>
      </c>
      <c r="G252" s="397">
        <v>103</v>
      </c>
      <c r="H252" s="394" t="s">
        <v>107</v>
      </c>
      <c r="I252" s="394" t="s">
        <v>1557</v>
      </c>
      <c r="J252" s="394" t="s">
        <v>48</v>
      </c>
      <c r="K252" s="393"/>
      <c r="L252" s="393" t="s">
        <v>47</v>
      </c>
      <c r="M252" s="396"/>
      <c r="N252" s="392">
        <v>44945</v>
      </c>
      <c r="O252" s="408">
        <v>3</v>
      </c>
      <c r="P252" s="14">
        <v>0</v>
      </c>
      <c r="Q252" s="14">
        <v>0</v>
      </c>
      <c r="R252" s="576">
        <v>0</v>
      </c>
      <c r="S252" s="391">
        <v>0</v>
      </c>
      <c r="T252" s="382">
        <v>0</v>
      </c>
      <c r="U252" s="382">
        <v>20</v>
      </c>
      <c r="V252" s="423">
        <v>0</v>
      </c>
      <c r="W252" s="1882">
        <v>2</v>
      </c>
      <c r="X252" s="382">
        <f t="shared" si="562"/>
        <v>18</v>
      </c>
      <c r="Y252" s="423">
        <v>0</v>
      </c>
      <c r="Z252" s="1882">
        <v>4</v>
      </c>
      <c r="AA252" s="382">
        <f t="shared" si="546"/>
        <v>14</v>
      </c>
      <c r="AB252" s="423">
        <v>0</v>
      </c>
      <c r="AC252" s="1882">
        <v>6</v>
      </c>
      <c r="AD252" s="569">
        <v>1.875</v>
      </c>
      <c r="AE252" s="569">
        <v>1.875</v>
      </c>
      <c r="AF252" s="382">
        <f t="shared" si="664"/>
        <v>7.5</v>
      </c>
      <c r="AG252" s="382">
        <f t="shared" si="665"/>
        <v>7.5</v>
      </c>
      <c r="AH252" s="382">
        <f t="shared" si="666"/>
        <v>7.5</v>
      </c>
      <c r="AI252" s="382">
        <f t="shared" si="667"/>
        <v>7.5</v>
      </c>
      <c r="AJ252" s="382">
        <f t="shared" si="668"/>
        <v>7.5</v>
      </c>
      <c r="AK252" s="382">
        <f t="shared" si="669"/>
        <v>7.5</v>
      </c>
      <c r="AL252" s="382">
        <f t="shared" si="670"/>
        <v>7.5</v>
      </c>
      <c r="AM252" s="382">
        <f t="shared" si="671"/>
        <v>7.5</v>
      </c>
      <c r="AN252" s="453">
        <f t="shared" si="672"/>
        <v>7.5</v>
      </c>
      <c r="AO252" s="457">
        <f t="shared" si="673"/>
        <v>0</v>
      </c>
      <c r="AP252" s="455">
        <f t="shared" si="674"/>
        <v>4</v>
      </c>
      <c r="AQ252" s="383">
        <f t="shared" si="675"/>
        <v>4</v>
      </c>
      <c r="AR252" s="383">
        <f t="shared" si="676"/>
        <v>4</v>
      </c>
      <c r="AS252" s="383">
        <f t="shared" si="677"/>
        <v>4</v>
      </c>
      <c r="AT252" s="383">
        <f t="shared" si="678"/>
        <v>4</v>
      </c>
      <c r="AU252" s="383">
        <f t="shared" si="679"/>
        <v>4</v>
      </c>
      <c r="AV252" s="383">
        <f t="shared" si="680"/>
        <v>4</v>
      </c>
      <c r="AW252" s="383">
        <f t="shared" si="681"/>
        <v>4</v>
      </c>
      <c r="AX252" s="383">
        <f t="shared" si="547"/>
        <v>20</v>
      </c>
      <c r="AY252" s="383"/>
      <c r="AZ252" s="383">
        <f t="shared" si="561"/>
        <v>0</v>
      </c>
      <c r="BA252" s="382">
        <f t="shared" si="548"/>
        <v>8</v>
      </c>
      <c r="BB252" s="423">
        <v>0</v>
      </c>
      <c r="BC252" s="506">
        <f t="shared" si="541"/>
        <v>2</v>
      </c>
      <c r="BD252" s="382">
        <f t="shared" si="542"/>
        <v>4</v>
      </c>
      <c r="BE252" s="453">
        <f t="shared" si="543"/>
        <v>6</v>
      </c>
      <c r="BF252" s="382">
        <f t="shared" si="549"/>
        <v>-4</v>
      </c>
      <c r="BG252" s="1882">
        <v>4</v>
      </c>
      <c r="BH252" s="1882">
        <v>4</v>
      </c>
      <c r="BI252" s="1882">
        <v>4</v>
      </c>
      <c r="BJ252" s="1882">
        <v>4</v>
      </c>
      <c r="BK252" s="1882">
        <v>4</v>
      </c>
      <c r="BL252" s="1882">
        <v>4</v>
      </c>
      <c r="BM252" s="1882">
        <v>4</v>
      </c>
      <c r="BN252" s="1882">
        <v>4</v>
      </c>
      <c r="BO252" s="1882">
        <v>4</v>
      </c>
      <c r="BP252" s="1882">
        <v>4</v>
      </c>
      <c r="BQ252" s="1882">
        <v>4</v>
      </c>
      <c r="BR252" s="1882">
        <v>4</v>
      </c>
      <c r="BS252" s="1882">
        <v>4</v>
      </c>
      <c r="BT252" s="13"/>
      <c r="BU252" s="384">
        <f t="shared" si="550"/>
        <v>5</v>
      </c>
      <c r="BV252" s="385">
        <f t="shared" si="551"/>
        <v>3.8571428571428572</v>
      </c>
      <c r="BW252" s="386">
        <f t="shared" si="552"/>
        <v>3</v>
      </c>
      <c r="BX252" s="3"/>
      <c r="BY252" s="387">
        <f t="shared" si="544"/>
        <v>20</v>
      </c>
      <c r="BZ252" s="382">
        <f t="shared" si="553"/>
        <v>18</v>
      </c>
      <c r="CA252" s="382">
        <f t="shared" si="554"/>
        <v>14</v>
      </c>
      <c r="CB252" s="382">
        <f t="shared" si="555"/>
        <v>8</v>
      </c>
      <c r="CC252" s="382">
        <f t="shared" si="643"/>
        <v>8</v>
      </c>
      <c r="CD252" s="382">
        <f t="shared" si="644"/>
        <v>8</v>
      </c>
      <c r="CE252" s="382">
        <f t="shared" si="645"/>
        <v>8</v>
      </c>
      <c r="CF252" s="382">
        <f t="shared" si="646"/>
        <v>8</v>
      </c>
      <c r="CG252" s="382">
        <f t="shared" si="647"/>
        <v>8</v>
      </c>
      <c r="CH252" s="382">
        <f t="shared" si="648"/>
        <v>8</v>
      </c>
      <c r="CI252" s="382">
        <f t="shared" si="649"/>
        <v>8</v>
      </c>
      <c r="CJ252" s="382">
        <f t="shared" si="650"/>
        <v>8</v>
      </c>
      <c r="CK252" s="388">
        <f t="shared" si="651"/>
        <v>8</v>
      </c>
      <c r="CL252" s="3"/>
      <c r="CM252" s="384">
        <f t="shared" si="545"/>
        <v>0</v>
      </c>
      <c r="CN252" s="385">
        <f t="shared" si="556"/>
        <v>0</v>
      </c>
      <c r="CO252" s="385">
        <f t="shared" si="682"/>
        <v>0</v>
      </c>
      <c r="CP252" s="385">
        <f t="shared" si="683"/>
        <v>4</v>
      </c>
      <c r="CQ252" s="385">
        <f t="shared" si="684"/>
        <v>4</v>
      </c>
      <c r="CR252" s="385">
        <f t="shared" si="685"/>
        <v>4</v>
      </c>
      <c r="CS252" s="385">
        <f t="shared" si="686"/>
        <v>4</v>
      </c>
      <c r="CT252" s="385">
        <f t="shared" si="687"/>
        <v>4</v>
      </c>
      <c r="CU252" s="385">
        <f t="shared" si="688"/>
        <v>4</v>
      </c>
      <c r="CV252" s="385">
        <f t="shared" si="689"/>
        <v>4</v>
      </c>
      <c r="CW252" s="385">
        <f t="shared" si="690"/>
        <v>4</v>
      </c>
      <c r="CX252" s="386">
        <f t="shared" si="691"/>
        <v>4</v>
      </c>
      <c r="CY252" s="3"/>
      <c r="CZ252" s="586"/>
      <c r="DA252" s="582">
        <v>43</v>
      </c>
      <c r="DB252" s="391">
        <v>16</v>
      </c>
      <c r="DC252" s="576">
        <v>0</v>
      </c>
      <c r="DD252" s="389">
        <v>0</v>
      </c>
      <c r="DE252" s="390">
        <v>0</v>
      </c>
      <c r="DF252" s="390">
        <v>0</v>
      </c>
      <c r="DG252" s="390">
        <v>0</v>
      </c>
      <c r="DH252" s="390">
        <f t="shared" si="557"/>
        <v>0</v>
      </c>
      <c r="DI252" s="390"/>
      <c r="DJ252" s="390"/>
      <c r="DK252" s="390"/>
      <c r="DL252" s="390"/>
      <c r="DM252" s="390"/>
      <c r="DN252" s="390"/>
      <c r="DO252" s="390"/>
      <c r="DP252" s="391">
        <f t="shared" si="558"/>
        <v>0</v>
      </c>
      <c r="DQ252" s="376"/>
      <c r="DR252" s="376"/>
      <c r="DS252" s="385">
        <v>2</v>
      </c>
      <c r="DT252" s="385">
        <v>3</v>
      </c>
      <c r="DU252" s="385">
        <v>1535</v>
      </c>
      <c r="DV252" s="385" t="s">
        <v>2620</v>
      </c>
      <c r="DW252" s="385">
        <v>71</v>
      </c>
      <c r="DX252" s="385" t="s">
        <v>2666</v>
      </c>
      <c r="DY252" s="385">
        <v>0</v>
      </c>
      <c r="DZ252" s="14">
        <v>0</v>
      </c>
      <c r="EA252" s="426"/>
      <c r="EB252" s="398">
        <v>18</v>
      </c>
      <c r="EC252" s="398" t="s">
        <v>1369</v>
      </c>
      <c r="ED252" s="398" t="s">
        <v>1370</v>
      </c>
      <c r="EF252" s="601">
        <f t="shared" si="559"/>
        <v>300</v>
      </c>
      <c r="EG252" s="597">
        <f t="shared" si="560"/>
        <v>2</v>
      </c>
      <c r="EI252" s="605">
        <f t="shared" si="513"/>
        <v>20</v>
      </c>
    </row>
    <row r="253" spans="1:139" s="372" customFormat="1" ht="16.149999999999999" hidden="1" customHeight="1">
      <c r="A253" s="573" t="s">
        <v>1246</v>
      </c>
      <c r="B253" s="407" t="s">
        <v>2006</v>
      </c>
      <c r="C253" s="530" t="s">
        <v>1197</v>
      </c>
      <c r="D253" s="393" t="s">
        <v>51</v>
      </c>
      <c r="E253" s="393" t="s">
        <v>93</v>
      </c>
      <c r="F253" s="393" t="s">
        <v>2174</v>
      </c>
      <c r="G253" s="395">
        <v>103</v>
      </c>
      <c r="H253" s="393" t="s">
        <v>107</v>
      </c>
      <c r="I253" s="393" t="s">
        <v>532</v>
      </c>
      <c r="J253" s="393" t="s">
        <v>48</v>
      </c>
      <c r="K253" s="393"/>
      <c r="L253" s="393" t="s">
        <v>47</v>
      </c>
      <c r="M253" s="396"/>
      <c r="N253" s="392">
        <v>45586</v>
      </c>
      <c r="O253" s="408">
        <v>3</v>
      </c>
      <c r="P253" s="14">
        <v>111430</v>
      </c>
      <c r="Q253" s="14">
        <v>111430</v>
      </c>
      <c r="R253" s="576">
        <v>17</v>
      </c>
      <c r="S253" s="391">
        <v>4</v>
      </c>
      <c r="T253" s="382">
        <v>0</v>
      </c>
      <c r="U253" s="382">
        <v>16</v>
      </c>
      <c r="V253" s="423">
        <v>0</v>
      </c>
      <c r="W253" s="1882">
        <v>3</v>
      </c>
      <c r="X253" s="382">
        <f t="shared" si="562"/>
        <v>13</v>
      </c>
      <c r="Y253" s="423">
        <v>0</v>
      </c>
      <c r="Z253" s="1882">
        <v>3</v>
      </c>
      <c r="AA253" s="382">
        <f t="shared" si="546"/>
        <v>10</v>
      </c>
      <c r="AB253" s="423">
        <v>0</v>
      </c>
      <c r="AC253" s="1882">
        <v>3</v>
      </c>
      <c r="AD253" s="569">
        <v>1.875</v>
      </c>
      <c r="AE253" s="569">
        <v>1.875</v>
      </c>
      <c r="AF253" s="382">
        <f t="shared" si="664"/>
        <v>5.625</v>
      </c>
      <c r="AG253" s="382">
        <f t="shared" si="665"/>
        <v>6.5</v>
      </c>
      <c r="AH253" s="382">
        <f t="shared" si="666"/>
        <v>7.5</v>
      </c>
      <c r="AI253" s="382">
        <f t="shared" si="667"/>
        <v>4.875</v>
      </c>
      <c r="AJ253" s="382">
        <f t="shared" si="668"/>
        <v>2.75</v>
      </c>
      <c r="AK253" s="382">
        <f t="shared" si="669"/>
        <v>3.75</v>
      </c>
      <c r="AL253" s="382">
        <f t="shared" si="670"/>
        <v>14.25</v>
      </c>
      <c r="AM253" s="382">
        <f t="shared" si="671"/>
        <v>15.75</v>
      </c>
      <c r="AN253" s="453">
        <f t="shared" si="672"/>
        <v>8.125</v>
      </c>
      <c r="AO253" s="457">
        <f t="shared" si="673"/>
        <v>0</v>
      </c>
      <c r="AP253" s="455">
        <f t="shared" si="674"/>
        <v>3</v>
      </c>
      <c r="AQ253" s="383">
        <f t="shared" si="675"/>
        <v>4</v>
      </c>
      <c r="AR253" s="383">
        <f t="shared" si="676"/>
        <v>1</v>
      </c>
      <c r="AS253" s="383">
        <f t="shared" si="677"/>
        <v>2</v>
      </c>
      <c r="AT253" s="383">
        <f t="shared" si="678"/>
        <v>2</v>
      </c>
      <c r="AU253" s="383">
        <f t="shared" si="679"/>
        <v>12</v>
      </c>
      <c r="AV253" s="383">
        <f t="shared" si="680"/>
        <v>4</v>
      </c>
      <c r="AW253" s="383">
        <f t="shared" si="681"/>
        <v>6</v>
      </c>
      <c r="AX253" s="383">
        <f t="shared" si="547"/>
        <v>16</v>
      </c>
      <c r="AY253" s="383"/>
      <c r="AZ253" s="383">
        <f t="shared" si="561"/>
        <v>0</v>
      </c>
      <c r="BA253" s="382">
        <f t="shared" si="548"/>
        <v>7</v>
      </c>
      <c r="BB253" s="423">
        <v>0</v>
      </c>
      <c r="BC253" s="506">
        <f t="shared" si="541"/>
        <v>3</v>
      </c>
      <c r="BD253" s="382">
        <f t="shared" si="542"/>
        <v>3</v>
      </c>
      <c r="BE253" s="453">
        <f t="shared" si="543"/>
        <v>3</v>
      </c>
      <c r="BF253" s="382">
        <f t="shared" si="549"/>
        <v>-3</v>
      </c>
      <c r="BG253" s="1882">
        <v>3</v>
      </c>
      <c r="BH253" s="1882">
        <v>3</v>
      </c>
      <c r="BI253" s="1882">
        <v>4</v>
      </c>
      <c r="BJ253" s="1882">
        <v>4</v>
      </c>
      <c r="BK253" s="1882">
        <v>1</v>
      </c>
      <c r="BL253" s="1882">
        <v>2</v>
      </c>
      <c r="BM253" s="1882">
        <v>2</v>
      </c>
      <c r="BN253" s="1882">
        <v>14</v>
      </c>
      <c r="BO253" s="1882">
        <v>2</v>
      </c>
      <c r="BP253" s="1882">
        <v>7</v>
      </c>
      <c r="BQ253" s="1882">
        <v>7</v>
      </c>
      <c r="BR253" s="1882">
        <v>7</v>
      </c>
      <c r="BS253" s="1882">
        <v>7</v>
      </c>
      <c r="BT253" s="13"/>
      <c r="BU253" s="384">
        <f t="shared" si="550"/>
        <v>5.333333333333333</v>
      </c>
      <c r="BV253" s="385">
        <f t="shared" si="551"/>
        <v>4.333333333333333</v>
      </c>
      <c r="BW253" s="386">
        <f t="shared" si="552"/>
        <v>3.3333333333333335</v>
      </c>
      <c r="BX253" s="3"/>
      <c r="BY253" s="387">
        <f t="shared" si="544"/>
        <v>16</v>
      </c>
      <c r="BZ253" s="382">
        <f t="shared" si="553"/>
        <v>13</v>
      </c>
      <c r="CA253" s="382">
        <f t="shared" si="554"/>
        <v>10</v>
      </c>
      <c r="CB253" s="382">
        <f t="shared" si="555"/>
        <v>7</v>
      </c>
      <c r="CC253" s="382">
        <f t="shared" si="643"/>
        <v>7</v>
      </c>
      <c r="CD253" s="382">
        <f t="shared" si="644"/>
        <v>8</v>
      </c>
      <c r="CE253" s="382">
        <f t="shared" si="645"/>
        <v>5</v>
      </c>
      <c r="CF253" s="382">
        <f t="shared" si="646"/>
        <v>3</v>
      </c>
      <c r="CG253" s="382">
        <f t="shared" si="647"/>
        <v>4</v>
      </c>
      <c r="CH253" s="382">
        <f t="shared" si="648"/>
        <v>14</v>
      </c>
      <c r="CI253" s="382">
        <f t="shared" si="649"/>
        <v>16</v>
      </c>
      <c r="CJ253" s="382">
        <f t="shared" si="650"/>
        <v>8</v>
      </c>
      <c r="CK253" s="388">
        <f t="shared" si="651"/>
        <v>12</v>
      </c>
      <c r="CL253" s="3"/>
      <c r="CM253" s="384">
        <f t="shared" si="545"/>
        <v>0</v>
      </c>
      <c r="CN253" s="385">
        <f t="shared" si="556"/>
        <v>0</v>
      </c>
      <c r="CO253" s="385">
        <f t="shared" si="682"/>
        <v>0</v>
      </c>
      <c r="CP253" s="385">
        <f t="shared" si="683"/>
        <v>3</v>
      </c>
      <c r="CQ253" s="385">
        <f t="shared" si="684"/>
        <v>4</v>
      </c>
      <c r="CR253" s="385">
        <f t="shared" si="685"/>
        <v>1</v>
      </c>
      <c r="CS253" s="385">
        <f t="shared" si="686"/>
        <v>2</v>
      </c>
      <c r="CT253" s="385">
        <f t="shared" si="687"/>
        <v>2</v>
      </c>
      <c r="CU253" s="385">
        <f t="shared" si="688"/>
        <v>12</v>
      </c>
      <c r="CV253" s="385">
        <f t="shared" si="689"/>
        <v>4</v>
      </c>
      <c r="CW253" s="385">
        <f t="shared" si="690"/>
        <v>6</v>
      </c>
      <c r="CX253" s="386">
        <f t="shared" si="691"/>
        <v>6</v>
      </c>
      <c r="CY253" s="3"/>
      <c r="CZ253" s="586"/>
      <c r="DA253" s="582"/>
      <c r="DB253" s="391"/>
      <c r="DC253" s="576">
        <v>17</v>
      </c>
      <c r="DD253" s="389">
        <v>0</v>
      </c>
      <c r="DE253" s="390">
        <v>0</v>
      </c>
      <c r="DF253" s="390">
        <v>2</v>
      </c>
      <c r="DG253" s="390">
        <v>2</v>
      </c>
      <c r="DH253" s="390">
        <f t="shared" si="557"/>
        <v>0</v>
      </c>
      <c r="DI253" s="390"/>
      <c r="DJ253" s="390"/>
      <c r="DK253" s="390"/>
      <c r="DL253" s="390"/>
      <c r="DM253" s="390"/>
      <c r="DN253" s="390"/>
      <c r="DO253" s="390"/>
      <c r="DP253" s="391">
        <f t="shared" si="558"/>
        <v>4</v>
      </c>
      <c r="DQ253" s="376"/>
      <c r="DR253" s="376"/>
      <c r="DS253" s="385">
        <v>2</v>
      </c>
      <c r="DT253" s="385">
        <v>3</v>
      </c>
      <c r="DU253" s="385">
        <v>1535</v>
      </c>
      <c r="DV253" s="385" t="s">
        <v>2620</v>
      </c>
      <c r="DW253" s="385">
        <v>71</v>
      </c>
      <c r="DX253" s="385" t="s">
        <v>2666</v>
      </c>
      <c r="DY253" s="385">
        <v>0</v>
      </c>
      <c r="DZ253" s="14">
        <v>111430</v>
      </c>
      <c r="EA253" s="426"/>
      <c r="EB253" s="398">
        <v>18</v>
      </c>
      <c r="EC253" s="398" t="s">
        <v>1369</v>
      </c>
      <c r="ED253" s="398" t="s">
        <v>1370</v>
      </c>
      <c r="EF253" s="601">
        <f t="shared" si="559"/>
        <v>160</v>
      </c>
      <c r="EG253" s="597">
        <f t="shared" si="560"/>
        <v>3</v>
      </c>
      <c r="EI253" s="605">
        <f t="shared" si="513"/>
        <v>16</v>
      </c>
    </row>
    <row r="254" spans="1:139" s="372" customFormat="1" ht="16.149999999999999" hidden="1" customHeight="1">
      <c r="A254" s="573" t="s">
        <v>1591</v>
      </c>
      <c r="B254" s="407" t="s">
        <v>1546</v>
      </c>
      <c r="C254" s="530" t="s">
        <v>1545</v>
      </c>
      <c r="D254" s="393" t="s">
        <v>51</v>
      </c>
      <c r="E254" s="393" t="s">
        <v>1547</v>
      </c>
      <c r="F254" s="393" t="s">
        <v>535</v>
      </c>
      <c r="G254" s="395" t="s">
        <v>1548</v>
      </c>
      <c r="H254" s="393" t="s">
        <v>107</v>
      </c>
      <c r="I254" s="393" t="s">
        <v>532</v>
      </c>
      <c r="J254" s="393" t="s">
        <v>48</v>
      </c>
      <c r="K254" s="393"/>
      <c r="L254" s="393" t="s">
        <v>47</v>
      </c>
      <c r="M254" s="396"/>
      <c r="N254" s="392">
        <v>44917</v>
      </c>
      <c r="O254" s="408">
        <v>3</v>
      </c>
      <c r="P254" s="14">
        <v>196414</v>
      </c>
      <c r="Q254" s="14">
        <v>196414</v>
      </c>
      <c r="R254" s="576">
        <v>262</v>
      </c>
      <c r="S254" s="391">
        <v>61</v>
      </c>
      <c r="T254" s="382">
        <v>20</v>
      </c>
      <c r="U254" s="382">
        <v>50</v>
      </c>
      <c r="V254" s="423">
        <v>0</v>
      </c>
      <c r="W254" s="1882">
        <v>12</v>
      </c>
      <c r="X254" s="382">
        <f t="shared" si="562"/>
        <v>38</v>
      </c>
      <c r="Y254" s="423">
        <v>0</v>
      </c>
      <c r="Z254" s="1882">
        <v>16</v>
      </c>
      <c r="AA254" s="382">
        <f t="shared" si="546"/>
        <v>22</v>
      </c>
      <c r="AB254" s="423">
        <v>0</v>
      </c>
      <c r="AC254" s="1882">
        <v>16</v>
      </c>
      <c r="AD254" s="569">
        <v>1.875</v>
      </c>
      <c r="AE254" s="569">
        <v>1.875</v>
      </c>
      <c r="AF254" s="382">
        <f t="shared" si="664"/>
        <v>39.625</v>
      </c>
      <c r="AG254" s="382">
        <f t="shared" si="665"/>
        <v>51.5</v>
      </c>
      <c r="AH254" s="382">
        <f t="shared" si="666"/>
        <v>55.125</v>
      </c>
      <c r="AI254" s="382">
        <f t="shared" si="667"/>
        <v>39.75</v>
      </c>
      <c r="AJ254" s="382">
        <f t="shared" si="668"/>
        <v>22.25</v>
      </c>
      <c r="AK254" s="382">
        <f t="shared" si="669"/>
        <v>28.875</v>
      </c>
      <c r="AL254" s="382">
        <f t="shared" si="670"/>
        <v>33.625</v>
      </c>
      <c r="AM254" s="382">
        <f t="shared" si="671"/>
        <v>35.625</v>
      </c>
      <c r="AN254" s="453">
        <f t="shared" si="672"/>
        <v>36.5</v>
      </c>
      <c r="AO254" s="457">
        <f t="shared" si="673"/>
        <v>34</v>
      </c>
      <c r="AP254" s="455">
        <f t="shared" si="674"/>
        <v>28</v>
      </c>
      <c r="AQ254" s="383">
        <f t="shared" si="675"/>
        <v>30</v>
      </c>
      <c r="AR254" s="383">
        <f t="shared" si="676"/>
        <v>13</v>
      </c>
      <c r="AS254" s="383">
        <f t="shared" si="677"/>
        <v>13</v>
      </c>
      <c r="AT254" s="383">
        <f t="shared" si="678"/>
        <v>17</v>
      </c>
      <c r="AU254" s="383">
        <f t="shared" si="679"/>
        <v>19</v>
      </c>
      <c r="AV254" s="383">
        <f t="shared" si="680"/>
        <v>19</v>
      </c>
      <c r="AW254" s="383">
        <f t="shared" si="681"/>
        <v>20</v>
      </c>
      <c r="AX254" s="383">
        <f t="shared" si="547"/>
        <v>50</v>
      </c>
      <c r="AY254" s="383"/>
      <c r="AZ254" s="383">
        <f t="shared" si="561"/>
        <v>34</v>
      </c>
      <c r="BA254" s="382">
        <f t="shared" si="548"/>
        <v>6</v>
      </c>
      <c r="BB254" s="423">
        <v>0</v>
      </c>
      <c r="BC254" s="506">
        <f t="shared" si="541"/>
        <v>12</v>
      </c>
      <c r="BD254" s="382">
        <f t="shared" si="542"/>
        <v>16</v>
      </c>
      <c r="BE254" s="453">
        <f t="shared" si="543"/>
        <v>16</v>
      </c>
      <c r="BF254" s="382">
        <f t="shared" si="549"/>
        <v>-65</v>
      </c>
      <c r="BG254" s="1882">
        <v>16</v>
      </c>
      <c r="BH254" s="1882">
        <v>27</v>
      </c>
      <c r="BI254" s="1882">
        <v>28</v>
      </c>
      <c r="BJ254" s="1882">
        <v>31</v>
      </c>
      <c r="BK254" s="1882">
        <v>10</v>
      </c>
      <c r="BL254" s="1882">
        <v>14</v>
      </c>
      <c r="BM254" s="1882">
        <v>17</v>
      </c>
      <c r="BN254" s="1882">
        <v>19</v>
      </c>
      <c r="BO254" s="1882">
        <v>19</v>
      </c>
      <c r="BP254" s="1882">
        <v>20</v>
      </c>
      <c r="BQ254" s="1882">
        <v>21</v>
      </c>
      <c r="BR254" s="1882">
        <v>22</v>
      </c>
      <c r="BS254" s="1882">
        <v>24</v>
      </c>
      <c r="BT254" s="13"/>
      <c r="BU254" s="384">
        <f t="shared" si="550"/>
        <v>3.4090909090909092</v>
      </c>
      <c r="BV254" s="385">
        <f t="shared" si="551"/>
        <v>2.375</v>
      </c>
      <c r="BW254" s="386">
        <f t="shared" si="552"/>
        <v>1.375</v>
      </c>
      <c r="BX254" s="3"/>
      <c r="BY254" s="387">
        <f t="shared" si="544"/>
        <v>50</v>
      </c>
      <c r="BZ254" s="382">
        <f t="shared" si="553"/>
        <v>38</v>
      </c>
      <c r="CA254" s="382">
        <f t="shared" si="554"/>
        <v>22</v>
      </c>
      <c r="CB254" s="382">
        <f t="shared" si="555"/>
        <v>40</v>
      </c>
      <c r="CC254" s="382">
        <f t="shared" si="643"/>
        <v>52</v>
      </c>
      <c r="CD254" s="382">
        <f t="shared" si="644"/>
        <v>55</v>
      </c>
      <c r="CE254" s="382">
        <f t="shared" si="645"/>
        <v>40</v>
      </c>
      <c r="CF254" s="382">
        <f t="shared" si="646"/>
        <v>22</v>
      </c>
      <c r="CG254" s="382">
        <f t="shared" si="647"/>
        <v>29</v>
      </c>
      <c r="CH254" s="382">
        <f t="shared" si="648"/>
        <v>34</v>
      </c>
      <c r="CI254" s="382">
        <f t="shared" si="649"/>
        <v>36</v>
      </c>
      <c r="CJ254" s="382">
        <f t="shared" si="650"/>
        <v>37</v>
      </c>
      <c r="CK254" s="388">
        <f t="shared" si="651"/>
        <v>38</v>
      </c>
      <c r="CL254" s="3"/>
      <c r="CM254" s="384">
        <f t="shared" si="545"/>
        <v>0</v>
      </c>
      <c r="CN254" s="385">
        <f t="shared" si="556"/>
        <v>0</v>
      </c>
      <c r="CO254" s="385">
        <f t="shared" si="682"/>
        <v>34</v>
      </c>
      <c r="CP254" s="385">
        <f t="shared" si="683"/>
        <v>28</v>
      </c>
      <c r="CQ254" s="385">
        <f t="shared" si="684"/>
        <v>30</v>
      </c>
      <c r="CR254" s="385">
        <f t="shared" si="685"/>
        <v>13</v>
      </c>
      <c r="CS254" s="385">
        <f t="shared" si="686"/>
        <v>13</v>
      </c>
      <c r="CT254" s="385">
        <f t="shared" si="687"/>
        <v>17</v>
      </c>
      <c r="CU254" s="385">
        <f t="shared" si="688"/>
        <v>19</v>
      </c>
      <c r="CV254" s="385">
        <f t="shared" si="689"/>
        <v>19</v>
      </c>
      <c r="CW254" s="385">
        <f t="shared" si="690"/>
        <v>20</v>
      </c>
      <c r="CX254" s="386">
        <f t="shared" si="691"/>
        <v>20</v>
      </c>
      <c r="CY254" s="3"/>
      <c r="CZ254" s="586"/>
      <c r="DA254" s="582">
        <v>264</v>
      </c>
      <c r="DB254" s="391">
        <v>231</v>
      </c>
      <c r="DC254" s="576">
        <v>262</v>
      </c>
      <c r="DD254" s="389">
        <v>10</v>
      </c>
      <c r="DE254" s="390">
        <v>8</v>
      </c>
      <c r="DF254" s="390">
        <v>16</v>
      </c>
      <c r="DG254" s="390">
        <v>7</v>
      </c>
      <c r="DH254" s="390">
        <f t="shared" si="557"/>
        <v>20</v>
      </c>
      <c r="DI254" s="390"/>
      <c r="DJ254" s="390"/>
      <c r="DK254" s="390"/>
      <c r="DL254" s="390"/>
      <c r="DM254" s="390"/>
      <c r="DN254" s="390"/>
      <c r="DO254" s="390"/>
      <c r="DP254" s="391">
        <f t="shared" si="558"/>
        <v>61</v>
      </c>
      <c r="DQ254" s="376"/>
      <c r="DR254" s="376"/>
      <c r="DS254" s="385">
        <v>4</v>
      </c>
      <c r="DT254" s="385">
        <v>3</v>
      </c>
      <c r="DU254" s="385">
        <v>1363</v>
      </c>
      <c r="DV254" s="385" t="s">
        <v>2620</v>
      </c>
      <c r="DW254" s="385">
        <v>71</v>
      </c>
      <c r="DX254" s="385" t="s">
        <v>2666</v>
      </c>
      <c r="DY254" s="385">
        <v>0</v>
      </c>
      <c r="DZ254" s="14">
        <v>196414</v>
      </c>
      <c r="EA254" s="426"/>
      <c r="EB254" s="398">
        <v>20</v>
      </c>
      <c r="EC254" s="398" t="s">
        <v>1592</v>
      </c>
      <c r="ED254" s="398" t="s">
        <v>1370</v>
      </c>
      <c r="EF254" s="601">
        <f t="shared" si="559"/>
        <v>125.00000000000001</v>
      </c>
      <c r="EG254" s="597">
        <f t="shared" si="560"/>
        <v>12</v>
      </c>
      <c r="EI254" s="605">
        <f t="shared" ref="EI254:EI289" si="692">T254+U254+V254+Y254+AB254+BB254</f>
        <v>70</v>
      </c>
    </row>
    <row r="255" spans="1:139" s="372" customFormat="1" ht="16.149999999999999" hidden="1" customHeight="1">
      <c r="A255" s="573" t="s">
        <v>45</v>
      </c>
      <c r="B255" s="407" t="s">
        <v>538</v>
      </c>
      <c r="C255" s="530" t="s">
        <v>538</v>
      </c>
      <c r="D255" s="393" t="s">
        <v>46</v>
      </c>
      <c r="E255" s="393" t="s">
        <v>539</v>
      </c>
      <c r="F255" s="393" t="s">
        <v>540</v>
      </c>
      <c r="G255" s="393">
        <v>99</v>
      </c>
      <c r="H255" s="393" t="s">
        <v>107</v>
      </c>
      <c r="I255" s="393" t="s">
        <v>532</v>
      </c>
      <c r="J255" s="393" t="s">
        <v>48</v>
      </c>
      <c r="K255" s="393"/>
      <c r="L255" s="393" t="s">
        <v>47</v>
      </c>
      <c r="M255" s="396"/>
      <c r="N255" s="392">
        <v>43021</v>
      </c>
      <c r="O255" s="408">
        <v>3</v>
      </c>
      <c r="P255" s="14">
        <v>0</v>
      </c>
      <c r="Q255" s="14">
        <v>0</v>
      </c>
      <c r="R255" s="576">
        <v>0</v>
      </c>
      <c r="S255" s="391">
        <v>0</v>
      </c>
      <c r="T255" s="382">
        <v>0</v>
      </c>
      <c r="U255" s="382">
        <v>0</v>
      </c>
      <c r="V255" s="423">
        <v>0</v>
      </c>
      <c r="W255" s="1882">
        <v>0</v>
      </c>
      <c r="X255" s="382">
        <f t="shared" si="562"/>
        <v>0</v>
      </c>
      <c r="Y255" s="423">
        <v>0</v>
      </c>
      <c r="Z255" s="1882">
        <v>0</v>
      </c>
      <c r="AA255" s="382">
        <f t="shared" si="546"/>
        <v>0</v>
      </c>
      <c r="AB255" s="423">
        <v>0</v>
      </c>
      <c r="AC255" s="1882">
        <v>0</v>
      </c>
      <c r="AD255" s="569">
        <v>1.875</v>
      </c>
      <c r="AE255" s="569">
        <v>1.875</v>
      </c>
      <c r="AF255" s="382">
        <f t="shared" si="664"/>
        <v>0</v>
      </c>
      <c r="AG255" s="382">
        <f t="shared" si="665"/>
        <v>0</v>
      </c>
      <c r="AH255" s="382">
        <f t="shared" si="666"/>
        <v>0</v>
      </c>
      <c r="AI255" s="382">
        <f t="shared" si="667"/>
        <v>0</v>
      </c>
      <c r="AJ255" s="382">
        <f t="shared" si="668"/>
        <v>0</v>
      </c>
      <c r="AK255" s="382">
        <f t="shared" si="669"/>
        <v>0</v>
      </c>
      <c r="AL255" s="382">
        <f t="shared" si="670"/>
        <v>0</v>
      </c>
      <c r="AM255" s="382">
        <f t="shared" si="671"/>
        <v>0</v>
      </c>
      <c r="AN255" s="453">
        <f t="shared" si="672"/>
        <v>0</v>
      </c>
      <c r="AO255" s="457">
        <f t="shared" si="673"/>
        <v>0</v>
      </c>
      <c r="AP255" s="455">
        <f t="shared" si="674"/>
        <v>0</v>
      </c>
      <c r="AQ255" s="383">
        <f t="shared" si="675"/>
        <v>0</v>
      </c>
      <c r="AR255" s="383">
        <f t="shared" si="676"/>
        <v>0</v>
      </c>
      <c r="AS255" s="383">
        <f t="shared" si="677"/>
        <v>0</v>
      </c>
      <c r="AT255" s="383">
        <f t="shared" si="678"/>
        <v>0</v>
      </c>
      <c r="AU255" s="383">
        <f t="shared" si="679"/>
        <v>0</v>
      </c>
      <c r="AV255" s="383">
        <f t="shared" si="680"/>
        <v>0</v>
      </c>
      <c r="AW255" s="383">
        <f t="shared" si="681"/>
        <v>0</v>
      </c>
      <c r="AX255" s="383">
        <f t="shared" si="547"/>
        <v>0</v>
      </c>
      <c r="AY255" s="383"/>
      <c r="AZ255" s="383">
        <f t="shared" si="561"/>
        <v>0</v>
      </c>
      <c r="BA255" s="382">
        <f t="shared" si="548"/>
        <v>0</v>
      </c>
      <c r="BB255" s="423">
        <v>0</v>
      </c>
      <c r="BC255" s="506">
        <f t="shared" si="541"/>
        <v>0</v>
      </c>
      <c r="BD255" s="382">
        <f t="shared" si="542"/>
        <v>0</v>
      </c>
      <c r="BE255" s="453">
        <f t="shared" si="543"/>
        <v>0</v>
      </c>
      <c r="BF255" s="382">
        <f t="shared" si="549"/>
        <v>0</v>
      </c>
      <c r="BG255" s="1882">
        <v>0</v>
      </c>
      <c r="BH255" s="1882">
        <v>0</v>
      </c>
      <c r="BI255" s="1882">
        <v>0</v>
      </c>
      <c r="BJ255" s="1882">
        <v>0</v>
      </c>
      <c r="BK255" s="1882">
        <v>0</v>
      </c>
      <c r="BL255" s="1882">
        <v>0</v>
      </c>
      <c r="BM255" s="1882">
        <v>0</v>
      </c>
      <c r="BN255" s="1882">
        <v>0</v>
      </c>
      <c r="BO255" s="1882">
        <v>0</v>
      </c>
      <c r="BP255" s="1882">
        <v>0</v>
      </c>
      <c r="BQ255" s="1882">
        <v>0</v>
      </c>
      <c r="BR255" s="1882">
        <v>0</v>
      </c>
      <c r="BS255" s="1882">
        <v>0</v>
      </c>
      <c r="BT255" s="13"/>
      <c r="BU255" s="384">
        <f t="shared" si="550"/>
        <v>0</v>
      </c>
      <c r="BV255" s="385">
        <f t="shared" si="551"/>
        <v>0</v>
      </c>
      <c r="BW255" s="386">
        <f t="shared" si="552"/>
        <v>0</v>
      </c>
      <c r="BX255" s="3"/>
      <c r="BY255" s="387">
        <f t="shared" si="544"/>
        <v>0</v>
      </c>
      <c r="BZ255" s="382">
        <f t="shared" si="553"/>
        <v>0</v>
      </c>
      <c r="CA255" s="382">
        <f t="shared" si="554"/>
        <v>0</v>
      </c>
      <c r="CB255" s="382">
        <f t="shared" si="555"/>
        <v>0</v>
      </c>
      <c r="CC255" s="382">
        <f t="shared" si="643"/>
        <v>0</v>
      </c>
      <c r="CD255" s="382">
        <f t="shared" si="644"/>
        <v>0</v>
      </c>
      <c r="CE255" s="382">
        <f t="shared" si="645"/>
        <v>0</v>
      </c>
      <c r="CF255" s="382">
        <f t="shared" si="646"/>
        <v>0</v>
      </c>
      <c r="CG255" s="382">
        <f t="shared" si="647"/>
        <v>0</v>
      </c>
      <c r="CH255" s="382">
        <f t="shared" si="648"/>
        <v>0</v>
      </c>
      <c r="CI255" s="382">
        <f t="shared" si="649"/>
        <v>0</v>
      </c>
      <c r="CJ255" s="382">
        <f t="shared" si="650"/>
        <v>0</v>
      </c>
      <c r="CK255" s="388">
        <f t="shared" si="651"/>
        <v>0</v>
      </c>
      <c r="CL255" s="3"/>
      <c r="CM255" s="384">
        <f t="shared" si="545"/>
        <v>0</v>
      </c>
      <c r="CN255" s="385">
        <f t="shared" si="556"/>
        <v>0</v>
      </c>
      <c r="CO255" s="385">
        <f t="shared" si="682"/>
        <v>0</v>
      </c>
      <c r="CP255" s="385">
        <f t="shared" si="683"/>
        <v>0</v>
      </c>
      <c r="CQ255" s="385">
        <f t="shared" si="684"/>
        <v>0</v>
      </c>
      <c r="CR255" s="385">
        <f t="shared" si="685"/>
        <v>0</v>
      </c>
      <c r="CS255" s="385">
        <f t="shared" si="686"/>
        <v>0</v>
      </c>
      <c r="CT255" s="385">
        <f t="shared" si="687"/>
        <v>0</v>
      </c>
      <c r="CU255" s="385">
        <f t="shared" si="688"/>
        <v>0</v>
      </c>
      <c r="CV255" s="385">
        <f t="shared" si="689"/>
        <v>0</v>
      </c>
      <c r="CW255" s="385">
        <f t="shared" si="690"/>
        <v>0</v>
      </c>
      <c r="CX255" s="386">
        <f t="shared" si="691"/>
        <v>0</v>
      </c>
      <c r="CY255" s="3"/>
      <c r="CZ255" s="586">
        <v>117</v>
      </c>
      <c r="DA255" s="582">
        <v>215</v>
      </c>
      <c r="DB255" s="391">
        <v>156</v>
      </c>
      <c r="DC255" s="576">
        <v>0</v>
      </c>
      <c r="DD255" s="389">
        <v>0</v>
      </c>
      <c r="DE255" s="390">
        <v>0</v>
      </c>
      <c r="DF255" s="390">
        <v>0</v>
      </c>
      <c r="DG255" s="390">
        <v>0</v>
      </c>
      <c r="DH255" s="390">
        <f t="shared" si="557"/>
        <v>0</v>
      </c>
      <c r="DI255" s="390"/>
      <c r="DJ255" s="390"/>
      <c r="DK255" s="390"/>
      <c r="DL255" s="390"/>
      <c r="DM255" s="390"/>
      <c r="DN255" s="390"/>
      <c r="DO255" s="390"/>
      <c r="DP255" s="391">
        <f t="shared" si="558"/>
        <v>0</v>
      </c>
      <c r="DQ255" s="376"/>
      <c r="DR255" s="376"/>
      <c r="DS255" s="385">
        <v>4</v>
      </c>
      <c r="DT255" s="385">
        <v>3</v>
      </c>
      <c r="DU255" s="385">
        <v>981</v>
      </c>
      <c r="DV255" s="385" t="s">
        <v>2658</v>
      </c>
      <c r="DW255" s="385" t="s">
        <v>2658</v>
      </c>
      <c r="DX255" s="385" t="s">
        <v>2658</v>
      </c>
      <c r="DY255" s="385">
        <v>0</v>
      </c>
      <c r="DZ255" s="14">
        <v>0</v>
      </c>
      <c r="EA255" s="426"/>
      <c r="EB255" s="398">
        <v>20</v>
      </c>
      <c r="EC255" s="398" t="s">
        <v>1371</v>
      </c>
      <c r="ED255" s="398" t="s">
        <v>1370</v>
      </c>
      <c r="EF255" s="601" t="str">
        <f t="shared" si="559"/>
        <v>ok</v>
      </c>
      <c r="EG255" s="597">
        <f t="shared" si="560"/>
        <v>0</v>
      </c>
      <c r="EI255" s="605">
        <f t="shared" si="692"/>
        <v>0</v>
      </c>
    </row>
    <row r="256" spans="1:139" s="372" customFormat="1" ht="16.149999999999999" hidden="1" customHeight="1">
      <c r="A256" s="573" t="s">
        <v>45</v>
      </c>
      <c r="B256" s="407" t="s">
        <v>1937</v>
      </c>
      <c r="C256" s="530" t="s">
        <v>538</v>
      </c>
      <c r="D256" s="393" t="s">
        <v>46</v>
      </c>
      <c r="E256" s="393" t="s">
        <v>1030</v>
      </c>
      <c r="F256" s="393" t="s">
        <v>1938</v>
      </c>
      <c r="G256" s="393">
        <v>99</v>
      </c>
      <c r="H256" s="393" t="s">
        <v>107</v>
      </c>
      <c r="I256" s="393" t="s">
        <v>532</v>
      </c>
      <c r="J256" s="393" t="s">
        <v>48</v>
      </c>
      <c r="K256" s="393"/>
      <c r="L256" s="393" t="s">
        <v>47</v>
      </c>
      <c r="M256" s="396"/>
      <c r="N256" s="392">
        <v>45442</v>
      </c>
      <c r="O256" s="408">
        <v>3</v>
      </c>
      <c r="P256" s="14">
        <v>213762</v>
      </c>
      <c r="Q256" s="14">
        <v>213762</v>
      </c>
      <c r="R256" s="576">
        <v>147</v>
      </c>
      <c r="S256" s="391">
        <v>75</v>
      </c>
      <c r="T256" s="382">
        <v>11</v>
      </c>
      <c r="U256" s="382">
        <v>30</v>
      </c>
      <c r="V256" s="423">
        <v>0</v>
      </c>
      <c r="W256" s="1882">
        <v>12</v>
      </c>
      <c r="X256" s="382">
        <f t="shared" si="562"/>
        <v>18</v>
      </c>
      <c r="Y256" s="423">
        <v>20</v>
      </c>
      <c r="Z256" s="1882">
        <v>12</v>
      </c>
      <c r="AA256" s="382">
        <f t="shared" si="546"/>
        <v>26</v>
      </c>
      <c r="AB256" s="423">
        <v>0</v>
      </c>
      <c r="AC256" s="1882">
        <v>14</v>
      </c>
      <c r="AD256" s="569">
        <v>1.875</v>
      </c>
      <c r="AE256" s="569">
        <v>1.875</v>
      </c>
      <c r="AF256" s="382">
        <f t="shared" si="664"/>
        <v>31.5</v>
      </c>
      <c r="AG256" s="382">
        <f t="shared" si="665"/>
        <v>22.5</v>
      </c>
      <c r="AH256" s="382">
        <f t="shared" si="666"/>
        <v>22.5</v>
      </c>
      <c r="AI256" s="382">
        <f t="shared" si="667"/>
        <v>17.25</v>
      </c>
      <c r="AJ256" s="382">
        <f t="shared" si="668"/>
        <v>13.875</v>
      </c>
      <c r="AK256" s="382">
        <f t="shared" si="669"/>
        <v>18.625</v>
      </c>
      <c r="AL256" s="382">
        <f t="shared" si="670"/>
        <v>23.25</v>
      </c>
      <c r="AM256" s="382">
        <f t="shared" si="671"/>
        <v>24.5</v>
      </c>
      <c r="AN256" s="453">
        <f t="shared" si="672"/>
        <v>29.5</v>
      </c>
      <c r="AO256" s="457">
        <f t="shared" si="673"/>
        <v>20</v>
      </c>
      <c r="AP256" s="455">
        <f t="shared" si="674"/>
        <v>12</v>
      </c>
      <c r="AQ256" s="383">
        <f t="shared" si="675"/>
        <v>12</v>
      </c>
      <c r="AR256" s="383">
        <f t="shared" si="676"/>
        <v>6</v>
      </c>
      <c r="AS256" s="383">
        <f t="shared" si="677"/>
        <v>9</v>
      </c>
      <c r="AT256" s="383">
        <f t="shared" si="678"/>
        <v>11</v>
      </c>
      <c r="AU256" s="383">
        <f t="shared" si="679"/>
        <v>13</v>
      </c>
      <c r="AV256" s="383">
        <f t="shared" si="680"/>
        <v>13</v>
      </c>
      <c r="AW256" s="383">
        <f t="shared" si="681"/>
        <v>19</v>
      </c>
      <c r="AX256" s="383">
        <f t="shared" si="547"/>
        <v>50</v>
      </c>
      <c r="AY256" s="383"/>
      <c r="AZ256" s="383">
        <f t="shared" si="561"/>
        <v>20</v>
      </c>
      <c r="BA256" s="382">
        <f t="shared" si="548"/>
        <v>12</v>
      </c>
      <c r="BB256" s="423">
        <v>0</v>
      </c>
      <c r="BC256" s="506">
        <f t="shared" si="541"/>
        <v>12</v>
      </c>
      <c r="BD256" s="382">
        <f t="shared" si="542"/>
        <v>12</v>
      </c>
      <c r="BE256" s="453">
        <f t="shared" si="543"/>
        <v>14</v>
      </c>
      <c r="BF256" s="382">
        <f t="shared" si="549"/>
        <v>-53</v>
      </c>
      <c r="BG256" s="1882">
        <v>21</v>
      </c>
      <c r="BH256" s="1882">
        <v>12</v>
      </c>
      <c r="BI256" s="1882">
        <v>12</v>
      </c>
      <c r="BJ256" s="1882">
        <v>12</v>
      </c>
      <c r="BK256" s="1882">
        <v>6</v>
      </c>
      <c r="BL256" s="1882">
        <v>9</v>
      </c>
      <c r="BM256" s="1882">
        <v>11</v>
      </c>
      <c r="BN256" s="1882">
        <v>14</v>
      </c>
      <c r="BO256" s="1882">
        <v>12</v>
      </c>
      <c r="BP256" s="1882">
        <v>20</v>
      </c>
      <c r="BQ256" s="1882">
        <v>17</v>
      </c>
      <c r="BR256" s="1882">
        <v>18</v>
      </c>
      <c r="BS256" s="1882">
        <v>19</v>
      </c>
      <c r="BT256" s="13"/>
      <c r="BU256" s="384">
        <f t="shared" si="550"/>
        <v>2.4285714285714284</v>
      </c>
      <c r="BV256" s="385">
        <f t="shared" si="551"/>
        <v>1.4285714285714286</v>
      </c>
      <c r="BW256" s="386">
        <f t="shared" si="552"/>
        <v>1.5714285714285714</v>
      </c>
      <c r="BX256" s="3"/>
      <c r="BY256" s="387">
        <f t="shared" si="544"/>
        <v>30</v>
      </c>
      <c r="BZ256" s="382">
        <f t="shared" si="553"/>
        <v>18</v>
      </c>
      <c r="CA256" s="382">
        <f t="shared" si="554"/>
        <v>26</v>
      </c>
      <c r="CB256" s="382">
        <f t="shared" si="555"/>
        <v>32</v>
      </c>
      <c r="CC256" s="382">
        <f t="shared" si="643"/>
        <v>23</v>
      </c>
      <c r="CD256" s="382">
        <f t="shared" si="644"/>
        <v>23</v>
      </c>
      <c r="CE256" s="382">
        <f t="shared" si="645"/>
        <v>17</v>
      </c>
      <c r="CF256" s="382">
        <f t="shared" si="646"/>
        <v>14</v>
      </c>
      <c r="CG256" s="382">
        <f t="shared" si="647"/>
        <v>19</v>
      </c>
      <c r="CH256" s="382">
        <f t="shared" si="648"/>
        <v>23</v>
      </c>
      <c r="CI256" s="382">
        <f t="shared" si="649"/>
        <v>25</v>
      </c>
      <c r="CJ256" s="382">
        <f t="shared" si="650"/>
        <v>30</v>
      </c>
      <c r="CK256" s="388">
        <f t="shared" si="651"/>
        <v>37</v>
      </c>
      <c r="CL256" s="3"/>
      <c r="CM256" s="384">
        <f t="shared" si="545"/>
        <v>0</v>
      </c>
      <c r="CN256" s="385">
        <f t="shared" si="556"/>
        <v>20</v>
      </c>
      <c r="CO256" s="385">
        <f t="shared" si="682"/>
        <v>20</v>
      </c>
      <c r="CP256" s="385">
        <f t="shared" si="683"/>
        <v>12</v>
      </c>
      <c r="CQ256" s="385">
        <f t="shared" si="684"/>
        <v>12</v>
      </c>
      <c r="CR256" s="385">
        <f t="shared" si="685"/>
        <v>6</v>
      </c>
      <c r="CS256" s="385">
        <f t="shared" si="686"/>
        <v>9</v>
      </c>
      <c r="CT256" s="385">
        <f t="shared" si="687"/>
        <v>11</v>
      </c>
      <c r="CU256" s="385">
        <f t="shared" si="688"/>
        <v>13</v>
      </c>
      <c r="CV256" s="385">
        <f t="shared" si="689"/>
        <v>13</v>
      </c>
      <c r="CW256" s="385">
        <f t="shared" si="690"/>
        <v>19</v>
      </c>
      <c r="CX256" s="386">
        <f t="shared" si="691"/>
        <v>19</v>
      </c>
      <c r="CY256" s="3"/>
      <c r="CZ256" s="586"/>
      <c r="DA256" s="582"/>
      <c r="DB256" s="391">
        <v>96</v>
      </c>
      <c r="DC256" s="576">
        <v>147</v>
      </c>
      <c r="DD256" s="389">
        <v>22</v>
      </c>
      <c r="DE256" s="390">
        <v>2</v>
      </c>
      <c r="DF256" s="390">
        <v>36</v>
      </c>
      <c r="DG256" s="390">
        <v>4</v>
      </c>
      <c r="DH256" s="390">
        <f t="shared" si="557"/>
        <v>11</v>
      </c>
      <c r="DI256" s="390"/>
      <c r="DJ256" s="390"/>
      <c r="DK256" s="390"/>
      <c r="DL256" s="390"/>
      <c r="DM256" s="390"/>
      <c r="DN256" s="390"/>
      <c r="DO256" s="390"/>
      <c r="DP256" s="391">
        <f t="shared" si="558"/>
        <v>75</v>
      </c>
      <c r="DQ256" s="376"/>
      <c r="DR256" s="376"/>
      <c r="DS256" s="385">
        <v>4</v>
      </c>
      <c r="DT256" s="385">
        <v>3</v>
      </c>
      <c r="DU256" s="385">
        <v>981</v>
      </c>
      <c r="DV256" s="385" t="s">
        <v>2620</v>
      </c>
      <c r="DW256" s="385">
        <v>71</v>
      </c>
      <c r="DX256" s="385" t="s">
        <v>2666</v>
      </c>
      <c r="DY256" s="385">
        <v>0</v>
      </c>
      <c r="DZ256" s="14">
        <v>213762</v>
      </c>
      <c r="EA256" s="426"/>
      <c r="EB256" s="398">
        <v>20</v>
      </c>
      <c r="EC256" s="398" t="s">
        <v>1371</v>
      </c>
      <c r="ED256" s="398" t="s">
        <v>1370</v>
      </c>
      <c r="EF256" s="601">
        <f t="shared" si="559"/>
        <v>75</v>
      </c>
      <c r="EG256" s="597">
        <f t="shared" si="560"/>
        <v>12</v>
      </c>
      <c r="EI256" s="605">
        <f t="shared" si="692"/>
        <v>61</v>
      </c>
    </row>
    <row r="257" spans="1:139" s="372" customFormat="1" ht="16.149999999999999" hidden="1" customHeight="1">
      <c r="A257" s="573" t="s">
        <v>1246</v>
      </c>
      <c r="B257" s="409" t="s">
        <v>1553</v>
      </c>
      <c r="C257" s="410" t="s">
        <v>1553</v>
      </c>
      <c r="D257" s="394" t="s">
        <v>51</v>
      </c>
      <c r="E257" s="394" t="s">
        <v>126</v>
      </c>
      <c r="F257" s="394" t="s">
        <v>1554</v>
      </c>
      <c r="G257" s="397">
        <v>105</v>
      </c>
      <c r="H257" s="394" t="s">
        <v>107</v>
      </c>
      <c r="I257" s="394" t="s">
        <v>1557</v>
      </c>
      <c r="J257" s="394" t="s">
        <v>48</v>
      </c>
      <c r="K257" s="393"/>
      <c r="L257" s="393" t="s">
        <v>47</v>
      </c>
      <c r="M257" s="396"/>
      <c r="N257" s="392">
        <v>44945</v>
      </c>
      <c r="O257" s="408">
        <v>3</v>
      </c>
      <c r="P257" s="14">
        <v>0</v>
      </c>
      <c r="Q257" s="14">
        <v>0</v>
      </c>
      <c r="R257" s="576">
        <v>11</v>
      </c>
      <c r="S257" s="391">
        <v>0</v>
      </c>
      <c r="T257" s="382">
        <v>0</v>
      </c>
      <c r="U257" s="382">
        <v>16</v>
      </c>
      <c r="V257" s="423">
        <v>0</v>
      </c>
      <c r="W257" s="1882">
        <v>4</v>
      </c>
      <c r="X257" s="382">
        <f t="shared" si="562"/>
        <v>12</v>
      </c>
      <c r="Y257" s="423">
        <v>0</v>
      </c>
      <c r="Z257" s="1882">
        <v>2</v>
      </c>
      <c r="AA257" s="382">
        <f t="shared" si="546"/>
        <v>10</v>
      </c>
      <c r="AB257" s="423">
        <v>0</v>
      </c>
      <c r="AC257" s="1882">
        <v>2</v>
      </c>
      <c r="AD257" s="569">
        <v>1.875</v>
      </c>
      <c r="AE257" s="569">
        <v>1.875</v>
      </c>
      <c r="AF257" s="382">
        <f t="shared" si="664"/>
        <v>7.5</v>
      </c>
      <c r="AG257" s="382">
        <f t="shared" si="665"/>
        <v>4</v>
      </c>
      <c r="AH257" s="382">
        <f t="shared" si="666"/>
        <v>0</v>
      </c>
      <c r="AI257" s="382">
        <f t="shared" si="667"/>
        <v>0</v>
      </c>
      <c r="AJ257" s="382">
        <f t="shared" si="668"/>
        <v>0</v>
      </c>
      <c r="AK257" s="382">
        <f t="shared" si="669"/>
        <v>0</v>
      </c>
      <c r="AL257" s="382">
        <f t="shared" si="670"/>
        <v>0</v>
      </c>
      <c r="AM257" s="382">
        <f t="shared" si="671"/>
        <v>0</v>
      </c>
      <c r="AN257" s="453">
        <f t="shared" si="672"/>
        <v>1.75</v>
      </c>
      <c r="AO257" s="457">
        <f t="shared" si="673"/>
        <v>0</v>
      </c>
      <c r="AP257" s="455">
        <f t="shared" si="674"/>
        <v>0</v>
      </c>
      <c r="AQ257" s="383">
        <f t="shared" si="675"/>
        <v>0</v>
      </c>
      <c r="AR257" s="383">
        <f t="shared" si="676"/>
        <v>0</v>
      </c>
      <c r="AS257" s="383">
        <f t="shared" si="677"/>
        <v>0</v>
      </c>
      <c r="AT257" s="383">
        <f t="shared" si="678"/>
        <v>0</v>
      </c>
      <c r="AU257" s="383">
        <f t="shared" si="679"/>
        <v>0</v>
      </c>
      <c r="AV257" s="383">
        <f t="shared" si="680"/>
        <v>0</v>
      </c>
      <c r="AW257" s="383">
        <f t="shared" si="681"/>
        <v>2</v>
      </c>
      <c r="AX257" s="383">
        <f t="shared" si="547"/>
        <v>16</v>
      </c>
      <c r="AY257" s="383"/>
      <c r="AZ257" s="383">
        <f t="shared" si="561"/>
        <v>0</v>
      </c>
      <c r="BA257" s="382">
        <f t="shared" si="548"/>
        <v>8</v>
      </c>
      <c r="BB257" s="423">
        <v>0</v>
      </c>
      <c r="BC257" s="506">
        <f t="shared" si="541"/>
        <v>4</v>
      </c>
      <c r="BD257" s="382">
        <f t="shared" si="542"/>
        <v>2</v>
      </c>
      <c r="BE257" s="453">
        <f t="shared" si="543"/>
        <v>2</v>
      </c>
      <c r="BF257" s="382">
        <f t="shared" si="549"/>
        <v>0</v>
      </c>
      <c r="BG257" s="1882">
        <v>4</v>
      </c>
      <c r="BH257" s="1882">
        <v>4</v>
      </c>
      <c r="BI257" s="1882">
        <v>0</v>
      </c>
      <c r="BJ257" s="1882">
        <v>0</v>
      </c>
      <c r="BK257" s="1882">
        <v>0</v>
      </c>
      <c r="BL257" s="1882">
        <v>0</v>
      </c>
      <c r="BM257" s="1882">
        <v>0</v>
      </c>
      <c r="BN257" s="1882">
        <v>0</v>
      </c>
      <c r="BO257" s="1882">
        <v>0</v>
      </c>
      <c r="BP257" s="1882">
        <v>2</v>
      </c>
      <c r="BQ257" s="1882">
        <v>2</v>
      </c>
      <c r="BR257" s="1882">
        <v>2</v>
      </c>
      <c r="BS257" s="1882">
        <v>2</v>
      </c>
      <c r="BT257" s="13"/>
      <c r="BU257" s="384">
        <f t="shared" si="550"/>
        <v>6</v>
      </c>
      <c r="BV257" s="385">
        <f t="shared" si="551"/>
        <v>4.5</v>
      </c>
      <c r="BW257" s="386">
        <f t="shared" si="552"/>
        <v>3</v>
      </c>
      <c r="BX257" s="3"/>
      <c r="BY257" s="387">
        <f t="shared" si="544"/>
        <v>16</v>
      </c>
      <c r="BZ257" s="382">
        <f t="shared" si="553"/>
        <v>12</v>
      </c>
      <c r="CA257" s="382">
        <f t="shared" si="554"/>
        <v>10</v>
      </c>
      <c r="CB257" s="382">
        <f t="shared" si="555"/>
        <v>8</v>
      </c>
      <c r="CC257" s="382">
        <f t="shared" si="643"/>
        <v>4</v>
      </c>
      <c r="CD257" s="382">
        <f t="shared" si="644"/>
        <v>0</v>
      </c>
      <c r="CE257" s="382">
        <f t="shared" si="645"/>
        <v>0</v>
      </c>
      <c r="CF257" s="382">
        <f t="shared" si="646"/>
        <v>0</v>
      </c>
      <c r="CG257" s="382">
        <f t="shared" si="647"/>
        <v>0</v>
      </c>
      <c r="CH257" s="382">
        <f t="shared" si="648"/>
        <v>0</v>
      </c>
      <c r="CI257" s="382">
        <f t="shared" si="649"/>
        <v>0</v>
      </c>
      <c r="CJ257" s="382">
        <f t="shared" si="650"/>
        <v>2</v>
      </c>
      <c r="CK257" s="388">
        <f t="shared" si="651"/>
        <v>4</v>
      </c>
      <c r="CL257" s="3"/>
      <c r="CM257" s="384">
        <f t="shared" si="545"/>
        <v>0</v>
      </c>
      <c r="CN257" s="385">
        <f t="shared" si="556"/>
        <v>0</v>
      </c>
      <c r="CO257" s="385">
        <f t="shared" si="682"/>
        <v>0</v>
      </c>
      <c r="CP257" s="385">
        <f t="shared" si="683"/>
        <v>0</v>
      </c>
      <c r="CQ257" s="385">
        <f t="shared" si="684"/>
        <v>0</v>
      </c>
      <c r="CR257" s="385">
        <f t="shared" si="685"/>
        <v>0</v>
      </c>
      <c r="CS257" s="385">
        <f t="shared" si="686"/>
        <v>0</v>
      </c>
      <c r="CT257" s="385">
        <f t="shared" si="687"/>
        <v>0</v>
      </c>
      <c r="CU257" s="385">
        <f t="shared" si="688"/>
        <v>0</v>
      </c>
      <c r="CV257" s="385">
        <f t="shared" si="689"/>
        <v>0</v>
      </c>
      <c r="CW257" s="385">
        <f t="shared" si="690"/>
        <v>2</v>
      </c>
      <c r="CX257" s="386">
        <f t="shared" si="691"/>
        <v>2</v>
      </c>
      <c r="CY257" s="3"/>
      <c r="CZ257" s="586"/>
      <c r="DA257" s="582">
        <v>0</v>
      </c>
      <c r="DB257" s="391">
        <v>33</v>
      </c>
      <c r="DC257" s="576">
        <v>11</v>
      </c>
      <c r="DD257" s="389">
        <v>0</v>
      </c>
      <c r="DE257" s="390">
        <v>0</v>
      </c>
      <c r="DF257" s="390">
        <v>0</v>
      </c>
      <c r="DG257" s="390">
        <v>0</v>
      </c>
      <c r="DH257" s="390">
        <f t="shared" si="557"/>
        <v>0</v>
      </c>
      <c r="DI257" s="390"/>
      <c r="DJ257" s="390"/>
      <c r="DK257" s="390"/>
      <c r="DL257" s="390"/>
      <c r="DM257" s="390"/>
      <c r="DN257" s="390"/>
      <c r="DO257" s="390"/>
      <c r="DP257" s="391">
        <f t="shared" si="558"/>
        <v>0</v>
      </c>
      <c r="DQ257" s="376"/>
      <c r="DR257" s="376"/>
      <c r="DS257" s="385">
        <v>2</v>
      </c>
      <c r="DT257" s="385">
        <v>3</v>
      </c>
      <c r="DU257" s="385">
        <v>1592</v>
      </c>
      <c r="DV257" s="385" t="s">
        <v>2620</v>
      </c>
      <c r="DW257" s="385">
        <v>71</v>
      </c>
      <c r="DX257" s="385" t="s">
        <v>2666</v>
      </c>
      <c r="DY257" s="385">
        <v>0</v>
      </c>
      <c r="DZ257" s="14">
        <v>0</v>
      </c>
      <c r="EA257" s="426"/>
      <c r="EB257" s="398">
        <v>18</v>
      </c>
      <c r="EC257" s="398" t="s">
        <v>1369</v>
      </c>
      <c r="ED257" s="398" t="s">
        <v>1370</v>
      </c>
      <c r="EF257" s="601">
        <f t="shared" si="559"/>
        <v>120</v>
      </c>
      <c r="EG257" s="597">
        <f t="shared" si="560"/>
        <v>4</v>
      </c>
      <c r="EI257" s="605">
        <f t="shared" si="692"/>
        <v>16</v>
      </c>
    </row>
    <row r="258" spans="1:139" s="372" customFormat="1" ht="16.149999999999999" hidden="1" customHeight="1">
      <c r="A258" s="573" t="s">
        <v>1246</v>
      </c>
      <c r="B258" s="407" t="s">
        <v>2005</v>
      </c>
      <c r="C258" s="530" t="s">
        <v>1553</v>
      </c>
      <c r="D258" s="393" t="s">
        <v>51</v>
      </c>
      <c r="E258" s="393" t="s">
        <v>126</v>
      </c>
      <c r="F258" s="393" t="s">
        <v>2508</v>
      </c>
      <c r="G258" s="395">
        <v>105</v>
      </c>
      <c r="H258" s="393" t="s">
        <v>107</v>
      </c>
      <c r="I258" s="393" t="s">
        <v>532</v>
      </c>
      <c r="J258" s="393" t="s">
        <v>48</v>
      </c>
      <c r="K258" s="393"/>
      <c r="L258" s="393" t="s">
        <v>47</v>
      </c>
      <c r="M258" s="396"/>
      <c r="N258" s="392">
        <v>45586</v>
      </c>
      <c r="O258" s="408">
        <v>3</v>
      </c>
      <c r="P258" s="14">
        <v>116311</v>
      </c>
      <c r="Q258" s="14">
        <v>116311</v>
      </c>
      <c r="R258" s="576">
        <v>5</v>
      </c>
      <c r="S258" s="391">
        <v>4</v>
      </c>
      <c r="T258" s="382">
        <v>4</v>
      </c>
      <c r="U258" s="382">
        <v>15</v>
      </c>
      <c r="V258" s="423">
        <v>0</v>
      </c>
      <c r="W258" s="1882">
        <v>4</v>
      </c>
      <c r="X258" s="382">
        <f t="shared" si="562"/>
        <v>11</v>
      </c>
      <c r="Y258" s="423">
        <v>0</v>
      </c>
      <c r="Z258" s="1882">
        <v>4</v>
      </c>
      <c r="AA258" s="382">
        <f t="shared" si="546"/>
        <v>7</v>
      </c>
      <c r="AB258" s="423">
        <v>0</v>
      </c>
      <c r="AC258" s="1882">
        <v>2</v>
      </c>
      <c r="AD258" s="569">
        <v>1.875</v>
      </c>
      <c r="AE258" s="569">
        <v>1.875</v>
      </c>
      <c r="AF258" s="382">
        <f t="shared" si="664"/>
        <v>3.75</v>
      </c>
      <c r="AG258" s="382">
        <f t="shared" si="665"/>
        <v>3.75</v>
      </c>
      <c r="AH258" s="382">
        <f t="shared" si="666"/>
        <v>3.75</v>
      </c>
      <c r="AI258" s="382">
        <f t="shared" si="667"/>
        <v>2.875</v>
      </c>
      <c r="AJ258" s="382">
        <f t="shared" si="668"/>
        <v>1.875</v>
      </c>
      <c r="AK258" s="382">
        <f t="shared" si="669"/>
        <v>1.875</v>
      </c>
      <c r="AL258" s="382">
        <f t="shared" si="670"/>
        <v>5.375</v>
      </c>
      <c r="AM258" s="382">
        <f t="shared" si="671"/>
        <v>5.875</v>
      </c>
      <c r="AN258" s="453">
        <f t="shared" si="672"/>
        <v>4.5</v>
      </c>
      <c r="AO258" s="457">
        <f t="shared" si="673"/>
        <v>0</v>
      </c>
      <c r="AP258" s="455">
        <f t="shared" si="674"/>
        <v>1</v>
      </c>
      <c r="AQ258" s="383">
        <f t="shared" si="675"/>
        <v>2</v>
      </c>
      <c r="AR258" s="383">
        <f t="shared" si="676"/>
        <v>1</v>
      </c>
      <c r="AS258" s="383">
        <f t="shared" si="677"/>
        <v>1</v>
      </c>
      <c r="AT258" s="383">
        <f t="shared" si="678"/>
        <v>1</v>
      </c>
      <c r="AU258" s="383">
        <f t="shared" si="679"/>
        <v>4</v>
      </c>
      <c r="AV258" s="383">
        <f t="shared" si="680"/>
        <v>2</v>
      </c>
      <c r="AW258" s="383">
        <f t="shared" si="681"/>
        <v>4</v>
      </c>
      <c r="AX258" s="383">
        <f t="shared" si="547"/>
        <v>15</v>
      </c>
      <c r="AY258" s="383"/>
      <c r="AZ258" s="383">
        <f t="shared" si="561"/>
        <v>0</v>
      </c>
      <c r="BA258" s="382">
        <f t="shared" si="548"/>
        <v>5</v>
      </c>
      <c r="BB258" s="423">
        <v>0</v>
      </c>
      <c r="BC258" s="506">
        <f t="shared" si="541"/>
        <v>4</v>
      </c>
      <c r="BD258" s="382">
        <f t="shared" si="542"/>
        <v>4</v>
      </c>
      <c r="BE258" s="453">
        <f t="shared" si="543"/>
        <v>2</v>
      </c>
      <c r="BF258" s="382">
        <f t="shared" si="549"/>
        <v>-1</v>
      </c>
      <c r="BG258" s="1882">
        <v>2</v>
      </c>
      <c r="BH258" s="1882">
        <v>2</v>
      </c>
      <c r="BI258" s="1882">
        <v>2</v>
      </c>
      <c r="BJ258" s="1882">
        <v>2</v>
      </c>
      <c r="BK258" s="1882">
        <v>1</v>
      </c>
      <c r="BL258" s="1882">
        <v>1</v>
      </c>
      <c r="BM258" s="1882">
        <v>1</v>
      </c>
      <c r="BN258" s="1882">
        <v>5</v>
      </c>
      <c r="BO258" s="1882">
        <v>1</v>
      </c>
      <c r="BP258" s="1882">
        <v>4</v>
      </c>
      <c r="BQ258" s="1882">
        <v>4</v>
      </c>
      <c r="BR258" s="1882">
        <v>4</v>
      </c>
      <c r="BS258" s="1882">
        <v>4</v>
      </c>
      <c r="BT258" s="13"/>
      <c r="BU258" s="384">
        <f t="shared" si="550"/>
        <v>4.5</v>
      </c>
      <c r="BV258" s="385">
        <f t="shared" si="551"/>
        <v>4.125</v>
      </c>
      <c r="BW258" s="386">
        <f t="shared" si="552"/>
        <v>3.5</v>
      </c>
      <c r="BX258" s="3"/>
      <c r="BY258" s="387">
        <f t="shared" si="544"/>
        <v>15</v>
      </c>
      <c r="BZ258" s="382">
        <f t="shared" si="553"/>
        <v>11</v>
      </c>
      <c r="CA258" s="382">
        <f t="shared" si="554"/>
        <v>7</v>
      </c>
      <c r="CB258" s="382">
        <f t="shared" si="555"/>
        <v>5</v>
      </c>
      <c r="CC258" s="382">
        <f t="shared" si="643"/>
        <v>4</v>
      </c>
      <c r="CD258" s="382">
        <f t="shared" si="644"/>
        <v>4</v>
      </c>
      <c r="CE258" s="382">
        <f t="shared" si="645"/>
        <v>3</v>
      </c>
      <c r="CF258" s="382">
        <f t="shared" si="646"/>
        <v>2</v>
      </c>
      <c r="CG258" s="382">
        <f t="shared" si="647"/>
        <v>2</v>
      </c>
      <c r="CH258" s="382">
        <f t="shared" si="648"/>
        <v>5</v>
      </c>
      <c r="CI258" s="382">
        <f t="shared" si="649"/>
        <v>6</v>
      </c>
      <c r="CJ258" s="382">
        <f t="shared" si="650"/>
        <v>5</v>
      </c>
      <c r="CK258" s="388">
        <f t="shared" si="651"/>
        <v>8</v>
      </c>
      <c r="CL258" s="3"/>
      <c r="CM258" s="384">
        <f t="shared" si="545"/>
        <v>0</v>
      </c>
      <c r="CN258" s="385">
        <f t="shared" si="556"/>
        <v>0</v>
      </c>
      <c r="CO258" s="385">
        <f t="shared" si="682"/>
        <v>0</v>
      </c>
      <c r="CP258" s="385">
        <f t="shared" si="683"/>
        <v>1</v>
      </c>
      <c r="CQ258" s="385">
        <f t="shared" si="684"/>
        <v>2</v>
      </c>
      <c r="CR258" s="385">
        <f t="shared" si="685"/>
        <v>1</v>
      </c>
      <c r="CS258" s="385">
        <f t="shared" si="686"/>
        <v>1</v>
      </c>
      <c r="CT258" s="385">
        <f t="shared" si="687"/>
        <v>1</v>
      </c>
      <c r="CU258" s="385">
        <f t="shared" si="688"/>
        <v>4</v>
      </c>
      <c r="CV258" s="385">
        <f t="shared" si="689"/>
        <v>2</v>
      </c>
      <c r="CW258" s="385">
        <f t="shared" si="690"/>
        <v>4</v>
      </c>
      <c r="CX258" s="386">
        <f t="shared" si="691"/>
        <v>4</v>
      </c>
      <c r="CY258" s="3"/>
      <c r="CZ258" s="586"/>
      <c r="DA258" s="582"/>
      <c r="DB258" s="391"/>
      <c r="DC258" s="576">
        <v>5</v>
      </c>
      <c r="DD258" s="389">
        <v>0</v>
      </c>
      <c r="DE258" s="390">
        <v>0</v>
      </c>
      <c r="DF258" s="390">
        <v>0</v>
      </c>
      <c r="DG258" s="390">
        <v>0</v>
      </c>
      <c r="DH258" s="390">
        <f t="shared" si="557"/>
        <v>4</v>
      </c>
      <c r="DI258" s="390"/>
      <c r="DJ258" s="390"/>
      <c r="DK258" s="390"/>
      <c r="DL258" s="390"/>
      <c r="DM258" s="390"/>
      <c r="DN258" s="390"/>
      <c r="DO258" s="390"/>
      <c r="DP258" s="391">
        <f t="shared" si="558"/>
        <v>4</v>
      </c>
      <c r="DQ258" s="376"/>
      <c r="DR258" s="376"/>
      <c r="DS258" s="385">
        <v>2</v>
      </c>
      <c r="DT258" s="385">
        <v>3</v>
      </c>
      <c r="DU258" s="385">
        <v>1592</v>
      </c>
      <c r="DV258" s="385" t="s">
        <v>2620</v>
      </c>
      <c r="DW258" s="385">
        <v>71</v>
      </c>
      <c r="DX258" s="385" t="s">
        <v>2666</v>
      </c>
      <c r="DY258" s="385">
        <v>0</v>
      </c>
      <c r="DZ258" s="14">
        <v>116311</v>
      </c>
      <c r="EA258" s="426"/>
      <c r="EB258" s="398">
        <v>18</v>
      </c>
      <c r="EC258" s="398" t="s">
        <v>1369</v>
      </c>
      <c r="ED258" s="398" t="s">
        <v>1370</v>
      </c>
      <c r="EF258" s="601">
        <f t="shared" si="559"/>
        <v>112.5</v>
      </c>
      <c r="EG258" s="597">
        <f t="shared" si="560"/>
        <v>4</v>
      </c>
      <c r="EI258" s="605">
        <f t="shared" si="692"/>
        <v>19</v>
      </c>
    </row>
    <row r="259" spans="1:139" s="372" customFormat="1" ht="16.149999999999999" hidden="1" customHeight="1">
      <c r="A259" s="573" t="s">
        <v>1445</v>
      </c>
      <c r="B259" s="407" t="s">
        <v>1928</v>
      </c>
      <c r="C259" s="530" t="s">
        <v>1295</v>
      </c>
      <c r="D259" s="393" t="s">
        <v>544</v>
      </c>
      <c r="E259" s="393" t="s">
        <v>545</v>
      </c>
      <c r="F259" s="393"/>
      <c r="G259" s="395">
        <v>91</v>
      </c>
      <c r="H259" s="393" t="s">
        <v>73</v>
      </c>
      <c r="I259" s="393" t="s">
        <v>546</v>
      </c>
      <c r="J259" s="393" t="s">
        <v>281</v>
      </c>
      <c r="K259" s="393"/>
      <c r="L259" s="393" t="s">
        <v>47</v>
      </c>
      <c r="M259" s="396"/>
      <c r="N259" s="392">
        <v>45436</v>
      </c>
      <c r="O259" s="408">
        <v>3</v>
      </c>
      <c r="P259" s="14">
        <v>52594</v>
      </c>
      <c r="Q259" s="14">
        <v>52594</v>
      </c>
      <c r="R259" s="576">
        <v>2770</v>
      </c>
      <c r="S259" s="391">
        <v>721</v>
      </c>
      <c r="T259" s="382">
        <v>149</v>
      </c>
      <c r="U259" s="382">
        <v>312</v>
      </c>
      <c r="V259" s="423">
        <v>390</v>
      </c>
      <c r="W259" s="1882">
        <v>180</v>
      </c>
      <c r="X259" s="382">
        <f t="shared" si="562"/>
        <v>522</v>
      </c>
      <c r="Y259" s="423">
        <v>71</v>
      </c>
      <c r="Z259" s="1882">
        <v>150</v>
      </c>
      <c r="AA259" s="382">
        <f t="shared" si="546"/>
        <v>443</v>
      </c>
      <c r="AB259" s="423">
        <v>388</v>
      </c>
      <c r="AC259" s="1882">
        <v>150</v>
      </c>
      <c r="AD259" s="569">
        <v>1.875</v>
      </c>
      <c r="AE259" s="569">
        <v>1.875</v>
      </c>
      <c r="AF259" s="382">
        <f t="shared" ref="AF259:AF286" si="693">IF($AD259&lt;=1,$AD259*BH259,IF($AD259&lt;=2,BH259+(($AD259-1)*BI259),BH259+BI259+BJ259))</f>
        <v>307.5</v>
      </c>
      <c r="AG259" s="382">
        <f t="shared" ref="AG259:AG286" si="694">IF($AD259&lt;=1,$AD259*BI259,IF($AD259&lt;=2,BI259+(($AD259-1)*BJ259),BI259+BJ259+BK259))</f>
        <v>421.5</v>
      </c>
      <c r="AH259" s="382">
        <f t="shared" ref="AH259:AH286" si="695">IF($AD259&lt;=1,$AD259*BJ259,IF($AD259&lt;=2,BJ259+(($AD259-1)*BK259),BJ259+BK259+BL259))</f>
        <v>355.625</v>
      </c>
      <c r="AI259" s="382">
        <f t="shared" ref="AI259:AI286" si="696">IF($AD259&lt;=1,$AD259*BK259,IF($AD259&lt;=2,BK259+(($AD259-1)*BL259),BK259+BL259+BM259))</f>
        <v>202.125</v>
      </c>
      <c r="AJ259" s="382">
        <f t="shared" ref="AJ259:AJ286" si="697">IF($AD259&lt;=1,$AD259*BL259,IF($AD259&lt;=2,BL259+(($AD259-1)*BM259),BL259+BM259+BN259))</f>
        <v>258.25</v>
      </c>
      <c r="AK259" s="382">
        <f t="shared" ref="AK259:AK286" si="698">IF($AE259&lt;=1,$AE259*BM259,IF($AE259&lt;=2,BM259+(($AE259-1)*BN259),BM259+BN259+BO259))</f>
        <v>290.875</v>
      </c>
      <c r="AL259" s="382">
        <f t="shared" ref="AL259:AL286" si="699">IF($AE259&lt;=1,$AE259*BN259,IF($AE259&lt;=2,BN259+(($AE259-1)*BO259),BN259+BO259+BP259))</f>
        <v>309.75</v>
      </c>
      <c r="AM259" s="382">
        <f t="shared" ref="AM259:AM286" si="700">IF($AE259&lt;=1,$AE259*BO259,IF($AE259&lt;=2,BO259+(($AE259-1)*BP259),BO259+BP259+BQ259))</f>
        <v>361.625</v>
      </c>
      <c r="AN259" s="453">
        <f t="shared" ref="AN259:AN286" si="701">IF($AD259&lt;=1,$AD259*BP259,IF($AD259&lt;=2,BP259+(($AD259-1)*BQ259),BP259+BQ259+BR259))</f>
        <v>387.875</v>
      </c>
      <c r="AO259" s="457">
        <f t="shared" ref="AO259:AO286" si="702">ROUND(IF(BA259-BG259-AF259&gt;0,0,AF259+BG259-BA259),0)</f>
        <v>0</v>
      </c>
      <c r="AP259" s="455">
        <f t="shared" ref="AP259:AP286" si="703">ROUND(IF(CC259-BH259-AG259&gt;0,0,AG259+BH259-CC259),0)</f>
        <v>71</v>
      </c>
      <c r="AQ259" s="383">
        <f t="shared" ref="AQ259:AQ286" si="704">ROUND(IF(CD259-BI259-AH259&gt;0,0,AH259+BI259-CD259),0)</f>
        <v>114</v>
      </c>
      <c r="AR259" s="383">
        <f t="shared" ref="AR259:AR286" si="705">ROUND(IF(CE259-BJ259-AI259&gt;0,0,AI259+BJ259-CE259),0)</f>
        <v>122</v>
      </c>
      <c r="AS259" s="383">
        <f t="shared" ref="AS259:AS286" si="706">ROUND(IF(CF259-BK259-AJ259&gt;0,0,AJ259+BK259-CF259),0)</f>
        <v>147</v>
      </c>
      <c r="AT259" s="383">
        <f t="shared" ref="AT259:AT286" si="707">ROUND(IF(CG259-BL259-AK259&gt;0,0,AK259+BL259-CG259),0)</f>
        <v>160</v>
      </c>
      <c r="AU259" s="383">
        <f t="shared" ref="AU259:AU286" si="708">ROUND(IF(CH259-BM259-AL259&gt;0,0,AL259+BM259-CH259),0)</f>
        <v>169</v>
      </c>
      <c r="AV259" s="383">
        <f t="shared" ref="AV259:AV286" si="709">ROUND(IF(CI259-BN259-AM259&gt;0,0,AM259+BN259-CI259),0)</f>
        <v>213</v>
      </c>
      <c r="AW259" s="383">
        <f t="shared" ref="AW259:AW286" si="710">ROUND(IF(CJ259-BO259-AN259&gt;0,0,AN259+BO259-CJ259),0)</f>
        <v>196</v>
      </c>
      <c r="AX259" s="383">
        <f t="shared" si="547"/>
        <v>1161</v>
      </c>
      <c r="AY259" s="383"/>
      <c r="AZ259" s="383">
        <f t="shared" si="561"/>
        <v>0</v>
      </c>
      <c r="BA259" s="382">
        <f t="shared" si="548"/>
        <v>681</v>
      </c>
      <c r="BB259" s="423">
        <v>0</v>
      </c>
      <c r="BC259" s="506">
        <f t="shared" si="541"/>
        <v>180</v>
      </c>
      <c r="BD259" s="382">
        <f t="shared" si="542"/>
        <v>150</v>
      </c>
      <c r="BE259" s="453">
        <f t="shared" si="543"/>
        <v>150</v>
      </c>
      <c r="BF259" s="382">
        <f t="shared" si="549"/>
        <v>-678</v>
      </c>
      <c r="BG259" s="1882">
        <v>180</v>
      </c>
      <c r="BH259" s="1882">
        <v>150</v>
      </c>
      <c r="BI259" s="1882">
        <v>180</v>
      </c>
      <c r="BJ259" s="1882">
        <v>276</v>
      </c>
      <c r="BK259" s="1882">
        <v>91</v>
      </c>
      <c r="BL259" s="1882">
        <v>127</v>
      </c>
      <c r="BM259" s="1882">
        <v>150</v>
      </c>
      <c r="BN259" s="1882">
        <v>161</v>
      </c>
      <c r="BO259" s="1882">
        <v>170</v>
      </c>
      <c r="BP259" s="1882">
        <v>219</v>
      </c>
      <c r="BQ259" s="1882">
        <v>193</v>
      </c>
      <c r="BR259" s="1882">
        <v>207</v>
      </c>
      <c r="BS259" s="1882">
        <v>221</v>
      </c>
      <c r="BT259" s="13"/>
      <c r="BU259" s="384">
        <f t="shared" si="550"/>
        <v>1.88</v>
      </c>
      <c r="BV259" s="385">
        <f t="shared" si="551"/>
        <v>3.2625000000000002</v>
      </c>
      <c r="BW259" s="386">
        <f t="shared" si="552"/>
        <v>2.7533333333333334</v>
      </c>
      <c r="BX259" s="3"/>
      <c r="BY259" s="387">
        <f t="shared" si="544"/>
        <v>312</v>
      </c>
      <c r="BZ259" s="382">
        <f t="shared" si="553"/>
        <v>522</v>
      </c>
      <c r="CA259" s="382">
        <f t="shared" si="554"/>
        <v>443</v>
      </c>
      <c r="CB259" s="382">
        <f t="shared" si="555"/>
        <v>681</v>
      </c>
      <c r="CC259" s="382">
        <f t="shared" si="643"/>
        <v>501</v>
      </c>
      <c r="CD259" s="382">
        <f t="shared" si="644"/>
        <v>422</v>
      </c>
      <c r="CE259" s="382">
        <f t="shared" si="645"/>
        <v>356</v>
      </c>
      <c r="CF259" s="382">
        <f t="shared" si="646"/>
        <v>202</v>
      </c>
      <c r="CG259" s="382">
        <f t="shared" si="647"/>
        <v>258</v>
      </c>
      <c r="CH259" s="382">
        <f t="shared" si="648"/>
        <v>291</v>
      </c>
      <c r="CI259" s="382">
        <f t="shared" si="649"/>
        <v>310</v>
      </c>
      <c r="CJ259" s="382">
        <f t="shared" si="650"/>
        <v>362</v>
      </c>
      <c r="CK259" s="388">
        <f t="shared" si="651"/>
        <v>388</v>
      </c>
      <c r="CL259" s="3"/>
      <c r="CM259" s="384">
        <f t="shared" si="545"/>
        <v>390</v>
      </c>
      <c r="CN259" s="385">
        <f t="shared" si="556"/>
        <v>71</v>
      </c>
      <c r="CO259" s="385">
        <f t="shared" ref="CO259:CO286" si="711">AB259</f>
        <v>388</v>
      </c>
      <c r="CP259" s="385">
        <f t="shared" ref="CP259:CP286" si="712">AO259</f>
        <v>0</v>
      </c>
      <c r="CQ259" s="385">
        <f t="shared" ref="CQ259:CQ286" si="713">AP259</f>
        <v>71</v>
      </c>
      <c r="CR259" s="385">
        <f t="shared" ref="CR259:CR286" si="714">AQ259</f>
        <v>114</v>
      </c>
      <c r="CS259" s="385">
        <f t="shared" ref="CS259:CS286" si="715">AR259</f>
        <v>122</v>
      </c>
      <c r="CT259" s="385">
        <f t="shared" ref="CT259:CT286" si="716">AS259</f>
        <v>147</v>
      </c>
      <c r="CU259" s="385">
        <f t="shared" ref="CU259:CU286" si="717">AT259</f>
        <v>160</v>
      </c>
      <c r="CV259" s="385">
        <f t="shared" ref="CV259:CV286" si="718">AU259</f>
        <v>169</v>
      </c>
      <c r="CW259" s="385">
        <f t="shared" ref="CW259:CW286" si="719">AV259</f>
        <v>213</v>
      </c>
      <c r="CX259" s="386">
        <f t="shared" si="691"/>
        <v>196</v>
      </c>
      <c r="CY259" s="3"/>
      <c r="CZ259" s="586"/>
      <c r="DA259" s="582"/>
      <c r="DB259" s="391">
        <v>1261</v>
      </c>
      <c r="DC259" s="576">
        <v>2770</v>
      </c>
      <c r="DD259" s="389">
        <v>0</v>
      </c>
      <c r="DE259" s="390">
        <v>252</v>
      </c>
      <c r="DF259" s="390">
        <v>138</v>
      </c>
      <c r="DG259" s="390">
        <v>182</v>
      </c>
      <c r="DH259" s="390">
        <f t="shared" si="557"/>
        <v>149</v>
      </c>
      <c r="DI259" s="390"/>
      <c r="DJ259" s="390"/>
      <c r="DK259" s="390"/>
      <c r="DL259" s="390"/>
      <c r="DM259" s="390"/>
      <c r="DN259" s="390"/>
      <c r="DO259" s="390"/>
      <c r="DP259" s="391">
        <f t="shared" si="558"/>
        <v>721</v>
      </c>
      <c r="DQ259" s="376"/>
      <c r="DR259" s="376"/>
      <c r="DS259" s="385">
        <v>4</v>
      </c>
      <c r="DT259" s="385">
        <v>4</v>
      </c>
      <c r="DU259" s="385">
        <v>1214</v>
      </c>
      <c r="DV259" s="385" t="s">
        <v>2620</v>
      </c>
      <c r="DW259" s="385">
        <v>71</v>
      </c>
      <c r="DX259" s="385" t="s">
        <v>2667</v>
      </c>
      <c r="DY259" s="385">
        <v>0</v>
      </c>
      <c r="DZ259" s="14">
        <v>52594</v>
      </c>
      <c r="EA259" s="426"/>
      <c r="EB259" s="398">
        <v>15</v>
      </c>
      <c r="EC259" s="398" t="s">
        <v>1373</v>
      </c>
      <c r="ED259" s="398" t="s">
        <v>1374</v>
      </c>
      <c r="EF259" s="601">
        <f t="shared" si="559"/>
        <v>52</v>
      </c>
      <c r="EG259" s="597">
        <f t="shared" si="560"/>
        <v>180</v>
      </c>
      <c r="EI259" s="605">
        <f t="shared" si="692"/>
        <v>1310</v>
      </c>
    </row>
    <row r="260" spans="1:139" s="372" customFormat="1" ht="16.149999999999999" hidden="1" customHeight="1">
      <c r="A260" s="573" t="s">
        <v>1447</v>
      </c>
      <c r="B260" s="407" t="s">
        <v>1979</v>
      </c>
      <c r="C260" s="530" t="s">
        <v>1297</v>
      </c>
      <c r="D260" s="393" t="s">
        <v>544</v>
      </c>
      <c r="E260" s="393" t="s">
        <v>469</v>
      </c>
      <c r="F260" s="393"/>
      <c r="G260" s="395">
        <v>91</v>
      </c>
      <c r="H260" s="393" t="s">
        <v>73</v>
      </c>
      <c r="I260" s="393" t="s">
        <v>546</v>
      </c>
      <c r="J260" s="393" t="s">
        <v>281</v>
      </c>
      <c r="K260" s="393"/>
      <c r="L260" s="393" t="s">
        <v>47</v>
      </c>
      <c r="M260" s="396"/>
      <c r="N260" s="392">
        <v>45502</v>
      </c>
      <c r="O260" s="408">
        <v>3</v>
      </c>
      <c r="P260" s="14">
        <v>56751</v>
      </c>
      <c r="Q260" s="14">
        <v>56751</v>
      </c>
      <c r="R260" s="576">
        <v>2451</v>
      </c>
      <c r="S260" s="391">
        <v>781</v>
      </c>
      <c r="T260" s="382">
        <v>126</v>
      </c>
      <c r="U260" s="382">
        <v>39</v>
      </c>
      <c r="V260" s="423">
        <v>266</v>
      </c>
      <c r="W260" s="1882">
        <v>150</v>
      </c>
      <c r="X260" s="382">
        <f t="shared" si="562"/>
        <v>155</v>
      </c>
      <c r="Y260" s="423">
        <v>225</v>
      </c>
      <c r="Z260" s="1882">
        <v>150</v>
      </c>
      <c r="AA260" s="382">
        <f t="shared" si="546"/>
        <v>230</v>
      </c>
      <c r="AB260" s="423">
        <v>444</v>
      </c>
      <c r="AC260" s="1882">
        <v>150</v>
      </c>
      <c r="AD260" s="569">
        <v>1.875</v>
      </c>
      <c r="AE260" s="569">
        <v>1.875</v>
      </c>
      <c r="AF260" s="382">
        <f t="shared" si="693"/>
        <v>295</v>
      </c>
      <c r="AG260" s="382">
        <f t="shared" si="694"/>
        <v>420.5</v>
      </c>
      <c r="AH260" s="382">
        <f t="shared" si="695"/>
        <v>324.625</v>
      </c>
      <c r="AI260" s="382">
        <f t="shared" si="696"/>
        <v>184.5</v>
      </c>
      <c r="AJ260" s="382">
        <f t="shared" si="697"/>
        <v>235.875</v>
      </c>
      <c r="AK260" s="382">
        <f t="shared" si="698"/>
        <v>265.625</v>
      </c>
      <c r="AL260" s="382">
        <f t="shared" si="699"/>
        <v>283.5</v>
      </c>
      <c r="AM260" s="382">
        <f t="shared" si="700"/>
        <v>313.5</v>
      </c>
      <c r="AN260" s="453">
        <f t="shared" si="701"/>
        <v>318.25</v>
      </c>
      <c r="AO260" s="457">
        <f t="shared" si="702"/>
        <v>0</v>
      </c>
      <c r="AP260" s="455">
        <f t="shared" si="703"/>
        <v>147</v>
      </c>
      <c r="AQ260" s="383">
        <f t="shared" si="704"/>
        <v>104</v>
      </c>
      <c r="AR260" s="383">
        <f t="shared" si="705"/>
        <v>112</v>
      </c>
      <c r="AS260" s="383">
        <f t="shared" si="706"/>
        <v>134</v>
      </c>
      <c r="AT260" s="383">
        <f t="shared" si="707"/>
        <v>146</v>
      </c>
      <c r="AU260" s="383">
        <f t="shared" si="708"/>
        <v>155</v>
      </c>
      <c r="AV260" s="383">
        <f t="shared" si="709"/>
        <v>177</v>
      </c>
      <c r="AW260" s="383">
        <f t="shared" si="710"/>
        <v>160</v>
      </c>
      <c r="AX260" s="383">
        <f t="shared" si="547"/>
        <v>974</v>
      </c>
      <c r="AY260" s="383"/>
      <c r="AZ260" s="383">
        <f t="shared" si="561"/>
        <v>0</v>
      </c>
      <c r="BA260" s="382">
        <f t="shared" si="548"/>
        <v>524</v>
      </c>
      <c r="BB260" s="423">
        <v>0</v>
      </c>
      <c r="BC260" s="506">
        <f t="shared" si="541"/>
        <v>150</v>
      </c>
      <c r="BD260" s="382">
        <f t="shared" si="542"/>
        <v>150</v>
      </c>
      <c r="BE260" s="453">
        <f t="shared" si="543"/>
        <v>150</v>
      </c>
      <c r="BF260" s="382">
        <f t="shared" si="549"/>
        <v>-861</v>
      </c>
      <c r="BG260" s="1882">
        <v>130</v>
      </c>
      <c r="BH260" s="1882">
        <v>120</v>
      </c>
      <c r="BI260" s="1882">
        <v>200</v>
      </c>
      <c r="BJ260" s="1882">
        <v>252</v>
      </c>
      <c r="BK260" s="1882">
        <v>83</v>
      </c>
      <c r="BL260" s="1882">
        <v>116</v>
      </c>
      <c r="BM260" s="1882">
        <v>137</v>
      </c>
      <c r="BN260" s="1882">
        <v>147</v>
      </c>
      <c r="BO260" s="1882">
        <v>156</v>
      </c>
      <c r="BP260" s="1882">
        <v>180</v>
      </c>
      <c r="BQ260" s="1882">
        <v>158</v>
      </c>
      <c r="BR260" s="1882">
        <v>169</v>
      </c>
      <c r="BS260" s="1882">
        <v>181</v>
      </c>
      <c r="BT260" s="13"/>
      <c r="BU260" s="384">
        <f t="shared" si="550"/>
        <v>0.26</v>
      </c>
      <c r="BV260" s="385">
        <f t="shared" si="551"/>
        <v>1.0333333333333334</v>
      </c>
      <c r="BW260" s="386">
        <f t="shared" si="552"/>
        <v>1.6153846153846154</v>
      </c>
      <c r="BX260" s="3"/>
      <c r="BY260" s="387">
        <f t="shared" si="544"/>
        <v>39</v>
      </c>
      <c r="BZ260" s="382">
        <f t="shared" si="553"/>
        <v>155</v>
      </c>
      <c r="CA260" s="382">
        <f t="shared" si="554"/>
        <v>230</v>
      </c>
      <c r="CB260" s="382">
        <f t="shared" si="555"/>
        <v>524</v>
      </c>
      <c r="CC260" s="382">
        <f t="shared" si="643"/>
        <v>394</v>
      </c>
      <c r="CD260" s="382">
        <f t="shared" si="644"/>
        <v>421</v>
      </c>
      <c r="CE260" s="382">
        <f t="shared" si="645"/>
        <v>325</v>
      </c>
      <c r="CF260" s="382">
        <f t="shared" si="646"/>
        <v>185</v>
      </c>
      <c r="CG260" s="382">
        <f t="shared" si="647"/>
        <v>236</v>
      </c>
      <c r="CH260" s="382">
        <f t="shared" si="648"/>
        <v>266</v>
      </c>
      <c r="CI260" s="382">
        <f t="shared" si="649"/>
        <v>284</v>
      </c>
      <c r="CJ260" s="382">
        <f t="shared" si="650"/>
        <v>314</v>
      </c>
      <c r="CK260" s="388">
        <f t="shared" si="651"/>
        <v>318</v>
      </c>
      <c r="CL260" s="3"/>
      <c r="CM260" s="384">
        <f t="shared" si="545"/>
        <v>266</v>
      </c>
      <c r="CN260" s="385">
        <f t="shared" si="556"/>
        <v>225</v>
      </c>
      <c r="CO260" s="385">
        <f t="shared" si="711"/>
        <v>444</v>
      </c>
      <c r="CP260" s="385">
        <f t="shared" si="712"/>
        <v>0</v>
      </c>
      <c r="CQ260" s="385">
        <f t="shared" si="713"/>
        <v>147</v>
      </c>
      <c r="CR260" s="385">
        <f t="shared" si="714"/>
        <v>104</v>
      </c>
      <c r="CS260" s="385">
        <f t="shared" si="715"/>
        <v>112</v>
      </c>
      <c r="CT260" s="385">
        <f t="shared" si="716"/>
        <v>134</v>
      </c>
      <c r="CU260" s="385">
        <f t="shared" si="717"/>
        <v>146</v>
      </c>
      <c r="CV260" s="385">
        <f t="shared" si="718"/>
        <v>155</v>
      </c>
      <c r="CW260" s="385">
        <f t="shared" si="719"/>
        <v>177</v>
      </c>
      <c r="CX260" s="386">
        <f t="shared" si="691"/>
        <v>160</v>
      </c>
      <c r="CY260" s="3"/>
      <c r="CZ260" s="586"/>
      <c r="DA260" s="582"/>
      <c r="DB260" s="391">
        <v>983</v>
      </c>
      <c r="DC260" s="576">
        <v>2451</v>
      </c>
      <c r="DD260" s="389">
        <v>72</v>
      </c>
      <c r="DE260" s="390">
        <v>103</v>
      </c>
      <c r="DF260" s="390">
        <v>162</v>
      </c>
      <c r="DG260" s="390">
        <v>318</v>
      </c>
      <c r="DH260" s="390">
        <f t="shared" si="557"/>
        <v>126</v>
      </c>
      <c r="DI260" s="390"/>
      <c r="DJ260" s="390"/>
      <c r="DK260" s="390"/>
      <c r="DL260" s="390"/>
      <c r="DM260" s="390"/>
      <c r="DN260" s="390"/>
      <c r="DO260" s="390"/>
      <c r="DP260" s="391">
        <f t="shared" si="558"/>
        <v>781</v>
      </c>
      <c r="DQ260" s="376"/>
      <c r="DR260" s="376"/>
      <c r="DS260" s="385">
        <v>4</v>
      </c>
      <c r="DT260" s="385">
        <v>4</v>
      </c>
      <c r="DU260" s="385">
        <v>1216</v>
      </c>
      <c r="DV260" s="385" t="s">
        <v>2620</v>
      </c>
      <c r="DW260" s="385">
        <v>71</v>
      </c>
      <c r="DX260" s="385" t="s">
        <v>2667</v>
      </c>
      <c r="DY260" s="385">
        <v>0</v>
      </c>
      <c r="DZ260" s="14">
        <v>56751</v>
      </c>
      <c r="EA260" s="426"/>
      <c r="EB260" s="398">
        <v>16</v>
      </c>
      <c r="EC260" s="398" t="s">
        <v>1376</v>
      </c>
      <c r="ED260" s="398" t="s">
        <v>1374</v>
      </c>
      <c r="EF260" s="601">
        <f t="shared" si="559"/>
        <v>7.8000000000000007</v>
      </c>
      <c r="EG260" s="597">
        <f t="shared" si="560"/>
        <v>150</v>
      </c>
      <c r="EI260" s="605">
        <f t="shared" si="692"/>
        <v>1100</v>
      </c>
    </row>
    <row r="261" spans="1:139" s="372" customFormat="1" ht="16.149999999999999" hidden="1" customHeight="1">
      <c r="A261" s="573" t="s">
        <v>1447</v>
      </c>
      <c r="B261" s="407" t="s">
        <v>1831</v>
      </c>
      <c r="C261" s="530" t="s">
        <v>1298</v>
      </c>
      <c r="D261" s="393" t="s">
        <v>544</v>
      </c>
      <c r="E261" s="393" t="s">
        <v>470</v>
      </c>
      <c r="F261" s="393"/>
      <c r="G261" s="395">
        <v>92</v>
      </c>
      <c r="H261" s="393" t="s">
        <v>107</v>
      </c>
      <c r="I261" s="393" t="s">
        <v>546</v>
      </c>
      <c r="J261" s="393" t="s">
        <v>281</v>
      </c>
      <c r="K261" s="393"/>
      <c r="L261" s="393" t="s">
        <v>47</v>
      </c>
      <c r="M261" s="396"/>
      <c r="N261" s="392">
        <v>45294</v>
      </c>
      <c r="O261" s="408">
        <v>3</v>
      </c>
      <c r="P261" s="14">
        <v>59317</v>
      </c>
      <c r="Q261" s="14">
        <v>59317</v>
      </c>
      <c r="R261" s="576">
        <v>2575</v>
      </c>
      <c r="S261" s="391">
        <v>940</v>
      </c>
      <c r="T261" s="382">
        <v>162</v>
      </c>
      <c r="U261" s="382">
        <v>123</v>
      </c>
      <c r="V261" s="423">
        <v>491</v>
      </c>
      <c r="W261" s="1882">
        <v>180</v>
      </c>
      <c r="X261" s="382">
        <f t="shared" si="562"/>
        <v>434</v>
      </c>
      <c r="Y261" s="423">
        <v>0</v>
      </c>
      <c r="Z261" s="1882">
        <v>180</v>
      </c>
      <c r="AA261" s="382">
        <f t="shared" si="546"/>
        <v>254</v>
      </c>
      <c r="AB261" s="423">
        <v>399</v>
      </c>
      <c r="AC261" s="1882">
        <v>200</v>
      </c>
      <c r="AD261" s="569">
        <v>1.875</v>
      </c>
      <c r="AE261" s="569">
        <v>1.875</v>
      </c>
      <c r="AF261" s="382">
        <f t="shared" si="693"/>
        <v>472.5</v>
      </c>
      <c r="AG261" s="382">
        <f t="shared" si="694"/>
        <v>472.5</v>
      </c>
      <c r="AH261" s="382">
        <f t="shared" si="695"/>
        <v>324.625</v>
      </c>
      <c r="AI261" s="382">
        <f t="shared" si="696"/>
        <v>184.5</v>
      </c>
      <c r="AJ261" s="382">
        <f t="shared" si="697"/>
        <v>235.875</v>
      </c>
      <c r="AK261" s="382">
        <f t="shared" si="698"/>
        <v>265.625</v>
      </c>
      <c r="AL261" s="382">
        <f t="shared" si="699"/>
        <v>283.5</v>
      </c>
      <c r="AM261" s="382">
        <f t="shared" si="700"/>
        <v>331</v>
      </c>
      <c r="AN261" s="453">
        <f t="shared" si="701"/>
        <v>338.25</v>
      </c>
      <c r="AO261" s="457">
        <f t="shared" si="702"/>
        <v>184</v>
      </c>
      <c r="AP261" s="455">
        <f t="shared" si="703"/>
        <v>252</v>
      </c>
      <c r="AQ261" s="383">
        <f t="shared" si="704"/>
        <v>104</v>
      </c>
      <c r="AR261" s="383">
        <f t="shared" si="705"/>
        <v>112</v>
      </c>
      <c r="AS261" s="383">
        <f t="shared" si="706"/>
        <v>134</v>
      </c>
      <c r="AT261" s="383">
        <f t="shared" si="707"/>
        <v>146</v>
      </c>
      <c r="AU261" s="383">
        <f t="shared" si="708"/>
        <v>155</v>
      </c>
      <c r="AV261" s="383">
        <f t="shared" si="709"/>
        <v>194</v>
      </c>
      <c r="AW261" s="383">
        <f t="shared" si="710"/>
        <v>163</v>
      </c>
      <c r="AX261" s="383">
        <f t="shared" si="547"/>
        <v>1013</v>
      </c>
      <c r="AY261" s="383"/>
      <c r="AZ261" s="383">
        <f t="shared" si="561"/>
        <v>184</v>
      </c>
      <c r="BA261" s="382">
        <f t="shared" si="548"/>
        <v>453</v>
      </c>
      <c r="BB261" s="423">
        <v>0</v>
      </c>
      <c r="BC261" s="506">
        <f t="shared" si="541"/>
        <v>180</v>
      </c>
      <c r="BD261" s="382">
        <f t="shared" si="542"/>
        <v>180</v>
      </c>
      <c r="BE261" s="453">
        <f t="shared" si="543"/>
        <v>200</v>
      </c>
      <c r="BF261" s="382">
        <f t="shared" si="549"/>
        <v>-1105</v>
      </c>
      <c r="BG261" s="1882">
        <v>164</v>
      </c>
      <c r="BH261" s="1882">
        <v>252</v>
      </c>
      <c r="BI261" s="1882">
        <v>252</v>
      </c>
      <c r="BJ261" s="1882">
        <v>252</v>
      </c>
      <c r="BK261" s="1882">
        <v>83</v>
      </c>
      <c r="BL261" s="1882">
        <v>116</v>
      </c>
      <c r="BM261" s="1882">
        <v>137</v>
      </c>
      <c r="BN261" s="1882">
        <v>147</v>
      </c>
      <c r="BO261" s="1882">
        <v>156</v>
      </c>
      <c r="BP261" s="1882">
        <v>200</v>
      </c>
      <c r="BQ261" s="1882">
        <v>158</v>
      </c>
      <c r="BR261" s="1882">
        <v>169</v>
      </c>
      <c r="BS261" s="1882">
        <v>181</v>
      </c>
      <c r="BT261" s="13"/>
      <c r="BU261" s="384">
        <f t="shared" si="550"/>
        <v>0.68333333333333335</v>
      </c>
      <c r="BV261" s="385">
        <f t="shared" si="551"/>
        <v>2.3292682926829267</v>
      </c>
      <c r="BW261" s="386">
        <f t="shared" si="552"/>
        <v>1.3292682926829269</v>
      </c>
      <c r="BX261" s="3"/>
      <c r="BY261" s="387">
        <f t="shared" si="544"/>
        <v>123</v>
      </c>
      <c r="BZ261" s="382">
        <f t="shared" si="553"/>
        <v>434</v>
      </c>
      <c r="CA261" s="382">
        <f t="shared" si="554"/>
        <v>254</v>
      </c>
      <c r="CB261" s="382">
        <f t="shared" si="555"/>
        <v>453</v>
      </c>
      <c r="CC261" s="382">
        <f t="shared" si="643"/>
        <v>473</v>
      </c>
      <c r="CD261" s="382">
        <f t="shared" si="644"/>
        <v>473</v>
      </c>
      <c r="CE261" s="382">
        <f t="shared" si="645"/>
        <v>325</v>
      </c>
      <c r="CF261" s="382">
        <f t="shared" si="646"/>
        <v>185</v>
      </c>
      <c r="CG261" s="382">
        <f t="shared" si="647"/>
        <v>236</v>
      </c>
      <c r="CH261" s="382">
        <f t="shared" si="648"/>
        <v>266</v>
      </c>
      <c r="CI261" s="382">
        <f t="shared" si="649"/>
        <v>284</v>
      </c>
      <c r="CJ261" s="382">
        <f t="shared" si="650"/>
        <v>331</v>
      </c>
      <c r="CK261" s="388">
        <f t="shared" si="651"/>
        <v>338</v>
      </c>
      <c r="CL261" s="3"/>
      <c r="CM261" s="384">
        <f t="shared" si="545"/>
        <v>491</v>
      </c>
      <c r="CN261" s="385">
        <f t="shared" si="556"/>
        <v>0</v>
      </c>
      <c r="CO261" s="385">
        <f t="shared" si="711"/>
        <v>399</v>
      </c>
      <c r="CP261" s="385">
        <f t="shared" si="712"/>
        <v>184</v>
      </c>
      <c r="CQ261" s="385">
        <f t="shared" si="713"/>
        <v>252</v>
      </c>
      <c r="CR261" s="385">
        <f t="shared" si="714"/>
        <v>104</v>
      </c>
      <c r="CS261" s="385">
        <f t="shared" si="715"/>
        <v>112</v>
      </c>
      <c r="CT261" s="385">
        <f t="shared" si="716"/>
        <v>134</v>
      </c>
      <c r="CU261" s="385">
        <f t="shared" si="717"/>
        <v>146</v>
      </c>
      <c r="CV261" s="385">
        <f t="shared" si="718"/>
        <v>155</v>
      </c>
      <c r="CW261" s="385">
        <f t="shared" si="719"/>
        <v>194</v>
      </c>
      <c r="CX261" s="386">
        <f t="shared" si="691"/>
        <v>163</v>
      </c>
      <c r="CY261" s="3"/>
      <c r="CZ261" s="586"/>
      <c r="DA261" s="582"/>
      <c r="DB261" s="391">
        <v>1237</v>
      </c>
      <c r="DC261" s="576">
        <v>2575</v>
      </c>
      <c r="DD261" s="389">
        <v>168</v>
      </c>
      <c r="DE261" s="390">
        <v>148</v>
      </c>
      <c r="DF261" s="390">
        <v>254</v>
      </c>
      <c r="DG261" s="390">
        <v>208</v>
      </c>
      <c r="DH261" s="390">
        <f t="shared" si="557"/>
        <v>162</v>
      </c>
      <c r="DI261" s="390"/>
      <c r="DJ261" s="390"/>
      <c r="DK261" s="390"/>
      <c r="DL261" s="390"/>
      <c r="DM261" s="390"/>
      <c r="DN261" s="390"/>
      <c r="DO261" s="390"/>
      <c r="DP261" s="391">
        <f t="shared" si="558"/>
        <v>940</v>
      </c>
      <c r="DQ261" s="376"/>
      <c r="DR261" s="376"/>
      <c r="DS261" s="385">
        <v>4</v>
      </c>
      <c r="DT261" s="385">
        <v>4</v>
      </c>
      <c r="DU261" s="385">
        <v>1217</v>
      </c>
      <c r="DV261" s="385" t="s">
        <v>2620</v>
      </c>
      <c r="DW261" s="385">
        <v>71</v>
      </c>
      <c r="DX261" s="385" t="s">
        <v>2667</v>
      </c>
      <c r="DY261" s="385">
        <v>0</v>
      </c>
      <c r="DZ261" s="14">
        <v>59317</v>
      </c>
      <c r="EA261" s="426"/>
      <c r="EB261" s="398">
        <v>16</v>
      </c>
      <c r="EC261" s="398" t="s">
        <v>1376</v>
      </c>
      <c r="ED261" s="398" t="s">
        <v>1374</v>
      </c>
      <c r="EF261" s="601">
        <f t="shared" si="559"/>
        <v>20.5</v>
      </c>
      <c r="EG261" s="597">
        <f t="shared" si="560"/>
        <v>180</v>
      </c>
      <c r="EI261" s="605">
        <f t="shared" si="692"/>
        <v>1175</v>
      </c>
    </row>
    <row r="262" spans="1:139" s="372" customFormat="1" ht="16.149999999999999" hidden="1" customHeight="1">
      <c r="A262" s="573" t="s">
        <v>1445</v>
      </c>
      <c r="B262" s="409" t="s">
        <v>549</v>
      </c>
      <c r="C262" s="410" t="s">
        <v>549</v>
      </c>
      <c r="D262" s="394" t="s">
        <v>544</v>
      </c>
      <c r="E262" s="394" t="s">
        <v>550</v>
      </c>
      <c r="F262" s="394"/>
      <c r="G262" s="397">
        <v>94</v>
      </c>
      <c r="H262" s="394" t="s">
        <v>73</v>
      </c>
      <c r="I262" s="394" t="s">
        <v>546</v>
      </c>
      <c r="J262" s="394" t="s">
        <v>105</v>
      </c>
      <c r="K262" s="393"/>
      <c r="L262" s="393" t="s">
        <v>47</v>
      </c>
      <c r="M262" s="396" t="s">
        <v>1708</v>
      </c>
      <c r="N262" s="392">
        <v>43798</v>
      </c>
      <c r="O262" s="408">
        <v>3</v>
      </c>
      <c r="P262" s="14">
        <v>0</v>
      </c>
      <c r="Q262" s="14">
        <v>0</v>
      </c>
      <c r="R262" s="576">
        <v>0</v>
      </c>
      <c r="S262" s="391">
        <v>0</v>
      </c>
      <c r="T262" s="382">
        <v>0</v>
      </c>
      <c r="U262" s="382">
        <v>2</v>
      </c>
      <c r="V262" s="423">
        <v>0</v>
      </c>
      <c r="W262" s="1882">
        <v>0</v>
      </c>
      <c r="X262" s="382">
        <f t="shared" si="562"/>
        <v>2</v>
      </c>
      <c r="Y262" s="423">
        <v>0</v>
      </c>
      <c r="Z262" s="1882">
        <v>2</v>
      </c>
      <c r="AA262" s="382">
        <f t="shared" si="546"/>
        <v>0</v>
      </c>
      <c r="AB262" s="423">
        <v>0</v>
      </c>
      <c r="AC262" s="1882">
        <v>0</v>
      </c>
      <c r="AD262" s="569">
        <v>1.875</v>
      </c>
      <c r="AE262" s="569">
        <v>1.875</v>
      </c>
      <c r="AF262" s="382">
        <f t="shared" si="693"/>
        <v>0</v>
      </c>
      <c r="AG262" s="382">
        <f t="shared" si="694"/>
        <v>0</v>
      </c>
      <c r="AH262" s="382">
        <f t="shared" si="695"/>
        <v>0</v>
      </c>
      <c r="AI262" s="382">
        <f t="shared" si="696"/>
        <v>0</v>
      </c>
      <c r="AJ262" s="382">
        <f t="shared" si="697"/>
        <v>0</v>
      </c>
      <c r="AK262" s="382">
        <f t="shared" si="698"/>
        <v>0</v>
      </c>
      <c r="AL262" s="382">
        <f t="shared" si="699"/>
        <v>0</v>
      </c>
      <c r="AM262" s="382">
        <f t="shared" si="700"/>
        <v>1.75</v>
      </c>
      <c r="AN262" s="453">
        <f t="shared" si="701"/>
        <v>2</v>
      </c>
      <c r="AO262" s="457">
        <f t="shared" si="702"/>
        <v>0</v>
      </c>
      <c r="AP262" s="455">
        <f t="shared" si="703"/>
        <v>0</v>
      </c>
      <c r="AQ262" s="383">
        <f t="shared" si="704"/>
        <v>0</v>
      </c>
      <c r="AR262" s="383">
        <f t="shared" si="705"/>
        <v>0</v>
      </c>
      <c r="AS262" s="383">
        <f t="shared" si="706"/>
        <v>0</v>
      </c>
      <c r="AT262" s="383">
        <f t="shared" si="707"/>
        <v>0</v>
      </c>
      <c r="AU262" s="383">
        <f t="shared" si="708"/>
        <v>0</v>
      </c>
      <c r="AV262" s="383">
        <f t="shared" si="709"/>
        <v>2</v>
      </c>
      <c r="AW262" s="383">
        <f t="shared" si="710"/>
        <v>0</v>
      </c>
      <c r="AX262" s="383">
        <f t="shared" si="547"/>
        <v>2</v>
      </c>
      <c r="AY262" s="383"/>
      <c r="AZ262" s="383">
        <f t="shared" si="561"/>
        <v>0</v>
      </c>
      <c r="BA262" s="382">
        <f t="shared" si="548"/>
        <v>0</v>
      </c>
      <c r="BB262" s="423">
        <v>0</v>
      </c>
      <c r="BC262" s="506">
        <f t="shared" si="541"/>
        <v>0</v>
      </c>
      <c r="BD262" s="382">
        <f t="shared" si="542"/>
        <v>2</v>
      </c>
      <c r="BE262" s="453">
        <f t="shared" si="543"/>
        <v>0</v>
      </c>
      <c r="BF262" s="382">
        <f t="shared" si="549"/>
        <v>0</v>
      </c>
      <c r="BG262" s="1882">
        <v>0</v>
      </c>
      <c r="BH262" s="1882">
        <v>0</v>
      </c>
      <c r="BI262" s="1882">
        <v>0</v>
      </c>
      <c r="BJ262" s="1882">
        <v>0</v>
      </c>
      <c r="BK262" s="1882">
        <v>0</v>
      </c>
      <c r="BL262" s="1882">
        <v>0</v>
      </c>
      <c r="BM262" s="1882">
        <v>0</v>
      </c>
      <c r="BN262" s="1882">
        <v>0</v>
      </c>
      <c r="BO262" s="1882">
        <v>0</v>
      </c>
      <c r="BP262" s="1882">
        <v>2</v>
      </c>
      <c r="BQ262" s="1882">
        <v>0</v>
      </c>
      <c r="BR262" s="1882">
        <v>0</v>
      </c>
      <c r="BS262" s="1882">
        <v>0</v>
      </c>
      <c r="BT262" s="13"/>
      <c r="BU262" s="384">
        <f t="shared" si="550"/>
        <v>0</v>
      </c>
      <c r="BV262" s="385">
        <f t="shared" si="551"/>
        <v>1</v>
      </c>
      <c r="BW262" s="386">
        <f t="shared" si="552"/>
        <v>0</v>
      </c>
      <c r="BX262" s="3"/>
      <c r="BY262" s="387">
        <f t="shared" si="544"/>
        <v>2</v>
      </c>
      <c r="BZ262" s="382">
        <f t="shared" si="553"/>
        <v>2</v>
      </c>
      <c r="CA262" s="382">
        <f t="shared" si="554"/>
        <v>0</v>
      </c>
      <c r="CB262" s="382">
        <f t="shared" si="555"/>
        <v>0</v>
      </c>
      <c r="CC262" s="382">
        <f t="shared" si="643"/>
        <v>0</v>
      </c>
      <c r="CD262" s="382">
        <f t="shared" si="644"/>
        <v>0</v>
      </c>
      <c r="CE262" s="382">
        <f t="shared" si="645"/>
        <v>0</v>
      </c>
      <c r="CF262" s="382">
        <f t="shared" si="646"/>
        <v>0</v>
      </c>
      <c r="CG262" s="382">
        <f t="shared" si="647"/>
        <v>0</v>
      </c>
      <c r="CH262" s="382">
        <f t="shared" si="648"/>
        <v>0</v>
      </c>
      <c r="CI262" s="382">
        <f t="shared" si="649"/>
        <v>0</v>
      </c>
      <c r="CJ262" s="382">
        <f t="shared" si="650"/>
        <v>2</v>
      </c>
      <c r="CK262" s="388">
        <f t="shared" si="651"/>
        <v>2</v>
      </c>
      <c r="CL262" s="3"/>
      <c r="CM262" s="384">
        <f t="shared" si="545"/>
        <v>0</v>
      </c>
      <c r="CN262" s="385">
        <f t="shared" si="556"/>
        <v>0</v>
      </c>
      <c r="CO262" s="385">
        <f t="shared" si="711"/>
        <v>0</v>
      </c>
      <c r="CP262" s="385">
        <f t="shared" si="712"/>
        <v>0</v>
      </c>
      <c r="CQ262" s="385">
        <f t="shared" si="713"/>
        <v>0</v>
      </c>
      <c r="CR262" s="385">
        <f t="shared" si="714"/>
        <v>0</v>
      </c>
      <c r="CS262" s="385">
        <f t="shared" si="715"/>
        <v>0</v>
      </c>
      <c r="CT262" s="385">
        <f t="shared" si="716"/>
        <v>0</v>
      </c>
      <c r="CU262" s="385">
        <f t="shared" si="717"/>
        <v>0</v>
      </c>
      <c r="CV262" s="385">
        <f t="shared" si="718"/>
        <v>0</v>
      </c>
      <c r="CW262" s="385">
        <f t="shared" si="719"/>
        <v>2</v>
      </c>
      <c r="CX262" s="386">
        <f t="shared" si="691"/>
        <v>0</v>
      </c>
      <c r="CY262" s="3"/>
      <c r="CZ262" s="586">
        <v>277</v>
      </c>
      <c r="DA262" s="582">
        <v>103</v>
      </c>
      <c r="DB262" s="391">
        <v>661</v>
      </c>
      <c r="DC262" s="576">
        <v>0</v>
      </c>
      <c r="DD262" s="389">
        <v>0</v>
      </c>
      <c r="DE262" s="390">
        <v>0</v>
      </c>
      <c r="DF262" s="390">
        <v>0</v>
      </c>
      <c r="DG262" s="390">
        <v>0</v>
      </c>
      <c r="DH262" s="390">
        <f t="shared" si="557"/>
        <v>0</v>
      </c>
      <c r="DI262" s="390"/>
      <c r="DJ262" s="390"/>
      <c r="DK262" s="390"/>
      <c r="DL262" s="390"/>
      <c r="DM262" s="390"/>
      <c r="DN262" s="390"/>
      <c r="DO262" s="390"/>
      <c r="DP262" s="391">
        <f t="shared" si="558"/>
        <v>0</v>
      </c>
      <c r="DQ262" s="376"/>
      <c r="DR262" s="376"/>
      <c r="DS262" s="385">
        <v>4</v>
      </c>
      <c r="DT262" s="385">
        <v>4</v>
      </c>
      <c r="DU262" s="385">
        <v>1215</v>
      </c>
      <c r="DV262" s="385" t="s">
        <v>2658</v>
      </c>
      <c r="DW262" s="385" t="s">
        <v>2658</v>
      </c>
      <c r="DX262" s="385" t="s">
        <v>2658</v>
      </c>
      <c r="DY262" s="385">
        <v>0</v>
      </c>
      <c r="DZ262" s="14">
        <v>0</v>
      </c>
      <c r="EA262" s="426"/>
      <c r="EB262" s="398">
        <v>15</v>
      </c>
      <c r="EC262" s="398" t="s">
        <v>1373</v>
      </c>
      <c r="ED262" s="398" t="s">
        <v>1374</v>
      </c>
      <c r="EF262" s="601" t="str">
        <f t="shared" si="559"/>
        <v>ok</v>
      </c>
      <c r="EG262" s="597">
        <f t="shared" si="560"/>
        <v>0</v>
      </c>
      <c r="EI262" s="605">
        <f t="shared" si="692"/>
        <v>2</v>
      </c>
    </row>
    <row r="263" spans="1:139" s="372" customFormat="1" ht="16.149999999999999" hidden="1" customHeight="1">
      <c r="A263" s="573" t="s">
        <v>1445</v>
      </c>
      <c r="B263" s="407" t="s">
        <v>1909</v>
      </c>
      <c r="C263" s="530" t="s">
        <v>549</v>
      </c>
      <c r="D263" s="393" t="s">
        <v>544</v>
      </c>
      <c r="E263" s="393" t="s">
        <v>550</v>
      </c>
      <c r="F263" s="393"/>
      <c r="G263" s="395">
        <v>94</v>
      </c>
      <c r="H263" s="393" t="s">
        <v>73</v>
      </c>
      <c r="I263" s="393" t="s">
        <v>546</v>
      </c>
      <c r="J263" s="393" t="s">
        <v>105</v>
      </c>
      <c r="K263" s="393"/>
      <c r="L263" s="393" t="s">
        <v>47</v>
      </c>
      <c r="M263" s="396"/>
      <c r="N263" s="392"/>
      <c r="O263" s="408">
        <v>3</v>
      </c>
      <c r="P263" s="14">
        <v>60531</v>
      </c>
      <c r="Q263" s="14">
        <v>60531</v>
      </c>
      <c r="R263" s="576">
        <v>84</v>
      </c>
      <c r="S263" s="391">
        <v>20</v>
      </c>
      <c r="T263" s="382">
        <v>0</v>
      </c>
      <c r="U263" s="382">
        <v>45</v>
      </c>
      <c r="V263" s="423">
        <v>0</v>
      </c>
      <c r="W263" s="1882">
        <v>10</v>
      </c>
      <c r="X263" s="382">
        <f t="shared" si="562"/>
        <v>35</v>
      </c>
      <c r="Y263" s="423">
        <v>0</v>
      </c>
      <c r="Z263" s="1882">
        <v>15</v>
      </c>
      <c r="AA263" s="382">
        <f t="shared" si="546"/>
        <v>20</v>
      </c>
      <c r="AB263" s="423">
        <v>17</v>
      </c>
      <c r="AC263" s="1882">
        <v>10</v>
      </c>
      <c r="AD263" s="569">
        <v>1.875</v>
      </c>
      <c r="AE263" s="569">
        <v>1.875</v>
      </c>
      <c r="AF263" s="382">
        <f t="shared" si="693"/>
        <v>15</v>
      </c>
      <c r="AG263" s="382">
        <f t="shared" si="694"/>
        <v>18.5</v>
      </c>
      <c r="AH263" s="382">
        <f t="shared" si="695"/>
        <v>15.5</v>
      </c>
      <c r="AI263" s="382">
        <f t="shared" si="696"/>
        <v>9.25</v>
      </c>
      <c r="AJ263" s="382">
        <f t="shared" si="697"/>
        <v>12.125</v>
      </c>
      <c r="AK263" s="382">
        <f t="shared" si="698"/>
        <v>13.125</v>
      </c>
      <c r="AL263" s="382">
        <f t="shared" si="699"/>
        <v>14</v>
      </c>
      <c r="AM263" s="382">
        <f t="shared" si="700"/>
        <v>21.125</v>
      </c>
      <c r="AN263" s="453">
        <f t="shared" si="701"/>
        <v>22</v>
      </c>
      <c r="AO263" s="457">
        <f t="shared" si="702"/>
        <v>0</v>
      </c>
      <c r="AP263" s="455">
        <f t="shared" si="703"/>
        <v>8</v>
      </c>
      <c r="AQ263" s="383">
        <f t="shared" si="704"/>
        <v>5</v>
      </c>
      <c r="AR263" s="383">
        <f t="shared" si="705"/>
        <v>5</v>
      </c>
      <c r="AS263" s="383">
        <f t="shared" si="706"/>
        <v>7</v>
      </c>
      <c r="AT263" s="383">
        <f t="shared" si="707"/>
        <v>7</v>
      </c>
      <c r="AU263" s="383">
        <f t="shared" si="708"/>
        <v>8</v>
      </c>
      <c r="AV263" s="383">
        <f t="shared" si="709"/>
        <v>14</v>
      </c>
      <c r="AW263" s="383">
        <f t="shared" si="710"/>
        <v>9</v>
      </c>
      <c r="AX263" s="383">
        <f t="shared" si="547"/>
        <v>62</v>
      </c>
      <c r="AY263" s="383"/>
      <c r="AZ263" s="383">
        <f t="shared" si="561"/>
        <v>0</v>
      </c>
      <c r="BA263" s="382">
        <f t="shared" si="548"/>
        <v>27</v>
      </c>
      <c r="BB263" s="423">
        <v>0</v>
      </c>
      <c r="BC263" s="506">
        <f t="shared" si="541"/>
        <v>10</v>
      </c>
      <c r="BD263" s="382">
        <f t="shared" si="542"/>
        <v>15</v>
      </c>
      <c r="BE263" s="453">
        <f t="shared" si="543"/>
        <v>10</v>
      </c>
      <c r="BF263" s="382">
        <f t="shared" si="549"/>
        <v>-14</v>
      </c>
      <c r="BG263" s="1882">
        <v>8</v>
      </c>
      <c r="BH263" s="1882">
        <v>8</v>
      </c>
      <c r="BI263" s="1882">
        <v>8</v>
      </c>
      <c r="BJ263" s="1882">
        <v>12</v>
      </c>
      <c r="BK263" s="1882">
        <v>4</v>
      </c>
      <c r="BL263" s="1882">
        <v>6</v>
      </c>
      <c r="BM263" s="1882">
        <v>7</v>
      </c>
      <c r="BN263" s="1882">
        <v>7</v>
      </c>
      <c r="BO263" s="1882">
        <v>8</v>
      </c>
      <c r="BP263" s="1882">
        <v>15</v>
      </c>
      <c r="BQ263" s="1882">
        <v>8</v>
      </c>
      <c r="BR263" s="1882">
        <v>9</v>
      </c>
      <c r="BS263" s="1882">
        <v>10</v>
      </c>
      <c r="BT263" s="13"/>
      <c r="BU263" s="384">
        <f t="shared" si="550"/>
        <v>3.8571428571428572</v>
      </c>
      <c r="BV263" s="385">
        <f t="shared" si="551"/>
        <v>3.1818181818181817</v>
      </c>
      <c r="BW263" s="386">
        <f t="shared" si="552"/>
        <v>2.25</v>
      </c>
      <c r="BX263" s="3"/>
      <c r="BY263" s="387">
        <f t="shared" si="544"/>
        <v>45</v>
      </c>
      <c r="BZ263" s="382">
        <f t="shared" si="553"/>
        <v>35</v>
      </c>
      <c r="CA263" s="382">
        <f t="shared" si="554"/>
        <v>20</v>
      </c>
      <c r="CB263" s="382">
        <f t="shared" si="555"/>
        <v>27</v>
      </c>
      <c r="CC263" s="382">
        <f t="shared" si="643"/>
        <v>19</v>
      </c>
      <c r="CD263" s="382">
        <f t="shared" si="644"/>
        <v>19</v>
      </c>
      <c r="CE263" s="382">
        <f t="shared" si="645"/>
        <v>16</v>
      </c>
      <c r="CF263" s="382">
        <f t="shared" si="646"/>
        <v>9</v>
      </c>
      <c r="CG263" s="382">
        <f t="shared" si="647"/>
        <v>12</v>
      </c>
      <c r="CH263" s="382">
        <f t="shared" si="648"/>
        <v>13</v>
      </c>
      <c r="CI263" s="382">
        <f t="shared" si="649"/>
        <v>14</v>
      </c>
      <c r="CJ263" s="382">
        <f t="shared" si="650"/>
        <v>21</v>
      </c>
      <c r="CK263" s="388">
        <f t="shared" si="651"/>
        <v>22</v>
      </c>
      <c r="CL263" s="3"/>
      <c r="CM263" s="384">
        <f t="shared" si="545"/>
        <v>0</v>
      </c>
      <c r="CN263" s="385">
        <f t="shared" si="556"/>
        <v>0</v>
      </c>
      <c r="CO263" s="385">
        <f t="shared" si="711"/>
        <v>17</v>
      </c>
      <c r="CP263" s="385">
        <f t="shared" si="712"/>
        <v>0</v>
      </c>
      <c r="CQ263" s="385">
        <f t="shared" si="713"/>
        <v>8</v>
      </c>
      <c r="CR263" s="385">
        <f t="shared" si="714"/>
        <v>5</v>
      </c>
      <c r="CS263" s="385">
        <f t="shared" si="715"/>
        <v>5</v>
      </c>
      <c r="CT263" s="385">
        <f t="shared" si="716"/>
        <v>7</v>
      </c>
      <c r="CU263" s="385">
        <f t="shared" si="717"/>
        <v>7</v>
      </c>
      <c r="CV263" s="385">
        <f t="shared" si="718"/>
        <v>8</v>
      </c>
      <c r="CW263" s="385">
        <f t="shared" si="719"/>
        <v>14</v>
      </c>
      <c r="CX263" s="386">
        <f t="shared" si="691"/>
        <v>9</v>
      </c>
      <c r="CY263" s="3"/>
      <c r="CZ263" s="586"/>
      <c r="DA263" s="582"/>
      <c r="DB263" s="391">
        <v>48</v>
      </c>
      <c r="DC263" s="576">
        <v>84</v>
      </c>
      <c r="DD263" s="389">
        <v>0</v>
      </c>
      <c r="DE263" s="390">
        <v>4</v>
      </c>
      <c r="DF263" s="390">
        <v>4</v>
      </c>
      <c r="DG263" s="390">
        <v>12</v>
      </c>
      <c r="DH263" s="390">
        <f t="shared" si="557"/>
        <v>0</v>
      </c>
      <c r="DI263" s="390"/>
      <c r="DJ263" s="390"/>
      <c r="DK263" s="390"/>
      <c r="DL263" s="390"/>
      <c r="DM263" s="390"/>
      <c r="DN263" s="390"/>
      <c r="DO263" s="390"/>
      <c r="DP263" s="391">
        <f t="shared" si="558"/>
        <v>20</v>
      </c>
      <c r="DQ263" s="376"/>
      <c r="DR263" s="376"/>
      <c r="DS263" s="385">
        <v>4</v>
      </c>
      <c r="DT263" s="385">
        <v>4</v>
      </c>
      <c r="DU263" s="385">
        <v>1215</v>
      </c>
      <c r="DV263" s="385" t="s">
        <v>2620</v>
      </c>
      <c r="DW263" s="385">
        <v>71</v>
      </c>
      <c r="DX263" s="385" t="s">
        <v>2667</v>
      </c>
      <c r="DY263" s="385">
        <v>0</v>
      </c>
      <c r="DZ263" s="14">
        <v>60531</v>
      </c>
      <c r="EA263" s="426"/>
      <c r="EB263" s="398">
        <v>15</v>
      </c>
      <c r="EC263" s="398" t="s">
        <v>1920</v>
      </c>
      <c r="ED263" s="398" t="s">
        <v>1922</v>
      </c>
      <c r="EF263" s="601">
        <f t="shared" si="559"/>
        <v>135</v>
      </c>
      <c r="EG263" s="597">
        <f t="shared" si="560"/>
        <v>10</v>
      </c>
      <c r="EI263" s="605">
        <f t="shared" si="692"/>
        <v>62</v>
      </c>
    </row>
    <row r="264" spans="1:139" s="372" customFormat="1" ht="16.149999999999999" hidden="1" customHeight="1">
      <c r="A264" s="573" t="s">
        <v>1246</v>
      </c>
      <c r="B264" s="409" t="s">
        <v>551</v>
      </c>
      <c r="C264" s="410" t="s">
        <v>551</v>
      </c>
      <c r="D264" s="394" t="s">
        <v>544</v>
      </c>
      <c r="E264" s="394" t="s">
        <v>184</v>
      </c>
      <c r="F264" s="394"/>
      <c r="G264" s="397">
        <v>95</v>
      </c>
      <c r="H264" s="394" t="s">
        <v>76</v>
      </c>
      <c r="I264" s="394" t="s">
        <v>546</v>
      </c>
      <c r="J264" s="394" t="s">
        <v>281</v>
      </c>
      <c r="K264" s="393"/>
      <c r="L264" s="393" t="s">
        <v>47</v>
      </c>
      <c r="M264" s="396" t="s">
        <v>1708</v>
      </c>
      <c r="N264" s="392">
        <v>43433</v>
      </c>
      <c r="O264" s="408">
        <v>3</v>
      </c>
      <c r="P264" s="14">
        <v>0</v>
      </c>
      <c r="Q264" s="14">
        <v>0</v>
      </c>
      <c r="R264" s="576">
        <v>0</v>
      </c>
      <c r="S264" s="391">
        <v>0</v>
      </c>
      <c r="T264" s="382">
        <v>0</v>
      </c>
      <c r="U264" s="382">
        <v>1</v>
      </c>
      <c r="V264" s="423">
        <v>0</v>
      </c>
      <c r="W264" s="1882">
        <v>0</v>
      </c>
      <c r="X264" s="382">
        <f t="shared" si="562"/>
        <v>1</v>
      </c>
      <c r="Y264" s="423">
        <v>0</v>
      </c>
      <c r="Z264" s="1882">
        <v>1</v>
      </c>
      <c r="AA264" s="382">
        <f t="shared" si="546"/>
        <v>0</v>
      </c>
      <c r="AB264" s="423">
        <v>0</v>
      </c>
      <c r="AC264" s="1882">
        <v>0</v>
      </c>
      <c r="AD264" s="569">
        <v>1.875</v>
      </c>
      <c r="AE264" s="569">
        <v>1.875</v>
      </c>
      <c r="AF264" s="382">
        <f t="shared" si="693"/>
        <v>0</v>
      </c>
      <c r="AG264" s="382">
        <f t="shared" si="694"/>
        <v>0</v>
      </c>
      <c r="AH264" s="382">
        <f t="shared" si="695"/>
        <v>0</v>
      </c>
      <c r="AI264" s="382">
        <f t="shared" si="696"/>
        <v>0</v>
      </c>
      <c r="AJ264" s="382">
        <f t="shared" si="697"/>
        <v>0</v>
      </c>
      <c r="AK264" s="382">
        <f t="shared" si="698"/>
        <v>0</v>
      </c>
      <c r="AL264" s="382">
        <f t="shared" si="699"/>
        <v>0</v>
      </c>
      <c r="AM264" s="382">
        <f t="shared" si="700"/>
        <v>0.875</v>
      </c>
      <c r="AN264" s="453">
        <f t="shared" si="701"/>
        <v>1</v>
      </c>
      <c r="AO264" s="457">
        <f t="shared" si="702"/>
        <v>0</v>
      </c>
      <c r="AP264" s="455">
        <f t="shared" si="703"/>
        <v>0</v>
      </c>
      <c r="AQ264" s="383">
        <f t="shared" si="704"/>
        <v>0</v>
      </c>
      <c r="AR264" s="383">
        <f t="shared" si="705"/>
        <v>0</v>
      </c>
      <c r="AS264" s="383">
        <f t="shared" si="706"/>
        <v>0</v>
      </c>
      <c r="AT264" s="383">
        <f t="shared" si="707"/>
        <v>0</v>
      </c>
      <c r="AU264" s="383">
        <f t="shared" si="708"/>
        <v>0</v>
      </c>
      <c r="AV264" s="383">
        <f t="shared" si="709"/>
        <v>1</v>
      </c>
      <c r="AW264" s="383">
        <f t="shared" si="710"/>
        <v>0</v>
      </c>
      <c r="AX264" s="383">
        <f t="shared" si="547"/>
        <v>1</v>
      </c>
      <c r="AY264" s="383"/>
      <c r="AZ264" s="383">
        <f t="shared" si="561"/>
        <v>0</v>
      </c>
      <c r="BA264" s="382">
        <f t="shared" si="548"/>
        <v>0</v>
      </c>
      <c r="BB264" s="423">
        <v>0</v>
      </c>
      <c r="BC264" s="506">
        <f t="shared" ref="BC264:BC327" si="720">W264</f>
        <v>0</v>
      </c>
      <c r="BD264" s="382">
        <f t="shared" ref="BD264:BD327" si="721">Z264</f>
        <v>1</v>
      </c>
      <c r="BE264" s="453">
        <f t="shared" ref="BE264:BE327" si="722">AC264</f>
        <v>0</v>
      </c>
      <c r="BF264" s="382">
        <f t="shared" si="549"/>
        <v>0</v>
      </c>
      <c r="BG264" s="1882">
        <v>0</v>
      </c>
      <c r="BH264" s="1882">
        <v>0</v>
      </c>
      <c r="BI264" s="1882">
        <v>0</v>
      </c>
      <c r="BJ264" s="1882">
        <v>0</v>
      </c>
      <c r="BK264" s="1882">
        <v>0</v>
      </c>
      <c r="BL264" s="1882">
        <v>0</v>
      </c>
      <c r="BM264" s="1882">
        <v>0</v>
      </c>
      <c r="BN264" s="1882">
        <v>0</v>
      </c>
      <c r="BO264" s="1882">
        <v>0</v>
      </c>
      <c r="BP264" s="1882">
        <v>1</v>
      </c>
      <c r="BQ264" s="1882">
        <v>0</v>
      </c>
      <c r="BR264" s="1882">
        <v>0</v>
      </c>
      <c r="BS264" s="1882">
        <v>0</v>
      </c>
      <c r="BT264" s="13"/>
      <c r="BU264" s="384">
        <f t="shared" si="550"/>
        <v>0</v>
      </c>
      <c r="BV264" s="385">
        <f t="shared" si="551"/>
        <v>1</v>
      </c>
      <c r="BW264" s="386">
        <f t="shared" si="552"/>
        <v>0</v>
      </c>
      <c r="BX264" s="3"/>
      <c r="BY264" s="387">
        <f t="shared" ref="BY264:BY327" si="723">U264</f>
        <v>1</v>
      </c>
      <c r="BZ264" s="382">
        <f t="shared" si="553"/>
        <v>1</v>
      </c>
      <c r="CA264" s="382">
        <f t="shared" si="554"/>
        <v>0</v>
      </c>
      <c r="CB264" s="382">
        <f t="shared" si="555"/>
        <v>0</v>
      </c>
      <c r="CC264" s="382">
        <f t="shared" si="643"/>
        <v>0</v>
      </c>
      <c r="CD264" s="382">
        <f t="shared" si="644"/>
        <v>0</v>
      </c>
      <c r="CE264" s="382">
        <f t="shared" si="645"/>
        <v>0</v>
      </c>
      <c r="CF264" s="382">
        <f t="shared" si="646"/>
        <v>0</v>
      </c>
      <c r="CG264" s="382">
        <f t="shared" si="647"/>
        <v>0</v>
      </c>
      <c r="CH264" s="382">
        <f t="shared" si="648"/>
        <v>0</v>
      </c>
      <c r="CI264" s="382">
        <f t="shared" si="649"/>
        <v>0</v>
      </c>
      <c r="CJ264" s="382">
        <f t="shared" si="650"/>
        <v>1</v>
      </c>
      <c r="CK264" s="388">
        <f t="shared" si="651"/>
        <v>1</v>
      </c>
      <c r="CL264" s="3"/>
      <c r="CM264" s="384">
        <f t="shared" ref="CM264:CM327" si="724">V264</f>
        <v>0</v>
      </c>
      <c r="CN264" s="385">
        <f t="shared" si="556"/>
        <v>0</v>
      </c>
      <c r="CO264" s="385">
        <f t="shared" si="711"/>
        <v>0</v>
      </c>
      <c r="CP264" s="385">
        <f t="shared" si="712"/>
        <v>0</v>
      </c>
      <c r="CQ264" s="385">
        <f t="shared" si="713"/>
        <v>0</v>
      </c>
      <c r="CR264" s="385">
        <f t="shared" si="714"/>
        <v>0</v>
      </c>
      <c r="CS264" s="385">
        <f t="shared" si="715"/>
        <v>0</v>
      </c>
      <c r="CT264" s="385">
        <f t="shared" si="716"/>
        <v>0</v>
      </c>
      <c r="CU264" s="385">
        <f t="shared" si="717"/>
        <v>0</v>
      </c>
      <c r="CV264" s="385">
        <f t="shared" si="718"/>
        <v>0</v>
      </c>
      <c r="CW264" s="385">
        <f t="shared" si="719"/>
        <v>1</v>
      </c>
      <c r="CX264" s="386">
        <f t="shared" si="691"/>
        <v>0</v>
      </c>
      <c r="CY264" s="3"/>
      <c r="CZ264" s="586">
        <v>1798</v>
      </c>
      <c r="DA264" s="582">
        <v>923</v>
      </c>
      <c r="DB264" s="391">
        <v>363</v>
      </c>
      <c r="DC264" s="576">
        <v>0</v>
      </c>
      <c r="DD264" s="389">
        <v>0</v>
      </c>
      <c r="DE264" s="390">
        <v>0</v>
      </c>
      <c r="DF264" s="390">
        <v>0</v>
      </c>
      <c r="DG264" s="390">
        <v>0</v>
      </c>
      <c r="DH264" s="390">
        <f t="shared" si="557"/>
        <v>0</v>
      </c>
      <c r="DI264" s="390"/>
      <c r="DJ264" s="390"/>
      <c r="DK264" s="390"/>
      <c r="DL264" s="390"/>
      <c r="DM264" s="390"/>
      <c r="DN264" s="390"/>
      <c r="DO264" s="390"/>
      <c r="DP264" s="391">
        <f t="shared" si="558"/>
        <v>0</v>
      </c>
      <c r="DQ264" s="376"/>
      <c r="DR264" s="376"/>
      <c r="DS264" s="385">
        <v>4</v>
      </c>
      <c r="DT264" s="385">
        <v>4</v>
      </c>
      <c r="DU264" s="385">
        <v>1225</v>
      </c>
      <c r="DV264" s="385" t="s">
        <v>2658</v>
      </c>
      <c r="DW264" s="385" t="s">
        <v>2658</v>
      </c>
      <c r="DX264" s="385" t="s">
        <v>2658</v>
      </c>
      <c r="DY264" s="385">
        <v>0</v>
      </c>
      <c r="DZ264" s="14">
        <v>0</v>
      </c>
      <c r="EA264" s="426"/>
      <c r="EB264" s="398">
        <v>17</v>
      </c>
      <c r="EC264" s="398" t="s">
        <v>1369</v>
      </c>
      <c r="ED264" s="398" t="s">
        <v>1370</v>
      </c>
      <c r="EF264" s="601" t="str">
        <f t="shared" si="559"/>
        <v>ok</v>
      </c>
      <c r="EG264" s="597">
        <f t="shared" si="560"/>
        <v>0</v>
      </c>
      <c r="EI264" s="605">
        <f t="shared" si="692"/>
        <v>1</v>
      </c>
    </row>
    <row r="265" spans="1:139" s="372" customFormat="1" ht="16.149999999999999" hidden="1" customHeight="1">
      <c r="A265" s="573" t="s">
        <v>1246</v>
      </c>
      <c r="B265" s="407" t="s">
        <v>1875</v>
      </c>
      <c r="C265" s="530" t="s">
        <v>551</v>
      </c>
      <c r="D265" s="393" t="s">
        <v>544</v>
      </c>
      <c r="E265" s="393" t="s">
        <v>471</v>
      </c>
      <c r="F265" s="393"/>
      <c r="G265" s="395">
        <v>95</v>
      </c>
      <c r="H265" s="393" t="s">
        <v>107</v>
      </c>
      <c r="I265" s="393" t="s">
        <v>546</v>
      </c>
      <c r="J265" s="393" t="s">
        <v>281</v>
      </c>
      <c r="K265" s="393"/>
      <c r="L265" s="393" t="s">
        <v>47</v>
      </c>
      <c r="M265" s="396"/>
      <c r="N265" s="392">
        <v>45315</v>
      </c>
      <c r="O265" s="408">
        <v>3</v>
      </c>
      <c r="P265" s="14">
        <v>62339</v>
      </c>
      <c r="Q265" s="14">
        <v>62339</v>
      </c>
      <c r="R265" s="576">
        <v>1218</v>
      </c>
      <c r="S265" s="391">
        <v>404</v>
      </c>
      <c r="T265" s="382">
        <v>33</v>
      </c>
      <c r="U265" s="382">
        <v>205</v>
      </c>
      <c r="V265" s="423">
        <v>88</v>
      </c>
      <c r="W265" s="1882">
        <v>50</v>
      </c>
      <c r="X265" s="382">
        <f t="shared" si="562"/>
        <v>243</v>
      </c>
      <c r="Y265" s="423">
        <v>69</v>
      </c>
      <c r="Z265" s="1882">
        <v>80</v>
      </c>
      <c r="AA265" s="382">
        <f t="shared" ref="AA265:AA328" si="725">X265+Y265-Z265</f>
        <v>232</v>
      </c>
      <c r="AB265" s="423">
        <v>255</v>
      </c>
      <c r="AC265" s="1882">
        <v>105</v>
      </c>
      <c r="AD265" s="569">
        <v>1.875</v>
      </c>
      <c r="AE265" s="569">
        <v>1.875</v>
      </c>
      <c r="AF265" s="382">
        <f t="shared" si="693"/>
        <v>247.5</v>
      </c>
      <c r="AG265" s="382">
        <f t="shared" si="694"/>
        <v>247.5</v>
      </c>
      <c r="AH265" s="382">
        <f t="shared" si="695"/>
        <v>170.5</v>
      </c>
      <c r="AI265" s="382">
        <f t="shared" si="696"/>
        <v>97.375</v>
      </c>
      <c r="AJ265" s="382">
        <f t="shared" si="697"/>
        <v>124</v>
      </c>
      <c r="AK265" s="382">
        <f t="shared" si="698"/>
        <v>139.375</v>
      </c>
      <c r="AL265" s="382">
        <f t="shared" si="699"/>
        <v>148.75</v>
      </c>
      <c r="AM265" s="382">
        <f t="shared" si="700"/>
        <v>173.875</v>
      </c>
      <c r="AN265" s="453">
        <f t="shared" si="701"/>
        <v>185.5</v>
      </c>
      <c r="AO265" s="457">
        <f t="shared" si="702"/>
        <v>0</v>
      </c>
      <c r="AP265" s="455">
        <f t="shared" si="703"/>
        <v>98</v>
      </c>
      <c r="AQ265" s="383">
        <f t="shared" si="704"/>
        <v>55</v>
      </c>
      <c r="AR265" s="383">
        <f t="shared" si="705"/>
        <v>58</v>
      </c>
      <c r="AS265" s="383">
        <f t="shared" si="706"/>
        <v>71</v>
      </c>
      <c r="AT265" s="383">
        <f t="shared" si="707"/>
        <v>76</v>
      </c>
      <c r="AU265" s="383">
        <f t="shared" si="708"/>
        <v>82</v>
      </c>
      <c r="AV265" s="383">
        <f t="shared" si="709"/>
        <v>102</v>
      </c>
      <c r="AW265" s="383">
        <f t="shared" si="710"/>
        <v>94</v>
      </c>
      <c r="AX265" s="383">
        <f t="shared" ref="AX265:AX328" si="726">U265+V265+Y265+AB265+BB265</f>
        <v>617</v>
      </c>
      <c r="AY265" s="383"/>
      <c r="AZ265" s="383">
        <f t="shared" si="561"/>
        <v>0</v>
      </c>
      <c r="BA265" s="382">
        <f t="shared" ref="BA265:BA328" si="727">AA265+AB265-AC265</f>
        <v>382</v>
      </c>
      <c r="BB265" s="423">
        <v>0</v>
      </c>
      <c r="BC265" s="506">
        <f t="shared" si="720"/>
        <v>50</v>
      </c>
      <c r="BD265" s="382">
        <f t="shared" si="721"/>
        <v>80</v>
      </c>
      <c r="BE265" s="453">
        <f t="shared" si="722"/>
        <v>105</v>
      </c>
      <c r="BF265" s="382">
        <f t="shared" ref="BF265:BF328" si="728">U265-W265-Z265-AC265-BG265-BH265-BI265</f>
        <v>-394</v>
      </c>
      <c r="BG265" s="1882">
        <v>100</v>
      </c>
      <c r="BH265" s="1882">
        <v>132</v>
      </c>
      <c r="BI265" s="1882">
        <v>132</v>
      </c>
      <c r="BJ265" s="1882">
        <v>132</v>
      </c>
      <c r="BK265" s="1882">
        <v>44</v>
      </c>
      <c r="BL265" s="1882">
        <v>61</v>
      </c>
      <c r="BM265" s="1882">
        <v>72</v>
      </c>
      <c r="BN265" s="1882">
        <v>77</v>
      </c>
      <c r="BO265" s="1882">
        <v>82</v>
      </c>
      <c r="BP265" s="1882">
        <v>105</v>
      </c>
      <c r="BQ265" s="1882">
        <v>92</v>
      </c>
      <c r="BR265" s="1882">
        <v>98</v>
      </c>
      <c r="BS265" s="1882">
        <v>105</v>
      </c>
      <c r="BT265" s="13"/>
      <c r="BU265" s="384">
        <f t="shared" ref="BU265:BU328" si="729">IFERROR(IF(BY265&lt;=W265,BY265/W265,IF(BY265&lt;W265+Z265,1+(BY265-W265)/Z265,IF(BY265&lt;=W265+Z265+AC265,2+(BY265-W265-Z265)/AC265,BY265*3/(W265+Z265+AC265)))),0)</f>
        <v>2.7142857142857144</v>
      </c>
      <c r="BV265" s="385">
        <f t="shared" ref="BV265:BV328" si="730">IFERROR(IF(BZ265&lt;=Z265,BZ265/Z265,IF(BZ265&lt;Z265+AC265,1+(BZ265-Z265)/AC265,IF(BZ265&lt;=Z265+AC265+BG265,2+(BZ265-Z265-AC265)/BG265,BZ265*3/(Z265+AC265+BG265)))),0)</f>
        <v>2.58</v>
      </c>
      <c r="BW265" s="386">
        <f t="shared" ref="BW265:BW328" si="731">IFERROR(IF(CA265&lt;=AC265,CA265/AC265,IF(CA265&lt;AC265+BG265,1+(CA265-AC265)/BG265,IF(CA265&lt;=AC265+BG265+BH265,2+(CA265-AC265-BG265)/BH265,CA265*3/(AC265+BG265+BH265)))),0)</f>
        <v>2.2045454545454546</v>
      </c>
      <c r="BX265" s="3"/>
      <c r="BY265" s="387">
        <f t="shared" si="723"/>
        <v>205</v>
      </c>
      <c r="BZ265" s="382">
        <f t="shared" ref="BZ265:BZ328" si="732">BY265+CM265-W265</f>
        <v>243</v>
      </c>
      <c r="CA265" s="382">
        <f t="shared" ref="CA265:CA328" si="733">BZ265+CN265-Z265</f>
        <v>232</v>
      </c>
      <c r="CB265" s="382">
        <f t="shared" ref="CB265:CB328" si="734">CA265+CO265-AC265</f>
        <v>382</v>
      </c>
      <c r="CC265" s="382">
        <f t="shared" si="643"/>
        <v>282</v>
      </c>
      <c r="CD265" s="382">
        <f t="shared" si="644"/>
        <v>248</v>
      </c>
      <c r="CE265" s="382">
        <f t="shared" si="645"/>
        <v>171</v>
      </c>
      <c r="CF265" s="382">
        <f t="shared" si="646"/>
        <v>97</v>
      </c>
      <c r="CG265" s="382">
        <f t="shared" si="647"/>
        <v>124</v>
      </c>
      <c r="CH265" s="382">
        <f t="shared" si="648"/>
        <v>139</v>
      </c>
      <c r="CI265" s="382">
        <f t="shared" si="649"/>
        <v>149</v>
      </c>
      <c r="CJ265" s="382">
        <f t="shared" si="650"/>
        <v>174</v>
      </c>
      <c r="CK265" s="388">
        <f t="shared" si="651"/>
        <v>186</v>
      </c>
      <c r="CL265" s="3"/>
      <c r="CM265" s="384">
        <f t="shared" si="724"/>
        <v>88</v>
      </c>
      <c r="CN265" s="385">
        <f t="shared" ref="CN265:CN328" si="735">Y265</f>
        <v>69</v>
      </c>
      <c r="CO265" s="385">
        <f t="shared" si="711"/>
        <v>255</v>
      </c>
      <c r="CP265" s="385">
        <f t="shared" si="712"/>
        <v>0</v>
      </c>
      <c r="CQ265" s="385">
        <f t="shared" si="713"/>
        <v>98</v>
      </c>
      <c r="CR265" s="385">
        <f t="shared" si="714"/>
        <v>55</v>
      </c>
      <c r="CS265" s="385">
        <f t="shared" si="715"/>
        <v>58</v>
      </c>
      <c r="CT265" s="385">
        <f t="shared" si="716"/>
        <v>71</v>
      </c>
      <c r="CU265" s="385">
        <f t="shared" si="717"/>
        <v>76</v>
      </c>
      <c r="CV265" s="385">
        <f t="shared" si="718"/>
        <v>82</v>
      </c>
      <c r="CW265" s="385">
        <f t="shared" si="719"/>
        <v>102</v>
      </c>
      <c r="CX265" s="386">
        <f t="shared" si="691"/>
        <v>94</v>
      </c>
      <c r="CY265" s="3"/>
      <c r="CZ265" s="586"/>
      <c r="DA265" s="582"/>
      <c r="DB265" s="391">
        <v>680</v>
      </c>
      <c r="DC265" s="576">
        <v>1218</v>
      </c>
      <c r="DD265" s="389">
        <v>62</v>
      </c>
      <c r="DE265" s="390">
        <v>49</v>
      </c>
      <c r="DF265" s="390">
        <v>98</v>
      </c>
      <c r="DG265" s="390">
        <v>162</v>
      </c>
      <c r="DH265" s="390">
        <f t="shared" ref="DH265:DH328" si="736">T265</f>
        <v>33</v>
      </c>
      <c r="DI265" s="390"/>
      <c r="DJ265" s="390"/>
      <c r="DK265" s="390"/>
      <c r="DL265" s="390"/>
      <c r="DM265" s="390"/>
      <c r="DN265" s="390"/>
      <c r="DO265" s="390"/>
      <c r="DP265" s="391">
        <f t="shared" ref="DP265:DP328" si="737">SUM(DD265:DO265)</f>
        <v>404</v>
      </c>
      <c r="DQ265" s="376"/>
      <c r="DR265" s="376"/>
      <c r="DS265" s="385">
        <v>4</v>
      </c>
      <c r="DT265" s="385">
        <v>4</v>
      </c>
      <c r="DU265" s="385">
        <v>1225</v>
      </c>
      <c r="DV265" s="385" t="s">
        <v>2620</v>
      </c>
      <c r="DW265" s="385">
        <v>72</v>
      </c>
      <c r="DX265" s="385" t="s">
        <v>2668</v>
      </c>
      <c r="DY265" s="385">
        <v>0</v>
      </c>
      <c r="DZ265" s="14">
        <v>62339</v>
      </c>
      <c r="EA265" s="426"/>
      <c r="EB265" s="398">
        <v>17</v>
      </c>
      <c r="EC265" s="398" t="s">
        <v>1369</v>
      </c>
      <c r="ED265" s="398" t="s">
        <v>1370</v>
      </c>
      <c r="EF265" s="601">
        <f t="shared" ref="EF265:EF328" si="738">IFERROR((U265/BC265)*30,"ok")</f>
        <v>122.99999999999999</v>
      </c>
      <c r="EG265" s="597">
        <f t="shared" si="560"/>
        <v>50</v>
      </c>
      <c r="EI265" s="605">
        <f t="shared" si="692"/>
        <v>650</v>
      </c>
    </row>
    <row r="266" spans="1:139" s="372" customFormat="1" ht="16.149999999999999" hidden="1" customHeight="1">
      <c r="A266" s="573" t="s">
        <v>1447</v>
      </c>
      <c r="B266" s="407" t="s">
        <v>1925</v>
      </c>
      <c r="C266" s="530" t="s">
        <v>1289</v>
      </c>
      <c r="D266" s="393" t="s">
        <v>544</v>
      </c>
      <c r="E266" s="393" t="s">
        <v>553</v>
      </c>
      <c r="F266" s="393"/>
      <c r="G266" s="395">
        <v>93</v>
      </c>
      <c r="H266" s="393" t="s">
        <v>73</v>
      </c>
      <c r="I266" s="393" t="s">
        <v>546</v>
      </c>
      <c r="J266" s="393" t="s">
        <v>281</v>
      </c>
      <c r="K266" s="393"/>
      <c r="L266" s="393" t="s">
        <v>47</v>
      </c>
      <c r="M266" s="396"/>
      <c r="N266" s="392">
        <v>45432</v>
      </c>
      <c r="O266" s="408">
        <v>3</v>
      </c>
      <c r="P266" s="14">
        <v>63721</v>
      </c>
      <c r="Q266" s="14">
        <v>63721</v>
      </c>
      <c r="R266" s="576">
        <v>60</v>
      </c>
      <c r="S266" s="391">
        <v>14</v>
      </c>
      <c r="T266" s="382">
        <v>1</v>
      </c>
      <c r="U266" s="382">
        <v>44</v>
      </c>
      <c r="V266" s="423">
        <v>0</v>
      </c>
      <c r="W266" s="1882">
        <v>10</v>
      </c>
      <c r="X266" s="382">
        <f t="shared" si="562"/>
        <v>34</v>
      </c>
      <c r="Y266" s="423">
        <v>0</v>
      </c>
      <c r="Z266" s="1882">
        <v>8</v>
      </c>
      <c r="AA266" s="382">
        <f t="shared" si="725"/>
        <v>26</v>
      </c>
      <c r="AB266" s="423">
        <v>0</v>
      </c>
      <c r="AC266" s="1882">
        <v>6</v>
      </c>
      <c r="AD266" s="569">
        <v>1.875</v>
      </c>
      <c r="AE266" s="569">
        <v>1.875</v>
      </c>
      <c r="AF266" s="382">
        <f t="shared" si="693"/>
        <v>26.25</v>
      </c>
      <c r="AG266" s="382">
        <f t="shared" si="694"/>
        <v>33.25</v>
      </c>
      <c r="AH266" s="382">
        <f t="shared" si="695"/>
        <v>28.125</v>
      </c>
      <c r="AI266" s="382">
        <f t="shared" si="696"/>
        <v>15.75</v>
      </c>
      <c r="AJ266" s="382">
        <f t="shared" si="697"/>
        <v>20.5</v>
      </c>
      <c r="AK266" s="382">
        <f t="shared" si="698"/>
        <v>23.375</v>
      </c>
      <c r="AL266" s="382">
        <f t="shared" si="699"/>
        <v>24.375</v>
      </c>
      <c r="AM266" s="382">
        <f t="shared" si="700"/>
        <v>27.875</v>
      </c>
      <c r="AN266" s="453">
        <f t="shared" si="701"/>
        <v>30.125</v>
      </c>
      <c r="AO266" s="457">
        <f t="shared" si="702"/>
        <v>20</v>
      </c>
      <c r="AP266" s="455">
        <f t="shared" si="703"/>
        <v>21</v>
      </c>
      <c r="AQ266" s="383">
        <f t="shared" si="704"/>
        <v>9</v>
      </c>
      <c r="AR266" s="383">
        <f t="shared" si="705"/>
        <v>10</v>
      </c>
      <c r="AS266" s="383">
        <f t="shared" si="706"/>
        <v>12</v>
      </c>
      <c r="AT266" s="383">
        <f t="shared" si="707"/>
        <v>12</v>
      </c>
      <c r="AU266" s="383">
        <f t="shared" si="708"/>
        <v>13</v>
      </c>
      <c r="AV266" s="383">
        <f t="shared" si="709"/>
        <v>17</v>
      </c>
      <c r="AW266" s="383">
        <f t="shared" si="710"/>
        <v>15</v>
      </c>
      <c r="AX266" s="383">
        <f t="shared" si="726"/>
        <v>44</v>
      </c>
      <c r="AY266" s="383"/>
      <c r="AZ266" s="383">
        <f t="shared" si="561"/>
        <v>20</v>
      </c>
      <c r="BA266" s="382">
        <f t="shared" si="727"/>
        <v>20</v>
      </c>
      <c r="BB266" s="423">
        <v>0</v>
      </c>
      <c r="BC266" s="506">
        <f t="shared" si="720"/>
        <v>10</v>
      </c>
      <c r="BD266" s="382">
        <f t="shared" si="721"/>
        <v>8</v>
      </c>
      <c r="BE266" s="453">
        <f t="shared" si="722"/>
        <v>6</v>
      </c>
      <c r="BF266" s="382">
        <f t="shared" si="728"/>
        <v>-22</v>
      </c>
      <c r="BG266" s="1882">
        <v>14</v>
      </c>
      <c r="BH266" s="1882">
        <v>14</v>
      </c>
      <c r="BI266" s="1882">
        <v>14</v>
      </c>
      <c r="BJ266" s="1882">
        <v>22</v>
      </c>
      <c r="BK266" s="1882">
        <v>7</v>
      </c>
      <c r="BL266" s="1882">
        <v>10</v>
      </c>
      <c r="BM266" s="1882">
        <v>12</v>
      </c>
      <c r="BN266" s="1882">
        <v>13</v>
      </c>
      <c r="BO266" s="1882">
        <v>13</v>
      </c>
      <c r="BP266" s="1882">
        <v>17</v>
      </c>
      <c r="BQ266" s="1882">
        <v>15</v>
      </c>
      <c r="BR266" s="1882">
        <v>16</v>
      </c>
      <c r="BS266" s="1882">
        <v>17</v>
      </c>
      <c r="BT266" s="13"/>
      <c r="BU266" s="384">
        <f t="shared" si="729"/>
        <v>5.5</v>
      </c>
      <c r="BV266" s="385">
        <f t="shared" si="730"/>
        <v>3.6428571428571428</v>
      </c>
      <c r="BW266" s="386">
        <f t="shared" si="731"/>
        <v>2.4285714285714284</v>
      </c>
      <c r="BX266" s="3"/>
      <c r="BY266" s="387">
        <f t="shared" si="723"/>
        <v>44</v>
      </c>
      <c r="BZ266" s="382">
        <f t="shared" si="732"/>
        <v>34</v>
      </c>
      <c r="CA266" s="382">
        <f t="shared" si="733"/>
        <v>26</v>
      </c>
      <c r="CB266" s="382">
        <f t="shared" si="734"/>
        <v>20</v>
      </c>
      <c r="CC266" s="382">
        <f t="shared" si="643"/>
        <v>26</v>
      </c>
      <c r="CD266" s="382">
        <f t="shared" si="644"/>
        <v>33</v>
      </c>
      <c r="CE266" s="382">
        <f t="shared" si="645"/>
        <v>28</v>
      </c>
      <c r="CF266" s="382">
        <f t="shared" si="646"/>
        <v>16</v>
      </c>
      <c r="CG266" s="382">
        <f t="shared" si="647"/>
        <v>21</v>
      </c>
      <c r="CH266" s="382">
        <f t="shared" si="648"/>
        <v>23</v>
      </c>
      <c r="CI266" s="382">
        <f t="shared" si="649"/>
        <v>24</v>
      </c>
      <c r="CJ266" s="382">
        <f t="shared" si="650"/>
        <v>28</v>
      </c>
      <c r="CK266" s="388">
        <f t="shared" si="651"/>
        <v>30</v>
      </c>
      <c r="CL266" s="3"/>
      <c r="CM266" s="384">
        <f t="shared" si="724"/>
        <v>0</v>
      </c>
      <c r="CN266" s="385">
        <f t="shared" si="735"/>
        <v>0</v>
      </c>
      <c r="CO266" s="385">
        <f t="shared" si="711"/>
        <v>0</v>
      </c>
      <c r="CP266" s="385">
        <f t="shared" si="712"/>
        <v>20</v>
      </c>
      <c r="CQ266" s="385">
        <f t="shared" si="713"/>
        <v>21</v>
      </c>
      <c r="CR266" s="385">
        <f t="shared" si="714"/>
        <v>9</v>
      </c>
      <c r="CS266" s="385">
        <f t="shared" si="715"/>
        <v>10</v>
      </c>
      <c r="CT266" s="385">
        <f t="shared" si="716"/>
        <v>12</v>
      </c>
      <c r="CU266" s="385">
        <f t="shared" si="717"/>
        <v>12</v>
      </c>
      <c r="CV266" s="385">
        <f t="shared" si="718"/>
        <v>13</v>
      </c>
      <c r="CW266" s="385">
        <f t="shared" si="719"/>
        <v>17</v>
      </c>
      <c r="CX266" s="386">
        <f t="shared" si="691"/>
        <v>15</v>
      </c>
      <c r="CY266" s="3"/>
      <c r="CZ266" s="586"/>
      <c r="DA266" s="582"/>
      <c r="DB266" s="391">
        <v>82</v>
      </c>
      <c r="DC266" s="576">
        <v>60</v>
      </c>
      <c r="DD266" s="389">
        <v>7</v>
      </c>
      <c r="DE266" s="390">
        <v>4</v>
      </c>
      <c r="DF266" s="390">
        <v>2</v>
      </c>
      <c r="DG266" s="390">
        <v>0</v>
      </c>
      <c r="DH266" s="390">
        <f t="shared" si="736"/>
        <v>1</v>
      </c>
      <c r="DI266" s="390"/>
      <c r="DJ266" s="390"/>
      <c r="DK266" s="390"/>
      <c r="DL266" s="390"/>
      <c r="DM266" s="390"/>
      <c r="DN266" s="390"/>
      <c r="DO266" s="390"/>
      <c r="DP266" s="391">
        <f t="shared" si="737"/>
        <v>14</v>
      </c>
      <c r="DQ266" s="376"/>
      <c r="DR266" s="376"/>
      <c r="DS266" s="385">
        <v>4</v>
      </c>
      <c r="DT266" s="385">
        <v>4</v>
      </c>
      <c r="DU266" s="385">
        <v>1220</v>
      </c>
      <c r="DV266" s="385" t="s">
        <v>2620</v>
      </c>
      <c r="DW266" s="385">
        <v>71</v>
      </c>
      <c r="DX266" s="385" t="s">
        <v>2667</v>
      </c>
      <c r="DY266" s="385">
        <v>0</v>
      </c>
      <c r="DZ266" s="14">
        <v>63721</v>
      </c>
      <c r="EA266" s="426"/>
      <c r="EB266" s="398">
        <v>16</v>
      </c>
      <c r="EC266" s="398" t="s">
        <v>1376</v>
      </c>
      <c r="ED266" s="398" t="s">
        <v>1374</v>
      </c>
      <c r="EF266" s="601">
        <f t="shared" si="738"/>
        <v>132</v>
      </c>
      <c r="EG266" s="597">
        <f t="shared" ref="EG266:EG329" si="739">BC266</f>
        <v>10</v>
      </c>
      <c r="EI266" s="605">
        <f t="shared" si="692"/>
        <v>45</v>
      </c>
    </row>
    <row r="267" spans="1:139" s="372" customFormat="1" ht="16.149999999999999" hidden="1" customHeight="1">
      <c r="A267" s="573" t="s">
        <v>1246</v>
      </c>
      <c r="B267" s="407" t="s">
        <v>1767</v>
      </c>
      <c r="C267" s="530" t="s">
        <v>554</v>
      </c>
      <c r="D267" s="393" t="s">
        <v>544</v>
      </c>
      <c r="E267" s="393" t="s">
        <v>472</v>
      </c>
      <c r="F267" s="393"/>
      <c r="G267" s="395">
        <v>94</v>
      </c>
      <c r="H267" s="393" t="s">
        <v>107</v>
      </c>
      <c r="I267" s="393" t="s">
        <v>546</v>
      </c>
      <c r="J267" s="393" t="s">
        <v>281</v>
      </c>
      <c r="K267" s="393"/>
      <c r="L267" s="393" t="s">
        <v>47</v>
      </c>
      <c r="M267" s="396"/>
      <c r="N267" s="392">
        <v>45127</v>
      </c>
      <c r="O267" s="408">
        <v>3</v>
      </c>
      <c r="P267" s="14">
        <v>69548</v>
      </c>
      <c r="Q267" s="14">
        <v>69548</v>
      </c>
      <c r="R267" s="576">
        <v>8663</v>
      </c>
      <c r="S267" s="391">
        <v>2598</v>
      </c>
      <c r="T267" s="382">
        <v>591</v>
      </c>
      <c r="U267" s="382">
        <v>1105</v>
      </c>
      <c r="V267" s="423">
        <v>1420</v>
      </c>
      <c r="W267" s="1882">
        <v>600</v>
      </c>
      <c r="X267" s="382">
        <f t="shared" si="562"/>
        <v>1925</v>
      </c>
      <c r="Y267" s="423">
        <v>207</v>
      </c>
      <c r="Z267" s="1882">
        <v>600</v>
      </c>
      <c r="AA267" s="382">
        <f t="shared" si="725"/>
        <v>1532</v>
      </c>
      <c r="AB267" s="423">
        <v>1157</v>
      </c>
      <c r="AC267" s="1882">
        <v>500</v>
      </c>
      <c r="AD267" s="569">
        <v>1.875</v>
      </c>
      <c r="AE267" s="569">
        <v>1.875</v>
      </c>
      <c r="AF267" s="382">
        <f t="shared" si="693"/>
        <v>1587.5</v>
      </c>
      <c r="AG267" s="382">
        <f t="shared" si="694"/>
        <v>1740</v>
      </c>
      <c r="AH267" s="382">
        <f t="shared" si="695"/>
        <v>1237.375</v>
      </c>
      <c r="AI267" s="382">
        <f t="shared" si="696"/>
        <v>703.75</v>
      </c>
      <c r="AJ267" s="382">
        <f t="shared" si="697"/>
        <v>898.75</v>
      </c>
      <c r="AK267" s="382">
        <f t="shared" si="698"/>
        <v>1012</v>
      </c>
      <c r="AL267" s="382">
        <f t="shared" si="699"/>
        <v>1079.75</v>
      </c>
      <c r="AM267" s="382">
        <f t="shared" si="700"/>
        <v>1259</v>
      </c>
      <c r="AN267" s="453">
        <f t="shared" si="701"/>
        <v>1311.25</v>
      </c>
      <c r="AO267" s="457">
        <f t="shared" si="702"/>
        <v>0</v>
      </c>
      <c r="AP267" s="455">
        <f t="shared" si="703"/>
        <v>951</v>
      </c>
      <c r="AQ267" s="383">
        <f t="shared" si="704"/>
        <v>397</v>
      </c>
      <c r="AR267" s="383">
        <f t="shared" si="705"/>
        <v>427</v>
      </c>
      <c r="AS267" s="383">
        <f t="shared" si="706"/>
        <v>512</v>
      </c>
      <c r="AT267" s="383">
        <f t="shared" si="707"/>
        <v>555</v>
      </c>
      <c r="AU267" s="383">
        <f t="shared" si="708"/>
        <v>590</v>
      </c>
      <c r="AV267" s="383">
        <f t="shared" si="709"/>
        <v>739</v>
      </c>
      <c r="AW267" s="383">
        <f t="shared" si="710"/>
        <v>646</v>
      </c>
      <c r="AX267" s="383">
        <f t="shared" si="726"/>
        <v>3889</v>
      </c>
      <c r="AY267" s="383"/>
      <c r="AZ267" s="383">
        <f t="shared" si="561"/>
        <v>0</v>
      </c>
      <c r="BA267" s="382">
        <f t="shared" si="727"/>
        <v>2189</v>
      </c>
      <c r="BB267" s="423">
        <v>0</v>
      </c>
      <c r="BC267" s="506">
        <f t="shared" si="720"/>
        <v>600</v>
      </c>
      <c r="BD267" s="382">
        <f t="shared" si="721"/>
        <v>600</v>
      </c>
      <c r="BE267" s="453">
        <f t="shared" si="722"/>
        <v>500</v>
      </c>
      <c r="BF267" s="382">
        <f t="shared" si="728"/>
        <v>-2895</v>
      </c>
      <c r="BG267" s="1882">
        <v>600</v>
      </c>
      <c r="BH267" s="1882">
        <v>800</v>
      </c>
      <c r="BI267" s="1882">
        <v>900</v>
      </c>
      <c r="BJ267" s="1882">
        <v>960</v>
      </c>
      <c r="BK267" s="1882">
        <v>317</v>
      </c>
      <c r="BL267" s="1882">
        <v>442</v>
      </c>
      <c r="BM267" s="1882">
        <v>522</v>
      </c>
      <c r="BN267" s="1882">
        <v>560</v>
      </c>
      <c r="BO267" s="1882">
        <v>594</v>
      </c>
      <c r="BP267" s="1882">
        <v>760</v>
      </c>
      <c r="BQ267" s="1882">
        <v>630</v>
      </c>
      <c r="BR267" s="1882">
        <v>674</v>
      </c>
      <c r="BS267" s="1882">
        <v>721</v>
      </c>
      <c r="BT267" s="13"/>
      <c r="BU267" s="384">
        <f t="shared" si="729"/>
        <v>1.8416666666666668</v>
      </c>
      <c r="BV267" s="385">
        <f t="shared" si="730"/>
        <v>3.3970588235294117</v>
      </c>
      <c r="BW267" s="386">
        <f t="shared" si="731"/>
        <v>2.54</v>
      </c>
      <c r="BX267" s="3"/>
      <c r="BY267" s="387">
        <f t="shared" si="723"/>
        <v>1105</v>
      </c>
      <c r="BZ267" s="382">
        <f t="shared" si="732"/>
        <v>1925</v>
      </c>
      <c r="CA267" s="382">
        <f t="shared" si="733"/>
        <v>1532</v>
      </c>
      <c r="CB267" s="382">
        <f t="shared" si="734"/>
        <v>2189</v>
      </c>
      <c r="CC267" s="382">
        <f t="shared" si="643"/>
        <v>1589</v>
      </c>
      <c r="CD267" s="382">
        <f t="shared" si="644"/>
        <v>1740</v>
      </c>
      <c r="CE267" s="382">
        <f t="shared" si="645"/>
        <v>1237</v>
      </c>
      <c r="CF267" s="382">
        <f t="shared" si="646"/>
        <v>704</v>
      </c>
      <c r="CG267" s="382">
        <f t="shared" si="647"/>
        <v>899</v>
      </c>
      <c r="CH267" s="382">
        <f t="shared" si="648"/>
        <v>1012</v>
      </c>
      <c r="CI267" s="382">
        <f t="shared" si="649"/>
        <v>1080</v>
      </c>
      <c r="CJ267" s="382">
        <f t="shared" si="650"/>
        <v>1259</v>
      </c>
      <c r="CK267" s="388">
        <f t="shared" si="651"/>
        <v>1311</v>
      </c>
      <c r="CL267" s="3"/>
      <c r="CM267" s="384">
        <f t="shared" si="724"/>
        <v>1420</v>
      </c>
      <c r="CN267" s="385">
        <f t="shared" si="735"/>
        <v>207</v>
      </c>
      <c r="CO267" s="385">
        <f t="shared" si="711"/>
        <v>1157</v>
      </c>
      <c r="CP267" s="385">
        <f t="shared" si="712"/>
        <v>0</v>
      </c>
      <c r="CQ267" s="385">
        <f t="shared" si="713"/>
        <v>951</v>
      </c>
      <c r="CR267" s="385">
        <f t="shared" si="714"/>
        <v>397</v>
      </c>
      <c r="CS267" s="385">
        <f t="shared" si="715"/>
        <v>427</v>
      </c>
      <c r="CT267" s="385">
        <f t="shared" si="716"/>
        <v>512</v>
      </c>
      <c r="CU267" s="385">
        <f t="shared" si="717"/>
        <v>555</v>
      </c>
      <c r="CV267" s="385">
        <f t="shared" si="718"/>
        <v>590</v>
      </c>
      <c r="CW267" s="385">
        <f t="shared" si="719"/>
        <v>739</v>
      </c>
      <c r="CX267" s="386">
        <f t="shared" si="691"/>
        <v>646</v>
      </c>
      <c r="CY267" s="3"/>
      <c r="CZ267" s="586"/>
      <c r="DA267" s="582"/>
      <c r="DB267" s="391">
        <v>8890</v>
      </c>
      <c r="DC267" s="576">
        <v>8663</v>
      </c>
      <c r="DD267" s="389">
        <v>685</v>
      </c>
      <c r="DE267" s="390">
        <v>372</v>
      </c>
      <c r="DF267" s="390">
        <v>533</v>
      </c>
      <c r="DG267" s="390">
        <v>417</v>
      </c>
      <c r="DH267" s="390">
        <f t="shared" si="736"/>
        <v>591</v>
      </c>
      <c r="DI267" s="390"/>
      <c r="DJ267" s="390"/>
      <c r="DK267" s="390"/>
      <c r="DL267" s="390"/>
      <c r="DM267" s="390"/>
      <c r="DN267" s="390"/>
      <c r="DO267" s="390"/>
      <c r="DP267" s="391">
        <f t="shared" si="737"/>
        <v>2598</v>
      </c>
      <c r="DQ267" s="376"/>
      <c r="DR267" s="376"/>
      <c r="DS267" s="385">
        <v>4</v>
      </c>
      <c r="DT267" s="385">
        <v>4</v>
      </c>
      <c r="DU267" s="385">
        <v>1221</v>
      </c>
      <c r="DV267" s="385" t="s">
        <v>2620</v>
      </c>
      <c r="DW267" s="385">
        <v>71</v>
      </c>
      <c r="DX267" s="385" t="s">
        <v>2667</v>
      </c>
      <c r="DY267" s="385">
        <v>0</v>
      </c>
      <c r="DZ267" s="14">
        <v>69548</v>
      </c>
      <c r="EA267" s="426"/>
      <c r="EB267" s="398">
        <v>17</v>
      </c>
      <c r="EC267" s="398" t="s">
        <v>1369</v>
      </c>
      <c r="ED267" s="398" t="s">
        <v>1370</v>
      </c>
      <c r="EF267" s="601">
        <f t="shared" si="738"/>
        <v>55.25</v>
      </c>
      <c r="EG267" s="597">
        <f t="shared" si="739"/>
        <v>600</v>
      </c>
      <c r="EI267" s="605">
        <f t="shared" si="692"/>
        <v>4480</v>
      </c>
    </row>
    <row r="268" spans="1:139" s="372" customFormat="1" ht="16.149999999999999" hidden="1" customHeight="1">
      <c r="A268" s="573" t="s">
        <v>1447</v>
      </c>
      <c r="B268" s="407" t="s">
        <v>1876</v>
      </c>
      <c r="C268" s="530" t="s">
        <v>555</v>
      </c>
      <c r="D268" s="393" t="s">
        <v>544</v>
      </c>
      <c r="E268" s="393" t="s">
        <v>473</v>
      </c>
      <c r="F268" s="393"/>
      <c r="G268" s="395">
        <v>95</v>
      </c>
      <c r="H268" s="393" t="s">
        <v>107</v>
      </c>
      <c r="I268" s="393" t="s">
        <v>546</v>
      </c>
      <c r="J268" s="393" t="s">
        <v>281</v>
      </c>
      <c r="K268" s="393"/>
      <c r="L268" s="393" t="s">
        <v>47</v>
      </c>
      <c r="M268" s="396"/>
      <c r="N268" s="392">
        <v>45315</v>
      </c>
      <c r="O268" s="408">
        <v>3</v>
      </c>
      <c r="P268" s="14">
        <v>65648</v>
      </c>
      <c r="Q268" s="14">
        <v>65648</v>
      </c>
      <c r="R268" s="576">
        <v>799</v>
      </c>
      <c r="S268" s="391">
        <v>241</v>
      </c>
      <c r="T268" s="382">
        <v>49</v>
      </c>
      <c r="U268" s="382">
        <v>238</v>
      </c>
      <c r="V268" s="423">
        <v>77</v>
      </c>
      <c r="W268" s="1882">
        <v>50</v>
      </c>
      <c r="X268" s="382">
        <f t="shared" si="562"/>
        <v>265</v>
      </c>
      <c r="Y268" s="423">
        <v>0</v>
      </c>
      <c r="Z268" s="1882">
        <v>60</v>
      </c>
      <c r="AA268" s="382">
        <f t="shared" si="725"/>
        <v>205</v>
      </c>
      <c r="AB268" s="423">
        <v>110</v>
      </c>
      <c r="AC268" s="1882">
        <v>60</v>
      </c>
      <c r="AD268" s="569">
        <v>1.875</v>
      </c>
      <c r="AE268" s="569">
        <v>1.875</v>
      </c>
      <c r="AF268" s="382">
        <f t="shared" si="693"/>
        <v>180</v>
      </c>
      <c r="AG268" s="382">
        <f t="shared" si="694"/>
        <v>180</v>
      </c>
      <c r="AH268" s="382">
        <f t="shared" si="695"/>
        <v>124</v>
      </c>
      <c r="AI268" s="382">
        <f t="shared" si="696"/>
        <v>70.5</v>
      </c>
      <c r="AJ268" s="382">
        <f t="shared" si="697"/>
        <v>89.5</v>
      </c>
      <c r="AK268" s="382">
        <f t="shared" si="698"/>
        <v>101</v>
      </c>
      <c r="AL268" s="382">
        <f t="shared" si="699"/>
        <v>107.625</v>
      </c>
      <c r="AM268" s="382">
        <f t="shared" si="700"/>
        <v>125.5</v>
      </c>
      <c r="AN268" s="453">
        <f t="shared" si="701"/>
        <v>134.625</v>
      </c>
      <c r="AO268" s="457">
        <f t="shared" si="702"/>
        <v>0</v>
      </c>
      <c r="AP268" s="455">
        <f t="shared" si="703"/>
        <v>95</v>
      </c>
      <c r="AQ268" s="383">
        <f t="shared" si="704"/>
        <v>40</v>
      </c>
      <c r="AR268" s="383">
        <f t="shared" si="705"/>
        <v>43</v>
      </c>
      <c r="AS268" s="383">
        <f t="shared" si="706"/>
        <v>51</v>
      </c>
      <c r="AT268" s="383">
        <f t="shared" si="707"/>
        <v>55</v>
      </c>
      <c r="AU268" s="383">
        <f t="shared" si="708"/>
        <v>59</v>
      </c>
      <c r="AV268" s="383">
        <f t="shared" si="709"/>
        <v>74</v>
      </c>
      <c r="AW268" s="383">
        <f t="shared" si="710"/>
        <v>68</v>
      </c>
      <c r="AX268" s="383">
        <f t="shared" si="726"/>
        <v>425</v>
      </c>
      <c r="AY268" s="383"/>
      <c r="AZ268" s="383">
        <f t="shared" ref="AZ268:AZ331" si="740">AO268-AY268</f>
        <v>0</v>
      </c>
      <c r="BA268" s="382">
        <f t="shared" si="727"/>
        <v>255</v>
      </c>
      <c r="BB268" s="423">
        <v>0</v>
      </c>
      <c r="BC268" s="506">
        <f t="shared" si="720"/>
        <v>50</v>
      </c>
      <c r="BD268" s="382">
        <f t="shared" si="721"/>
        <v>60</v>
      </c>
      <c r="BE268" s="453">
        <f t="shared" si="722"/>
        <v>60</v>
      </c>
      <c r="BF268" s="382">
        <f t="shared" si="728"/>
        <v>-198</v>
      </c>
      <c r="BG268" s="1882">
        <v>74</v>
      </c>
      <c r="BH268" s="1882">
        <v>96</v>
      </c>
      <c r="BI268" s="1882">
        <v>96</v>
      </c>
      <c r="BJ268" s="1882">
        <v>96</v>
      </c>
      <c r="BK268" s="1882">
        <v>32</v>
      </c>
      <c r="BL268" s="1882">
        <v>44</v>
      </c>
      <c r="BM268" s="1882">
        <v>52</v>
      </c>
      <c r="BN268" s="1882">
        <v>56</v>
      </c>
      <c r="BO268" s="1882">
        <v>59</v>
      </c>
      <c r="BP268" s="1882">
        <v>76</v>
      </c>
      <c r="BQ268" s="1882">
        <v>67</v>
      </c>
      <c r="BR268" s="1882">
        <v>72</v>
      </c>
      <c r="BS268" s="1882">
        <v>77</v>
      </c>
      <c r="BT268" s="13"/>
      <c r="BU268" s="384">
        <f t="shared" si="729"/>
        <v>4.2</v>
      </c>
      <c r="BV268" s="385">
        <f t="shared" si="730"/>
        <v>4.0979381443298966</v>
      </c>
      <c r="BW268" s="386">
        <f t="shared" si="731"/>
        <v>2.7395833333333335</v>
      </c>
      <c r="BX268" s="3"/>
      <c r="BY268" s="387">
        <f t="shared" si="723"/>
        <v>238</v>
      </c>
      <c r="BZ268" s="382">
        <f t="shared" si="732"/>
        <v>265</v>
      </c>
      <c r="CA268" s="382">
        <f t="shared" si="733"/>
        <v>205</v>
      </c>
      <c r="CB268" s="382">
        <f t="shared" si="734"/>
        <v>255</v>
      </c>
      <c r="CC268" s="382">
        <f t="shared" si="643"/>
        <v>181</v>
      </c>
      <c r="CD268" s="382">
        <f t="shared" si="644"/>
        <v>180</v>
      </c>
      <c r="CE268" s="382">
        <f t="shared" si="645"/>
        <v>124</v>
      </c>
      <c r="CF268" s="382">
        <f t="shared" si="646"/>
        <v>71</v>
      </c>
      <c r="CG268" s="382">
        <f t="shared" si="647"/>
        <v>90</v>
      </c>
      <c r="CH268" s="382">
        <f t="shared" si="648"/>
        <v>101</v>
      </c>
      <c r="CI268" s="382">
        <f t="shared" si="649"/>
        <v>108</v>
      </c>
      <c r="CJ268" s="382">
        <f t="shared" si="650"/>
        <v>126</v>
      </c>
      <c r="CK268" s="388">
        <f t="shared" si="651"/>
        <v>135</v>
      </c>
      <c r="CL268" s="3"/>
      <c r="CM268" s="384">
        <f t="shared" si="724"/>
        <v>77</v>
      </c>
      <c r="CN268" s="385">
        <f t="shared" si="735"/>
        <v>0</v>
      </c>
      <c r="CO268" s="385">
        <f t="shared" si="711"/>
        <v>110</v>
      </c>
      <c r="CP268" s="385">
        <f t="shared" si="712"/>
        <v>0</v>
      </c>
      <c r="CQ268" s="385">
        <f t="shared" si="713"/>
        <v>95</v>
      </c>
      <c r="CR268" s="385">
        <f t="shared" si="714"/>
        <v>40</v>
      </c>
      <c r="CS268" s="385">
        <f t="shared" si="715"/>
        <v>43</v>
      </c>
      <c r="CT268" s="385">
        <f t="shared" si="716"/>
        <v>51</v>
      </c>
      <c r="CU268" s="385">
        <f t="shared" si="717"/>
        <v>55</v>
      </c>
      <c r="CV268" s="385">
        <f t="shared" si="718"/>
        <v>59</v>
      </c>
      <c r="CW268" s="385">
        <f t="shared" si="719"/>
        <v>74</v>
      </c>
      <c r="CX268" s="386">
        <f t="shared" si="691"/>
        <v>68</v>
      </c>
      <c r="CY268" s="3"/>
      <c r="CZ268" s="586"/>
      <c r="DA268" s="582"/>
      <c r="DB268" s="391">
        <v>788</v>
      </c>
      <c r="DC268" s="576">
        <v>799</v>
      </c>
      <c r="DD268" s="389">
        <v>23</v>
      </c>
      <c r="DE268" s="390">
        <v>58</v>
      </c>
      <c r="DF268" s="390">
        <v>55</v>
      </c>
      <c r="DG268" s="390">
        <v>56</v>
      </c>
      <c r="DH268" s="390">
        <f t="shared" si="736"/>
        <v>49</v>
      </c>
      <c r="DI268" s="390"/>
      <c r="DJ268" s="390"/>
      <c r="DK268" s="390"/>
      <c r="DL268" s="390"/>
      <c r="DM268" s="390"/>
      <c r="DN268" s="390"/>
      <c r="DO268" s="390"/>
      <c r="DP268" s="391">
        <f t="shared" si="737"/>
        <v>241</v>
      </c>
      <c r="DQ268" s="376"/>
      <c r="DR268" s="376"/>
      <c r="DS268" s="385">
        <v>4</v>
      </c>
      <c r="DT268" s="385">
        <v>4</v>
      </c>
      <c r="DU268" s="385">
        <v>1213</v>
      </c>
      <c r="DV268" s="385" t="s">
        <v>2620</v>
      </c>
      <c r="DW268" s="385">
        <v>71</v>
      </c>
      <c r="DX268" s="385" t="s">
        <v>2667</v>
      </c>
      <c r="DY268" s="385">
        <v>0</v>
      </c>
      <c r="DZ268" s="14">
        <v>65648</v>
      </c>
      <c r="EA268" s="426"/>
      <c r="EB268" s="398">
        <v>16</v>
      </c>
      <c r="EC268" s="398" t="s">
        <v>1376</v>
      </c>
      <c r="ED268" s="398" t="s">
        <v>1374</v>
      </c>
      <c r="EF268" s="601">
        <f t="shared" si="738"/>
        <v>142.79999999999998</v>
      </c>
      <c r="EG268" s="597">
        <f t="shared" si="739"/>
        <v>50</v>
      </c>
      <c r="EI268" s="605">
        <f t="shared" si="692"/>
        <v>474</v>
      </c>
    </row>
    <row r="269" spans="1:139" s="372" customFormat="1" ht="16.149999999999999" hidden="1" customHeight="1">
      <c r="A269" s="573" t="s">
        <v>1246</v>
      </c>
      <c r="B269" s="407" t="s">
        <v>1936</v>
      </c>
      <c r="C269" s="530" t="s">
        <v>557</v>
      </c>
      <c r="D269" s="393" t="s">
        <v>544</v>
      </c>
      <c r="E269" s="393" t="s">
        <v>475</v>
      </c>
      <c r="F269" s="393"/>
      <c r="G269" s="395">
        <v>91</v>
      </c>
      <c r="H269" s="393" t="s">
        <v>55</v>
      </c>
      <c r="I269" s="393" t="s">
        <v>546</v>
      </c>
      <c r="J269" s="393" t="s">
        <v>559</v>
      </c>
      <c r="K269" s="393"/>
      <c r="L269" s="393" t="s">
        <v>47</v>
      </c>
      <c r="M269" s="396"/>
      <c r="N269" s="392">
        <v>45436</v>
      </c>
      <c r="O269" s="408">
        <v>3</v>
      </c>
      <c r="P269" s="14">
        <v>68153</v>
      </c>
      <c r="Q269" s="14">
        <v>68153</v>
      </c>
      <c r="R269" s="576">
        <v>3690</v>
      </c>
      <c r="S269" s="391">
        <v>1268</v>
      </c>
      <c r="T269" s="382">
        <v>247</v>
      </c>
      <c r="U269" s="382">
        <v>332</v>
      </c>
      <c r="V269" s="423">
        <v>690</v>
      </c>
      <c r="W269" s="1882">
        <v>300</v>
      </c>
      <c r="X269" s="382">
        <f t="shared" ref="X269:X332" si="741">U269+V269-W269</f>
        <v>722</v>
      </c>
      <c r="Y269" s="423">
        <v>149</v>
      </c>
      <c r="Z269" s="1882">
        <v>250</v>
      </c>
      <c r="AA269" s="382">
        <f t="shared" si="725"/>
        <v>621</v>
      </c>
      <c r="AB269" s="423">
        <v>483</v>
      </c>
      <c r="AC269" s="1882">
        <v>180</v>
      </c>
      <c r="AD269" s="569">
        <v>1.875</v>
      </c>
      <c r="AE269" s="569">
        <v>1.875</v>
      </c>
      <c r="AF269" s="382">
        <f t="shared" si="693"/>
        <v>697.5</v>
      </c>
      <c r="AG269" s="382">
        <f t="shared" si="694"/>
        <v>697.5</v>
      </c>
      <c r="AH269" s="382">
        <f t="shared" si="695"/>
        <v>479.625</v>
      </c>
      <c r="AI269" s="382">
        <f t="shared" si="696"/>
        <v>272.625</v>
      </c>
      <c r="AJ269" s="382">
        <f t="shared" si="697"/>
        <v>347.75</v>
      </c>
      <c r="AK269" s="382">
        <f t="shared" si="698"/>
        <v>391.875</v>
      </c>
      <c r="AL269" s="382">
        <f t="shared" si="699"/>
        <v>418.25</v>
      </c>
      <c r="AM269" s="382">
        <f t="shared" si="700"/>
        <v>488.125</v>
      </c>
      <c r="AN269" s="453">
        <f t="shared" si="701"/>
        <v>522.5</v>
      </c>
      <c r="AO269" s="457">
        <f t="shared" si="702"/>
        <v>0</v>
      </c>
      <c r="AP269" s="455">
        <f t="shared" si="703"/>
        <v>346</v>
      </c>
      <c r="AQ269" s="383">
        <f t="shared" si="704"/>
        <v>154</v>
      </c>
      <c r="AR269" s="383">
        <f t="shared" si="705"/>
        <v>165</v>
      </c>
      <c r="AS269" s="383">
        <f t="shared" si="706"/>
        <v>198</v>
      </c>
      <c r="AT269" s="383">
        <f t="shared" si="707"/>
        <v>215</v>
      </c>
      <c r="AU269" s="383">
        <f t="shared" si="708"/>
        <v>228</v>
      </c>
      <c r="AV269" s="383">
        <f t="shared" si="709"/>
        <v>287</v>
      </c>
      <c r="AW269" s="383">
        <f t="shared" si="710"/>
        <v>265</v>
      </c>
      <c r="AX269" s="383">
        <f t="shared" si="726"/>
        <v>1654</v>
      </c>
      <c r="AY269" s="383"/>
      <c r="AZ269" s="383">
        <f t="shared" si="740"/>
        <v>0</v>
      </c>
      <c r="BA269" s="382">
        <f t="shared" si="727"/>
        <v>924</v>
      </c>
      <c r="BB269" s="423">
        <v>0</v>
      </c>
      <c r="BC269" s="506">
        <f t="shared" si="720"/>
        <v>300</v>
      </c>
      <c r="BD269" s="382">
        <f t="shared" si="721"/>
        <v>250</v>
      </c>
      <c r="BE269" s="453">
        <f t="shared" si="722"/>
        <v>180</v>
      </c>
      <c r="BF269" s="382">
        <f t="shared" si="728"/>
        <v>-1342</v>
      </c>
      <c r="BG269" s="1882">
        <v>200</v>
      </c>
      <c r="BH269" s="1882">
        <v>372</v>
      </c>
      <c r="BI269" s="1882">
        <v>372</v>
      </c>
      <c r="BJ269" s="1882">
        <v>372</v>
      </c>
      <c r="BK269" s="1882">
        <v>123</v>
      </c>
      <c r="BL269" s="1882">
        <v>171</v>
      </c>
      <c r="BM269" s="1882">
        <v>202</v>
      </c>
      <c r="BN269" s="1882">
        <v>217</v>
      </c>
      <c r="BO269" s="1882">
        <v>230</v>
      </c>
      <c r="BP269" s="1882">
        <v>295</v>
      </c>
      <c r="BQ269" s="1882">
        <v>260</v>
      </c>
      <c r="BR269" s="1882">
        <v>278</v>
      </c>
      <c r="BS269" s="1882">
        <v>297</v>
      </c>
      <c r="BT269" s="13"/>
      <c r="BU269" s="384">
        <f t="shared" si="729"/>
        <v>1.1280000000000001</v>
      </c>
      <c r="BV269" s="385">
        <f t="shared" si="730"/>
        <v>3.4380952380952383</v>
      </c>
      <c r="BW269" s="386">
        <f t="shared" si="731"/>
        <v>2.6478494623655915</v>
      </c>
      <c r="BX269" s="3"/>
      <c r="BY269" s="387">
        <f t="shared" si="723"/>
        <v>332</v>
      </c>
      <c r="BZ269" s="382">
        <f t="shared" si="732"/>
        <v>722</v>
      </c>
      <c r="CA269" s="382">
        <f t="shared" si="733"/>
        <v>621</v>
      </c>
      <c r="CB269" s="382">
        <f t="shared" si="734"/>
        <v>924</v>
      </c>
      <c r="CC269" s="382">
        <f t="shared" si="643"/>
        <v>724</v>
      </c>
      <c r="CD269" s="382">
        <f t="shared" si="644"/>
        <v>698</v>
      </c>
      <c r="CE269" s="382">
        <f t="shared" si="645"/>
        <v>480</v>
      </c>
      <c r="CF269" s="382">
        <f t="shared" si="646"/>
        <v>273</v>
      </c>
      <c r="CG269" s="382">
        <f t="shared" si="647"/>
        <v>348</v>
      </c>
      <c r="CH269" s="382">
        <f t="shared" si="648"/>
        <v>392</v>
      </c>
      <c r="CI269" s="382">
        <f t="shared" si="649"/>
        <v>418</v>
      </c>
      <c r="CJ269" s="382">
        <f t="shared" si="650"/>
        <v>488</v>
      </c>
      <c r="CK269" s="388">
        <f t="shared" si="651"/>
        <v>523</v>
      </c>
      <c r="CL269" s="3"/>
      <c r="CM269" s="384">
        <f t="shared" si="724"/>
        <v>690</v>
      </c>
      <c r="CN269" s="385">
        <f t="shared" si="735"/>
        <v>149</v>
      </c>
      <c r="CO269" s="385">
        <f t="shared" si="711"/>
        <v>483</v>
      </c>
      <c r="CP269" s="385">
        <f t="shared" si="712"/>
        <v>0</v>
      </c>
      <c r="CQ269" s="385">
        <f t="shared" si="713"/>
        <v>346</v>
      </c>
      <c r="CR269" s="385">
        <f t="shared" si="714"/>
        <v>154</v>
      </c>
      <c r="CS269" s="385">
        <f t="shared" si="715"/>
        <v>165</v>
      </c>
      <c r="CT269" s="385">
        <f t="shared" si="716"/>
        <v>198</v>
      </c>
      <c r="CU269" s="385">
        <f t="shared" si="717"/>
        <v>215</v>
      </c>
      <c r="CV269" s="385">
        <f t="shared" si="718"/>
        <v>228</v>
      </c>
      <c r="CW269" s="385">
        <f t="shared" si="719"/>
        <v>287</v>
      </c>
      <c r="CX269" s="386">
        <f t="shared" si="691"/>
        <v>265</v>
      </c>
      <c r="CY269" s="3"/>
      <c r="CZ269" s="586"/>
      <c r="DA269" s="582"/>
      <c r="DB269" s="391">
        <v>1764</v>
      </c>
      <c r="DC269" s="576">
        <v>3690</v>
      </c>
      <c r="DD269" s="389">
        <v>336</v>
      </c>
      <c r="DE269" s="390">
        <v>233</v>
      </c>
      <c r="DF269" s="390">
        <v>125</v>
      </c>
      <c r="DG269" s="390">
        <v>327</v>
      </c>
      <c r="DH269" s="390">
        <f t="shared" si="736"/>
        <v>247</v>
      </c>
      <c r="DI269" s="390"/>
      <c r="DJ269" s="390"/>
      <c r="DK269" s="390"/>
      <c r="DL269" s="390"/>
      <c r="DM269" s="390"/>
      <c r="DN269" s="390"/>
      <c r="DO269" s="390"/>
      <c r="DP269" s="391">
        <f t="shared" si="737"/>
        <v>1268</v>
      </c>
      <c r="DQ269" s="376"/>
      <c r="DR269" s="376"/>
      <c r="DS269" s="385">
        <v>4</v>
      </c>
      <c r="DT269" s="385">
        <v>4</v>
      </c>
      <c r="DU269" s="385">
        <v>1227</v>
      </c>
      <c r="DV269" s="385" t="s">
        <v>2620</v>
      </c>
      <c r="DW269" s="385">
        <v>71</v>
      </c>
      <c r="DX269" s="385" t="s">
        <v>2667</v>
      </c>
      <c r="DY269" s="385">
        <v>0</v>
      </c>
      <c r="DZ269" s="14">
        <v>68153</v>
      </c>
      <c r="EA269" s="426"/>
      <c r="EB269" s="398">
        <v>17</v>
      </c>
      <c r="EC269" s="398" t="s">
        <v>1369</v>
      </c>
      <c r="ED269" s="398" t="s">
        <v>1370</v>
      </c>
      <c r="EF269" s="601">
        <f t="shared" si="738"/>
        <v>33.200000000000003</v>
      </c>
      <c r="EG269" s="597">
        <f t="shared" si="739"/>
        <v>300</v>
      </c>
      <c r="EI269" s="605">
        <f t="shared" si="692"/>
        <v>1901</v>
      </c>
    </row>
    <row r="270" spans="1:139" s="372" customFormat="1" ht="16.149999999999999" hidden="1" customHeight="1">
      <c r="A270" s="573" t="s">
        <v>1246</v>
      </c>
      <c r="B270" s="407" t="s">
        <v>1810</v>
      </c>
      <c r="C270" s="407" t="s">
        <v>1810</v>
      </c>
      <c r="D270" s="393" t="s">
        <v>544</v>
      </c>
      <c r="E270" s="393" t="s">
        <v>54</v>
      </c>
      <c r="F270" s="393"/>
      <c r="G270" s="395" t="s">
        <v>763</v>
      </c>
      <c r="H270" s="393" t="s">
        <v>107</v>
      </c>
      <c r="I270" s="393" t="s">
        <v>546</v>
      </c>
      <c r="J270" s="393" t="s">
        <v>105</v>
      </c>
      <c r="K270" s="393"/>
      <c r="L270" s="393" t="s">
        <v>2130</v>
      </c>
      <c r="M270" s="396"/>
      <c r="N270" s="396" t="s">
        <v>1811</v>
      </c>
      <c r="O270" s="408">
        <v>3</v>
      </c>
      <c r="P270" s="14">
        <v>79733</v>
      </c>
      <c r="Q270" s="14">
        <v>79733</v>
      </c>
      <c r="R270" s="576">
        <v>2282</v>
      </c>
      <c r="S270" s="391">
        <v>745</v>
      </c>
      <c r="T270" s="382">
        <v>110</v>
      </c>
      <c r="U270" s="382">
        <v>270</v>
      </c>
      <c r="V270" s="423">
        <v>332</v>
      </c>
      <c r="W270" s="1882">
        <v>130</v>
      </c>
      <c r="X270" s="382">
        <f t="shared" si="741"/>
        <v>472</v>
      </c>
      <c r="Y270" s="423">
        <v>74</v>
      </c>
      <c r="Z270" s="1882">
        <v>200</v>
      </c>
      <c r="AA270" s="382">
        <f t="shared" si="725"/>
        <v>346</v>
      </c>
      <c r="AB270" s="423">
        <v>314</v>
      </c>
      <c r="AC270" s="1882">
        <v>100</v>
      </c>
      <c r="AD270" s="569">
        <v>1.875</v>
      </c>
      <c r="AE270" s="569">
        <v>1.875</v>
      </c>
      <c r="AF270" s="382">
        <f t="shared" si="693"/>
        <v>450</v>
      </c>
      <c r="AG270" s="382">
        <f t="shared" si="694"/>
        <v>450</v>
      </c>
      <c r="AH270" s="382">
        <f t="shared" si="695"/>
        <v>309.125</v>
      </c>
      <c r="AI270" s="382">
        <f t="shared" si="696"/>
        <v>176.125</v>
      </c>
      <c r="AJ270" s="382">
        <f t="shared" si="697"/>
        <v>225.625</v>
      </c>
      <c r="AK270" s="382">
        <f t="shared" si="698"/>
        <v>253.5</v>
      </c>
      <c r="AL270" s="382">
        <f t="shared" si="699"/>
        <v>270.375</v>
      </c>
      <c r="AM270" s="382">
        <f t="shared" si="700"/>
        <v>315.25</v>
      </c>
      <c r="AN270" s="453">
        <f t="shared" si="701"/>
        <v>337</v>
      </c>
      <c r="AO270" s="457">
        <f t="shared" si="702"/>
        <v>0</v>
      </c>
      <c r="AP270" s="455">
        <f t="shared" si="703"/>
        <v>230</v>
      </c>
      <c r="AQ270" s="383">
        <f t="shared" si="704"/>
        <v>99</v>
      </c>
      <c r="AR270" s="383">
        <f t="shared" si="705"/>
        <v>107</v>
      </c>
      <c r="AS270" s="383">
        <f t="shared" si="706"/>
        <v>129</v>
      </c>
      <c r="AT270" s="383">
        <f t="shared" si="707"/>
        <v>139</v>
      </c>
      <c r="AU270" s="383">
        <f t="shared" si="708"/>
        <v>147</v>
      </c>
      <c r="AV270" s="383">
        <f t="shared" si="709"/>
        <v>185</v>
      </c>
      <c r="AW270" s="383">
        <f t="shared" si="710"/>
        <v>171</v>
      </c>
      <c r="AX270" s="383">
        <f t="shared" si="726"/>
        <v>990</v>
      </c>
      <c r="AY270" s="383"/>
      <c r="AZ270" s="383">
        <f t="shared" si="740"/>
        <v>0</v>
      </c>
      <c r="BA270" s="382">
        <f t="shared" si="727"/>
        <v>560</v>
      </c>
      <c r="BB270" s="423">
        <v>0</v>
      </c>
      <c r="BC270" s="506">
        <f t="shared" si="720"/>
        <v>130</v>
      </c>
      <c r="BD270" s="382">
        <f t="shared" si="721"/>
        <v>200</v>
      </c>
      <c r="BE270" s="453">
        <f t="shared" si="722"/>
        <v>100</v>
      </c>
      <c r="BF270" s="382">
        <f t="shared" si="728"/>
        <v>-740</v>
      </c>
      <c r="BG270" s="1882">
        <v>100</v>
      </c>
      <c r="BH270" s="1882">
        <v>240</v>
      </c>
      <c r="BI270" s="1882">
        <v>240</v>
      </c>
      <c r="BJ270" s="1882">
        <v>240</v>
      </c>
      <c r="BK270" s="1882">
        <v>79</v>
      </c>
      <c r="BL270" s="1882">
        <v>111</v>
      </c>
      <c r="BM270" s="1882">
        <v>131</v>
      </c>
      <c r="BN270" s="1882">
        <v>140</v>
      </c>
      <c r="BO270" s="1882">
        <v>149</v>
      </c>
      <c r="BP270" s="1882">
        <v>190</v>
      </c>
      <c r="BQ270" s="1882">
        <v>168</v>
      </c>
      <c r="BR270" s="1882">
        <v>180</v>
      </c>
      <c r="BS270" s="1882">
        <v>193</v>
      </c>
      <c r="BT270" s="13"/>
      <c r="BU270" s="384">
        <f t="shared" si="729"/>
        <v>1.7</v>
      </c>
      <c r="BV270" s="385">
        <f t="shared" si="730"/>
        <v>3.54</v>
      </c>
      <c r="BW270" s="386">
        <f t="shared" si="731"/>
        <v>2.6083333333333334</v>
      </c>
      <c r="BX270" s="3"/>
      <c r="BY270" s="387">
        <f t="shared" si="723"/>
        <v>270</v>
      </c>
      <c r="BZ270" s="382">
        <f t="shared" si="732"/>
        <v>472</v>
      </c>
      <c r="CA270" s="382">
        <f t="shared" si="733"/>
        <v>346</v>
      </c>
      <c r="CB270" s="382">
        <f t="shared" si="734"/>
        <v>560</v>
      </c>
      <c r="CC270" s="382">
        <f t="shared" si="643"/>
        <v>460</v>
      </c>
      <c r="CD270" s="382">
        <f t="shared" si="644"/>
        <v>450</v>
      </c>
      <c r="CE270" s="382">
        <f t="shared" si="645"/>
        <v>309</v>
      </c>
      <c r="CF270" s="382">
        <f t="shared" si="646"/>
        <v>176</v>
      </c>
      <c r="CG270" s="382">
        <f t="shared" si="647"/>
        <v>226</v>
      </c>
      <c r="CH270" s="382">
        <f t="shared" si="648"/>
        <v>254</v>
      </c>
      <c r="CI270" s="382">
        <f t="shared" si="649"/>
        <v>270</v>
      </c>
      <c r="CJ270" s="382">
        <f t="shared" si="650"/>
        <v>315</v>
      </c>
      <c r="CK270" s="388">
        <f t="shared" si="651"/>
        <v>337</v>
      </c>
      <c r="CL270" s="3"/>
      <c r="CM270" s="384">
        <f t="shared" si="724"/>
        <v>332</v>
      </c>
      <c r="CN270" s="385">
        <f t="shared" si="735"/>
        <v>74</v>
      </c>
      <c r="CO270" s="385">
        <f t="shared" si="711"/>
        <v>314</v>
      </c>
      <c r="CP270" s="385">
        <f t="shared" si="712"/>
        <v>0</v>
      </c>
      <c r="CQ270" s="385">
        <f t="shared" si="713"/>
        <v>230</v>
      </c>
      <c r="CR270" s="385">
        <f t="shared" si="714"/>
        <v>99</v>
      </c>
      <c r="CS270" s="385">
        <f t="shared" si="715"/>
        <v>107</v>
      </c>
      <c r="CT270" s="385">
        <f t="shared" si="716"/>
        <v>129</v>
      </c>
      <c r="CU270" s="385">
        <f t="shared" si="717"/>
        <v>139</v>
      </c>
      <c r="CV270" s="385">
        <f t="shared" si="718"/>
        <v>147</v>
      </c>
      <c r="CW270" s="385">
        <f t="shared" si="719"/>
        <v>185</v>
      </c>
      <c r="CX270" s="386">
        <f t="shared" si="691"/>
        <v>171</v>
      </c>
      <c r="CY270" s="3"/>
      <c r="CZ270" s="586"/>
      <c r="DA270" s="582"/>
      <c r="DB270" s="391">
        <v>1201</v>
      </c>
      <c r="DC270" s="576">
        <v>2282</v>
      </c>
      <c r="DD270" s="389">
        <v>168</v>
      </c>
      <c r="DE270" s="390">
        <v>110</v>
      </c>
      <c r="DF270" s="390">
        <v>176</v>
      </c>
      <c r="DG270" s="390">
        <v>181</v>
      </c>
      <c r="DH270" s="390">
        <f t="shared" si="736"/>
        <v>110</v>
      </c>
      <c r="DI270" s="390"/>
      <c r="DJ270" s="390"/>
      <c r="DK270" s="390"/>
      <c r="DL270" s="390"/>
      <c r="DM270" s="390"/>
      <c r="DN270" s="390"/>
      <c r="DO270" s="390"/>
      <c r="DP270" s="391">
        <f t="shared" si="737"/>
        <v>745</v>
      </c>
      <c r="DQ270" s="376"/>
      <c r="DR270" s="376"/>
      <c r="DS270" s="385">
        <v>4</v>
      </c>
      <c r="DT270" s="385">
        <v>4</v>
      </c>
      <c r="DU270" s="385">
        <v>1825</v>
      </c>
      <c r="DV270" s="385" t="s">
        <v>2620</v>
      </c>
      <c r="DW270" s="385">
        <v>72</v>
      </c>
      <c r="DX270" s="385" t="s">
        <v>2668</v>
      </c>
      <c r="DY270" s="385">
        <v>0</v>
      </c>
      <c r="DZ270" s="14">
        <v>79733</v>
      </c>
      <c r="EA270" s="426"/>
      <c r="EB270" s="398">
        <v>18</v>
      </c>
      <c r="EC270" s="398" t="s">
        <v>1828</v>
      </c>
      <c r="ED270" s="398" t="s">
        <v>1827</v>
      </c>
      <c r="EF270" s="601">
        <f t="shared" si="738"/>
        <v>62.307692307692314</v>
      </c>
      <c r="EG270" s="597">
        <f t="shared" si="739"/>
        <v>130</v>
      </c>
      <c r="EI270" s="605">
        <f t="shared" si="692"/>
        <v>1100</v>
      </c>
    </row>
    <row r="271" spans="1:139" s="372" customFormat="1" ht="16.149999999999999" hidden="1" customHeight="1">
      <c r="A271" s="573" t="s">
        <v>1246</v>
      </c>
      <c r="B271" s="407" t="s">
        <v>1935</v>
      </c>
      <c r="C271" s="530" t="s">
        <v>1304</v>
      </c>
      <c r="D271" s="393" t="s">
        <v>544</v>
      </c>
      <c r="E271" s="393" t="s">
        <v>476</v>
      </c>
      <c r="F271" s="393"/>
      <c r="G271" s="395">
        <v>94</v>
      </c>
      <c r="H271" s="393" t="s">
        <v>55</v>
      </c>
      <c r="I271" s="393" t="s">
        <v>546</v>
      </c>
      <c r="J271" s="393" t="s">
        <v>559</v>
      </c>
      <c r="K271" s="393"/>
      <c r="L271" s="393" t="s">
        <v>47</v>
      </c>
      <c r="M271" s="396"/>
      <c r="N271" s="392">
        <v>45436</v>
      </c>
      <c r="O271" s="408">
        <v>3</v>
      </c>
      <c r="P271" s="14">
        <v>70285</v>
      </c>
      <c r="Q271" s="14">
        <v>70285</v>
      </c>
      <c r="R271" s="576">
        <v>2514</v>
      </c>
      <c r="S271" s="391">
        <v>800</v>
      </c>
      <c r="T271" s="382">
        <v>146</v>
      </c>
      <c r="U271" s="382">
        <v>508</v>
      </c>
      <c r="V271" s="423">
        <v>160</v>
      </c>
      <c r="W271" s="1882">
        <v>180</v>
      </c>
      <c r="X271" s="382">
        <f t="shared" si="741"/>
        <v>488</v>
      </c>
      <c r="Y271" s="423">
        <v>233</v>
      </c>
      <c r="Z271" s="1882">
        <v>250</v>
      </c>
      <c r="AA271" s="382">
        <f t="shared" si="725"/>
        <v>471</v>
      </c>
      <c r="AB271" s="423">
        <v>351</v>
      </c>
      <c r="AC271" s="1882">
        <v>180</v>
      </c>
      <c r="AD271" s="569">
        <v>1.875</v>
      </c>
      <c r="AE271" s="569">
        <v>1.875</v>
      </c>
      <c r="AF271" s="382">
        <f t="shared" si="693"/>
        <v>540</v>
      </c>
      <c r="AG271" s="382">
        <f t="shared" si="694"/>
        <v>540</v>
      </c>
      <c r="AH271" s="382">
        <f t="shared" si="695"/>
        <v>371.125</v>
      </c>
      <c r="AI271" s="382">
        <f t="shared" si="696"/>
        <v>211.375</v>
      </c>
      <c r="AJ271" s="382">
        <f t="shared" si="697"/>
        <v>270.375</v>
      </c>
      <c r="AK271" s="382">
        <f t="shared" si="698"/>
        <v>304</v>
      </c>
      <c r="AL271" s="382">
        <f t="shared" si="699"/>
        <v>324.625</v>
      </c>
      <c r="AM271" s="382">
        <f t="shared" si="700"/>
        <v>378.5</v>
      </c>
      <c r="AN271" s="453">
        <f t="shared" si="701"/>
        <v>393.375</v>
      </c>
      <c r="AO271" s="457">
        <f t="shared" si="702"/>
        <v>0</v>
      </c>
      <c r="AP271" s="455">
        <f t="shared" si="703"/>
        <v>286</v>
      </c>
      <c r="AQ271" s="383">
        <f t="shared" si="704"/>
        <v>119</v>
      </c>
      <c r="AR271" s="383">
        <f t="shared" si="705"/>
        <v>128</v>
      </c>
      <c r="AS271" s="383">
        <f t="shared" si="706"/>
        <v>154</v>
      </c>
      <c r="AT271" s="383">
        <f t="shared" si="707"/>
        <v>167</v>
      </c>
      <c r="AU271" s="383">
        <f t="shared" si="708"/>
        <v>178</v>
      </c>
      <c r="AV271" s="383">
        <f t="shared" si="709"/>
        <v>222</v>
      </c>
      <c r="AW271" s="383">
        <f t="shared" si="710"/>
        <v>193</v>
      </c>
      <c r="AX271" s="383">
        <f t="shared" si="726"/>
        <v>1252</v>
      </c>
      <c r="AY271" s="383"/>
      <c r="AZ271" s="383">
        <f t="shared" si="740"/>
        <v>0</v>
      </c>
      <c r="BA271" s="382">
        <f t="shared" si="727"/>
        <v>642</v>
      </c>
      <c r="BB271" s="423">
        <v>0</v>
      </c>
      <c r="BC271" s="506">
        <f t="shared" si="720"/>
        <v>180</v>
      </c>
      <c r="BD271" s="382">
        <f t="shared" si="721"/>
        <v>250</v>
      </c>
      <c r="BE271" s="453">
        <f t="shared" si="722"/>
        <v>180</v>
      </c>
      <c r="BF271" s="382">
        <f t="shared" si="728"/>
        <v>-778</v>
      </c>
      <c r="BG271" s="1882">
        <v>100</v>
      </c>
      <c r="BH271" s="1882">
        <v>288</v>
      </c>
      <c r="BI271" s="1882">
        <v>288</v>
      </c>
      <c r="BJ271" s="1882">
        <v>288</v>
      </c>
      <c r="BK271" s="1882">
        <v>95</v>
      </c>
      <c r="BL271" s="1882">
        <v>133</v>
      </c>
      <c r="BM271" s="1882">
        <v>157</v>
      </c>
      <c r="BN271" s="1882">
        <v>168</v>
      </c>
      <c r="BO271" s="1882">
        <v>179</v>
      </c>
      <c r="BP271" s="1882">
        <v>228</v>
      </c>
      <c r="BQ271" s="1882">
        <v>189</v>
      </c>
      <c r="BR271" s="1882">
        <v>202</v>
      </c>
      <c r="BS271" s="1882">
        <v>216</v>
      </c>
      <c r="BT271" s="13"/>
      <c r="BU271" s="384">
        <f t="shared" si="729"/>
        <v>2.4333333333333336</v>
      </c>
      <c r="BV271" s="385">
        <f t="shared" si="730"/>
        <v>2.58</v>
      </c>
      <c r="BW271" s="386">
        <f t="shared" si="731"/>
        <v>2.6631944444444446</v>
      </c>
      <c r="BX271" s="3"/>
      <c r="BY271" s="387">
        <f t="shared" si="723"/>
        <v>508</v>
      </c>
      <c r="BZ271" s="382">
        <f t="shared" si="732"/>
        <v>488</v>
      </c>
      <c r="CA271" s="382">
        <f t="shared" si="733"/>
        <v>471</v>
      </c>
      <c r="CB271" s="382">
        <f t="shared" si="734"/>
        <v>642</v>
      </c>
      <c r="CC271" s="382">
        <f t="shared" si="643"/>
        <v>542</v>
      </c>
      <c r="CD271" s="382">
        <f t="shared" si="644"/>
        <v>540</v>
      </c>
      <c r="CE271" s="382">
        <f t="shared" si="645"/>
        <v>371</v>
      </c>
      <c r="CF271" s="382">
        <f t="shared" si="646"/>
        <v>211</v>
      </c>
      <c r="CG271" s="382">
        <f t="shared" si="647"/>
        <v>270</v>
      </c>
      <c r="CH271" s="382">
        <f t="shared" si="648"/>
        <v>304</v>
      </c>
      <c r="CI271" s="382">
        <f t="shared" si="649"/>
        <v>325</v>
      </c>
      <c r="CJ271" s="382">
        <f t="shared" si="650"/>
        <v>379</v>
      </c>
      <c r="CK271" s="388">
        <f t="shared" si="651"/>
        <v>393</v>
      </c>
      <c r="CL271" s="3"/>
      <c r="CM271" s="384">
        <f t="shared" si="724"/>
        <v>160</v>
      </c>
      <c r="CN271" s="385">
        <f t="shared" si="735"/>
        <v>233</v>
      </c>
      <c r="CO271" s="385">
        <f t="shared" si="711"/>
        <v>351</v>
      </c>
      <c r="CP271" s="385">
        <f t="shared" si="712"/>
        <v>0</v>
      </c>
      <c r="CQ271" s="385">
        <f t="shared" si="713"/>
        <v>286</v>
      </c>
      <c r="CR271" s="385">
        <f t="shared" si="714"/>
        <v>119</v>
      </c>
      <c r="CS271" s="385">
        <f t="shared" si="715"/>
        <v>128</v>
      </c>
      <c r="CT271" s="385">
        <f t="shared" si="716"/>
        <v>154</v>
      </c>
      <c r="CU271" s="385">
        <f t="shared" si="717"/>
        <v>167</v>
      </c>
      <c r="CV271" s="385">
        <f t="shared" si="718"/>
        <v>178</v>
      </c>
      <c r="CW271" s="385">
        <f t="shared" si="719"/>
        <v>222</v>
      </c>
      <c r="CX271" s="386">
        <f t="shared" si="691"/>
        <v>193</v>
      </c>
      <c r="CY271" s="3"/>
      <c r="CZ271" s="586"/>
      <c r="DA271" s="582"/>
      <c r="DB271" s="391">
        <v>1656</v>
      </c>
      <c r="DC271" s="576">
        <v>2514</v>
      </c>
      <c r="DD271" s="389">
        <v>161</v>
      </c>
      <c r="DE271" s="390">
        <v>143</v>
      </c>
      <c r="DF271" s="390">
        <v>147</v>
      </c>
      <c r="DG271" s="390">
        <v>203</v>
      </c>
      <c r="DH271" s="390">
        <f t="shared" si="736"/>
        <v>146</v>
      </c>
      <c r="DI271" s="390"/>
      <c r="DJ271" s="390"/>
      <c r="DK271" s="390"/>
      <c r="DL271" s="390"/>
      <c r="DM271" s="390"/>
      <c r="DN271" s="390"/>
      <c r="DO271" s="390"/>
      <c r="DP271" s="391">
        <f t="shared" si="737"/>
        <v>800</v>
      </c>
      <c r="DQ271" s="376"/>
      <c r="DR271" s="376"/>
      <c r="DS271" s="385">
        <v>4</v>
      </c>
      <c r="DT271" s="385">
        <v>4</v>
      </c>
      <c r="DU271" s="385">
        <v>1224</v>
      </c>
      <c r="DV271" s="385" t="s">
        <v>2620</v>
      </c>
      <c r="DW271" s="385">
        <v>71</v>
      </c>
      <c r="DX271" s="385" t="s">
        <v>2667</v>
      </c>
      <c r="DY271" s="385">
        <v>0</v>
      </c>
      <c r="DZ271" s="14">
        <v>70285</v>
      </c>
      <c r="EA271" s="426"/>
      <c r="EB271" s="398">
        <v>17</v>
      </c>
      <c r="EC271" s="398" t="s">
        <v>1369</v>
      </c>
      <c r="ED271" s="398" t="s">
        <v>1370</v>
      </c>
      <c r="EF271" s="601">
        <f t="shared" si="738"/>
        <v>84.666666666666671</v>
      </c>
      <c r="EG271" s="597">
        <f t="shared" si="739"/>
        <v>180</v>
      </c>
      <c r="EI271" s="605">
        <f t="shared" si="692"/>
        <v>1398</v>
      </c>
    </row>
    <row r="272" spans="1:139" s="372" customFormat="1" ht="16.149999999999999" hidden="1" customHeight="1">
      <c r="A272" s="573" t="s">
        <v>1447</v>
      </c>
      <c r="B272" s="407" t="s">
        <v>1926</v>
      </c>
      <c r="C272" s="530" t="s">
        <v>1290</v>
      </c>
      <c r="D272" s="393" t="s">
        <v>544</v>
      </c>
      <c r="E272" s="393" t="s">
        <v>860</v>
      </c>
      <c r="F272" s="393"/>
      <c r="G272" s="395">
        <v>95</v>
      </c>
      <c r="H272" s="393" t="s">
        <v>107</v>
      </c>
      <c r="I272" s="393" t="s">
        <v>546</v>
      </c>
      <c r="J272" s="393" t="s">
        <v>281</v>
      </c>
      <c r="K272" s="393"/>
      <c r="L272" s="393" t="s">
        <v>47</v>
      </c>
      <c r="M272" s="396"/>
      <c r="N272" s="392">
        <v>45432</v>
      </c>
      <c r="O272" s="408">
        <v>3</v>
      </c>
      <c r="P272" s="14">
        <v>64422</v>
      </c>
      <c r="Q272" s="14">
        <v>64422</v>
      </c>
      <c r="R272" s="576">
        <v>96</v>
      </c>
      <c r="S272" s="391">
        <v>0</v>
      </c>
      <c r="T272" s="382">
        <v>0</v>
      </c>
      <c r="U272" s="382">
        <v>0</v>
      </c>
      <c r="V272" s="423">
        <v>300</v>
      </c>
      <c r="W272" s="1882">
        <v>50</v>
      </c>
      <c r="X272" s="382">
        <f t="shared" si="741"/>
        <v>250</v>
      </c>
      <c r="Y272" s="423">
        <v>0</v>
      </c>
      <c r="Z272" s="1882">
        <v>20</v>
      </c>
      <c r="AA272" s="382">
        <f t="shared" si="725"/>
        <v>230</v>
      </c>
      <c r="AB272" s="423">
        <v>0</v>
      </c>
      <c r="AC272" s="1882">
        <v>17</v>
      </c>
      <c r="AD272" s="569">
        <v>1.875</v>
      </c>
      <c r="AE272" s="569">
        <v>1.875</v>
      </c>
      <c r="AF272" s="382">
        <f t="shared" si="693"/>
        <v>41.25</v>
      </c>
      <c r="AG272" s="382">
        <f t="shared" si="694"/>
        <v>41.25</v>
      </c>
      <c r="AH272" s="382">
        <f t="shared" si="695"/>
        <v>28.125</v>
      </c>
      <c r="AI272" s="382">
        <f t="shared" si="696"/>
        <v>15.75</v>
      </c>
      <c r="AJ272" s="382">
        <f t="shared" si="697"/>
        <v>20.5</v>
      </c>
      <c r="AK272" s="382">
        <f t="shared" si="698"/>
        <v>99.5</v>
      </c>
      <c r="AL272" s="382">
        <f t="shared" si="699"/>
        <v>111.375</v>
      </c>
      <c r="AM272" s="382">
        <f t="shared" si="700"/>
        <v>27.875</v>
      </c>
      <c r="AN272" s="453">
        <f t="shared" si="701"/>
        <v>30.125</v>
      </c>
      <c r="AO272" s="457">
        <f t="shared" si="702"/>
        <v>0</v>
      </c>
      <c r="AP272" s="455">
        <f t="shared" si="703"/>
        <v>0</v>
      </c>
      <c r="AQ272" s="383">
        <f t="shared" si="704"/>
        <v>0</v>
      </c>
      <c r="AR272" s="383">
        <f t="shared" si="705"/>
        <v>0</v>
      </c>
      <c r="AS272" s="383">
        <f t="shared" si="706"/>
        <v>0</v>
      </c>
      <c r="AT272" s="383">
        <f t="shared" si="707"/>
        <v>0</v>
      </c>
      <c r="AU272" s="383">
        <f t="shared" si="708"/>
        <v>9</v>
      </c>
      <c r="AV272" s="383">
        <f t="shared" si="709"/>
        <v>17</v>
      </c>
      <c r="AW272" s="383">
        <f t="shared" si="710"/>
        <v>15</v>
      </c>
      <c r="AX272" s="383">
        <f t="shared" si="726"/>
        <v>300</v>
      </c>
      <c r="AY272" s="383"/>
      <c r="AZ272" s="383">
        <f t="shared" si="740"/>
        <v>0</v>
      </c>
      <c r="BA272" s="382">
        <f t="shared" si="727"/>
        <v>213</v>
      </c>
      <c r="BB272" s="423">
        <v>0</v>
      </c>
      <c r="BC272" s="506">
        <f t="shared" si="720"/>
        <v>50</v>
      </c>
      <c r="BD272" s="382">
        <f t="shared" si="721"/>
        <v>20</v>
      </c>
      <c r="BE272" s="453">
        <f t="shared" si="722"/>
        <v>17</v>
      </c>
      <c r="BF272" s="382">
        <f t="shared" si="728"/>
        <v>-147</v>
      </c>
      <c r="BG272" s="1882">
        <v>16</v>
      </c>
      <c r="BH272" s="1882">
        <v>22</v>
      </c>
      <c r="BI272" s="1882">
        <v>22</v>
      </c>
      <c r="BJ272" s="1882">
        <v>22</v>
      </c>
      <c r="BK272" s="1882">
        <v>7</v>
      </c>
      <c r="BL272" s="1882">
        <v>10</v>
      </c>
      <c r="BM272" s="1882">
        <v>12</v>
      </c>
      <c r="BN272" s="1882">
        <v>100</v>
      </c>
      <c r="BO272" s="1882">
        <v>13</v>
      </c>
      <c r="BP272" s="1882">
        <v>17</v>
      </c>
      <c r="BQ272" s="1882">
        <v>15</v>
      </c>
      <c r="BR272" s="1882">
        <v>16</v>
      </c>
      <c r="BS272" s="1882">
        <v>17</v>
      </c>
      <c r="BT272" s="13"/>
      <c r="BU272" s="384">
        <f t="shared" si="729"/>
        <v>0</v>
      </c>
      <c r="BV272" s="385">
        <f t="shared" si="730"/>
        <v>14.150943396226415</v>
      </c>
      <c r="BW272" s="386">
        <f t="shared" si="731"/>
        <v>12.545454545454545</v>
      </c>
      <c r="BX272" s="3"/>
      <c r="BY272" s="387">
        <f t="shared" si="723"/>
        <v>0</v>
      </c>
      <c r="BZ272" s="382">
        <f t="shared" si="732"/>
        <v>250</v>
      </c>
      <c r="CA272" s="382">
        <f t="shared" si="733"/>
        <v>230</v>
      </c>
      <c r="CB272" s="382">
        <f t="shared" si="734"/>
        <v>213</v>
      </c>
      <c r="CC272" s="382">
        <f t="shared" si="643"/>
        <v>197</v>
      </c>
      <c r="CD272" s="382">
        <f t="shared" si="644"/>
        <v>175</v>
      </c>
      <c r="CE272" s="382">
        <f t="shared" si="645"/>
        <v>153</v>
      </c>
      <c r="CF272" s="382">
        <f t="shared" si="646"/>
        <v>131</v>
      </c>
      <c r="CG272" s="382">
        <f t="shared" si="647"/>
        <v>124</v>
      </c>
      <c r="CH272" s="382">
        <f t="shared" si="648"/>
        <v>114</v>
      </c>
      <c r="CI272" s="382">
        <f t="shared" si="649"/>
        <v>111</v>
      </c>
      <c r="CJ272" s="382">
        <f t="shared" si="650"/>
        <v>28</v>
      </c>
      <c r="CK272" s="388">
        <f t="shared" si="651"/>
        <v>30</v>
      </c>
      <c r="CL272" s="3"/>
      <c r="CM272" s="384">
        <f t="shared" si="724"/>
        <v>300</v>
      </c>
      <c r="CN272" s="385">
        <f t="shared" si="735"/>
        <v>0</v>
      </c>
      <c r="CO272" s="385">
        <f t="shared" si="711"/>
        <v>0</v>
      </c>
      <c r="CP272" s="385">
        <f t="shared" si="712"/>
        <v>0</v>
      </c>
      <c r="CQ272" s="385">
        <f t="shared" si="713"/>
        <v>0</v>
      </c>
      <c r="CR272" s="385">
        <f t="shared" si="714"/>
        <v>0</v>
      </c>
      <c r="CS272" s="385">
        <f t="shared" si="715"/>
        <v>0</v>
      </c>
      <c r="CT272" s="385">
        <f t="shared" si="716"/>
        <v>0</v>
      </c>
      <c r="CU272" s="385">
        <f t="shared" si="717"/>
        <v>0</v>
      </c>
      <c r="CV272" s="385">
        <f t="shared" si="718"/>
        <v>9</v>
      </c>
      <c r="CW272" s="385">
        <f t="shared" si="719"/>
        <v>17</v>
      </c>
      <c r="CX272" s="386">
        <f t="shared" si="691"/>
        <v>15</v>
      </c>
      <c r="CY272" s="3"/>
      <c r="CZ272" s="586"/>
      <c r="DA272" s="582"/>
      <c r="DB272" s="391">
        <v>121</v>
      </c>
      <c r="DC272" s="576">
        <v>96</v>
      </c>
      <c r="DD272" s="389">
        <v>0</v>
      </c>
      <c r="DE272" s="390">
        <v>0</v>
      </c>
      <c r="DF272" s="390">
        <v>0</v>
      </c>
      <c r="DG272" s="390">
        <v>0</v>
      </c>
      <c r="DH272" s="390">
        <f t="shared" si="736"/>
        <v>0</v>
      </c>
      <c r="DI272" s="390"/>
      <c r="DJ272" s="390"/>
      <c r="DK272" s="390"/>
      <c r="DL272" s="390"/>
      <c r="DM272" s="390"/>
      <c r="DN272" s="390"/>
      <c r="DO272" s="390"/>
      <c r="DP272" s="391">
        <f t="shared" si="737"/>
        <v>0</v>
      </c>
      <c r="DQ272" s="376"/>
      <c r="DR272" s="376"/>
      <c r="DS272" s="385">
        <v>4</v>
      </c>
      <c r="DT272" s="385">
        <v>4</v>
      </c>
      <c r="DU272" s="385">
        <v>1219</v>
      </c>
      <c r="DV272" s="385" t="s">
        <v>2620</v>
      </c>
      <c r="DW272" s="385">
        <v>71</v>
      </c>
      <c r="DX272" s="385" t="s">
        <v>2667</v>
      </c>
      <c r="DY272" s="385">
        <v>0</v>
      </c>
      <c r="DZ272" s="14">
        <v>64422</v>
      </c>
      <c r="EA272" s="426"/>
      <c r="EB272" s="398">
        <v>16</v>
      </c>
      <c r="EC272" s="398" t="s">
        <v>1376</v>
      </c>
      <c r="ED272" s="398" t="s">
        <v>1374</v>
      </c>
      <c r="EF272" s="601">
        <f t="shared" si="738"/>
        <v>0</v>
      </c>
      <c r="EG272" s="597">
        <f t="shared" si="739"/>
        <v>50</v>
      </c>
      <c r="EI272" s="605">
        <f t="shared" si="692"/>
        <v>300</v>
      </c>
    </row>
    <row r="273" spans="1:139" s="372" customFormat="1" ht="16.149999999999999" hidden="1" customHeight="1">
      <c r="A273" s="573" t="s">
        <v>1246</v>
      </c>
      <c r="B273" s="407" t="s">
        <v>1980</v>
      </c>
      <c r="C273" s="530" t="s">
        <v>562</v>
      </c>
      <c r="D273" s="393" t="s">
        <v>544</v>
      </c>
      <c r="E273" s="393" t="s">
        <v>477</v>
      </c>
      <c r="F273" s="393"/>
      <c r="G273" s="395">
        <v>97</v>
      </c>
      <c r="H273" s="393" t="s">
        <v>107</v>
      </c>
      <c r="I273" s="393" t="s">
        <v>546</v>
      </c>
      <c r="J273" s="393" t="s">
        <v>281</v>
      </c>
      <c r="K273" s="393"/>
      <c r="L273" s="393" t="s">
        <v>47</v>
      </c>
      <c r="M273" s="396"/>
      <c r="N273" s="392">
        <v>45502</v>
      </c>
      <c r="O273" s="408">
        <v>3</v>
      </c>
      <c r="P273" s="14">
        <v>73790</v>
      </c>
      <c r="Q273" s="14">
        <v>73790</v>
      </c>
      <c r="R273" s="576">
        <v>5857</v>
      </c>
      <c r="S273" s="391">
        <v>1285</v>
      </c>
      <c r="T273" s="382">
        <v>-127</v>
      </c>
      <c r="U273" s="382">
        <v>781</v>
      </c>
      <c r="V273" s="423">
        <v>866</v>
      </c>
      <c r="W273" s="1882">
        <v>400</v>
      </c>
      <c r="X273" s="382">
        <f t="shared" si="741"/>
        <v>1247</v>
      </c>
      <c r="Y273" s="423">
        <v>640</v>
      </c>
      <c r="Z273" s="1882">
        <v>400</v>
      </c>
      <c r="AA273" s="382">
        <f t="shared" si="725"/>
        <v>1487</v>
      </c>
      <c r="AB273" s="423">
        <v>1143</v>
      </c>
      <c r="AC273" s="1882">
        <v>500</v>
      </c>
      <c r="AD273" s="569">
        <v>1.875</v>
      </c>
      <c r="AE273" s="569">
        <v>1.875</v>
      </c>
      <c r="AF273" s="382">
        <f t="shared" si="693"/>
        <v>1282.5</v>
      </c>
      <c r="AG273" s="382">
        <f t="shared" si="694"/>
        <v>1282.5</v>
      </c>
      <c r="AH273" s="382">
        <f t="shared" si="695"/>
        <v>881.75</v>
      </c>
      <c r="AI273" s="382">
        <f t="shared" si="696"/>
        <v>501.625</v>
      </c>
      <c r="AJ273" s="382">
        <f t="shared" si="697"/>
        <v>640.5</v>
      </c>
      <c r="AK273" s="382">
        <f t="shared" si="698"/>
        <v>634.5</v>
      </c>
      <c r="AL273" s="382">
        <f t="shared" si="699"/>
        <v>671</v>
      </c>
      <c r="AM273" s="382">
        <f t="shared" si="700"/>
        <v>898.25</v>
      </c>
      <c r="AN273" s="453">
        <f t="shared" si="701"/>
        <v>961.125</v>
      </c>
      <c r="AO273" s="457">
        <f t="shared" si="702"/>
        <v>0</v>
      </c>
      <c r="AP273" s="455">
        <f t="shared" si="703"/>
        <v>347</v>
      </c>
      <c r="AQ273" s="383">
        <f t="shared" si="704"/>
        <v>283</v>
      </c>
      <c r="AR273" s="383">
        <f t="shared" si="705"/>
        <v>304</v>
      </c>
      <c r="AS273" s="383">
        <f t="shared" si="706"/>
        <v>365</v>
      </c>
      <c r="AT273" s="383">
        <f t="shared" si="707"/>
        <v>309</v>
      </c>
      <c r="AU273" s="383">
        <f t="shared" si="708"/>
        <v>408</v>
      </c>
      <c r="AV273" s="383">
        <f t="shared" si="709"/>
        <v>527</v>
      </c>
      <c r="AW273" s="383">
        <f t="shared" si="710"/>
        <v>487</v>
      </c>
      <c r="AX273" s="383">
        <f t="shared" si="726"/>
        <v>3430</v>
      </c>
      <c r="AY273" s="383"/>
      <c r="AZ273" s="383">
        <f t="shared" si="740"/>
        <v>0</v>
      </c>
      <c r="BA273" s="382">
        <f t="shared" si="727"/>
        <v>2130</v>
      </c>
      <c r="BB273" s="423">
        <v>0</v>
      </c>
      <c r="BC273" s="506">
        <f t="shared" si="720"/>
        <v>400</v>
      </c>
      <c r="BD273" s="382">
        <f t="shared" si="721"/>
        <v>400</v>
      </c>
      <c r="BE273" s="453">
        <f t="shared" si="722"/>
        <v>500</v>
      </c>
      <c r="BF273" s="382">
        <f t="shared" si="728"/>
        <v>-2397</v>
      </c>
      <c r="BG273" s="1882">
        <v>510</v>
      </c>
      <c r="BH273" s="1882">
        <v>684</v>
      </c>
      <c r="BI273" s="1882">
        <v>684</v>
      </c>
      <c r="BJ273" s="1882">
        <v>684</v>
      </c>
      <c r="BK273" s="1882">
        <v>226</v>
      </c>
      <c r="BL273" s="1882">
        <v>315</v>
      </c>
      <c r="BM273" s="1882">
        <v>372</v>
      </c>
      <c r="BN273" s="1882">
        <v>300</v>
      </c>
      <c r="BO273" s="1882">
        <v>424</v>
      </c>
      <c r="BP273" s="1882">
        <v>542</v>
      </c>
      <c r="BQ273" s="1882">
        <v>479</v>
      </c>
      <c r="BR273" s="1882">
        <v>513</v>
      </c>
      <c r="BS273" s="1882">
        <v>549</v>
      </c>
      <c r="BT273" s="13"/>
      <c r="BU273" s="384">
        <f t="shared" si="729"/>
        <v>1.9525000000000001</v>
      </c>
      <c r="BV273" s="385">
        <f t="shared" si="730"/>
        <v>2.6803921568627453</v>
      </c>
      <c r="BW273" s="386">
        <f t="shared" si="731"/>
        <v>2.6973684210526314</v>
      </c>
      <c r="BX273" s="3"/>
      <c r="BY273" s="387">
        <f t="shared" si="723"/>
        <v>781</v>
      </c>
      <c r="BZ273" s="382">
        <f t="shared" si="732"/>
        <v>1247</v>
      </c>
      <c r="CA273" s="382">
        <f t="shared" si="733"/>
        <v>1487</v>
      </c>
      <c r="CB273" s="382">
        <f t="shared" si="734"/>
        <v>2130</v>
      </c>
      <c r="CC273" s="382">
        <f t="shared" si="643"/>
        <v>1620</v>
      </c>
      <c r="CD273" s="382">
        <f t="shared" si="644"/>
        <v>1283</v>
      </c>
      <c r="CE273" s="382">
        <f t="shared" si="645"/>
        <v>882</v>
      </c>
      <c r="CF273" s="382">
        <f t="shared" si="646"/>
        <v>502</v>
      </c>
      <c r="CG273" s="382">
        <f t="shared" si="647"/>
        <v>641</v>
      </c>
      <c r="CH273" s="382">
        <f t="shared" si="648"/>
        <v>635</v>
      </c>
      <c r="CI273" s="382">
        <f t="shared" si="649"/>
        <v>671</v>
      </c>
      <c r="CJ273" s="382">
        <f t="shared" si="650"/>
        <v>898</v>
      </c>
      <c r="CK273" s="388">
        <f t="shared" si="651"/>
        <v>961</v>
      </c>
      <c r="CL273" s="3"/>
      <c r="CM273" s="384">
        <f t="shared" si="724"/>
        <v>866</v>
      </c>
      <c r="CN273" s="385">
        <f t="shared" si="735"/>
        <v>640</v>
      </c>
      <c r="CO273" s="385">
        <f t="shared" si="711"/>
        <v>1143</v>
      </c>
      <c r="CP273" s="385">
        <f t="shared" si="712"/>
        <v>0</v>
      </c>
      <c r="CQ273" s="385">
        <f t="shared" si="713"/>
        <v>347</v>
      </c>
      <c r="CR273" s="385">
        <f t="shared" si="714"/>
        <v>283</v>
      </c>
      <c r="CS273" s="385">
        <f t="shared" si="715"/>
        <v>304</v>
      </c>
      <c r="CT273" s="385">
        <f t="shared" si="716"/>
        <v>365</v>
      </c>
      <c r="CU273" s="385">
        <f t="shared" si="717"/>
        <v>309</v>
      </c>
      <c r="CV273" s="385">
        <f t="shared" si="718"/>
        <v>408</v>
      </c>
      <c r="CW273" s="385">
        <f t="shared" si="719"/>
        <v>527</v>
      </c>
      <c r="CX273" s="386">
        <f t="shared" si="691"/>
        <v>487</v>
      </c>
      <c r="CY273" s="3"/>
      <c r="CZ273" s="586"/>
      <c r="DA273" s="582"/>
      <c r="DB273" s="391">
        <v>1520</v>
      </c>
      <c r="DC273" s="576">
        <v>5857</v>
      </c>
      <c r="DD273" s="389">
        <v>167</v>
      </c>
      <c r="DE273" s="390">
        <v>171</v>
      </c>
      <c r="DF273" s="390">
        <v>336</v>
      </c>
      <c r="DG273" s="390">
        <v>738</v>
      </c>
      <c r="DH273" s="390">
        <f t="shared" si="736"/>
        <v>-127</v>
      </c>
      <c r="DI273" s="390"/>
      <c r="DJ273" s="390"/>
      <c r="DK273" s="390"/>
      <c r="DL273" s="390"/>
      <c r="DM273" s="390"/>
      <c r="DN273" s="390"/>
      <c r="DO273" s="390"/>
      <c r="DP273" s="391">
        <f t="shared" si="737"/>
        <v>1285</v>
      </c>
      <c r="DQ273" s="376"/>
      <c r="DR273" s="376"/>
      <c r="DS273" s="385">
        <v>4</v>
      </c>
      <c r="DT273" s="385">
        <v>4</v>
      </c>
      <c r="DU273" s="385">
        <v>1222</v>
      </c>
      <c r="DV273" s="385" t="s">
        <v>2620</v>
      </c>
      <c r="DW273" s="385">
        <v>71</v>
      </c>
      <c r="DX273" s="385" t="s">
        <v>2667</v>
      </c>
      <c r="DY273" s="385">
        <v>0</v>
      </c>
      <c r="DZ273" s="14">
        <v>73790</v>
      </c>
      <c r="EA273" s="426"/>
      <c r="EB273" s="398">
        <v>17</v>
      </c>
      <c r="EC273" s="398" t="s">
        <v>1369</v>
      </c>
      <c r="ED273" s="398" t="s">
        <v>1370</v>
      </c>
      <c r="EF273" s="601">
        <f t="shared" si="738"/>
        <v>58.574999999999996</v>
      </c>
      <c r="EG273" s="597">
        <f t="shared" si="739"/>
        <v>400</v>
      </c>
      <c r="EI273" s="605">
        <f t="shared" si="692"/>
        <v>3303</v>
      </c>
    </row>
    <row r="274" spans="1:139" s="372" customFormat="1" ht="16.149999999999999" hidden="1" customHeight="1">
      <c r="A274" s="573" t="s">
        <v>1447</v>
      </c>
      <c r="B274" s="409" t="s">
        <v>563</v>
      </c>
      <c r="C274" s="410" t="s">
        <v>1296</v>
      </c>
      <c r="D274" s="394" t="s">
        <v>544</v>
      </c>
      <c r="E274" s="394" t="s">
        <v>564</v>
      </c>
      <c r="F274" s="394"/>
      <c r="G274" s="397">
        <v>98</v>
      </c>
      <c r="H274" s="394" t="s">
        <v>73</v>
      </c>
      <c r="I274" s="394" t="s">
        <v>546</v>
      </c>
      <c r="J274" s="394" t="s">
        <v>281</v>
      </c>
      <c r="K274" s="393"/>
      <c r="L274" s="393" t="s">
        <v>47</v>
      </c>
      <c r="M274" s="396" t="s">
        <v>1708</v>
      </c>
      <c r="N274" s="392">
        <v>43511</v>
      </c>
      <c r="O274" s="408">
        <v>3</v>
      </c>
      <c r="P274" s="14">
        <v>0</v>
      </c>
      <c r="Q274" s="14">
        <v>0</v>
      </c>
      <c r="R274" s="576">
        <v>99</v>
      </c>
      <c r="S274" s="391">
        <v>94</v>
      </c>
      <c r="T274" s="382">
        <v>0</v>
      </c>
      <c r="U274" s="382">
        <v>6</v>
      </c>
      <c r="V274" s="423">
        <v>0</v>
      </c>
      <c r="W274" s="1882">
        <v>6</v>
      </c>
      <c r="X274" s="382">
        <f t="shared" si="741"/>
        <v>0</v>
      </c>
      <c r="Y274" s="423">
        <v>0</v>
      </c>
      <c r="Z274" s="1882">
        <v>0</v>
      </c>
      <c r="AA274" s="382">
        <f t="shared" si="725"/>
        <v>0</v>
      </c>
      <c r="AB274" s="423">
        <v>0</v>
      </c>
      <c r="AC274" s="1882">
        <v>0</v>
      </c>
      <c r="AD274" s="569">
        <v>1.875</v>
      </c>
      <c r="AE274" s="569">
        <v>1.875</v>
      </c>
      <c r="AF274" s="382">
        <f t="shared" si="693"/>
        <v>0</v>
      </c>
      <c r="AG274" s="382">
        <f t="shared" si="694"/>
        <v>0</v>
      </c>
      <c r="AH274" s="382">
        <f t="shared" si="695"/>
        <v>0</v>
      </c>
      <c r="AI274" s="382">
        <f t="shared" si="696"/>
        <v>0</v>
      </c>
      <c r="AJ274" s="382">
        <f t="shared" si="697"/>
        <v>0</v>
      </c>
      <c r="AK274" s="382">
        <f t="shared" si="698"/>
        <v>0</v>
      </c>
      <c r="AL274" s="382">
        <f t="shared" si="699"/>
        <v>0</v>
      </c>
      <c r="AM274" s="382">
        <f t="shared" si="700"/>
        <v>0</v>
      </c>
      <c r="AN274" s="453">
        <f t="shared" si="701"/>
        <v>0</v>
      </c>
      <c r="AO274" s="457">
        <f t="shared" si="702"/>
        <v>0</v>
      </c>
      <c r="AP274" s="455">
        <f t="shared" si="703"/>
        <v>0</v>
      </c>
      <c r="AQ274" s="383">
        <f t="shared" si="704"/>
        <v>0</v>
      </c>
      <c r="AR274" s="383">
        <f t="shared" si="705"/>
        <v>0</v>
      </c>
      <c r="AS274" s="383">
        <f t="shared" si="706"/>
        <v>0</v>
      </c>
      <c r="AT274" s="383">
        <f t="shared" si="707"/>
        <v>0</v>
      </c>
      <c r="AU274" s="383">
        <f t="shared" si="708"/>
        <v>0</v>
      </c>
      <c r="AV274" s="383">
        <f t="shared" si="709"/>
        <v>0</v>
      </c>
      <c r="AW274" s="383">
        <f t="shared" si="710"/>
        <v>0</v>
      </c>
      <c r="AX274" s="383">
        <f t="shared" si="726"/>
        <v>6</v>
      </c>
      <c r="AY274" s="383"/>
      <c r="AZ274" s="383">
        <f t="shared" si="740"/>
        <v>0</v>
      </c>
      <c r="BA274" s="382">
        <f t="shared" si="727"/>
        <v>0</v>
      </c>
      <c r="BB274" s="423">
        <v>0</v>
      </c>
      <c r="BC274" s="506">
        <f t="shared" si="720"/>
        <v>6</v>
      </c>
      <c r="BD274" s="382">
        <f t="shared" si="721"/>
        <v>0</v>
      </c>
      <c r="BE274" s="453">
        <f t="shared" si="722"/>
        <v>0</v>
      </c>
      <c r="BF274" s="382">
        <f t="shared" si="728"/>
        <v>0</v>
      </c>
      <c r="BG274" s="1882">
        <v>0</v>
      </c>
      <c r="BH274" s="1882">
        <v>0</v>
      </c>
      <c r="BI274" s="1882">
        <v>0</v>
      </c>
      <c r="BJ274" s="1882">
        <v>0</v>
      </c>
      <c r="BK274" s="1882">
        <v>0</v>
      </c>
      <c r="BL274" s="1882">
        <v>0</v>
      </c>
      <c r="BM274" s="1882">
        <v>0</v>
      </c>
      <c r="BN274" s="1882">
        <v>0</v>
      </c>
      <c r="BO274" s="1882">
        <v>0</v>
      </c>
      <c r="BP274" s="1882">
        <v>0</v>
      </c>
      <c r="BQ274" s="1882">
        <v>0</v>
      </c>
      <c r="BR274" s="1882">
        <v>0</v>
      </c>
      <c r="BS274" s="1882">
        <v>0</v>
      </c>
      <c r="BT274" s="13"/>
      <c r="BU274" s="384">
        <f t="shared" si="729"/>
        <v>1</v>
      </c>
      <c r="BV274" s="385">
        <f t="shared" si="730"/>
        <v>0</v>
      </c>
      <c r="BW274" s="386">
        <f t="shared" si="731"/>
        <v>0</v>
      </c>
      <c r="BX274" s="3"/>
      <c r="BY274" s="387">
        <f t="shared" si="723"/>
        <v>6</v>
      </c>
      <c r="BZ274" s="382">
        <f t="shared" si="732"/>
        <v>0</v>
      </c>
      <c r="CA274" s="382">
        <f t="shared" si="733"/>
        <v>0</v>
      </c>
      <c r="CB274" s="382">
        <f t="shared" si="734"/>
        <v>0</v>
      </c>
      <c r="CC274" s="382">
        <f t="shared" si="643"/>
        <v>0</v>
      </c>
      <c r="CD274" s="382">
        <f t="shared" si="644"/>
        <v>0</v>
      </c>
      <c r="CE274" s="382">
        <f t="shared" si="645"/>
        <v>0</v>
      </c>
      <c r="CF274" s="382">
        <f t="shared" si="646"/>
        <v>0</v>
      </c>
      <c r="CG274" s="382">
        <f t="shared" si="647"/>
        <v>0</v>
      </c>
      <c r="CH274" s="382">
        <f t="shared" si="648"/>
        <v>0</v>
      </c>
      <c r="CI274" s="382">
        <f t="shared" si="649"/>
        <v>0</v>
      </c>
      <c r="CJ274" s="382">
        <f t="shared" si="650"/>
        <v>0</v>
      </c>
      <c r="CK274" s="388">
        <f t="shared" si="651"/>
        <v>0</v>
      </c>
      <c r="CL274" s="3"/>
      <c r="CM274" s="384">
        <f t="shared" si="724"/>
        <v>0</v>
      </c>
      <c r="CN274" s="385">
        <f t="shared" si="735"/>
        <v>0</v>
      </c>
      <c r="CO274" s="385">
        <f t="shared" si="711"/>
        <v>0</v>
      </c>
      <c r="CP274" s="385">
        <f t="shared" si="712"/>
        <v>0</v>
      </c>
      <c r="CQ274" s="385">
        <f t="shared" si="713"/>
        <v>0</v>
      </c>
      <c r="CR274" s="385">
        <f t="shared" si="714"/>
        <v>0</v>
      </c>
      <c r="CS274" s="385">
        <f t="shared" si="715"/>
        <v>0</v>
      </c>
      <c r="CT274" s="385">
        <f t="shared" si="716"/>
        <v>0</v>
      </c>
      <c r="CU274" s="385">
        <f t="shared" si="717"/>
        <v>0</v>
      </c>
      <c r="CV274" s="385">
        <f t="shared" si="718"/>
        <v>0</v>
      </c>
      <c r="CW274" s="385">
        <f t="shared" si="719"/>
        <v>0</v>
      </c>
      <c r="CX274" s="386">
        <f t="shared" si="691"/>
        <v>0</v>
      </c>
      <c r="CY274" s="3"/>
      <c r="CZ274" s="586">
        <v>986</v>
      </c>
      <c r="DA274" s="582">
        <v>1049</v>
      </c>
      <c r="DB274" s="391">
        <v>155</v>
      </c>
      <c r="DC274" s="576">
        <v>99</v>
      </c>
      <c r="DD274" s="389">
        <v>0</v>
      </c>
      <c r="DE274" s="390">
        <v>0</v>
      </c>
      <c r="DF274" s="390">
        <v>2</v>
      </c>
      <c r="DG274" s="390">
        <v>92</v>
      </c>
      <c r="DH274" s="390">
        <f t="shared" si="736"/>
        <v>0</v>
      </c>
      <c r="DI274" s="390"/>
      <c r="DJ274" s="390"/>
      <c r="DK274" s="390"/>
      <c r="DL274" s="390"/>
      <c r="DM274" s="390"/>
      <c r="DN274" s="390"/>
      <c r="DO274" s="390"/>
      <c r="DP274" s="391">
        <f t="shared" si="737"/>
        <v>94</v>
      </c>
      <c r="DQ274" s="376"/>
      <c r="DR274" s="376"/>
      <c r="DS274" s="385">
        <v>4</v>
      </c>
      <c r="DT274" s="385">
        <v>4</v>
      </c>
      <c r="DU274" s="385">
        <v>1218</v>
      </c>
      <c r="DV274" s="385" t="s">
        <v>2669</v>
      </c>
      <c r="DW274" s="385" t="s">
        <v>2669</v>
      </c>
      <c r="DX274" s="385" t="s">
        <v>2669</v>
      </c>
      <c r="DY274" s="385">
        <v>0</v>
      </c>
      <c r="DZ274" s="14">
        <v>0</v>
      </c>
      <c r="EA274" s="426"/>
      <c r="EB274" s="398">
        <v>16</v>
      </c>
      <c r="EC274" s="398" t="s">
        <v>1376</v>
      </c>
      <c r="ED274" s="398" t="s">
        <v>1374</v>
      </c>
      <c r="EF274" s="601">
        <f t="shared" si="738"/>
        <v>30</v>
      </c>
      <c r="EG274" s="597">
        <f t="shared" si="739"/>
        <v>6</v>
      </c>
      <c r="EI274" s="605">
        <f t="shared" si="692"/>
        <v>6</v>
      </c>
    </row>
    <row r="275" spans="1:139" s="372" customFormat="1" ht="16.149999999999999" hidden="1" customHeight="1">
      <c r="A275" s="573" t="s">
        <v>1447</v>
      </c>
      <c r="B275" s="407" t="s">
        <v>1978</v>
      </c>
      <c r="C275" s="530" t="s">
        <v>1296</v>
      </c>
      <c r="D275" s="393" t="s">
        <v>544</v>
      </c>
      <c r="E275" s="393" t="s">
        <v>564</v>
      </c>
      <c r="F275" s="393"/>
      <c r="G275" s="395">
        <v>98</v>
      </c>
      <c r="H275" s="393" t="s">
        <v>73</v>
      </c>
      <c r="I275" s="393" t="s">
        <v>546</v>
      </c>
      <c r="J275" s="393" t="s">
        <v>281</v>
      </c>
      <c r="K275" s="393"/>
      <c r="L275" s="393" t="s">
        <v>47</v>
      </c>
      <c r="M275" s="396"/>
      <c r="N275" s="392">
        <v>45502</v>
      </c>
      <c r="O275" s="408">
        <v>3</v>
      </c>
      <c r="P275" s="14">
        <v>68069</v>
      </c>
      <c r="Q275" s="14">
        <v>68069</v>
      </c>
      <c r="R275" s="576">
        <v>216</v>
      </c>
      <c r="S275" s="391">
        <v>67</v>
      </c>
      <c r="T275" s="382">
        <v>8</v>
      </c>
      <c r="U275" s="382">
        <v>45</v>
      </c>
      <c r="V275" s="423">
        <v>200</v>
      </c>
      <c r="W275" s="1882">
        <v>20</v>
      </c>
      <c r="X275" s="382">
        <f t="shared" si="741"/>
        <v>225</v>
      </c>
      <c r="Y275" s="423">
        <v>0</v>
      </c>
      <c r="Z275" s="1882">
        <v>20</v>
      </c>
      <c r="AA275" s="382">
        <f t="shared" si="725"/>
        <v>205</v>
      </c>
      <c r="AB275" s="423">
        <v>0</v>
      </c>
      <c r="AC275" s="1882">
        <v>16</v>
      </c>
      <c r="AD275" s="569">
        <v>1.875</v>
      </c>
      <c r="AE275" s="569">
        <v>1.875</v>
      </c>
      <c r="AF275" s="382">
        <f t="shared" si="693"/>
        <v>67.5</v>
      </c>
      <c r="AG275" s="382">
        <f t="shared" si="694"/>
        <v>67.5</v>
      </c>
      <c r="AH275" s="382">
        <f t="shared" si="695"/>
        <v>46.5</v>
      </c>
      <c r="AI275" s="382">
        <f t="shared" si="696"/>
        <v>26.875</v>
      </c>
      <c r="AJ275" s="382">
        <f t="shared" si="697"/>
        <v>34.5</v>
      </c>
      <c r="AK275" s="382">
        <f t="shared" si="698"/>
        <v>38.375</v>
      </c>
      <c r="AL275" s="382">
        <f t="shared" si="699"/>
        <v>41.125</v>
      </c>
      <c r="AM275" s="382">
        <f t="shared" si="700"/>
        <v>31.75</v>
      </c>
      <c r="AN275" s="453">
        <f t="shared" si="701"/>
        <v>31.875</v>
      </c>
      <c r="AO275" s="457">
        <f t="shared" si="702"/>
        <v>0</v>
      </c>
      <c r="AP275" s="455">
        <f t="shared" si="703"/>
        <v>0</v>
      </c>
      <c r="AQ275" s="383">
        <f t="shared" si="704"/>
        <v>0</v>
      </c>
      <c r="AR275" s="383">
        <f t="shared" si="705"/>
        <v>0</v>
      </c>
      <c r="AS275" s="383">
        <f t="shared" si="706"/>
        <v>0</v>
      </c>
      <c r="AT275" s="383">
        <f t="shared" si="707"/>
        <v>6</v>
      </c>
      <c r="AU275" s="383">
        <f t="shared" si="708"/>
        <v>23</v>
      </c>
      <c r="AV275" s="383">
        <f t="shared" si="709"/>
        <v>12</v>
      </c>
      <c r="AW275" s="383">
        <f t="shared" si="710"/>
        <v>23</v>
      </c>
      <c r="AX275" s="383">
        <f t="shared" si="726"/>
        <v>245</v>
      </c>
      <c r="AY275" s="383"/>
      <c r="AZ275" s="383">
        <f t="shared" si="740"/>
        <v>0</v>
      </c>
      <c r="BA275" s="382">
        <f t="shared" si="727"/>
        <v>189</v>
      </c>
      <c r="BB275" s="423">
        <v>0</v>
      </c>
      <c r="BC275" s="506">
        <f t="shared" si="720"/>
        <v>20</v>
      </c>
      <c r="BD275" s="382">
        <f t="shared" si="721"/>
        <v>20</v>
      </c>
      <c r="BE275" s="453">
        <f t="shared" si="722"/>
        <v>16</v>
      </c>
      <c r="BF275" s="382">
        <f t="shared" si="728"/>
        <v>-103</v>
      </c>
      <c r="BG275" s="1882">
        <v>20</v>
      </c>
      <c r="BH275" s="1882">
        <v>36</v>
      </c>
      <c r="BI275" s="1882">
        <v>36</v>
      </c>
      <c r="BJ275" s="1882">
        <v>36</v>
      </c>
      <c r="BK275" s="1882">
        <v>12</v>
      </c>
      <c r="BL275" s="1882">
        <v>17</v>
      </c>
      <c r="BM275" s="1882">
        <v>20</v>
      </c>
      <c r="BN275" s="1882">
        <v>21</v>
      </c>
      <c r="BO275" s="1882">
        <v>23</v>
      </c>
      <c r="BP275" s="1882">
        <v>10</v>
      </c>
      <c r="BQ275" s="1882">
        <v>25</v>
      </c>
      <c r="BR275" s="1882">
        <v>27</v>
      </c>
      <c r="BS275" s="1882">
        <v>29</v>
      </c>
      <c r="BT275" s="13"/>
      <c r="BU275" s="384">
        <f t="shared" si="729"/>
        <v>2.3125</v>
      </c>
      <c r="BV275" s="385">
        <f t="shared" si="730"/>
        <v>12.053571428571429</v>
      </c>
      <c r="BW275" s="386">
        <f t="shared" si="731"/>
        <v>8.5416666666666661</v>
      </c>
      <c r="BX275" s="3"/>
      <c r="BY275" s="387">
        <f t="shared" si="723"/>
        <v>45</v>
      </c>
      <c r="BZ275" s="382">
        <f t="shared" si="732"/>
        <v>225</v>
      </c>
      <c r="CA275" s="382">
        <f t="shared" si="733"/>
        <v>205</v>
      </c>
      <c r="CB275" s="382">
        <f t="shared" si="734"/>
        <v>189</v>
      </c>
      <c r="CC275" s="382">
        <f t="shared" si="643"/>
        <v>169</v>
      </c>
      <c r="CD275" s="382">
        <f t="shared" si="644"/>
        <v>133</v>
      </c>
      <c r="CE275" s="382">
        <f t="shared" si="645"/>
        <v>97</v>
      </c>
      <c r="CF275" s="382">
        <f t="shared" si="646"/>
        <v>61</v>
      </c>
      <c r="CG275" s="382">
        <f t="shared" si="647"/>
        <v>49</v>
      </c>
      <c r="CH275" s="382">
        <f t="shared" si="648"/>
        <v>38</v>
      </c>
      <c r="CI275" s="382">
        <f t="shared" si="649"/>
        <v>41</v>
      </c>
      <c r="CJ275" s="382">
        <f t="shared" si="650"/>
        <v>32</v>
      </c>
      <c r="CK275" s="388">
        <f t="shared" si="651"/>
        <v>32</v>
      </c>
      <c r="CL275" s="3"/>
      <c r="CM275" s="384">
        <f t="shared" si="724"/>
        <v>200</v>
      </c>
      <c r="CN275" s="385">
        <f t="shared" si="735"/>
        <v>0</v>
      </c>
      <c r="CO275" s="385">
        <f t="shared" si="711"/>
        <v>0</v>
      </c>
      <c r="CP275" s="385">
        <f t="shared" si="712"/>
        <v>0</v>
      </c>
      <c r="CQ275" s="385">
        <f t="shared" si="713"/>
        <v>0</v>
      </c>
      <c r="CR275" s="385">
        <f t="shared" si="714"/>
        <v>0</v>
      </c>
      <c r="CS275" s="385">
        <f t="shared" si="715"/>
        <v>0</v>
      </c>
      <c r="CT275" s="385">
        <f t="shared" si="716"/>
        <v>0</v>
      </c>
      <c r="CU275" s="385">
        <f t="shared" si="717"/>
        <v>6</v>
      </c>
      <c r="CV275" s="385">
        <f t="shared" si="718"/>
        <v>23</v>
      </c>
      <c r="CW275" s="385">
        <f t="shared" si="719"/>
        <v>12</v>
      </c>
      <c r="CX275" s="386">
        <f t="shared" si="691"/>
        <v>23</v>
      </c>
      <c r="CY275" s="3"/>
      <c r="CZ275" s="586"/>
      <c r="DA275" s="582"/>
      <c r="DB275" s="391">
        <v>38</v>
      </c>
      <c r="DC275" s="576">
        <v>216</v>
      </c>
      <c r="DD275" s="389">
        <v>6</v>
      </c>
      <c r="DE275" s="390">
        <v>0</v>
      </c>
      <c r="DF275" s="390">
        <v>0</v>
      </c>
      <c r="DG275" s="390">
        <v>53</v>
      </c>
      <c r="DH275" s="390">
        <f t="shared" si="736"/>
        <v>8</v>
      </c>
      <c r="DI275" s="390"/>
      <c r="DJ275" s="390"/>
      <c r="DK275" s="390"/>
      <c r="DL275" s="390"/>
      <c r="DM275" s="390"/>
      <c r="DN275" s="390"/>
      <c r="DO275" s="390"/>
      <c r="DP275" s="391">
        <f t="shared" si="737"/>
        <v>67</v>
      </c>
      <c r="DQ275" s="376"/>
      <c r="DR275" s="376"/>
      <c r="DS275" s="385">
        <v>4</v>
      </c>
      <c r="DT275" s="385">
        <v>4</v>
      </c>
      <c r="DU275" s="385">
        <v>1218</v>
      </c>
      <c r="DV275" s="385" t="s">
        <v>2620</v>
      </c>
      <c r="DW275" s="385">
        <v>71</v>
      </c>
      <c r="DX275" s="385" t="s">
        <v>2667</v>
      </c>
      <c r="DY275" s="385">
        <v>0</v>
      </c>
      <c r="DZ275" s="14">
        <v>68069</v>
      </c>
      <c r="EA275" s="426"/>
      <c r="EB275" s="398">
        <v>16</v>
      </c>
      <c r="EC275" s="398" t="s">
        <v>1376</v>
      </c>
      <c r="ED275" s="398" t="s">
        <v>1374</v>
      </c>
      <c r="EF275" s="601">
        <f t="shared" si="738"/>
        <v>67.5</v>
      </c>
      <c r="EG275" s="597">
        <f t="shared" si="739"/>
        <v>20</v>
      </c>
      <c r="EI275" s="605">
        <f t="shared" si="692"/>
        <v>253</v>
      </c>
    </row>
    <row r="276" spans="1:139" s="372" customFormat="1" ht="16.149999999999999" hidden="1" customHeight="1">
      <c r="A276" s="573" t="s">
        <v>1246</v>
      </c>
      <c r="B276" s="407" t="s">
        <v>1933</v>
      </c>
      <c r="C276" s="530" t="s">
        <v>565</v>
      </c>
      <c r="D276" s="393" t="s">
        <v>544</v>
      </c>
      <c r="E276" s="393" t="s">
        <v>479</v>
      </c>
      <c r="F276" s="393"/>
      <c r="G276" s="395">
        <v>94</v>
      </c>
      <c r="H276" s="393" t="s">
        <v>107</v>
      </c>
      <c r="I276" s="393" t="s">
        <v>546</v>
      </c>
      <c r="J276" s="393" t="s">
        <v>559</v>
      </c>
      <c r="K276" s="393"/>
      <c r="L276" s="393" t="s">
        <v>47</v>
      </c>
      <c r="M276" s="396"/>
      <c r="N276" s="392">
        <v>45436</v>
      </c>
      <c r="O276" s="408">
        <v>3</v>
      </c>
      <c r="P276" s="14">
        <v>80163</v>
      </c>
      <c r="Q276" s="14">
        <v>80163</v>
      </c>
      <c r="R276" s="576">
        <v>9443</v>
      </c>
      <c r="S276" s="391">
        <v>2256</v>
      </c>
      <c r="T276" s="382">
        <v>546</v>
      </c>
      <c r="U276" s="382">
        <v>1757</v>
      </c>
      <c r="V276" s="423">
        <v>886</v>
      </c>
      <c r="W276" s="1882">
        <v>600</v>
      </c>
      <c r="X276" s="382">
        <f t="shared" si="741"/>
        <v>2043</v>
      </c>
      <c r="Y276" s="423">
        <v>350</v>
      </c>
      <c r="Z276" s="1882">
        <v>550</v>
      </c>
      <c r="AA276" s="382">
        <f t="shared" si="725"/>
        <v>1843</v>
      </c>
      <c r="AB276" s="423">
        <v>1160</v>
      </c>
      <c r="AC276" s="1882">
        <v>600</v>
      </c>
      <c r="AD276" s="569">
        <v>1.875</v>
      </c>
      <c r="AE276" s="569">
        <v>1.875</v>
      </c>
      <c r="AF276" s="382">
        <f t="shared" si="693"/>
        <v>1799</v>
      </c>
      <c r="AG276" s="382">
        <f t="shared" si="694"/>
        <v>1875</v>
      </c>
      <c r="AH276" s="382">
        <f t="shared" si="695"/>
        <v>1266.875</v>
      </c>
      <c r="AI276" s="382">
        <f t="shared" si="696"/>
        <v>677.75</v>
      </c>
      <c r="AJ276" s="382">
        <f t="shared" si="697"/>
        <v>866.125</v>
      </c>
      <c r="AK276" s="382">
        <f t="shared" si="698"/>
        <v>974.625</v>
      </c>
      <c r="AL276" s="382">
        <f t="shared" si="699"/>
        <v>1039.5</v>
      </c>
      <c r="AM276" s="382">
        <f t="shared" si="700"/>
        <v>1254.5</v>
      </c>
      <c r="AN276" s="453">
        <f t="shared" si="701"/>
        <v>1346.125</v>
      </c>
      <c r="AO276" s="457">
        <f t="shared" si="702"/>
        <v>96</v>
      </c>
      <c r="AP276" s="455">
        <f t="shared" si="703"/>
        <v>1000</v>
      </c>
      <c r="AQ276" s="383">
        <f t="shared" si="704"/>
        <v>392</v>
      </c>
      <c r="AR276" s="383">
        <f t="shared" si="705"/>
        <v>411</v>
      </c>
      <c r="AS276" s="383">
        <f t="shared" si="706"/>
        <v>493</v>
      </c>
      <c r="AT276" s="383">
        <f t="shared" si="707"/>
        <v>535</v>
      </c>
      <c r="AU276" s="383">
        <f t="shared" si="708"/>
        <v>568</v>
      </c>
      <c r="AV276" s="383">
        <f t="shared" si="709"/>
        <v>754</v>
      </c>
      <c r="AW276" s="383">
        <f t="shared" si="710"/>
        <v>663</v>
      </c>
      <c r="AX276" s="383">
        <f t="shared" si="726"/>
        <v>4153</v>
      </c>
      <c r="AY276" s="383"/>
      <c r="AZ276" s="383">
        <f t="shared" si="740"/>
        <v>96</v>
      </c>
      <c r="BA276" s="382">
        <f t="shared" si="727"/>
        <v>2403</v>
      </c>
      <c r="BB276" s="423">
        <v>0</v>
      </c>
      <c r="BC276" s="506">
        <f t="shared" si="720"/>
        <v>600</v>
      </c>
      <c r="BD276" s="382">
        <f t="shared" si="721"/>
        <v>550</v>
      </c>
      <c r="BE276" s="453">
        <f t="shared" si="722"/>
        <v>600</v>
      </c>
      <c r="BF276" s="382">
        <f t="shared" si="728"/>
        <v>-2617</v>
      </c>
      <c r="BG276" s="1882">
        <v>700</v>
      </c>
      <c r="BH276" s="1882">
        <v>924</v>
      </c>
      <c r="BI276" s="1882">
        <v>1000</v>
      </c>
      <c r="BJ276" s="1882">
        <v>1000</v>
      </c>
      <c r="BK276" s="1882">
        <v>305</v>
      </c>
      <c r="BL276" s="1882">
        <v>426</v>
      </c>
      <c r="BM276" s="1882">
        <v>503</v>
      </c>
      <c r="BN276" s="1882">
        <v>539</v>
      </c>
      <c r="BO276" s="1882">
        <v>572</v>
      </c>
      <c r="BP276" s="1882">
        <v>780</v>
      </c>
      <c r="BQ276" s="1882">
        <v>647</v>
      </c>
      <c r="BR276" s="1882">
        <v>692</v>
      </c>
      <c r="BS276" s="1882">
        <v>740</v>
      </c>
      <c r="BT276" s="13"/>
      <c r="BU276" s="384">
        <f t="shared" si="729"/>
        <v>3.012</v>
      </c>
      <c r="BV276" s="385">
        <f t="shared" si="730"/>
        <v>3.3129729729729731</v>
      </c>
      <c r="BW276" s="386">
        <f t="shared" si="731"/>
        <v>2.5876623376623376</v>
      </c>
      <c r="BX276" s="3"/>
      <c r="BY276" s="387">
        <f t="shared" si="723"/>
        <v>1757</v>
      </c>
      <c r="BZ276" s="382">
        <f t="shared" si="732"/>
        <v>2043</v>
      </c>
      <c r="CA276" s="382">
        <f t="shared" si="733"/>
        <v>1843</v>
      </c>
      <c r="CB276" s="382">
        <f t="shared" si="734"/>
        <v>2403</v>
      </c>
      <c r="CC276" s="382">
        <f t="shared" si="643"/>
        <v>1799</v>
      </c>
      <c r="CD276" s="382">
        <f t="shared" si="644"/>
        <v>1875</v>
      </c>
      <c r="CE276" s="382">
        <f t="shared" si="645"/>
        <v>1267</v>
      </c>
      <c r="CF276" s="382">
        <f t="shared" si="646"/>
        <v>678</v>
      </c>
      <c r="CG276" s="382">
        <f t="shared" si="647"/>
        <v>866</v>
      </c>
      <c r="CH276" s="382">
        <f t="shared" si="648"/>
        <v>975</v>
      </c>
      <c r="CI276" s="382">
        <f t="shared" si="649"/>
        <v>1040</v>
      </c>
      <c r="CJ276" s="382">
        <f t="shared" si="650"/>
        <v>1255</v>
      </c>
      <c r="CK276" s="388">
        <f t="shared" si="651"/>
        <v>1346</v>
      </c>
      <c r="CL276" s="3"/>
      <c r="CM276" s="384">
        <f t="shared" si="724"/>
        <v>886</v>
      </c>
      <c r="CN276" s="385">
        <f t="shared" si="735"/>
        <v>350</v>
      </c>
      <c r="CO276" s="385">
        <f t="shared" si="711"/>
        <v>1160</v>
      </c>
      <c r="CP276" s="385">
        <f t="shared" si="712"/>
        <v>96</v>
      </c>
      <c r="CQ276" s="385">
        <f t="shared" si="713"/>
        <v>1000</v>
      </c>
      <c r="CR276" s="385">
        <f t="shared" si="714"/>
        <v>392</v>
      </c>
      <c r="CS276" s="385">
        <f t="shared" si="715"/>
        <v>411</v>
      </c>
      <c r="CT276" s="385">
        <f t="shared" si="716"/>
        <v>493</v>
      </c>
      <c r="CU276" s="385">
        <f t="shared" si="717"/>
        <v>535</v>
      </c>
      <c r="CV276" s="385">
        <f t="shared" si="718"/>
        <v>568</v>
      </c>
      <c r="CW276" s="385">
        <f t="shared" si="719"/>
        <v>754</v>
      </c>
      <c r="CX276" s="386">
        <f t="shared" si="691"/>
        <v>663</v>
      </c>
      <c r="CY276" s="3"/>
      <c r="CZ276" s="586"/>
      <c r="DA276" s="582"/>
      <c r="DB276" s="391">
        <v>5074</v>
      </c>
      <c r="DC276" s="576">
        <v>9443</v>
      </c>
      <c r="DD276" s="389">
        <v>24</v>
      </c>
      <c r="DE276" s="390">
        <v>742</v>
      </c>
      <c r="DF276" s="390">
        <v>530</v>
      </c>
      <c r="DG276" s="390">
        <v>414</v>
      </c>
      <c r="DH276" s="390">
        <f t="shared" si="736"/>
        <v>546</v>
      </c>
      <c r="DI276" s="390"/>
      <c r="DJ276" s="390"/>
      <c r="DK276" s="390"/>
      <c r="DL276" s="390"/>
      <c r="DM276" s="390"/>
      <c r="DN276" s="390"/>
      <c r="DO276" s="390"/>
      <c r="DP276" s="391">
        <f t="shared" si="737"/>
        <v>2256</v>
      </c>
      <c r="DQ276" s="376"/>
      <c r="DR276" s="376"/>
      <c r="DS276" s="385">
        <v>4</v>
      </c>
      <c r="DT276" s="385">
        <v>4</v>
      </c>
      <c r="DU276" s="385">
        <v>1228</v>
      </c>
      <c r="DV276" s="385" t="s">
        <v>2620</v>
      </c>
      <c r="DW276" s="385">
        <v>71</v>
      </c>
      <c r="DX276" s="385" t="s">
        <v>2667</v>
      </c>
      <c r="DY276" s="385">
        <v>0</v>
      </c>
      <c r="DZ276" s="14">
        <v>80163</v>
      </c>
      <c r="EA276" s="426"/>
      <c r="EB276" s="398">
        <v>18</v>
      </c>
      <c r="EC276" s="398" t="s">
        <v>1369</v>
      </c>
      <c r="ED276" s="398" t="s">
        <v>1370</v>
      </c>
      <c r="EF276" s="601">
        <f t="shared" si="738"/>
        <v>87.85</v>
      </c>
      <c r="EG276" s="597">
        <f t="shared" si="739"/>
        <v>600</v>
      </c>
      <c r="EI276" s="605">
        <f t="shared" si="692"/>
        <v>4699</v>
      </c>
    </row>
    <row r="277" spans="1:139" s="372" customFormat="1" ht="16.149999999999999" hidden="1" customHeight="1">
      <c r="A277" s="573" t="s">
        <v>1246</v>
      </c>
      <c r="B277" s="407" t="s">
        <v>1893</v>
      </c>
      <c r="C277" s="530" t="s">
        <v>566</v>
      </c>
      <c r="D277" s="393" t="s">
        <v>544</v>
      </c>
      <c r="E277" s="393" t="s">
        <v>355</v>
      </c>
      <c r="F277" s="393"/>
      <c r="G277" s="395">
        <v>97</v>
      </c>
      <c r="H277" s="393" t="s">
        <v>55</v>
      </c>
      <c r="I277" s="393" t="s">
        <v>546</v>
      </c>
      <c r="J277" s="393" t="s">
        <v>281</v>
      </c>
      <c r="K277" s="393"/>
      <c r="L277" s="393" t="s">
        <v>47</v>
      </c>
      <c r="M277" s="396"/>
      <c r="N277" s="392">
        <v>45350</v>
      </c>
      <c r="O277" s="408">
        <v>3</v>
      </c>
      <c r="P277" s="14">
        <v>84512</v>
      </c>
      <c r="Q277" s="14">
        <v>84512</v>
      </c>
      <c r="R277" s="576">
        <v>978</v>
      </c>
      <c r="S277" s="391">
        <v>228</v>
      </c>
      <c r="T277" s="382">
        <v>57</v>
      </c>
      <c r="U277" s="382">
        <v>244</v>
      </c>
      <c r="V277" s="423">
        <v>71</v>
      </c>
      <c r="W277" s="1882">
        <v>80</v>
      </c>
      <c r="X277" s="382">
        <f t="shared" si="741"/>
        <v>235</v>
      </c>
      <c r="Y277" s="423">
        <v>0</v>
      </c>
      <c r="Z277" s="1882">
        <v>70</v>
      </c>
      <c r="AA277" s="382">
        <f t="shared" si="725"/>
        <v>165</v>
      </c>
      <c r="AB277" s="423">
        <v>68</v>
      </c>
      <c r="AC277" s="1882">
        <v>70</v>
      </c>
      <c r="AD277" s="569">
        <v>1.875</v>
      </c>
      <c r="AE277" s="569">
        <v>1.875</v>
      </c>
      <c r="AF277" s="382">
        <f t="shared" si="693"/>
        <v>187.5</v>
      </c>
      <c r="AG277" s="382">
        <f t="shared" si="694"/>
        <v>184</v>
      </c>
      <c r="AH277" s="382">
        <f t="shared" si="695"/>
        <v>124</v>
      </c>
      <c r="AI277" s="382">
        <f t="shared" si="696"/>
        <v>70.5</v>
      </c>
      <c r="AJ277" s="382">
        <f t="shared" si="697"/>
        <v>89.5</v>
      </c>
      <c r="AK277" s="382">
        <f t="shared" si="698"/>
        <v>101</v>
      </c>
      <c r="AL277" s="382">
        <f t="shared" si="699"/>
        <v>107.625</v>
      </c>
      <c r="AM277" s="382">
        <f t="shared" si="700"/>
        <v>125.5</v>
      </c>
      <c r="AN277" s="453">
        <f t="shared" si="701"/>
        <v>134.625</v>
      </c>
      <c r="AO277" s="457">
        <f t="shared" si="702"/>
        <v>95</v>
      </c>
      <c r="AP277" s="455">
        <f t="shared" si="703"/>
        <v>96</v>
      </c>
      <c r="AQ277" s="383">
        <f t="shared" si="704"/>
        <v>40</v>
      </c>
      <c r="AR277" s="383">
        <f t="shared" si="705"/>
        <v>43</v>
      </c>
      <c r="AS277" s="383">
        <f t="shared" si="706"/>
        <v>51</v>
      </c>
      <c r="AT277" s="383">
        <f t="shared" si="707"/>
        <v>55</v>
      </c>
      <c r="AU277" s="383">
        <f t="shared" si="708"/>
        <v>59</v>
      </c>
      <c r="AV277" s="383">
        <f t="shared" si="709"/>
        <v>74</v>
      </c>
      <c r="AW277" s="383">
        <f t="shared" si="710"/>
        <v>68</v>
      </c>
      <c r="AX277" s="383">
        <f t="shared" si="726"/>
        <v>383</v>
      </c>
      <c r="AY277" s="383"/>
      <c r="AZ277" s="383">
        <f t="shared" si="740"/>
        <v>95</v>
      </c>
      <c r="BA277" s="382">
        <f t="shared" si="727"/>
        <v>163</v>
      </c>
      <c r="BB277" s="423">
        <v>0</v>
      </c>
      <c r="BC277" s="506">
        <f t="shared" si="720"/>
        <v>80</v>
      </c>
      <c r="BD277" s="382">
        <f t="shared" si="721"/>
        <v>70</v>
      </c>
      <c r="BE277" s="453">
        <f t="shared" si="722"/>
        <v>70</v>
      </c>
      <c r="BF277" s="382">
        <f t="shared" si="728"/>
        <v>-246</v>
      </c>
      <c r="BG277" s="1882">
        <v>70</v>
      </c>
      <c r="BH277" s="1882">
        <v>100</v>
      </c>
      <c r="BI277" s="1882">
        <v>100</v>
      </c>
      <c r="BJ277" s="1882">
        <v>96</v>
      </c>
      <c r="BK277" s="1882">
        <v>32</v>
      </c>
      <c r="BL277" s="1882">
        <v>44</v>
      </c>
      <c r="BM277" s="1882">
        <v>52</v>
      </c>
      <c r="BN277" s="1882">
        <v>56</v>
      </c>
      <c r="BO277" s="1882">
        <v>59</v>
      </c>
      <c r="BP277" s="1882">
        <v>76</v>
      </c>
      <c r="BQ277" s="1882">
        <v>67</v>
      </c>
      <c r="BR277" s="1882">
        <v>72</v>
      </c>
      <c r="BS277" s="1882">
        <v>77</v>
      </c>
      <c r="BT277" s="13"/>
      <c r="BU277" s="384">
        <f t="shared" si="729"/>
        <v>3.3272727272727272</v>
      </c>
      <c r="BV277" s="385">
        <f t="shared" si="730"/>
        <v>3.3571428571428572</v>
      </c>
      <c r="BW277" s="386">
        <f t="shared" si="731"/>
        <v>2.25</v>
      </c>
      <c r="BX277" s="3"/>
      <c r="BY277" s="387">
        <f t="shared" si="723"/>
        <v>244</v>
      </c>
      <c r="BZ277" s="382">
        <f t="shared" si="732"/>
        <v>235</v>
      </c>
      <c r="CA277" s="382">
        <f t="shared" si="733"/>
        <v>165</v>
      </c>
      <c r="CB277" s="382">
        <f t="shared" si="734"/>
        <v>163</v>
      </c>
      <c r="CC277" s="382">
        <f t="shared" si="643"/>
        <v>188</v>
      </c>
      <c r="CD277" s="382">
        <f t="shared" si="644"/>
        <v>184</v>
      </c>
      <c r="CE277" s="382">
        <f t="shared" si="645"/>
        <v>124</v>
      </c>
      <c r="CF277" s="382">
        <f t="shared" si="646"/>
        <v>71</v>
      </c>
      <c r="CG277" s="382">
        <f t="shared" si="647"/>
        <v>90</v>
      </c>
      <c r="CH277" s="382">
        <f t="shared" si="648"/>
        <v>101</v>
      </c>
      <c r="CI277" s="382">
        <f t="shared" si="649"/>
        <v>108</v>
      </c>
      <c r="CJ277" s="382">
        <f t="shared" si="650"/>
        <v>126</v>
      </c>
      <c r="CK277" s="388">
        <f t="shared" si="651"/>
        <v>135</v>
      </c>
      <c r="CL277" s="3"/>
      <c r="CM277" s="384">
        <f t="shared" si="724"/>
        <v>71</v>
      </c>
      <c r="CN277" s="385">
        <f t="shared" si="735"/>
        <v>0</v>
      </c>
      <c r="CO277" s="385">
        <f t="shared" si="711"/>
        <v>68</v>
      </c>
      <c r="CP277" s="385">
        <f t="shared" si="712"/>
        <v>95</v>
      </c>
      <c r="CQ277" s="385">
        <f t="shared" si="713"/>
        <v>96</v>
      </c>
      <c r="CR277" s="385">
        <f t="shared" si="714"/>
        <v>40</v>
      </c>
      <c r="CS277" s="385">
        <f t="shared" si="715"/>
        <v>43</v>
      </c>
      <c r="CT277" s="385">
        <f t="shared" si="716"/>
        <v>51</v>
      </c>
      <c r="CU277" s="385">
        <f t="shared" si="717"/>
        <v>55</v>
      </c>
      <c r="CV277" s="385">
        <f t="shared" si="718"/>
        <v>59</v>
      </c>
      <c r="CW277" s="385">
        <f t="shared" si="719"/>
        <v>74</v>
      </c>
      <c r="CX277" s="386">
        <f t="shared" si="691"/>
        <v>68</v>
      </c>
      <c r="CY277" s="3"/>
      <c r="CZ277" s="586"/>
      <c r="DA277" s="582"/>
      <c r="DB277" s="391">
        <v>616</v>
      </c>
      <c r="DC277" s="576">
        <v>978</v>
      </c>
      <c r="DD277" s="389">
        <v>42</v>
      </c>
      <c r="DE277" s="390">
        <v>41</v>
      </c>
      <c r="DF277" s="390">
        <v>43</v>
      </c>
      <c r="DG277" s="390">
        <v>45</v>
      </c>
      <c r="DH277" s="390">
        <f t="shared" si="736"/>
        <v>57</v>
      </c>
      <c r="DI277" s="390"/>
      <c r="DJ277" s="390"/>
      <c r="DK277" s="390"/>
      <c r="DL277" s="390"/>
      <c r="DM277" s="390"/>
      <c r="DN277" s="390"/>
      <c r="DO277" s="390"/>
      <c r="DP277" s="391">
        <f t="shared" si="737"/>
        <v>228</v>
      </c>
      <c r="DQ277" s="376"/>
      <c r="DR277" s="376"/>
      <c r="DS277" s="385">
        <v>4</v>
      </c>
      <c r="DT277" s="385">
        <v>4</v>
      </c>
      <c r="DU277" s="385">
        <v>1229</v>
      </c>
      <c r="DV277" s="385" t="s">
        <v>2620</v>
      </c>
      <c r="DW277" s="385">
        <v>71</v>
      </c>
      <c r="DX277" s="385" t="s">
        <v>2667</v>
      </c>
      <c r="DY277" s="385">
        <v>0</v>
      </c>
      <c r="DZ277" s="14">
        <v>84512</v>
      </c>
      <c r="EA277" s="426"/>
      <c r="EB277" s="398">
        <v>18</v>
      </c>
      <c r="EC277" s="398" t="s">
        <v>1895</v>
      </c>
      <c r="ED277" s="398" t="s">
        <v>1896</v>
      </c>
      <c r="EF277" s="601">
        <f t="shared" si="738"/>
        <v>91.5</v>
      </c>
      <c r="EG277" s="597">
        <f t="shared" si="739"/>
        <v>80</v>
      </c>
      <c r="EI277" s="605">
        <f t="shared" si="692"/>
        <v>440</v>
      </c>
    </row>
    <row r="278" spans="1:139" s="372" customFormat="1" ht="16.149999999999999" hidden="1" customHeight="1">
      <c r="A278" s="573" t="s">
        <v>1246</v>
      </c>
      <c r="B278" s="407" t="s">
        <v>1874</v>
      </c>
      <c r="C278" s="530" t="s">
        <v>567</v>
      </c>
      <c r="D278" s="393" t="s">
        <v>544</v>
      </c>
      <c r="E278" s="393" t="s">
        <v>357</v>
      </c>
      <c r="F278" s="393"/>
      <c r="G278" s="395">
        <v>99</v>
      </c>
      <c r="H278" s="393" t="s">
        <v>107</v>
      </c>
      <c r="I278" s="393" t="s">
        <v>546</v>
      </c>
      <c r="J278" s="393" t="s">
        <v>281</v>
      </c>
      <c r="K278" s="393"/>
      <c r="L278" s="393" t="s">
        <v>47</v>
      </c>
      <c r="M278" s="396"/>
      <c r="N278" s="392">
        <v>45315</v>
      </c>
      <c r="O278" s="408">
        <v>3</v>
      </c>
      <c r="P278" s="14">
        <v>75408</v>
      </c>
      <c r="Q278" s="14">
        <v>75408</v>
      </c>
      <c r="R278" s="576">
        <v>819</v>
      </c>
      <c r="S278" s="391">
        <v>158</v>
      </c>
      <c r="T278" s="382">
        <v>23</v>
      </c>
      <c r="U278" s="382">
        <v>247</v>
      </c>
      <c r="V278" s="423">
        <v>0</v>
      </c>
      <c r="W278" s="1882">
        <v>50</v>
      </c>
      <c r="X278" s="382">
        <f t="shared" si="741"/>
        <v>197</v>
      </c>
      <c r="Y278" s="423">
        <v>0</v>
      </c>
      <c r="Z278" s="1882">
        <v>80</v>
      </c>
      <c r="AA278" s="382">
        <f t="shared" si="725"/>
        <v>117</v>
      </c>
      <c r="AB278" s="423">
        <v>200</v>
      </c>
      <c r="AC278" s="1882">
        <v>100</v>
      </c>
      <c r="AD278" s="569">
        <v>1.875</v>
      </c>
      <c r="AE278" s="569">
        <v>1.875</v>
      </c>
      <c r="AF278" s="382">
        <f t="shared" si="693"/>
        <v>197.5</v>
      </c>
      <c r="AG278" s="382">
        <f t="shared" si="694"/>
        <v>184</v>
      </c>
      <c r="AH278" s="382">
        <f t="shared" si="695"/>
        <v>124</v>
      </c>
      <c r="AI278" s="382">
        <f t="shared" si="696"/>
        <v>70.5</v>
      </c>
      <c r="AJ278" s="382">
        <f t="shared" si="697"/>
        <v>89.5</v>
      </c>
      <c r="AK278" s="382">
        <f t="shared" si="698"/>
        <v>101</v>
      </c>
      <c r="AL278" s="382">
        <f t="shared" si="699"/>
        <v>107.625</v>
      </c>
      <c r="AM278" s="382">
        <f t="shared" si="700"/>
        <v>125.5</v>
      </c>
      <c r="AN278" s="453">
        <f t="shared" si="701"/>
        <v>134.625</v>
      </c>
      <c r="AO278" s="457">
        <f t="shared" si="702"/>
        <v>55</v>
      </c>
      <c r="AP278" s="455">
        <f t="shared" si="703"/>
        <v>96</v>
      </c>
      <c r="AQ278" s="383">
        <f t="shared" si="704"/>
        <v>40</v>
      </c>
      <c r="AR278" s="383">
        <f t="shared" si="705"/>
        <v>43</v>
      </c>
      <c r="AS278" s="383">
        <f t="shared" si="706"/>
        <v>51</v>
      </c>
      <c r="AT278" s="383">
        <f t="shared" si="707"/>
        <v>55</v>
      </c>
      <c r="AU278" s="383">
        <f t="shared" si="708"/>
        <v>59</v>
      </c>
      <c r="AV278" s="383">
        <f t="shared" si="709"/>
        <v>74</v>
      </c>
      <c r="AW278" s="383">
        <f t="shared" si="710"/>
        <v>68</v>
      </c>
      <c r="AX278" s="383">
        <f t="shared" si="726"/>
        <v>447</v>
      </c>
      <c r="AY278" s="383"/>
      <c r="AZ278" s="383">
        <f t="shared" si="740"/>
        <v>55</v>
      </c>
      <c r="BA278" s="382">
        <f t="shared" si="727"/>
        <v>217</v>
      </c>
      <c r="BB278" s="423">
        <v>0</v>
      </c>
      <c r="BC278" s="506">
        <f t="shared" si="720"/>
        <v>50</v>
      </c>
      <c r="BD278" s="382">
        <f t="shared" si="721"/>
        <v>80</v>
      </c>
      <c r="BE278" s="453">
        <f t="shared" si="722"/>
        <v>100</v>
      </c>
      <c r="BF278" s="382">
        <f t="shared" si="728"/>
        <v>-267</v>
      </c>
      <c r="BG278" s="1882">
        <v>74</v>
      </c>
      <c r="BH278" s="1882">
        <v>110</v>
      </c>
      <c r="BI278" s="1882">
        <v>100</v>
      </c>
      <c r="BJ278" s="1882">
        <v>96</v>
      </c>
      <c r="BK278" s="1882">
        <v>32</v>
      </c>
      <c r="BL278" s="1882">
        <v>44</v>
      </c>
      <c r="BM278" s="1882">
        <v>52</v>
      </c>
      <c r="BN278" s="1882">
        <v>56</v>
      </c>
      <c r="BO278" s="1882">
        <v>59</v>
      </c>
      <c r="BP278" s="1882">
        <v>76</v>
      </c>
      <c r="BQ278" s="1882">
        <v>67</v>
      </c>
      <c r="BR278" s="1882">
        <v>72</v>
      </c>
      <c r="BS278" s="1882">
        <v>77</v>
      </c>
      <c r="BT278" s="13"/>
      <c r="BU278" s="384">
        <f t="shared" si="729"/>
        <v>3.2217391304347824</v>
      </c>
      <c r="BV278" s="385">
        <f t="shared" si="730"/>
        <v>2.2297297297297298</v>
      </c>
      <c r="BW278" s="386">
        <f t="shared" si="731"/>
        <v>1.2297297297297298</v>
      </c>
      <c r="BX278" s="3"/>
      <c r="BY278" s="387">
        <f t="shared" si="723"/>
        <v>247</v>
      </c>
      <c r="BZ278" s="382">
        <f t="shared" si="732"/>
        <v>197</v>
      </c>
      <c r="CA278" s="382">
        <f t="shared" si="733"/>
        <v>117</v>
      </c>
      <c r="CB278" s="382">
        <f t="shared" si="734"/>
        <v>217</v>
      </c>
      <c r="CC278" s="382">
        <f t="shared" si="643"/>
        <v>198</v>
      </c>
      <c r="CD278" s="382">
        <f t="shared" si="644"/>
        <v>184</v>
      </c>
      <c r="CE278" s="382">
        <f t="shared" si="645"/>
        <v>124</v>
      </c>
      <c r="CF278" s="382">
        <f t="shared" si="646"/>
        <v>71</v>
      </c>
      <c r="CG278" s="382">
        <f t="shared" si="647"/>
        <v>90</v>
      </c>
      <c r="CH278" s="382">
        <f t="shared" si="648"/>
        <v>101</v>
      </c>
      <c r="CI278" s="382">
        <f t="shared" si="649"/>
        <v>108</v>
      </c>
      <c r="CJ278" s="382">
        <f t="shared" si="650"/>
        <v>126</v>
      </c>
      <c r="CK278" s="388">
        <f t="shared" si="651"/>
        <v>135</v>
      </c>
      <c r="CL278" s="3"/>
      <c r="CM278" s="384">
        <f t="shared" si="724"/>
        <v>0</v>
      </c>
      <c r="CN278" s="385">
        <f t="shared" si="735"/>
        <v>0</v>
      </c>
      <c r="CO278" s="385">
        <f t="shared" si="711"/>
        <v>200</v>
      </c>
      <c r="CP278" s="385">
        <f t="shared" si="712"/>
        <v>55</v>
      </c>
      <c r="CQ278" s="385">
        <f t="shared" si="713"/>
        <v>96</v>
      </c>
      <c r="CR278" s="385">
        <f t="shared" si="714"/>
        <v>40</v>
      </c>
      <c r="CS278" s="385">
        <f t="shared" si="715"/>
        <v>43</v>
      </c>
      <c r="CT278" s="385">
        <f t="shared" si="716"/>
        <v>51</v>
      </c>
      <c r="CU278" s="385">
        <f t="shared" si="717"/>
        <v>55</v>
      </c>
      <c r="CV278" s="385">
        <f t="shared" si="718"/>
        <v>59</v>
      </c>
      <c r="CW278" s="385">
        <f t="shared" si="719"/>
        <v>74</v>
      </c>
      <c r="CX278" s="386">
        <f t="shared" si="691"/>
        <v>68</v>
      </c>
      <c r="CY278" s="3"/>
      <c r="CZ278" s="586"/>
      <c r="DA278" s="582"/>
      <c r="DB278" s="391">
        <v>581</v>
      </c>
      <c r="DC278" s="576">
        <v>819</v>
      </c>
      <c r="DD278" s="389">
        <v>12</v>
      </c>
      <c r="DE278" s="390">
        <v>24</v>
      </c>
      <c r="DF278" s="390">
        <v>58</v>
      </c>
      <c r="DG278" s="390">
        <v>41</v>
      </c>
      <c r="DH278" s="390">
        <f t="shared" si="736"/>
        <v>23</v>
      </c>
      <c r="DI278" s="390"/>
      <c r="DJ278" s="390"/>
      <c r="DK278" s="390"/>
      <c r="DL278" s="390"/>
      <c r="DM278" s="390"/>
      <c r="DN278" s="390"/>
      <c r="DO278" s="390"/>
      <c r="DP278" s="391">
        <f t="shared" si="737"/>
        <v>158</v>
      </c>
      <c r="DQ278" s="376"/>
      <c r="DR278" s="376"/>
      <c r="DS278" s="385">
        <v>4</v>
      </c>
      <c r="DT278" s="385">
        <v>4</v>
      </c>
      <c r="DU278" s="385">
        <v>1223</v>
      </c>
      <c r="DV278" s="385" t="s">
        <v>2620</v>
      </c>
      <c r="DW278" s="385">
        <v>71</v>
      </c>
      <c r="DX278" s="385" t="s">
        <v>2667</v>
      </c>
      <c r="DY278" s="385">
        <v>0</v>
      </c>
      <c r="DZ278" s="14">
        <v>75408</v>
      </c>
      <c r="EA278" s="426"/>
      <c r="EB278" s="398">
        <v>17</v>
      </c>
      <c r="EC278" s="398" t="s">
        <v>1369</v>
      </c>
      <c r="ED278" s="398" t="s">
        <v>1370</v>
      </c>
      <c r="EF278" s="601">
        <f t="shared" si="738"/>
        <v>148.20000000000002</v>
      </c>
      <c r="EG278" s="597">
        <f t="shared" si="739"/>
        <v>50</v>
      </c>
      <c r="EI278" s="605">
        <f t="shared" si="692"/>
        <v>470</v>
      </c>
    </row>
    <row r="279" spans="1:139" s="372" customFormat="1" ht="16.149999999999999" hidden="1" customHeight="1">
      <c r="A279" s="573" t="s">
        <v>1246</v>
      </c>
      <c r="B279" s="407" t="s">
        <v>1929</v>
      </c>
      <c r="C279" s="530" t="s">
        <v>568</v>
      </c>
      <c r="D279" s="393" t="s">
        <v>544</v>
      </c>
      <c r="E279" s="393" t="s">
        <v>480</v>
      </c>
      <c r="F279" s="393"/>
      <c r="G279" s="395">
        <v>93</v>
      </c>
      <c r="H279" s="393" t="s">
        <v>55</v>
      </c>
      <c r="I279" s="393" t="s">
        <v>546</v>
      </c>
      <c r="J279" s="393" t="s">
        <v>559</v>
      </c>
      <c r="K279" s="393"/>
      <c r="L279" s="393" t="s">
        <v>47</v>
      </c>
      <c r="M279" s="396"/>
      <c r="N279" s="392">
        <v>45436</v>
      </c>
      <c r="O279" s="408">
        <v>3</v>
      </c>
      <c r="P279" s="14">
        <v>92296</v>
      </c>
      <c r="Q279" s="14">
        <v>92296</v>
      </c>
      <c r="R279" s="576">
        <v>1269</v>
      </c>
      <c r="S279" s="391">
        <v>418</v>
      </c>
      <c r="T279" s="382">
        <v>101</v>
      </c>
      <c r="U279" s="382">
        <v>34</v>
      </c>
      <c r="V279" s="423">
        <v>132</v>
      </c>
      <c r="W279" s="1882">
        <v>150</v>
      </c>
      <c r="X279" s="382">
        <f t="shared" si="741"/>
        <v>16</v>
      </c>
      <c r="Y279" s="423">
        <v>137</v>
      </c>
      <c r="Z279" s="1882">
        <v>150</v>
      </c>
      <c r="AA279" s="382">
        <f t="shared" si="725"/>
        <v>3</v>
      </c>
      <c r="AB279" s="423">
        <v>126</v>
      </c>
      <c r="AC279" s="1882">
        <v>129</v>
      </c>
      <c r="AD279" s="569">
        <v>1.875</v>
      </c>
      <c r="AE279" s="569">
        <v>1.875</v>
      </c>
      <c r="AF279" s="382">
        <f t="shared" si="693"/>
        <v>216.25</v>
      </c>
      <c r="AG279" s="382">
        <f t="shared" si="694"/>
        <v>225.5</v>
      </c>
      <c r="AH279" s="382">
        <f t="shared" si="695"/>
        <v>170.5</v>
      </c>
      <c r="AI279" s="382">
        <f t="shared" si="696"/>
        <v>97.375</v>
      </c>
      <c r="AJ279" s="382">
        <f t="shared" si="697"/>
        <v>124</v>
      </c>
      <c r="AK279" s="382">
        <f t="shared" si="698"/>
        <v>139.375</v>
      </c>
      <c r="AL279" s="382">
        <f t="shared" si="699"/>
        <v>148.75</v>
      </c>
      <c r="AM279" s="382">
        <f t="shared" si="700"/>
        <v>143.25</v>
      </c>
      <c r="AN279" s="453">
        <f t="shared" si="701"/>
        <v>150.5</v>
      </c>
      <c r="AO279" s="457">
        <f t="shared" si="702"/>
        <v>306</v>
      </c>
      <c r="AP279" s="455">
        <f t="shared" si="703"/>
        <v>130</v>
      </c>
      <c r="AQ279" s="383">
        <f t="shared" si="704"/>
        <v>55</v>
      </c>
      <c r="AR279" s="383">
        <f t="shared" si="705"/>
        <v>58</v>
      </c>
      <c r="AS279" s="383">
        <f t="shared" si="706"/>
        <v>71</v>
      </c>
      <c r="AT279" s="383">
        <f t="shared" si="707"/>
        <v>76</v>
      </c>
      <c r="AU279" s="383">
        <f t="shared" si="708"/>
        <v>82</v>
      </c>
      <c r="AV279" s="383">
        <f t="shared" si="709"/>
        <v>71</v>
      </c>
      <c r="AW279" s="383">
        <f t="shared" si="710"/>
        <v>90</v>
      </c>
      <c r="AX279" s="383">
        <f t="shared" si="726"/>
        <v>429</v>
      </c>
      <c r="AY279" s="383"/>
      <c r="AZ279" s="383">
        <f t="shared" si="740"/>
        <v>306</v>
      </c>
      <c r="BA279" s="382">
        <f t="shared" si="727"/>
        <v>0</v>
      </c>
      <c r="BB279" s="423">
        <v>0</v>
      </c>
      <c r="BC279" s="506">
        <f t="shared" si="720"/>
        <v>150</v>
      </c>
      <c r="BD279" s="382">
        <f t="shared" si="721"/>
        <v>150</v>
      </c>
      <c r="BE279" s="453">
        <f t="shared" si="722"/>
        <v>129</v>
      </c>
      <c r="BF279" s="382">
        <f t="shared" si="728"/>
        <v>-715</v>
      </c>
      <c r="BG279" s="1882">
        <v>90</v>
      </c>
      <c r="BH279" s="1882">
        <v>120</v>
      </c>
      <c r="BI279" s="1882">
        <v>110</v>
      </c>
      <c r="BJ279" s="1882">
        <v>132</v>
      </c>
      <c r="BK279" s="1882">
        <v>44</v>
      </c>
      <c r="BL279" s="1882">
        <v>61</v>
      </c>
      <c r="BM279" s="1882">
        <v>72</v>
      </c>
      <c r="BN279" s="1882">
        <v>77</v>
      </c>
      <c r="BO279" s="1882">
        <v>82</v>
      </c>
      <c r="BP279" s="1882">
        <v>70</v>
      </c>
      <c r="BQ279" s="1882">
        <v>92</v>
      </c>
      <c r="BR279" s="1882">
        <v>98</v>
      </c>
      <c r="BS279" s="1882">
        <v>105</v>
      </c>
      <c r="BT279" s="13"/>
      <c r="BU279" s="384">
        <f t="shared" si="729"/>
        <v>0.22666666666666666</v>
      </c>
      <c r="BV279" s="385">
        <f t="shared" si="730"/>
        <v>0.10666666666666667</v>
      </c>
      <c r="BW279" s="386">
        <f t="shared" si="731"/>
        <v>2.3255813953488372E-2</v>
      </c>
      <c r="BX279" s="3"/>
      <c r="BY279" s="387">
        <f t="shared" si="723"/>
        <v>34</v>
      </c>
      <c r="BZ279" s="382">
        <f t="shared" si="732"/>
        <v>16</v>
      </c>
      <c r="CA279" s="382">
        <f t="shared" si="733"/>
        <v>3</v>
      </c>
      <c r="CB279" s="382">
        <f t="shared" si="734"/>
        <v>0</v>
      </c>
      <c r="CC279" s="382">
        <f t="shared" si="643"/>
        <v>216</v>
      </c>
      <c r="CD279" s="382">
        <f t="shared" si="644"/>
        <v>226</v>
      </c>
      <c r="CE279" s="382">
        <f t="shared" si="645"/>
        <v>171</v>
      </c>
      <c r="CF279" s="382">
        <f t="shared" si="646"/>
        <v>97</v>
      </c>
      <c r="CG279" s="382">
        <f t="shared" si="647"/>
        <v>124</v>
      </c>
      <c r="CH279" s="382">
        <f t="shared" si="648"/>
        <v>139</v>
      </c>
      <c r="CI279" s="382">
        <f t="shared" si="649"/>
        <v>149</v>
      </c>
      <c r="CJ279" s="382">
        <f t="shared" si="650"/>
        <v>143</v>
      </c>
      <c r="CK279" s="388">
        <f t="shared" si="651"/>
        <v>151</v>
      </c>
      <c r="CL279" s="3"/>
      <c r="CM279" s="384">
        <f t="shared" si="724"/>
        <v>132</v>
      </c>
      <c r="CN279" s="385">
        <f t="shared" si="735"/>
        <v>137</v>
      </c>
      <c r="CO279" s="385">
        <f t="shared" si="711"/>
        <v>126</v>
      </c>
      <c r="CP279" s="385">
        <f t="shared" si="712"/>
        <v>306</v>
      </c>
      <c r="CQ279" s="385">
        <f t="shared" si="713"/>
        <v>130</v>
      </c>
      <c r="CR279" s="385">
        <f t="shared" si="714"/>
        <v>55</v>
      </c>
      <c r="CS279" s="385">
        <f t="shared" si="715"/>
        <v>58</v>
      </c>
      <c r="CT279" s="385">
        <f t="shared" si="716"/>
        <v>71</v>
      </c>
      <c r="CU279" s="385">
        <f t="shared" si="717"/>
        <v>76</v>
      </c>
      <c r="CV279" s="385">
        <f t="shared" si="718"/>
        <v>82</v>
      </c>
      <c r="CW279" s="385">
        <f t="shared" si="719"/>
        <v>71</v>
      </c>
      <c r="CX279" s="386">
        <f t="shared" ref="CX279:CX309" si="742">AW279</f>
        <v>90</v>
      </c>
      <c r="CY279" s="3"/>
      <c r="CZ279" s="586"/>
      <c r="DA279" s="582"/>
      <c r="DB279" s="391">
        <v>741</v>
      </c>
      <c r="DC279" s="576">
        <v>1269</v>
      </c>
      <c r="DD279" s="389">
        <v>74</v>
      </c>
      <c r="DE279" s="390">
        <v>48</v>
      </c>
      <c r="DF279" s="390">
        <v>120</v>
      </c>
      <c r="DG279" s="390">
        <v>75</v>
      </c>
      <c r="DH279" s="390">
        <f t="shared" si="736"/>
        <v>101</v>
      </c>
      <c r="DI279" s="390"/>
      <c r="DJ279" s="390"/>
      <c r="DK279" s="390"/>
      <c r="DL279" s="390"/>
      <c r="DM279" s="390"/>
      <c r="DN279" s="390"/>
      <c r="DO279" s="390"/>
      <c r="DP279" s="391">
        <f t="shared" si="737"/>
        <v>418</v>
      </c>
      <c r="DQ279" s="376"/>
      <c r="DR279" s="376"/>
      <c r="DS279" s="385">
        <v>4</v>
      </c>
      <c r="DT279" s="385">
        <v>4</v>
      </c>
      <c r="DU279" s="385">
        <v>1230</v>
      </c>
      <c r="DV279" s="385" t="s">
        <v>2620</v>
      </c>
      <c r="DW279" s="385">
        <v>71</v>
      </c>
      <c r="DX279" s="385" t="s">
        <v>2667</v>
      </c>
      <c r="DY279" s="385">
        <v>0</v>
      </c>
      <c r="DZ279" s="14">
        <v>92296</v>
      </c>
      <c r="EA279" s="426"/>
      <c r="EB279" s="398">
        <v>18</v>
      </c>
      <c r="EC279" s="398" t="s">
        <v>1369</v>
      </c>
      <c r="ED279" s="398" t="s">
        <v>1370</v>
      </c>
      <c r="EF279" s="601">
        <f t="shared" si="738"/>
        <v>6.8</v>
      </c>
      <c r="EG279" s="597">
        <f t="shared" si="739"/>
        <v>150</v>
      </c>
      <c r="EI279" s="605">
        <f t="shared" si="692"/>
        <v>530</v>
      </c>
    </row>
    <row r="280" spans="1:139" s="372" customFormat="1" ht="16.149999999999999" hidden="1" customHeight="1">
      <c r="A280" s="573" t="s">
        <v>1246</v>
      </c>
      <c r="B280" s="407" t="s">
        <v>1930</v>
      </c>
      <c r="C280" s="530" t="s">
        <v>569</v>
      </c>
      <c r="D280" s="393" t="s">
        <v>544</v>
      </c>
      <c r="E280" s="393" t="s">
        <v>481</v>
      </c>
      <c r="F280" s="393"/>
      <c r="G280" s="395">
        <v>94</v>
      </c>
      <c r="H280" s="393" t="s">
        <v>55</v>
      </c>
      <c r="I280" s="393" t="s">
        <v>546</v>
      </c>
      <c r="J280" s="393" t="s">
        <v>559</v>
      </c>
      <c r="K280" s="393"/>
      <c r="L280" s="393" t="s">
        <v>47</v>
      </c>
      <c r="M280" s="396"/>
      <c r="N280" s="392">
        <v>45436</v>
      </c>
      <c r="O280" s="408">
        <v>3</v>
      </c>
      <c r="P280" s="14">
        <v>109121</v>
      </c>
      <c r="Q280" s="14">
        <v>109121</v>
      </c>
      <c r="R280" s="576">
        <v>3483</v>
      </c>
      <c r="S280" s="391">
        <v>865</v>
      </c>
      <c r="T280" s="382">
        <v>173</v>
      </c>
      <c r="U280" s="382">
        <v>479</v>
      </c>
      <c r="V280" s="423">
        <v>455</v>
      </c>
      <c r="W280" s="1882">
        <v>180</v>
      </c>
      <c r="X280" s="382">
        <f t="shared" si="741"/>
        <v>754</v>
      </c>
      <c r="Y280" s="423">
        <v>325</v>
      </c>
      <c r="Z280" s="1882">
        <v>200</v>
      </c>
      <c r="AA280" s="382">
        <f t="shared" si="725"/>
        <v>879</v>
      </c>
      <c r="AB280" s="423">
        <v>254</v>
      </c>
      <c r="AC280" s="1882">
        <v>170</v>
      </c>
      <c r="AD280" s="569">
        <v>1.875</v>
      </c>
      <c r="AE280" s="569">
        <v>1.875</v>
      </c>
      <c r="AF280" s="382">
        <f t="shared" si="693"/>
        <v>693.75</v>
      </c>
      <c r="AG280" s="382">
        <f t="shared" si="694"/>
        <v>693.75</v>
      </c>
      <c r="AH280" s="382">
        <f t="shared" si="695"/>
        <v>476.75</v>
      </c>
      <c r="AI280" s="382">
        <f t="shared" si="696"/>
        <v>295.25</v>
      </c>
      <c r="AJ280" s="382">
        <f t="shared" si="697"/>
        <v>402.75</v>
      </c>
      <c r="AK280" s="382">
        <f t="shared" si="698"/>
        <v>452.75</v>
      </c>
      <c r="AL280" s="382">
        <f t="shared" si="699"/>
        <v>482.75</v>
      </c>
      <c r="AM280" s="382">
        <f t="shared" si="700"/>
        <v>498.75</v>
      </c>
      <c r="AN280" s="453">
        <f t="shared" si="701"/>
        <v>471.625</v>
      </c>
      <c r="AO280" s="457">
        <f t="shared" si="702"/>
        <v>0</v>
      </c>
      <c r="AP280" s="455">
        <f t="shared" si="703"/>
        <v>351</v>
      </c>
      <c r="AQ280" s="383">
        <f t="shared" si="704"/>
        <v>153</v>
      </c>
      <c r="AR280" s="383">
        <f t="shared" si="705"/>
        <v>188</v>
      </c>
      <c r="AS280" s="383">
        <f t="shared" si="706"/>
        <v>230</v>
      </c>
      <c r="AT280" s="383">
        <f t="shared" si="707"/>
        <v>248</v>
      </c>
      <c r="AU280" s="383">
        <f t="shared" si="708"/>
        <v>264</v>
      </c>
      <c r="AV280" s="383">
        <f t="shared" si="709"/>
        <v>266</v>
      </c>
      <c r="AW280" s="383">
        <f t="shared" si="710"/>
        <v>239</v>
      </c>
      <c r="AX280" s="383">
        <f t="shared" si="726"/>
        <v>1513</v>
      </c>
      <c r="AY280" s="383"/>
      <c r="AZ280" s="383">
        <f t="shared" si="740"/>
        <v>0</v>
      </c>
      <c r="BA280" s="382">
        <f t="shared" si="727"/>
        <v>963</v>
      </c>
      <c r="BB280" s="423">
        <v>0</v>
      </c>
      <c r="BC280" s="506">
        <f t="shared" si="720"/>
        <v>180</v>
      </c>
      <c r="BD280" s="382">
        <f t="shared" si="721"/>
        <v>200</v>
      </c>
      <c r="BE280" s="453">
        <f t="shared" si="722"/>
        <v>170</v>
      </c>
      <c r="BF280" s="382">
        <f t="shared" si="728"/>
        <v>-1061</v>
      </c>
      <c r="BG280" s="1882">
        <v>250</v>
      </c>
      <c r="BH280" s="1882">
        <v>370</v>
      </c>
      <c r="BI280" s="1882">
        <v>370</v>
      </c>
      <c r="BJ280" s="1882">
        <v>370</v>
      </c>
      <c r="BK280" s="1882">
        <v>122</v>
      </c>
      <c r="BL280" s="1882">
        <v>198</v>
      </c>
      <c r="BM280" s="1882">
        <v>234</v>
      </c>
      <c r="BN280" s="1882">
        <v>250</v>
      </c>
      <c r="BO280" s="1882">
        <v>266</v>
      </c>
      <c r="BP280" s="1882">
        <v>266</v>
      </c>
      <c r="BQ280" s="1882">
        <v>235</v>
      </c>
      <c r="BR280" s="1882">
        <v>251</v>
      </c>
      <c r="BS280" s="1882">
        <v>269</v>
      </c>
      <c r="BT280" s="13"/>
      <c r="BU280" s="384">
        <f t="shared" si="729"/>
        <v>2.5823529411764707</v>
      </c>
      <c r="BV280" s="385">
        <f t="shared" si="730"/>
        <v>3.6483870967741936</v>
      </c>
      <c r="BW280" s="386">
        <f t="shared" si="731"/>
        <v>3.3379746835443038</v>
      </c>
      <c r="BX280" s="3"/>
      <c r="BY280" s="387">
        <f t="shared" si="723"/>
        <v>479</v>
      </c>
      <c r="BZ280" s="382">
        <f t="shared" si="732"/>
        <v>754</v>
      </c>
      <c r="CA280" s="382">
        <f t="shared" si="733"/>
        <v>879</v>
      </c>
      <c r="CB280" s="382">
        <f t="shared" si="734"/>
        <v>963</v>
      </c>
      <c r="CC280" s="382">
        <f t="shared" si="643"/>
        <v>713</v>
      </c>
      <c r="CD280" s="382">
        <f t="shared" si="644"/>
        <v>694</v>
      </c>
      <c r="CE280" s="382">
        <f t="shared" si="645"/>
        <v>477</v>
      </c>
      <c r="CF280" s="382">
        <f t="shared" si="646"/>
        <v>295</v>
      </c>
      <c r="CG280" s="382">
        <f t="shared" si="647"/>
        <v>403</v>
      </c>
      <c r="CH280" s="382">
        <f t="shared" si="648"/>
        <v>453</v>
      </c>
      <c r="CI280" s="382">
        <f t="shared" si="649"/>
        <v>483</v>
      </c>
      <c r="CJ280" s="382">
        <f t="shared" si="650"/>
        <v>499</v>
      </c>
      <c r="CK280" s="388">
        <f t="shared" si="651"/>
        <v>472</v>
      </c>
      <c r="CL280" s="3"/>
      <c r="CM280" s="384">
        <f t="shared" si="724"/>
        <v>455</v>
      </c>
      <c r="CN280" s="385">
        <f t="shared" si="735"/>
        <v>325</v>
      </c>
      <c r="CO280" s="385">
        <f t="shared" si="711"/>
        <v>254</v>
      </c>
      <c r="CP280" s="385">
        <f t="shared" si="712"/>
        <v>0</v>
      </c>
      <c r="CQ280" s="385">
        <f t="shared" si="713"/>
        <v>351</v>
      </c>
      <c r="CR280" s="385">
        <f t="shared" si="714"/>
        <v>153</v>
      </c>
      <c r="CS280" s="385">
        <f t="shared" si="715"/>
        <v>188</v>
      </c>
      <c r="CT280" s="385">
        <f t="shared" si="716"/>
        <v>230</v>
      </c>
      <c r="CU280" s="385">
        <f t="shared" si="717"/>
        <v>248</v>
      </c>
      <c r="CV280" s="385">
        <f t="shared" si="718"/>
        <v>264</v>
      </c>
      <c r="CW280" s="385">
        <f t="shared" si="719"/>
        <v>266</v>
      </c>
      <c r="CX280" s="386">
        <f t="shared" si="742"/>
        <v>239</v>
      </c>
      <c r="CY280" s="3"/>
      <c r="CZ280" s="586"/>
      <c r="DA280" s="582"/>
      <c r="DB280" s="391">
        <v>1238</v>
      </c>
      <c r="DC280" s="576">
        <v>3483</v>
      </c>
      <c r="DD280" s="389">
        <v>179</v>
      </c>
      <c r="DE280" s="390">
        <v>122</v>
      </c>
      <c r="DF280" s="390">
        <v>238</v>
      </c>
      <c r="DG280" s="390">
        <v>153</v>
      </c>
      <c r="DH280" s="390">
        <f t="shared" si="736"/>
        <v>173</v>
      </c>
      <c r="DI280" s="390"/>
      <c r="DJ280" s="390"/>
      <c r="DK280" s="390"/>
      <c r="DL280" s="390"/>
      <c r="DM280" s="390"/>
      <c r="DN280" s="390"/>
      <c r="DO280" s="390"/>
      <c r="DP280" s="391">
        <f t="shared" si="737"/>
        <v>865</v>
      </c>
      <c r="DQ280" s="376"/>
      <c r="DR280" s="376"/>
      <c r="DS280" s="385">
        <v>4</v>
      </c>
      <c r="DT280" s="385">
        <v>4</v>
      </c>
      <c r="DU280" s="385">
        <v>1233</v>
      </c>
      <c r="DV280" s="385" t="s">
        <v>2620</v>
      </c>
      <c r="DW280" s="385">
        <v>71</v>
      </c>
      <c r="DX280" s="385" t="s">
        <v>2667</v>
      </c>
      <c r="DY280" s="385">
        <v>0</v>
      </c>
      <c r="DZ280" s="14">
        <v>109121</v>
      </c>
      <c r="EA280" s="426"/>
      <c r="EB280" s="398">
        <v>19</v>
      </c>
      <c r="EC280" s="398" t="s">
        <v>1369</v>
      </c>
      <c r="ED280" s="398" t="s">
        <v>1370</v>
      </c>
      <c r="EF280" s="601">
        <f t="shared" si="738"/>
        <v>79.833333333333329</v>
      </c>
      <c r="EG280" s="597">
        <f t="shared" si="739"/>
        <v>180</v>
      </c>
      <c r="EI280" s="605">
        <f t="shared" si="692"/>
        <v>1686</v>
      </c>
    </row>
    <row r="281" spans="1:139" s="372" customFormat="1" ht="16.149999999999999" hidden="1" customHeight="1">
      <c r="A281" s="573" t="s">
        <v>1246</v>
      </c>
      <c r="B281" s="407" t="s">
        <v>1934</v>
      </c>
      <c r="C281" s="530" t="s">
        <v>570</v>
      </c>
      <c r="D281" s="393" t="s">
        <v>544</v>
      </c>
      <c r="E281" s="393" t="s">
        <v>482</v>
      </c>
      <c r="F281" s="393"/>
      <c r="G281" s="395">
        <v>99</v>
      </c>
      <c r="H281" s="393" t="s">
        <v>55</v>
      </c>
      <c r="I281" s="393" t="s">
        <v>546</v>
      </c>
      <c r="J281" s="393" t="s">
        <v>559</v>
      </c>
      <c r="K281" s="393"/>
      <c r="L281" s="393" t="s">
        <v>47</v>
      </c>
      <c r="M281" s="396"/>
      <c r="N281" s="392">
        <v>45436</v>
      </c>
      <c r="O281" s="408">
        <v>3</v>
      </c>
      <c r="P281" s="14">
        <v>78321</v>
      </c>
      <c r="Q281" s="14">
        <v>78321</v>
      </c>
      <c r="R281" s="576">
        <v>1751</v>
      </c>
      <c r="S281" s="391">
        <v>409</v>
      </c>
      <c r="T281" s="382">
        <v>88</v>
      </c>
      <c r="U281" s="382">
        <v>142</v>
      </c>
      <c r="V281" s="423">
        <v>524</v>
      </c>
      <c r="W281" s="1882">
        <v>180</v>
      </c>
      <c r="X281" s="382">
        <f t="shared" si="741"/>
        <v>486</v>
      </c>
      <c r="Y281" s="423">
        <v>3</v>
      </c>
      <c r="Z281" s="1882">
        <v>150</v>
      </c>
      <c r="AA281" s="382">
        <f t="shared" si="725"/>
        <v>339</v>
      </c>
      <c r="AB281" s="423">
        <v>191</v>
      </c>
      <c r="AC281" s="1882">
        <v>152</v>
      </c>
      <c r="AD281" s="569">
        <v>1.875</v>
      </c>
      <c r="AE281" s="569">
        <v>1.875</v>
      </c>
      <c r="AF281" s="382">
        <f t="shared" si="693"/>
        <v>360</v>
      </c>
      <c r="AG281" s="382">
        <f t="shared" si="694"/>
        <v>360</v>
      </c>
      <c r="AH281" s="382">
        <f t="shared" si="695"/>
        <v>247.125</v>
      </c>
      <c r="AI281" s="382">
        <f t="shared" si="696"/>
        <v>140</v>
      </c>
      <c r="AJ281" s="382">
        <f t="shared" si="697"/>
        <v>179</v>
      </c>
      <c r="AK281" s="382">
        <f t="shared" si="698"/>
        <v>202</v>
      </c>
      <c r="AL281" s="382">
        <f t="shared" si="699"/>
        <v>216.125</v>
      </c>
      <c r="AM281" s="382">
        <f t="shared" si="700"/>
        <v>252</v>
      </c>
      <c r="AN281" s="453">
        <f t="shared" si="701"/>
        <v>259.625</v>
      </c>
      <c r="AO281" s="457">
        <f t="shared" si="702"/>
        <v>114</v>
      </c>
      <c r="AP281" s="455">
        <f t="shared" si="703"/>
        <v>192</v>
      </c>
      <c r="AQ281" s="383">
        <f t="shared" si="704"/>
        <v>79</v>
      </c>
      <c r="AR281" s="383">
        <f t="shared" si="705"/>
        <v>85</v>
      </c>
      <c r="AS281" s="383">
        <f t="shared" si="706"/>
        <v>102</v>
      </c>
      <c r="AT281" s="383">
        <f t="shared" si="707"/>
        <v>111</v>
      </c>
      <c r="AU281" s="383">
        <f t="shared" si="708"/>
        <v>118</v>
      </c>
      <c r="AV281" s="383">
        <f t="shared" si="709"/>
        <v>148</v>
      </c>
      <c r="AW281" s="383">
        <f t="shared" si="710"/>
        <v>127</v>
      </c>
      <c r="AX281" s="383">
        <f t="shared" si="726"/>
        <v>860</v>
      </c>
      <c r="AY281" s="383"/>
      <c r="AZ281" s="383">
        <f t="shared" si="740"/>
        <v>114</v>
      </c>
      <c r="BA281" s="382">
        <f t="shared" si="727"/>
        <v>378</v>
      </c>
      <c r="BB281" s="423">
        <v>0</v>
      </c>
      <c r="BC281" s="506">
        <f t="shared" si="720"/>
        <v>180</v>
      </c>
      <c r="BD281" s="382">
        <f t="shared" si="721"/>
        <v>150</v>
      </c>
      <c r="BE281" s="453">
        <f t="shared" si="722"/>
        <v>152</v>
      </c>
      <c r="BF281" s="382">
        <f t="shared" si="728"/>
        <v>-856</v>
      </c>
      <c r="BG281" s="1882">
        <v>132</v>
      </c>
      <c r="BH281" s="1882">
        <v>192</v>
      </c>
      <c r="BI281" s="1882">
        <v>192</v>
      </c>
      <c r="BJ281" s="1882">
        <v>192</v>
      </c>
      <c r="BK281" s="1882">
        <v>63</v>
      </c>
      <c r="BL281" s="1882">
        <v>88</v>
      </c>
      <c r="BM281" s="1882">
        <v>104</v>
      </c>
      <c r="BN281" s="1882">
        <v>112</v>
      </c>
      <c r="BO281" s="1882">
        <v>119</v>
      </c>
      <c r="BP281" s="1882">
        <v>152</v>
      </c>
      <c r="BQ281" s="1882">
        <v>123</v>
      </c>
      <c r="BR281" s="1882">
        <v>132</v>
      </c>
      <c r="BS281" s="1882">
        <v>141</v>
      </c>
      <c r="BT281" s="13"/>
      <c r="BU281" s="384">
        <f t="shared" si="729"/>
        <v>0.78888888888888886</v>
      </c>
      <c r="BV281" s="385">
        <f t="shared" si="730"/>
        <v>3.3594470046082949</v>
      </c>
      <c r="BW281" s="386">
        <f t="shared" si="731"/>
        <v>2.2864583333333335</v>
      </c>
      <c r="BX281" s="3"/>
      <c r="BY281" s="387">
        <f t="shared" si="723"/>
        <v>142</v>
      </c>
      <c r="BZ281" s="382">
        <f t="shared" si="732"/>
        <v>486</v>
      </c>
      <c r="CA281" s="382">
        <f t="shared" si="733"/>
        <v>339</v>
      </c>
      <c r="CB281" s="382">
        <f t="shared" si="734"/>
        <v>378</v>
      </c>
      <c r="CC281" s="382">
        <f t="shared" si="643"/>
        <v>360</v>
      </c>
      <c r="CD281" s="382">
        <f t="shared" si="644"/>
        <v>360</v>
      </c>
      <c r="CE281" s="382">
        <f t="shared" si="645"/>
        <v>247</v>
      </c>
      <c r="CF281" s="382">
        <f t="shared" si="646"/>
        <v>140</v>
      </c>
      <c r="CG281" s="382">
        <f t="shared" si="647"/>
        <v>179</v>
      </c>
      <c r="CH281" s="382">
        <f t="shared" si="648"/>
        <v>202</v>
      </c>
      <c r="CI281" s="382">
        <f t="shared" si="649"/>
        <v>216</v>
      </c>
      <c r="CJ281" s="382">
        <f t="shared" si="650"/>
        <v>252</v>
      </c>
      <c r="CK281" s="388">
        <f t="shared" si="651"/>
        <v>260</v>
      </c>
      <c r="CL281" s="3"/>
      <c r="CM281" s="384">
        <f t="shared" si="724"/>
        <v>524</v>
      </c>
      <c r="CN281" s="385">
        <f t="shared" si="735"/>
        <v>3</v>
      </c>
      <c r="CO281" s="385">
        <f t="shared" si="711"/>
        <v>191</v>
      </c>
      <c r="CP281" s="385">
        <f t="shared" si="712"/>
        <v>114</v>
      </c>
      <c r="CQ281" s="385">
        <f t="shared" si="713"/>
        <v>192</v>
      </c>
      <c r="CR281" s="385">
        <f t="shared" si="714"/>
        <v>79</v>
      </c>
      <c r="CS281" s="385">
        <f t="shared" si="715"/>
        <v>85</v>
      </c>
      <c r="CT281" s="385">
        <f t="shared" si="716"/>
        <v>102</v>
      </c>
      <c r="CU281" s="385">
        <f t="shared" si="717"/>
        <v>111</v>
      </c>
      <c r="CV281" s="385">
        <f t="shared" si="718"/>
        <v>118</v>
      </c>
      <c r="CW281" s="385">
        <f t="shared" si="719"/>
        <v>148</v>
      </c>
      <c r="CX281" s="386">
        <f t="shared" si="742"/>
        <v>127</v>
      </c>
      <c r="CY281" s="3"/>
      <c r="CZ281" s="586"/>
      <c r="DA281" s="582"/>
      <c r="DB281" s="391">
        <v>1031</v>
      </c>
      <c r="DC281" s="576">
        <v>1751</v>
      </c>
      <c r="DD281" s="389">
        <v>42</v>
      </c>
      <c r="DE281" s="390">
        <v>44</v>
      </c>
      <c r="DF281" s="390">
        <v>148</v>
      </c>
      <c r="DG281" s="390">
        <v>87</v>
      </c>
      <c r="DH281" s="390">
        <f t="shared" si="736"/>
        <v>88</v>
      </c>
      <c r="DI281" s="390"/>
      <c r="DJ281" s="390"/>
      <c r="DK281" s="390"/>
      <c r="DL281" s="390"/>
      <c r="DM281" s="390"/>
      <c r="DN281" s="390"/>
      <c r="DO281" s="390"/>
      <c r="DP281" s="391">
        <f t="shared" si="737"/>
        <v>409</v>
      </c>
      <c r="DQ281" s="376"/>
      <c r="DR281" s="376"/>
      <c r="DS281" s="385">
        <v>4</v>
      </c>
      <c r="DT281" s="385">
        <v>4</v>
      </c>
      <c r="DU281" s="385">
        <v>1226</v>
      </c>
      <c r="DV281" s="385" t="s">
        <v>2620</v>
      </c>
      <c r="DW281" s="385">
        <v>72</v>
      </c>
      <c r="DX281" s="385" t="s">
        <v>2668</v>
      </c>
      <c r="DY281" s="385">
        <v>0</v>
      </c>
      <c r="DZ281" s="14">
        <v>78321</v>
      </c>
      <c r="EA281" s="426"/>
      <c r="EB281" s="398">
        <v>17</v>
      </c>
      <c r="EC281" s="398" t="s">
        <v>1369</v>
      </c>
      <c r="ED281" s="398" t="s">
        <v>1370</v>
      </c>
      <c r="EF281" s="601">
        <f t="shared" si="738"/>
        <v>23.666666666666664</v>
      </c>
      <c r="EG281" s="597">
        <f t="shared" si="739"/>
        <v>180</v>
      </c>
      <c r="EI281" s="605">
        <f t="shared" si="692"/>
        <v>948</v>
      </c>
    </row>
    <row r="282" spans="1:139" s="372" customFormat="1" ht="16.149999999999999" hidden="1" customHeight="1">
      <c r="A282" s="573" t="s">
        <v>1246</v>
      </c>
      <c r="B282" s="407" t="s">
        <v>1894</v>
      </c>
      <c r="C282" s="530" t="s">
        <v>571</v>
      </c>
      <c r="D282" s="393" t="s">
        <v>544</v>
      </c>
      <c r="E282" s="393" t="s">
        <v>483</v>
      </c>
      <c r="F282" s="393"/>
      <c r="G282" s="395">
        <v>96</v>
      </c>
      <c r="H282" s="393" t="s">
        <v>55</v>
      </c>
      <c r="I282" s="393" t="s">
        <v>546</v>
      </c>
      <c r="J282" s="393" t="s">
        <v>559</v>
      </c>
      <c r="K282" s="393"/>
      <c r="L282" s="393" t="s">
        <v>47</v>
      </c>
      <c r="M282" s="396"/>
      <c r="N282" s="392">
        <v>45350</v>
      </c>
      <c r="O282" s="408">
        <v>3</v>
      </c>
      <c r="P282" s="14">
        <v>93044</v>
      </c>
      <c r="Q282" s="14">
        <v>93044</v>
      </c>
      <c r="R282" s="576">
        <v>8150</v>
      </c>
      <c r="S282" s="391">
        <v>1443</v>
      </c>
      <c r="T282" s="382">
        <v>154</v>
      </c>
      <c r="U282" s="382">
        <v>2</v>
      </c>
      <c r="V282" s="423">
        <v>2985</v>
      </c>
      <c r="W282" s="1882">
        <v>800</v>
      </c>
      <c r="X282" s="382">
        <f t="shared" si="741"/>
        <v>2187</v>
      </c>
      <c r="Y282" s="423">
        <v>20</v>
      </c>
      <c r="Z282" s="1882">
        <v>600</v>
      </c>
      <c r="AA282" s="382">
        <f t="shared" si="725"/>
        <v>1607</v>
      </c>
      <c r="AB282" s="423">
        <v>1064</v>
      </c>
      <c r="AC282" s="1882">
        <v>600</v>
      </c>
      <c r="AD282" s="569">
        <v>1.875</v>
      </c>
      <c r="AE282" s="569">
        <v>1.875</v>
      </c>
      <c r="AF282" s="382">
        <f t="shared" si="693"/>
        <v>1675.125</v>
      </c>
      <c r="AG282" s="382">
        <f t="shared" si="694"/>
        <v>1993</v>
      </c>
      <c r="AH282" s="382">
        <f t="shared" si="695"/>
        <v>1446.75</v>
      </c>
      <c r="AI282" s="382">
        <f t="shared" si="696"/>
        <v>633.75</v>
      </c>
      <c r="AJ282" s="382">
        <f t="shared" si="697"/>
        <v>830.75</v>
      </c>
      <c r="AK282" s="382">
        <f t="shared" si="698"/>
        <v>805</v>
      </c>
      <c r="AL282" s="382">
        <f t="shared" si="699"/>
        <v>867.5</v>
      </c>
      <c r="AM282" s="382">
        <f t="shared" si="700"/>
        <v>930</v>
      </c>
      <c r="AN282" s="453">
        <f t="shared" si="701"/>
        <v>672.125</v>
      </c>
      <c r="AO282" s="457">
        <f t="shared" si="702"/>
        <v>114</v>
      </c>
      <c r="AP282" s="455">
        <f t="shared" si="703"/>
        <v>1168</v>
      </c>
      <c r="AQ282" s="383">
        <f t="shared" si="704"/>
        <v>397</v>
      </c>
      <c r="AR282" s="383">
        <f t="shared" si="705"/>
        <v>387</v>
      </c>
      <c r="AS282" s="383">
        <f t="shared" si="706"/>
        <v>479</v>
      </c>
      <c r="AT282" s="383">
        <f t="shared" si="707"/>
        <v>376</v>
      </c>
      <c r="AU282" s="383">
        <f t="shared" si="708"/>
        <v>553</v>
      </c>
      <c r="AV282" s="383">
        <f t="shared" si="709"/>
        <v>422</v>
      </c>
      <c r="AW282" s="383">
        <f t="shared" si="710"/>
        <v>322</v>
      </c>
      <c r="AX282" s="383">
        <f t="shared" si="726"/>
        <v>4071</v>
      </c>
      <c r="AY282" s="383"/>
      <c r="AZ282" s="383">
        <f t="shared" si="740"/>
        <v>114</v>
      </c>
      <c r="BA282" s="382">
        <f t="shared" si="727"/>
        <v>2071</v>
      </c>
      <c r="BB282" s="423">
        <v>0</v>
      </c>
      <c r="BC282" s="506">
        <f t="shared" si="720"/>
        <v>800</v>
      </c>
      <c r="BD282" s="382">
        <f t="shared" si="721"/>
        <v>600</v>
      </c>
      <c r="BE282" s="453">
        <f t="shared" si="722"/>
        <v>600</v>
      </c>
      <c r="BF282" s="382">
        <f t="shared" si="728"/>
        <v>-4301</v>
      </c>
      <c r="BG282" s="1882">
        <v>510</v>
      </c>
      <c r="BH282" s="1882">
        <v>850</v>
      </c>
      <c r="BI282" s="1882">
        <v>943</v>
      </c>
      <c r="BJ282" s="1882">
        <v>1200</v>
      </c>
      <c r="BK282" s="1882">
        <v>282</v>
      </c>
      <c r="BL282" s="1882">
        <v>402</v>
      </c>
      <c r="BM282" s="1882">
        <v>490</v>
      </c>
      <c r="BN282" s="1882">
        <v>360</v>
      </c>
      <c r="BO282" s="1882">
        <v>580</v>
      </c>
      <c r="BP282" s="1882">
        <v>400</v>
      </c>
      <c r="BQ282" s="1882">
        <v>311</v>
      </c>
      <c r="BR282" s="1882">
        <v>527</v>
      </c>
      <c r="BS282" s="1882">
        <v>548</v>
      </c>
      <c r="BT282" s="13"/>
      <c r="BU282" s="384">
        <f t="shared" si="729"/>
        <v>2.5000000000000001E-3</v>
      </c>
      <c r="BV282" s="385">
        <f t="shared" si="730"/>
        <v>3.8368421052631581</v>
      </c>
      <c r="BW282" s="386">
        <f t="shared" si="731"/>
        <v>2.5847058823529414</v>
      </c>
      <c r="BX282" s="3"/>
      <c r="BY282" s="387">
        <f t="shared" si="723"/>
        <v>2</v>
      </c>
      <c r="BZ282" s="382">
        <f t="shared" si="732"/>
        <v>2187</v>
      </c>
      <c r="CA282" s="382">
        <f t="shared" si="733"/>
        <v>1607</v>
      </c>
      <c r="CB282" s="382">
        <f t="shared" si="734"/>
        <v>2071</v>
      </c>
      <c r="CC282" s="382">
        <f t="shared" si="643"/>
        <v>1675</v>
      </c>
      <c r="CD282" s="382">
        <f t="shared" si="644"/>
        <v>1993</v>
      </c>
      <c r="CE282" s="382">
        <f t="shared" si="645"/>
        <v>1447</v>
      </c>
      <c r="CF282" s="382">
        <f t="shared" si="646"/>
        <v>634</v>
      </c>
      <c r="CG282" s="382">
        <f t="shared" si="647"/>
        <v>831</v>
      </c>
      <c r="CH282" s="382">
        <f t="shared" si="648"/>
        <v>805</v>
      </c>
      <c r="CI282" s="382">
        <f t="shared" si="649"/>
        <v>868</v>
      </c>
      <c r="CJ282" s="382">
        <f t="shared" si="650"/>
        <v>930</v>
      </c>
      <c r="CK282" s="388">
        <f t="shared" si="651"/>
        <v>672</v>
      </c>
      <c r="CL282" s="3"/>
      <c r="CM282" s="384">
        <f t="shared" si="724"/>
        <v>2985</v>
      </c>
      <c r="CN282" s="385">
        <f t="shared" si="735"/>
        <v>20</v>
      </c>
      <c r="CO282" s="385">
        <f t="shared" si="711"/>
        <v>1064</v>
      </c>
      <c r="CP282" s="385">
        <f t="shared" si="712"/>
        <v>114</v>
      </c>
      <c r="CQ282" s="385">
        <f t="shared" si="713"/>
        <v>1168</v>
      </c>
      <c r="CR282" s="385">
        <f t="shared" si="714"/>
        <v>397</v>
      </c>
      <c r="CS282" s="385">
        <f t="shared" si="715"/>
        <v>387</v>
      </c>
      <c r="CT282" s="385">
        <f t="shared" si="716"/>
        <v>479</v>
      </c>
      <c r="CU282" s="385">
        <f t="shared" si="717"/>
        <v>376</v>
      </c>
      <c r="CV282" s="385">
        <f t="shared" si="718"/>
        <v>553</v>
      </c>
      <c r="CW282" s="385">
        <f t="shared" si="719"/>
        <v>422</v>
      </c>
      <c r="CX282" s="386">
        <f t="shared" si="742"/>
        <v>322</v>
      </c>
      <c r="CY282" s="3"/>
      <c r="CZ282" s="586"/>
      <c r="DA282" s="582"/>
      <c r="DB282" s="391">
        <v>3495</v>
      </c>
      <c r="DC282" s="576">
        <v>8150</v>
      </c>
      <c r="DD282" s="389">
        <v>53</v>
      </c>
      <c r="DE282" s="390">
        <v>268</v>
      </c>
      <c r="DF282" s="390">
        <v>668</v>
      </c>
      <c r="DG282" s="390">
        <v>300</v>
      </c>
      <c r="DH282" s="390">
        <f t="shared" si="736"/>
        <v>154</v>
      </c>
      <c r="DI282" s="390"/>
      <c r="DJ282" s="390"/>
      <c r="DK282" s="390"/>
      <c r="DL282" s="390"/>
      <c r="DM282" s="390"/>
      <c r="DN282" s="390"/>
      <c r="DO282" s="390"/>
      <c r="DP282" s="391">
        <f t="shared" si="737"/>
        <v>1443</v>
      </c>
      <c r="DQ282" s="376"/>
      <c r="DR282" s="376"/>
      <c r="DS282" s="385">
        <v>4</v>
      </c>
      <c r="DT282" s="385">
        <v>4</v>
      </c>
      <c r="DU282" s="385">
        <v>1231</v>
      </c>
      <c r="DV282" s="385" t="s">
        <v>2620</v>
      </c>
      <c r="DW282" s="385">
        <v>71</v>
      </c>
      <c r="DX282" s="385" t="s">
        <v>2667</v>
      </c>
      <c r="DY282" s="385">
        <v>0</v>
      </c>
      <c r="DZ282" s="14">
        <v>93044</v>
      </c>
      <c r="EA282" s="426"/>
      <c r="EB282" s="398">
        <v>18</v>
      </c>
      <c r="EC282" s="398" t="s">
        <v>1895</v>
      </c>
      <c r="ED282" s="398" t="s">
        <v>1896</v>
      </c>
      <c r="EF282" s="601">
        <f t="shared" si="738"/>
        <v>7.4999999999999997E-2</v>
      </c>
      <c r="EG282" s="597">
        <f t="shared" si="739"/>
        <v>800</v>
      </c>
      <c r="EI282" s="605">
        <f t="shared" si="692"/>
        <v>4225</v>
      </c>
    </row>
    <row r="283" spans="1:139" s="372" customFormat="1" ht="16.149999999999999" hidden="1" customHeight="1">
      <c r="A283" s="573" t="s">
        <v>1246</v>
      </c>
      <c r="B283" s="407" t="s">
        <v>1931</v>
      </c>
      <c r="C283" s="530" t="s">
        <v>572</v>
      </c>
      <c r="D283" s="393" t="s">
        <v>544</v>
      </c>
      <c r="E283" s="393" t="s">
        <v>522</v>
      </c>
      <c r="F283" s="393"/>
      <c r="G283" s="395">
        <v>98</v>
      </c>
      <c r="H283" s="393" t="s">
        <v>55</v>
      </c>
      <c r="I283" s="393" t="s">
        <v>546</v>
      </c>
      <c r="J283" s="393" t="s">
        <v>559</v>
      </c>
      <c r="K283" s="393"/>
      <c r="L283" s="393" t="s">
        <v>47</v>
      </c>
      <c r="M283" s="396"/>
      <c r="N283" s="392">
        <v>45436</v>
      </c>
      <c r="O283" s="408">
        <v>3</v>
      </c>
      <c r="P283" s="14">
        <v>105697</v>
      </c>
      <c r="Q283" s="14">
        <v>105697</v>
      </c>
      <c r="R283" s="576">
        <v>7222</v>
      </c>
      <c r="S283" s="391">
        <v>2097</v>
      </c>
      <c r="T283" s="382">
        <v>477</v>
      </c>
      <c r="U283" s="382">
        <v>138</v>
      </c>
      <c r="V283" s="423">
        <v>1770</v>
      </c>
      <c r="W283" s="1882">
        <v>550</v>
      </c>
      <c r="X283" s="382">
        <f t="shared" si="741"/>
        <v>1358</v>
      </c>
      <c r="Y283" s="423">
        <v>43</v>
      </c>
      <c r="Z283" s="1882">
        <v>400</v>
      </c>
      <c r="AA283" s="382">
        <f t="shared" si="725"/>
        <v>1001</v>
      </c>
      <c r="AB283" s="423">
        <v>879</v>
      </c>
      <c r="AC283" s="1882">
        <v>500</v>
      </c>
      <c r="AD283" s="569">
        <v>1.875</v>
      </c>
      <c r="AE283" s="569">
        <v>1.875</v>
      </c>
      <c r="AF283" s="382">
        <f t="shared" si="693"/>
        <v>1575</v>
      </c>
      <c r="AG283" s="382">
        <f t="shared" si="694"/>
        <v>1875</v>
      </c>
      <c r="AH283" s="382">
        <f t="shared" si="695"/>
        <v>1217</v>
      </c>
      <c r="AI283" s="382">
        <f t="shared" si="696"/>
        <v>516.625</v>
      </c>
      <c r="AJ283" s="382">
        <f t="shared" si="697"/>
        <v>623.75</v>
      </c>
      <c r="AK283" s="382">
        <f t="shared" si="698"/>
        <v>701.5</v>
      </c>
      <c r="AL283" s="382">
        <f t="shared" si="699"/>
        <v>749.375</v>
      </c>
      <c r="AM283" s="382">
        <f t="shared" si="700"/>
        <v>873.25</v>
      </c>
      <c r="AN283" s="453">
        <f t="shared" si="701"/>
        <v>893.5</v>
      </c>
      <c r="AO283" s="457">
        <f t="shared" si="702"/>
        <v>595</v>
      </c>
      <c r="AP283" s="455">
        <f t="shared" si="703"/>
        <v>1000</v>
      </c>
      <c r="AQ283" s="383">
        <f t="shared" si="704"/>
        <v>342</v>
      </c>
      <c r="AR283" s="383">
        <f t="shared" si="705"/>
        <v>300</v>
      </c>
      <c r="AS283" s="383">
        <f t="shared" si="706"/>
        <v>355</v>
      </c>
      <c r="AT283" s="383">
        <f t="shared" si="707"/>
        <v>385</v>
      </c>
      <c r="AU283" s="383">
        <f t="shared" si="708"/>
        <v>409</v>
      </c>
      <c r="AV283" s="383">
        <f t="shared" si="709"/>
        <v>512</v>
      </c>
      <c r="AW283" s="383">
        <f t="shared" si="710"/>
        <v>434</v>
      </c>
      <c r="AX283" s="383">
        <f t="shared" si="726"/>
        <v>2830</v>
      </c>
      <c r="AY283" s="383"/>
      <c r="AZ283" s="383">
        <f t="shared" si="740"/>
        <v>595</v>
      </c>
      <c r="BA283" s="382">
        <f t="shared" si="727"/>
        <v>1380</v>
      </c>
      <c r="BB283" s="423">
        <v>0</v>
      </c>
      <c r="BC283" s="506">
        <f t="shared" si="720"/>
        <v>550</v>
      </c>
      <c r="BD283" s="382">
        <f t="shared" si="721"/>
        <v>400</v>
      </c>
      <c r="BE283" s="453">
        <f t="shared" si="722"/>
        <v>500</v>
      </c>
      <c r="BF283" s="382">
        <f t="shared" si="728"/>
        <v>-3412</v>
      </c>
      <c r="BG283" s="1882">
        <v>400</v>
      </c>
      <c r="BH283" s="1882">
        <v>700</v>
      </c>
      <c r="BI283" s="1882">
        <v>1000</v>
      </c>
      <c r="BJ283" s="1882">
        <v>1000</v>
      </c>
      <c r="BK283" s="1882">
        <v>248</v>
      </c>
      <c r="BL283" s="1882">
        <v>307</v>
      </c>
      <c r="BM283" s="1882">
        <v>362</v>
      </c>
      <c r="BN283" s="1882">
        <v>388</v>
      </c>
      <c r="BO283" s="1882">
        <v>413</v>
      </c>
      <c r="BP283" s="1882">
        <v>526</v>
      </c>
      <c r="BQ283" s="1882">
        <v>420</v>
      </c>
      <c r="BR283" s="1882">
        <v>449</v>
      </c>
      <c r="BS283" s="1882">
        <v>480</v>
      </c>
      <c r="BT283" s="13"/>
      <c r="BU283" s="384">
        <f t="shared" si="729"/>
        <v>0.25090909090909091</v>
      </c>
      <c r="BV283" s="385">
        <f t="shared" si="730"/>
        <v>3.1338461538461537</v>
      </c>
      <c r="BW283" s="386">
        <f t="shared" si="731"/>
        <v>2.1442857142857141</v>
      </c>
      <c r="BX283" s="3"/>
      <c r="BY283" s="387">
        <f t="shared" si="723"/>
        <v>138</v>
      </c>
      <c r="BZ283" s="382">
        <f t="shared" si="732"/>
        <v>1358</v>
      </c>
      <c r="CA283" s="382">
        <f t="shared" si="733"/>
        <v>1001</v>
      </c>
      <c r="CB283" s="382">
        <f t="shared" si="734"/>
        <v>1380</v>
      </c>
      <c r="CC283" s="382">
        <f t="shared" si="643"/>
        <v>1575</v>
      </c>
      <c r="CD283" s="382">
        <f t="shared" si="644"/>
        <v>1875</v>
      </c>
      <c r="CE283" s="382">
        <f t="shared" si="645"/>
        <v>1217</v>
      </c>
      <c r="CF283" s="382">
        <f t="shared" si="646"/>
        <v>517</v>
      </c>
      <c r="CG283" s="382">
        <f t="shared" si="647"/>
        <v>624</v>
      </c>
      <c r="CH283" s="382">
        <f t="shared" si="648"/>
        <v>702</v>
      </c>
      <c r="CI283" s="382">
        <f t="shared" si="649"/>
        <v>749</v>
      </c>
      <c r="CJ283" s="382">
        <f t="shared" si="650"/>
        <v>873</v>
      </c>
      <c r="CK283" s="388">
        <f t="shared" si="651"/>
        <v>894</v>
      </c>
      <c r="CL283" s="3"/>
      <c r="CM283" s="384">
        <f t="shared" si="724"/>
        <v>1770</v>
      </c>
      <c r="CN283" s="385">
        <f t="shared" si="735"/>
        <v>43</v>
      </c>
      <c r="CO283" s="385">
        <f t="shared" si="711"/>
        <v>879</v>
      </c>
      <c r="CP283" s="385">
        <f t="shared" si="712"/>
        <v>595</v>
      </c>
      <c r="CQ283" s="385">
        <f t="shared" si="713"/>
        <v>1000</v>
      </c>
      <c r="CR283" s="385">
        <f t="shared" si="714"/>
        <v>342</v>
      </c>
      <c r="CS283" s="385">
        <f t="shared" si="715"/>
        <v>300</v>
      </c>
      <c r="CT283" s="385">
        <f t="shared" si="716"/>
        <v>355</v>
      </c>
      <c r="CU283" s="385">
        <f t="shared" si="717"/>
        <v>385</v>
      </c>
      <c r="CV283" s="385">
        <f t="shared" si="718"/>
        <v>409</v>
      </c>
      <c r="CW283" s="385">
        <f t="shared" si="719"/>
        <v>512</v>
      </c>
      <c r="CX283" s="386">
        <f t="shared" si="742"/>
        <v>434</v>
      </c>
      <c r="CY283" s="3"/>
      <c r="CZ283" s="586"/>
      <c r="DA283" s="582"/>
      <c r="DB283" s="391">
        <v>3584</v>
      </c>
      <c r="DC283" s="576">
        <v>7222</v>
      </c>
      <c r="DD283" s="389">
        <v>346</v>
      </c>
      <c r="DE283" s="390">
        <v>278</v>
      </c>
      <c r="DF283" s="390">
        <v>557</v>
      </c>
      <c r="DG283" s="390">
        <v>439</v>
      </c>
      <c r="DH283" s="390">
        <f t="shared" si="736"/>
        <v>477</v>
      </c>
      <c r="DI283" s="390"/>
      <c r="DJ283" s="390"/>
      <c r="DK283" s="390"/>
      <c r="DL283" s="390"/>
      <c r="DM283" s="390"/>
      <c r="DN283" s="390"/>
      <c r="DO283" s="390"/>
      <c r="DP283" s="391">
        <f t="shared" si="737"/>
        <v>2097</v>
      </c>
      <c r="DQ283" s="376"/>
      <c r="DR283" s="376"/>
      <c r="DS283" s="385">
        <v>4</v>
      </c>
      <c r="DT283" s="385">
        <v>4</v>
      </c>
      <c r="DU283" s="385">
        <v>1234</v>
      </c>
      <c r="DV283" s="385" t="s">
        <v>2620</v>
      </c>
      <c r="DW283" s="385">
        <v>71</v>
      </c>
      <c r="DX283" s="385" t="s">
        <v>2667</v>
      </c>
      <c r="DY283" s="385">
        <v>0</v>
      </c>
      <c r="DZ283" s="14">
        <v>105697</v>
      </c>
      <c r="EA283" s="426"/>
      <c r="EB283" s="398">
        <v>19</v>
      </c>
      <c r="EC283" s="398" t="s">
        <v>1369</v>
      </c>
      <c r="ED283" s="398" t="s">
        <v>1370</v>
      </c>
      <c r="EF283" s="601">
        <f t="shared" si="738"/>
        <v>7.5272727272727273</v>
      </c>
      <c r="EG283" s="597">
        <f t="shared" si="739"/>
        <v>550</v>
      </c>
      <c r="EI283" s="605">
        <f t="shared" si="692"/>
        <v>3307</v>
      </c>
    </row>
    <row r="284" spans="1:139" s="372" customFormat="1" ht="16.149999999999999" hidden="1" customHeight="1">
      <c r="A284" s="573" t="s">
        <v>1246</v>
      </c>
      <c r="B284" s="407" t="s">
        <v>1892</v>
      </c>
      <c r="C284" s="530" t="s">
        <v>573</v>
      </c>
      <c r="D284" s="393" t="s">
        <v>544</v>
      </c>
      <c r="E284" s="393" t="s">
        <v>253</v>
      </c>
      <c r="F284" s="393"/>
      <c r="G284" s="395">
        <v>100</v>
      </c>
      <c r="H284" s="393" t="s">
        <v>107</v>
      </c>
      <c r="I284" s="393" t="s">
        <v>546</v>
      </c>
      <c r="J284" s="393" t="s">
        <v>281</v>
      </c>
      <c r="K284" s="393"/>
      <c r="L284" s="393" t="s">
        <v>47</v>
      </c>
      <c r="M284" s="396"/>
      <c r="N284" s="392">
        <v>45350</v>
      </c>
      <c r="O284" s="408">
        <v>3</v>
      </c>
      <c r="P284" s="14">
        <v>93359</v>
      </c>
      <c r="Q284" s="14">
        <v>93359</v>
      </c>
      <c r="R284" s="576">
        <v>2311</v>
      </c>
      <c r="S284" s="391">
        <v>479</v>
      </c>
      <c r="T284" s="382">
        <v>77</v>
      </c>
      <c r="U284" s="382">
        <v>348</v>
      </c>
      <c r="V284" s="423">
        <v>204</v>
      </c>
      <c r="W284" s="1882">
        <v>250</v>
      </c>
      <c r="X284" s="382">
        <f t="shared" si="741"/>
        <v>302</v>
      </c>
      <c r="Y284" s="423">
        <v>0</v>
      </c>
      <c r="Z284" s="1882">
        <v>200</v>
      </c>
      <c r="AA284" s="382">
        <f t="shared" si="725"/>
        <v>102</v>
      </c>
      <c r="AB284" s="423">
        <v>0</v>
      </c>
      <c r="AC284" s="1882">
        <v>100</v>
      </c>
      <c r="AD284" s="569">
        <v>1.875</v>
      </c>
      <c r="AE284" s="569">
        <v>1.875</v>
      </c>
      <c r="AF284" s="382">
        <f t="shared" si="693"/>
        <v>311.25</v>
      </c>
      <c r="AG284" s="382">
        <f t="shared" si="694"/>
        <v>412.5</v>
      </c>
      <c r="AH284" s="382">
        <f t="shared" si="695"/>
        <v>415.5</v>
      </c>
      <c r="AI284" s="382">
        <f t="shared" si="696"/>
        <v>270.25</v>
      </c>
      <c r="AJ284" s="382">
        <f t="shared" si="697"/>
        <v>320.75</v>
      </c>
      <c r="AK284" s="382">
        <f t="shared" si="698"/>
        <v>361</v>
      </c>
      <c r="AL284" s="382">
        <f t="shared" si="699"/>
        <v>385.5</v>
      </c>
      <c r="AM284" s="382">
        <f t="shared" si="700"/>
        <v>345</v>
      </c>
      <c r="AN284" s="453">
        <f t="shared" si="701"/>
        <v>243.875</v>
      </c>
      <c r="AO284" s="457">
        <f t="shared" si="702"/>
        <v>459</v>
      </c>
      <c r="AP284" s="455">
        <f t="shared" si="703"/>
        <v>282</v>
      </c>
      <c r="AQ284" s="383">
        <f t="shared" si="704"/>
        <v>153</v>
      </c>
      <c r="AR284" s="383">
        <f t="shared" si="705"/>
        <v>154</v>
      </c>
      <c r="AS284" s="383">
        <f t="shared" si="706"/>
        <v>183</v>
      </c>
      <c r="AT284" s="383">
        <f t="shared" si="707"/>
        <v>198</v>
      </c>
      <c r="AU284" s="383">
        <f t="shared" si="708"/>
        <v>211</v>
      </c>
      <c r="AV284" s="383">
        <f t="shared" si="709"/>
        <v>159</v>
      </c>
      <c r="AW284" s="383">
        <f t="shared" si="710"/>
        <v>111</v>
      </c>
      <c r="AX284" s="383">
        <f t="shared" si="726"/>
        <v>552</v>
      </c>
      <c r="AY284" s="383"/>
      <c r="AZ284" s="383">
        <f t="shared" si="740"/>
        <v>459</v>
      </c>
      <c r="BA284" s="382">
        <f t="shared" si="727"/>
        <v>2</v>
      </c>
      <c r="BB284" s="423">
        <v>0</v>
      </c>
      <c r="BC284" s="506">
        <f t="shared" si="720"/>
        <v>250</v>
      </c>
      <c r="BD284" s="382">
        <f t="shared" si="721"/>
        <v>200</v>
      </c>
      <c r="BE284" s="453">
        <f t="shared" si="722"/>
        <v>100</v>
      </c>
      <c r="BF284" s="382">
        <f t="shared" si="728"/>
        <v>-682</v>
      </c>
      <c r="BG284" s="1882">
        <v>150</v>
      </c>
      <c r="BH284" s="1882">
        <v>180</v>
      </c>
      <c r="BI284" s="1882">
        <v>150</v>
      </c>
      <c r="BJ284" s="1882">
        <v>300</v>
      </c>
      <c r="BK284" s="1882">
        <v>132</v>
      </c>
      <c r="BL284" s="1882">
        <v>158</v>
      </c>
      <c r="BM284" s="1882">
        <v>186</v>
      </c>
      <c r="BN284" s="1882">
        <v>200</v>
      </c>
      <c r="BO284" s="1882">
        <v>212</v>
      </c>
      <c r="BP284" s="1882">
        <v>152</v>
      </c>
      <c r="BQ284" s="1882">
        <v>105</v>
      </c>
      <c r="BR284" s="1882">
        <v>112</v>
      </c>
      <c r="BS284" s="1882">
        <v>120</v>
      </c>
      <c r="BT284" s="13"/>
      <c r="BU284" s="384">
        <f t="shared" si="729"/>
        <v>1.49</v>
      </c>
      <c r="BV284" s="385">
        <f t="shared" si="730"/>
        <v>2.0133333333333332</v>
      </c>
      <c r="BW284" s="386">
        <f t="shared" si="731"/>
        <v>1.0133333333333334</v>
      </c>
      <c r="BX284" s="3"/>
      <c r="BY284" s="387">
        <f t="shared" si="723"/>
        <v>348</v>
      </c>
      <c r="BZ284" s="382">
        <f t="shared" si="732"/>
        <v>302</v>
      </c>
      <c r="CA284" s="382">
        <f t="shared" si="733"/>
        <v>102</v>
      </c>
      <c r="CB284" s="382">
        <f t="shared" si="734"/>
        <v>2</v>
      </c>
      <c r="CC284" s="382">
        <f t="shared" si="643"/>
        <v>311</v>
      </c>
      <c r="CD284" s="382">
        <f t="shared" si="644"/>
        <v>413</v>
      </c>
      <c r="CE284" s="382">
        <f t="shared" si="645"/>
        <v>416</v>
      </c>
      <c r="CF284" s="382">
        <f t="shared" si="646"/>
        <v>270</v>
      </c>
      <c r="CG284" s="382">
        <f t="shared" si="647"/>
        <v>321</v>
      </c>
      <c r="CH284" s="382">
        <f t="shared" si="648"/>
        <v>361</v>
      </c>
      <c r="CI284" s="382">
        <f t="shared" si="649"/>
        <v>386</v>
      </c>
      <c r="CJ284" s="382">
        <f t="shared" si="650"/>
        <v>345</v>
      </c>
      <c r="CK284" s="388">
        <f t="shared" si="651"/>
        <v>244</v>
      </c>
      <c r="CL284" s="3"/>
      <c r="CM284" s="384">
        <f t="shared" si="724"/>
        <v>204</v>
      </c>
      <c r="CN284" s="385">
        <f t="shared" si="735"/>
        <v>0</v>
      </c>
      <c r="CO284" s="385">
        <f t="shared" si="711"/>
        <v>0</v>
      </c>
      <c r="CP284" s="385">
        <f t="shared" si="712"/>
        <v>459</v>
      </c>
      <c r="CQ284" s="385">
        <f t="shared" si="713"/>
        <v>282</v>
      </c>
      <c r="CR284" s="385">
        <f t="shared" si="714"/>
        <v>153</v>
      </c>
      <c r="CS284" s="385">
        <f t="shared" si="715"/>
        <v>154</v>
      </c>
      <c r="CT284" s="385">
        <f t="shared" si="716"/>
        <v>183</v>
      </c>
      <c r="CU284" s="385">
        <f t="shared" si="717"/>
        <v>198</v>
      </c>
      <c r="CV284" s="385">
        <f t="shared" si="718"/>
        <v>211</v>
      </c>
      <c r="CW284" s="385">
        <f t="shared" si="719"/>
        <v>159</v>
      </c>
      <c r="CX284" s="386">
        <f t="shared" si="742"/>
        <v>111</v>
      </c>
      <c r="CY284" s="3"/>
      <c r="CZ284" s="586"/>
      <c r="DA284" s="582"/>
      <c r="DB284" s="391">
        <v>203</v>
      </c>
      <c r="DC284" s="576">
        <v>2311</v>
      </c>
      <c r="DD284" s="389">
        <v>77</v>
      </c>
      <c r="DE284" s="390">
        <v>72</v>
      </c>
      <c r="DF284" s="390">
        <v>164</v>
      </c>
      <c r="DG284" s="390">
        <v>89</v>
      </c>
      <c r="DH284" s="390">
        <f t="shared" si="736"/>
        <v>77</v>
      </c>
      <c r="DI284" s="390"/>
      <c r="DJ284" s="390"/>
      <c r="DK284" s="390"/>
      <c r="DL284" s="390"/>
      <c r="DM284" s="390"/>
      <c r="DN284" s="390"/>
      <c r="DO284" s="390"/>
      <c r="DP284" s="391">
        <f t="shared" si="737"/>
        <v>479</v>
      </c>
      <c r="DQ284" s="376"/>
      <c r="DR284" s="376"/>
      <c r="DS284" s="385">
        <v>4</v>
      </c>
      <c r="DT284" s="385">
        <v>4</v>
      </c>
      <c r="DU284" s="385">
        <v>1232</v>
      </c>
      <c r="DV284" s="385" t="s">
        <v>2620</v>
      </c>
      <c r="DW284" s="385">
        <v>71</v>
      </c>
      <c r="DX284" s="385" t="s">
        <v>2667</v>
      </c>
      <c r="DY284" s="385">
        <v>0</v>
      </c>
      <c r="DZ284" s="14">
        <v>93359</v>
      </c>
      <c r="EA284" s="426"/>
      <c r="EB284" s="398">
        <v>18</v>
      </c>
      <c r="EC284" s="398" t="s">
        <v>1895</v>
      </c>
      <c r="ED284" s="398" t="s">
        <v>1896</v>
      </c>
      <c r="EF284" s="601">
        <f t="shared" si="738"/>
        <v>41.76</v>
      </c>
      <c r="EG284" s="597">
        <f t="shared" si="739"/>
        <v>250</v>
      </c>
      <c r="EI284" s="605">
        <f t="shared" si="692"/>
        <v>629</v>
      </c>
    </row>
    <row r="285" spans="1:139" s="372" customFormat="1" ht="16.149999999999999" hidden="1" customHeight="1">
      <c r="A285" s="573" t="s">
        <v>1246</v>
      </c>
      <c r="B285" s="407" t="s">
        <v>1932</v>
      </c>
      <c r="C285" s="530" t="s">
        <v>574</v>
      </c>
      <c r="D285" s="393" t="s">
        <v>544</v>
      </c>
      <c r="E285" s="393" t="s">
        <v>489</v>
      </c>
      <c r="F285" s="393"/>
      <c r="G285" s="395">
        <v>105</v>
      </c>
      <c r="H285" s="393" t="s">
        <v>55</v>
      </c>
      <c r="I285" s="393" t="s">
        <v>546</v>
      </c>
      <c r="J285" s="393" t="s">
        <v>559</v>
      </c>
      <c r="K285" s="393"/>
      <c r="L285" s="393" t="s">
        <v>47</v>
      </c>
      <c r="M285" s="396"/>
      <c r="N285" s="392">
        <v>45436</v>
      </c>
      <c r="O285" s="408">
        <v>3</v>
      </c>
      <c r="P285" s="14">
        <v>112954</v>
      </c>
      <c r="Q285" s="14">
        <v>112954</v>
      </c>
      <c r="R285" s="576">
        <v>4338</v>
      </c>
      <c r="S285" s="391">
        <v>837</v>
      </c>
      <c r="T285" s="382">
        <v>159</v>
      </c>
      <c r="U285" s="382">
        <v>898</v>
      </c>
      <c r="V285" s="423">
        <v>491</v>
      </c>
      <c r="W285" s="1882">
        <v>350</v>
      </c>
      <c r="X285" s="382">
        <f t="shared" si="741"/>
        <v>1039</v>
      </c>
      <c r="Y285" s="423">
        <v>0</v>
      </c>
      <c r="Z285" s="1882">
        <v>300</v>
      </c>
      <c r="AA285" s="382">
        <f t="shared" si="725"/>
        <v>739</v>
      </c>
      <c r="AB285" s="423">
        <v>545</v>
      </c>
      <c r="AC285" s="1882">
        <v>270</v>
      </c>
      <c r="AD285" s="569">
        <v>1.875</v>
      </c>
      <c r="AE285" s="569">
        <v>1.875</v>
      </c>
      <c r="AF285" s="382">
        <f t="shared" si="693"/>
        <v>1300</v>
      </c>
      <c r="AG285" s="382">
        <f t="shared" si="694"/>
        <v>1500</v>
      </c>
      <c r="AH285" s="382">
        <f t="shared" si="695"/>
        <v>973.25</v>
      </c>
      <c r="AI285" s="382">
        <f t="shared" si="696"/>
        <v>410.625</v>
      </c>
      <c r="AJ285" s="382">
        <f t="shared" si="697"/>
        <v>494.125</v>
      </c>
      <c r="AK285" s="382">
        <f t="shared" si="698"/>
        <v>556.5</v>
      </c>
      <c r="AL285" s="382">
        <f t="shared" si="699"/>
        <v>593.25</v>
      </c>
      <c r="AM285" s="382">
        <f t="shared" si="700"/>
        <v>584.125</v>
      </c>
      <c r="AN285" s="453">
        <f t="shared" si="701"/>
        <v>522.5</v>
      </c>
      <c r="AO285" s="457">
        <f t="shared" si="702"/>
        <v>516</v>
      </c>
      <c r="AP285" s="455">
        <f t="shared" si="703"/>
        <v>800</v>
      </c>
      <c r="AQ285" s="383">
        <f t="shared" si="704"/>
        <v>273</v>
      </c>
      <c r="AR285" s="383">
        <f t="shared" si="705"/>
        <v>238</v>
      </c>
      <c r="AS285" s="383">
        <f t="shared" si="706"/>
        <v>281</v>
      </c>
      <c r="AT285" s="383">
        <f t="shared" si="707"/>
        <v>306</v>
      </c>
      <c r="AU285" s="383">
        <f t="shared" si="708"/>
        <v>323</v>
      </c>
      <c r="AV285" s="383">
        <f t="shared" si="709"/>
        <v>299</v>
      </c>
      <c r="AW285" s="383">
        <f t="shared" si="710"/>
        <v>265</v>
      </c>
      <c r="AX285" s="383">
        <f t="shared" si="726"/>
        <v>1934</v>
      </c>
      <c r="AY285" s="383"/>
      <c r="AZ285" s="383">
        <f t="shared" si="740"/>
        <v>516</v>
      </c>
      <c r="BA285" s="382">
        <f t="shared" si="727"/>
        <v>1014</v>
      </c>
      <c r="BB285" s="423">
        <v>0</v>
      </c>
      <c r="BC285" s="506">
        <f t="shared" si="720"/>
        <v>350</v>
      </c>
      <c r="BD285" s="382">
        <f t="shared" si="721"/>
        <v>300</v>
      </c>
      <c r="BE285" s="453">
        <f t="shared" si="722"/>
        <v>270</v>
      </c>
      <c r="BF285" s="382">
        <f t="shared" si="728"/>
        <v>-1652</v>
      </c>
      <c r="BG285" s="1882">
        <v>230</v>
      </c>
      <c r="BH285" s="1882">
        <v>600</v>
      </c>
      <c r="BI285" s="1882">
        <v>800</v>
      </c>
      <c r="BJ285" s="1882">
        <v>800</v>
      </c>
      <c r="BK285" s="1882">
        <v>198</v>
      </c>
      <c r="BL285" s="1882">
        <v>243</v>
      </c>
      <c r="BM285" s="1882">
        <v>287</v>
      </c>
      <c r="BN285" s="1882">
        <v>308</v>
      </c>
      <c r="BO285" s="1882">
        <v>326</v>
      </c>
      <c r="BP285" s="1882">
        <v>295</v>
      </c>
      <c r="BQ285" s="1882">
        <v>260</v>
      </c>
      <c r="BR285" s="1882">
        <v>278</v>
      </c>
      <c r="BS285" s="1882">
        <v>297</v>
      </c>
      <c r="BT285" s="13"/>
      <c r="BU285" s="384">
        <f t="shared" si="729"/>
        <v>2.9185185185185185</v>
      </c>
      <c r="BV285" s="385">
        <f t="shared" si="730"/>
        <v>3.8962500000000002</v>
      </c>
      <c r="BW285" s="386">
        <f t="shared" si="731"/>
        <v>2.3983333333333334</v>
      </c>
      <c r="BX285" s="3"/>
      <c r="BY285" s="387">
        <f t="shared" si="723"/>
        <v>898</v>
      </c>
      <c r="BZ285" s="382">
        <f t="shared" si="732"/>
        <v>1039</v>
      </c>
      <c r="CA285" s="382">
        <f t="shared" si="733"/>
        <v>739</v>
      </c>
      <c r="CB285" s="382">
        <f t="shared" si="734"/>
        <v>1014</v>
      </c>
      <c r="CC285" s="382">
        <f t="shared" si="643"/>
        <v>1300</v>
      </c>
      <c r="CD285" s="382">
        <f t="shared" si="644"/>
        <v>1500</v>
      </c>
      <c r="CE285" s="382">
        <f t="shared" si="645"/>
        <v>973</v>
      </c>
      <c r="CF285" s="382">
        <f t="shared" si="646"/>
        <v>411</v>
      </c>
      <c r="CG285" s="382">
        <f t="shared" si="647"/>
        <v>494</v>
      </c>
      <c r="CH285" s="382">
        <f t="shared" si="648"/>
        <v>557</v>
      </c>
      <c r="CI285" s="382">
        <f t="shared" si="649"/>
        <v>593</v>
      </c>
      <c r="CJ285" s="382">
        <f t="shared" si="650"/>
        <v>584</v>
      </c>
      <c r="CK285" s="388">
        <f t="shared" si="651"/>
        <v>523</v>
      </c>
      <c r="CL285" s="3"/>
      <c r="CM285" s="384">
        <f t="shared" si="724"/>
        <v>491</v>
      </c>
      <c r="CN285" s="385">
        <f t="shared" si="735"/>
        <v>0</v>
      </c>
      <c r="CO285" s="385">
        <f t="shared" si="711"/>
        <v>545</v>
      </c>
      <c r="CP285" s="385">
        <f t="shared" si="712"/>
        <v>516</v>
      </c>
      <c r="CQ285" s="385">
        <f t="shared" si="713"/>
        <v>800</v>
      </c>
      <c r="CR285" s="385">
        <f t="shared" si="714"/>
        <v>273</v>
      </c>
      <c r="CS285" s="385">
        <f t="shared" si="715"/>
        <v>238</v>
      </c>
      <c r="CT285" s="385">
        <f t="shared" si="716"/>
        <v>281</v>
      </c>
      <c r="CU285" s="385">
        <f t="shared" si="717"/>
        <v>306</v>
      </c>
      <c r="CV285" s="385">
        <f t="shared" si="718"/>
        <v>323</v>
      </c>
      <c r="CW285" s="385">
        <f t="shared" si="719"/>
        <v>299</v>
      </c>
      <c r="CX285" s="386">
        <f t="shared" si="742"/>
        <v>265</v>
      </c>
      <c r="CY285" s="3"/>
      <c r="CZ285" s="586"/>
      <c r="DA285" s="582"/>
      <c r="DB285" s="391">
        <v>1794</v>
      </c>
      <c r="DC285" s="576">
        <v>4338</v>
      </c>
      <c r="DD285" s="389">
        <v>122</v>
      </c>
      <c r="DE285" s="390">
        <v>87</v>
      </c>
      <c r="DF285" s="390">
        <v>168</v>
      </c>
      <c r="DG285" s="390">
        <v>301</v>
      </c>
      <c r="DH285" s="390">
        <f t="shared" si="736"/>
        <v>159</v>
      </c>
      <c r="DI285" s="390"/>
      <c r="DJ285" s="390"/>
      <c r="DK285" s="390"/>
      <c r="DL285" s="390"/>
      <c r="DM285" s="390"/>
      <c r="DN285" s="390"/>
      <c r="DO285" s="390"/>
      <c r="DP285" s="391">
        <f t="shared" si="737"/>
        <v>837</v>
      </c>
      <c r="DQ285" s="376"/>
      <c r="DR285" s="376"/>
      <c r="DS285" s="385">
        <v>4</v>
      </c>
      <c r="DT285" s="385">
        <v>4</v>
      </c>
      <c r="DU285" s="385">
        <v>1235</v>
      </c>
      <c r="DV285" s="385" t="s">
        <v>2620</v>
      </c>
      <c r="DW285" s="385">
        <v>73</v>
      </c>
      <c r="DX285" s="385" t="s">
        <v>2670</v>
      </c>
      <c r="DY285" s="385">
        <v>0</v>
      </c>
      <c r="DZ285" s="14">
        <v>112954</v>
      </c>
      <c r="EA285" s="426"/>
      <c r="EB285" s="398">
        <v>19</v>
      </c>
      <c r="EC285" s="398" t="s">
        <v>1369</v>
      </c>
      <c r="ED285" s="398" t="s">
        <v>1370</v>
      </c>
      <c r="EF285" s="601">
        <f t="shared" si="738"/>
        <v>76.971428571428575</v>
      </c>
      <c r="EG285" s="597">
        <f t="shared" si="739"/>
        <v>350</v>
      </c>
      <c r="EI285" s="605">
        <f t="shared" si="692"/>
        <v>2093</v>
      </c>
    </row>
    <row r="286" spans="1:139" s="372" customFormat="1" ht="16.149999999999999" hidden="1" customHeight="1">
      <c r="A286" s="573" t="s">
        <v>1447</v>
      </c>
      <c r="B286" s="407" t="s">
        <v>1947</v>
      </c>
      <c r="C286" s="407" t="s">
        <v>1947</v>
      </c>
      <c r="D286" s="393" t="s">
        <v>51</v>
      </c>
      <c r="E286" s="393" t="s">
        <v>1948</v>
      </c>
      <c r="F286" s="393" t="s">
        <v>1950</v>
      </c>
      <c r="G286" s="395">
        <v>91</v>
      </c>
      <c r="H286" s="393" t="s">
        <v>107</v>
      </c>
      <c r="I286" s="393" t="s">
        <v>1949</v>
      </c>
      <c r="J286" s="393" t="s">
        <v>1951</v>
      </c>
      <c r="K286" s="393"/>
      <c r="L286" s="393" t="s">
        <v>2130</v>
      </c>
      <c r="M286" s="396"/>
      <c r="N286" s="392">
        <v>45462</v>
      </c>
      <c r="O286" s="408">
        <v>3</v>
      </c>
      <c r="P286" s="14">
        <v>42436</v>
      </c>
      <c r="Q286" s="14">
        <v>42436</v>
      </c>
      <c r="R286" s="576">
        <v>500</v>
      </c>
      <c r="S286" s="391">
        <v>200</v>
      </c>
      <c r="T286" s="382">
        <v>0</v>
      </c>
      <c r="U286" s="382">
        <v>298</v>
      </c>
      <c r="V286" s="423">
        <v>0</v>
      </c>
      <c r="W286" s="1882">
        <v>198</v>
      </c>
      <c r="X286" s="382">
        <f t="shared" si="741"/>
        <v>100</v>
      </c>
      <c r="Y286" s="423">
        <v>0</v>
      </c>
      <c r="Z286" s="1882">
        <v>0</v>
      </c>
      <c r="AA286" s="382">
        <f t="shared" si="725"/>
        <v>100</v>
      </c>
      <c r="AB286" s="423">
        <v>400</v>
      </c>
      <c r="AC286" s="1882">
        <v>200</v>
      </c>
      <c r="AD286" s="569">
        <v>1.875</v>
      </c>
      <c r="AE286" s="569">
        <v>1.875</v>
      </c>
      <c r="AF286" s="382">
        <f t="shared" si="693"/>
        <v>24.5</v>
      </c>
      <c r="AG286" s="382">
        <f t="shared" si="694"/>
        <v>54.25</v>
      </c>
      <c r="AH286" s="382">
        <f t="shared" si="695"/>
        <v>38.75</v>
      </c>
      <c r="AI286" s="382">
        <f t="shared" si="696"/>
        <v>22.25</v>
      </c>
      <c r="AJ286" s="382">
        <f t="shared" si="697"/>
        <v>28.875</v>
      </c>
      <c r="AK286" s="382">
        <f t="shared" si="698"/>
        <v>27.5</v>
      </c>
      <c r="AL286" s="382">
        <f t="shared" si="699"/>
        <v>28.625</v>
      </c>
      <c r="AM286" s="382">
        <f t="shared" si="700"/>
        <v>36.5</v>
      </c>
      <c r="AN286" s="453">
        <f t="shared" si="701"/>
        <v>38.375</v>
      </c>
      <c r="AO286" s="457">
        <f t="shared" si="702"/>
        <v>0</v>
      </c>
      <c r="AP286" s="455">
        <f t="shared" si="703"/>
        <v>0</v>
      </c>
      <c r="AQ286" s="383">
        <f t="shared" si="704"/>
        <v>0</v>
      </c>
      <c r="AR286" s="383">
        <f t="shared" si="705"/>
        <v>0</v>
      </c>
      <c r="AS286" s="383">
        <f t="shared" si="706"/>
        <v>0</v>
      </c>
      <c r="AT286" s="383">
        <f t="shared" si="707"/>
        <v>10</v>
      </c>
      <c r="AU286" s="383">
        <f t="shared" si="708"/>
        <v>18</v>
      </c>
      <c r="AV286" s="383">
        <f t="shared" si="709"/>
        <v>20</v>
      </c>
      <c r="AW286" s="383">
        <f t="shared" si="710"/>
        <v>20</v>
      </c>
      <c r="AX286" s="383">
        <f t="shared" si="726"/>
        <v>698</v>
      </c>
      <c r="AY286" s="383"/>
      <c r="AZ286" s="383">
        <f t="shared" si="740"/>
        <v>0</v>
      </c>
      <c r="BA286" s="382">
        <f t="shared" si="727"/>
        <v>300</v>
      </c>
      <c r="BB286" s="423">
        <v>0</v>
      </c>
      <c r="BC286" s="506">
        <f t="shared" si="720"/>
        <v>198</v>
      </c>
      <c r="BD286" s="382">
        <f t="shared" si="721"/>
        <v>0</v>
      </c>
      <c r="BE286" s="453">
        <f t="shared" si="722"/>
        <v>200</v>
      </c>
      <c r="BF286" s="382">
        <f t="shared" si="728"/>
        <v>-328</v>
      </c>
      <c r="BG286" s="1882">
        <v>200</v>
      </c>
      <c r="BH286" s="1882">
        <v>0</v>
      </c>
      <c r="BI286" s="1882">
        <v>28</v>
      </c>
      <c r="BJ286" s="1882">
        <v>30</v>
      </c>
      <c r="BK286" s="1882">
        <v>10</v>
      </c>
      <c r="BL286" s="1882">
        <v>14</v>
      </c>
      <c r="BM286" s="1882">
        <v>17</v>
      </c>
      <c r="BN286" s="1882">
        <v>12</v>
      </c>
      <c r="BO286" s="1882">
        <v>19</v>
      </c>
      <c r="BP286" s="1882">
        <v>20</v>
      </c>
      <c r="BQ286" s="1882">
        <v>21</v>
      </c>
      <c r="BR286" s="1882">
        <v>22</v>
      </c>
      <c r="BS286" s="1882">
        <v>24</v>
      </c>
      <c r="BT286" s="13"/>
      <c r="BU286" s="384">
        <f t="shared" si="729"/>
        <v>2.5</v>
      </c>
      <c r="BV286" s="385">
        <f t="shared" si="730"/>
        <v>1.5</v>
      </c>
      <c r="BW286" s="386">
        <f t="shared" si="731"/>
        <v>0.5</v>
      </c>
      <c r="BX286" s="3"/>
      <c r="BY286" s="387">
        <f t="shared" si="723"/>
        <v>298</v>
      </c>
      <c r="BZ286" s="382">
        <f t="shared" si="732"/>
        <v>100</v>
      </c>
      <c r="CA286" s="382">
        <f t="shared" si="733"/>
        <v>100</v>
      </c>
      <c r="CB286" s="382">
        <f t="shared" si="734"/>
        <v>300</v>
      </c>
      <c r="CC286" s="382">
        <f t="shared" si="643"/>
        <v>100</v>
      </c>
      <c r="CD286" s="382">
        <f t="shared" si="644"/>
        <v>100</v>
      </c>
      <c r="CE286" s="382">
        <f t="shared" si="645"/>
        <v>72</v>
      </c>
      <c r="CF286" s="382">
        <f t="shared" si="646"/>
        <v>42</v>
      </c>
      <c r="CG286" s="382">
        <f t="shared" si="647"/>
        <v>32</v>
      </c>
      <c r="CH286" s="382">
        <f t="shared" si="648"/>
        <v>28</v>
      </c>
      <c r="CI286" s="382">
        <f t="shared" si="649"/>
        <v>29</v>
      </c>
      <c r="CJ286" s="382">
        <f t="shared" si="650"/>
        <v>37</v>
      </c>
      <c r="CK286" s="388">
        <f t="shared" si="651"/>
        <v>38</v>
      </c>
      <c r="CL286" s="3"/>
      <c r="CM286" s="384">
        <f t="shared" si="724"/>
        <v>0</v>
      </c>
      <c r="CN286" s="385">
        <f t="shared" si="735"/>
        <v>0</v>
      </c>
      <c r="CO286" s="385">
        <f t="shared" si="711"/>
        <v>400</v>
      </c>
      <c r="CP286" s="385">
        <f t="shared" si="712"/>
        <v>0</v>
      </c>
      <c r="CQ286" s="385">
        <f t="shared" si="713"/>
        <v>0</v>
      </c>
      <c r="CR286" s="385">
        <f t="shared" si="714"/>
        <v>0</v>
      </c>
      <c r="CS286" s="385">
        <f t="shared" si="715"/>
        <v>0</v>
      </c>
      <c r="CT286" s="385">
        <f t="shared" si="716"/>
        <v>0</v>
      </c>
      <c r="CU286" s="385">
        <f t="shared" si="717"/>
        <v>10</v>
      </c>
      <c r="CV286" s="385">
        <f t="shared" si="718"/>
        <v>18</v>
      </c>
      <c r="CW286" s="385">
        <f t="shared" si="719"/>
        <v>20</v>
      </c>
      <c r="CX286" s="386">
        <f t="shared" si="742"/>
        <v>20</v>
      </c>
      <c r="CY286" s="3"/>
      <c r="CZ286" s="586"/>
      <c r="DA286" s="582"/>
      <c r="DB286" s="391">
        <v>0</v>
      </c>
      <c r="DC286" s="576">
        <v>500</v>
      </c>
      <c r="DD286" s="389">
        <v>0</v>
      </c>
      <c r="DE286" s="390">
        <v>0</v>
      </c>
      <c r="DF286" s="390">
        <v>0</v>
      </c>
      <c r="DG286" s="390">
        <v>200</v>
      </c>
      <c r="DH286" s="390">
        <f t="shared" si="736"/>
        <v>0</v>
      </c>
      <c r="DI286" s="390"/>
      <c r="DJ286" s="390"/>
      <c r="DK286" s="390"/>
      <c r="DL286" s="390"/>
      <c r="DM286" s="390"/>
      <c r="DN286" s="390"/>
      <c r="DO286" s="390"/>
      <c r="DP286" s="391">
        <f t="shared" si="737"/>
        <v>200</v>
      </c>
      <c r="DQ286" s="376"/>
      <c r="DR286" s="376"/>
      <c r="DS286" s="385">
        <v>3</v>
      </c>
      <c r="DT286" s="385">
        <v>2</v>
      </c>
      <c r="DU286" s="385">
        <v>1860</v>
      </c>
      <c r="DV286" s="385" t="s">
        <v>2620</v>
      </c>
      <c r="DW286" s="385">
        <v>71</v>
      </c>
      <c r="DX286" s="385" t="s">
        <v>2671</v>
      </c>
      <c r="DY286" s="385">
        <v>0</v>
      </c>
      <c r="DZ286" s="14">
        <v>42436</v>
      </c>
      <c r="EA286" s="426"/>
      <c r="EB286" s="398">
        <v>16</v>
      </c>
      <c r="EC286" s="398" t="s">
        <v>1376</v>
      </c>
      <c r="ED286" s="398" t="s">
        <v>1374</v>
      </c>
      <c r="EF286" s="601">
        <f t="shared" si="738"/>
        <v>45.151515151515149</v>
      </c>
      <c r="EG286" s="597">
        <f t="shared" si="739"/>
        <v>198</v>
      </c>
      <c r="EI286" s="605">
        <f t="shared" si="692"/>
        <v>698</v>
      </c>
    </row>
    <row r="287" spans="1:139" s="372" customFormat="1" ht="16.149999999999999" hidden="1" customHeight="1">
      <c r="A287" s="573" t="s">
        <v>2535</v>
      </c>
      <c r="B287" s="588" t="s">
        <v>2530</v>
      </c>
      <c r="C287" s="588" t="s">
        <v>2530</v>
      </c>
      <c r="D287" s="590" t="s">
        <v>2534</v>
      </c>
      <c r="E287" s="590" t="s">
        <v>2531</v>
      </c>
      <c r="F287" s="590"/>
      <c r="G287" s="591">
        <v>88</v>
      </c>
      <c r="H287" s="590" t="s">
        <v>73</v>
      </c>
      <c r="I287" s="590" t="s">
        <v>2532</v>
      </c>
      <c r="J287" s="590" t="s">
        <v>2533</v>
      </c>
      <c r="K287" s="393"/>
      <c r="L287" s="393"/>
      <c r="M287" s="396"/>
      <c r="N287" s="392">
        <v>46045</v>
      </c>
      <c r="O287" s="408">
        <v>3</v>
      </c>
      <c r="P287" s="14">
        <v>132257</v>
      </c>
      <c r="Q287" s="14">
        <v>132257</v>
      </c>
      <c r="R287" s="576"/>
      <c r="S287" s="391">
        <v>0</v>
      </c>
      <c r="T287" s="382">
        <v>0</v>
      </c>
      <c r="U287" s="382">
        <v>0</v>
      </c>
      <c r="V287" s="423">
        <v>28</v>
      </c>
      <c r="W287" s="1882">
        <v>4</v>
      </c>
      <c r="X287" s="382">
        <f t="shared" si="741"/>
        <v>24</v>
      </c>
      <c r="Y287" s="423">
        <v>0</v>
      </c>
      <c r="Z287" s="1882">
        <v>4</v>
      </c>
      <c r="AA287" s="382">
        <f t="shared" si="725"/>
        <v>20</v>
      </c>
      <c r="AB287" s="423">
        <v>0</v>
      </c>
      <c r="AC287" s="1882">
        <v>4</v>
      </c>
      <c r="AD287" s="569">
        <v>1.875</v>
      </c>
      <c r="AE287" s="569">
        <v>1.875</v>
      </c>
      <c r="AF287" s="382">
        <f>IF($AD287&lt;=1,$AD287*BG287,IF($AD287&lt;=2,BG287+(($AD287-1)*BH287),BG287+BH287+BI287))</f>
        <v>7.5</v>
      </c>
      <c r="AG287" s="382">
        <f>IF($AD287&lt;=1,$AD287*BH287,IF($AD287&lt;=2,BH287+(($AD287-1)*BI287),BH287+BI287+BJ287))</f>
        <v>7.5</v>
      </c>
      <c r="AH287" s="382">
        <f>IF($AD287&lt;=1,$AD287*BI287,IF($AD287&lt;=2,BI287+(($AD287-1)*BJ287),BI287+BJ287+BK287))</f>
        <v>7.5</v>
      </c>
      <c r="AI287" s="382">
        <f>IF($AD287&lt;=1,$AD287*BJ287,IF($AD287&lt;=2,BJ287+(($AD287-1)*BK287),BJ287+BK287+BL287))</f>
        <v>5.75</v>
      </c>
      <c r="AJ287" s="382">
        <f>IF($AD287&lt;=1,$AD287*BK287,IF($AD287&lt;=2,BK287+(($AD287-1)*BL287),BK287+BL287+BM287))</f>
        <v>3.75</v>
      </c>
      <c r="AK287" s="382">
        <f>IF($AE287&lt;=1,$AE287*BL287,IF($AE287&lt;=2,BL287+(($AE287-1)*BM287),BL287+BM287+BN287))</f>
        <v>3.75</v>
      </c>
      <c r="AL287" s="382">
        <f>IF($AE287&lt;=1,$AE287*BM287,IF($AE287&lt;=2,BM287+(($AE287-1)*BN287),BM287+BN287+BO287))</f>
        <v>5.5</v>
      </c>
      <c r="AM287" s="382">
        <f>IF($AE287&lt;=1,$AE287*BN287,IF($AE287&lt;=2,BN287+(($AE287-1)*BO287),BN287+BO287+BP287))</f>
        <v>7.5</v>
      </c>
      <c r="AN287" s="453">
        <f>IF($AD287&lt;=1,$AD287*BO287,IF($AD287&lt;=2,BO287+(($AD287-1)*BP287),BO287+BP287+BQ287))</f>
        <v>7.5</v>
      </c>
      <c r="AO287" s="457">
        <f>ROUND(IF(AA287-AC287-AF287&gt;0,0,AF287+AC287-AA287),0)</f>
        <v>0</v>
      </c>
      <c r="AP287" s="455">
        <f t="shared" ref="AP287:AW287" si="743">ROUND(IF(CB287-AG287-BG287&gt;0,0,BG287+AG287-CB287),0)</f>
        <v>0</v>
      </c>
      <c r="AQ287" s="383">
        <f t="shared" si="743"/>
        <v>0</v>
      </c>
      <c r="AR287" s="383">
        <f t="shared" si="743"/>
        <v>2</v>
      </c>
      <c r="AS287" s="383">
        <f t="shared" si="743"/>
        <v>2</v>
      </c>
      <c r="AT287" s="383">
        <f t="shared" si="743"/>
        <v>2</v>
      </c>
      <c r="AU287" s="383">
        <f t="shared" si="743"/>
        <v>4</v>
      </c>
      <c r="AV287" s="383">
        <f t="shared" si="743"/>
        <v>4</v>
      </c>
      <c r="AW287" s="383">
        <f t="shared" si="743"/>
        <v>4</v>
      </c>
      <c r="AX287" s="383">
        <f t="shared" si="726"/>
        <v>28</v>
      </c>
      <c r="AY287" s="383"/>
      <c r="AZ287" s="383">
        <f t="shared" si="740"/>
        <v>0</v>
      </c>
      <c r="BA287" s="382">
        <f t="shared" si="727"/>
        <v>16</v>
      </c>
      <c r="BB287" s="423">
        <v>0</v>
      </c>
      <c r="BC287" s="506">
        <f t="shared" si="720"/>
        <v>4</v>
      </c>
      <c r="BD287" s="382">
        <f t="shared" si="721"/>
        <v>4</v>
      </c>
      <c r="BE287" s="453">
        <f t="shared" si="722"/>
        <v>4</v>
      </c>
      <c r="BF287" s="382">
        <f t="shared" si="728"/>
        <v>-24</v>
      </c>
      <c r="BG287" s="1882">
        <v>4</v>
      </c>
      <c r="BH287" s="1882">
        <v>4</v>
      </c>
      <c r="BI287" s="1882">
        <v>4</v>
      </c>
      <c r="BJ287" s="1882">
        <v>4</v>
      </c>
      <c r="BK287" s="1882">
        <v>2</v>
      </c>
      <c r="BL287" s="1882">
        <v>2</v>
      </c>
      <c r="BM287" s="1882">
        <v>2</v>
      </c>
      <c r="BN287" s="1882">
        <v>4</v>
      </c>
      <c r="BO287" s="1882">
        <v>4</v>
      </c>
      <c r="BP287" s="1882">
        <v>4</v>
      </c>
      <c r="BQ287" s="1882">
        <v>4</v>
      </c>
      <c r="BR287" s="1882">
        <v>4</v>
      </c>
      <c r="BS287" s="1882">
        <v>4</v>
      </c>
      <c r="BT287" s="13"/>
      <c r="BU287" s="384">
        <f t="shared" si="729"/>
        <v>0</v>
      </c>
      <c r="BV287" s="385">
        <f t="shared" si="730"/>
        <v>6</v>
      </c>
      <c r="BW287" s="386">
        <f t="shared" si="731"/>
        <v>5</v>
      </c>
      <c r="BX287" s="3"/>
      <c r="BY287" s="387">
        <f t="shared" si="723"/>
        <v>0</v>
      </c>
      <c r="BZ287" s="382">
        <f t="shared" si="732"/>
        <v>24</v>
      </c>
      <c r="CA287" s="382">
        <f t="shared" si="733"/>
        <v>20</v>
      </c>
      <c r="CB287" s="382">
        <f t="shared" si="734"/>
        <v>16</v>
      </c>
      <c r="CC287" s="382">
        <f t="shared" si="643"/>
        <v>12</v>
      </c>
      <c r="CD287" s="382">
        <f t="shared" si="644"/>
        <v>8</v>
      </c>
      <c r="CE287" s="382">
        <f t="shared" si="645"/>
        <v>6</v>
      </c>
      <c r="CF287" s="382">
        <f t="shared" si="646"/>
        <v>4</v>
      </c>
      <c r="CG287" s="382">
        <f t="shared" si="647"/>
        <v>4</v>
      </c>
      <c r="CH287" s="382">
        <f t="shared" si="648"/>
        <v>6</v>
      </c>
      <c r="CI287" s="382">
        <f t="shared" si="649"/>
        <v>8</v>
      </c>
      <c r="CJ287" s="382">
        <f t="shared" si="650"/>
        <v>8</v>
      </c>
      <c r="CK287" s="388">
        <f t="shared" si="651"/>
        <v>8</v>
      </c>
      <c r="CL287" s="3"/>
      <c r="CM287" s="384">
        <f t="shared" si="724"/>
        <v>28</v>
      </c>
      <c r="CN287" s="385">
        <f t="shared" si="735"/>
        <v>0</v>
      </c>
      <c r="CO287" s="385">
        <f t="shared" ref="CO287:CW287" si="744">AO287</f>
        <v>0</v>
      </c>
      <c r="CP287" s="385">
        <f t="shared" si="744"/>
        <v>0</v>
      </c>
      <c r="CQ287" s="385">
        <f t="shared" si="744"/>
        <v>0</v>
      </c>
      <c r="CR287" s="385">
        <f t="shared" si="744"/>
        <v>2</v>
      </c>
      <c r="CS287" s="385">
        <f t="shared" si="744"/>
        <v>2</v>
      </c>
      <c r="CT287" s="385">
        <f t="shared" si="744"/>
        <v>2</v>
      </c>
      <c r="CU287" s="385">
        <f t="shared" si="744"/>
        <v>4</v>
      </c>
      <c r="CV287" s="385">
        <f t="shared" si="744"/>
        <v>4</v>
      </c>
      <c r="CW287" s="385">
        <f t="shared" si="744"/>
        <v>4</v>
      </c>
      <c r="CX287" s="386">
        <f t="shared" si="742"/>
        <v>4</v>
      </c>
      <c r="CY287" s="3"/>
      <c r="CZ287" s="586"/>
      <c r="DA287" s="582"/>
      <c r="DB287" s="391"/>
      <c r="DC287" s="576"/>
      <c r="DD287" s="389">
        <v>0</v>
      </c>
      <c r="DE287" s="390">
        <v>0</v>
      </c>
      <c r="DF287" s="390">
        <v>0</v>
      </c>
      <c r="DG287" s="390">
        <v>0</v>
      </c>
      <c r="DH287" s="390">
        <f t="shared" si="736"/>
        <v>0</v>
      </c>
      <c r="DI287" s="390"/>
      <c r="DJ287" s="390"/>
      <c r="DK287" s="390"/>
      <c r="DL287" s="390"/>
      <c r="DM287" s="390"/>
      <c r="DN287" s="390"/>
      <c r="DO287" s="390"/>
      <c r="DP287" s="391">
        <f t="shared" si="737"/>
        <v>0</v>
      </c>
      <c r="DQ287" s="376"/>
      <c r="DR287" s="376"/>
      <c r="DS287" s="385">
        <v>3</v>
      </c>
      <c r="DT287" s="385">
        <v>2</v>
      </c>
      <c r="DU287" s="385">
        <v>1991</v>
      </c>
      <c r="DV287" s="385" t="s">
        <v>2638</v>
      </c>
      <c r="DW287" s="385">
        <v>68</v>
      </c>
      <c r="DX287" s="385" t="s">
        <v>2672</v>
      </c>
      <c r="DY287" s="385">
        <v>0</v>
      </c>
      <c r="DZ287" s="14">
        <v>132257</v>
      </c>
      <c r="EA287" s="426"/>
      <c r="EB287" s="398">
        <v>19</v>
      </c>
      <c r="EC287" s="398" t="s">
        <v>2536</v>
      </c>
      <c r="ED287" s="398" t="s">
        <v>2537</v>
      </c>
      <c r="EF287" s="601">
        <f t="shared" si="738"/>
        <v>0</v>
      </c>
      <c r="EG287" s="597">
        <f t="shared" si="739"/>
        <v>4</v>
      </c>
      <c r="EI287" s="605">
        <f t="shared" si="692"/>
        <v>28</v>
      </c>
    </row>
    <row r="288" spans="1:139" s="372" customFormat="1" ht="16.149999999999999" hidden="1" customHeight="1">
      <c r="A288" s="573" t="s">
        <v>1445</v>
      </c>
      <c r="B288" s="407" t="s">
        <v>580</v>
      </c>
      <c r="C288" s="530" t="s">
        <v>1293</v>
      </c>
      <c r="D288" s="393" t="s">
        <v>581</v>
      </c>
      <c r="E288" s="393" t="s">
        <v>576</v>
      </c>
      <c r="F288" s="393"/>
      <c r="G288" s="395">
        <v>88</v>
      </c>
      <c r="H288" s="393" t="s">
        <v>73</v>
      </c>
      <c r="I288" s="393" t="s">
        <v>582</v>
      </c>
      <c r="J288" s="393" t="s">
        <v>281</v>
      </c>
      <c r="K288" s="393"/>
      <c r="L288" s="393" t="s">
        <v>2130</v>
      </c>
      <c r="M288" s="396"/>
      <c r="N288" s="392"/>
      <c r="O288" s="408">
        <v>3</v>
      </c>
      <c r="P288" s="14">
        <v>44924</v>
      </c>
      <c r="Q288" s="14">
        <v>44924</v>
      </c>
      <c r="R288" s="576">
        <v>151</v>
      </c>
      <c r="S288" s="391">
        <v>112</v>
      </c>
      <c r="T288" s="382">
        <v>0</v>
      </c>
      <c r="U288" s="382">
        <v>1</v>
      </c>
      <c r="V288" s="423">
        <v>23</v>
      </c>
      <c r="W288" s="1882">
        <v>0</v>
      </c>
      <c r="X288" s="382">
        <f t="shared" si="741"/>
        <v>24</v>
      </c>
      <c r="Y288" s="423">
        <v>0</v>
      </c>
      <c r="Z288" s="1882">
        <v>16</v>
      </c>
      <c r="AA288" s="382">
        <f t="shared" si="725"/>
        <v>8</v>
      </c>
      <c r="AB288" s="423">
        <v>77</v>
      </c>
      <c r="AC288" s="1882">
        <v>12</v>
      </c>
      <c r="AD288" s="569">
        <v>1.875</v>
      </c>
      <c r="AE288" s="569">
        <v>1.875</v>
      </c>
      <c r="AF288" s="382">
        <f t="shared" ref="AF288:AF306" si="745">IF($AD288&lt;=1,$AD288*BH288,IF($AD288&lt;=2,BH288+(($AD288-1)*BI288),BH288+BI288+BJ288))</f>
        <v>25.25</v>
      </c>
      <c r="AG288" s="382">
        <f t="shared" ref="AG288:AG306" si="746">IF($AD288&lt;=1,$AD288*BI288,IF($AD288&lt;=2,BI288+(($AD288-1)*BJ288),BI288+BJ288+BK288))</f>
        <v>27.125</v>
      </c>
      <c r="AH288" s="382">
        <f t="shared" ref="AH288:AH306" si="747">IF($AD288&lt;=1,$AD288*BJ288,IF($AD288&lt;=2,BJ288+(($AD288-1)*BK288),BJ288+BK288+BL288))</f>
        <v>19.375</v>
      </c>
      <c r="AI288" s="382">
        <f t="shared" ref="AI288:AI306" si="748">IF($AD288&lt;=1,$AD288*BK288,IF($AD288&lt;=2,BK288+(($AD288-1)*BL288),BK288+BL288+BM288))</f>
        <v>11.125</v>
      </c>
      <c r="AJ288" s="382">
        <f t="shared" ref="AJ288:AJ306" si="749">IF($AD288&lt;=1,$AD288*BL288,IF($AD288&lt;=2,BL288+(($AD288-1)*BM288),BL288+BM288+BN288))</f>
        <v>14</v>
      </c>
      <c r="AK288" s="382">
        <f t="shared" ref="AK288:AK306" si="750">IF($AE288&lt;=1,$AE288*BM288,IF($AE288&lt;=2,BM288+(($AE288-1)*BN288),BM288+BN288+BO288))</f>
        <v>18.5</v>
      </c>
      <c r="AL288" s="382">
        <f t="shared" ref="AL288:AL306" si="751">IF($AE288&lt;=1,$AE288*BN288,IF($AE288&lt;=2,BN288+(($AE288-1)*BO288),BN288+BO288+BP288))</f>
        <v>20.75</v>
      </c>
      <c r="AM288" s="382">
        <f t="shared" ref="AM288:AM306" si="752">IF($AE288&lt;=1,$AE288*BO288,IF($AE288&lt;=2,BO288+(($AE288-1)*BP288),BO288+BP288+BQ288))</f>
        <v>24</v>
      </c>
      <c r="AN288" s="453">
        <f t="shared" ref="AN288:AN306" si="753">IF($AD288&lt;=1,$AD288*BP288,IF($AD288&lt;=2,BP288+(($AD288-1)*BQ288),BP288+BQ288+BR288))</f>
        <v>30.875</v>
      </c>
      <c r="AO288" s="457">
        <f t="shared" ref="AO288:AO306" si="754">ROUND(IF(BA288-BG288-AF288&gt;0,0,AF288+BG288-BA288),0)</f>
        <v>0</v>
      </c>
      <c r="AP288" s="455">
        <f t="shared" ref="AP288:AP306" si="755">ROUND(IF(CC288-BH288-AG288&gt;0,0,AG288+BH288-CC288),0)</f>
        <v>0</v>
      </c>
      <c r="AQ288" s="383">
        <f t="shared" ref="AQ288:AQ306" si="756">ROUND(IF(CD288-BI288-AH288&gt;0,0,AH288+BI288-CD288),0)</f>
        <v>0</v>
      </c>
      <c r="AR288" s="383">
        <f t="shared" ref="AR288:AR306" si="757">ROUND(IF(CE288-BJ288-AI288&gt;0,0,AI288+BJ288-CE288),0)</f>
        <v>0</v>
      </c>
      <c r="AS288" s="383">
        <f t="shared" ref="AS288:AS306" si="758">ROUND(IF(CF288-BK288-AJ288&gt;0,0,AJ288+BK288-CF288),0)</f>
        <v>1</v>
      </c>
      <c r="AT288" s="383">
        <f t="shared" ref="AT288:AT306" si="759">ROUND(IF(CG288-BL288-AK288&gt;0,0,AK288+BL288-CG288),0)</f>
        <v>12</v>
      </c>
      <c r="AU288" s="383">
        <f t="shared" ref="AU288:AU306" si="760">ROUND(IF(CH288-BM288-AL288&gt;0,0,AL288+BM288-CH288),0)</f>
        <v>10</v>
      </c>
      <c r="AV288" s="383">
        <f t="shared" ref="AV288:AV306" si="761">ROUND(IF(CI288-BN288-AM288&gt;0,0,AM288+BN288-CI288),0)</f>
        <v>15</v>
      </c>
      <c r="AW288" s="383">
        <f t="shared" ref="AW288:AW306" si="762">ROUND(IF(CJ288-BO288-AN288&gt;0,0,AN288+BO288-CJ288),0)</f>
        <v>17</v>
      </c>
      <c r="AX288" s="383">
        <f t="shared" si="726"/>
        <v>101</v>
      </c>
      <c r="AY288" s="383"/>
      <c r="AZ288" s="383">
        <f t="shared" si="740"/>
        <v>0</v>
      </c>
      <c r="BA288" s="382">
        <f t="shared" si="727"/>
        <v>73</v>
      </c>
      <c r="BB288" s="423">
        <v>0</v>
      </c>
      <c r="BC288" s="506">
        <f t="shared" si="720"/>
        <v>0</v>
      </c>
      <c r="BD288" s="382">
        <f t="shared" si="721"/>
        <v>16</v>
      </c>
      <c r="BE288" s="453">
        <f t="shared" si="722"/>
        <v>12</v>
      </c>
      <c r="BF288" s="382">
        <f t="shared" si="728"/>
        <v>-67</v>
      </c>
      <c r="BG288" s="1882">
        <v>13</v>
      </c>
      <c r="BH288" s="1882">
        <v>13</v>
      </c>
      <c r="BI288" s="1882">
        <v>14</v>
      </c>
      <c r="BJ288" s="1882">
        <v>15</v>
      </c>
      <c r="BK288" s="1882">
        <v>5</v>
      </c>
      <c r="BL288" s="1882">
        <v>7</v>
      </c>
      <c r="BM288" s="1882">
        <v>8</v>
      </c>
      <c r="BN288" s="1882">
        <v>12</v>
      </c>
      <c r="BO288" s="1882">
        <v>10</v>
      </c>
      <c r="BP288" s="1882">
        <v>16</v>
      </c>
      <c r="BQ288" s="1882">
        <v>17</v>
      </c>
      <c r="BR288" s="1882">
        <v>18</v>
      </c>
      <c r="BS288" s="1882">
        <v>19</v>
      </c>
      <c r="BT288" s="13"/>
      <c r="BU288" s="384">
        <f t="shared" si="729"/>
        <v>1.0625</v>
      </c>
      <c r="BV288" s="385">
        <f t="shared" si="730"/>
        <v>1.6666666666666665</v>
      </c>
      <c r="BW288" s="386">
        <f t="shared" si="731"/>
        <v>0.66666666666666663</v>
      </c>
      <c r="BX288" s="3"/>
      <c r="BY288" s="387">
        <f t="shared" si="723"/>
        <v>1</v>
      </c>
      <c r="BZ288" s="382">
        <f t="shared" si="732"/>
        <v>24</v>
      </c>
      <c r="CA288" s="382">
        <f t="shared" si="733"/>
        <v>8</v>
      </c>
      <c r="CB288" s="382">
        <f t="shared" si="734"/>
        <v>73</v>
      </c>
      <c r="CC288" s="382">
        <f t="shared" si="643"/>
        <v>60</v>
      </c>
      <c r="CD288" s="382">
        <f t="shared" si="644"/>
        <v>47</v>
      </c>
      <c r="CE288" s="382">
        <f t="shared" si="645"/>
        <v>33</v>
      </c>
      <c r="CF288" s="382">
        <f t="shared" si="646"/>
        <v>18</v>
      </c>
      <c r="CG288" s="382">
        <f t="shared" si="647"/>
        <v>14</v>
      </c>
      <c r="CH288" s="382">
        <f t="shared" si="648"/>
        <v>19</v>
      </c>
      <c r="CI288" s="382">
        <f t="shared" si="649"/>
        <v>21</v>
      </c>
      <c r="CJ288" s="382">
        <f t="shared" si="650"/>
        <v>24</v>
      </c>
      <c r="CK288" s="388">
        <f t="shared" si="651"/>
        <v>31</v>
      </c>
      <c r="CL288" s="3"/>
      <c r="CM288" s="384">
        <f t="shared" si="724"/>
        <v>23</v>
      </c>
      <c r="CN288" s="385">
        <f t="shared" si="735"/>
        <v>0</v>
      </c>
      <c r="CO288" s="385">
        <f t="shared" ref="CO288:CO306" si="763">AB288</f>
        <v>77</v>
      </c>
      <c r="CP288" s="385">
        <f t="shared" ref="CP288:CP306" si="764">AO288</f>
        <v>0</v>
      </c>
      <c r="CQ288" s="385">
        <f t="shared" ref="CQ288:CQ306" si="765">AP288</f>
        <v>0</v>
      </c>
      <c r="CR288" s="385">
        <f t="shared" ref="CR288:CR306" si="766">AQ288</f>
        <v>0</v>
      </c>
      <c r="CS288" s="385">
        <f t="shared" ref="CS288:CS306" si="767">AR288</f>
        <v>0</v>
      </c>
      <c r="CT288" s="385">
        <f t="shared" ref="CT288:CT306" si="768">AS288</f>
        <v>1</v>
      </c>
      <c r="CU288" s="385">
        <f t="shared" ref="CU288:CU306" si="769">AT288</f>
        <v>12</v>
      </c>
      <c r="CV288" s="385">
        <f t="shared" ref="CV288:CV306" si="770">AU288</f>
        <v>10</v>
      </c>
      <c r="CW288" s="385">
        <f t="shared" ref="CW288:CW306" si="771">AV288</f>
        <v>15</v>
      </c>
      <c r="CX288" s="386">
        <f t="shared" si="742"/>
        <v>17</v>
      </c>
      <c r="CY288" s="3"/>
      <c r="CZ288" s="586">
        <v>107</v>
      </c>
      <c r="DA288" s="582">
        <v>552</v>
      </c>
      <c r="DB288" s="391">
        <v>138</v>
      </c>
      <c r="DC288" s="576">
        <v>151</v>
      </c>
      <c r="DD288" s="389">
        <v>2</v>
      </c>
      <c r="DE288" s="390">
        <v>4</v>
      </c>
      <c r="DF288" s="390">
        <v>20</v>
      </c>
      <c r="DG288" s="390">
        <v>86</v>
      </c>
      <c r="DH288" s="390">
        <f t="shared" si="736"/>
        <v>0</v>
      </c>
      <c r="DI288" s="390"/>
      <c r="DJ288" s="390"/>
      <c r="DK288" s="390"/>
      <c r="DL288" s="390"/>
      <c r="DM288" s="390"/>
      <c r="DN288" s="390"/>
      <c r="DO288" s="390"/>
      <c r="DP288" s="391">
        <f t="shared" si="737"/>
        <v>112</v>
      </c>
      <c r="DQ288" s="376"/>
      <c r="DR288" s="376"/>
      <c r="DS288" s="385">
        <v>3</v>
      </c>
      <c r="DT288" s="385">
        <v>3</v>
      </c>
      <c r="DU288" s="385">
        <v>989</v>
      </c>
      <c r="DV288" s="385" t="s">
        <v>2620</v>
      </c>
      <c r="DW288" s="385">
        <v>70</v>
      </c>
      <c r="DX288" s="385" t="s">
        <v>2673</v>
      </c>
      <c r="DY288" s="385">
        <v>0</v>
      </c>
      <c r="DZ288" s="14">
        <v>44924</v>
      </c>
      <c r="EA288" s="426"/>
      <c r="EB288" s="398">
        <v>15</v>
      </c>
      <c r="EC288" s="398" t="s">
        <v>1373</v>
      </c>
      <c r="ED288" s="398" t="s">
        <v>1374</v>
      </c>
      <c r="EF288" s="601" t="str">
        <f t="shared" si="738"/>
        <v>ok</v>
      </c>
      <c r="EG288" s="597">
        <f t="shared" si="739"/>
        <v>0</v>
      </c>
      <c r="EI288" s="605">
        <f t="shared" si="692"/>
        <v>101</v>
      </c>
    </row>
    <row r="289" spans="1:139" s="372" customFormat="1" ht="16.149999999999999" hidden="1" customHeight="1">
      <c r="A289" s="573" t="s">
        <v>1445</v>
      </c>
      <c r="B289" s="407" t="s">
        <v>583</v>
      </c>
      <c r="C289" s="530" t="s">
        <v>1291</v>
      </c>
      <c r="D289" s="393" t="s">
        <v>581</v>
      </c>
      <c r="E289" s="393" t="s">
        <v>584</v>
      </c>
      <c r="F289" s="393"/>
      <c r="G289" s="395">
        <v>85</v>
      </c>
      <c r="H289" s="393" t="s">
        <v>107</v>
      </c>
      <c r="I289" s="393" t="s">
        <v>582</v>
      </c>
      <c r="J289" s="393" t="s">
        <v>281</v>
      </c>
      <c r="K289" s="393"/>
      <c r="L289" s="393" t="s">
        <v>2130</v>
      </c>
      <c r="M289" s="396"/>
      <c r="N289" s="392"/>
      <c r="O289" s="408">
        <v>3</v>
      </c>
      <c r="P289" s="14">
        <v>45860</v>
      </c>
      <c r="Q289" s="14">
        <v>45860</v>
      </c>
      <c r="R289" s="576">
        <v>76</v>
      </c>
      <c r="S289" s="391">
        <v>16</v>
      </c>
      <c r="T289" s="382">
        <v>0</v>
      </c>
      <c r="U289" s="382">
        <v>0</v>
      </c>
      <c r="V289" s="423">
        <v>28</v>
      </c>
      <c r="W289" s="1882">
        <v>0</v>
      </c>
      <c r="X289" s="382">
        <f t="shared" si="741"/>
        <v>28</v>
      </c>
      <c r="Y289" s="423">
        <v>0</v>
      </c>
      <c r="Z289" s="1882">
        <v>6</v>
      </c>
      <c r="AA289" s="382">
        <f t="shared" si="725"/>
        <v>22</v>
      </c>
      <c r="AB289" s="423">
        <v>0</v>
      </c>
      <c r="AC289" s="1882">
        <v>6</v>
      </c>
      <c r="AD289" s="569">
        <v>1.875</v>
      </c>
      <c r="AE289" s="569">
        <v>1.875</v>
      </c>
      <c r="AF289" s="382">
        <f t="shared" si="745"/>
        <v>11.25</v>
      </c>
      <c r="AG289" s="382">
        <f t="shared" si="746"/>
        <v>11.25</v>
      </c>
      <c r="AH289" s="382">
        <f t="shared" si="747"/>
        <v>7.75</v>
      </c>
      <c r="AI289" s="382">
        <f t="shared" si="748"/>
        <v>4.625</v>
      </c>
      <c r="AJ289" s="382">
        <f t="shared" si="749"/>
        <v>6.5</v>
      </c>
      <c r="AK289" s="382">
        <f t="shared" si="750"/>
        <v>7.5</v>
      </c>
      <c r="AL289" s="382">
        <f t="shared" si="751"/>
        <v>7.5</v>
      </c>
      <c r="AM289" s="382">
        <f t="shared" si="752"/>
        <v>14.5</v>
      </c>
      <c r="AN289" s="453">
        <f t="shared" si="753"/>
        <v>13.75</v>
      </c>
      <c r="AO289" s="457">
        <f t="shared" si="754"/>
        <v>0</v>
      </c>
      <c r="AP289" s="455">
        <f t="shared" si="755"/>
        <v>6</v>
      </c>
      <c r="AQ289" s="383">
        <f t="shared" si="756"/>
        <v>3</v>
      </c>
      <c r="AR289" s="383">
        <f t="shared" si="757"/>
        <v>3</v>
      </c>
      <c r="AS289" s="383">
        <f t="shared" si="758"/>
        <v>4</v>
      </c>
      <c r="AT289" s="383">
        <f t="shared" si="759"/>
        <v>4</v>
      </c>
      <c r="AU289" s="383">
        <f t="shared" si="760"/>
        <v>4</v>
      </c>
      <c r="AV289" s="383">
        <f t="shared" si="761"/>
        <v>11</v>
      </c>
      <c r="AW289" s="383">
        <f t="shared" si="762"/>
        <v>3</v>
      </c>
      <c r="AX289" s="383">
        <f t="shared" si="726"/>
        <v>28</v>
      </c>
      <c r="AY289" s="383"/>
      <c r="AZ289" s="383">
        <f t="shared" si="740"/>
        <v>0</v>
      </c>
      <c r="BA289" s="382">
        <f t="shared" si="727"/>
        <v>16</v>
      </c>
      <c r="BB289" s="423">
        <v>0</v>
      </c>
      <c r="BC289" s="506">
        <f t="shared" si="720"/>
        <v>0</v>
      </c>
      <c r="BD289" s="382">
        <f t="shared" si="721"/>
        <v>6</v>
      </c>
      <c r="BE289" s="453">
        <f t="shared" si="722"/>
        <v>6</v>
      </c>
      <c r="BF289" s="382">
        <f t="shared" si="728"/>
        <v>-29</v>
      </c>
      <c r="BG289" s="1882">
        <v>5</v>
      </c>
      <c r="BH289" s="1882">
        <v>6</v>
      </c>
      <c r="BI289" s="1882">
        <v>6</v>
      </c>
      <c r="BJ289" s="1882">
        <v>6</v>
      </c>
      <c r="BK289" s="1882">
        <v>2</v>
      </c>
      <c r="BL289" s="1882">
        <v>3</v>
      </c>
      <c r="BM289" s="1882">
        <v>4</v>
      </c>
      <c r="BN289" s="1882">
        <v>4</v>
      </c>
      <c r="BO289" s="1882">
        <v>4</v>
      </c>
      <c r="BP289" s="1882">
        <v>12</v>
      </c>
      <c r="BQ289" s="1882">
        <v>2</v>
      </c>
      <c r="BR289" s="1882">
        <v>2</v>
      </c>
      <c r="BS289" s="1882">
        <v>2</v>
      </c>
      <c r="BT289" s="13"/>
      <c r="BU289" s="384">
        <f t="shared" si="729"/>
        <v>0</v>
      </c>
      <c r="BV289" s="385">
        <f t="shared" si="730"/>
        <v>4.9411764705882355</v>
      </c>
      <c r="BW289" s="386">
        <f t="shared" si="731"/>
        <v>3.8823529411764706</v>
      </c>
      <c r="BX289" s="3"/>
      <c r="BY289" s="387">
        <f t="shared" si="723"/>
        <v>0</v>
      </c>
      <c r="BZ289" s="382">
        <f t="shared" si="732"/>
        <v>28</v>
      </c>
      <c r="CA289" s="382">
        <f t="shared" si="733"/>
        <v>22</v>
      </c>
      <c r="CB289" s="382">
        <f t="shared" si="734"/>
        <v>16</v>
      </c>
      <c r="CC289" s="382">
        <f t="shared" si="643"/>
        <v>11</v>
      </c>
      <c r="CD289" s="382">
        <f t="shared" si="644"/>
        <v>11</v>
      </c>
      <c r="CE289" s="382">
        <f t="shared" si="645"/>
        <v>8</v>
      </c>
      <c r="CF289" s="382">
        <f t="shared" si="646"/>
        <v>5</v>
      </c>
      <c r="CG289" s="382">
        <f t="shared" si="647"/>
        <v>7</v>
      </c>
      <c r="CH289" s="382">
        <f t="shared" si="648"/>
        <v>8</v>
      </c>
      <c r="CI289" s="382">
        <f t="shared" si="649"/>
        <v>8</v>
      </c>
      <c r="CJ289" s="382">
        <f t="shared" si="650"/>
        <v>15</v>
      </c>
      <c r="CK289" s="388">
        <f t="shared" si="651"/>
        <v>14</v>
      </c>
      <c r="CL289" s="3"/>
      <c r="CM289" s="384">
        <f t="shared" si="724"/>
        <v>28</v>
      </c>
      <c r="CN289" s="385">
        <f t="shared" si="735"/>
        <v>0</v>
      </c>
      <c r="CO289" s="385">
        <f t="shared" si="763"/>
        <v>0</v>
      </c>
      <c r="CP289" s="385">
        <f t="shared" si="764"/>
        <v>0</v>
      </c>
      <c r="CQ289" s="385">
        <f t="shared" si="765"/>
        <v>6</v>
      </c>
      <c r="CR289" s="385">
        <f t="shared" si="766"/>
        <v>3</v>
      </c>
      <c r="CS289" s="385">
        <f t="shared" si="767"/>
        <v>3</v>
      </c>
      <c r="CT289" s="385">
        <f t="shared" si="768"/>
        <v>4</v>
      </c>
      <c r="CU289" s="385">
        <f t="shared" si="769"/>
        <v>4</v>
      </c>
      <c r="CV289" s="385">
        <f t="shared" si="770"/>
        <v>4</v>
      </c>
      <c r="CW289" s="385">
        <f t="shared" si="771"/>
        <v>11</v>
      </c>
      <c r="CX289" s="386">
        <f t="shared" si="742"/>
        <v>3</v>
      </c>
      <c r="CY289" s="3"/>
      <c r="CZ289" s="586">
        <v>48</v>
      </c>
      <c r="DA289" s="582">
        <v>24</v>
      </c>
      <c r="DB289" s="391">
        <v>22</v>
      </c>
      <c r="DC289" s="576">
        <v>76</v>
      </c>
      <c r="DD289" s="389">
        <v>0</v>
      </c>
      <c r="DE289" s="390">
        <v>0</v>
      </c>
      <c r="DF289" s="390">
        <v>16</v>
      </c>
      <c r="DG289" s="390">
        <v>0</v>
      </c>
      <c r="DH289" s="390">
        <f t="shared" si="736"/>
        <v>0</v>
      </c>
      <c r="DI289" s="390"/>
      <c r="DJ289" s="390"/>
      <c r="DK289" s="390"/>
      <c r="DL289" s="390"/>
      <c r="DM289" s="390"/>
      <c r="DN289" s="390"/>
      <c r="DO289" s="390"/>
      <c r="DP289" s="391">
        <f t="shared" si="737"/>
        <v>16</v>
      </c>
      <c r="DQ289" s="376"/>
      <c r="DR289" s="376"/>
      <c r="DS289" s="385">
        <v>3</v>
      </c>
      <c r="DT289" s="385">
        <v>3</v>
      </c>
      <c r="DU289" s="385">
        <v>992</v>
      </c>
      <c r="DV289" s="385" t="s">
        <v>2620</v>
      </c>
      <c r="DW289" s="385">
        <v>71</v>
      </c>
      <c r="DX289" s="385" t="s">
        <v>2674</v>
      </c>
      <c r="DY289" s="385">
        <v>0</v>
      </c>
      <c r="DZ289" s="14">
        <v>45860</v>
      </c>
      <c r="EA289" s="426"/>
      <c r="EB289" s="398">
        <v>15</v>
      </c>
      <c r="EC289" s="398" t="s">
        <v>1373</v>
      </c>
      <c r="ED289" s="398" t="s">
        <v>1374</v>
      </c>
      <c r="EF289" s="601" t="str">
        <f t="shared" si="738"/>
        <v>ok</v>
      </c>
      <c r="EG289" s="597">
        <f t="shared" si="739"/>
        <v>0</v>
      </c>
      <c r="EI289" s="605">
        <f t="shared" si="692"/>
        <v>28</v>
      </c>
    </row>
    <row r="290" spans="1:139" s="372" customFormat="1" ht="16.149999999999999" hidden="1" customHeight="1">
      <c r="A290" s="573" t="s">
        <v>1445</v>
      </c>
      <c r="B290" s="409" t="s">
        <v>1182</v>
      </c>
      <c r="C290" s="410" t="s">
        <v>1291</v>
      </c>
      <c r="D290" s="394" t="s">
        <v>581</v>
      </c>
      <c r="E290" s="394" t="s">
        <v>584</v>
      </c>
      <c r="F290" s="394"/>
      <c r="G290" s="397">
        <v>85</v>
      </c>
      <c r="H290" s="394" t="s">
        <v>107</v>
      </c>
      <c r="I290" s="394" t="s">
        <v>581</v>
      </c>
      <c r="J290" s="394" t="s">
        <v>281</v>
      </c>
      <c r="K290" s="393"/>
      <c r="L290" s="393"/>
      <c r="M290" s="396"/>
      <c r="N290" s="392">
        <v>46171</v>
      </c>
      <c r="O290" s="408">
        <v>3</v>
      </c>
      <c r="P290" s="385">
        <v>45843</v>
      </c>
      <c r="Q290" s="385">
        <v>45843</v>
      </c>
      <c r="R290" s="576"/>
      <c r="S290" s="391">
        <v>0</v>
      </c>
      <c r="T290" s="382">
        <v>0</v>
      </c>
      <c r="U290" s="382">
        <v>0</v>
      </c>
      <c r="V290" s="423">
        <v>0</v>
      </c>
      <c r="W290" s="1882">
        <v>0</v>
      </c>
      <c r="X290" s="382">
        <f t="shared" si="741"/>
        <v>0</v>
      </c>
      <c r="Y290" s="423">
        <v>0</v>
      </c>
      <c r="Z290" s="1882">
        <v>0</v>
      </c>
      <c r="AA290" s="382">
        <f t="shared" si="725"/>
        <v>0</v>
      </c>
      <c r="AB290" s="423">
        <v>6</v>
      </c>
      <c r="AC290" s="1882">
        <v>0</v>
      </c>
      <c r="AD290" s="569">
        <v>1.875</v>
      </c>
      <c r="AE290" s="569">
        <v>1.875</v>
      </c>
      <c r="AF290" s="382">
        <f t="shared" si="745"/>
        <v>0</v>
      </c>
      <c r="AG290" s="382">
        <f t="shared" si="746"/>
        <v>0</v>
      </c>
      <c r="AH290" s="382">
        <f t="shared" si="747"/>
        <v>0</v>
      </c>
      <c r="AI290" s="382">
        <f t="shared" si="748"/>
        <v>0</v>
      </c>
      <c r="AJ290" s="382">
        <f t="shared" si="749"/>
        <v>0</v>
      </c>
      <c r="AK290" s="382">
        <f t="shared" si="750"/>
        <v>0</v>
      </c>
      <c r="AL290" s="382">
        <f t="shared" si="751"/>
        <v>0</v>
      </c>
      <c r="AM290" s="382">
        <f t="shared" si="752"/>
        <v>0</v>
      </c>
      <c r="AN290" s="453">
        <f t="shared" si="753"/>
        <v>0</v>
      </c>
      <c r="AO290" s="457">
        <f t="shared" si="754"/>
        <v>0</v>
      </c>
      <c r="AP290" s="455">
        <f t="shared" si="755"/>
        <v>0</v>
      </c>
      <c r="AQ290" s="383">
        <f t="shared" si="756"/>
        <v>0</v>
      </c>
      <c r="AR290" s="383">
        <f t="shared" si="757"/>
        <v>0</v>
      </c>
      <c r="AS290" s="383">
        <f t="shared" si="758"/>
        <v>0</v>
      </c>
      <c r="AT290" s="383">
        <f t="shared" si="759"/>
        <v>0</v>
      </c>
      <c r="AU290" s="383">
        <f t="shared" si="760"/>
        <v>0</v>
      </c>
      <c r="AV290" s="383">
        <f t="shared" si="761"/>
        <v>0</v>
      </c>
      <c r="AW290" s="383">
        <f t="shared" si="762"/>
        <v>0</v>
      </c>
      <c r="AX290" s="383">
        <f t="shared" si="726"/>
        <v>6</v>
      </c>
      <c r="AY290" s="383"/>
      <c r="AZ290" s="383">
        <f t="shared" si="740"/>
        <v>0</v>
      </c>
      <c r="BA290" s="382">
        <f t="shared" si="727"/>
        <v>6</v>
      </c>
      <c r="BB290" s="423">
        <v>0</v>
      </c>
      <c r="BC290" s="506">
        <f t="shared" si="720"/>
        <v>0</v>
      </c>
      <c r="BD290" s="382">
        <f t="shared" si="721"/>
        <v>0</v>
      </c>
      <c r="BE290" s="453">
        <f t="shared" si="722"/>
        <v>0</v>
      </c>
      <c r="BF290" s="382">
        <f t="shared" si="728"/>
        <v>0</v>
      </c>
      <c r="BG290" s="1882">
        <v>0</v>
      </c>
      <c r="BH290" s="1882">
        <v>0</v>
      </c>
      <c r="BI290" s="1882">
        <v>0</v>
      </c>
      <c r="BJ290" s="1882">
        <v>0</v>
      </c>
      <c r="BK290" s="1882">
        <v>0</v>
      </c>
      <c r="BL290" s="1882">
        <v>0</v>
      </c>
      <c r="BM290" s="1882">
        <v>0</v>
      </c>
      <c r="BN290" s="1882">
        <v>0</v>
      </c>
      <c r="BO290" s="1882">
        <v>0</v>
      </c>
      <c r="BP290" s="1882">
        <v>0</v>
      </c>
      <c r="BQ290" s="1882">
        <v>0</v>
      </c>
      <c r="BR290" s="1882">
        <v>0</v>
      </c>
      <c r="BS290" s="1882">
        <v>0</v>
      </c>
      <c r="BT290" s="13"/>
      <c r="BU290" s="384">
        <f t="shared" si="729"/>
        <v>0</v>
      </c>
      <c r="BV290" s="385">
        <f t="shared" si="730"/>
        <v>0</v>
      </c>
      <c r="BW290" s="386">
        <f t="shared" si="731"/>
        <v>0</v>
      </c>
      <c r="BX290" s="3"/>
      <c r="BY290" s="387">
        <f t="shared" si="723"/>
        <v>0</v>
      </c>
      <c r="BZ290" s="382">
        <f t="shared" si="732"/>
        <v>0</v>
      </c>
      <c r="CA290" s="382">
        <f t="shared" si="733"/>
        <v>0</v>
      </c>
      <c r="CB290" s="382">
        <f t="shared" si="734"/>
        <v>6</v>
      </c>
      <c r="CC290" s="382">
        <f t="shared" si="643"/>
        <v>6</v>
      </c>
      <c r="CD290" s="382">
        <f t="shared" si="644"/>
        <v>6</v>
      </c>
      <c r="CE290" s="382">
        <f t="shared" si="645"/>
        <v>6</v>
      </c>
      <c r="CF290" s="382">
        <f t="shared" si="646"/>
        <v>6</v>
      </c>
      <c r="CG290" s="382">
        <f t="shared" si="647"/>
        <v>6</v>
      </c>
      <c r="CH290" s="382">
        <f t="shared" si="648"/>
        <v>6</v>
      </c>
      <c r="CI290" s="382">
        <f t="shared" si="649"/>
        <v>6</v>
      </c>
      <c r="CJ290" s="382">
        <f t="shared" si="650"/>
        <v>6</v>
      </c>
      <c r="CK290" s="388">
        <f t="shared" si="651"/>
        <v>6</v>
      </c>
      <c r="CL290" s="3"/>
      <c r="CM290" s="384">
        <f t="shared" si="724"/>
        <v>0</v>
      </c>
      <c r="CN290" s="385">
        <f t="shared" si="735"/>
        <v>0</v>
      </c>
      <c r="CO290" s="385">
        <f t="shared" si="763"/>
        <v>6</v>
      </c>
      <c r="CP290" s="385">
        <f t="shared" si="764"/>
        <v>0</v>
      </c>
      <c r="CQ290" s="385">
        <f t="shared" si="765"/>
        <v>0</v>
      </c>
      <c r="CR290" s="385">
        <f t="shared" si="766"/>
        <v>0</v>
      </c>
      <c r="CS290" s="385">
        <f t="shared" si="767"/>
        <v>0</v>
      </c>
      <c r="CT290" s="385">
        <f t="shared" si="768"/>
        <v>0</v>
      </c>
      <c r="CU290" s="385">
        <f t="shared" si="769"/>
        <v>0</v>
      </c>
      <c r="CV290" s="385">
        <f t="shared" si="770"/>
        <v>0</v>
      </c>
      <c r="CW290" s="385">
        <f t="shared" si="771"/>
        <v>0</v>
      </c>
      <c r="CX290" s="386">
        <f t="shared" si="742"/>
        <v>0</v>
      </c>
      <c r="CY290" s="3"/>
      <c r="CZ290" s="586"/>
      <c r="DA290" s="582"/>
      <c r="DB290" s="391"/>
      <c r="DC290" s="576"/>
      <c r="DD290" s="389"/>
      <c r="DE290" s="390"/>
      <c r="DF290" s="390"/>
      <c r="DG290" s="390"/>
      <c r="DH290" s="390">
        <f t="shared" si="736"/>
        <v>0</v>
      </c>
      <c r="DI290" s="390"/>
      <c r="DJ290" s="390"/>
      <c r="DK290" s="390"/>
      <c r="DL290" s="390"/>
      <c r="DM290" s="390"/>
      <c r="DN290" s="390"/>
      <c r="DO290" s="390"/>
      <c r="DP290" s="391">
        <f t="shared" si="737"/>
        <v>0</v>
      </c>
      <c r="DQ290" s="376"/>
      <c r="DR290" s="376"/>
      <c r="DS290" s="385">
        <v>3</v>
      </c>
      <c r="DT290" s="385">
        <v>3</v>
      </c>
      <c r="DU290" s="385">
        <v>992</v>
      </c>
      <c r="DV290" s="385" t="s">
        <v>2620</v>
      </c>
      <c r="DW290" s="385">
        <v>71</v>
      </c>
      <c r="DX290" s="385" t="s">
        <v>2674</v>
      </c>
      <c r="DY290" s="385">
        <v>0</v>
      </c>
      <c r="DZ290" s="385">
        <v>45843</v>
      </c>
      <c r="EA290" s="426"/>
      <c r="EB290" s="398">
        <v>15</v>
      </c>
      <c r="EC290" s="398" t="s">
        <v>1373</v>
      </c>
      <c r="ED290" s="398" t="s">
        <v>1374</v>
      </c>
      <c r="EF290" s="601" t="str">
        <f t="shared" si="738"/>
        <v>ok</v>
      </c>
      <c r="EG290" s="597">
        <f t="shared" si="739"/>
        <v>0</v>
      </c>
      <c r="EI290" s="605"/>
    </row>
    <row r="291" spans="1:139" s="372" customFormat="1" ht="16.149999999999999" hidden="1" customHeight="1">
      <c r="A291" s="573" t="s">
        <v>1445</v>
      </c>
      <c r="B291" s="407" t="s">
        <v>585</v>
      </c>
      <c r="C291" s="530" t="s">
        <v>1292</v>
      </c>
      <c r="D291" s="393" t="s">
        <v>581</v>
      </c>
      <c r="E291" s="393" t="s">
        <v>586</v>
      </c>
      <c r="F291" s="393"/>
      <c r="G291" s="395">
        <v>88</v>
      </c>
      <c r="H291" s="393" t="s">
        <v>107</v>
      </c>
      <c r="I291" s="393" t="s">
        <v>582</v>
      </c>
      <c r="J291" s="393" t="s">
        <v>281</v>
      </c>
      <c r="K291" s="393"/>
      <c r="L291" s="393" t="s">
        <v>2130</v>
      </c>
      <c r="M291" s="396"/>
      <c r="N291" s="392">
        <v>42852</v>
      </c>
      <c r="O291" s="408">
        <v>3</v>
      </c>
      <c r="P291" s="14">
        <v>44310</v>
      </c>
      <c r="Q291" s="14">
        <v>44310</v>
      </c>
      <c r="R291" s="576">
        <v>153</v>
      </c>
      <c r="S291" s="391">
        <v>79</v>
      </c>
      <c r="T291" s="382">
        <v>36</v>
      </c>
      <c r="U291" s="382">
        <v>8</v>
      </c>
      <c r="V291" s="423">
        <v>0</v>
      </c>
      <c r="W291" s="1882">
        <v>8</v>
      </c>
      <c r="X291" s="382">
        <f t="shared" si="741"/>
        <v>0</v>
      </c>
      <c r="Y291" s="423">
        <v>0</v>
      </c>
      <c r="Z291" s="1882">
        <v>0</v>
      </c>
      <c r="AA291" s="382">
        <f t="shared" si="725"/>
        <v>0</v>
      </c>
      <c r="AB291" s="423">
        <v>0</v>
      </c>
      <c r="AC291" s="1882">
        <v>0</v>
      </c>
      <c r="AD291" s="569">
        <v>1.875</v>
      </c>
      <c r="AE291" s="569">
        <v>1.875</v>
      </c>
      <c r="AF291" s="382">
        <f t="shared" si="745"/>
        <v>29.625</v>
      </c>
      <c r="AG291" s="382">
        <f t="shared" si="746"/>
        <v>21.5</v>
      </c>
      <c r="AH291" s="382">
        <f t="shared" si="747"/>
        <v>15.5</v>
      </c>
      <c r="AI291" s="382">
        <f t="shared" si="748"/>
        <v>9.25</v>
      </c>
      <c r="AJ291" s="382">
        <f t="shared" si="749"/>
        <v>12.125</v>
      </c>
      <c r="AK291" s="382">
        <f t="shared" si="750"/>
        <v>14.875</v>
      </c>
      <c r="AL291" s="382">
        <f t="shared" si="751"/>
        <v>16</v>
      </c>
      <c r="AM291" s="382">
        <f t="shared" si="752"/>
        <v>18.5</v>
      </c>
      <c r="AN291" s="453">
        <f t="shared" si="753"/>
        <v>23.375</v>
      </c>
      <c r="AO291" s="457">
        <f t="shared" si="754"/>
        <v>50</v>
      </c>
      <c r="AP291" s="455">
        <f t="shared" si="755"/>
        <v>12</v>
      </c>
      <c r="AQ291" s="383">
        <f t="shared" si="756"/>
        <v>5</v>
      </c>
      <c r="AR291" s="383">
        <f t="shared" si="757"/>
        <v>5</v>
      </c>
      <c r="AS291" s="383">
        <f t="shared" si="758"/>
        <v>7</v>
      </c>
      <c r="AT291" s="383">
        <f t="shared" si="759"/>
        <v>9</v>
      </c>
      <c r="AU291" s="383">
        <f t="shared" si="760"/>
        <v>8</v>
      </c>
      <c r="AV291" s="383">
        <f t="shared" si="761"/>
        <v>12</v>
      </c>
      <c r="AW291" s="383">
        <f t="shared" si="762"/>
        <v>12</v>
      </c>
      <c r="AX291" s="383">
        <f t="shared" si="726"/>
        <v>8</v>
      </c>
      <c r="AY291" s="383"/>
      <c r="AZ291" s="383">
        <f t="shared" si="740"/>
        <v>50</v>
      </c>
      <c r="BA291" s="382">
        <f t="shared" si="727"/>
        <v>0</v>
      </c>
      <c r="BB291" s="423">
        <v>0</v>
      </c>
      <c r="BC291" s="506">
        <f t="shared" si="720"/>
        <v>8</v>
      </c>
      <c r="BD291" s="382">
        <f t="shared" si="721"/>
        <v>0</v>
      </c>
      <c r="BE291" s="453">
        <f t="shared" si="722"/>
        <v>0</v>
      </c>
      <c r="BF291" s="382">
        <f t="shared" si="728"/>
        <v>-51</v>
      </c>
      <c r="BG291" s="1882">
        <v>20</v>
      </c>
      <c r="BH291" s="1882">
        <v>20</v>
      </c>
      <c r="BI291" s="1882">
        <v>11</v>
      </c>
      <c r="BJ291" s="1882">
        <v>12</v>
      </c>
      <c r="BK291" s="1882">
        <v>4</v>
      </c>
      <c r="BL291" s="1882">
        <v>6</v>
      </c>
      <c r="BM291" s="1882">
        <v>7</v>
      </c>
      <c r="BN291" s="1882">
        <v>9</v>
      </c>
      <c r="BO291" s="1882">
        <v>8</v>
      </c>
      <c r="BP291" s="1882">
        <v>12</v>
      </c>
      <c r="BQ291" s="1882">
        <v>13</v>
      </c>
      <c r="BR291" s="1882">
        <v>14</v>
      </c>
      <c r="BS291" s="1882">
        <v>15</v>
      </c>
      <c r="BT291" s="13"/>
      <c r="BU291" s="384">
        <f t="shared" si="729"/>
        <v>1</v>
      </c>
      <c r="BV291" s="385">
        <f t="shared" si="730"/>
        <v>0</v>
      </c>
      <c r="BW291" s="386">
        <f t="shared" si="731"/>
        <v>0</v>
      </c>
      <c r="BX291" s="3"/>
      <c r="BY291" s="387">
        <f t="shared" si="723"/>
        <v>8</v>
      </c>
      <c r="BZ291" s="382">
        <f t="shared" si="732"/>
        <v>0</v>
      </c>
      <c r="CA291" s="382">
        <f t="shared" si="733"/>
        <v>0</v>
      </c>
      <c r="CB291" s="382">
        <f t="shared" si="734"/>
        <v>0</v>
      </c>
      <c r="CC291" s="382">
        <f t="shared" si="643"/>
        <v>30</v>
      </c>
      <c r="CD291" s="382">
        <f t="shared" si="644"/>
        <v>22</v>
      </c>
      <c r="CE291" s="382">
        <f t="shared" si="645"/>
        <v>16</v>
      </c>
      <c r="CF291" s="382">
        <f t="shared" si="646"/>
        <v>9</v>
      </c>
      <c r="CG291" s="382">
        <f t="shared" si="647"/>
        <v>12</v>
      </c>
      <c r="CH291" s="382">
        <f t="shared" si="648"/>
        <v>15</v>
      </c>
      <c r="CI291" s="382">
        <f t="shared" si="649"/>
        <v>16</v>
      </c>
      <c r="CJ291" s="382">
        <f t="shared" si="650"/>
        <v>19</v>
      </c>
      <c r="CK291" s="388">
        <f t="shared" si="651"/>
        <v>23</v>
      </c>
      <c r="CL291" s="3"/>
      <c r="CM291" s="384">
        <f t="shared" si="724"/>
        <v>0</v>
      </c>
      <c r="CN291" s="385">
        <f t="shared" si="735"/>
        <v>0</v>
      </c>
      <c r="CO291" s="385">
        <f t="shared" si="763"/>
        <v>0</v>
      </c>
      <c r="CP291" s="385">
        <f t="shared" si="764"/>
        <v>50</v>
      </c>
      <c r="CQ291" s="385">
        <f t="shared" si="765"/>
        <v>12</v>
      </c>
      <c r="CR291" s="385">
        <f t="shared" si="766"/>
        <v>5</v>
      </c>
      <c r="CS291" s="385">
        <f t="shared" si="767"/>
        <v>5</v>
      </c>
      <c r="CT291" s="385">
        <f t="shared" si="768"/>
        <v>7</v>
      </c>
      <c r="CU291" s="385">
        <f t="shared" si="769"/>
        <v>9</v>
      </c>
      <c r="CV291" s="385">
        <f t="shared" si="770"/>
        <v>8</v>
      </c>
      <c r="CW291" s="385">
        <f t="shared" si="771"/>
        <v>12</v>
      </c>
      <c r="CX291" s="386">
        <f t="shared" si="742"/>
        <v>12</v>
      </c>
      <c r="CY291" s="3"/>
      <c r="CZ291" s="586">
        <v>153</v>
      </c>
      <c r="DA291" s="582">
        <v>196</v>
      </c>
      <c r="DB291" s="391">
        <v>168</v>
      </c>
      <c r="DC291" s="576">
        <v>153</v>
      </c>
      <c r="DD291" s="389">
        <v>39</v>
      </c>
      <c r="DE291" s="390">
        <v>0</v>
      </c>
      <c r="DF291" s="390">
        <v>0</v>
      </c>
      <c r="DG291" s="390">
        <v>4</v>
      </c>
      <c r="DH291" s="390">
        <f t="shared" si="736"/>
        <v>36</v>
      </c>
      <c r="DI291" s="390"/>
      <c r="DJ291" s="390"/>
      <c r="DK291" s="390"/>
      <c r="DL291" s="390"/>
      <c r="DM291" s="390"/>
      <c r="DN291" s="390"/>
      <c r="DO291" s="390"/>
      <c r="DP291" s="391">
        <f t="shared" si="737"/>
        <v>79</v>
      </c>
      <c r="DQ291" s="376"/>
      <c r="DR291" s="376"/>
      <c r="DS291" s="385">
        <v>3</v>
      </c>
      <c r="DT291" s="385">
        <v>3</v>
      </c>
      <c r="DU291" s="385">
        <v>991</v>
      </c>
      <c r="DV291" s="385" t="s">
        <v>2620</v>
      </c>
      <c r="DW291" s="385">
        <v>71</v>
      </c>
      <c r="DX291" s="385" t="s">
        <v>2674</v>
      </c>
      <c r="DY291" s="385">
        <v>0</v>
      </c>
      <c r="DZ291" s="14">
        <v>44310</v>
      </c>
      <c r="EA291" s="426"/>
      <c r="EB291" s="398">
        <v>15</v>
      </c>
      <c r="EC291" s="398" t="s">
        <v>1373</v>
      </c>
      <c r="ED291" s="398" t="s">
        <v>1374</v>
      </c>
      <c r="EF291" s="601">
        <f t="shared" si="738"/>
        <v>30</v>
      </c>
      <c r="EG291" s="597">
        <f t="shared" si="739"/>
        <v>8</v>
      </c>
      <c r="EI291" s="605">
        <f t="shared" ref="EI291:EI322" si="772">T291+U291+V291+Y291+AB291+BB291</f>
        <v>44</v>
      </c>
    </row>
    <row r="292" spans="1:139" s="372" customFormat="1" ht="16.149999999999999" hidden="1" customHeight="1">
      <c r="A292" s="573" t="s">
        <v>1445</v>
      </c>
      <c r="B292" s="407" t="s">
        <v>587</v>
      </c>
      <c r="C292" s="530" t="s">
        <v>587</v>
      </c>
      <c r="D292" s="393" t="s">
        <v>581</v>
      </c>
      <c r="E292" s="393" t="s">
        <v>545</v>
      </c>
      <c r="F292" s="393"/>
      <c r="G292" s="395">
        <v>91</v>
      </c>
      <c r="H292" s="393" t="s">
        <v>107</v>
      </c>
      <c r="I292" s="393" t="s">
        <v>581</v>
      </c>
      <c r="J292" s="393" t="s">
        <v>281</v>
      </c>
      <c r="K292" s="393"/>
      <c r="L292" s="393" t="s">
        <v>2130</v>
      </c>
      <c r="M292" s="396"/>
      <c r="N292" s="392">
        <v>44161</v>
      </c>
      <c r="O292" s="408">
        <v>3</v>
      </c>
      <c r="P292" s="14">
        <v>45375</v>
      </c>
      <c r="Q292" s="14">
        <v>45375</v>
      </c>
      <c r="R292" s="576">
        <v>1296</v>
      </c>
      <c r="S292" s="391">
        <v>100</v>
      </c>
      <c r="T292" s="382">
        <v>21</v>
      </c>
      <c r="U292" s="382">
        <v>247</v>
      </c>
      <c r="V292" s="423">
        <v>0</v>
      </c>
      <c r="W292" s="1882">
        <v>50</v>
      </c>
      <c r="X292" s="382">
        <f t="shared" si="741"/>
        <v>197</v>
      </c>
      <c r="Y292" s="423">
        <v>0</v>
      </c>
      <c r="Z292" s="1882">
        <v>40</v>
      </c>
      <c r="AA292" s="382">
        <f t="shared" si="725"/>
        <v>157</v>
      </c>
      <c r="AB292" s="423">
        <v>36</v>
      </c>
      <c r="AC292" s="1882">
        <v>40</v>
      </c>
      <c r="AD292" s="569">
        <v>1.875</v>
      </c>
      <c r="AE292" s="569">
        <v>1.875</v>
      </c>
      <c r="AF292" s="382">
        <f t="shared" si="745"/>
        <v>132.875</v>
      </c>
      <c r="AG292" s="382">
        <f t="shared" si="746"/>
        <v>142.125</v>
      </c>
      <c r="AH292" s="382">
        <f t="shared" si="747"/>
        <v>101.75</v>
      </c>
      <c r="AI292" s="382">
        <f t="shared" si="748"/>
        <v>57.5</v>
      </c>
      <c r="AJ292" s="382">
        <f t="shared" si="749"/>
        <v>72.75</v>
      </c>
      <c r="AK292" s="382">
        <f t="shared" si="750"/>
        <v>87.5</v>
      </c>
      <c r="AL292" s="382">
        <f t="shared" si="751"/>
        <v>94</v>
      </c>
      <c r="AM292" s="382">
        <f t="shared" si="752"/>
        <v>83</v>
      </c>
      <c r="AN292" s="453">
        <f t="shared" si="753"/>
        <v>89</v>
      </c>
      <c r="AO292" s="457">
        <f t="shared" si="754"/>
        <v>50</v>
      </c>
      <c r="AP292" s="455">
        <f t="shared" si="755"/>
        <v>78</v>
      </c>
      <c r="AQ292" s="383">
        <f t="shared" si="756"/>
        <v>33</v>
      </c>
      <c r="AR292" s="383">
        <f t="shared" si="757"/>
        <v>35</v>
      </c>
      <c r="AS292" s="383">
        <f t="shared" si="758"/>
        <v>41</v>
      </c>
      <c r="AT292" s="383">
        <f t="shared" si="759"/>
        <v>51</v>
      </c>
      <c r="AU292" s="383">
        <f t="shared" si="760"/>
        <v>48</v>
      </c>
      <c r="AV292" s="383">
        <f t="shared" si="761"/>
        <v>41</v>
      </c>
      <c r="AW292" s="383">
        <f t="shared" si="762"/>
        <v>54</v>
      </c>
      <c r="AX292" s="383">
        <f t="shared" si="726"/>
        <v>283</v>
      </c>
      <c r="AY292" s="383"/>
      <c r="AZ292" s="383">
        <f t="shared" si="740"/>
        <v>50</v>
      </c>
      <c r="BA292" s="382">
        <f t="shared" si="727"/>
        <v>153</v>
      </c>
      <c r="BB292" s="423">
        <v>0</v>
      </c>
      <c r="BC292" s="506">
        <f t="shared" si="720"/>
        <v>50</v>
      </c>
      <c r="BD292" s="382">
        <f t="shared" si="721"/>
        <v>40</v>
      </c>
      <c r="BE292" s="453">
        <f t="shared" si="722"/>
        <v>40</v>
      </c>
      <c r="BF292" s="382">
        <f t="shared" si="728"/>
        <v>-95</v>
      </c>
      <c r="BG292" s="1882">
        <v>70</v>
      </c>
      <c r="BH292" s="1882">
        <v>69</v>
      </c>
      <c r="BI292" s="1882">
        <v>73</v>
      </c>
      <c r="BJ292" s="1882">
        <v>79</v>
      </c>
      <c r="BK292" s="1882">
        <v>26</v>
      </c>
      <c r="BL292" s="1882">
        <v>36</v>
      </c>
      <c r="BM292" s="1882">
        <v>42</v>
      </c>
      <c r="BN292" s="1882">
        <v>52</v>
      </c>
      <c r="BO292" s="1882">
        <v>48</v>
      </c>
      <c r="BP292" s="1882">
        <v>40</v>
      </c>
      <c r="BQ292" s="1882">
        <v>56</v>
      </c>
      <c r="BR292" s="1882">
        <v>60</v>
      </c>
      <c r="BS292" s="1882">
        <v>64</v>
      </c>
      <c r="BT292" s="13"/>
      <c r="BU292" s="384">
        <f t="shared" si="729"/>
        <v>5.7</v>
      </c>
      <c r="BV292" s="385">
        <f t="shared" si="730"/>
        <v>3.94</v>
      </c>
      <c r="BW292" s="386">
        <f t="shared" si="731"/>
        <v>2.681159420289855</v>
      </c>
      <c r="BX292" s="3"/>
      <c r="BY292" s="387">
        <f t="shared" si="723"/>
        <v>247</v>
      </c>
      <c r="BZ292" s="382">
        <f t="shared" si="732"/>
        <v>197</v>
      </c>
      <c r="CA292" s="382">
        <f t="shared" si="733"/>
        <v>157</v>
      </c>
      <c r="CB292" s="382">
        <f t="shared" si="734"/>
        <v>153</v>
      </c>
      <c r="CC292" s="382">
        <f t="shared" si="643"/>
        <v>133</v>
      </c>
      <c r="CD292" s="382">
        <f t="shared" si="644"/>
        <v>142</v>
      </c>
      <c r="CE292" s="382">
        <f t="shared" si="645"/>
        <v>102</v>
      </c>
      <c r="CF292" s="382">
        <f t="shared" si="646"/>
        <v>58</v>
      </c>
      <c r="CG292" s="382">
        <f t="shared" si="647"/>
        <v>73</v>
      </c>
      <c r="CH292" s="382">
        <f t="shared" si="648"/>
        <v>88</v>
      </c>
      <c r="CI292" s="382">
        <f t="shared" si="649"/>
        <v>94</v>
      </c>
      <c r="CJ292" s="382">
        <f t="shared" si="650"/>
        <v>83</v>
      </c>
      <c r="CK292" s="388">
        <f t="shared" si="651"/>
        <v>89</v>
      </c>
      <c r="CL292" s="3"/>
      <c r="CM292" s="384">
        <f t="shared" si="724"/>
        <v>0</v>
      </c>
      <c r="CN292" s="385">
        <f t="shared" si="735"/>
        <v>0</v>
      </c>
      <c r="CO292" s="385">
        <f t="shared" si="763"/>
        <v>36</v>
      </c>
      <c r="CP292" s="385">
        <f t="shared" si="764"/>
        <v>50</v>
      </c>
      <c r="CQ292" s="385">
        <f t="shared" si="765"/>
        <v>78</v>
      </c>
      <c r="CR292" s="385">
        <f t="shared" si="766"/>
        <v>33</v>
      </c>
      <c r="CS292" s="385">
        <f t="shared" si="767"/>
        <v>35</v>
      </c>
      <c r="CT292" s="385">
        <f t="shared" si="768"/>
        <v>41</v>
      </c>
      <c r="CU292" s="385">
        <f t="shared" si="769"/>
        <v>51</v>
      </c>
      <c r="CV292" s="385">
        <f t="shared" si="770"/>
        <v>48</v>
      </c>
      <c r="CW292" s="385">
        <f t="shared" si="771"/>
        <v>41</v>
      </c>
      <c r="CX292" s="386">
        <f t="shared" si="742"/>
        <v>54</v>
      </c>
      <c r="CY292" s="3"/>
      <c r="CZ292" s="586">
        <v>293</v>
      </c>
      <c r="DA292" s="582">
        <v>525</v>
      </c>
      <c r="DB292" s="391">
        <v>975</v>
      </c>
      <c r="DC292" s="576">
        <v>1296</v>
      </c>
      <c r="DD292" s="389">
        <v>21</v>
      </c>
      <c r="DE292" s="390">
        <v>22</v>
      </c>
      <c r="DF292" s="390">
        <v>20</v>
      </c>
      <c r="DG292" s="390">
        <v>16</v>
      </c>
      <c r="DH292" s="390">
        <f t="shared" si="736"/>
        <v>21</v>
      </c>
      <c r="DI292" s="390"/>
      <c r="DJ292" s="390"/>
      <c r="DK292" s="390"/>
      <c r="DL292" s="390"/>
      <c r="DM292" s="390"/>
      <c r="DN292" s="390"/>
      <c r="DO292" s="390"/>
      <c r="DP292" s="391">
        <f t="shared" si="737"/>
        <v>100</v>
      </c>
      <c r="DQ292" s="376"/>
      <c r="DR292" s="376"/>
      <c r="DS292" s="385">
        <v>3</v>
      </c>
      <c r="DT292" s="385">
        <v>3</v>
      </c>
      <c r="DU292" s="385">
        <v>990</v>
      </c>
      <c r="DV292" s="385" t="s">
        <v>2620</v>
      </c>
      <c r="DW292" s="385">
        <v>71</v>
      </c>
      <c r="DX292" s="385" t="s">
        <v>2674</v>
      </c>
      <c r="DY292" s="385">
        <v>0</v>
      </c>
      <c r="DZ292" s="14">
        <v>45375</v>
      </c>
      <c r="EA292" s="426"/>
      <c r="EB292" s="398">
        <v>15</v>
      </c>
      <c r="EC292" s="398" t="s">
        <v>1373</v>
      </c>
      <c r="ED292" s="398" t="s">
        <v>1374</v>
      </c>
      <c r="EF292" s="601">
        <f t="shared" si="738"/>
        <v>148.20000000000002</v>
      </c>
      <c r="EG292" s="597">
        <f t="shared" si="739"/>
        <v>50</v>
      </c>
      <c r="EI292" s="605">
        <f t="shared" si="772"/>
        <v>304</v>
      </c>
    </row>
    <row r="293" spans="1:139" s="372" customFormat="1" ht="16.149999999999999" hidden="1" customHeight="1">
      <c r="A293" s="573" t="s">
        <v>1447</v>
      </c>
      <c r="B293" s="407" t="s">
        <v>1231</v>
      </c>
      <c r="C293" s="530" t="s">
        <v>1231</v>
      </c>
      <c r="D293" s="393" t="s">
        <v>581</v>
      </c>
      <c r="E293" s="393" t="s">
        <v>469</v>
      </c>
      <c r="F293" s="393"/>
      <c r="G293" s="395">
        <v>91</v>
      </c>
      <c r="H293" s="393" t="s">
        <v>107</v>
      </c>
      <c r="I293" s="393" t="s">
        <v>581</v>
      </c>
      <c r="J293" s="393" t="s">
        <v>281</v>
      </c>
      <c r="K293" s="393"/>
      <c r="L293" s="393" t="s">
        <v>2130</v>
      </c>
      <c r="M293" s="396"/>
      <c r="N293" s="392">
        <v>44581</v>
      </c>
      <c r="O293" s="408">
        <v>3</v>
      </c>
      <c r="P293" s="14">
        <v>47440</v>
      </c>
      <c r="Q293" s="14">
        <v>47440</v>
      </c>
      <c r="R293" s="576">
        <v>2028</v>
      </c>
      <c r="S293" s="391">
        <v>212</v>
      </c>
      <c r="T293" s="382">
        <v>4</v>
      </c>
      <c r="U293" s="382">
        <v>489</v>
      </c>
      <c r="V293" s="423">
        <v>0</v>
      </c>
      <c r="W293" s="1882">
        <v>100</v>
      </c>
      <c r="X293" s="382">
        <f t="shared" si="741"/>
        <v>389</v>
      </c>
      <c r="Y293" s="423">
        <v>51</v>
      </c>
      <c r="Z293" s="1882">
        <v>80</v>
      </c>
      <c r="AA293" s="382">
        <f t="shared" si="725"/>
        <v>360</v>
      </c>
      <c r="AB293" s="423">
        <v>0</v>
      </c>
      <c r="AC293" s="1882">
        <v>100</v>
      </c>
      <c r="AD293" s="569">
        <v>1.875</v>
      </c>
      <c r="AE293" s="569">
        <v>1.875</v>
      </c>
      <c r="AF293" s="382">
        <f t="shared" si="745"/>
        <v>215.5</v>
      </c>
      <c r="AG293" s="382">
        <f t="shared" si="746"/>
        <v>219.5</v>
      </c>
      <c r="AH293" s="382">
        <f t="shared" si="747"/>
        <v>142</v>
      </c>
      <c r="AI293" s="382">
        <f t="shared" si="748"/>
        <v>105.75</v>
      </c>
      <c r="AJ293" s="382">
        <f t="shared" si="749"/>
        <v>134.25</v>
      </c>
      <c r="AK293" s="382">
        <f t="shared" si="750"/>
        <v>156.75</v>
      </c>
      <c r="AL293" s="382">
        <f t="shared" si="751"/>
        <v>167.875</v>
      </c>
      <c r="AM293" s="382">
        <f t="shared" si="752"/>
        <v>159</v>
      </c>
      <c r="AN293" s="453">
        <f t="shared" si="753"/>
        <v>171.875</v>
      </c>
      <c r="AO293" s="457">
        <f t="shared" si="754"/>
        <v>106</v>
      </c>
      <c r="AP293" s="455">
        <f t="shared" si="755"/>
        <v>104</v>
      </c>
      <c r="AQ293" s="383">
        <f t="shared" si="756"/>
        <v>54</v>
      </c>
      <c r="AR293" s="383">
        <f t="shared" si="757"/>
        <v>64</v>
      </c>
      <c r="AS293" s="383">
        <f t="shared" si="758"/>
        <v>76</v>
      </c>
      <c r="AT293" s="383">
        <f t="shared" si="759"/>
        <v>89</v>
      </c>
      <c r="AU293" s="383">
        <f t="shared" si="760"/>
        <v>89</v>
      </c>
      <c r="AV293" s="383">
        <f t="shared" si="761"/>
        <v>81</v>
      </c>
      <c r="AW293" s="383">
        <f t="shared" si="762"/>
        <v>102</v>
      </c>
      <c r="AX293" s="383">
        <f t="shared" si="726"/>
        <v>540</v>
      </c>
      <c r="AY293" s="383"/>
      <c r="AZ293" s="383">
        <f t="shared" si="740"/>
        <v>106</v>
      </c>
      <c r="BA293" s="382">
        <f t="shared" si="727"/>
        <v>260</v>
      </c>
      <c r="BB293" s="423">
        <v>0</v>
      </c>
      <c r="BC293" s="506">
        <f t="shared" si="720"/>
        <v>100</v>
      </c>
      <c r="BD293" s="382">
        <f t="shared" si="721"/>
        <v>80</v>
      </c>
      <c r="BE293" s="453">
        <f t="shared" si="722"/>
        <v>100</v>
      </c>
      <c r="BF293" s="382">
        <f t="shared" si="728"/>
        <v>-173</v>
      </c>
      <c r="BG293" s="1882">
        <v>150</v>
      </c>
      <c r="BH293" s="1882">
        <v>100</v>
      </c>
      <c r="BI293" s="1882">
        <v>132</v>
      </c>
      <c r="BJ293" s="1882">
        <v>100</v>
      </c>
      <c r="BK293" s="1882">
        <v>48</v>
      </c>
      <c r="BL293" s="1882">
        <v>66</v>
      </c>
      <c r="BM293" s="1882">
        <v>78</v>
      </c>
      <c r="BN293" s="1882">
        <v>90</v>
      </c>
      <c r="BO293" s="1882">
        <v>89</v>
      </c>
      <c r="BP293" s="1882">
        <v>80</v>
      </c>
      <c r="BQ293" s="1882">
        <v>105</v>
      </c>
      <c r="BR293" s="1882">
        <v>112</v>
      </c>
      <c r="BS293" s="1882">
        <v>120</v>
      </c>
      <c r="BT293" s="13"/>
      <c r="BU293" s="384">
        <f t="shared" si="729"/>
        <v>5.2392857142857139</v>
      </c>
      <c r="BV293" s="385">
        <f t="shared" si="730"/>
        <v>3.5363636363636362</v>
      </c>
      <c r="BW293" s="386">
        <f t="shared" si="731"/>
        <v>3.0857142857142859</v>
      </c>
      <c r="BX293" s="3"/>
      <c r="BY293" s="387">
        <f t="shared" si="723"/>
        <v>489</v>
      </c>
      <c r="BZ293" s="382">
        <f t="shared" si="732"/>
        <v>389</v>
      </c>
      <c r="CA293" s="382">
        <f t="shared" si="733"/>
        <v>360</v>
      </c>
      <c r="CB293" s="382">
        <f t="shared" si="734"/>
        <v>260</v>
      </c>
      <c r="CC293" s="382">
        <f t="shared" si="643"/>
        <v>216</v>
      </c>
      <c r="CD293" s="382">
        <f t="shared" si="644"/>
        <v>220</v>
      </c>
      <c r="CE293" s="382">
        <f t="shared" si="645"/>
        <v>142</v>
      </c>
      <c r="CF293" s="382">
        <f t="shared" si="646"/>
        <v>106</v>
      </c>
      <c r="CG293" s="382">
        <f t="shared" si="647"/>
        <v>134</v>
      </c>
      <c r="CH293" s="382">
        <f t="shared" si="648"/>
        <v>157</v>
      </c>
      <c r="CI293" s="382">
        <f t="shared" si="649"/>
        <v>168</v>
      </c>
      <c r="CJ293" s="382">
        <f t="shared" si="650"/>
        <v>159</v>
      </c>
      <c r="CK293" s="388">
        <f t="shared" si="651"/>
        <v>172</v>
      </c>
      <c r="CL293" s="3"/>
      <c r="CM293" s="384">
        <f t="shared" si="724"/>
        <v>0</v>
      </c>
      <c r="CN293" s="385">
        <f t="shared" si="735"/>
        <v>51</v>
      </c>
      <c r="CO293" s="385">
        <f t="shared" si="763"/>
        <v>0</v>
      </c>
      <c r="CP293" s="385">
        <f t="shared" si="764"/>
        <v>106</v>
      </c>
      <c r="CQ293" s="385">
        <f t="shared" si="765"/>
        <v>104</v>
      </c>
      <c r="CR293" s="385">
        <f t="shared" si="766"/>
        <v>54</v>
      </c>
      <c r="CS293" s="385">
        <f t="shared" si="767"/>
        <v>64</v>
      </c>
      <c r="CT293" s="385">
        <f t="shared" si="768"/>
        <v>76</v>
      </c>
      <c r="CU293" s="385">
        <f t="shared" si="769"/>
        <v>89</v>
      </c>
      <c r="CV293" s="385">
        <f t="shared" si="770"/>
        <v>89</v>
      </c>
      <c r="CW293" s="385">
        <f t="shared" si="771"/>
        <v>81</v>
      </c>
      <c r="CX293" s="386">
        <f t="shared" si="742"/>
        <v>102</v>
      </c>
      <c r="CY293" s="3"/>
      <c r="CZ293" s="586">
        <v>231</v>
      </c>
      <c r="DA293" s="582">
        <v>508</v>
      </c>
      <c r="DB293" s="391">
        <v>1338</v>
      </c>
      <c r="DC293" s="576">
        <v>2028</v>
      </c>
      <c r="DD293" s="389">
        <v>121</v>
      </c>
      <c r="DE293" s="390">
        <v>10</v>
      </c>
      <c r="DF293" s="390">
        <v>73</v>
      </c>
      <c r="DG293" s="390">
        <v>4</v>
      </c>
      <c r="DH293" s="390">
        <f t="shared" si="736"/>
        <v>4</v>
      </c>
      <c r="DI293" s="390"/>
      <c r="DJ293" s="390"/>
      <c r="DK293" s="390"/>
      <c r="DL293" s="390"/>
      <c r="DM293" s="390"/>
      <c r="DN293" s="390"/>
      <c r="DO293" s="390"/>
      <c r="DP293" s="391">
        <f t="shared" si="737"/>
        <v>212</v>
      </c>
      <c r="DQ293" s="376"/>
      <c r="DR293" s="376"/>
      <c r="DS293" s="385">
        <v>3</v>
      </c>
      <c r="DT293" s="385">
        <v>3</v>
      </c>
      <c r="DU293" s="385">
        <v>993</v>
      </c>
      <c r="DV293" s="385" t="s">
        <v>2620</v>
      </c>
      <c r="DW293" s="385">
        <v>71</v>
      </c>
      <c r="DX293" s="385" t="s">
        <v>2674</v>
      </c>
      <c r="DY293" s="385">
        <v>0</v>
      </c>
      <c r="DZ293" s="14">
        <v>47440</v>
      </c>
      <c r="EA293" s="426"/>
      <c r="EB293" s="398">
        <v>16</v>
      </c>
      <c r="EC293" s="398" t="s">
        <v>1376</v>
      </c>
      <c r="ED293" s="398" t="s">
        <v>1374</v>
      </c>
      <c r="EF293" s="601">
        <f t="shared" si="738"/>
        <v>146.69999999999999</v>
      </c>
      <c r="EG293" s="597">
        <f t="shared" si="739"/>
        <v>100</v>
      </c>
      <c r="EI293" s="605">
        <f t="shared" si="772"/>
        <v>544</v>
      </c>
    </row>
    <row r="294" spans="1:139" s="372" customFormat="1" ht="16.149999999999999" hidden="1" customHeight="1">
      <c r="A294" s="573" t="s">
        <v>1445</v>
      </c>
      <c r="B294" s="407" t="s">
        <v>588</v>
      </c>
      <c r="C294" s="530" t="s">
        <v>1345</v>
      </c>
      <c r="D294" s="393" t="s">
        <v>581</v>
      </c>
      <c r="E294" s="393" t="s">
        <v>550</v>
      </c>
      <c r="F294" s="393"/>
      <c r="G294" s="395">
        <v>94</v>
      </c>
      <c r="H294" s="393" t="s">
        <v>107</v>
      </c>
      <c r="I294" s="393" t="s">
        <v>582</v>
      </c>
      <c r="J294" s="393" t="s">
        <v>281</v>
      </c>
      <c r="K294" s="393"/>
      <c r="L294" s="393" t="s">
        <v>2130</v>
      </c>
      <c r="M294" s="396"/>
      <c r="N294" s="392"/>
      <c r="O294" s="408">
        <v>3</v>
      </c>
      <c r="P294" s="14">
        <v>46241</v>
      </c>
      <c r="Q294" s="14">
        <v>46241</v>
      </c>
      <c r="R294" s="576">
        <v>74</v>
      </c>
      <c r="S294" s="391">
        <v>58</v>
      </c>
      <c r="T294" s="382">
        <v>0</v>
      </c>
      <c r="U294" s="382">
        <v>53</v>
      </c>
      <c r="V294" s="423">
        <v>0</v>
      </c>
      <c r="W294" s="1882">
        <v>18</v>
      </c>
      <c r="X294" s="382">
        <f t="shared" si="741"/>
        <v>35</v>
      </c>
      <c r="Y294" s="423">
        <v>0</v>
      </c>
      <c r="Z294" s="1882">
        <v>12</v>
      </c>
      <c r="AA294" s="382">
        <f t="shared" si="725"/>
        <v>23</v>
      </c>
      <c r="AB294" s="423">
        <v>35</v>
      </c>
      <c r="AC294" s="1882">
        <v>27</v>
      </c>
      <c r="AD294" s="569">
        <v>1.875</v>
      </c>
      <c r="AE294" s="569">
        <v>1.875</v>
      </c>
      <c r="AF294" s="382">
        <f t="shared" si="745"/>
        <v>19.625</v>
      </c>
      <c r="AG294" s="382">
        <f t="shared" si="746"/>
        <v>21.5</v>
      </c>
      <c r="AH294" s="382">
        <f t="shared" si="747"/>
        <v>15.5</v>
      </c>
      <c r="AI294" s="382">
        <f t="shared" si="748"/>
        <v>9.25</v>
      </c>
      <c r="AJ294" s="382">
        <f t="shared" si="749"/>
        <v>12.125</v>
      </c>
      <c r="AK294" s="382">
        <f t="shared" si="750"/>
        <v>17.5</v>
      </c>
      <c r="AL294" s="382">
        <f t="shared" si="751"/>
        <v>19</v>
      </c>
      <c r="AM294" s="382">
        <f t="shared" si="752"/>
        <v>18.5</v>
      </c>
      <c r="AN294" s="453">
        <f t="shared" si="753"/>
        <v>23.375</v>
      </c>
      <c r="AO294" s="457">
        <f t="shared" si="754"/>
        <v>0</v>
      </c>
      <c r="AP294" s="455">
        <f t="shared" si="755"/>
        <v>11</v>
      </c>
      <c r="AQ294" s="383">
        <f t="shared" si="756"/>
        <v>5</v>
      </c>
      <c r="AR294" s="383">
        <f t="shared" si="757"/>
        <v>5</v>
      </c>
      <c r="AS294" s="383">
        <f t="shared" si="758"/>
        <v>7</v>
      </c>
      <c r="AT294" s="383">
        <f t="shared" si="759"/>
        <v>12</v>
      </c>
      <c r="AU294" s="383">
        <f t="shared" si="760"/>
        <v>8</v>
      </c>
      <c r="AV294" s="383">
        <f t="shared" si="761"/>
        <v>12</v>
      </c>
      <c r="AW294" s="383">
        <f t="shared" si="762"/>
        <v>12</v>
      </c>
      <c r="AX294" s="383">
        <f t="shared" si="726"/>
        <v>88</v>
      </c>
      <c r="AY294" s="383"/>
      <c r="AZ294" s="383">
        <f t="shared" si="740"/>
        <v>0</v>
      </c>
      <c r="BA294" s="382">
        <f t="shared" si="727"/>
        <v>31</v>
      </c>
      <c r="BB294" s="423">
        <v>0</v>
      </c>
      <c r="BC294" s="506">
        <f t="shared" si="720"/>
        <v>18</v>
      </c>
      <c r="BD294" s="382">
        <f t="shared" si="721"/>
        <v>12</v>
      </c>
      <c r="BE294" s="453">
        <f t="shared" si="722"/>
        <v>27</v>
      </c>
      <c r="BF294" s="382">
        <f t="shared" si="728"/>
        <v>-35</v>
      </c>
      <c r="BG294" s="1882">
        <v>10</v>
      </c>
      <c r="BH294" s="1882">
        <v>10</v>
      </c>
      <c r="BI294" s="1882">
        <v>11</v>
      </c>
      <c r="BJ294" s="1882">
        <v>12</v>
      </c>
      <c r="BK294" s="1882">
        <v>4</v>
      </c>
      <c r="BL294" s="1882">
        <v>6</v>
      </c>
      <c r="BM294" s="1882">
        <v>7</v>
      </c>
      <c r="BN294" s="1882">
        <v>12</v>
      </c>
      <c r="BO294" s="1882">
        <v>8</v>
      </c>
      <c r="BP294" s="1882">
        <v>12</v>
      </c>
      <c r="BQ294" s="1882">
        <v>13</v>
      </c>
      <c r="BR294" s="1882">
        <v>14</v>
      </c>
      <c r="BS294" s="1882">
        <v>15</v>
      </c>
      <c r="BT294" s="13"/>
      <c r="BU294" s="384">
        <f t="shared" si="729"/>
        <v>2.8518518518518521</v>
      </c>
      <c r="BV294" s="385">
        <f t="shared" si="730"/>
        <v>1.8518518518518519</v>
      </c>
      <c r="BW294" s="386">
        <f t="shared" si="731"/>
        <v>0.85185185185185186</v>
      </c>
      <c r="BX294" s="3"/>
      <c r="BY294" s="387">
        <f t="shared" si="723"/>
        <v>53</v>
      </c>
      <c r="BZ294" s="382">
        <f t="shared" si="732"/>
        <v>35</v>
      </c>
      <c r="CA294" s="382">
        <f t="shared" si="733"/>
        <v>23</v>
      </c>
      <c r="CB294" s="382">
        <f t="shared" si="734"/>
        <v>31</v>
      </c>
      <c r="CC294" s="382">
        <f t="shared" si="643"/>
        <v>21</v>
      </c>
      <c r="CD294" s="382">
        <f t="shared" si="644"/>
        <v>22</v>
      </c>
      <c r="CE294" s="382">
        <f t="shared" si="645"/>
        <v>16</v>
      </c>
      <c r="CF294" s="382">
        <f t="shared" si="646"/>
        <v>9</v>
      </c>
      <c r="CG294" s="382">
        <f t="shared" si="647"/>
        <v>12</v>
      </c>
      <c r="CH294" s="382">
        <f t="shared" si="648"/>
        <v>18</v>
      </c>
      <c r="CI294" s="382">
        <f t="shared" si="649"/>
        <v>19</v>
      </c>
      <c r="CJ294" s="382">
        <f t="shared" si="650"/>
        <v>19</v>
      </c>
      <c r="CK294" s="388">
        <f t="shared" si="651"/>
        <v>23</v>
      </c>
      <c r="CL294" s="3"/>
      <c r="CM294" s="384">
        <f t="shared" si="724"/>
        <v>0</v>
      </c>
      <c r="CN294" s="385">
        <f t="shared" si="735"/>
        <v>0</v>
      </c>
      <c r="CO294" s="385">
        <f t="shared" si="763"/>
        <v>35</v>
      </c>
      <c r="CP294" s="385">
        <f t="shared" si="764"/>
        <v>0</v>
      </c>
      <c r="CQ294" s="385">
        <f t="shared" si="765"/>
        <v>11</v>
      </c>
      <c r="CR294" s="385">
        <f t="shared" si="766"/>
        <v>5</v>
      </c>
      <c r="CS294" s="385">
        <f t="shared" si="767"/>
        <v>5</v>
      </c>
      <c r="CT294" s="385">
        <f t="shared" si="768"/>
        <v>7</v>
      </c>
      <c r="CU294" s="385">
        <f t="shared" si="769"/>
        <v>12</v>
      </c>
      <c r="CV294" s="385">
        <f t="shared" si="770"/>
        <v>8</v>
      </c>
      <c r="CW294" s="385">
        <f t="shared" si="771"/>
        <v>12</v>
      </c>
      <c r="CX294" s="386">
        <f t="shared" si="742"/>
        <v>12</v>
      </c>
      <c r="CY294" s="3"/>
      <c r="CZ294" s="586">
        <v>74</v>
      </c>
      <c r="DA294" s="582">
        <v>131</v>
      </c>
      <c r="DB294" s="391">
        <v>105</v>
      </c>
      <c r="DC294" s="576">
        <v>74</v>
      </c>
      <c r="DD294" s="389">
        <v>6</v>
      </c>
      <c r="DE294" s="390">
        <v>2</v>
      </c>
      <c r="DF294" s="390">
        <v>6</v>
      </c>
      <c r="DG294" s="390">
        <v>44</v>
      </c>
      <c r="DH294" s="390">
        <f t="shared" si="736"/>
        <v>0</v>
      </c>
      <c r="DI294" s="390"/>
      <c r="DJ294" s="390"/>
      <c r="DK294" s="390"/>
      <c r="DL294" s="390"/>
      <c r="DM294" s="390"/>
      <c r="DN294" s="390"/>
      <c r="DO294" s="390"/>
      <c r="DP294" s="391">
        <f t="shared" si="737"/>
        <v>58</v>
      </c>
      <c r="DQ294" s="376"/>
      <c r="DR294" s="376"/>
      <c r="DS294" s="385">
        <v>3</v>
      </c>
      <c r="DT294" s="385">
        <v>3</v>
      </c>
      <c r="DU294" s="385">
        <v>1068</v>
      </c>
      <c r="DV294" s="385" t="s">
        <v>2620</v>
      </c>
      <c r="DW294" s="385">
        <v>71</v>
      </c>
      <c r="DX294" s="385" t="s">
        <v>2674</v>
      </c>
      <c r="DY294" s="385">
        <v>0</v>
      </c>
      <c r="DZ294" s="14">
        <v>46241</v>
      </c>
      <c r="EA294" s="426"/>
      <c r="EB294" s="398">
        <v>15</v>
      </c>
      <c r="EC294" s="398" t="s">
        <v>1373</v>
      </c>
      <c r="ED294" s="398" t="s">
        <v>1374</v>
      </c>
      <c r="EF294" s="601">
        <f t="shared" si="738"/>
        <v>88.333333333333343</v>
      </c>
      <c r="EG294" s="597">
        <f t="shared" si="739"/>
        <v>18</v>
      </c>
      <c r="EI294" s="605">
        <f t="shared" si="772"/>
        <v>88</v>
      </c>
    </row>
    <row r="295" spans="1:139" s="372" customFormat="1" ht="16.149999999999999" hidden="1" customHeight="1">
      <c r="A295" s="573" t="s">
        <v>1447</v>
      </c>
      <c r="B295" s="407" t="s">
        <v>591</v>
      </c>
      <c r="C295" s="530" t="s">
        <v>591</v>
      </c>
      <c r="D295" s="393" t="s">
        <v>581</v>
      </c>
      <c r="E295" s="393" t="s">
        <v>590</v>
      </c>
      <c r="F295" s="393"/>
      <c r="G295" s="395">
        <v>95</v>
      </c>
      <c r="H295" s="393" t="s">
        <v>107</v>
      </c>
      <c r="I295" s="393" t="s">
        <v>581</v>
      </c>
      <c r="J295" s="393" t="s">
        <v>105</v>
      </c>
      <c r="K295" s="393"/>
      <c r="L295" s="393" t="s">
        <v>2130</v>
      </c>
      <c r="M295" s="396"/>
      <c r="N295" s="392">
        <v>43861</v>
      </c>
      <c r="O295" s="408">
        <v>3</v>
      </c>
      <c r="P295" s="14">
        <v>61146</v>
      </c>
      <c r="Q295" s="14">
        <v>61146</v>
      </c>
      <c r="R295" s="576">
        <v>72</v>
      </c>
      <c r="S295" s="391">
        <v>43</v>
      </c>
      <c r="T295" s="382">
        <v>6</v>
      </c>
      <c r="U295" s="382">
        <v>96</v>
      </c>
      <c r="V295" s="423">
        <v>0</v>
      </c>
      <c r="W295" s="1882">
        <v>24</v>
      </c>
      <c r="X295" s="382">
        <f t="shared" si="741"/>
        <v>72</v>
      </c>
      <c r="Y295" s="423">
        <v>0</v>
      </c>
      <c r="Z295" s="1882">
        <v>12</v>
      </c>
      <c r="AA295" s="382">
        <f t="shared" si="725"/>
        <v>60</v>
      </c>
      <c r="AB295" s="423">
        <v>0</v>
      </c>
      <c r="AC295" s="1882">
        <v>15</v>
      </c>
      <c r="AD295" s="569">
        <v>1.875</v>
      </c>
      <c r="AE295" s="569">
        <v>1.875</v>
      </c>
      <c r="AF295" s="382">
        <f t="shared" si="745"/>
        <v>30.25</v>
      </c>
      <c r="AG295" s="382">
        <f t="shared" si="746"/>
        <v>28</v>
      </c>
      <c r="AH295" s="382">
        <f t="shared" si="747"/>
        <v>20.375</v>
      </c>
      <c r="AI295" s="382">
        <f t="shared" si="748"/>
        <v>11.125</v>
      </c>
      <c r="AJ295" s="382">
        <f t="shared" si="749"/>
        <v>14</v>
      </c>
      <c r="AK295" s="382">
        <f t="shared" si="750"/>
        <v>16.75</v>
      </c>
      <c r="AL295" s="382">
        <f t="shared" si="751"/>
        <v>18.75</v>
      </c>
      <c r="AM295" s="382">
        <f t="shared" si="752"/>
        <v>31</v>
      </c>
      <c r="AN295" s="453">
        <f t="shared" si="753"/>
        <v>45.875</v>
      </c>
      <c r="AO295" s="457">
        <f t="shared" si="754"/>
        <v>0</v>
      </c>
      <c r="AP295" s="455">
        <f t="shared" si="755"/>
        <v>14</v>
      </c>
      <c r="AQ295" s="383">
        <f t="shared" si="756"/>
        <v>6</v>
      </c>
      <c r="AR295" s="383">
        <f t="shared" si="757"/>
        <v>7</v>
      </c>
      <c r="AS295" s="383">
        <f t="shared" si="758"/>
        <v>8</v>
      </c>
      <c r="AT295" s="383">
        <f t="shared" si="759"/>
        <v>10</v>
      </c>
      <c r="AU295" s="383">
        <f t="shared" si="760"/>
        <v>10</v>
      </c>
      <c r="AV295" s="383">
        <f t="shared" si="761"/>
        <v>22</v>
      </c>
      <c r="AW295" s="383">
        <f t="shared" si="762"/>
        <v>25</v>
      </c>
      <c r="AX295" s="383">
        <f t="shared" si="726"/>
        <v>96</v>
      </c>
      <c r="AY295" s="383"/>
      <c r="AZ295" s="383">
        <f t="shared" si="740"/>
        <v>0</v>
      </c>
      <c r="BA295" s="382">
        <f t="shared" si="727"/>
        <v>45</v>
      </c>
      <c r="BB295" s="423">
        <v>0</v>
      </c>
      <c r="BC295" s="506">
        <f t="shared" si="720"/>
        <v>24</v>
      </c>
      <c r="BD295" s="382">
        <f t="shared" si="721"/>
        <v>12</v>
      </c>
      <c r="BE295" s="453">
        <f t="shared" si="722"/>
        <v>15</v>
      </c>
      <c r="BF295" s="382">
        <f t="shared" si="728"/>
        <v>0</v>
      </c>
      <c r="BG295" s="1882">
        <v>13</v>
      </c>
      <c r="BH295" s="1882">
        <v>18</v>
      </c>
      <c r="BI295" s="1882">
        <v>14</v>
      </c>
      <c r="BJ295" s="1882">
        <v>16</v>
      </c>
      <c r="BK295" s="1882">
        <v>5</v>
      </c>
      <c r="BL295" s="1882">
        <v>7</v>
      </c>
      <c r="BM295" s="1882">
        <v>8</v>
      </c>
      <c r="BN295" s="1882">
        <v>10</v>
      </c>
      <c r="BO295" s="1882">
        <v>10</v>
      </c>
      <c r="BP295" s="1882">
        <v>24</v>
      </c>
      <c r="BQ295" s="1882">
        <v>25</v>
      </c>
      <c r="BR295" s="1882">
        <v>27</v>
      </c>
      <c r="BS295" s="1882">
        <v>29</v>
      </c>
      <c r="BT295" s="13"/>
      <c r="BU295" s="384">
        <f t="shared" si="729"/>
        <v>5.6470588235294121</v>
      </c>
      <c r="BV295" s="385">
        <f t="shared" si="730"/>
        <v>5.4</v>
      </c>
      <c r="BW295" s="386">
        <f t="shared" si="731"/>
        <v>3.9130434782608696</v>
      </c>
      <c r="BX295" s="3"/>
      <c r="BY295" s="387">
        <f t="shared" si="723"/>
        <v>96</v>
      </c>
      <c r="BZ295" s="382">
        <f t="shared" si="732"/>
        <v>72</v>
      </c>
      <c r="CA295" s="382">
        <f t="shared" si="733"/>
        <v>60</v>
      </c>
      <c r="CB295" s="382">
        <f t="shared" si="734"/>
        <v>45</v>
      </c>
      <c r="CC295" s="382">
        <f t="shared" si="643"/>
        <v>32</v>
      </c>
      <c r="CD295" s="382">
        <f t="shared" si="644"/>
        <v>28</v>
      </c>
      <c r="CE295" s="382">
        <f t="shared" si="645"/>
        <v>20</v>
      </c>
      <c r="CF295" s="382">
        <f t="shared" si="646"/>
        <v>11</v>
      </c>
      <c r="CG295" s="382">
        <f t="shared" si="647"/>
        <v>14</v>
      </c>
      <c r="CH295" s="382">
        <f t="shared" si="648"/>
        <v>17</v>
      </c>
      <c r="CI295" s="382">
        <f t="shared" si="649"/>
        <v>19</v>
      </c>
      <c r="CJ295" s="382">
        <f t="shared" si="650"/>
        <v>31</v>
      </c>
      <c r="CK295" s="388">
        <f t="shared" si="651"/>
        <v>46</v>
      </c>
      <c r="CL295" s="3"/>
      <c r="CM295" s="384">
        <f t="shared" si="724"/>
        <v>0</v>
      </c>
      <c r="CN295" s="385">
        <f t="shared" si="735"/>
        <v>0</v>
      </c>
      <c r="CO295" s="385">
        <f t="shared" si="763"/>
        <v>0</v>
      </c>
      <c r="CP295" s="385">
        <f t="shared" si="764"/>
        <v>0</v>
      </c>
      <c r="CQ295" s="385">
        <f t="shared" si="765"/>
        <v>14</v>
      </c>
      <c r="CR295" s="385">
        <f t="shared" si="766"/>
        <v>6</v>
      </c>
      <c r="CS295" s="385">
        <f t="shared" si="767"/>
        <v>7</v>
      </c>
      <c r="CT295" s="385">
        <f t="shared" si="768"/>
        <v>8</v>
      </c>
      <c r="CU295" s="385">
        <f t="shared" si="769"/>
        <v>10</v>
      </c>
      <c r="CV295" s="385">
        <f t="shared" si="770"/>
        <v>10</v>
      </c>
      <c r="CW295" s="385">
        <f t="shared" si="771"/>
        <v>22</v>
      </c>
      <c r="CX295" s="386">
        <f t="shared" si="742"/>
        <v>25</v>
      </c>
      <c r="CY295" s="3"/>
      <c r="CZ295" s="586">
        <v>189</v>
      </c>
      <c r="DA295" s="582">
        <v>200</v>
      </c>
      <c r="DB295" s="391">
        <v>10</v>
      </c>
      <c r="DC295" s="576">
        <v>72</v>
      </c>
      <c r="DD295" s="389">
        <v>22</v>
      </c>
      <c r="DE295" s="390">
        <v>2</v>
      </c>
      <c r="DF295" s="390">
        <v>13</v>
      </c>
      <c r="DG295" s="390">
        <v>0</v>
      </c>
      <c r="DH295" s="390">
        <f t="shared" si="736"/>
        <v>6</v>
      </c>
      <c r="DI295" s="390"/>
      <c r="DJ295" s="390"/>
      <c r="DK295" s="390"/>
      <c r="DL295" s="390"/>
      <c r="DM295" s="390"/>
      <c r="DN295" s="390"/>
      <c r="DO295" s="390"/>
      <c r="DP295" s="391">
        <f t="shared" si="737"/>
        <v>43</v>
      </c>
      <c r="DQ295" s="376"/>
      <c r="DR295" s="376"/>
      <c r="DS295" s="385">
        <v>3</v>
      </c>
      <c r="DT295" s="385">
        <v>3</v>
      </c>
      <c r="DU295" s="385">
        <v>982</v>
      </c>
      <c r="DV295" s="385" t="s">
        <v>2620</v>
      </c>
      <c r="DW295" s="385">
        <v>71</v>
      </c>
      <c r="DX295" s="385" t="s">
        <v>2674</v>
      </c>
      <c r="DY295" s="385">
        <v>0</v>
      </c>
      <c r="DZ295" s="14">
        <v>61146</v>
      </c>
      <c r="EA295" s="426"/>
      <c r="EB295" s="398">
        <v>16</v>
      </c>
      <c r="EC295" s="398" t="s">
        <v>1376</v>
      </c>
      <c r="ED295" s="398" t="s">
        <v>1374</v>
      </c>
      <c r="EF295" s="601">
        <f t="shared" si="738"/>
        <v>120</v>
      </c>
      <c r="EG295" s="597">
        <f t="shared" si="739"/>
        <v>24</v>
      </c>
      <c r="EI295" s="605">
        <f t="shared" si="772"/>
        <v>102</v>
      </c>
    </row>
    <row r="296" spans="1:139" s="372" customFormat="1" ht="16.149999999999999" hidden="1" customHeight="1">
      <c r="A296" s="573" t="s">
        <v>1447</v>
      </c>
      <c r="B296" s="409" t="s">
        <v>589</v>
      </c>
      <c r="C296" s="410" t="s">
        <v>591</v>
      </c>
      <c r="D296" s="394" t="s">
        <v>581</v>
      </c>
      <c r="E296" s="394" t="s">
        <v>590</v>
      </c>
      <c r="F296" s="394"/>
      <c r="G296" s="397">
        <v>95</v>
      </c>
      <c r="H296" s="394" t="s">
        <v>107</v>
      </c>
      <c r="I296" s="394" t="s">
        <v>581</v>
      </c>
      <c r="J296" s="394" t="s">
        <v>1807</v>
      </c>
      <c r="K296" s="393"/>
      <c r="L296" s="393" t="s">
        <v>2130</v>
      </c>
      <c r="M296" s="396" t="s">
        <v>1708</v>
      </c>
      <c r="N296" s="392"/>
      <c r="O296" s="408">
        <v>3</v>
      </c>
      <c r="P296" s="14">
        <v>0</v>
      </c>
      <c r="Q296" s="14">
        <v>0</v>
      </c>
      <c r="R296" s="576">
        <v>104</v>
      </c>
      <c r="S296" s="391">
        <v>0</v>
      </c>
      <c r="T296" s="382">
        <v>0</v>
      </c>
      <c r="U296" s="382">
        <v>2</v>
      </c>
      <c r="V296" s="423">
        <v>0</v>
      </c>
      <c r="W296" s="1882">
        <v>0</v>
      </c>
      <c r="X296" s="382">
        <f t="shared" si="741"/>
        <v>2</v>
      </c>
      <c r="Y296" s="423">
        <v>0</v>
      </c>
      <c r="Z296" s="1882">
        <v>0</v>
      </c>
      <c r="AA296" s="382">
        <f t="shared" si="725"/>
        <v>2</v>
      </c>
      <c r="AB296" s="423">
        <v>0</v>
      </c>
      <c r="AC296" s="1882">
        <v>0</v>
      </c>
      <c r="AD296" s="569">
        <v>1.875</v>
      </c>
      <c r="AE296" s="569">
        <v>1.875</v>
      </c>
      <c r="AF296" s="382">
        <f t="shared" si="745"/>
        <v>0</v>
      </c>
      <c r="AG296" s="382">
        <f t="shared" si="746"/>
        <v>0</v>
      </c>
      <c r="AH296" s="382">
        <f t="shared" si="747"/>
        <v>0</v>
      </c>
      <c r="AI296" s="382">
        <f t="shared" si="748"/>
        <v>0</v>
      </c>
      <c r="AJ296" s="382">
        <f t="shared" si="749"/>
        <v>0</v>
      </c>
      <c r="AK296" s="382">
        <f t="shared" si="750"/>
        <v>0</v>
      </c>
      <c r="AL296" s="382">
        <f t="shared" si="751"/>
        <v>0</v>
      </c>
      <c r="AM296" s="382">
        <f t="shared" si="752"/>
        <v>0</v>
      </c>
      <c r="AN296" s="453">
        <f t="shared" si="753"/>
        <v>0</v>
      </c>
      <c r="AO296" s="457">
        <f t="shared" si="754"/>
        <v>0</v>
      </c>
      <c r="AP296" s="455">
        <f t="shared" si="755"/>
        <v>0</v>
      </c>
      <c r="AQ296" s="383">
        <f t="shared" si="756"/>
        <v>0</v>
      </c>
      <c r="AR296" s="383">
        <f t="shared" si="757"/>
        <v>0</v>
      </c>
      <c r="AS296" s="383">
        <f t="shared" si="758"/>
        <v>0</v>
      </c>
      <c r="AT296" s="383">
        <f t="shared" si="759"/>
        <v>0</v>
      </c>
      <c r="AU296" s="383">
        <f t="shared" si="760"/>
        <v>0</v>
      </c>
      <c r="AV296" s="383">
        <f t="shared" si="761"/>
        <v>0</v>
      </c>
      <c r="AW296" s="383">
        <f t="shared" si="762"/>
        <v>0</v>
      </c>
      <c r="AX296" s="383">
        <f t="shared" si="726"/>
        <v>2</v>
      </c>
      <c r="AY296" s="383"/>
      <c r="AZ296" s="383">
        <f t="shared" si="740"/>
        <v>0</v>
      </c>
      <c r="BA296" s="382">
        <f t="shared" si="727"/>
        <v>2</v>
      </c>
      <c r="BB296" s="423">
        <v>0</v>
      </c>
      <c r="BC296" s="506">
        <f t="shared" si="720"/>
        <v>0</v>
      </c>
      <c r="BD296" s="382">
        <f t="shared" si="721"/>
        <v>0</v>
      </c>
      <c r="BE296" s="453">
        <f t="shared" si="722"/>
        <v>0</v>
      </c>
      <c r="BF296" s="382">
        <f t="shared" si="728"/>
        <v>0</v>
      </c>
      <c r="BG296" s="1882">
        <v>2</v>
      </c>
      <c r="BH296" s="1882">
        <v>0</v>
      </c>
      <c r="BI296" s="1882">
        <v>0</v>
      </c>
      <c r="BJ296" s="1882">
        <v>0</v>
      </c>
      <c r="BK296" s="1882">
        <v>0</v>
      </c>
      <c r="BL296" s="1882">
        <v>0</v>
      </c>
      <c r="BM296" s="1882">
        <v>0</v>
      </c>
      <c r="BN296" s="1882">
        <v>0</v>
      </c>
      <c r="BO296" s="1882">
        <v>0</v>
      </c>
      <c r="BP296" s="1882">
        <v>0</v>
      </c>
      <c r="BQ296" s="1882">
        <v>0</v>
      </c>
      <c r="BR296" s="1882">
        <v>0</v>
      </c>
      <c r="BS296" s="1882">
        <v>0</v>
      </c>
      <c r="BT296" s="13"/>
      <c r="BU296" s="384">
        <f t="shared" si="729"/>
        <v>0</v>
      </c>
      <c r="BV296" s="385">
        <f t="shared" si="730"/>
        <v>3</v>
      </c>
      <c r="BW296" s="386">
        <f t="shared" si="731"/>
        <v>0</v>
      </c>
      <c r="BX296" s="3"/>
      <c r="BY296" s="387">
        <f t="shared" si="723"/>
        <v>2</v>
      </c>
      <c r="BZ296" s="382">
        <f t="shared" si="732"/>
        <v>2</v>
      </c>
      <c r="CA296" s="382">
        <f t="shared" si="733"/>
        <v>2</v>
      </c>
      <c r="CB296" s="382">
        <f t="shared" si="734"/>
        <v>2</v>
      </c>
      <c r="CC296" s="382">
        <f t="shared" si="643"/>
        <v>0</v>
      </c>
      <c r="CD296" s="382">
        <f t="shared" si="644"/>
        <v>0</v>
      </c>
      <c r="CE296" s="382">
        <f t="shared" si="645"/>
        <v>0</v>
      </c>
      <c r="CF296" s="382">
        <f t="shared" si="646"/>
        <v>0</v>
      </c>
      <c r="CG296" s="382">
        <f t="shared" si="647"/>
        <v>0</v>
      </c>
      <c r="CH296" s="382">
        <f t="shared" si="648"/>
        <v>0</v>
      </c>
      <c r="CI296" s="382">
        <f t="shared" si="649"/>
        <v>0</v>
      </c>
      <c r="CJ296" s="382">
        <f t="shared" si="650"/>
        <v>0</v>
      </c>
      <c r="CK296" s="388">
        <f t="shared" si="651"/>
        <v>0</v>
      </c>
      <c r="CL296" s="3"/>
      <c r="CM296" s="384">
        <f t="shared" si="724"/>
        <v>0</v>
      </c>
      <c r="CN296" s="385">
        <f t="shared" si="735"/>
        <v>0</v>
      </c>
      <c r="CO296" s="385">
        <f t="shared" si="763"/>
        <v>0</v>
      </c>
      <c r="CP296" s="385">
        <f t="shared" si="764"/>
        <v>0</v>
      </c>
      <c r="CQ296" s="385">
        <f t="shared" si="765"/>
        <v>0</v>
      </c>
      <c r="CR296" s="385">
        <f t="shared" si="766"/>
        <v>0</v>
      </c>
      <c r="CS296" s="385">
        <f t="shared" si="767"/>
        <v>0</v>
      </c>
      <c r="CT296" s="385">
        <f t="shared" si="768"/>
        <v>0</v>
      </c>
      <c r="CU296" s="385">
        <f t="shared" si="769"/>
        <v>0</v>
      </c>
      <c r="CV296" s="385">
        <f t="shared" si="770"/>
        <v>0</v>
      </c>
      <c r="CW296" s="385">
        <f t="shared" si="771"/>
        <v>0</v>
      </c>
      <c r="CX296" s="386">
        <f t="shared" si="742"/>
        <v>0</v>
      </c>
      <c r="CY296" s="3"/>
      <c r="CZ296" s="586"/>
      <c r="DA296" s="582"/>
      <c r="DB296" s="391">
        <v>170</v>
      </c>
      <c r="DC296" s="576">
        <v>104</v>
      </c>
      <c r="DD296" s="389">
        <v>0</v>
      </c>
      <c r="DE296" s="390">
        <v>0</v>
      </c>
      <c r="DF296" s="390">
        <v>0</v>
      </c>
      <c r="DG296" s="390">
        <v>0</v>
      </c>
      <c r="DH296" s="390">
        <f t="shared" si="736"/>
        <v>0</v>
      </c>
      <c r="DI296" s="390"/>
      <c r="DJ296" s="390"/>
      <c r="DK296" s="390"/>
      <c r="DL296" s="390"/>
      <c r="DM296" s="390"/>
      <c r="DN296" s="390"/>
      <c r="DO296" s="390"/>
      <c r="DP296" s="391">
        <f t="shared" si="737"/>
        <v>0</v>
      </c>
      <c r="DQ296" s="376"/>
      <c r="DR296" s="376"/>
      <c r="DS296" s="385">
        <v>3</v>
      </c>
      <c r="DT296" s="385">
        <v>3</v>
      </c>
      <c r="DU296" s="385">
        <v>982</v>
      </c>
      <c r="DV296" s="385" t="s">
        <v>2669</v>
      </c>
      <c r="DW296" s="385" t="s">
        <v>2669</v>
      </c>
      <c r="DX296" s="385" t="s">
        <v>2669</v>
      </c>
      <c r="DY296" s="385">
        <v>0</v>
      </c>
      <c r="DZ296" s="14">
        <v>0</v>
      </c>
      <c r="EA296" s="426"/>
      <c r="EB296" s="398">
        <v>16</v>
      </c>
      <c r="EC296" s="398" t="s">
        <v>1829</v>
      </c>
      <c r="ED296" s="398" t="s">
        <v>1830</v>
      </c>
      <c r="EF296" s="601" t="str">
        <f t="shared" si="738"/>
        <v>ok</v>
      </c>
      <c r="EG296" s="597">
        <f t="shared" si="739"/>
        <v>0</v>
      </c>
      <c r="EI296" s="605">
        <f t="shared" si="772"/>
        <v>2</v>
      </c>
    </row>
    <row r="297" spans="1:139" s="372" customFormat="1" ht="16.149999999999999" hidden="1" customHeight="1">
      <c r="A297" s="573" t="s">
        <v>1246</v>
      </c>
      <c r="B297" s="407" t="s">
        <v>592</v>
      </c>
      <c r="C297" s="530" t="s">
        <v>1294</v>
      </c>
      <c r="D297" s="393" t="s">
        <v>581</v>
      </c>
      <c r="E297" s="393" t="s">
        <v>471</v>
      </c>
      <c r="F297" s="393"/>
      <c r="G297" s="395">
        <v>91</v>
      </c>
      <c r="H297" s="393" t="s">
        <v>107</v>
      </c>
      <c r="I297" s="393" t="s">
        <v>581</v>
      </c>
      <c r="J297" s="393" t="s">
        <v>281</v>
      </c>
      <c r="K297" s="393"/>
      <c r="L297" s="393" t="s">
        <v>2130</v>
      </c>
      <c r="M297" s="396"/>
      <c r="N297" s="392">
        <v>42846</v>
      </c>
      <c r="O297" s="408">
        <v>3</v>
      </c>
      <c r="P297" s="14">
        <v>51081</v>
      </c>
      <c r="Q297" s="14">
        <v>51081</v>
      </c>
      <c r="R297" s="576">
        <v>1463</v>
      </c>
      <c r="S297" s="391">
        <v>465</v>
      </c>
      <c r="T297" s="382">
        <v>50</v>
      </c>
      <c r="U297" s="382">
        <v>489</v>
      </c>
      <c r="V297" s="423">
        <v>0</v>
      </c>
      <c r="W297" s="1882">
        <v>122</v>
      </c>
      <c r="X297" s="382">
        <f t="shared" si="741"/>
        <v>367</v>
      </c>
      <c r="Y297" s="423">
        <v>109</v>
      </c>
      <c r="Z297" s="1882">
        <v>109</v>
      </c>
      <c r="AA297" s="382">
        <f t="shared" si="725"/>
        <v>367</v>
      </c>
      <c r="AB297" s="423">
        <v>44</v>
      </c>
      <c r="AC297" s="1882">
        <v>80</v>
      </c>
      <c r="AD297" s="569">
        <v>1.875</v>
      </c>
      <c r="AE297" s="569">
        <v>1.875</v>
      </c>
      <c r="AF297" s="382">
        <f t="shared" si="745"/>
        <v>231.25</v>
      </c>
      <c r="AG297" s="382">
        <f t="shared" si="746"/>
        <v>237.5</v>
      </c>
      <c r="AH297" s="382">
        <f t="shared" si="747"/>
        <v>147.25</v>
      </c>
      <c r="AI297" s="382">
        <f t="shared" si="748"/>
        <v>119.625</v>
      </c>
      <c r="AJ297" s="382">
        <f t="shared" si="749"/>
        <v>152.875</v>
      </c>
      <c r="AK297" s="382">
        <f t="shared" si="750"/>
        <v>165.125</v>
      </c>
      <c r="AL297" s="382">
        <f t="shared" si="751"/>
        <v>175.375</v>
      </c>
      <c r="AM297" s="382">
        <f t="shared" si="752"/>
        <v>196.375</v>
      </c>
      <c r="AN297" s="453">
        <f t="shared" si="753"/>
        <v>208.75</v>
      </c>
      <c r="AO297" s="457">
        <f t="shared" si="754"/>
        <v>0</v>
      </c>
      <c r="AP297" s="455">
        <f t="shared" si="755"/>
        <v>107</v>
      </c>
      <c r="AQ297" s="383">
        <f t="shared" si="756"/>
        <v>59</v>
      </c>
      <c r="AR297" s="383">
        <f t="shared" si="757"/>
        <v>73</v>
      </c>
      <c r="AS297" s="383">
        <f t="shared" si="758"/>
        <v>87</v>
      </c>
      <c r="AT297" s="383">
        <f t="shared" si="759"/>
        <v>87</v>
      </c>
      <c r="AU297" s="383">
        <f t="shared" si="760"/>
        <v>99</v>
      </c>
      <c r="AV297" s="383">
        <f t="shared" si="761"/>
        <v>108</v>
      </c>
      <c r="AW297" s="383">
        <f t="shared" si="762"/>
        <v>114</v>
      </c>
      <c r="AX297" s="383">
        <f t="shared" si="726"/>
        <v>642</v>
      </c>
      <c r="AY297" s="383"/>
      <c r="AZ297" s="383">
        <f t="shared" si="740"/>
        <v>0</v>
      </c>
      <c r="BA297" s="382">
        <f t="shared" si="727"/>
        <v>331</v>
      </c>
      <c r="BB297" s="423">
        <v>0</v>
      </c>
      <c r="BC297" s="506">
        <f t="shared" si="720"/>
        <v>122</v>
      </c>
      <c r="BD297" s="382">
        <f t="shared" si="721"/>
        <v>109</v>
      </c>
      <c r="BE297" s="453">
        <f t="shared" si="722"/>
        <v>80</v>
      </c>
      <c r="BF297" s="382">
        <f t="shared" si="728"/>
        <v>-172</v>
      </c>
      <c r="BG297" s="1882">
        <v>100</v>
      </c>
      <c r="BH297" s="1882">
        <v>100</v>
      </c>
      <c r="BI297" s="1882">
        <v>150</v>
      </c>
      <c r="BJ297" s="1882">
        <v>100</v>
      </c>
      <c r="BK297" s="1882">
        <v>54</v>
      </c>
      <c r="BL297" s="1882">
        <v>75</v>
      </c>
      <c r="BM297" s="1882">
        <v>89</v>
      </c>
      <c r="BN297" s="1882">
        <v>87</v>
      </c>
      <c r="BO297" s="1882">
        <v>101</v>
      </c>
      <c r="BP297" s="1882">
        <v>109</v>
      </c>
      <c r="BQ297" s="1882">
        <v>114</v>
      </c>
      <c r="BR297" s="1882">
        <v>122</v>
      </c>
      <c r="BS297" s="1882">
        <v>131</v>
      </c>
      <c r="BT297" s="13"/>
      <c r="BU297" s="384">
        <f t="shared" si="729"/>
        <v>4.717041800643087</v>
      </c>
      <c r="BV297" s="385">
        <f t="shared" si="730"/>
        <v>3.8096885813148789</v>
      </c>
      <c r="BW297" s="386">
        <f t="shared" si="731"/>
        <v>3.9321428571428569</v>
      </c>
      <c r="BX297" s="3"/>
      <c r="BY297" s="387">
        <f t="shared" si="723"/>
        <v>489</v>
      </c>
      <c r="BZ297" s="382">
        <f t="shared" si="732"/>
        <v>367</v>
      </c>
      <c r="CA297" s="382">
        <f t="shared" si="733"/>
        <v>367</v>
      </c>
      <c r="CB297" s="382">
        <f t="shared" si="734"/>
        <v>331</v>
      </c>
      <c r="CC297" s="382">
        <f t="shared" ref="CC297:CC309" si="773">CB297+CP297-BG297</f>
        <v>231</v>
      </c>
      <c r="CD297" s="382">
        <f t="shared" ref="CD297:CD309" si="774">CC297+CQ297-BH297</f>
        <v>238</v>
      </c>
      <c r="CE297" s="382">
        <f t="shared" ref="CE297:CE309" si="775">CD297+CR297-BI297</f>
        <v>147</v>
      </c>
      <c r="CF297" s="382">
        <f t="shared" ref="CF297:CF309" si="776">CE297+CS297-BJ297</f>
        <v>120</v>
      </c>
      <c r="CG297" s="382">
        <f t="shared" ref="CG297:CG309" si="777">CF297+CT297-BK297</f>
        <v>153</v>
      </c>
      <c r="CH297" s="382">
        <f t="shared" ref="CH297:CH309" si="778">CG297+CU297-BL297</f>
        <v>165</v>
      </c>
      <c r="CI297" s="382">
        <f t="shared" ref="CI297:CI309" si="779">CH297+CV297-BM297</f>
        <v>175</v>
      </c>
      <c r="CJ297" s="382">
        <f t="shared" ref="CJ297:CJ309" si="780">CI297+CW297-BN297</f>
        <v>196</v>
      </c>
      <c r="CK297" s="388">
        <f t="shared" ref="CK297:CK309" si="781">CJ297+CX297-BO297</f>
        <v>209</v>
      </c>
      <c r="CL297" s="3"/>
      <c r="CM297" s="384">
        <f t="shared" si="724"/>
        <v>0</v>
      </c>
      <c r="CN297" s="385">
        <f t="shared" si="735"/>
        <v>109</v>
      </c>
      <c r="CO297" s="385">
        <f t="shared" si="763"/>
        <v>44</v>
      </c>
      <c r="CP297" s="385">
        <f t="shared" si="764"/>
        <v>0</v>
      </c>
      <c r="CQ297" s="385">
        <f t="shared" si="765"/>
        <v>107</v>
      </c>
      <c r="CR297" s="385">
        <f t="shared" si="766"/>
        <v>59</v>
      </c>
      <c r="CS297" s="385">
        <f t="shared" si="767"/>
        <v>73</v>
      </c>
      <c r="CT297" s="385">
        <f t="shared" si="768"/>
        <v>87</v>
      </c>
      <c r="CU297" s="385">
        <f t="shared" si="769"/>
        <v>87</v>
      </c>
      <c r="CV297" s="385">
        <f t="shared" si="770"/>
        <v>99</v>
      </c>
      <c r="CW297" s="385">
        <f t="shared" si="771"/>
        <v>108</v>
      </c>
      <c r="CX297" s="386">
        <f t="shared" si="742"/>
        <v>114</v>
      </c>
      <c r="CY297" s="3"/>
      <c r="CZ297" s="586">
        <v>355</v>
      </c>
      <c r="DA297" s="582">
        <v>1514</v>
      </c>
      <c r="DB297" s="391">
        <v>1367</v>
      </c>
      <c r="DC297" s="576">
        <v>1463</v>
      </c>
      <c r="DD297" s="389">
        <v>8</v>
      </c>
      <c r="DE297" s="390">
        <v>112</v>
      </c>
      <c r="DF297" s="390">
        <v>231</v>
      </c>
      <c r="DG297" s="390">
        <v>64</v>
      </c>
      <c r="DH297" s="390">
        <f t="shared" si="736"/>
        <v>50</v>
      </c>
      <c r="DI297" s="390"/>
      <c r="DJ297" s="390"/>
      <c r="DK297" s="390"/>
      <c r="DL297" s="390"/>
      <c r="DM297" s="390"/>
      <c r="DN297" s="390"/>
      <c r="DO297" s="390"/>
      <c r="DP297" s="391">
        <f t="shared" si="737"/>
        <v>465</v>
      </c>
      <c r="DQ297" s="376"/>
      <c r="DR297" s="376"/>
      <c r="DS297" s="385">
        <v>3</v>
      </c>
      <c r="DT297" s="385">
        <v>3</v>
      </c>
      <c r="DU297" s="385">
        <v>994</v>
      </c>
      <c r="DV297" s="385" t="s">
        <v>2620</v>
      </c>
      <c r="DW297" s="385">
        <v>71</v>
      </c>
      <c r="DX297" s="385" t="s">
        <v>2674</v>
      </c>
      <c r="DY297" s="385">
        <v>0</v>
      </c>
      <c r="DZ297" s="14">
        <v>51081</v>
      </c>
      <c r="EA297" s="426"/>
      <c r="EB297" s="398">
        <v>17</v>
      </c>
      <c r="EC297" s="398" t="s">
        <v>1369</v>
      </c>
      <c r="ED297" s="398" t="s">
        <v>1370</v>
      </c>
      <c r="EF297" s="601">
        <f t="shared" si="738"/>
        <v>120.24590163934425</v>
      </c>
      <c r="EG297" s="597">
        <f t="shared" si="739"/>
        <v>122</v>
      </c>
      <c r="EI297" s="605">
        <f t="shared" si="772"/>
        <v>692</v>
      </c>
    </row>
    <row r="298" spans="1:139" s="372" customFormat="1" ht="16.149999999999999" hidden="1" customHeight="1">
      <c r="A298" s="573" t="s">
        <v>1246</v>
      </c>
      <c r="B298" s="407" t="s">
        <v>593</v>
      </c>
      <c r="C298" s="530" t="s">
        <v>593</v>
      </c>
      <c r="D298" s="393" t="s">
        <v>581</v>
      </c>
      <c r="E298" s="393" t="s">
        <v>472</v>
      </c>
      <c r="F298" s="393"/>
      <c r="G298" s="395">
        <v>94</v>
      </c>
      <c r="H298" s="393" t="s">
        <v>107</v>
      </c>
      <c r="I298" s="393" t="s">
        <v>581</v>
      </c>
      <c r="J298" s="393" t="s">
        <v>281</v>
      </c>
      <c r="K298" s="393"/>
      <c r="L298" s="393" t="s">
        <v>2130</v>
      </c>
      <c r="M298" s="396"/>
      <c r="N298" s="392">
        <v>42902</v>
      </c>
      <c r="O298" s="408">
        <v>3</v>
      </c>
      <c r="P298" s="14">
        <v>52828</v>
      </c>
      <c r="Q298" s="1910">
        <v>52828</v>
      </c>
      <c r="R298" s="1909">
        <v>1839</v>
      </c>
      <c r="S298" s="391">
        <v>511</v>
      </c>
      <c r="T298" s="382">
        <v>152</v>
      </c>
      <c r="U298" s="382">
        <v>218</v>
      </c>
      <c r="V298" s="423">
        <v>201</v>
      </c>
      <c r="W298" s="1882">
        <v>150</v>
      </c>
      <c r="X298" s="382">
        <f t="shared" si="741"/>
        <v>269</v>
      </c>
      <c r="Y298" s="423">
        <v>6</v>
      </c>
      <c r="Z298" s="1882">
        <v>140</v>
      </c>
      <c r="AA298" s="382">
        <f t="shared" si="725"/>
        <v>135</v>
      </c>
      <c r="AB298" s="423">
        <v>350</v>
      </c>
      <c r="AC298" s="1882">
        <v>170</v>
      </c>
      <c r="AD298" s="569">
        <v>1.875</v>
      </c>
      <c r="AE298" s="569">
        <v>1.875</v>
      </c>
      <c r="AF298" s="382">
        <f t="shared" si="745"/>
        <v>317.125</v>
      </c>
      <c r="AG298" s="382">
        <f t="shared" si="746"/>
        <v>318.75</v>
      </c>
      <c r="AH298" s="382">
        <f t="shared" si="747"/>
        <v>188</v>
      </c>
      <c r="AI298" s="382">
        <f t="shared" si="748"/>
        <v>106.625</v>
      </c>
      <c r="AJ298" s="382">
        <f t="shared" si="749"/>
        <v>136.125</v>
      </c>
      <c r="AK298" s="382">
        <f t="shared" si="750"/>
        <v>166.5</v>
      </c>
      <c r="AL298" s="382">
        <f t="shared" si="751"/>
        <v>178.75</v>
      </c>
      <c r="AM298" s="382">
        <f t="shared" si="752"/>
        <v>221.25</v>
      </c>
      <c r="AN298" s="453">
        <f t="shared" si="753"/>
        <v>288.25</v>
      </c>
      <c r="AO298" s="457">
        <f t="shared" si="754"/>
        <v>152</v>
      </c>
      <c r="AP298" s="455">
        <f t="shared" si="755"/>
        <v>152</v>
      </c>
      <c r="AQ298" s="383">
        <f t="shared" si="756"/>
        <v>60</v>
      </c>
      <c r="AR298" s="383">
        <f t="shared" si="757"/>
        <v>65</v>
      </c>
      <c r="AS298" s="383">
        <f t="shared" si="758"/>
        <v>77</v>
      </c>
      <c r="AT298" s="383">
        <f t="shared" si="759"/>
        <v>98</v>
      </c>
      <c r="AU298" s="383">
        <f t="shared" si="760"/>
        <v>91</v>
      </c>
      <c r="AV298" s="383">
        <f t="shared" si="761"/>
        <v>142</v>
      </c>
      <c r="AW298" s="383">
        <f t="shared" si="762"/>
        <v>157</v>
      </c>
      <c r="AX298" s="383">
        <f t="shared" si="726"/>
        <v>775</v>
      </c>
      <c r="AY298" s="383"/>
      <c r="AZ298" s="383">
        <f t="shared" si="740"/>
        <v>152</v>
      </c>
      <c r="BA298" s="382">
        <f t="shared" si="727"/>
        <v>315</v>
      </c>
      <c r="BB298" s="423">
        <v>0</v>
      </c>
      <c r="BC298" s="506">
        <f t="shared" si="720"/>
        <v>150</v>
      </c>
      <c r="BD298" s="382">
        <f t="shared" si="721"/>
        <v>140</v>
      </c>
      <c r="BE298" s="453">
        <f t="shared" si="722"/>
        <v>170</v>
      </c>
      <c r="BF298" s="382">
        <f t="shared" si="728"/>
        <v>-733</v>
      </c>
      <c r="BG298" s="1882">
        <v>150</v>
      </c>
      <c r="BH298" s="1882">
        <v>150</v>
      </c>
      <c r="BI298" s="1882">
        <v>191</v>
      </c>
      <c r="BJ298" s="1882">
        <v>146</v>
      </c>
      <c r="BK298" s="1882">
        <v>48</v>
      </c>
      <c r="BL298" s="1882">
        <v>67</v>
      </c>
      <c r="BM298" s="1882">
        <v>79</v>
      </c>
      <c r="BN298" s="1882">
        <v>100</v>
      </c>
      <c r="BO298" s="1882">
        <v>90</v>
      </c>
      <c r="BP298" s="1882">
        <v>150</v>
      </c>
      <c r="BQ298" s="1882">
        <v>158</v>
      </c>
      <c r="BR298" s="1882">
        <v>169</v>
      </c>
      <c r="BS298" s="1882">
        <v>181</v>
      </c>
      <c r="BT298" s="13"/>
      <c r="BU298" s="384">
        <f t="shared" si="729"/>
        <v>1.4857142857142858</v>
      </c>
      <c r="BV298" s="385">
        <f t="shared" si="730"/>
        <v>1.7588235294117647</v>
      </c>
      <c r="BW298" s="386">
        <f t="shared" si="731"/>
        <v>0.79411764705882348</v>
      </c>
      <c r="BX298" s="3"/>
      <c r="BY298" s="387">
        <f t="shared" si="723"/>
        <v>218</v>
      </c>
      <c r="BZ298" s="382">
        <f t="shared" si="732"/>
        <v>269</v>
      </c>
      <c r="CA298" s="382">
        <f t="shared" si="733"/>
        <v>135</v>
      </c>
      <c r="CB298" s="382">
        <f t="shared" si="734"/>
        <v>315</v>
      </c>
      <c r="CC298" s="382">
        <f t="shared" si="773"/>
        <v>317</v>
      </c>
      <c r="CD298" s="382">
        <f t="shared" si="774"/>
        <v>319</v>
      </c>
      <c r="CE298" s="382">
        <f t="shared" si="775"/>
        <v>188</v>
      </c>
      <c r="CF298" s="382">
        <f t="shared" si="776"/>
        <v>107</v>
      </c>
      <c r="CG298" s="382">
        <f t="shared" si="777"/>
        <v>136</v>
      </c>
      <c r="CH298" s="382">
        <f t="shared" si="778"/>
        <v>167</v>
      </c>
      <c r="CI298" s="382">
        <f t="shared" si="779"/>
        <v>179</v>
      </c>
      <c r="CJ298" s="382">
        <f t="shared" si="780"/>
        <v>221</v>
      </c>
      <c r="CK298" s="388">
        <f t="shared" si="781"/>
        <v>288</v>
      </c>
      <c r="CL298" s="3"/>
      <c r="CM298" s="384">
        <f t="shared" si="724"/>
        <v>201</v>
      </c>
      <c r="CN298" s="385">
        <f t="shared" si="735"/>
        <v>6</v>
      </c>
      <c r="CO298" s="385">
        <f t="shared" si="763"/>
        <v>350</v>
      </c>
      <c r="CP298" s="385">
        <f t="shared" si="764"/>
        <v>152</v>
      </c>
      <c r="CQ298" s="385">
        <f t="shared" si="765"/>
        <v>152</v>
      </c>
      <c r="CR298" s="385">
        <f t="shared" si="766"/>
        <v>60</v>
      </c>
      <c r="CS298" s="385">
        <f t="shared" si="767"/>
        <v>65</v>
      </c>
      <c r="CT298" s="385">
        <f t="shared" si="768"/>
        <v>77</v>
      </c>
      <c r="CU298" s="385">
        <f t="shared" si="769"/>
        <v>98</v>
      </c>
      <c r="CV298" s="385">
        <f t="shared" si="770"/>
        <v>91</v>
      </c>
      <c r="CW298" s="385">
        <f t="shared" si="771"/>
        <v>142</v>
      </c>
      <c r="CX298" s="386">
        <f t="shared" si="742"/>
        <v>157</v>
      </c>
      <c r="CY298" s="3"/>
      <c r="CZ298" s="586">
        <v>1190</v>
      </c>
      <c r="DA298" s="582">
        <v>1939</v>
      </c>
      <c r="DB298" s="391">
        <v>2754</v>
      </c>
      <c r="DC298" s="576">
        <v>1839</v>
      </c>
      <c r="DD298" s="389">
        <v>0</v>
      </c>
      <c r="DE298" s="390">
        <v>0</v>
      </c>
      <c r="DF298" s="390">
        <v>63</v>
      </c>
      <c r="DG298" s="390">
        <v>296</v>
      </c>
      <c r="DH298" s="390">
        <f t="shared" si="736"/>
        <v>152</v>
      </c>
      <c r="DI298" s="390"/>
      <c r="DJ298" s="390"/>
      <c r="DK298" s="390"/>
      <c r="DL298" s="390"/>
      <c r="DM298" s="390"/>
      <c r="DN298" s="390"/>
      <c r="DO298" s="390"/>
      <c r="DP298" s="391">
        <f t="shared" si="737"/>
        <v>511</v>
      </c>
      <c r="DQ298" s="376"/>
      <c r="DR298" s="376"/>
      <c r="DS298" s="385">
        <v>3</v>
      </c>
      <c r="DT298" s="385">
        <v>3</v>
      </c>
      <c r="DU298" s="385">
        <v>983</v>
      </c>
      <c r="DV298" s="385" t="s">
        <v>2620</v>
      </c>
      <c r="DW298" s="385">
        <v>71</v>
      </c>
      <c r="DX298" s="385" t="s">
        <v>2674</v>
      </c>
      <c r="DY298" s="385">
        <v>0</v>
      </c>
      <c r="DZ298" s="14">
        <v>52828</v>
      </c>
      <c r="EA298" s="426"/>
      <c r="EB298" s="398">
        <v>17</v>
      </c>
      <c r="EC298" s="398" t="s">
        <v>1369</v>
      </c>
      <c r="ED298" s="398" t="s">
        <v>1370</v>
      </c>
      <c r="EF298" s="601">
        <f t="shared" si="738"/>
        <v>43.6</v>
      </c>
      <c r="EG298" s="597">
        <f t="shared" si="739"/>
        <v>150</v>
      </c>
      <c r="EI298" s="605">
        <f t="shared" si="772"/>
        <v>927</v>
      </c>
    </row>
    <row r="299" spans="1:139" s="372" customFormat="1" ht="16.149999999999999" hidden="1" customHeight="1">
      <c r="A299" s="573" t="s">
        <v>1447</v>
      </c>
      <c r="B299" s="407" t="s">
        <v>594</v>
      </c>
      <c r="C299" s="530" t="s">
        <v>594</v>
      </c>
      <c r="D299" s="393" t="s">
        <v>581</v>
      </c>
      <c r="E299" s="393" t="s">
        <v>473</v>
      </c>
      <c r="F299" s="393"/>
      <c r="G299" s="395">
        <v>95</v>
      </c>
      <c r="H299" s="393" t="s">
        <v>107</v>
      </c>
      <c r="I299" s="393" t="s">
        <v>581</v>
      </c>
      <c r="J299" s="393" t="s">
        <v>281</v>
      </c>
      <c r="K299" s="393"/>
      <c r="L299" s="393" t="s">
        <v>2130</v>
      </c>
      <c r="M299" s="396"/>
      <c r="N299" s="392">
        <v>42837</v>
      </c>
      <c r="O299" s="408">
        <v>3</v>
      </c>
      <c r="P299" s="14">
        <v>54663</v>
      </c>
      <c r="Q299" s="14">
        <v>54663</v>
      </c>
      <c r="R299" s="576">
        <v>535</v>
      </c>
      <c r="S299" s="391">
        <v>283</v>
      </c>
      <c r="T299" s="382">
        <v>92</v>
      </c>
      <c r="U299" s="382">
        <v>26</v>
      </c>
      <c r="V299" s="423">
        <v>0</v>
      </c>
      <c r="W299" s="1882">
        <v>26</v>
      </c>
      <c r="X299" s="382">
        <f t="shared" si="741"/>
        <v>0</v>
      </c>
      <c r="Y299" s="423">
        <v>0</v>
      </c>
      <c r="Z299" s="1882">
        <v>0</v>
      </c>
      <c r="AA299" s="382">
        <f t="shared" si="725"/>
        <v>0</v>
      </c>
      <c r="AB299" s="423">
        <v>101</v>
      </c>
      <c r="AC299" s="1882">
        <v>12</v>
      </c>
      <c r="AD299" s="569">
        <v>1.875</v>
      </c>
      <c r="AE299" s="569">
        <v>1.875</v>
      </c>
      <c r="AF299" s="382">
        <f t="shared" si="745"/>
        <v>71.125</v>
      </c>
      <c r="AG299" s="382">
        <f t="shared" si="746"/>
        <v>75.75</v>
      </c>
      <c r="AH299" s="382">
        <f t="shared" si="747"/>
        <v>54.25</v>
      </c>
      <c r="AI299" s="382">
        <f t="shared" si="748"/>
        <v>31.5</v>
      </c>
      <c r="AJ299" s="382">
        <f t="shared" si="749"/>
        <v>41</v>
      </c>
      <c r="AK299" s="382">
        <f t="shared" si="750"/>
        <v>46.75</v>
      </c>
      <c r="AL299" s="382">
        <f t="shared" si="751"/>
        <v>48.75</v>
      </c>
      <c r="AM299" s="382">
        <f t="shared" si="752"/>
        <v>64.5</v>
      </c>
      <c r="AN299" s="453">
        <f t="shared" si="753"/>
        <v>84.25</v>
      </c>
      <c r="AO299" s="457">
        <f t="shared" si="754"/>
        <v>0</v>
      </c>
      <c r="AP299" s="455">
        <f t="shared" si="755"/>
        <v>36</v>
      </c>
      <c r="AQ299" s="383">
        <f t="shared" si="756"/>
        <v>17</v>
      </c>
      <c r="AR299" s="383">
        <f t="shared" si="757"/>
        <v>20</v>
      </c>
      <c r="AS299" s="383">
        <f t="shared" si="758"/>
        <v>23</v>
      </c>
      <c r="AT299" s="383">
        <f t="shared" si="759"/>
        <v>26</v>
      </c>
      <c r="AU299" s="383">
        <f t="shared" si="760"/>
        <v>26</v>
      </c>
      <c r="AV299" s="383">
        <f t="shared" si="761"/>
        <v>42</v>
      </c>
      <c r="AW299" s="383">
        <f t="shared" si="762"/>
        <v>45</v>
      </c>
      <c r="AX299" s="383">
        <f t="shared" si="726"/>
        <v>127</v>
      </c>
      <c r="AY299" s="383"/>
      <c r="AZ299" s="383">
        <f t="shared" si="740"/>
        <v>0</v>
      </c>
      <c r="BA299" s="382">
        <f t="shared" si="727"/>
        <v>89</v>
      </c>
      <c r="BB299" s="423">
        <v>0</v>
      </c>
      <c r="BC299" s="506">
        <f t="shared" si="720"/>
        <v>26</v>
      </c>
      <c r="BD299" s="382">
        <f t="shared" si="721"/>
        <v>0</v>
      </c>
      <c r="BE299" s="453">
        <f t="shared" si="722"/>
        <v>12</v>
      </c>
      <c r="BF299" s="382">
        <f t="shared" si="728"/>
        <v>-100</v>
      </c>
      <c r="BG299" s="1882">
        <v>12</v>
      </c>
      <c r="BH299" s="1882">
        <v>37</v>
      </c>
      <c r="BI299" s="1882">
        <v>39</v>
      </c>
      <c r="BJ299" s="1882">
        <v>42</v>
      </c>
      <c r="BK299" s="1882">
        <v>14</v>
      </c>
      <c r="BL299" s="1882">
        <v>20</v>
      </c>
      <c r="BM299" s="1882">
        <v>24</v>
      </c>
      <c r="BN299" s="1882">
        <v>26</v>
      </c>
      <c r="BO299" s="1882">
        <v>26</v>
      </c>
      <c r="BP299" s="1882">
        <v>44</v>
      </c>
      <c r="BQ299" s="1882">
        <v>46</v>
      </c>
      <c r="BR299" s="1882">
        <v>49</v>
      </c>
      <c r="BS299" s="1882">
        <v>52</v>
      </c>
      <c r="BT299" s="13"/>
      <c r="BU299" s="384">
        <f t="shared" si="729"/>
        <v>1</v>
      </c>
      <c r="BV299" s="385">
        <f t="shared" si="730"/>
        <v>0</v>
      </c>
      <c r="BW299" s="386">
        <f t="shared" si="731"/>
        <v>0</v>
      </c>
      <c r="BX299" s="3"/>
      <c r="BY299" s="387">
        <f t="shared" si="723"/>
        <v>26</v>
      </c>
      <c r="BZ299" s="382">
        <f t="shared" si="732"/>
        <v>0</v>
      </c>
      <c r="CA299" s="382">
        <f t="shared" si="733"/>
        <v>0</v>
      </c>
      <c r="CB299" s="382">
        <f t="shared" si="734"/>
        <v>89</v>
      </c>
      <c r="CC299" s="382">
        <f t="shared" si="773"/>
        <v>77</v>
      </c>
      <c r="CD299" s="382">
        <f t="shared" si="774"/>
        <v>76</v>
      </c>
      <c r="CE299" s="382">
        <f t="shared" si="775"/>
        <v>54</v>
      </c>
      <c r="CF299" s="382">
        <f t="shared" si="776"/>
        <v>32</v>
      </c>
      <c r="CG299" s="382">
        <f t="shared" si="777"/>
        <v>41</v>
      </c>
      <c r="CH299" s="382">
        <f t="shared" si="778"/>
        <v>47</v>
      </c>
      <c r="CI299" s="382">
        <f t="shared" si="779"/>
        <v>49</v>
      </c>
      <c r="CJ299" s="382">
        <f t="shared" si="780"/>
        <v>65</v>
      </c>
      <c r="CK299" s="388">
        <f t="shared" si="781"/>
        <v>84</v>
      </c>
      <c r="CL299" s="3"/>
      <c r="CM299" s="384">
        <f t="shared" si="724"/>
        <v>0</v>
      </c>
      <c r="CN299" s="385">
        <f t="shared" si="735"/>
        <v>0</v>
      </c>
      <c r="CO299" s="385">
        <f t="shared" si="763"/>
        <v>101</v>
      </c>
      <c r="CP299" s="385">
        <f t="shared" si="764"/>
        <v>0</v>
      </c>
      <c r="CQ299" s="385">
        <f t="shared" si="765"/>
        <v>36</v>
      </c>
      <c r="CR299" s="385">
        <f t="shared" si="766"/>
        <v>17</v>
      </c>
      <c r="CS299" s="385">
        <f t="shared" si="767"/>
        <v>20</v>
      </c>
      <c r="CT299" s="385">
        <f t="shared" si="768"/>
        <v>23</v>
      </c>
      <c r="CU299" s="385">
        <f t="shared" si="769"/>
        <v>26</v>
      </c>
      <c r="CV299" s="385">
        <f t="shared" si="770"/>
        <v>26</v>
      </c>
      <c r="CW299" s="385">
        <f t="shared" si="771"/>
        <v>42</v>
      </c>
      <c r="CX299" s="386">
        <f t="shared" si="742"/>
        <v>45</v>
      </c>
      <c r="CY299" s="3"/>
      <c r="CZ299" s="586">
        <v>121</v>
      </c>
      <c r="DA299" s="582">
        <v>414</v>
      </c>
      <c r="DB299" s="391">
        <v>649</v>
      </c>
      <c r="DC299" s="576">
        <v>535</v>
      </c>
      <c r="DD299" s="389">
        <v>62</v>
      </c>
      <c r="DE299" s="390">
        <v>1</v>
      </c>
      <c r="DF299" s="390">
        <v>0</v>
      </c>
      <c r="DG299" s="390">
        <v>128</v>
      </c>
      <c r="DH299" s="390">
        <f t="shared" si="736"/>
        <v>92</v>
      </c>
      <c r="DI299" s="390"/>
      <c r="DJ299" s="390"/>
      <c r="DK299" s="390"/>
      <c r="DL299" s="390"/>
      <c r="DM299" s="390"/>
      <c r="DN299" s="390"/>
      <c r="DO299" s="390"/>
      <c r="DP299" s="391">
        <f t="shared" si="737"/>
        <v>283</v>
      </c>
      <c r="DQ299" s="376"/>
      <c r="DR299" s="376"/>
      <c r="DS299" s="385">
        <v>3</v>
      </c>
      <c r="DT299" s="385">
        <v>3</v>
      </c>
      <c r="DU299" s="385">
        <v>1016</v>
      </c>
      <c r="DV299" s="385" t="s">
        <v>2620</v>
      </c>
      <c r="DW299" s="385">
        <v>71</v>
      </c>
      <c r="DX299" s="385" t="s">
        <v>2674</v>
      </c>
      <c r="DY299" s="385">
        <v>0</v>
      </c>
      <c r="DZ299" s="14">
        <v>54663</v>
      </c>
      <c r="EA299" s="426"/>
      <c r="EB299" s="398">
        <v>16</v>
      </c>
      <c r="EC299" s="398" t="s">
        <v>1376</v>
      </c>
      <c r="ED299" s="398" t="s">
        <v>1374</v>
      </c>
      <c r="EF299" s="601">
        <f t="shared" si="738"/>
        <v>30</v>
      </c>
      <c r="EG299" s="597">
        <f t="shared" si="739"/>
        <v>26</v>
      </c>
      <c r="EI299" s="605">
        <f t="shared" si="772"/>
        <v>219</v>
      </c>
    </row>
    <row r="300" spans="1:139" s="372" customFormat="1" ht="16.149999999999999" hidden="1" customHeight="1">
      <c r="A300" s="573" t="s">
        <v>1246</v>
      </c>
      <c r="B300" s="407" t="s">
        <v>595</v>
      </c>
      <c r="C300" s="530" t="s">
        <v>1302</v>
      </c>
      <c r="D300" s="393" t="s">
        <v>581</v>
      </c>
      <c r="E300" s="393" t="s">
        <v>475</v>
      </c>
      <c r="F300" s="393"/>
      <c r="G300" s="395">
        <v>91</v>
      </c>
      <c r="H300" s="393" t="s">
        <v>107</v>
      </c>
      <c r="I300" s="393" t="s">
        <v>582</v>
      </c>
      <c r="J300" s="393" t="s">
        <v>559</v>
      </c>
      <c r="K300" s="393"/>
      <c r="L300" s="393" t="s">
        <v>2130</v>
      </c>
      <c r="M300" s="396"/>
      <c r="N300" s="392"/>
      <c r="O300" s="408">
        <v>3</v>
      </c>
      <c r="P300" s="14">
        <v>52996</v>
      </c>
      <c r="Q300" s="14">
        <v>52996</v>
      </c>
      <c r="R300" s="576">
        <v>701</v>
      </c>
      <c r="S300" s="391">
        <v>169</v>
      </c>
      <c r="T300" s="382">
        <v>0</v>
      </c>
      <c r="U300" s="382">
        <v>0</v>
      </c>
      <c r="V300" s="423">
        <v>0</v>
      </c>
      <c r="W300" s="1882">
        <v>0</v>
      </c>
      <c r="X300" s="382">
        <f t="shared" si="741"/>
        <v>0</v>
      </c>
      <c r="Y300" s="423">
        <v>375</v>
      </c>
      <c r="Z300" s="1882">
        <v>70</v>
      </c>
      <c r="AA300" s="382">
        <f t="shared" si="725"/>
        <v>305</v>
      </c>
      <c r="AB300" s="423">
        <v>230</v>
      </c>
      <c r="AC300" s="1882">
        <v>70</v>
      </c>
      <c r="AD300" s="569">
        <v>1.875</v>
      </c>
      <c r="AE300" s="569">
        <v>1.875</v>
      </c>
      <c r="AF300" s="382">
        <f t="shared" si="745"/>
        <v>88</v>
      </c>
      <c r="AG300" s="382">
        <f t="shared" si="746"/>
        <v>94.375</v>
      </c>
      <c r="AH300" s="382">
        <f t="shared" si="747"/>
        <v>67.875</v>
      </c>
      <c r="AI300" s="382">
        <f t="shared" si="748"/>
        <v>38</v>
      </c>
      <c r="AJ300" s="382">
        <f t="shared" si="749"/>
        <v>48.5</v>
      </c>
      <c r="AK300" s="382">
        <f t="shared" si="750"/>
        <v>76.125</v>
      </c>
      <c r="AL300" s="382">
        <f t="shared" si="751"/>
        <v>83</v>
      </c>
      <c r="AM300" s="382">
        <f t="shared" si="752"/>
        <v>163.25</v>
      </c>
      <c r="AN300" s="453">
        <f t="shared" si="753"/>
        <v>253.25</v>
      </c>
      <c r="AO300" s="457">
        <f t="shared" si="754"/>
        <v>0</v>
      </c>
      <c r="AP300" s="455">
        <f t="shared" si="755"/>
        <v>0</v>
      </c>
      <c r="AQ300" s="383">
        <f t="shared" si="756"/>
        <v>0</v>
      </c>
      <c r="AR300" s="383">
        <f t="shared" si="757"/>
        <v>0</v>
      </c>
      <c r="AS300" s="383">
        <f t="shared" si="758"/>
        <v>0</v>
      </c>
      <c r="AT300" s="383">
        <f t="shared" si="759"/>
        <v>0</v>
      </c>
      <c r="AU300" s="383">
        <f t="shared" si="760"/>
        <v>0</v>
      </c>
      <c r="AV300" s="383">
        <f t="shared" si="761"/>
        <v>13</v>
      </c>
      <c r="AW300" s="383">
        <f t="shared" si="762"/>
        <v>122</v>
      </c>
      <c r="AX300" s="383">
        <f t="shared" si="726"/>
        <v>605</v>
      </c>
      <c r="AY300" s="383"/>
      <c r="AZ300" s="383">
        <f t="shared" si="740"/>
        <v>0</v>
      </c>
      <c r="BA300" s="382">
        <f t="shared" si="727"/>
        <v>465</v>
      </c>
      <c r="BB300" s="423">
        <v>0</v>
      </c>
      <c r="BC300" s="506">
        <f t="shared" si="720"/>
        <v>0</v>
      </c>
      <c r="BD300" s="382">
        <f t="shared" si="721"/>
        <v>70</v>
      </c>
      <c r="BE300" s="453">
        <f t="shared" si="722"/>
        <v>70</v>
      </c>
      <c r="BF300" s="382">
        <f t="shared" si="728"/>
        <v>-278</v>
      </c>
      <c r="BG300" s="1882">
        <v>44</v>
      </c>
      <c r="BH300" s="1882">
        <v>46</v>
      </c>
      <c r="BI300" s="1882">
        <v>48</v>
      </c>
      <c r="BJ300" s="1882">
        <v>53</v>
      </c>
      <c r="BK300" s="1882">
        <v>17</v>
      </c>
      <c r="BL300" s="1882">
        <v>24</v>
      </c>
      <c r="BM300" s="1882">
        <v>28</v>
      </c>
      <c r="BN300" s="1882">
        <v>55</v>
      </c>
      <c r="BO300" s="1882">
        <v>32</v>
      </c>
      <c r="BP300" s="1882">
        <v>150</v>
      </c>
      <c r="BQ300" s="1882">
        <v>118</v>
      </c>
      <c r="BR300" s="1882">
        <v>126</v>
      </c>
      <c r="BS300" s="1882">
        <v>135</v>
      </c>
      <c r="BT300" s="13"/>
      <c r="BU300" s="384">
        <f t="shared" si="729"/>
        <v>0</v>
      </c>
      <c r="BV300" s="385">
        <f t="shared" si="730"/>
        <v>0</v>
      </c>
      <c r="BW300" s="386">
        <f t="shared" si="731"/>
        <v>5.71875</v>
      </c>
      <c r="BX300" s="3"/>
      <c r="BY300" s="387">
        <f t="shared" si="723"/>
        <v>0</v>
      </c>
      <c r="BZ300" s="382">
        <f t="shared" si="732"/>
        <v>0</v>
      </c>
      <c r="CA300" s="382">
        <f t="shared" si="733"/>
        <v>305</v>
      </c>
      <c r="CB300" s="382">
        <f t="shared" si="734"/>
        <v>465</v>
      </c>
      <c r="CC300" s="382">
        <f t="shared" si="773"/>
        <v>421</v>
      </c>
      <c r="CD300" s="382">
        <f t="shared" si="774"/>
        <v>375</v>
      </c>
      <c r="CE300" s="382">
        <f t="shared" si="775"/>
        <v>327</v>
      </c>
      <c r="CF300" s="382">
        <f t="shared" si="776"/>
        <v>274</v>
      </c>
      <c r="CG300" s="382">
        <f t="shared" si="777"/>
        <v>257</v>
      </c>
      <c r="CH300" s="382">
        <f t="shared" si="778"/>
        <v>233</v>
      </c>
      <c r="CI300" s="382">
        <f t="shared" si="779"/>
        <v>205</v>
      </c>
      <c r="CJ300" s="382">
        <f t="shared" si="780"/>
        <v>163</v>
      </c>
      <c r="CK300" s="388">
        <f t="shared" si="781"/>
        <v>253</v>
      </c>
      <c r="CL300" s="3"/>
      <c r="CM300" s="384">
        <f t="shared" si="724"/>
        <v>0</v>
      </c>
      <c r="CN300" s="385">
        <f t="shared" si="735"/>
        <v>375</v>
      </c>
      <c r="CO300" s="385">
        <f t="shared" si="763"/>
        <v>230</v>
      </c>
      <c r="CP300" s="385">
        <f t="shared" si="764"/>
        <v>0</v>
      </c>
      <c r="CQ300" s="385">
        <f t="shared" si="765"/>
        <v>0</v>
      </c>
      <c r="CR300" s="385">
        <f t="shared" si="766"/>
        <v>0</v>
      </c>
      <c r="CS300" s="385">
        <f t="shared" si="767"/>
        <v>0</v>
      </c>
      <c r="CT300" s="385">
        <f t="shared" si="768"/>
        <v>0</v>
      </c>
      <c r="CU300" s="385">
        <f t="shared" si="769"/>
        <v>0</v>
      </c>
      <c r="CV300" s="385">
        <f t="shared" si="770"/>
        <v>0</v>
      </c>
      <c r="CW300" s="385">
        <f t="shared" si="771"/>
        <v>13</v>
      </c>
      <c r="CX300" s="386">
        <f t="shared" si="742"/>
        <v>122</v>
      </c>
      <c r="CY300" s="3"/>
      <c r="CZ300" s="586">
        <v>344</v>
      </c>
      <c r="DA300" s="582">
        <v>831</v>
      </c>
      <c r="DB300" s="391">
        <v>665</v>
      </c>
      <c r="DC300" s="576">
        <v>701</v>
      </c>
      <c r="DD300" s="389">
        <v>61</v>
      </c>
      <c r="DE300" s="390">
        <v>106</v>
      </c>
      <c r="DF300" s="390">
        <v>2</v>
      </c>
      <c r="DG300" s="390">
        <v>0</v>
      </c>
      <c r="DH300" s="390">
        <f t="shared" si="736"/>
        <v>0</v>
      </c>
      <c r="DI300" s="390"/>
      <c r="DJ300" s="390"/>
      <c r="DK300" s="390"/>
      <c r="DL300" s="390"/>
      <c r="DM300" s="390"/>
      <c r="DN300" s="390"/>
      <c r="DO300" s="390"/>
      <c r="DP300" s="391">
        <f t="shared" si="737"/>
        <v>169</v>
      </c>
      <c r="DQ300" s="376"/>
      <c r="DR300" s="376"/>
      <c r="DS300" s="385">
        <v>3</v>
      </c>
      <c r="DT300" s="385">
        <v>3</v>
      </c>
      <c r="DU300" s="385">
        <v>999</v>
      </c>
      <c r="DV300" s="385" t="s">
        <v>2620</v>
      </c>
      <c r="DW300" s="385">
        <v>71</v>
      </c>
      <c r="DX300" s="385" t="s">
        <v>2674</v>
      </c>
      <c r="DY300" s="385">
        <v>0</v>
      </c>
      <c r="DZ300" s="14">
        <v>52996</v>
      </c>
      <c r="EA300" s="426"/>
      <c r="EB300" s="398">
        <v>17</v>
      </c>
      <c r="EC300" s="398" t="s">
        <v>1369</v>
      </c>
      <c r="ED300" s="398" t="s">
        <v>1370</v>
      </c>
      <c r="EF300" s="601" t="str">
        <f t="shared" si="738"/>
        <v>ok</v>
      </c>
      <c r="EG300" s="597">
        <f t="shared" si="739"/>
        <v>0</v>
      </c>
      <c r="EI300" s="605">
        <f t="shared" si="772"/>
        <v>605</v>
      </c>
    </row>
    <row r="301" spans="1:139" s="372" customFormat="1" ht="16.149999999999999" hidden="1" customHeight="1">
      <c r="A301" s="573" t="s">
        <v>1246</v>
      </c>
      <c r="B301" s="407" t="s">
        <v>596</v>
      </c>
      <c r="C301" s="530" t="s">
        <v>596</v>
      </c>
      <c r="D301" s="393" t="s">
        <v>581</v>
      </c>
      <c r="E301" s="393" t="s">
        <v>476</v>
      </c>
      <c r="F301" s="393"/>
      <c r="G301" s="395">
        <v>94</v>
      </c>
      <c r="H301" s="393" t="s">
        <v>107</v>
      </c>
      <c r="I301" s="393" t="s">
        <v>581</v>
      </c>
      <c r="J301" s="393" t="s">
        <v>281</v>
      </c>
      <c r="K301" s="393"/>
      <c r="L301" s="393" t="s">
        <v>2130</v>
      </c>
      <c r="M301" s="396"/>
      <c r="N301" s="392">
        <v>42902</v>
      </c>
      <c r="O301" s="408">
        <v>3</v>
      </c>
      <c r="P301" s="14">
        <v>55378</v>
      </c>
      <c r="Q301" s="14">
        <v>55378</v>
      </c>
      <c r="R301" s="576">
        <v>1141</v>
      </c>
      <c r="S301" s="391">
        <v>392</v>
      </c>
      <c r="T301" s="382">
        <v>90</v>
      </c>
      <c r="U301" s="382">
        <v>316</v>
      </c>
      <c r="V301" s="423">
        <v>16</v>
      </c>
      <c r="W301" s="1882">
        <v>15</v>
      </c>
      <c r="X301" s="382">
        <f t="shared" si="741"/>
        <v>317</v>
      </c>
      <c r="Y301" s="423">
        <v>204</v>
      </c>
      <c r="Z301" s="1882">
        <v>150</v>
      </c>
      <c r="AA301" s="382">
        <f t="shared" si="725"/>
        <v>371</v>
      </c>
      <c r="AB301" s="423">
        <v>0</v>
      </c>
      <c r="AC301" s="1882">
        <v>100</v>
      </c>
      <c r="AD301" s="569">
        <v>1.875</v>
      </c>
      <c r="AE301" s="569">
        <v>1.875</v>
      </c>
      <c r="AF301" s="382">
        <f t="shared" si="745"/>
        <v>150</v>
      </c>
      <c r="AG301" s="382">
        <f t="shared" si="746"/>
        <v>150</v>
      </c>
      <c r="AH301" s="382">
        <f t="shared" si="747"/>
        <v>115.875</v>
      </c>
      <c r="AI301" s="382">
        <f t="shared" si="748"/>
        <v>91.75</v>
      </c>
      <c r="AJ301" s="382">
        <f t="shared" si="749"/>
        <v>117.5</v>
      </c>
      <c r="AK301" s="382">
        <f t="shared" si="750"/>
        <v>111.75</v>
      </c>
      <c r="AL301" s="382">
        <f t="shared" si="751"/>
        <v>118.25</v>
      </c>
      <c r="AM301" s="382">
        <f t="shared" si="752"/>
        <v>209.25</v>
      </c>
      <c r="AN301" s="453">
        <f t="shared" si="753"/>
        <v>227</v>
      </c>
      <c r="AO301" s="457">
        <f t="shared" si="754"/>
        <v>0</v>
      </c>
      <c r="AP301" s="455">
        <f t="shared" si="755"/>
        <v>39</v>
      </c>
      <c r="AQ301" s="383">
        <f t="shared" si="756"/>
        <v>46</v>
      </c>
      <c r="AR301" s="383">
        <f t="shared" si="757"/>
        <v>56</v>
      </c>
      <c r="AS301" s="383">
        <f t="shared" si="758"/>
        <v>67</v>
      </c>
      <c r="AT301" s="383">
        <f t="shared" si="759"/>
        <v>52</v>
      </c>
      <c r="AU301" s="383">
        <f t="shared" si="760"/>
        <v>74</v>
      </c>
      <c r="AV301" s="383">
        <f t="shared" si="761"/>
        <v>141</v>
      </c>
      <c r="AW301" s="383">
        <f t="shared" si="762"/>
        <v>96</v>
      </c>
      <c r="AX301" s="383">
        <f t="shared" si="726"/>
        <v>536</v>
      </c>
      <c r="AY301" s="383"/>
      <c r="AZ301" s="383">
        <f t="shared" si="740"/>
        <v>0</v>
      </c>
      <c r="BA301" s="382">
        <f t="shared" si="727"/>
        <v>271</v>
      </c>
      <c r="BB301" s="423">
        <v>0</v>
      </c>
      <c r="BC301" s="506">
        <f t="shared" si="720"/>
        <v>15</v>
      </c>
      <c r="BD301" s="382">
        <f t="shared" si="721"/>
        <v>150</v>
      </c>
      <c r="BE301" s="453">
        <f t="shared" si="722"/>
        <v>100</v>
      </c>
      <c r="BF301" s="382">
        <f t="shared" si="728"/>
        <v>-189</v>
      </c>
      <c r="BG301" s="1882">
        <v>80</v>
      </c>
      <c r="BH301" s="1882">
        <v>80</v>
      </c>
      <c r="BI301" s="1882">
        <v>80</v>
      </c>
      <c r="BJ301" s="1882">
        <v>80</v>
      </c>
      <c r="BK301" s="1882">
        <v>41</v>
      </c>
      <c r="BL301" s="1882">
        <v>58</v>
      </c>
      <c r="BM301" s="1882">
        <v>68</v>
      </c>
      <c r="BN301" s="1882">
        <v>50</v>
      </c>
      <c r="BO301" s="1882">
        <v>78</v>
      </c>
      <c r="BP301" s="1882">
        <v>150</v>
      </c>
      <c r="BQ301" s="1882">
        <v>88</v>
      </c>
      <c r="BR301" s="1882">
        <v>94</v>
      </c>
      <c r="BS301" s="1882">
        <v>101</v>
      </c>
      <c r="BT301" s="13"/>
      <c r="BU301" s="384">
        <f t="shared" si="729"/>
        <v>3.5773584905660378</v>
      </c>
      <c r="BV301" s="385">
        <f t="shared" si="730"/>
        <v>2.8374999999999999</v>
      </c>
      <c r="BW301" s="386">
        <f t="shared" si="731"/>
        <v>4.2807692307692307</v>
      </c>
      <c r="BX301" s="3"/>
      <c r="BY301" s="387">
        <f t="shared" si="723"/>
        <v>316</v>
      </c>
      <c r="BZ301" s="382">
        <f t="shared" si="732"/>
        <v>317</v>
      </c>
      <c r="CA301" s="382">
        <f t="shared" si="733"/>
        <v>371</v>
      </c>
      <c r="CB301" s="382">
        <f t="shared" si="734"/>
        <v>271</v>
      </c>
      <c r="CC301" s="382">
        <f t="shared" si="773"/>
        <v>191</v>
      </c>
      <c r="CD301" s="382">
        <f t="shared" si="774"/>
        <v>150</v>
      </c>
      <c r="CE301" s="382">
        <f t="shared" si="775"/>
        <v>116</v>
      </c>
      <c r="CF301" s="382">
        <f t="shared" si="776"/>
        <v>92</v>
      </c>
      <c r="CG301" s="382">
        <f t="shared" si="777"/>
        <v>118</v>
      </c>
      <c r="CH301" s="382">
        <f t="shared" si="778"/>
        <v>112</v>
      </c>
      <c r="CI301" s="382">
        <f t="shared" si="779"/>
        <v>118</v>
      </c>
      <c r="CJ301" s="382">
        <f t="shared" si="780"/>
        <v>209</v>
      </c>
      <c r="CK301" s="388">
        <f t="shared" si="781"/>
        <v>227</v>
      </c>
      <c r="CL301" s="3"/>
      <c r="CM301" s="384">
        <f t="shared" si="724"/>
        <v>16</v>
      </c>
      <c r="CN301" s="385">
        <f t="shared" si="735"/>
        <v>204</v>
      </c>
      <c r="CO301" s="385">
        <f t="shared" si="763"/>
        <v>0</v>
      </c>
      <c r="CP301" s="385">
        <f t="shared" si="764"/>
        <v>0</v>
      </c>
      <c r="CQ301" s="385">
        <f t="shared" si="765"/>
        <v>39</v>
      </c>
      <c r="CR301" s="385">
        <f t="shared" si="766"/>
        <v>46</v>
      </c>
      <c r="CS301" s="385">
        <f t="shared" si="767"/>
        <v>56</v>
      </c>
      <c r="CT301" s="385">
        <f t="shared" si="768"/>
        <v>67</v>
      </c>
      <c r="CU301" s="385">
        <f t="shared" si="769"/>
        <v>52</v>
      </c>
      <c r="CV301" s="385">
        <f t="shared" si="770"/>
        <v>74</v>
      </c>
      <c r="CW301" s="385">
        <f t="shared" si="771"/>
        <v>141</v>
      </c>
      <c r="CX301" s="386">
        <f t="shared" si="742"/>
        <v>96</v>
      </c>
      <c r="CY301" s="3"/>
      <c r="CZ301" s="586">
        <v>446</v>
      </c>
      <c r="DA301" s="582">
        <v>840</v>
      </c>
      <c r="DB301" s="391">
        <v>1150</v>
      </c>
      <c r="DC301" s="576">
        <v>1141</v>
      </c>
      <c r="DD301" s="389">
        <v>20</v>
      </c>
      <c r="DE301" s="390">
        <v>7</v>
      </c>
      <c r="DF301" s="390">
        <v>266</v>
      </c>
      <c r="DG301" s="390">
        <v>9</v>
      </c>
      <c r="DH301" s="390">
        <f t="shared" si="736"/>
        <v>90</v>
      </c>
      <c r="DI301" s="390"/>
      <c r="DJ301" s="390"/>
      <c r="DK301" s="390"/>
      <c r="DL301" s="390"/>
      <c r="DM301" s="390"/>
      <c r="DN301" s="390"/>
      <c r="DO301" s="390"/>
      <c r="DP301" s="391">
        <f t="shared" si="737"/>
        <v>392</v>
      </c>
      <c r="DQ301" s="378"/>
      <c r="DR301" s="378"/>
      <c r="DS301" s="385">
        <v>3</v>
      </c>
      <c r="DT301" s="385">
        <v>3</v>
      </c>
      <c r="DU301" s="385">
        <v>995</v>
      </c>
      <c r="DV301" s="385" t="s">
        <v>2620</v>
      </c>
      <c r="DW301" s="385">
        <v>71</v>
      </c>
      <c r="DX301" s="385" t="s">
        <v>2674</v>
      </c>
      <c r="DY301" s="385">
        <v>0</v>
      </c>
      <c r="DZ301" s="14">
        <v>55378</v>
      </c>
      <c r="EA301" s="426"/>
      <c r="EB301" s="398">
        <v>17</v>
      </c>
      <c r="EC301" s="398" t="s">
        <v>1369</v>
      </c>
      <c r="ED301" s="398" t="s">
        <v>1370</v>
      </c>
      <c r="EF301" s="601">
        <f t="shared" si="738"/>
        <v>632</v>
      </c>
      <c r="EG301" s="597">
        <f t="shared" si="739"/>
        <v>15</v>
      </c>
      <c r="EI301" s="605">
        <f t="shared" si="772"/>
        <v>626</v>
      </c>
    </row>
    <row r="302" spans="1:139" s="372" customFormat="1" ht="16.149999999999999" hidden="1" customHeight="1">
      <c r="A302" s="573" t="s">
        <v>1246</v>
      </c>
      <c r="B302" s="407" t="s">
        <v>597</v>
      </c>
      <c r="C302" s="530" t="s">
        <v>597</v>
      </c>
      <c r="D302" s="393" t="s">
        <v>581</v>
      </c>
      <c r="E302" s="393" t="s">
        <v>477</v>
      </c>
      <c r="F302" s="393"/>
      <c r="G302" s="395">
        <v>97</v>
      </c>
      <c r="H302" s="393" t="s">
        <v>107</v>
      </c>
      <c r="I302" s="393" t="s">
        <v>581</v>
      </c>
      <c r="J302" s="393" t="s">
        <v>281</v>
      </c>
      <c r="K302" s="393"/>
      <c r="L302" s="393" t="s">
        <v>2130</v>
      </c>
      <c r="M302" s="396" t="s">
        <v>2392</v>
      </c>
      <c r="N302" s="392">
        <v>42902</v>
      </c>
      <c r="O302" s="408">
        <v>3</v>
      </c>
      <c r="P302" s="14">
        <v>56070</v>
      </c>
      <c r="Q302" s="1910">
        <v>56070</v>
      </c>
      <c r="R302" s="1909">
        <v>2147</v>
      </c>
      <c r="S302" s="391">
        <v>248</v>
      </c>
      <c r="T302" s="382">
        <v>82</v>
      </c>
      <c r="U302" s="382">
        <v>417</v>
      </c>
      <c r="V302" s="423">
        <v>249</v>
      </c>
      <c r="W302" s="1882">
        <v>200</v>
      </c>
      <c r="X302" s="382">
        <f t="shared" si="741"/>
        <v>466</v>
      </c>
      <c r="Y302" s="423">
        <v>29</v>
      </c>
      <c r="Z302" s="1882">
        <v>150</v>
      </c>
      <c r="AA302" s="382">
        <f t="shared" si="725"/>
        <v>345</v>
      </c>
      <c r="AB302" s="423">
        <v>51</v>
      </c>
      <c r="AC302" s="1882">
        <v>150</v>
      </c>
      <c r="AD302" s="569">
        <v>1.875</v>
      </c>
      <c r="AE302" s="569">
        <v>1.875</v>
      </c>
      <c r="AF302" s="382">
        <f t="shared" si="745"/>
        <v>225.5</v>
      </c>
      <c r="AG302" s="382">
        <f t="shared" si="746"/>
        <v>249.625</v>
      </c>
      <c r="AH302" s="382">
        <f t="shared" si="747"/>
        <v>220</v>
      </c>
      <c r="AI302" s="382">
        <f t="shared" si="748"/>
        <v>125.125</v>
      </c>
      <c r="AJ302" s="382">
        <f t="shared" si="749"/>
        <v>160.375</v>
      </c>
      <c r="AK302" s="382">
        <f t="shared" si="750"/>
        <v>186.625</v>
      </c>
      <c r="AL302" s="382">
        <f t="shared" si="751"/>
        <v>199.75</v>
      </c>
      <c r="AM302" s="382">
        <f t="shared" si="752"/>
        <v>211</v>
      </c>
      <c r="AN302" s="453">
        <f t="shared" si="753"/>
        <v>230.25</v>
      </c>
      <c r="AO302" s="457">
        <f t="shared" si="754"/>
        <v>108</v>
      </c>
      <c r="AP302" s="455">
        <f t="shared" si="755"/>
        <v>162</v>
      </c>
      <c r="AQ302" s="383">
        <f t="shared" si="756"/>
        <v>70</v>
      </c>
      <c r="AR302" s="383">
        <f t="shared" si="757"/>
        <v>76</v>
      </c>
      <c r="AS302" s="383">
        <f t="shared" si="758"/>
        <v>91</v>
      </c>
      <c r="AT302" s="383">
        <f t="shared" si="759"/>
        <v>106</v>
      </c>
      <c r="AU302" s="383">
        <f t="shared" si="760"/>
        <v>106</v>
      </c>
      <c r="AV302" s="383">
        <f t="shared" si="761"/>
        <v>118</v>
      </c>
      <c r="AW302" s="383">
        <f t="shared" si="762"/>
        <v>125</v>
      </c>
      <c r="AX302" s="383">
        <f t="shared" si="726"/>
        <v>746</v>
      </c>
      <c r="AY302" s="383"/>
      <c r="AZ302" s="383">
        <f t="shared" si="740"/>
        <v>108</v>
      </c>
      <c r="BA302" s="382">
        <f t="shared" si="727"/>
        <v>246</v>
      </c>
      <c r="BB302" s="423">
        <v>0</v>
      </c>
      <c r="BC302" s="506">
        <f t="shared" si="720"/>
        <v>200</v>
      </c>
      <c r="BD302" s="382">
        <f t="shared" si="721"/>
        <v>150</v>
      </c>
      <c r="BE302" s="453">
        <f t="shared" si="722"/>
        <v>150</v>
      </c>
      <c r="BF302" s="382">
        <f t="shared" si="728"/>
        <v>-449</v>
      </c>
      <c r="BG302" s="1882">
        <v>128</v>
      </c>
      <c r="BH302" s="1882">
        <v>138</v>
      </c>
      <c r="BI302" s="1882">
        <v>100</v>
      </c>
      <c r="BJ302" s="1882">
        <v>171</v>
      </c>
      <c r="BK302" s="1882">
        <v>56</v>
      </c>
      <c r="BL302" s="1882">
        <v>79</v>
      </c>
      <c r="BM302" s="1882">
        <v>93</v>
      </c>
      <c r="BN302" s="1882">
        <v>107</v>
      </c>
      <c r="BO302" s="1882">
        <v>106</v>
      </c>
      <c r="BP302" s="1882">
        <v>120</v>
      </c>
      <c r="BQ302" s="1882">
        <v>126</v>
      </c>
      <c r="BR302" s="1882">
        <v>135</v>
      </c>
      <c r="BS302" s="1882">
        <v>144</v>
      </c>
      <c r="BT302" s="13"/>
      <c r="BU302" s="384">
        <f t="shared" si="729"/>
        <v>2.4466666666666668</v>
      </c>
      <c r="BV302" s="385">
        <f t="shared" si="730"/>
        <v>3.2663551401869158</v>
      </c>
      <c r="BW302" s="386">
        <f t="shared" si="731"/>
        <v>2.4855072463768115</v>
      </c>
      <c r="BX302" s="3"/>
      <c r="BY302" s="387">
        <f t="shared" si="723"/>
        <v>417</v>
      </c>
      <c r="BZ302" s="382">
        <f t="shared" si="732"/>
        <v>466</v>
      </c>
      <c r="CA302" s="382">
        <f t="shared" si="733"/>
        <v>345</v>
      </c>
      <c r="CB302" s="382">
        <f t="shared" si="734"/>
        <v>246</v>
      </c>
      <c r="CC302" s="382">
        <f t="shared" si="773"/>
        <v>226</v>
      </c>
      <c r="CD302" s="382">
        <f t="shared" si="774"/>
        <v>250</v>
      </c>
      <c r="CE302" s="382">
        <f t="shared" si="775"/>
        <v>220</v>
      </c>
      <c r="CF302" s="382">
        <f t="shared" si="776"/>
        <v>125</v>
      </c>
      <c r="CG302" s="382">
        <f t="shared" si="777"/>
        <v>160</v>
      </c>
      <c r="CH302" s="382">
        <f t="shared" si="778"/>
        <v>187</v>
      </c>
      <c r="CI302" s="382">
        <f t="shared" si="779"/>
        <v>200</v>
      </c>
      <c r="CJ302" s="382">
        <f t="shared" si="780"/>
        <v>211</v>
      </c>
      <c r="CK302" s="388">
        <f t="shared" si="781"/>
        <v>230</v>
      </c>
      <c r="CL302" s="3"/>
      <c r="CM302" s="384">
        <f t="shared" si="724"/>
        <v>249</v>
      </c>
      <c r="CN302" s="385">
        <f t="shared" si="735"/>
        <v>29</v>
      </c>
      <c r="CO302" s="385">
        <f t="shared" si="763"/>
        <v>51</v>
      </c>
      <c r="CP302" s="385">
        <f t="shared" si="764"/>
        <v>108</v>
      </c>
      <c r="CQ302" s="385">
        <f t="shared" si="765"/>
        <v>162</v>
      </c>
      <c r="CR302" s="385">
        <f t="shared" si="766"/>
        <v>70</v>
      </c>
      <c r="CS302" s="385">
        <f t="shared" si="767"/>
        <v>76</v>
      </c>
      <c r="CT302" s="385">
        <f t="shared" si="768"/>
        <v>91</v>
      </c>
      <c r="CU302" s="385">
        <f t="shared" si="769"/>
        <v>106</v>
      </c>
      <c r="CV302" s="385">
        <f t="shared" si="770"/>
        <v>106</v>
      </c>
      <c r="CW302" s="385">
        <f t="shared" si="771"/>
        <v>118</v>
      </c>
      <c r="CX302" s="386">
        <f t="shared" si="742"/>
        <v>125</v>
      </c>
      <c r="CY302" s="3"/>
      <c r="CZ302" s="586">
        <v>1112</v>
      </c>
      <c r="DA302" s="582">
        <v>1344</v>
      </c>
      <c r="DB302" s="391">
        <v>2675</v>
      </c>
      <c r="DC302" s="576">
        <v>2147</v>
      </c>
      <c r="DD302" s="389">
        <v>0</v>
      </c>
      <c r="DE302" s="390">
        <v>54</v>
      </c>
      <c r="DF302" s="390">
        <v>60</v>
      </c>
      <c r="DG302" s="390">
        <v>52</v>
      </c>
      <c r="DH302" s="390">
        <f t="shared" si="736"/>
        <v>82</v>
      </c>
      <c r="DI302" s="390"/>
      <c r="DJ302" s="390"/>
      <c r="DK302" s="390"/>
      <c r="DL302" s="390"/>
      <c r="DM302" s="390"/>
      <c r="DN302" s="390"/>
      <c r="DO302" s="390"/>
      <c r="DP302" s="391">
        <f t="shared" si="737"/>
        <v>248</v>
      </c>
      <c r="DQ302" s="376"/>
      <c r="DR302" s="376"/>
      <c r="DS302" s="385">
        <v>3</v>
      </c>
      <c r="DT302" s="385">
        <v>3</v>
      </c>
      <c r="DU302" s="385">
        <v>996</v>
      </c>
      <c r="DV302" s="385" t="s">
        <v>2620</v>
      </c>
      <c r="DW302" s="385">
        <v>71</v>
      </c>
      <c r="DX302" s="385" t="s">
        <v>2674</v>
      </c>
      <c r="DY302" s="385">
        <v>0</v>
      </c>
      <c r="DZ302" s="14">
        <v>56070</v>
      </c>
      <c r="EA302" s="426"/>
      <c r="EB302" s="398">
        <v>17</v>
      </c>
      <c r="EC302" s="398" t="s">
        <v>1369</v>
      </c>
      <c r="ED302" s="398" t="s">
        <v>1370</v>
      </c>
      <c r="EF302" s="601">
        <f t="shared" si="738"/>
        <v>62.55</v>
      </c>
      <c r="EG302" s="597">
        <f t="shared" si="739"/>
        <v>200</v>
      </c>
      <c r="EI302" s="605">
        <f t="shared" si="772"/>
        <v>828</v>
      </c>
    </row>
    <row r="303" spans="1:139" s="372" customFormat="1" ht="16.149999999999999" hidden="1" customHeight="1">
      <c r="A303" s="573" t="s">
        <v>1246</v>
      </c>
      <c r="B303" s="409" t="s">
        <v>2880</v>
      </c>
      <c r="C303" s="410" t="s">
        <v>597</v>
      </c>
      <c r="D303" s="394" t="s">
        <v>581</v>
      </c>
      <c r="E303" s="394" t="s">
        <v>477</v>
      </c>
      <c r="F303" s="394"/>
      <c r="G303" s="397">
        <v>97</v>
      </c>
      <c r="H303" s="394" t="s">
        <v>107</v>
      </c>
      <c r="I303" s="394" t="s">
        <v>581</v>
      </c>
      <c r="J303" s="394" t="s">
        <v>559</v>
      </c>
      <c r="K303" s="393"/>
      <c r="L303" s="393"/>
      <c r="M303" s="396"/>
      <c r="N303" s="392"/>
      <c r="O303" s="408">
        <v>3</v>
      </c>
      <c r="P303" s="385">
        <v>56171</v>
      </c>
      <c r="Q303" s="1911">
        <v>56171</v>
      </c>
      <c r="R303" s="1909"/>
      <c r="S303" s="391">
        <v>0</v>
      </c>
      <c r="T303" s="382">
        <v>0</v>
      </c>
      <c r="U303" s="382">
        <v>0</v>
      </c>
      <c r="V303" s="423">
        <v>217</v>
      </c>
      <c r="W303" s="1882">
        <v>0</v>
      </c>
      <c r="X303" s="382">
        <f t="shared" si="741"/>
        <v>217</v>
      </c>
      <c r="Y303" s="423">
        <v>0</v>
      </c>
      <c r="Z303" s="1882">
        <v>0</v>
      </c>
      <c r="AA303" s="382">
        <f t="shared" si="725"/>
        <v>217</v>
      </c>
      <c r="AB303" s="423">
        <v>0</v>
      </c>
      <c r="AC303" s="1882">
        <v>0</v>
      </c>
      <c r="AD303" s="569">
        <v>1.875</v>
      </c>
      <c r="AE303" s="569">
        <v>1.875</v>
      </c>
      <c r="AF303" s="382">
        <f t="shared" si="745"/>
        <v>0</v>
      </c>
      <c r="AG303" s="382">
        <f t="shared" si="746"/>
        <v>0</v>
      </c>
      <c r="AH303" s="382">
        <f t="shared" si="747"/>
        <v>0</v>
      </c>
      <c r="AI303" s="382">
        <f t="shared" si="748"/>
        <v>0</v>
      </c>
      <c r="AJ303" s="382">
        <f t="shared" si="749"/>
        <v>0</v>
      </c>
      <c r="AK303" s="382">
        <f t="shared" si="750"/>
        <v>0</v>
      </c>
      <c r="AL303" s="382">
        <f t="shared" si="751"/>
        <v>0</v>
      </c>
      <c r="AM303" s="382">
        <f t="shared" si="752"/>
        <v>0</v>
      </c>
      <c r="AN303" s="453">
        <f t="shared" si="753"/>
        <v>0</v>
      </c>
      <c r="AO303" s="457">
        <f t="shared" si="754"/>
        <v>0</v>
      </c>
      <c r="AP303" s="455">
        <f t="shared" si="755"/>
        <v>0</v>
      </c>
      <c r="AQ303" s="383">
        <f t="shared" si="756"/>
        <v>0</v>
      </c>
      <c r="AR303" s="383">
        <f t="shared" si="757"/>
        <v>0</v>
      </c>
      <c r="AS303" s="383">
        <f t="shared" si="758"/>
        <v>0</v>
      </c>
      <c r="AT303" s="383">
        <f t="shared" si="759"/>
        <v>0</v>
      </c>
      <c r="AU303" s="383">
        <f t="shared" si="760"/>
        <v>0</v>
      </c>
      <c r="AV303" s="383">
        <f t="shared" si="761"/>
        <v>0</v>
      </c>
      <c r="AW303" s="383">
        <f t="shared" si="762"/>
        <v>0</v>
      </c>
      <c r="AX303" s="383">
        <f t="shared" si="726"/>
        <v>217</v>
      </c>
      <c r="AY303" s="383"/>
      <c r="AZ303" s="383">
        <f t="shared" si="740"/>
        <v>0</v>
      </c>
      <c r="BA303" s="382">
        <f t="shared" si="727"/>
        <v>217</v>
      </c>
      <c r="BB303" s="423">
        <v>0</v>
      </c>
      <c r="BC303" s="506">
        <f t="shared" si="720"/>
        <v>0</v>
      </c>
      <c r="BD303" s="382">
        <f t="shared" si="721"/>
        <v>0</v>
      </c>
      <c r="BE303" s="453">
        <f t="shared" si="722"/>
        <v>0</v>
      </c>
      <c r="BF303" s="382">
        <f t="shared" si="728"/>
        <v>-142</v>
      </c>
      <c r="BG303" s="1882">
        <v>142</v>
      </c>
      <c r="BH303" s="1882"/>
      <c r="BI303" s="1882"/>
      <c r="BJ303" s="1882"/>
      <c r="BK303" s="1882"/>
      <c r="BL303" s="1882"/>
      <c r="BM303" s="1882"/>
      <c r="BN303" s="1882"/>
      <c r="BO303" s="1882"/>
      <c r="BP303" s="1882"/>
      <c r="BQ303" s="1882"/>
      <c r="BR303" s="1882"/>
      <c r="BS303" s="1882"/>
      <c r="BT303" s="13"/>
      <c r="BU303" s="384">
        <f t="shared" si="729"/>
        <v>0</v>
      </c>
      <c r="BV303" s="385">
        <f t="shared" si="730"/>
        <v>4.584507042253521</v>
      </c>
      <c r="BW303" s="386">
        <f t="shared" si="731"/>
        <v>4.584507042253521</v>
      </c>
      <c r="BX303" s="3"/>
      <c r="BY303" s="387">
        <f t="shared" si="723"/>
        <v>0</v>
      </c>
      <c r="BZ303" s="382">
        <f t="shared" si="732"/>
        <v>217</v>
      </c>
      <c r="CA303" s="382">
        <f t="shared" si="733"/>
        <v>217</v>
      </c>
      <c r="CB303" s="382">
        <f t="shared" si="734"/>
        <v>217</v>
      </c>
      <c r="CC303" s="382">
        <f t="shared" si="773"/>
        <v>75</v>
      </c>
      <c r="CD303" s="382">
        <f t="shared" si="774"/>
        <v>75</v>
      </c>
      <c r="CE303" s="382">
        <f t="shared" si="775"/>
        <v>75</v>
      </c>
      <c r="CF303" s="382">
        <f t="shared" si="776"/>
        <v>75</v>
      </c>
      <c r="CG303" s="382">
        <f t="shared" si="777"/>
        <v>75</v>
      </c>
      <c r="CH303" s="382">
        <f t="shared" si="778"/>
        <v>75</v>
      </c>
      <c r="CI303" s="382">
        <f t="shared" si="779"/>
        <v>75</v>
      </c>
      <c r="CJ303" s="382">
        <f t="shared" si="780"/>
        <v>75</v>
      </c>
      <c r="CK303" s="388">
        <f t="shared" si="781"/>
        <v>75</v>
      </c>
      <c r="CL303" s="3"/>
      <c r="CM303" s="384">
        <f t="shared" si="724"/>
        <v>217</v>
      </c>
      <c r="CN303" s="385">
        <f t="shared" si="735"/>
        <v>0</v>
      </c>
      <c r="CO303" s="385">
        <f t="shared" si="763"/>
        <v>0</v>
      </c>
      <c r="CP303" s="385">
        <f t="shared" si="764"/>
        <v>0</v>
      </c>
      <c r="CQ303" s="385">
        <f t="shared" si="765"/>
        <v>0</v>
      </c>
      <c r="CR303" s="385">
        <f t="shared" si="766"/>
        <v>0</v>
      </c>
      <c r="CS303" s="385">
        <f t="shared" si="767"/>
        <v>0</v>
      </c>
      <c r="CT303" s="385">
        <f t="shared" si="768"/>
        <v>0</v>
      </c>
      <c r="CU303" s="385">
        <f t="shared" si="769"/>
        <v>0</v>
      </c>
      <c r="CV303" s="385">
        <f t="shared" si="770"/>
        <v>0</v>
      </c>
      <c r="CW303" s="385">
        <f t="shared" si="771"/>
        <v>0</v>
      </c>
      <c r="CX303" s="386">
        <f t="shared" si="742"/>
        <v>0</v>
      </c>
      <c r="CY303" s="3"/>
      <c r="CZ303" s="586"/>
      <c r="DA303" s="582"/>
      <c r="DB303" s="391"/>
      <c r="DC303" s="576"/>
      <c r="DD303" s="389"/>
      <c r="DE303" s="390"/>
      <c r="DF303" s="390">
        <v>0</v>
      </c>
      <c r="DG303" s="390">
        <v>0</v>
      </c>
      <c r="DH303" s="390">
        <f t="shared" si="736"/>
        <v>0</v>
      </c>
      <c r="DI303" s="390"/>
      <c r="DJ303" s="390"/>
      <c r="DK303" s="390"/>
      <c r="DL303" s="390"/>
      <c r="DM303" s="390"/>
      <c r="DN303" s="390"/>
      <c r="DO303" s="390"/>
      <c r="DP303" s="391">
        <f t="shared" si="737"/>
        <v>0</v>
      </c>
      <c r="DQ303" s="376"/>
      <c r="DR303" s="376"/>
      <c r="DS303" s="385">
        <v>3</v>
      </c>
      <c r="DT303" s="385">
        <v>3</v>
      </c>
      <c r="DU303" s="385">
        <v>996</v>
      </c>
      <c r="DV303" s="385" t="s">
        <v>2620</v>
      </c>
      <c r="DW303" s="385">
        <v>71</v>
      </c>
      <c r="DX303" s="385" t="s">
        <v>2674</v>
      </c>
      <c r="DY303" s="385">
        <v>0</v>
      </c>
      <c r="DZ303" s="385">
        <v>56171</v>
      </c>
      <c r="EA303" s="426"/>
      <c r="EB303" s="398">
        <v>17</v>
      </c>
      <c r="EC303" s="398" t="s">
        <v>1369</v>
      </c>
      <c r="ED303" s="398" t="s">
        <v>1370</v>
      </c>
      <c r="EF303" s="601" t="str">
        <f t="shared" si="738"/>
        <v>ok</v>
      </c>
      <c r="EG303" s="597">
        <f t="shared" si="739"/>
        <v>0</v>
      </c>
      <c r="EI303" s="605">
        <f t="shared" si="772"/>
        <v>217</v>
      </c>
    </row>
    <row r="304" spans="1:139" s="372" customFormat="1" ht="16.149999999999999" hidden="1" customHeight="1">
      <c r="A304" s="573" t="s">
        <v>1447</v>
      </c>
      <c r="B304" s="407" t="s">
        <v>599</v>
      </c>
      <c r="C304" s="530" t="s">
        <v>1303</v>
      </c>
      <c r="D304" s="393" t="s">
        <v>581</v>
      </c>
      <c r="E304" s="393" t="s">
        <v>564</v>
      </c>
      <c r="F304" s="393"/>
      <c r="G304" s="395">
        <v>98</v>
      </c>
      <c r="H304" s="393" t="s">
        <v>107</v>
      </c>
      <c r="I304" s="393" t="s">
        <v>582</v>
      </c>
      <c r="J304" s="393" t="s">
        <v>559</v>
      </c>
      <c r="K304" s="393"/>
      <c r="L304" s="393" t="s">
        <v>2130</v>
      </c>
      <c r="M304" s="396"/>
      <c r="N304" s="392">
        <v>42821</v>
      </c>
      <c r="O304" s="408">
        <v>3</v>
      </c>
      <c r="P304" s="14">
        <v>58477</v>
      </c>
      <c r="Q304" s="14">
        <v>58477</v>
      </c>
      <c r="R304" s="576">
        <v>237</v>
      </c>
      <c r="S304" s="391">
        <v>68</v>
      </c>
      <c r="T304" s="382">
        <v>10</v>
      </c>
      <c r="U304" s="382">
        <v>125</v>
      </c>
      <c r="V304" s="423">
        <v>0</v>
      </c>
      <c r="W304" s="1882">
        <v>32</v>
      </c>
      <c r="X304" s="382">
        <f t="shared" si="741"/>
        <v>93</v>
      </c>
      <c r="Y304" s="423">
        <v>0</v>
      </c>
      <c r="Z304" s="1882">
        <v>32</v>
      </c>
      <c r="AA304" s="382">
        <f t="shared" si="725"/>
        <v>61</v>
      </c>
      <c r="AB304" s="423">
        <v>42</v>
      </c>
      <c r="AC304" s="1882">
        <v>27</v>
      </c>
      <c r="AD304" s="569">
        <v>1.875</v>
      </c>
      <c r="AE304" s="569">
        <v>1.875</v>
      </c>
      <c r="AF304" s="382">
        <f t="shared" si="745"/>
        <v>50.5</v>
      </c>
      <c r="AG304" s="382">
        <f t="shared" si="746"/>
        <v>54.25</v>
      </c>
      <c r="AH304" s="382">
        <f t="shared" si="747"/>
        <v>38.75</v>
      </c>
      <c r="AI304" s="382">
        <f t="shared" si="748"/>
        <v>22.25</v>
      </c>
      <c r="AJ304" s="382">
        <f t="shared" si="749"/>
        <v>28.875</v>
      </c>
      <c r="AK304" s="382">
        <f t="shared" si="750"/>
        <v>41.5</v>
      </c>
      <c r="AL304" s="382">
        <f t="shared" si="751"/>
        <v>44.625</v>
      </c>
      <c r="AM304" s="382">
        <f t="shared" si="752"/>
        <v>47</v>
      </c>
      <c r="AN304" s="453">
        <f t="shared" si="753"/>
        <v>61.75</v>
      </c>
      <c r="AO304" s="457">
        <f t="shared" si="754"/>
        <v>0</v>
      </c>
      <c r="AP304" s="455">
        <f t="shared" si="755"/>
        <v>29</v>
      </c>
      <c r="AQ304" s="383">
        <f t="shared" si="756"/>
        <v>13</v>
      </c>
      <c r="AR304" s="383">
        <f t="shared" si="757"/>
        <v>13</v>
      </c>
      <c r="AS304" s="383">
        <f t="shared" si="758"/>
        <v>17</v>
      </c>
      <c r="AT304" s="383">
        <f t="shared" si="759"/>
        <v>27</v>
      </c>
      <c r="AU304" s="383">
        <f t="shared" si="760"/>
        <v>20</v>
      </c>
      <c r="AV304" s="383">
        <f t="shared" si="761"/>
        <v>30</v>
      </c>
      <c r="AW304" s="383">
        <f t="shared" si="762"/>
        <v>34</v>
      </c>
      <c r="AX304" s="383">
        <f t="shared" si="726"/>
        <v>167</v>
      </c>
      <c r="AY304" s="383"/>
      <c r="AZ304" s="383">
        <f t="shared" si="740"/>
        <v>0</v>
      </c>
      <c r="BA304" s="382">
        <f t="shared" si="727"/>
        <v>76</v>
      </c>
      <c r="BB304" s="423">
        <v>0</v>
      </c>
      <c r="BC304" s="506">
        <f t="shared" si="720"/>
        <v>32</v>
      </c>
      <c r="BD304" s="382">
        <f t="shared" si="721"/>
        <v>32</v>
      </c>
      <c r="BE304" s="453">
        <f t="shared" si="722"/>
        <v>27</v>
      </c>
      <c r="BF304" s="382">
        <f t="shared" si="728"/>
        <v>-45</v>
      </c>
      <c r="BG304" s="1882">
        <v>25</v>
      </c>
      <c r="BH304" s="1882">
        <v>26</v>
      </c>
      <c r="BI304" s="1882">
        <v>28</v>
      </c>
      <c r="BJ304" s="1882">
        <v>30</v>
      </c>
      <c r="BK304" s="1882">
        <v>10</v>
      </c>
      <c r="BL304" s="1882">
        <v>14</v>
      </c>
      <c r="BM304" s="1882">
        <v>17</v>
      </c>
      <c r="BN304" s="1882">
        <v>28</v>
      </c>
      <c r="BO304" s="1882">
        <v>19</v>
      </c>
      <c r="BP304" s="1882">
        <v>32</v>
      </c>
      <c r="BQ304" s="1882">
        <v>34</v>
      </c>
      <c r="BR304" s="1882">
        <v>36</v>
      </c>
      <c r="BS304" s="1882">
        <v>39</v>
      </c>
      <c r="BT304" s="13"/>
      <c r="BU304" s="384">
        <f t="shared" si="729"/>
        <v>4.1208791208791204</v>
      </c>
      <c r="BV304" s="385">
        <f t="shared" si="730"/>
        <v>3.3214285714285716</v>
      </c>
      <c r="BW304" s="386">
        <f t="shared" si="731"/>
        <v>2.3461538461538463</v>
      </c>
      <c r="BX304" s="3"/>
      <c r="BY304" s="387">
        <f t="shared" si="723"/>
        <v>125</v>
      </c>
      <c r="BZ304" s="382">
        <f t="shared" si="732"/>
        <v>93</v>
      </c>
      <c r="CA304" s="382">
        <f t="shared" si="733"/>
        <v>61</v>
      </c>
      <c r="CB304" s="382">
        <f t="shared" si="734"/>
        <v>76</v>
      </c>
      <c r="CC304" s="382">
        <f t="shared" si="773"/>
        <v>51</v>
      </c>
      <c r="CD304" s="382">
        <f t="shared" si="774"/>
        <v>54</v>
      </c>
      <c r="CE304" s="382">
        <f t="shared" si="775"/>
        <v>39</v>
      </c>
      <c r="CF304" s="382">
        <f t="shared" si="776"/>
        <v>22</v>
      </c>
      <c r="CG304" s="382">
        <f t="shared" si="777"/>
        <v>29</v>
      </c>
      <c r="CH304" s="382">
        <f t="shared" si="778"/>
        <v>42</v>
      </c>
      <c r="CI304" s="382">
        <f t="shared" si="779"/>
        <v>45</v>
      </c>
      <c r="CJ304" s="382">
        <f t="shared" si="780"/>
        <v>47</v>
      </c>
      <c r="CK304" s="388">
        <f t="shared" si="781"/>
        <v>62</v>
      </c>
      <c r="CL304" s="3"/>
      <c r="CM304" s="384">
        <f t="shared" si="724"/>
        <v>0</v>
      </c>
      <c r="CN304" s="385">
        <f t="shared" si="735"/>
        <v>0</v>
      </c>
      <c r="CO304" s="385">
        <f t="shared" si="763"/>
        <v>42</v>
      </c>
      <c r="CP304" s="385">
        <f t="shared" si="764"/>
        <v>0</v>
      </c>
      <c r="CQ304" s="385">
        <f t="shared" si="765"/>
        <v>29</v>
      </c>
      <c r="CR304" s="385">
        <f t="shared" si="766"/>
        <v>13</v>
      </c>
      <c r="CS304" s="385">
        <f t="shared" si="767"/>
        <v>13</v>
      </c>
      <c r="CT304" s="385">
        <f t="shared" si="768"/>
        <v>17</v>
      </c>
      <c r="CU304" s="385">
        <f t="shared" si="769"/>
        <v>27</v>
      </c>
      <c r="CV304" s="385">
        <f t="shared" si="770"/>
        <v>20</v>
      </c>
      <c r="CW304" s="385">
        <f t="shared" si="771"/>
        <v>30</v>
      </c>
      <c r="CX304" s="386">
        <f t="shared" si="742"/>
        <v>34</v>
      </c>
      <c r="CY304" s="3"/>
      <c r="CZ304" s="586">
        <v>0</v>
      </c>
      <c r="DA304" s="582">
        <v>113</v>
      </c>
      <c r="DB304" s="391">
        <v>197</v>
      </c>
      <c r="DC304" s="576">
        <v>237</v>
      </c>
      <c r="DD304" s="389">
        <v>4</v>
      </c>
      <c r="DE304" s="390">
        <v>0</v>
      </c>
      <c r="DF304" s="390">
        <v>4</v>
      </c>
      <c r="DG304" s="390">
        <v>50</v>
      </c>
      <c r="DH304" s="390">
        <f t="shared" si="736"/>
        <v>10</v>
      </c>
      <c r="DI304" s="390"/>
      <c r="DJ304" s="390"/>
      <c r="DK304" s="390"/>
      <c r="DL304" s="390"/>
      <c r="DM304" s="390"/>
      <c r="DN304" s="390"/>
      <c r="DO304" s="390"/>
      <c r="DP304" s="391">
        <f t="shared" si="737"/>
        <v>68</v>
      </c>
      <c r="DQ304" s="376"/>
      <c r="DR304" s="376"/>
      <c r="DS304" s="385">
        <v>3</v>
      </c>
      <c r="DT304" s="385">
        <v>3</v>
      </c>
      <c r="DU304" s="385">
        <v>998</v>
      </c>
      <c r="DV304" s="385" t="s">
        <v>2620</v>
      </c>
      <c r="DW304" s="385">
        <v>71</v>
      </c>
      <c r="DX304" s="385" t="s">
        <v>2674</v>
      </c>
      <c r="DY304" s="385">
        <v>0</v>
      </c>
      <c r="DZ304" s="14">
        <v>58477</v>
      </c>
      <c r="EA304" s="426"/>
      <c r="EB304" s="398">
        <v>16</v>
      </c>
      <c r="EC304" s="398" t="s">
        <v>1376</v>
      </c>
      <c r="ED304" s="398" t="s">
        <v>1374</v>
      </c>
      <c r="EF304" s="601">
        <f t="shared" si="738"/>
        <v>117.1875</v>
      </c>
      <c r="EG304" s="597">
        <f t="shared" si="739"/>
        <v>32</v>
      </c>
      <c r="EI304" s="605">
        <f t="shared" si="772"/>
        <v>177</v>
      </c>
    </row>
    <row r="305" spans="1:139" s="372" customFormat="1" ht="16.149999999999999" hidden="1" customHeight="1">
      <c r="A305" s="573" t="s">
        <v>1246</v>
      </c>
      <c r="B305" s="407" t="s">
        <v>601</v>
      </c>
      <c r="C305" s="530" t="s">
        <v>601</v>
      </c>
      <c r="D305" s="393" t="s">
        <v>581</v>
      </c>
      <c r="E305" s="393" t="s">
        <v>197</v>
      </c>
      <c r="F305" s="393"/>
      <c r="G305" s="395">
        <v>98</v>
      </c>
      <c r="H305" s="393" t="s">
        <v>86</v>
      </c>
      <c r="I305" s="393" t="s">
        <v>582</v>
      </c>
      <c r="J305" s="393" t="s">
        <v>281</v>
      </c>
      <c r="K305" s="393"/>
      <c r="L305" s="393" t="s">
        <v>2130</v>
      </c>
      <c r="M305" s="396"/>
      <c r="N305" s="392">
        <v>43403</v>
      </c>
      <c r="O305" s="408">
        <v>3</v>
      </c>
      <c r="P305" s="14">
        <v>57767</v>
      </c>
      <c r="Q305" s="14">
        <v>57767</v>
      </c>
      <c r="R305" s="576">
        <v>2889</v>
      </c>
      <c r="S305" s="391">
        <v>924</v>
      </c>
      <c r="T305" s="382">
        <v>335</v>
      </c>
      <c r="U305" s="382">
        <v>629</v>
      </c>
      <c r="V305" s="423">
        <v>0</v>
      </c>
      <c r="W305" s="1882">
        <v>400</v>
      </c>
      <c r="X305" s="382">
        <f t="shared" si="741"/>
        <v>229</v>
      </c>
      <c r="Y305" s="423">
        <v>338</v>
      </c>
      <c r="Z305" s="1882">
        <v>200</v>
      </c>
      <c r="AA305" s="382">
        <f t="shared" si="725"/>
        <v>367</v>
      </c>
      <c r="AB305" s="423">
        <v>0</v>
      </c>
      <c r="AC305" s="1882">
        <v>170</v>
      </c>
      <c r="AD305" s="569">
        <v>1.875</v>
      </c>
      <c r="AE305" s="569">
        <v>1.875</v>
      </c>
      <c r="AF305" s="382">
        <f t="shared" si="745"/>
        <v>360.375</v>
      </c>
      <c r="AG305" s="382">
        <f t="shared" si="746"/>
        <v>385.125</v>
      </c>
      <c r="AH305" s="382">
        <f t="shared" si="747"/>
        <v>277.125</v>
      </c>
      <c r="AI305" s="382">
        <f t="shared" si="748"/>
        <v>157.625</v>
      </c>
      <c r="AJ305" s="382">
        <f t="shared" si="749"/>
        <v>201.375</v>
      </c>
      <c r="AK305" s="382">
        <f t="shared" si="750"/>
        <v>292</v>
      </c>
      <c r="AL305" s="382">
        <f t="shared" si="751"/>
        <v>316.375</v>
      </c>
      <c r="AM305" s="382">
        <f t="shared" si="752"/>
        <v>308</v>
      </c>
      <c r="AN305" s="453">
        <f t="shared" si="753"/>
        <v>383.75</v>
      </c>
      <c r="AO305" s="457">
        <f t="shared" si="754"/>
        <v>342</v>
      </c>
      <c r="AP305" s="455">
        <f t="shared" si="755"/>
        <v>213</v>
      </c>
      <c r="AQ305" s="383">
        <f t="shared" si="756"/>
        <v>89</v>
      </c>
      <c r="AR305" s="383">
        <f t="shared" si="757"/>
        <v>96</v>
      </c>
      <c r="AS305" s="383">
        <f t="shared" si="758"/>
        <v>114</v>
      </c>
      <c r="AT305" s="383">
        <f t="shared" si="759"/>
        <v>190</v>
      </c>
      <c r="AU305" s="383">
        <f t="shared" si="760"/>
        <v>141</v>
      </c>
      <c r="AV305" s="383">
        <f t="shared" si="761"/>
        <v>192</v>
      </c>
      <c r="AW305" s="383">
        <f t="shared" si="762"/>
        <v>209</v>
      </c>
      <c r="AX305" s="383">
        <f t="shared" si="726"/>
        <v>967</v>
      </c>
      <c r="AY305" s="383"/>
      <c r="AZ305" s="383">
        <f t="shared" si="740"/>
        <v>342</v>
      </c>
      <c r="BA305" s="382">
        <f t="shared" si="727"/>
        <v>197</v>
      </c>
      <c r="BB305" s="423">
        <v>0</v>
      </c>
      <c r="BC305" s="506">
        <f t="shared" si="720"/>
        <v>400</v>
      </c>
      <c r="BD305" s="382">
        <f t="shared" si="721"/>
        <v>200</v>
      </c>
      <c r="BE305" s="453">
        <f t="shared" si="722"/>
        <v>170</v>
      </c>
      <c r="BF305" s="382">
        <f t="shared" si="728"/>
        <v>-705</v>
      </c>
      <c r="BG305" s="1882">
        <v>179</v>
      </c>
      <c r="BH305" s="1882">
        <v>188</v>
      </c>
      <c r="BI305" s="1882">
        <v>197</v>
      </c>
      <c r="BJ305" s="1882">
        <v>215</v>
      </c>
      <c r="BK305" s="1882">
        <v>71</v>
      </c>
      <c r="BL305" s="1882">
        <v>99</v>
      </c>
      <c r="BM305" s="1882">
        <v>117</v>
      </c>
      <c r="BN305" s="1882">
        <v>200</v>
      </c>
      <c r="BO305" s="1882">
        <v>133</v>
      </c>
      <c r="BP305" s="1882">
        <v>200</v>
      </c>
      <c r="BQ305" s="1882">
        <v>210</v>
      </c>
      <c r="BR305" s="1882">
        <v>225</v>
      </c>
      <c r="BS305" s="1882">
        <v>241</v>
      </c>
      <c r="BT305" s="13"/>
      <c r="BU305" s="384">
        <f t="shared" si="729"/>
        <v>2.1705882352941175</v>
      </c>
      <c r="BV305" s="385">
        <f t="shared" si="730"/>
        <v>1.1705882352941177</v>
      </c>
      <c r="BW305" s="386">
        <f t="shared" si="731"/>
        <v>2.0957446808510638</v>
      </c>
      <c r="BX305" s="3"/>
      <c r="BY305" s="387">
        <f t="shared" si="723"/>
        <v>629</v>
      </c>
      <c r="BZ305" s="382">
        <f t="shared" si="732"/>
        <v>229</v>
      </c>
      <c r="CA305" s="382">
        <f t="shared" si="733"/>
        <v>367</v>
      </c>
      <c r="CB305" s="382">
        <f t="shared" si="734"/>
        <v>197</v>
      </c>
      <c r="CC305" s="382">
        <f t="shared" si="773"/>
        <v>360</v>
      </c>
      <c r="CD305" s="382">
        <f t="shared" si="774"/>
        <v>385</v>
      </c>
      <c r="CE305" s="382">
        <f t="shared" si="775"/>
        <v>277</v>
      </c>
      <c r="CF305" s="382">
        <f t="shared" si="776"/>
        <v>158</v>
      </c>
      <c r="CG305" s="382">
        <f t="shared" si="777"/>
        <v>201</v>
      </c>
      <c r="CH305" s="382">
        <f t="shared" si="778"/>
        <v>292</v>
      </c>
      <c r="CI305" s="382">
        <f t="shared" si="779"/>
        <v>316</v>
      </c>
      <c r="CJ305" s="382">
        <f t="shared" si="780"/>
        <v>308</v>
      </c>
      <c r="CK305" s="388">
        <f t="shared" si="781"/>
        <v>384</v>
      </c>
      <c r="CL305" s="3"/>
      <c r="CM305" s="384">
        <f t="shared" si="724"/>
        <v>0</v>
      </c>
      <c r="CN305" s="385">
        <f t="shared" si="735"/>
        <v>338</v>
      </c>
      <c r="CO305" s="385">
        <f t="shared" si="763"/>
        <v>0</v>
      </c>
      <c r="CP305" s="385">
        <f t="shared" si="764"/>
        <v>342</v>
      </c>
      <c r="CQ305" s="385">
        <f t="shared" si="765"/>
        <v>213</v>
      </c>
      <c r="CR305" s="385">
        <f t="shared" si="766"/>
        <v>89</v>
      </c>
      <c r="CS305" s="385">
        <f t="shared" si="767"/>
        <v>96</v>
      </c>
      <c r="CT305" s="385">
        <f t="shared" si="768"/>
        <v>114</v>
      </c>
      <c r="CU305" s="385">
        <f t="shared" si="769"/>
        <v>190</v>
      </c>
      <c r="CV305" s="385">
        <f t="shared" si="770"/>
        <v>141</v>
      </c>
      <c r="CW305" s="385">
        <f t="shared" si="771"/>
        <v>192</v>
      </c>
      <c r="CX305" s="386">
        <f t="shared" si="742"/>
        <v>209</v>
      </c>
      <c r="CY305" s="3"/>
      <c r="CZ305" s="586">
        <v>3433</v>
      </c>
      <c r="DA305" s="582">
        <v>3266</v>
      </c>
      <c r="DB305" s="391">
        <v>4052</v>
      </c>
      <c r="DC305" s="576">
        <v>2889</v>
      </c>
      <c r="DD305" s="389">
        <v>278</v>
      </c>
      <c r="DE305" s="390">
        <v>43</v>
      </c>
      <c r="DF305" s="390">
        <v>243</v>
      </c>
      <c r="DG305" s="390">
        <v>25</v>
      </c>
      <c r="DH305" s="390">
        <f t="shared" si="736"/>
        <v>335</v>
      </c>
      <c r="DI305" s="390"/>
      <c r="DJ305" s="390"/>
      <c r="DK305" s="390"/>
      <c r="DL305" s="390"/>
      <c r="DM305" s="390"/>
      <c r="DN305" s="390"/>
      <c r="DO305" s="390"/>
      <c r="DP305" s="391">
        <f t="shared" si="737"/>
        <v>924</v>
      </c>
      <c r="DQ305" s="376"/>
      <c r="DR305" s="376"/>
      <c r="DS305" s="385">
        <v>3</v>
      </c>
      <c r="DT305" s="385">
        <v>3</v>
      </c>
      <c r="DU305" s="385">
        <v>1202</v>
      </c>
      <c r="DV305" s="385" t="s">
        <v>2638</v>
      </c>
      <c r="DW305" s="385">
        <v>69</v>
      </c>
      <c r="DX305" s="385" t="s">
        <v>2675</v>
      </c>
      <c r="DY305" s="385">
        <v>0</v>
      </c>
      <c r="DZ305" s="14">
        <v>57767</v>
      </c>
      <c r="EA305" s="426"/>
      <c r="EB305" s="398">
        <v>18</v>
      </c>
      <c r="EC305" s="398" t="s">
        <v>1369</v>
      </c>
      <c r="ED305" s="398" t="s">
        <v>1370</v>
      </c>
      <c r="EF305" s="601">
        <f t="shared" si="738"/>
        <v>47.174999999999997</v>
      </c>
      <c r="EG305" s="597">
        <f t="shared" si="739"/>
        <v>400</v>
      </c>
      <c r="EI305" s="605">
        <f t="shared" si="772"/>
        <v>1302</v>
      </c>
    </row>
    <row r="306" spans="1:139" s="372" customFormat="1" ht="16.149999999999999" hidden="1" customHeight="1">
      <c r="A306" s="573" t="s">
        <v>1246</v>
      </c>
      <c r="B306" s="407" t="s">
        <v>602</v>
      </c>
      <c r="C306" s="530" t="s">
        <v>602</v>
      </c>
      <c r="D306" s="393" t="s">
        <v>581</v>
      </c>
      <c r="E306" s="393" t="s">
        <v>483</v>
      </c>
      <c r="F306" s="393"/>
      <c r="G306" s="395">
        <v>96</v>
      </c>
      <c r="H306" s="393" t="s">
        <v>107</v>
      </c>
      <c r="I306" s="393" t="s">
        <v>581</v>
      </c>
      <c r="J306" s="393" t="s">
        <v>281</v>
      </c>
      <c r="K306" s="393"/>
      <c r="L306" s="393" t="s">
        <v>2130</v>
      </c>
      <c r="M306" s="396"/>
      <c r="N306" s="392"/>
      <c r="O306" s="408">
        <v>3</v>
      </c>
      <c r="P306" s="14">
        <v>57858</v>
      </c>
      <c r="Q306" s="14">
        <v>57858</v>
      </c>
      <c r="R306" s="576">
        <v>11948</v>
      </c>
      <c r="S306" s="391">
        <v>1422</v>
      </c>
      <c r="T306" s="382">
        <v>657</v>
      </c>
      <c r="U306" s="382">
        <v>1469</v>
      </c>
      <c r="V306" s="423">
        <v>66</v>
      </c>
      <c r="W306" s="1882">
        <v>900</v>
      </c>
      <c r="X306" s="382">
        <f t="shared" si="741"/>
        <v>635</v>
      </c>
      <c r="Y306" s="423">
        <v>16</v>
      </c>
      <c r="Z306" s="1882">
        <v>350</v>
      </c>
      <c r="AA306" s="382">
        <f t="shared" si="725"/>
        <v>301</v>
      </c>
      <c r="AB306" s="423">
        <v>673</v>
      </c>
      <c r="AC306" s="1882">
        <v>350</v>
      </c>
      <c r="AD306" s="569">
        <v>1.875</v>
      </c>
      <c r="AE306" s="569">
        <v>1.875</v>
      </c>
      <c r="AF306" s="382">
        <f t="shared" si="745"/>
        <v>650</v>
      </c>
      <c r="AG306" s="382">
        <f t="shared" si="746"/>
        <v>1275</v>
      </c>
      <c r="AH306" s="382">
        <f t="shared" si="747"/>
        <v>1268.625</v>
      </c>
      <c r="AI306" s="382">
        <f t="shared" si="748"/>
        <v>682.375</v>
      </c>
      <c r="AJ306" s="382">
        <f t="shared" si="749"/>
        <v>871.75</v>
      </c>
      <c r="AK306" s="382">
        <f t="shared" si="750"/>
        <v>856</v>
      </c>
      <c r="AL306" s="382">
        <f t="shared" si="751"/>
        <v>904</v>
      </c>
      <c r="AM306" s="382">
        <f t="shared" si="752"/>
        <v>1101</v>
      </c>
      <c r="AN306" s="453">
        <f t="shared" si="753"/>
        <v>1059.375</v>
      </c>
      <c r="AO306" s="457">
        <f t="shared" si="754"/>
        <v>326</v>
      </c>
      <c r="AP306" s="455">
        <f t="shared" si="755"/>
        <v>925</v>
      </c>
      <c r="AQ306" s="383">
        <f t="shared" si="756"/>
        <v>394</v>
      </c>
      <c r="AR306" s="383">
        <f t="shared" si="757"/>
        <v>413</v>
      </c>
      <c r="AS306" s="383">
        <f t="shared" si="758"/>
        <v>497</v>
      </c>
      <c r="AT306" s="383">
        <f t="shared" si="759"/>
        <v>413</v>
      </c>
      <c r="AU306" s="383">
        <f t="shared" si="760"/>
        <v>554</v>
      </c>
      <c r="AV306" s="383">
        <f t="shared" si="761"/>
        <v>597</v>
      </c>
      <c r="AW306" s="383">
        <f t="shared" si="762"/>
        <v>534</v>
      </c>
      <c r="AX306" s="383">
        <f t="shared" si="726"/>
        <v>2224</v>
      </c>
      <c r="AY306" s="383"/>
      <c r="AZ306" s="383">
        <f t="shared" si="740"/>
        <v>326</v>
      </c>
      <c r="BA306" s="382">
        <f t="shared" si="727"/>
        <v>624</v>
      </c>
      <c r="BB306" s="423">
        <v>0</v>
      </c>
      <c r="BC306" s="506">
        <f t="shared" si="720"/>
        <v>900</v>
      </c>
      <c r="BD306" s="382">
        <f t="shared" si="721"/>
        <v>350</v>
      </c>
      <c r="BE306" s="453">
        <f t="shared" si="722"/>
        <v>350</v>
      </c>
      <c r="BF306" s="382">
        <f t="shared" si="728"/>
        <v>-1131</v>
      </c>
      <c r="BG306" s="1882">
        <v>300</v>
      </c>
      <c r="BH306" s="1882">
        <v>300</v>
      </c>
      <c r="BI306" s="1882">
        <v>400</v>
      </c>
      <c r="BJ306" s="1882">
        <v>1000</v>
      </c>
      <c r="BK306" s="1882">
        <v>307</v>
      </c>
      <c r="BL306" s="1882">
        <v>429</v>
      </c>
      <c r="BM306" s="1882">
        <v>506</v>
      </c>
      <c r="BN306" s="1882">
        <v>400</v>
      </c>
      <c r="BO306" s="1882">
        <v>576</v>
      </c>
      <c r="BP306" s="1882">
        <v>600</v>
      </c>
      <c r="BQ306" s="1882">
        <v>525</v>
      </c>
      <c r="BR306" s="1882">
        <v>562</v>
      </c>
      <c r="BS306" s="1882">
        <v>601</v>
      </c>
      <c r="BT306" s="13"/>
      <c r="BU306" s="384">
        <f t="shared" si="729"/>
        <v>2.6257142857142854</v>
      </c>
      <c r="BV306" s="385">
        <f t="shared" si="730"/>
        <v>1.8142857142857143</v>
      </c>
      <c r="BW306" s="386">
        <f t="shared" si="731"/>
        <v>0.86</v>
      </c>
      <c r="BX306" s="3"/>
      <c r="BY306" s="387">
        <f t="shared" si="723"/>
        <v>1469</v>
      </c>
      <c r="BZ306" s="382">
        <f t="shared" si="732"/>
        <v>635</v>
      </c>
      <c r="CA306" s="382">
        <f t="shared" si="733"/>
        <v>301</v>
      </c>
      <c r="CB306" s="382">
        <f t="shared" si="734"/>
        <v>624</v>
      </c>
      <c r="CC306" s="382">
        <f t="shared" si="773"/>
        <v>650</v>
      </c>
      <c r="CD306" s="382">
        <f t="shared" si="774"/>
        <v>1275</v>
      </c>
      <c r="CE306" s="382">
        <f t="shared" si="775"/>
        <v>1269</v>
      </c>
      <c r="CF306" s="382">
        <f t="shared" si="776"/>
        <v>682</v>
      </c>
      <c r="CG306" s="382">
        <f t="shared" si="777"/>
        <v>872</v>
      </c>
      <c r="CH306" s="382">
        <f t="shared" si="778"/>
        <v>856</v>
      </c>
      <c r="CI306" s="382">
        <f t="shared" si="779"/>
        <v>904</v>
      </c>
      <c r="CJ306" s="382">
        <f t="shared" si="780"/>
        <v>1101</v>
      </c>
      <c r="CK306" s="388">
        <f t="shared" si="781"/>
        <v>1059</v>
      </c>
      <c r="CL306" s="3"/>
      <c r="CM306" s="384">
        <f t="shared" si="724"/>
        <v>66</v>
      </c>
      <c r="CN306" s="385">
        <f t="shared" si="735"/>
        <v>16</v>
      </c>
      <c r="CO306" s="385">
        <f t="shared" si="763"/>
        <v>673</v>
      </c>
      <c r="CP306" s="385">
        <f t="shared" si="764"/>
        <v>326</v>
      </c>
      <c r="CQ306" s="385">
        <f t="shared" si="765"/>
        <v>925</v>
      </c>
      <c r="CR306" s="385">
        <f t="shared" si="766"/>
        <v>394</v>
      </c>
      <c r="CS306" s="385">
        <f t="shared" si="767"/>
        <v>413</v>
      </c>
      <c r="CT306" s="385">
        <f t="shared" si="768"/>
        <v>497</v>
      </c>
      <c r="CU306" s="385">
        <f t="shared" si="769"/>
        <v>413</v>
      </c>
      <c r="CV306" s="385">
        <f t="shared" si="770"/>
        <v>554</v>
      </c>
      <c r="CW306" s="385">
        <f t="shared" si="771"/>
        <v>597</v>
      </c>
      <c r="CX306" s="386">
        <f t="shared" si="742"/>
        <v>534</v>
      </c>
      <c r="CY306" s="3"/>
      <c r="CZ306" s="586">
        <v>12746</v>
      </c>
      <c r="DA306" s="582">
        <v>13170</v>
      </c>
      <c r="DB306" s="391">
        <v>9810</v>
      </c>
      <c r="DC306" s="576">
        <v>11948</v>
      </c>
      <c r="DD306" s="389">
        <v>146</v>
      </c>
      <c r="DE306" s="390">
        <v>221</v>
      </c>
      <c r="DF306" s="390">
        <v>276</v>
      </c>
      <c r="DG306" s="390">
        <v>122</v>
      </c>
      <c r="DH306" s="390">
        <f t="shared" si="736"/>
        <v>657</v>
      </c>
      <c r="DI306" s="390"/>
      <c r="DJ306" s="390"/>
      <c r="DK306" s="390"/>
      <c r="DL306" s="390"/>
      <c r="DM306" s="390"/>
      <c r="DN306" s="390"/>
      <c r="DO306" s="390"/>
      <c r="DP306" s="391">
        <f t="shared" si="737"/>
        <v>1422</v>
      </c>
      <c r="DQ306" s="376"/>
      <c r="DR306" s="376"/>
      <c r="DS306" s="385">
        <v>3</v>
      </c>
      <c r="DT306" s="385">
        <v>3</v>
      </c>
      <c r="DU306" s="385">
        <v>997</v>
      </c>
      <c r="DV306" s="385" t="s">
        <v>2620</v>
      </c>
      <c r="DW306" s="385">
        <v>71</v>
      </c>
      <c r="DX306" s="385" t="s">
        <v>2674</v>
      </c>
      <c r="DY306" s="385">
        <v>0</v>
      </c>
      <c r="DZ306" s="14">
        <v>57858</v>
      </c>
      <c r="EA306" s="426"/>
      <c r="EB306" s="398">
        <v>18</v>
      </c>
      <c r="EC306" s="398" t="s">
        <v>1369</v>
      </c>
      <c r="ED306" s="398" t="s">
        <v>1370</v>
      </c>
      <c r="EF306" s="601">
        <f t="shared" si="738"/>
        <v>48.966666666666669</v>
      </c>
      <c r="EG306" s="597">
        <f t="shared" si="739"/>
        <v>900</v>
      </c>
      <c r="EI306" s="605">
        <f t="shared" si="772"/>
        <v>2881</v>
      </c>
    </row>
    <row r="307" spans="1:139" s="372" customFormat="1" ht="16.149999999999999" hidden="1" customHeight="1">
      <c r="A307" s="573" t="s">
        <v>1446</v>
      </c>
      <c r="B307" s="407" t="s">
        <v>1550</v>
      </c>
      <c r="C307" s="530" t="s">
        <v>1610</v>
      </c>
      <c r="D307" s="393" t="s">
        <v>51</v>
      </c>
      <c r="E307" s="393" t="s">
        <v>603</v>
      </c>
      <c r="F307" s="393" t="s">
        <v>604</v>
      </c>
      <c r="G307" s="395">
        <v>79</v>
      </c>
      <c r="H307" s="393" t="s">
        <v>250</v>
      </c>
      <c r="I307" s="393" t="s">
        <v>605</v>
      </c>
      <c r="J307" s="393" t="s">
        <v>48</v>
      </c>
      <c r="K307" s="393"/>
      <c r="L307" s="393" t="s">
        <v>47</v>
      </c>
      <c r="M307" s="396"/>
      <c r="N307" s="392">
        <v>44943</v>
      </c>
      <c r="O307" s="408">
        <v>3</v>
      </c>
      <c r="P307" s="14">
        <v>42424</v>
      </c>
      <c r="Q307" s="14">
        <v>42424</v>
      </c>
      <c r="R307" s="576">
        <v>27</v>
      </c>
      <c r="S307" s="391">
        <v>10</v>
      </c>
      <c r="T307" s="382">
        <v>0</v>
      </c>
      <c r="U307" s="382">
        <v>207</v>
      </c>
      <c r="V307" s="423">
        <v>0</v>
      </c>
      <c r="W307" s="1882">
        <v>0</v>
      </c>
      <c r="X307" s="382">
        <f t="shared" si="741"/>
        <v>207</v>
      </c>
      <c r="Y307" s="423">
        <v>0</v>
      </c>
      <c r="Z307" s="1882">
        <v>40</v>
      </c>
      <c r="AA307" s="382">
        <f t="shared" si="725"/>
        <v>167</v>
      </c>
      <c r="AB307" s="423">
        <v>0</v>
      </c>
      <c r="AC307" s="1882">
        <v>47</v>
      </c>
      <c r="AD307" s="569">
        <v>1.875</v>
      </c>
      <c r="AE307" s="569">
        <v>1.875</v>
      </c>
      <c r="AF307" s="382">
        <f t="shared" ref="AF307:AJ309" si="782">IF($AD307&lt;=1,$AD307*BG307,IF($AD307&lt;=2,BG307+(($AD307-1)*BH307),BG307+BH307+BI307))</f>
        <v>75</v>
      </c>
      <c r="AG307" s="382">
        <f t="shared" si="782"/>
        <v>75</v>
      </c>
      <c r="AH307" s="382">
        <f t="shared" si="782"/>
        <v>66.25</v>
      </c>
      <c r="AI307" s="382">
        <f t="shared" si="782"/>
        <v>37</v>
      </c>
      <c r="AJ307" s="382">
        <f t="shared" si="782"/>
        <v>15</v>
      </c>
      <c r="AK307" s="382">
        <f t="shared" ref="AK307:AM309" si="783">IF($AE307&lt;=1,$AE307*BL307,IF($AE307&lt;=2,BL307+(($AE307-1)*BM307),BL307+BM307+BN307))</f>
        <v>15.875</v>
      </c>
      <c r="AL307" s="382">
        <f t="shared" si="783"/>
        <v>16</v>
      </c>
      <c r="AM307" s="382">
        <f t="shared" si="783"/>
        <v>17.625</v>
      </c>
      <c r="AN307" s="453">
        <f>IF($AD307&lt;=1,$AD307*BO307,IF($AD307&lt;=2,BO307+(($AD307-1)*BP307),BO307+BP307+BQ307))</f>
        <v>46</v>
      </c>
      <c r="AO307" s="457">
        <f t="shared" ref="AO307:AO309" si="784">ROUND(IF(AA307-AC307-AF307&gt;0,0,AF307+AC307-AA307),0)</f>
        <v>0</v>
      </c>
      <c r="AP307" s="455">
        <f t="shared" ref="AP307:AW309" si="785">ROUND(IF(CB307-AG307-BG307&gt;0,0,BG307+AG307-CB307),0)</f>
        <v>0</v>
      </c>
      <c r="AQ307" s="383">
        <f t="shared" si="785"/>
        <v>26</v>
      </c>
      <c r="AR307" s="383">
        <f t="shared" si="785"/>
        <v>11</v>
      </c>
      <c r="AS307" s="383">
        <f t="shared" si="785"/>
        <v>8</v>
      </c>
      <c r="AT307" s="383">
        <f t="shared" si="785"/>
        <v>9</v>
      </c>
      <c r="AU307" s="383">
        <f t="shared" si="785"/>
        <v>8</v>
      </c>
      <c r="AV307" s="383">
        <f t="shared" si="785"/>
        <v>11</v>
      </c>
      <c r="AW307" s="383">
        <f t="shared" si="785"/>
        <v>36</v>
      </c>
      <c r="AX307" s="383">
        <f t="shared" si="726"/>
        <v>207</v>
      </c>
      <c r="AY307" s="383"/>
      <c r="AZ307" s="383">
        <f t="shared" si="740"/>
        <v>0</v>
      </c>
      <c r="BA307" s="382">
        <f t="shared" si="727"/>
        <v>120</v>
      </c>
      <c r="BB307" s="423">
        <v>0</v>
      </c>
      <c r="BC307" s="506">
        <f t="shared" si="720"/>
        <v>0</v>
      </c>
      <c r="BD307" s="382">
        <f t="shared" si="721"/>
        <v>40</v>
      </c>
      <c r="BE307" s="453">
        <f t="shared" si="722"/>
        <v>47</v>
      </c>
      <c r="BF307" s="382">
        <f t="shared" si="728"/>
        <v>0</v>
      </c>
      <c r="BG307" s="1882">
        <v>40</v>
      </c>
      <c r="BH307" s="1882">
        <v>40</v>
      </c>
      <c r="BI307" s="1882">
        <v>40</v>
      </c>
      <c r="BJ307" s="1882">
        <v>30</v>
      </c>
      <c r="BK307" s="1882">
        <v>8</v>
      </c>
      <c r="BL307" s="1882">
        <v>8</v>
      </c>
      <c r="BM307" s="1882">
        <v>9</v>
      </c>
      <c r="BN307" s="1882">
        <v>8</v>
      </c>
      <c r="BO307" s="1882">
        <v>11</v>
      </c>
      <c r="BP307" s="1882">
        <v>40</v>
      </c>
      <c r="BQ307" s="1882">
        <v>42</v>
      </c>
      <c r="BR307" s="1882">
        <v>45</v>
      </c>
      <c r="BS307" s="1882">
        <v>48</v>
      </c>
      <c r="BT307" s="13"/>
      <c r="BU307" s="384">
        <f t="shared" si="729"/>
        <v>7.1379310344827589</v>
      </c>
      <c r="BV307" s="385">
        <f t="shared" si="730"/>
        <v>4.8897637795275593</v>
      </c>
      <c r="BW307" s="386">
        <f t="shared" si="731"/>
        <v>3.9448818897637796</v>
      </c>
      <c r="BX307" s="3"/>
      <c r="BY307" s="387">
        <f t="shared" si="723"/>
        <v>207</v>
      </c>
      <c r="BZ307" s="382">
        <f t="shared" si="732"/>
        <v>207</v>
      </c>
      <c r="CA307" s="382">
        <f t="shared" si="733"/>
        <v>167</v>
      </c>
      <c r="CB307" s="382">
        <f t="shared" si="734"/>
        <v>120</v>
      </c>
      <c r="CC307" s="382">
        <f t="shared" si="773"/>
        <v>80</v>
      </c>
      <c r="CD307" s="382">
        <f t="shared" si="774"/>
        <v>66</v>
      </c>
      <c r="CE307" s="382">
        <f t="shared" si="775"/>
        <v>37</v>
      </c>
      <c r="CF307" s="382">
        <f t="shared" si="776"/>
        <v>15</v>
      </c>
      <c r="CG307" s="382">
        <f t="shared" si="777"/>
        <v>16</v>
      </c>
      <c r="CH307" s="382">
        <f t="shared" si="778"/>
        <v>16</v>
      </c>
      <c r="CI307" s="382">
        <f t="shared" si="779"/>
        <v>18</v>
      </c>
      <c r="CJ307" s="382">
        <f t="shared" si="780"/>
        <v>46</v>
      </c>
      <c r="CK307" s="388">
        <f t="shared" si="781"/>
        <v>71</v>
      </c>
      <c r="CL307" s="3"/>
      <c r="CM307" s="384">
        <f t="shared" si="724"/>
        <v>0</v>
      </c>
      <c r="CN307" s="385">
        <f t="shared" si="735"/>
        <v>0</v>
      </c>
      <c r="CO307" s="385">
        <f t="shared" ref="CO307:CW309" si="786">AO307</f>
        <v>0</v>
      </c>
      <c r="CP307" s="385">
        <f t="shared" si="786"/>
        <v>0</v>
      </c>
      <c r="CQ307" s="385">
        <f t="shared" si="786"/>
        <v>26</v>
      </c>
      <c r="CR307" s="385">
        <f t="shared" si="786"/>
        <v>11</v>
      </c>
      <c r="CS307" s="385">
        <f t="shared" si="786"/>
        <v>8</v>
      </c>
      <c r="CT307" s="385">
        <f t="shared" si="786"/>
        <v>9</v>
      </c>
      <c r="CU307" s="385">
        <f t="shared" si="786"/>
        <v>8</v>
      </c>
      <c r="CV307" s="385">
        <f t="shared" si="786"/>
        <v>11</v>
      </c>
      <c r="CW307" s="385">
        <f t="shared" si="786"/>
        <v>36</v>
      </c>
      <c r="CX307" s="386">
        <f t="shared" si="742"/>
        <v>36</v>
      </c>
      <c r="CY307" s="3"/>
      <c r="CZ307" s="586"/>
      <c r="DA307" s="582">
        <v>34</v>
      </c>
      <c r="DB307" s="391">
        <v>23</v>
      </c>
      <c r="DC307" s="576">
        <v>27</v>
      </c>
      <c r="DD307" s="389">
        <v>4</v>
      </c>
      <c r="DE307" s="390">
        <v>4</v>
      </c>
      <c r="DF307" s="390">
        <v>2</v>
      </c>
      <c r="DG307" s="390">
        <v>0</v>
      </c>
      <c r="DH307" s="390">
        <f t="shared" si="736"/>
        <v>0</v>
      </c>
      <c r="DI307" s="390"/>
      <c r="DJ307" s="390"/>
      <c r="DK307" s="390"/>
      <c r="DL307" s="390"/>
      <c r="DM307" s="390"/>
      <c r="DN307" s="390"/>
      <c r="DO307" s="390"/>
      <c r="DP307" s="391">
        <f t="shared" si="737"/>
        <v>10</v>
      </c>
      <c r="DQ307" s="376"/>
      <c r="DR307" s="376"/>
      <c r="DS307" s="385">
        <v>3</v>
      </c>
      <c r="DT307" s="385">
        <v>4</v>
      </c>
      <c r="DU307" s="385">
        <v>18</v>
      </c>
      <c r="DV307" s="385" t="s">
        <v>2638</v>
      </c>
      <c r="DW307" s="385">
        <v>67</v>
      </c>
      <c r="DX307" s="385" t="s">
        <v>2676</v>
      </c>
      <c r="DY307" s="385">
        <v>0</v>
      </c>
      <c r="DZ307" s="14">
        <v>42424</v>
      </c>
      <c r="EA307" s="426"/>
      <c r="EB307" s="398">
        <v>14</v>
      </c>
      <c r="EC307" s="398" t="s">
        <v>1570</v>
      </c>
      <c r="ED307" s="398" t="s">
        <v>1374</v>
      </c>
      <c r="EF307" s="601" t="str">
        <f t="shared" si="738"/>
        <v>ok</v>
      </c>
      <c r="EG307" s="597">
        <f t="shared" si="739"/>
        <v>0</v>
      </c>
      <c r="EI307" s="605">
        <f t="shared" si="772"/>
        <v>207</v>
      </c>
    </row>
    <row r="308" spans="1:139" s="372" customFormat="1" ht="16.149999999999999" hidden="1" customHeight="1">
      <c r="A308" s="573" t="s">
        <v>1246</v>
      </c>
      <c r="B308" s="407" t="s">
        <v>1620</v>
      </c>
      <c r="C308" s="530" t="s">
        <v>1620</v>
      </c>
      <c r="D308" s="393" t="s">
        <v>51</v>
      </c>
      <c r="E308" s="393" t="s">
        <v>1622</v>
      </c>
      <c r="F308" s="393" t="s">
        <v>1628</v>
      </c>
      <c r="G308" s="395">
        <v>90</v>
      </c>
      <c r="H308" s="393" t="s">
        <v>73</v>
      </c>
      <c r="I308" s="393" t="s">
        <v>1634</v>
      </c>
      <c r="J308" s="393" t="s">
        <v>1626</v>
      </c>
      <c r="K308" s="393"/>
      <c r="L308" s="393" t="s">
        <v>47</v>
      </c>
      <c r="M308" s="396"/>
      <c r="N308" s="392">
        <v>44998</v>
      </c>
      <c r="O308" s="408">
        <v>3</v>
      </c>
      <c r="P308" s="14">
        <v>65134</v>
      </c>
      <c r="Q308" s="14">
        <v>65134</v>
      </c>
      <c r="R308" s="576">
        <v>50</v>
      </c>
      <c r="S308" s="391">
        <v>10</v>
      </c>
      <c r="T308" s="382">
        <v>0</v>
      </c>
      <c r="U308" s="382">
        <v>60</v>
      </c>
      <c r="V308" s="423">
        <v>0</v>
      </c>
      <c r="W308" s="1882">
        <v>4</v>
      </c>
      <c r="X308" s="382">
        <f t="shared" si="741"/>
        <v>56</v>
      </c>
      <c r="Y308" s="423">
        <v>0</v>
      </c>
      <c r="Z308" s="1882">
        <v>12</v>
      </c>
      <c r="AA308" s="382">
        <f t="shared" si="725"/>
        <v>44</v>
      </c>
      <c r="AB308" s="423">
        <v>0</v>
      </c>
      <c r="AC308" s="1882">
        <v>9</v>
      </c>
      <c r="AD308" s="569">
        <v>1.875</v>
      </c>
      <c r="AE308" s="569">
        <v>1.875</v>
      </c>
      <c r="AF308" s="382">
        <f t="shared" si="782"/>
        <v>22.5</v>
      </c>
      <c r="AG308" s="382">
        <f t="shared" si="782"/>
        <v>21.625</v>
      </c>
      <c r="AH308" s="382">
        <f t="shared" si="782"/>
        <v>19.75</v>
      </c>
      <c r="AI308" s="382">
        <f t="shared" si="782"/>
        <v>12.625</v>
      </c>
      <c r="AJ308" s="382">
        <f t="shared" si="782"/>
        <v>7.375</v>
      </c>
      <c r="AK308" s="382">
        <f t="shared" si="783"/>
        <v>10.25</v>
      </c>
      <c r="AL308" s="382">
        <f t="shared" si="783"/>
        <v>16.5</v>
      </c>
      <c r="AM308" s="382">
        <f t="shared" si="783"/>
        <v>18.125</v>
      </c>
      <c r="AN308" s="453">
        <f>IF($AD308&lt;=1,$AD308*BO308,IF($AD308&lt;=2,BO308+(($AD308-1)*BP308),BO308+BP308+BQ308))</f>
        <v>17.5</v>
      </c>
      <c r="AO308" s="457">
        <f t="shared" si="784"/>
        <v>0</v>
      </c>
      <c r="AP308" s="455">
        <f t="shared" si="785"/>
        <v>0</v>
      </c>
      <c r="AQ308" s="383">
        <f t="shared" si="785"/>
        <v>9</v>
      </c>
      <c r="AR308" s="383">
        <f t="shared" si="785"/>
        <v>4</v>
      </c>
      <c r="AS308" s="383">
        <f t="shared" si="785"/>
        <v>4</v>
      </c>
      <c r="AT308" s="383">
        <f t="shared" si="785"/>
        <v>6</v>
      </c>
      <c r="AU308" s="383">
        <f t="shared" si="785"/>
        <v>12</v>
      </c>
      <c r="AV308" s="383">
        <f t="shared" si="785"/>
        <v>7</v>
      </c>
      <c r="AW308" s="383">
        <f t="shared" si="785"/>
        <v>12</v>
      </c>
      <c r="AX308" s="383">
        <f t="shared" si="726"/>
        <v>60</v>
      </c>
      <c r="AY308" s="383"/>
      <c r="AZ308" s="383">
        <f t="shared" si="740"/>
        <v>0</v>
      </c>
      <c r="BA308" s="382">
        <f t="shared" si="727"/>
        <v>35</v>
      </c>
      <c r="BB308" s="423">
        <v>0</v>
      </c>
      <c r="BC308" s="506">
        <f t="shared" si="720"/>
        <v>4</v>
      </c>
      <c r="BD308" s="382">
        <f t="shared" si="721"/>
        <v>12</v>
      </c>
      <c r="BE308" s="453">
        <f t="shared" si="722"/>
        <v>9</v>
      </c>
      <c r="BF308" s="382">
        <f t="shared" si="728"/>
        <v>0</v>
      </c>
      <c r="BG308" s="1882">
        <v>12</v>
      </c>
      <c r="BH308" s="1882">
        <v>12</v>
      </c>
      <c r="BI308" s="1882">
        <v>11</v>
      </c>
      <c r="BJ308" s="1882">
        <v>10</v>
      </c>
      <c r="BK308" s="1882">
        <v>3</v>
      </c>
      <c r="BL308" s="1882">
        <v>5</v>
      </c>
      <c r="BM308" s="1882">
        <v>6</v>
      </c>
      <c r="BN308" s="1882">
        <v>12</v>
      </c>
      <c r="BO308" s="1882">
        <v>7</v>
      </c>
      <c r="BP308" s="1882">
        <v>12</v>
      </c>
      <c r="BQ308" s="1882">
        <v>13</v>
      </c>
      <c r="BR308" s="1882">
        <v>14</v>
      </c>
      <c r="BS308" s="1882">
        <v>15</v>
      </c>
      <c r="BT308" s="13"/>
      <c r="BU308" s="384">
        <f t="shared" si="729"/>
        <v>7.2</v>
      </c>
      <c r="BV308" s="385">
        <f t="shared" si="730"/>
        <v>5.0909090909090908</v>
      </c>
      <c r="BW308" s="386">
        <f t="shared" si="731"/>
        <v>4</v>
      </c>
      <c r="BX308" s="3"/>
      <c r="BY308" s="387">
        <f t="shared" si="723"/>
        <v>60</v>
      </c>
      <c r="BZ308" s="382">
        <f t="shared" si="732"/>
        <v>56</v>
      </c>
      <c r="CA308" s="382">
        <f t="shared" si="733"/>
        <v>44</v>
      </c>
      <c r="CB308" s="382">
        <f t="shared" si="734"/>
        <v>35</v>
      </c>
      <c r="CC308" s="382">
        <f t="shared" si="773"/>
        <v>23</v>
      </c>
      <c r="CD308" s="382">
        <f t="shared" si="774"/>
        <v>20</v>
      </c>
      <c r="CE308" s="382">
        <f t="shared" si="775"/>
        <v>13</v>
      </c>
      <c r="CF308" s="382">
        <f t="shared" si="776"/>
        <v>7</v>
      </c>
      <c r="CG308" s="382">
        <f t="shared" si="777"/>
        <v>10</v>
      </c>
      <c r="CH308" s="382">
        <f t="shared" si="778"/>
        <v>17</v>
      </c>
      <c r="CI308" s="382">
        <f t="shared" si="779"/>
        <v>18</v>
      </c>
      <c r="CJ308" s="382">
        <f t="shared" si="780"/>
        <v>18</v>
      </c>
      <c r="CK308" s="388">
        <f t="shared" si="781"/>
        <v>23</v>
      </c>
      <c r="CL308" s="3"/>
      <c r="CM308" s="384">
        <f t="shared" si="724"/>
        <v>0</v>
      </c>
      <c r="CN308" s="385">
        <f t="shared" si="735"/>
        <v>0</v>
      </c>
      <c r="CO308" s="385">
        <f t="shared" si="786"/>
        <v>0</v>
      </c>
      <c r="CP308" s="385">
        <f t="shared" si="786"/>
        <v>0</v>
      </c>
      <c r="CQ308" s="385">
        <f t="shared" si="786"/>
        <v>9</v>
      </c>
      <c r="CR308" s="385">
        <f t="shared" si="786"/>
        <v>4</v>
      </c>
      <c r="CS308" s="385">
        <f t="shared" si="786"/>
        <v>4</v>
      </c>
      <c r="CT308" s="385">
        <f t="shared" si="786"/>
        <v>6</v>
      </c>
      <c r="CU308" s="385">
        <f t="shared" si="786"/>
        <v>12</v>
      </c>
      <c r="CV308" s="385">
        <f t="shared" si="786"/>
        <v>7</v>
      </c>
      <c r="CW308" s="385">
        <f t="shared" si="786"/>
        <v>12</v>
      </c>
      <c r="CX308" s="386">
        <f t="shared" si="742"/>
        <v>12</v>
      </c>
      <c r="CY308" s="3"/>
      <c r="CZ308" s="586"/>
      <c r="DA308" s="582">
        <v>0</v>
      </c>
      <c r="DB308" s="391">
        <v>28</v>
      </c>
      <c r="DC308" s="576">
        <v>50</v>
      </c>
      <c r="DD308" s="389">
        <v>0</v>
      </c>
      <c r="DE308" s="390">
        <v>0</v>
      </c>
      <c r="DF308" s="390">
        <v>-2</v>
      </c>
      <c r="DG308" s="390">
        <v>12</v>
      </c>
      <c r="DH308" s="390">
        <f t="shared" si="736"/>
        <v>0</v>
      </c>
      <c r="DI308" s="390"/>
      <c r="DJ308" s="390"/>
      <c r="DK308" s="390"/>
      <c r="DL308" s="390"/>
      <c r="DM308" s="390"/>
      <c r="DN308" s="390"/>
      <c r="DO308" s="390"/>
      <c r="DP308" s="391">
        <f t="shared" si="737"/>
        <v>10</v>
      </c>
      <c r="DQ308" s="376"/>
      <c r="DR308" s="376"/>
      <c r="DS308" s="385">
        <v>1</v>
      </c>
      <c r="DT308" s="385">
        <v>3</v>
      </c>
      <c r="DU308" s="385">
        <v>1612</v>
      </c>
      <c r="DV308" s="385" t="s">
        <v>2620</v>
      </c>
      <c r="DW308" s="385">
        <v>71</v>
      </c>
      <c r="DX308" s="385" t="s">
        <v>2677</v>
      </c>
      <c r="DY308" s="385">
        <v>0</v>
      </c>
      <c r="DZ308" s="14">
        <v>65134</v>
      </c>
      <c r="EA308" s="426"/>
      <c r="EB308" s="398">
        <v>17</v>
      </c>
      <c r="EC308" s="398" t="s">
        <v>1630</v>
      </c>
      <c r="ED308" s="398" t="s">
        <v>1370</v>
      </c>
      <c r="EF308" s="601">
        <f t="shared" si="738"/>
        <v>450</v>
      </c>
      <c r="EG308" s="597">
        <f t="shared" si="739"/>
        <v>4</v>
      </c>
      <c r="EI308" s="605">
        <f t="shared" si="772"/>
        <v>60</v>
      </c>
    </row>
    <row r="309" spans="1:139" s="372" customFormat="1" ht="16.149999999999999" hidden="1" customHeight="1">
      <c r="A309" s="573" t="s">
        <v>1445</v>
      </c>
      <c r="B309" s="407" t="s">
        <v>1177</v>
      </c>
      <c r="C309" s="530" t="s">
        <v>1177</v>
      </c>
      <c r="D309" s="393" t="s">
        <v>51</v>
      </c>
      <c r="E309" s="393" t="s">
        <v>545</v>
      </c>
      <c r="F309" s="393" t="s">
        <v>1075</v>
      </c>
      <c r="G309" s="395">
        <v>89</v>
      </c>
      <c r="H309" s="393" t="s">
        <v>185</v>
      </c>
      <c r="I309" s="393" t="s">
        <v>613</v>
      </c>
      <c r="J309" s="393" t="s">
        <v>48</v>
      </c>
      <c r="K309" s="393"/>
      <c r="L309" s="393" t="s">
        <v>47</v>
      </c>
      <c r="M309" s="396"/>
      <c r="N309" s="392">
        <v>44512</v>
      </c>
      <c r="O309" s="408">
        <v>3</v>
      </c>
      <c r="P309" s="14">
        <v>58941</v>
      </c>
      <c r="Q309" s="14">
        <v>58941</v>
      </c>
      <c r="R309" s="576">
        <v>1994</v>
      </c>
      <c r="S309" s="391">
        <v>364</v>
      </c>
      <c r="T309" s="382">
        <v>47</v>
      </c>
      <c r="U309" s="382">
        <v>424</v>
      </c>
      <c r="V309" s="423">
        <v>202</v>
      </c>
      <c r="W309" s="1882">
        <v>50</v>
      </c>
      <c r="X309" s="382">
        <f t="shared" si="741"/>
        <v>576</v>
      </c>
      <c r="Y309" s="423">
        <v>0</v>
      </c>
      <c r="Z309" s="1882">
        <v>142</v>
      </c>
      <c r="AA309" s="382">
        <f t="shared" si="725"/>
        <v>434</v>
      </c>
      <c r="AB309" s="423">
        <v>0</v>
      </c>
      <c r="AC309" s="1882">
        <v>150</v>
      </c>
      <c r="AD309" s="569">
        <v>1.875</v>
      </c>
      <c r="AE309" s="569">
        <v>1.875</v>
      </c>
      <c r="AF309" s="382">
        <f t="shared" si="782"/>
        <v>281.25</v>
      </c>
      <c r="AG309" s="382">
        <f t="shared" si="782"/>
        <v>341.625</v>
      </c>
      <c r="AH309" s="382">
        <f t="shared" si="782"/>
        <v>428.125</v>
      </c>
      <c r="AI309" s="382">
        <f t="shared" si="782"/>
        <v>308.125</v>
      </c>
      <c r="AJ309" s="382">
        <f t="shared" si="782"/>
        <v>175.25</v>
      </c>
      <c r="AK309" s="382">
        <f t="shared" si="783"/>
        <v>223.75</v>
      </c>
      <c r="AL309" s="382">
        <f t="shared" si="783"/>
        <v>260.375</v>
      </c>
      <c r="AM309" s="382">
        <f t="shared" si="783"/>
        <v>278.5</v>
      </c>
      <c r="AN309" s="453">
        <f>IF($AD309&lt;=1,$AD309*BO309,IF($AD309&lt;=2,BO309+(($AD309-1)*BP309),BO309+BP309+BQ309))</f>
        <v>286.25</v>
      </c>
      <c r="AO309" s="457">
        <f t="shared" si="784"/>
        <v>0</v>
      </c>
      <c r="AP309" s="455">
        <f t="shared" si="785"/>
        <v>208</v>
      </c>
      <c r="AQ309" s="383">
        <f t="shared" si="785"/>
        <v>236</v>
      </c>
      <c r="AR309" s="383">
        <f t="shared" si="785"/>
        <v>99</v>
      </c>
      <c r="AS309" s="383">
        <f t="shared" si="785"/>
        <v>106</v>
      </c>
      <c r="AT309" s="383">
        <f t="shared" si="785"/>
        <v>128</v>
      </c>
      <c r="AU309" s="383">
        <f t="shared" si="785"/>
        <v>146</v>
      </c>
      <c r="AV309" s="383">
        <f t="shared" si="785"/>
        <v>149</v>
      </c>
      <c r="AW309" s="383">
        <f t="shared" si="785"/>
        <v>156</v>
      </c>
      <c r="AX309" s="383">
        <f t="shared" si="726"/>
        <v>626</v>
      </c>
      <c r="AY309" s="383"/>
      <c r="AZ309" s="383">
        <f t="shared" si="740"/>
        <v>0</v>
      </c>
      <c r="BA309" s="382">
        <f t="shared" si="727"/>
        <v>284</v>
      </c>
      <c r="BB309" s="423">
        <v>0</v>
      </c>
      <c r="BC309" s="506">
        <f t="shared" si="720"/>
        <v>50</v>
      </c>
      <c r="BD309" s="382">
        <f t="shared" si="721"/>
        <v>142</v>
      </c>
      <c r="BE309" s="453">
        <f t="shared" si="722"/>
        <v>150</v>
      </c>
      <c r="BF309" s="382">
        <f t="shared" si="728"/>
        <v>-437</v>
      </c>
      <c r="BG309" s="1882">
        <v>150</v>
      </c>
      <c r="BH309" s="1882">
        <v>150</v>
      </c>
      <c r="BI309" s="1882">
        <v>219</v>
      </c>
      <c r="BJ309" s="1882">
        <v>239</v>
      </c>
      <c r="BK309" s="1882">
        <v>79</v>
      </c>
      <c r="BL309" s="1882">
        <v>110</v>
      </c>
      <c r="BM309" s="1882">
        <v>130</v>
      </c>
      <c r="BN309" s="1882">
        <v>149</v>
      </c>
      <c r="BO309" s="1882">
        <v>148</v>
      </c>
      <c r="BP309" s="1882">
        <v>158</v>
      </c>
      <c r="BQ309" s="1882">
        <v>166</v>
      </c>
      <c r="BR309" s="1882">
        <v>178</v>
      </c>
      <c r="BS309" s="1882">
        <v>190</v>
      </c>
      <c r="BT309" s="13"/>
      <c r="BU309" s="384">
        <f t="shared" si="729"/>
        <v>3.7192982456140351</v>
      </c>
      <c r="BV309" s="385">
        <f t="shared" si="730"/>
        <v>3.9095022624434388</v>
      </c>
      <c r="BW309" s="386">
        <f t="shared" si="731"/>
        <v>2.8933333333333335</v>
      </c>
      <c r="BX309" s="3"/>
      <c r="BY309" s="387">
        <f t="shared" si="723"/>
        <v>424</v>
      </c>
      <c r="BZ309" s="382">
        <f t="shared" si="732"/>
        <v>576</v>
      </c>
      <c r="CA309" s="382">
        <f t="shared" si="733"/>
        <v>434</v>
      </c>
      <c r="CB309" s="382">
        <f t="shared" si="734"/>
        <v>284</v>
      </c>
      <c r="CC309" s="382">
        <f t="shared" si="773"/>
        <v>342</v>
      </c>
      <c r="CD309" s="382">
        <f t="shared" si="774"/>
        <v>428</v>
      </c>
      <c r="CE309" s="382">
        <f t="shared" si="775"/>
        <v>308</v>
      </c>
      <c r="CF309" s="382">
        <f t="shared" si="776"/>
        <v>175</v>
      </c>
      <c r="CG309" s="382">
        <f t="shared" si="777"/>
        <v>224</v>
      </c>
      <c r="CH309" s="382">
        <f t="shared" si="778"/>
        <v>260</v>
      </c>
      <c r="CI309" s="382">
        <f t="shared" si="779"/>
        <v>279</v>
      </c>
      <c r="CJ309" s="382">
        <f t="shared" si="780"/>
        <v>286</v>
      </c>
      <c r="CK309" s="388">
        <f t="shared" si="781"/>
        <v>294</v>
      </c>
      <c r="CL309" s="3"/>
      <c r="CM309" s="384">
        <f t="shared" si="724"/>
        <v>202</v>
      </c>
      <c r="CN309" s="385">
        <f t="shared" si="735"/>
        <v>0</v>
      </c>
      <c r="CO309" s="385">
        <f t="shared" si="786"/>
        <v>0</v>
      </c>
      <c r="CP309" s="385">
        <f t="shared" si="786"/>
        <v>208</v>
      </c>
      <c r="CQ309" s="385">
        <f t="shared" si="786"/>
        <v>236</v>
      </c>
      <c r="CR309" s="385">
        <f t="shared" si="786"/>
        <v>99</v>
      </c>
      <c r="CS309" s="385">
        <f t="shared" si="786"/>
        <v>106</v>
      </c>
      <c r="CT309" s="385">
        <f t="shared" si="786"/>
        <v>128</v>
      </c>
      <c r="CU309" s="385">
        <f t="shared" si="786"/>
        <v>146</v>
      </c>
      <c r="CV309" s="385">
        <f t="shared" si="786"/>
        <v>149</v>
      </c>
      <c r="CW309" s="385">
        <f t="shared" si="786"/>
        <v>156</v>
      </c>
      <c r="CX309" s="386">
        <f t="shared" si="742"/>
        <v>156</v>
      </c>
      <c r="CY309" s="3"/>
      <c r="CZ309" s="586">
        <v>1370</v>
      </c>
      <c r="DA309" s="582">
        <v>1611</v>
      </c>
      <c r="DB309" s="391">
        <v>1890</v>
      </c>
      <c r="DC309" s="576">
        <v>1994</v>
      </c>
      <c r="DD309" s="389">
        <v>69</v>
      </c>
      <c r="DE309" s="390">
        <v>53</v>
      </c>
      <c r="DF309" s="390">
        <v>116</v>
      </c>
      <c r="DG309" s="390">
        <v>79</v>
      </c>
      <c r="DH309" s="390">
        <f t="shared" si="736"/>
        <v>47</v>
      </c>
      <c r="DI309" s="390"/>
      <c r="DJ309" s="390"/>
      <c r="DK309" s="390"/>
      <c r="DL309" s="390"/>
      <c r="DM309" s="390"/>
      <c r="DN309" s="390"/>
      <c r="DO309" s="390"/>
      <c r="DP309" s="391">
        <f t="shared" si="737"/>
        <v>364</v>
      </c>
      <c r="DQ309" s="376"/>
      <c r="DR309" s="376"/>
      <c r="DS309" s="385">
        <v>2</v>
      </c>
      <c r="DT309" s="385">
        <v>3</v>
      </c>
      <c r="DU309" s="385">
        <v>740</v>
      </c>
      <c r="DV309" s="385" t="s">
        <v>2620</v>
      </c>
      <c r="DW309" s="385">
        <v>71</v>
      </c>
      <c r="DX309" s="385" t="s">
        <v>2677</v>
      </c>
      <c r="DY309" s="385">
        <v>0</v>
      </c>
      <c r="DZ309" s="14">
        <v>58941</v>
      </c>
      <c r="EA309" s="426"/>
      <c r="EB309" s="398">
        <v>15</v>
      </c>
      <c r="EC309" s="398" t="s">
        <v>1373</v>
      </c>
      <c r="ED309" s="398" t="s">
        <v>1374</v>
      </c>
      <c r="EF309" s="601">
        <f t="shared" si="738"/>
        <v>254.4</v>
      </c>
      <c r="EG309" s="597">
        <f t="shared" si="739"/>
        <v>50</v>
      </c>
      <c r="EI309" s="605">
        <f t="shared" si="772"/>
        <v>673</v>
      </c>
    </row>
    <row r="310" spans="1:139" s="372" customFormat="1" ht="16.149999999999999" hidden="1" customHeight="1">
      <c r="A310" s="573" t="s">
        <v>1246</v>
      </c>
      <c r="B310" s="407" t="s">
        <v>610</v>
      </c>
      <c r="C310" s="530" t="s">
        <v>610</v>
      </c>
      <c r="D310" s="393" t="s">
        <v>51</v>
      </c>
      <c r="E310" s="393" t="s">
        <v>611</v>
      </c>
      <c r="F310" s="393" t="s">
        <v>612</v>
      </c>
      <c r="G310" s="395">
        <v>91</v>
      </c>
      <c r="H310" s="393" t="s">
        <v>121</v>
      </c>
      <c r="I310" s="393" t="s">
        <v>613</v>
      </c>
      <c r="J310" s="393" t="s">
        <v>1461</v>
      </c>
      <c r="K310" s="393">
        <v>0</v>
      </c>
      <c r="L310" s="393" t="s">
        <v>2130</v>
      </c>
      <c r="M310" s="396"/>
      <c r="N310" s="392">
        <v>44260</v>
      </c>
      <c r="O310" s="408">
        <v>3</v>
      </c>
      <c r="P310" s="14">
        <v>71902</v>
      </c>
      <c r="Q310" s="14">
        <v>71902</v>
      </c>
      <c r="R310" s="576">
        <v>288</v>
      </c>
      <c r="S310" s="391">
        <v>60</v>
      </c>
      <c r="T310" s="382">
        <v>9</v>
      </c>
      <c r="U310" s="382">
        <v>176</v>
      </c>
      <c r="V310" s="423">
        <v>0</v>
      </c>
      <c r="W310" s="1882">
        <v>37</v>
      </c>
      <c r="X310" s="382">
        <f t="shared" si="741"/>
        <v>139</v>
      </c>
      <c r="Y310" s="423">
        <v>0</v>
      </c>
      <c r="Z310" s="1882">
        <v>40</v>
      </c>
      <c r="AA310" s="382">
        <f t="shared" si="725"/>
        <v>99</v>
      </c>
      <c r="AB310" s="423">
        <v>0</v>
      </c>
      <c r="AC310" s="1882">
        <v>37</v>
      </c>
      <c r="AD310" s="569">
        <v>1.875</v>
      </c>
      <c r="AE310" s="569">
        <v>1.875</v>
      </c>
      <c r="AF310" s="382">
        <f>IF($AD310&lt;=1,$AD310*BI310,IF($AD310&lt;=2,BI310+(($AD310-1)*BJ310),BI310+BJ310+BK310))</f>
        <v>23</v>
      </c>
      <c r="AG310" s="382">
        <f>IF($AD310&lt;=1,$AD310*BJ310,IF($AD310&lt;=2,BJ310+(($AD310-1)*BK310),BJ310+BK310+BL310))</f>
        <v>16.625</v>
      </c>
      <c r="AH310" s="382">
        <f>IF($AD310&lt;=1,$AD310*BK310,IF($AD310&lt;=2,BK310+(($AD310-1)*BL310),BK310+BL310+BM310))</f>
        <v>43.5</v>
      </c>
      <c r="AI310" s="382">
        <f>IF($AD310&lt;=1,$AD310*BL310,IF($AD310&lt;=2,BL310+(($AD310-1)*BM310),BL310+BM310+BN310))</f>
        <v>56.875</v>
      </c>
      <c r="AJ310" s="382">
        <f>IF($AD310&lt;=1,$AD310*BM310,IF($AD310&lt;=2,BM310+(($AD310-1)*BN310),BM310+BN310+BO310))</f>
        <v>72.375</v>
      </c>
      <c r="AK310" s="382">
        <f>IF($AE310&lt;=1,$AE310*BN310,IF($AE310&lt;=2,BN310+(($AE310-1)*BO310),BN310+BO310+BP310))</f>
        <v>77.375</v>
      </c>
      <c r="AL310" s="382">
        <f>IF($AE310&lt;=1,$AE310*BO310,IF($AE310&lt;=2,BO310+(($AE310-1)*BP310),BO310+BP310+BQ310))</f>
        <v>72</v>
      </c>
      <c r="AM310" s="382">
        <f>IF($AE310&lt;=1,$AE310*BP310,IF($AE310&lt;=2,BP310+(($AE310-1)*BQ310),BP310+BQ310+BR310))</f>
        <v>76.75</v>
      </c>
      <c r="AN310" s="453">
        <f>IF($AD310&lt;=1,$AD310*BQ310,IF($AD310&lt;=2,BQ310+(($AD310-1)*BR310),BQ310+BR310+BS310))</f>
        <v>81.375</v>
      </c>
      <c r="AO310" s="457">
        <f t="shared" ref="AO310:AW310" si="787">ROUND(IF(CC310-BH310-AF310&gt;0,0,AF310+BH310-CC310),0)</f>
        <v>0</v>
      </c>
      <c r="AP310" s="455">
        <f t="shared" si="787"/>
        <v>17</v>
      </c>
      <c r="AQ310" s="383">
        <f t="shared" si="787"/>
        <v>27</v>
      </c>
      <c r="AR310" s="383">
        <f t="shared" si="787"/>
        <v>32</v>
      </c>
      <c r="AS310" s="383">
        <f t="shared" si="787"/>
        <v>43</v>
      </c>
      <c r="AT310" s="383">
        <f t="shared" si="787"/>
        <v>38</v>
      </c>
      <c r="AU310" s="383">
        <f t="shared" si="787"/>
        <v>40</v>
      </c>
      <c r="AV310" s="383">
        <f t="shared" si="787"/>
        <v>42</v>
      </c>
      <c r="AW310" s="383">
        <f t="shared" si="787"/>
        <v>44</v>
      </c>
      <c r="AX310" s="383">
        <f t="shared" si="726"/>
        <v>176</v>
      </c>
      <c r="AY310" s="383">
        <v>0</v>
      </c>
      <c r="AZ310" s="383">
        <f t="shared" si="740"/>
        <v>0</v>
      </c>
      <c r="BA310" s="382">
        <f t="shared" si="727"/>
        <v>62</v>
      </c>
      <c r="BB310" s="423">
        <v>0</v>
      </c>
      <c r="BC310" s="506">
        <f t="shared" si="720"/>
        <v>37</v>
      </c>
      <c r="BD310" s="382">
        <f t="shared" si="721"/>
        <v>40</v>
      </c>
      <c r="BE310" s="453">
        <f t="shared" si="722"/>
        <v>37</v>
      </c>
      <c r="BF310" s="382">
        <f t="shared" si="728"/>
        <v>0</v>
      </c>
      <c r="BG310" s="1882">
        <v>20</v>
      </c>
      <c r="BH310" s="1882">
        <v>19</v>
      </c>
      <c r="BI310" s="1882">
        <v>23</v>
      </c>
      <c r="BJ310" s="1882">
        <v>0</v>
      </c>
      <c r="BK310" s="1882">
        <v>19</v>
      </c>
      <c r="BL310" s="1882">
        <v>28</v>
      </c>
      <c r="BM310" s="1882">
        <v>33</v>
      </c>
      <c r="BN310" s="1882">
        <v>45</v>
      </c>
      <c r="BO310" s="1882">
        <v>37</v>
      </c>
      <c r="BP310" s="1882">
        <v>40</v>
      </c>
      <c r="BQ310" s="1882">
        <v>42</v>
      </c>
      <c r="BR310" s="1882">
        <v>45</v>
      </c>
      <c r="BS310" s="1882">
        <v>48</v>
      </c>
      <c r="BT310" s="13"/>
      <c r="BU310" s="384">
        <f t="shared" si="729"/>
        <v>4.6315789473684212</v>
      </c>
      <c r="BV310" s="385">
        <f t="shared" si="730"/>
        <v>4.2989690721649483</v>
      </c>
      <c r="BW310" s="386">
        <f t="shared" si="731"/>
        <v>3.9078947368421053</v>
      </c>
      <c r="BX310" s="3"/>
      <c r="BY310" s="387">
        <f t="shared" si="723"/>
        <v>176</v>
      </c>
      <c r="BZ310" s="382">
        <f t="shared" si="732"/>
        <v>139</v>
      </c>
      <c r="CA310" s="382">
        <f t="shared" si="733"/>
        <v>99</v>
      </c>
      <c r="CB310" s="382">
        <f t="shared" si="734"/>
        <v>62</v>
      </c>
      <c r="CC310" s="382">
        <f t="shared" ref="CC310:CC346" si="788">CB310+CP310-BG310</f>
        <v>42</v>
      </c>
      <c r="CD310" s="382">
        <f t="shared" ref="CD310:CD346" si="789">CC310+CQ310-BH310</f>
        <v>23</v>
      </c>
      <c r="CE310" s="382">
        <f t="shared" ref="CE310:CE346" si="790">CD310+CR310-BI310</f>
        <v>17</v>
      </c>
      <c r="CF310" s="382">
        <f t="shared" ref="CF310:CF346" si="791">CE310+CS310-BJ310</f>
        <v>44</v>
      </c>
      <c r="CG310" s="382">
        <f t="shared" ref="CG310:CG346" si="792">CF310+CT310-BK310</f>
        <v>57</v>
      </c>
      <c r="CH310" s="382">
        <f t="shared" ref="CH310:CH346" si="793">CG310+CU310-BL310</f>
        <v>72</v>
      </c>
      <c r="CI310" s="382">
        <f t="shared" ref="CI310:CI346" si="794">CH310+CV310-BM310</f>
        <v>77</v>
      </c>
      <c r="CJ310" s="382">
        <f t="shared" ref="CJ310:CJ346" si="795">CI310+CW310-BN310</f>
        <v>72</v>
      </c>
      <c r="CK310" s="388">
        <f t="shared" ref="CK310:CK346" si="796">CJ310+CX310-BO310</f>
        <v>77</v>
      </c>
      <c r="CL310" s="3"/>
      <c r="CM310" s="384">
        <f t="shared" si="724"/>
        <v>0</v>
      </c>
      <c r="CN310" s="385">
        <f t="shared" si="735"/>
        <v>0</v>
      </c>
      <c r="CO310" s="385">
        <f>AB310</f>
        <v>0</v>
      </c>
      <c r="CP310" s="385">
        <f>BB310</f>
        <v>0</v>
      </c>
      <c r="CQ310" s="385">
        <f t="shared" ref="CQ310:CX310" si="797">AO310</f>
        <v>0</v>
      </c>
      <c r="CR310" s="385">
        <f t="shared" si="797"/>
        <v>17</v>
      </c>
      <c r="CS310" s="385">
        <f t="shared" si="797"/>
        <v>27</v>
      </c>
      <c r="CT310" s="385">
        <f t="shared" si="797"/>
        <v>32</v>
      </c>
      <c r="CU310" s="385">
        <f t="shared" si="797"/>
        <v>43</v>
      </c>
      <c r="CV310" s="385">
        <f t="shared" si="797"/>
        <v>38</v>
      </c>
      <c r="CW310" s="385">
        <f t="shared" si="797"/>
        <v>40</v>
      </c>
      <c r="CX310" s="386">
        <f t="shared" si="797"/>
        <v>42</v>
      </c>
      <c r="CY310" s="3"/>
      <c r="CZ310" s="586">
        <v>283</v>
      </c>
      <c r="DA310" s="582">
        <v>325</v>
      </c>
      <c r="DB310" s="391">
        <v>263</v>
      </c>
      <c r="DC310" s="576">
        <v>288</v>
      </c>
      <c r="DD310" s="389">
        <v>24</v>
      </c>
      <c r="DE310" s="390">
        <v>5</v>
      </c>
      <c r="DF310" s="390">
        <v>15</v>
      </c>
      <c r="DG310" s="390">
        <v>7</v>
      </c>
      <c r="DH310" s="390">
        <f t="shared" si="736"/>
        <v>9</v>
      </c>
      <c r="DI310" s="390"/>
      <c r="DJ310" s="390"/>
      <c r="DK310" s="390"/>
      <c r="DL310" s="390"/>
      <c r="DM310" s="390"/>
      <c r="DN310" s="390"/>
      <c r="DO310" s="390"/>
      <c r="DP310" s="391">
        <f t="shared" si="737"/>
        <v>60</v>
      </c>
      <c r="DQ310" s="376"/>
      <c r="DR310" s="376"/>
      <c r="DS310" s="385">
        <v>3</v>
      </c>
      <c r="DT310" s="385">
        <v>4</v>
      </c>
      <c r="DU310" s="385">
        <v>1177</v>
      </c>
      <c r="DV310" s="385" t="s">
        <v>2620</v>
      </c>
      <c r="DW310" s="385">
        <v>71</v>
      </c>
      <c r="DX310" s="385" t="s">
        <v>2677</v>
      </c>
      <c r="DY310" s="385">
        <v>0</v>
      </c>
      <c r="DZ310" s="14">
        <v>71902</v>
      </c>
      <c r="EA310" s="426"/>
      <c r="EB310" s="398">
        <v>17</v>
      </c>
      <c r="EC310" s="398" t="s">
        <v>1567</v>
      </c>
      <c r="ED310" s="398" t="s">
        <v>1370</v>
      </c>
      <c r="EF310" s="601">
        <f t="shared" si="738"/>
        <v>142.70270270270271</v>
      </c>
      <c r="EG310" s="597">
        <f t="shared" si="739"/>
        <v>37</v>
      </c>
      <c r="EI310" s="605">
        <f t="shared" si="772"/>
        <v>185</v>
      </c>
    </row>
    <row r="311" spans="1:139" s="372" customFormat="1" ht="16.149999999999999" hidden="1" customHeight="1">
      <c r="A311" s="573" t="s">
        <v>1449</v>
      </c>
      <c r="B311" s="531" t="s">
        <v>1195</v>
      </c>
      <c r="C311" s="532" t="s">
        <v>1195</v>
      </c>
      <c r="D311" s="533" t="s">
        <v>51</v>
      </c>
      <c r="E311" s="393" t="s">
        <v>472</v>
      </c>
      <c r="F311" s="393" t="s">
        <v>1228</v>
      </c>
      <c r="G311" s="395">
        <v>94</v>
      </c>
      <c r="H311" s="393" t="s">
        <v>107</v>
      </c>
      <c r="I311" s="393" t="s">
        <v>1204</v>
      </c>
      <c r="J311" s="393" t="s">
        <v>48</v>
      </c>
      <c r="K311" s="393"/>
      <c r="L311" s="393" t="s">
        <v>47</v>
      </c>
      <c r="M311" s="396"/>
      <c r="N311" s="392">
        <v>44559</v>
      </c>
      <c r="O311" s="408">
        <v>3</v>
      </c>
      <c r="P311" s="14">
        <v>0</v>
      </c>
      <c r="Q311" s="14">
        <v>0</v>
      </c>
      <c r="R311" s="576">
        <v>0</v>
      </c>
      <c r="S311" s="391">
        <v>0</v>
      </c>
      <c r="T311" s="382">
        <v>0</v>
      </c>
      <c r="U311" s="382">
        <v>0</v>
      </c>
      <c r="V311" s="423">
        <v>0</v>
      </c>
      <c r="W311" s="1882">
        <v>0</v>
      </c>
      <c r="X311" s="382">
        <f t="shared" si="741"/>
        <v>0</v>
      </c>
      <c r="Y311" s="423">
        <v>0</v>
      </c>
      <c r="Z311" s="1882">
        <v>0</v>
      </c>
      <c r="AA311" s="382">
        <f t="shared" si="725"/>
        <v>0</v>
      </c>
      <c r="AB311" s="423">
        <v>0</v>
      </c>
      <c r="AC311" s="1882">
        <v>0</v>
      </c>
      <c r="AD311" s="569">
        <v>1.875</v>
      </c>
      <c r="AE311" s="569">
        <v>1.875</v>
      </c>
      <c r="AF311" s="382">
        <f>IF($AD311&lt;=1,$AD311*BG311,IF($AD311&lt;=2,BG311+(($AD311-1)*BH311),BG311+BH311+BI311))</f>
        <v>0</v>
      </c>
      <c r="AG311" s="382">
        <f>IF($AD311&lt;=1,$AD311*BH311,IF($AD311&lt;=2,BH311+(($AD311-1)*BI311),BH311+BI311+BJ311))</f>
        <v>0</v>
      </c>
      <c r="AH311" s="382">
        <f>IF($AD311&lt;=1,$AD311*BI311,IF($AD311&lt;=2,BI311+(($AD311-1)*BJ311),BI311+BJ311+BK311))</f>
        <v>0</v>
      </c>
      <c r="AI311" s="382">
        <f>IF($AD311&lt;=1,$AD311*BJ311,IF($AD311&lt;=2,BJ311+(($AD311-1)*BK311),BJ311+BK311+BL311))</f>
        <v>0</v>
      </c>
      <c r="AJ311" s="382">
        <f>IF($AD311&lt;=1,$AD311*BK311,IF($AD311&lt;=2,BK311+(($AD311-1)*BL311),BK311+BL311+BM311))</f>
        <v>0</v>
      </c>
      <c r="AK311" s="382">
        <f>IF($AE311&lt;=1,$AE311*BL311,IF($AE311&lt;=2,BL311+(($AE311-1)*BM311),BL311+BM311+BN311))</f>
        <v>0</v>
      </c>
      <c r="AL311" s="382">
        <f>IF($AE311&lt;=1,$AE311*BM311,IF($AE311&lt;=2,BM311+(($AE311-1)*BN311),BM311+BN311+BO311))</f>
        <v>0</v>
      </c>
      <c r="AM311" s="382">
        <f>IF($AE311&lt;=1,$AE311*BN311,IF($AE311&lt;=2,BN311+(($AE311-1)*BO311),BN311+BO311+BP311))</f>
        <v>0</v>
      </c>
      <c r="AN311" s="453">
        <f>IF($AD311&lt;=1,$AD311*BO311,IF($AD311&lt;=2,BO311+(($AD311-1)*BP311),BO311+BP311+BQ311))</f>
        <v>0</v>
      </c>
      <c r="AO311" s="457">
        <f>ROUND(IF(AA311-AC311-AF311&gt;0,0,AF311+AC311-AA311),0)</f>
        <v>0</v>
      </c>
      <c r="AP311" s="455">
        <f t="shared" ref="AP311:AW311" si="798">ROUND(IF(CB311-AG311-BG311&gt;0,0,BG311+AG311-CB311),0)</f>
        <v>0</v>
      </c>
      <c r="AQ311" s="383">
        <f t="shared" si="798"/>
        <v>0</v>
      </c>
      <c r="AR311" s="383">
        <f t="shared" si="798"/>
        <v>0</v>
      </c>
      <c r="AS311" s="383">
        <f t="shared" si="798"/>
        <v>0</v>
      </c>
      <c r="AT311" s="383">
        <f t="shared" si="798"/>
        <v>0</v>
      </c>
      <c r="AU311" s="383">
        <f t="shared" si="798"/>
        <v>0</v>
      </c>
      <c r="AV311" s="383">
        <f t="shared" si="798"/>
        <v>0</v>
      </c>
      <c r="AW311" s="383">
        <f t="shared" si="798"/>
        <v>0</v>
      </c>
      <c r="AX311" s="383">
        <f t="shared" si="726"/>
        <v>0</v>
      </c>
      <c r="AY311" s="383"/>
      <c r="AZ311" s="383">
        <f t="shared" si="740"/>
        <v>0</v>
      </c>
      <c r="BA311" s="382">
        <f t="shared" si="727"/>
        <v>0</v>
      </c>
      <c r="BB311" s="423">
        <v>0</v>
      </c>
      <c r="BC311" s="506">
        <f t="shared" si="720"/>
        <v>0</v>
      </c>
      <c r="BD311" s="382">
        <f t="shared" si="721"/>
        <v>0</v>
      </c>
      <c r="BE311" s="453">
        <f t="shared" si="722"/>
        <v>0</v>
      </c>
      <c r="BF311" s="382">
        <f t="shared" si="728"/>
        <v>0</v>
      </c>
      <c r="BG311" s="1882">
        <v>0</v>
      </c>
      <c r="BH311" s="1882">
        <v>0</v>
      </c>
      <c r="BI311" s="1882">
        <v>0</v>
      </c>
      <c r="BJ311" s="1882">
        <v>0</v>
      </c>
      <c r="BK311" s="1882">
        <v>0</v>
      </c>
      <c r="BL311" s="1882">
        <v>0</v>
      </c>
      <c r="BM311" s="1882">
        <v>0</v>
      </c>
      <c r="BN311" s="1882">
        <v>0</v>
      </c>
      <c r="BO311" s="1882">
        <v>0</v>
      </c>
      <c r="BP311" s="1882">
        <v>0</v>
      </c>
      <c r="BQ311" s="1882">
        <v>0</v>
      </c>
      <c r="BR311" s="1882">
        <v>0</v>
      </c>
      <c r="BS311" s="1882">
        <v>0</v>
      </c>
      <c r="BT311" s="13"/>
      <c r="BU311" s="384">
        <f t="shared" si="729"/>
        <v>0</v>
      </c>
      <c r="BV311" s="385">
        <f t="shared" si="730"/>
        <v>0</v>
      </c>
      <c r="BW311" s="386">
        <f t="shared" si="731"/>
        <v>0</v>
      </c>
      <c r="BX311" s="3"/>
      <c r="BY311" s="387">
        <f t="shared" si="723"/>
        <v>0</v>
      </c>
      <c r="BZ311" s="382">
        <f t="shared" si="732"/>
        <v>0</v>
      </c>
      <c r="CA311" s="382">
        <f t="shared" si="733"/>
        <v>0</v>
      </c>
      <c r="CB311" s="382">
        <f t="shared" si="734"/>
        <v>0</v>
      </c>
      <c r="CC311" s="382">
        <f t="shared" si="788"/>
        <v>0</v>
      </c>
      <c r="CD311" s="382">
        <f t="shared" si="789"/>
        <v>0</v>
      </c>
      <c r="CE311" s="382">
        <f t="shared" si="790"/>
        <v>0</v>
      </c>
      <c r="CF311" s="382">
        <f t="shared" si="791"/>
        <v>0</v>
      </c>
      <c r="CG311" s="382">
        <f t="shared" si="792"/>
        <v>0</v>
      </c>
      <c r="CH311" s="382">
        <f t="shared" si="793"/>
        <v>0</v>
      </c>
      <c r="CI311" s="382">
        <f t="shared" si="794"/>
        <v>0</v>
      </c>
      <c r="CJ311" s="382">
        <f t="shared" si="795"/>
        <v>0</v>
      </c>
      <c r="CK311" s="388">
        <f t="shared" si="796"/>
        <v>0</v>
      </c>
      <c r="CL311" s="3"/>
      <c r="CM311" s="384">
        <f t="shared" si="724"/>
        <v>0</v>
      </c>
      <c r="CN311" s="385">
        <f t="shared" si="735"/>
        <v>0</v>
      </c>
      <c r="CO311" s="385">
        <f t="shared" ref="CO311:CW311" si="799">AO311</f>
        <v>0</v>
      </c>
      <c r="CP311" s="385">
        <f t="shared" si="799"/>
        <v>0</v>
      </c>
      <c r="CQ311" s="385">
        <f t="shared" si="799"/>
        <v>0</v>
      </c>
      <c r="CR311" s="385">
        <f t="shared" si="799"/>
        <v>0</v>
      </c>
      <c r="CS311" s="385">
        <f t="shared" si="799"/>
        <v>0</v>
      </c>
      <c r="CT311" s="385">
        <f t="shared" si="799"/>
        <v>0</v>
      </c>
      <c r="CU311" s="385">
        <f t="shared" si="799"/>
        <v>0</v>
      </c>
      <c r="CV311" s="385">
        <f t="shared" si="799"/>
        <v>0</v>
      </c>
      <c r="CW311" s="385">
        <f t="shared" si="799"/>
        <v>0</v>
      </c>
      <c r="CX311" s="386">
        <f>AW311</f>
        <v>0</v>
      </c>
      <c r="CY311" s="3"/>
      <c r="CZ311" s="586">
        <v>0</v>
      </c>
      <c r="DA311" s="582">
        <v>0</v>
      </c>
      <c r="DB311" s="391">
        <v>0</v>
      </c>
      <c r="DC311" s="576">
        <v>0</v>
      </c>
      <c r="DD311" s="389">
        <v>0</v>
      </c>
      <c r="DE311" s="390">
        <v>0</v>
      </c>
      <c r="DF311" s="390">
        <v>0</v>
      </c>
      <c r="DG311" s="390">
        <v>0</v>
      </c>
      <c r="DH311" s="390">
        <f t="shared" si="736"/>
        <v>0</v>
      </c>
      <c r="DI311" s="390"/>
      <c r="DJ311" s="390"/>
      <c r="DK311" s="390"/>
      <c r="DL311" s="390"/>
      <c r="DM311" s="390"/>
      <c r="DN311" s="390"/>
      <c r="DO311" s="390"/>
      <c r="DP311" s="391">
        <f t="shared" si="737"/>
        <v>0</v>
      </c>
      <c r="DQ311" s="376"/>
      <c r="DR311" s="376"/>
      <c r="DS311" s="385">
        <v>3</v>
      </c>
      <c r="DT311" s="385">
        <v>4</v>
      </c>
      <c r="DU311" s="385">
        <v>938</v>
      </c>
      <c r="DV311" s="385" t="s">
        <v>2620</v>
      </c>
      <c r="DW311" s="385">
        <v>71</v>
      </c>
      <c r="DX311" s="385" t="s">
        <v>2677</v>
      </c>
      <c r="DY311" s="385">
        <v>0</v>
      </c>
      <c r="DZ311" s="14">
        <v>0</v>
      </c>
      <c r="EA311" s="426"/>
      <c r="EB311" s="398">
        <v>17</v>
      </c>
      <c r="EC311" s="398" t="s">
        <v>1369</v>
      </c>
      <c r="ED311" s="398" t="s">
        <v>1370</v>
      </c>
      <c r="EF311" s="601" t="str">
        <f t="shared" si="738"/>
        <v>ok</v>
      </c>
      <c r="EG311" s="597">
        <f t="shared" si="739"/>
        <v>0</v>
      </c>
      <c r="EI311" s="605">
        <f t="shared" si="772"/>
        <v>0</v>
      </c>
    </row>
    <row r="312" spans="1:139" s="372" customFormat="1" ht="16.149999999999999" hidden="1" customHeight="1">
      <c r="A312" s="573" t="s">
        <v>1246</v>
      </c>
      <c r="B312" s="531" t="s">
        <v>614</v>
      </c>
      <c r="C312" s="532" t="s">
        <v>614</v>
      </c>
      <c r="D312" s="533" t="s">
        <v>51</v>
      </c>
      <c r="E312" s="393" t="s">
        <v>615</v>
      </c>
      <c r="F312" s="393" t="s">
        <v>616</v>
      </c>
      <c r="G312" s="395">
        <v>80</v>
      </c>
      <c r="H312" s="393" t="s">
        <v>250</v>
      </c>
      <c r="I312" s="393" t="s">
        <v>617</v>
      </c>
      <c r="J312" s="393" t="s">
        <v>131</v>
      </c>
      <c r="K312" s="393" t="s">
        <v>2146</v>
      </c>
      <c r="L312" s="393" t="s">
        <v>2130</v>
      </c>
      <c r="M312" s="396"/>
      <c r="N312" s="392"/>
      <c r="O312" s="408">
        <v>3</v>
      </c>
      <c r="P312" s="14">
        <v>129619</v>
      </c>
      <c r="Q312" s="14">
        <v>129619</v>
      </c>
      <c r="R312" s="576">
        <v>52</v>
      </c>
      <c r="S312" s="391">
        <v>32</v>
      </c>
      <c r="T312" s="382">
        <v>8</v>
      </c>
      <c r="U312" s="382">
        <v>13</v>
      </c>
      <c r="V312" s="423">
        <v>6</v>
      </c>
      <c r="W312" s="1882">
        <v>6</v>
      </c>
      <c r="X312" s="382">
        <f t="shared" si="741"/>
        <v>13</v>
      </c>
      <c r="Y312" s="423">
        <v>0</v>
      </c>
      <c r="Z312" s="1882">
        <v>6</v>
      </c>
      <c r="AA312" s="382">
        <f t="shared" si="725"/>
        <v>7</v>
      </c>
      <c r="AB312" s="423">
        <v>16</v>
      </c>
      <c r="AC312" s="1882">
        <v>6</v>
      </c>
      <c r="AD312" s="569">
        <v>1.875</v>
      </c>
      <c r="AE312" s="569">
        <v>1.875</v>
      </c>
      <c r="AF312" s="382">
        <f t="shared" ref="AF312:AF341" si="800">IF($AD312&lt;=1,$AD312*BI312,IF($AD312&lt;=2,BI312+(($AD312-1)*BJ312),BI312+BJ312+BK312))</f>
        <v>11.25</v>
      </c>
      <c r="AG312" s="382">
        <f t="shared" ref="AG312:AG341" si="801">IF($AD312&lt;=1,$AD312*BJ312,IF($AD312&lt;=2,BJ312+(($AD312-1)*BK312),BJ312+BK312+BL312))</f>
        <v>9.5</v>
      </c>
      <c r="AH312" s="382">
        <f t="shared" ref="AH312:AH341" si="802">IF($AD312&lt;=1,$AD312*BK312,IF($AD312&lt;=2,BK312+(($AD312-1)*BL312),BK312+BL312+BM312))</f>
        <v>7.5</v>
      </c>
      <c r="AI312" s="382">
        <f t="shared" ref="AI312:AI341" si="803">IF($AD312&lt;=1,$AD312*BL312,IF($AD312&lt;=2,BL312+(($AD312-1)*BM312),BL312+BM312+BN312))</f>
        <v>8.375</v>
      </c>
      <c r="AJ312" s="382">
        <f t="shared" ref="AJ312:AJ341" si="804">IF($AD312&lt;=1,$AD312*BM312,IF($AD312&lt;=2,BM312+(($AD312-1)*BN312),BM312+BN312+BO312))</f>
        <v>12</v>
      </c>
      <c r="AK312" s="382">
        <f t="shared" ref="AK312:AK341" si="805">IF($AE312&lt;=1,$AE312*BN312,IF($AE312&lt;=2,BN312+(($AE312-1)*BO312),BN312+BO312+BP312))</f>
        <v>12.375</v>
      </c>
      <c r="AL312" s="382">
        <f t="shared" ref="AL312:AL341" si="806">IF($AE312&lt;=1,$AE312*BO312,IF($AE312&lt;=2,BO312+(($AE312-1)*BP312),BO312+BP312+BQ312))</f>
        <v>10.25</v>
      </c>
      <c r="AM312" s="382">
        <f t="shared" ref="AM312:AM341" si="807">IF($AE312&lt;=1,$AE312*BP312,IF($AE312&lt;=2,BP312+(($AE312-1)*BQ312),BP312+BQ312+BR312))</f>
        <v>11.25</v>
      </c>
      <c r="AN312" s="453">
        <f t="shared" ref="AN312:AN341" si="808">IF($AD312&lt;=1,$AD312*BQ312,IF($AD312&lt;=2,BQ312+(($AD312-1)*BR312),BQ312+BR312+BS312))</f>
        <v>11.25</v>
      </c>
      <c r="AO312" s="457">
        <f t="shared" ref="AO312:AO341" si="809">ROUND(IF(CC312-BH312-AF312&gt;0,0,AF312+BH312-CC312),0)</f>
        <v>8</v>
      </c>
      <c r="AP312" s="455">
        <f t="shared" ref="AP312:AP341" si="810">ROUND(IF(CD312-BI312-AG312&gt;0,0,AG312+BI312-CD312),0)</f>
        <v>5</v>
      </c>
      <c r="AQ312" s="383">
        <f t="shared" ref="AQ312:AQ341" si="811">ROUND(IF(CE312-BJ312-AH312&gt;0,0,AH312+BJ312-CE312),0)</f>
        <v>4</v>
      </c>
      <c r="AR312" s="383">
        <f t="shared" ref="AR312:AR341" si="812">ROUND(IF(CF312-BK312-AI312&gt;0,0,AI312+BK312-CF312),0)</f>
        <v>4</v>
      </c>
      <c r="AS312" s="383">
        <f t="shared" ref="AS312:AS341" si="813">ROUND(IF(CG312-BL312-AJ312&gt;0,0,AJ312+BL312-CG312),0)</f>
        <v>8</v>
      </c>
      <c r="AT312" s="383">
        <f t="shared" ref="AT312:AT341" si="814">ROUND(IF(CH312-BM312-AK312&gt;0,0,AK312+BM312-CH312),0)</f>
        <v>5</v>
      </c>
      <c r="AU312" s="383">
        <f t="shared" ref="AU312:AU341" si="815">ROUND(IF(CI312-BN312-AL312&gt;0,0,AL312+BN312-CI312),0)</f>
        <v>6</v>
      </c>
      <c r="AV312" s="383">
        <f t="shared" ref="AV312:AV341" si="816">ROUND(IF(CJ312-BO312-AM312&gt;0,0,AM312+BO312-CJ312),0)</f>
        <v>6</v>
      </c>
      <c r="AW312" s="383">
        <f t="shared" ref="AW312:AW341" si="817">ROUND(IF(CK312-BP312-AN312&gt;0,0,AN312+BP312-CK312),0)</f>
        <v>6</v>
      </c>
      <c r="AX312" s="383">
        <f t="shared" si="726"/>
        <v>35</v>
      </c>
      <c r="AY312" s="383">
        <v>8</v>
      </c>
      <c r="AZ312" s="383">
        <f t="shared" si="740"/>
        <v>0</v>
      </c>
      <c r="BA312" s="382">
        <f t="shared" si="727"/>
        <v>17</v>
      </c>
      <c r="BB312" s="423">
        <v>0</v>
      </c>
      <c r="BC312" s="506">
        <f t="shared" si="720"/>
        <v>6</v>
      </c>
      <c r="BD312" s="382">
        <f t="shared" si="721"/>
        <v>6</v>
      </c>
      <c r="BE312" s="453">
        <f t="shared" si="722"/>
        <v>6</v>
      </c>
      <c r="BF312" s="382">
        <f t="shared" si="728"/>
        <v>-25</v>
      </c>
      <c r="BG312" s="1882">
        <v>6</v>
      </c>
      <c r="BH312" s="1882">
        <v>8</v>
      </c>
      <c r="BI312" s="1882">
        <v>6</v>
      </c>
      <c r="BJ312" s="1882">
        <v>6</v>
      </c>
      <c r="BK312" s="1882">
        <v>4</v>
      </c>
      <c r="BL312" s="1882">
        <v>4</v>
      </c>
      <c r="BM312" s="1882">
        <v>5</v>
      </c>
      <c r="BN312" s="1882">
        <v>8</v>
      </c>
      <c r="BO312" s="1882">
        <v>5</v>
      </c>
      <c r="BP312" s="1882">
        <v>6</v>
      </c>
      <c r="BQ312" s="1882">
        <v>6</v>
      </c>
      <c r="BR312" s="1882">
        <v>6</v>
      </c>
      <c r="BS312" s="1882">
        <v>6</v>
      </c>
      <c r="BT312" s="13"/>
      <c r="BU312" s="384">
        <f t="shared" si="729"/>
        <v>2.1666666666666665</v>
      </c>
      <c r="BV312" s="385">
        <f t="shared" si="730"/>
        <v>2.1666666666666665</v>
      </c>
      <c r="BW312" s="386">
        <f t="shared" si="731"/>
        <v>1.1666666666666667</v>
      </c>
      <c r="BX312" s="3"/>
      <c r="BY312" s="387">
        <f t="shared" si="723"/>
        <v>13</v>
      </c>
      <c r="BZ312" s="382">
        <f t="shared" si="732"/>
        <v>13</v>
      </c>
      <c r="CA312" s="382">
        <f t="shared" si="733"/>
        <v>7</v>
      </c>
      <c r="CB312" s="382">
        <f t="shared" si="734"/>
        <v>17</v>
      </c>
      <c r="CC312" s="382">
        <f t="shared" si="788"/>
        <v>11</v>
      </c>
      <c r="CD312" s="382">
        <f t="shared" si="789"/>
        <v>11</v>
      </c>
      <c r="CE312" s="382">
        <f t="shared" si="790"/>
        <v>10</v>
      </c>
      <c r="CF312" s="382">
        <f t="shared" si="791"/>
        <v>8</v>
      </c>
      <c r="CG312" s="382">
        <f t="shared" si="792"/>
        <v>8</v>
      </c>
      <c r="CH312" s="382">
        <f t="shared" si="793"/>
        <v>12</v>
      </c>
      <c r="CI312" s="382">
        <f t="shared" si="794"/>
        <v>12</v>
      </c>
      <c r="CJ312" s="382">
        <f t="shared" si="795"/>
        <v>10</v>
      </c>
      <c r="CK312" s="388">
        <f t="shared" si="796"/>
        <v>11</v>
      </c>
      <c r="CL312" s="3"/>
      <c r="CM312" s="384">
        <f t="shared" si="724"/>
        <v>6</v>
      </c>
      <c r="CN312" s="385">
        <f t="shared" si="735"/>
        <v>0</v>
      </c>
      <c r="CO312" s="385">
        <f t="shared" ref="CO312:CO345" si="818">AB312</f>
        <v>16</v>
      </c>
      <c r="CP312" s="385">
        <f t="shared" ref="CP312:CP341" si="819">BB312</f>
        <v>0</v>
      </c>
      <c r="CQ312" s="385">
        <f t="shared" ref="CQ312:CQ341" si="820">AO312</f>
        <v>8</v>
      </c>
      <c r="CR312" s="385">
        <f t="shared" ref="CR312:CR341" si="821">AP312</f>
        <v>5</v>
      </c>
      <c r="CS312" s="385">
        <f t="shared" ref="CS312:CS341" si="822">AQ312</f>
        <v>4</v>
      </c>
      <c r="CT312" s="385">
        <f t="shared" ref="CT312:CT341" si="823">AR312</f>
        <v>4</v>
      </c>
      <c r="CU312" s="385">
        <f t="shared" ref="CU312:CU341" si="824">AS312</f>
        <v>8</v>
      </c>
      <c r="CV312" s="385">
        <f t="shared" ref="CV312:CV341" si="825">AT312</f>
        <v>5</v>
      </c>
      <c r="CW312" s="385">
        <f t="shared" ref="CW312:CW341" si="826">AU312</f>
        <v>6</v>
      </c>
      <c r="CX312" s="386">
        <f t="shared" ref="CX312:CX341" si="827">AV312</f>
        <v>6</v>
      </c>
      <c r="CY312" s="3"/>
      <c r="CZ312" s="586">
        <v>134</v>
      </c>
      <c r="DA312" s="582">
        <v>54</v>
      </c>
      <c r="DB312" s="391">
        <v>111</v>
      </c>
      <c r="DC312" s="576">
        <v>52</v>
      </c>
      <c r="DD312" s="389">
        <v>9</v>
      </c>
      <c r="DE312" s="390">
        <v>7</v>
      </c>
      <c r="DF312" s="390">
        <v>8</v>
      </c>
      <c r="DG312" s="390">
        <v>0</v>
      </c>
      <c r="DH312" s="390">
        <f t="shared" si="736"/>
        <v>8</v>
      </c>
      <c r="DI312" s="390"/>
      <c r="DJ312" s="390"/>
      <c r="DK312" s="390"/>
      <c r="DL312" s="390"/>
      <c r="DM312" s="390"/>
      <c r="DN312" s="390"/>
      <c r="DO312" s="390"/>
      <c r="DP312" s="391">
        <f t="shared" si="737"/>
        <v>32</v>
      </c>
      <c r="DQ312" s="376"/>
      <c r="DR312" s="376"/>
      <c r="DS312" s="385">
        <v>3</v>
      </c>
      <c r="DT312" s="385">
        <v>2</v>
      </c>
      <c r="DU312" s="385">
        <v>694</v>
      </c>
      <c r="DV312" s="385" t="s">
        <v>2620</v>
      </c>
      <c r="DW312" s="385">
        <v>70</v>
      </c>
      <c r="DX312" s="385" t="s">
        <v>2678</v>
      </c>
      <c r="DY312" s="385">
        <v>0</v>
      </c>
      <c r="DZ312" s="14">
        <v>129619</v>
      </c>
      <c r="EA312" s="426"/>
      <c r="EB312" s="398">
        <v>20</v>
      </c>
      <c r="EC312" s="398" t="s">
        <v>1369</v>
      </c>
      <c r="ED312" s="398" t="s">
        <v>1370</v>
      </c>
      <c r="EF312" s="601">
        <f t="shared" si="738"/>
        <v>65</v>
      </c>
      <c r="EG312" s="597">
        <f t="shared" si="739"/>
        <v>6</v>
      </c>
      <c r="EI312" s="605">
        <f t="shared" si="772"/>
        <v>43</v>
      </c>
    </row>
    <row r="313" spans="1:139" s="372" customFormat="1" ht="16.149999999999999" hidden="1" customHeight="1">
      <c r="A313" s="573" t="s">
        <v>1246</v>
      </c>
      <c r="B313" s="531" t="s">
        <v>618</v>
      </c>
      <c r="C313" s="532" t="s">
        <v>1322</v>
      </c>
      <c r="D313" s="533" t="s">
        <v>51</v>
      </c>
      <c r="E313" s="536" t="s">
        <v>619</v>
      </c>
      <c r="F313" s="536" t="s">
        <v>616</v>
      </c>
      <c r="G313" s="536">
        <v>84</v>
      </c>
      <c r="H313" s="536" t="s">
        <v>250</v>
      </c>
      <c r="I313" s="536" t="s">
        <v>617</v>
      </c>
      <c r="J313" s="393" t="s">
        <v>131</v>
      </c>
      <c r="K313" s="393" t="s">
        <v>2147</v>
      </c>
      <c r="L313" s="393" t="s">
        <v>2130</v>
      </c>
      <c r="M313" s="396"/>
      <c r="N313" s="392">
        <v>42977</v>
      </c>
      <c r="O313" s="408">
        <v>3</v>
      </c>
      <c r="P313" s="14">
        <v>116608</v>
      </c>
      <c r="Q313" s="14">
        <v>116608</v>
      </c>
      <c r="R313" s="576">
        <v>576</v>
      </c>
      <c r="S313" s="391">
        <v>208</v>
      </c>
      <c r="T313" s="382">
        <v>79</v>
      </c>
      <c r="U313" s="382">
        <v>48</v>
      </c>
      <c r="V313" s="423">
        <v>16</v>
      </c>
      <c r="W313" s="1882">
        <v>40</v>
      </c>
      <c r="X313" s="382">
        <f t="shared" si="741"/>
        <v>24</v>
      </c>
      <c r="Y313" s="423">
        <v>42</v>
      </c>
      <c r="Z313" s="1882">
        <v>40</v>
      </c>
      <c r="AA313" s="382">
        <f t="shared" si="725"/>
        <v>26</v>
      </c>
      <c r="AB313" s="423">
        <v>70</v>
      </c>
      <c r="AC313" s="1882">
        <v>40</v>
      </c>
      <c r="AD313" s="569">
        <v>1.875</v>
      </c>
      <c r="AE313" s="569">
        <v>1.875</v>
      </c>
      <c r="AF313" s="382">
        <f t="shared" si="800"/>
        <v>95</v>
      </c>
      <c r="AG313" s="382">
        <f t="shared" si="801"/>
        <v>59.25</v>
      </c>
      <c r="AH313" s="382">
        <f t="shared" si="802"/>
        <v>50</v>
      </c>
      <c r="AI313" s="382">
        <f t="shared" si="803"/>
        <v>65.25</v>
      </c>
      <c r="AJ313" s="382">
        <f t="shared" si="804"/>
        <v>71.25</v>
      </c>
      <c r="AK313" s="382">
        <f t="shared" si="805"/>
        <v>75.625</v>
      </c>
      <c r="AL313" s="382">
        <f t="shared" si="806"/>
        <v>78</v>
      </c>
      <c r="AM313" s="382">
        <f t="shared" si="807"/>
        <v>76.75</v>
      </c>
      <c r="AN313" s="453">
        <f t="shared" si="808"/>
        <v>81.375</v>
      </c>
      <c r="AO313" s="457">
        <f t="shared" si="809"/>
        <v>69</v>
      </c>
      <c r="AP313" s="455">
        <f t="shared" si="810"/>
        <v>24</v>
      </c>
      <c r="AQ313" s="383">
        <f t="shared" si="811"/>
        <v>31</v>
      </c>
      <c r="AR313" s="383">
        <f t="shared" si="812"/>
        <v>37</v>
      </c>
      <c r="AS313" s="383">
        <f t="shared" si="813"/>
        <v>38</v>
      </c>
      <c r="AT313" s="383">
        <f t="shared" si="814"/>
        <v>43</v>
      </c>
      <c r="AU313" s="383">
        <f t="shared" si="815"/>
        <v>40</v>
      </c>
      <c r="AV313" s="383">
        <f t="shared" si="816"/>
        <v>42</v>
      </c>
      <c r="AW313" s="383">
        <f t="shared" si="817"/>
        <v>44</v>
      </c>
      <c r="AX313" s="383">
        <f t="shared" si="726"/>
        <v>230</v>
      </c>
      <c r="AY313" s="383">
        <v>69</v>
      </c>
      <c r="AZ313" s="383">
        <f t="shared" si="740"/>
        <v>0</v>
      </c>
      <c r="BA313" s="382">
        <f t="shared" si="727"/>
        <v>56</v>
      </c>
      <c r="BB313" s="423">
        <v>54</v>
      </c>
      <c r="BC313" s="506">
        <f t="shared" si="720"/>
        <v>40</v>
      </c>
      <c r="BD313" s="382">
        <f t="shared" si="721"/>
        <v>40</v>
      </c>
      <c r="BE313" s="453">
        <f t="shared" si="722"/>
        <v>40</v>
      </c>
      <c r="BF313" s="382">
        <f t="shared" si="728"/>
        <v>-216</v>
      </c>
      <c r="BG313" s="1882">
        <v>40</v>
      </c>
      <c r="BH313" s="1882">
        <v>44</v>
      </c>
      <c r="BI313" s="1882">
        <v>60</v>
      </c>
      <c r="BJ313" s="1882">
        <v>40</v>
      </c>
      <c r="BK313" s="1882">
        <v>22</v>
      </c>
      <c r="BL313" s="1882">
        <v>32</v>
      </c>
      <c r="BM313" s="1882">
        <v>38</v>
      </c>
      <c r="BN313" s="1882">
        <v>38</v>
      </c>
      <c r="BO313" s="1882">
        <v>43</v>
      </c>
      <c r="BP313" s="1882">
        <v>40</v>
      </c>
      <c r="BQ313" s="1882">
        <v>42</v>
      </c>
      <c r="BR313" s="1882">
        <v>45</v>
      </c>
      <c r="BS313" s="1882">
        <v>48</v>
      </c>
      <c r="BT313" s="13"/>
      <c r="BU313" s="384">
        <f t="shared" si="729"/>
        <v>1.2</v>
      </c>
      <c r="BV313" s="385">
        <f t="shared" si="730"/>
        <v>0.6</v>
      </c>
      <c r="BW313" s="386">
        <f t="shared" si="731"/>
        <v>0.65</v>
      </c>
      <c r="BX313" s="3"/>
      <c r="BY313" s="387">
        <f t="shared" si="723"/>
        <v>48</v>
      </c>
      <c r="BZ313" s="382">
        <f t="shared" si="732"/>
        <v>24</v>
      </c>
      <c r="CA313" s="382">
        <f t="shared" si="733"/>
        <v>26</v>
      </c>
      <c r="CB313" s="382">
        <f t="shared" si="734"/>
        <v>56</v>
      </c>
      <c r="CC313" s="382">
        <f t="shared" si="788"/>
        <v>70</v>
      </c>
      <c r="CD313" s="382">
        <f t="shared" si="789"/>
        <v>95</v>
      </c>
      <c r="CE313" s="382">
        <f t="shared" si="790"/>
        <v>59</v>
      </c>
      <c r="CF313" s="382">
        <f t="shared" si="791"/>
        <v>50</v>
      </c>
      <c r="CG313" s="382">
        <f t="shared" si="792"/>
        <v>65</v>
      </c>
      <c r="CH313" s="382">
        <f t="shared" si="793"/>
        <v>71</v>
      </c>
      <c r="CI313" s="382">
        <f t="shared" si="794"/>
        <v>76</v>
      </c>
      <c r="CJ313" s="382">
        <f t="shared" si="795"/>
        <v>78</v>
      </c>
      <c r="CK313" s="388">
        <f t="shared" si="796"/>
        <v>77</v>
      </c>
      <c r="CL313" s="3"/>
      <c r="CM313" s="384">
        <f t="shared" si="724"/>
        <v>16</v>
      </c>
      <c r="CN313" s="385">
        <f t="shared" si="735"/>
        <v>42</v>
      </c>
      <c r="CO313" s="385">
        <f t="shared" si="818"/>
        <v>70</v>
      </c>
      <c r="CP313" s="385">
        <f t="shared" si="819"/>
        <v>54</v>
      </c>
      <c r="CQ313" s="385">
        <f t="shared" si="820"/>
        <v>69</v>
      </c>
      <c r="CR313" s="385">
        <f t="shared" si="821"/>
        <v>24</v>
      </c>
      <c r="CS313" s="385">
        <f t="shared" si="822"/>
        <v>31</v>
      </c>
      <c r="CT313" s="385">
        <f t="shared" si="823"/>
        <v>37</v>
      </c>
      <c r="CU313" s="385">
        <f t="shared" si="824"/>
        <v>38</v>
      </c>
      <c r="CV313" s="385">
        <f t="shared" si="825"/>
        <v>43</v>
      </c>
      <c r="CW313" s="385">
        <f t="shared" si="826"/>
        <v>40</v>
      </c>
      <c r="CX313" s="386">
        <f t="shared" si="827"/>
        <v>42</v>
      </c>
      <c r="CY313" s="3"/>
      <c r="CZ313" s="586">
        <v>578</v>
      </c>
      <c r="DA313" s="582">
        <v>713</v>
      </c>
      <c r="DB313" s="391">
        <v>462</v>
      </c>
      <c r="DC313" s="576">
        <v>576</v>
      </c>
      <c r="DD313" s="389">
        <v>18</v>
      </c>
      <c r="DE313" s="390">
        <v>21</v>
      </c>
      <c r="DF313" s="390">
        <v>64</v>
      </c>
      <c r="DG313" s="390">
        <v>26</v>
      </c>
      <c r="DH313" s="390">
        <f t="shared" si="736"/>
        <v>79</v>
      </c>
      <c r="DI313" s="390"/>
      <c r="DJ313" s="390"/>
      <c r="DK313" s="390"/>
      <c r="DL313" s="390"/>
      <c r="DM313" s="390"/>
      <c r="DN313" s="390"/>
      <c r="DO313" s="390"/>
      <c r="DP313" s="391">
        <f t="shared" si="737"/>
        <v>208</v>
      </c>
      <c r="DQ313" s="376"/>
      <c r="DR313" s="376"/>
      <c r="DS313" s="385">
        <v>2</v>
      </c>
      <c r="DT313" s="385">
        <v>2</v>
      </c>
      <c r="DU313" s="385">
        <v>958</v>
      </c>
      <c r="DV313" s="385" t="s">
        <v>2620</v>
      </c>
      <c r="DW313" s="385">
        <v>70</v>
      </c>
      <c r="DX313" s="385" t="s">
        <v>2678</v>
      </c>
      <c r="DY313" s="385">
        <v>0</v>
      </c>
      <c r="DZ313" s="14">
        <v>116608</v>
      </c>
      <c r="EA313" s="426"/>
      <c r="EB313" s="398">
        <v>19</v>
      </c>
      <c r="EC313" s="398" t="s">
        <v>1369</v>
      </c>
      <c r="ED313" s="398" t="s">
        <v>1370</v>
      </c>
      <c r="EF313" s="601">
        <f t="shared" si="738"/>
        <v>36</v>
      </c>
      <c r="EG313" s="597">
        <f t="shared" si="739"/>
        <v>40</v>
      </c>
      <c r="EI313" s="605">
        <f t="shared" si="772"/>
        <v>309</v>
      </c>
    </row>
    <row r="314" spans="1:139" s="372" customFormat="1" ht="16.149999999999999" hidden="1" customHeight="1">
      <c r="A314" s="573" t="s">
        <v>1246</v>
      </c>
      <c r="B314" s="411" t="s">
        <v>620</v>
      </c>
      <c r="C314" s="521" t="s">
        <v>620</v>
      </c>
      <c r="D314" s="412" t="s">
        <v>51</v>
      </c>
      <c r="E314" s="394" t="s">
        <v>621</v>
      </c>
      <c r="F314" s="394" t="s">
        <v>616</v>
      </c>
      <c r="G314" s="397">
        <v>85</v>
      </c>
      <c r="H314" s="394" t="s">
        <v>250</v>
      </c>
      <c r="I314" s="394" t="s">
        <v>617</v>
      </c>
      <c r="J314" s="394" t="s">
        <v>131</v>
      </c>
      <c r="K314" s="393" t="s">
        <v>2146</v>
      </c>
      <c r="L314" s="393" t="s">
        <v>2130</v>
      </c>
      <c r="M314" s="396"/>
      <c r="N314" s="392"/>
      <c r="O314" s="408">
        <v>3</v>
      </c>
      <c r="P314" s="14">
        <v>135995</v>
      </c>
      <c r="Q314" s="14">
        <v>135995</v>
      </c>
      <c r="R314" s="576">
        <v>11</v>
      </c>
      <c r="S314" s="391">
        <v>4</v>
      </c>
      <c r="T314" s="382">
        <v>0</v>
      </c>
      <c r="U314" s="382">
        <v>0</v>
      </c>
      <c r="V314" s="423">
        <v>0</v>
      </c>
      <c r="W314" s="1882">
        <v>0</v>
      </c>
      <c r="X314" s="382">
        <f t="shared" si="741"/>
        <v>0</v>
      </c>
      <c r="Y314" s="423">
        <v>0</v>
      </c>
      <c r="Z314" s="1882">
        <v>0</v>
      </c>
      <c r="AA314" s="382">
        <f t="shared" si="725"/>
        <v>0</v>
      </c>
      <c r="AB314" s="423">
        <v>0</v>
      </c>
      <c r="AC314" s="1882">
        <v>0</v>
      </c>
      <c r="AD314" s="569">
        <v>1.875</v>
      </c>
      <c r="AE314" s="569">
        <v>1.875</v>
      </c>
      <c r="AF314" s="382">
        <f t="shared" si="800"/>
        <v>0</v>
      </c>
      <c r="AG314" s="382">
        <f t="shared" si="801"/>
        <v>0</v>
      </c>
      <c r="AH314" s="382">
        <f t="shared" si="802"/>
        <v>0</v>
      </c>
      <c r="AI314" s="382">
        <f t="shared" si="803"/>
        <v>0</v>
      </c>
      <c r="AJ314" s="382">
        <f t="shared" si="804"/>
        <v>0</v>
      </c>
      <c r="AK314" s="382">
        <f t="shared" si="805"/>
        <v>0</v>
      </c>
      <c r="AL314" s="382">
        <f t="shared" si="806"/>
        <v>0</v>
      </c>
      <c r="AM314" s="382">
        <f t="shared" si="807"/>
        <v>0</v>
      </c>
      <c r="AN314" s="453">
        <f t="shared" si="808"/>
        <v>0</v>
      </c>
      <c r="AO314" s="457">
        <f t="shared" si="809"/>
        <v>0</v>
      </c>
      <c r="AP314" s="455">
        <f t="shared" si="810"/>
        <v>0</v>
      </c>
      <c r="AQ314" s="383">
        <f t="shared" si="811"/>
        <v>0</v>
      </c>
      <c r="AR314" s="383">
        <f t="shared" si="812"/>
        <v>0</v>
      </c>
      <c r="AS314" s="383">
        <f t="shared" si="813"/>
        <v>0</v>
      </c>
      <c r="AT314" s="383">
        <f t="shared" si="814"/>
        <v>0</v>
      </c>
      <c r="AU314" s="383">
        <f t="shared" si="815"/>
        <v>0</v>
      </c>
      <c r="AV314" s="383">
        <f t="shared" si="816"/>
        <v>0</v>
      </c>
      <c r="AW314" s="383">
        <f t="shared" si="817"/>
        <v>0</v>
      </c>
      <c r="AX314" s="383">
        <f t="shared" si="726"/>
        <v>0</v>
      </c>
      <c r="AY314" s="383">
        <v>0</v>
      </c>
      <c r="AZ314" s="383">
        <f t="shared" si="740"/>
        <v>0</v>
      </c>
      <c r="BA314" s="382">
        <f t="shared" si="727"/>
        <v>0</v>
      </c>
      <c r="BB314" s="423">
        <v>0</v>
      </c>
      <c r="BC314" s="506">
        <f t="shared" si="720"/>
        <v>0</v>
      </c>
      <c r="BD314" s="382">
        <f t="shared" si="721"/>
        <v>0</v>
      </c>
      <c r="BE314" s="453">
        <f t="shared" si="722"/>
        <v>0</v>
      </c>
      <c r="BF314" s="382">
        <f t="shared" si="728"/>
        <v>0</v>
      </c>
      <c r="BG314" s="1882">
        <v>0</v>
      </c>
      <c r="BH314" s="1882">
        <v>0</v>
      </c>
      <c r="BI314" s="1882">
        <v>0</v>
      </c>
      <c r="BJ314" s="1882">
        <v>0</v>
      </c>
      <c r="BK314" s="1882">
        <v>0</v>
      </c>
      <c r="BL314" s="1882">
        <v>0</v>
      </c>
      <c r="BM314" s="1882">
        <v>0</v>
      </c>
      <c r="BN314" s="1882">
        <v>0</v>
      </c>
      <c r="BO314" s="1882">
        <v>0</v>
      </c>
      <c r="BP314" s="1882">
        <v>0</v>
      </c>
      <c r="BQ314" s="1882">
        <v>0</v>
      </c>
      <c r="BR314" s="1882">
        <v>0</v>
      </c>
      <c r="BS314" s="1882">
        <v>0</v>
      </c>
      <c r="BT314" s="13"/>
      <c r="BU314" s="384">
        <f t="shared" si="729"/>
        <v>0</v>
      </c>
      <c r="BV314" s="385">
        <f t="shared" si="730"/>
        <v>0</v>
      </c>
      <c r="BW314" s="386">
        <f t="shared" si="731"/>
        <v>0</v>
      </c>
      <c r="BX314" s="3"/>
      <c r="BY314" s="387">
        <f t="shared" si="723"/>
        <v>0</v>
      </c>
      <c r="BZ314" s="382">
        <f t="shared" si="732"/>
        <v>0</v>
      </c>
      <c r="CA314" s="382">
        <f t="shared" si="733"/>
        <v>0</v>
      </c>
      <c r="CB314" s="382">
        <f t="shared" si="734"/>
        <v>0</v>
      </c>
      <c r="CC314" s="382">
        <f t="shared" si="788"/>
        <v>0</v>
      </c>
      <c r="CD314" s="382">
        <f t="shared" si="789"/>
        <v>0</v>
      </c>
      <c r="CE314" s="382">
        <f t="shared" si="790"/>
        <v>0</v>
      </c>
      <c r="CF314" s="382">
        <f t="shared" si="791"/>
        <v>0</v>
      </c>
      <c r="CG314" s="382">
        <f t="shared" si="792"/>
        <v>0</v>
      </c>
      <c r="CH314" s="382">
        <f t="shared" si="793"/>
        <v>0</v>
      </c>
      <c r="CI314" s="382">
        <f t="shared" si="794"/>
        <v>0</v>
      </c>
      <c r="CJ314" s="382">
        <f t="shared" si="795"/>
        <v>0</v>
      </c>
      <c r="CK314" s="388">
        <f t="shared" si="796"/>
        <v>0</v>
      </c>
      <c r="CL314" s="3"/>
      <c r="CM314" s="384">
        <f t="shared" si="724"/>
        <v>0</v>
      </c>
      <c r="CN314" s="385">
        <f t="shared" si="735"/>
        <v>0</v>
      </c>
      <c r="CO314" s="385">
        <f t="shared" si="818"/>
        <v>0</v>
      </c>
      <c r="CP314" s="385">
        <f t="shared" si="819"/>
        <v>0</v>
      </c>
      <c r="CQ314" s="385">
        <f t="shared" si="820"/>
        <v>0</v>
      </c>
      <c r="CR314" s="385">
        <f t="shared" si="821"/>
        <v>0</v>
      </c>
      <c r="CS314" s="385">
        <f t="shared" si="822"/>
        <v>0</v>
      </c>
      <c r="CT314" s="385">
        <f t="shared" si="823"/>
        <v>0</v>
      </c>
      <c r="CU314" s="385">
        <f t="shared" si="824"/>
        <v>0</v>
      </c>
      <c r="CV314" s="385">
        <f t="shared" si="825"/>
        <v>0</v>
      </c>
      <c r="CW314" s="385">
        <f t="shared" si="826"/>
        <v>0</v>
      </c>
      <c r="CX314" s="386">
        <f t="shared" si="827"/>
        <v>0</v>
      </c>
      <c r="CY314" s="3"/>
      <c r="CZ314" s="586">
        <v>34</v>
      </c>
      <c r="DA314" s="582">
        <v>51</v>
      </c>
      <c r="DB314" s="391">
        <v>53</v>
      </c>
      <c r="DC314" s="576">
        <v>11</v>
      </c>
      <c r="DD314" s="389">
        <v>0</v>
      </c>
      <c r="DE314" s="390">
        <v>0</v>
      </c>
      <c r="DF314" s="390">
        <v>4</v>
      </c>
      <c r="DG314" s="390">
        <v>0</v>
      </c>
      <c r="DH314" s="390">
        <f t="shared" si="736"/>
        <v>0</v>
      </c>
      <c r="DI314" s="390"/>
      <c r="DJ314" s="390"/>
      <c r="DK314" s="390"/>
      <c r="DL314" s="390"/>
      <c r="DM314" s="390"/>
      <c r="DN314" s="390"/>
      <c r="DO314" s="390"/>
      <c r="DP314" s="391">
        <f t="shared" si="737"/>
        <v>4</v>
      </c>
      <c r="DQ314" s="376"/>
      <c r="DR314" s="376"/>
      <c r="DS314" s="385">
        <v>2</v>
      </c>
      <c r="DT314" s="385">
        <v>2</v>
      </c>
      <c r="DU314" s="385">
        <v>691</v>
      </c>
      <c r="DV314" s="385" t="s">
        <v>2620</v>
      </c>
      <c r="DW314" s="385">
        <v>70</v>
      </c>
      <c r="DX314" s="385" t="s">
        <v>2678</v>
      </c>
      <c r="DY314" s="385">
        <v>0</v>
      </c>
      <c r="DZ314" s="14">
        <v>135995</v>
      </c>
      <c r="EA314" s="426"/>
      <c r="EB314" s="398">
        <v>20</v>
      </c>
      <c r="EC314" s="398" t="s">
        <v>1369</v>
      </c>
      <c r="ED314" s="398" t="s">
        <v>1370</v>
      </c>
      <c r="EF314" s="601" t="str">
        <f t="shared" si="738"/>
        <v>ok</v>
      </c>
      <c r="EG314" s="597">
        <f t="shared" si="739"/>
        <v>0</v>
      </c>
      <c r="EI314" s="605">
        <f t="shared" si="772"/>
        <v>0</v>
      </c>
    </row>
    <row r="315" spans="1:139" s="372" customFormat="1" ht="16.149999999999999" hidden="1" customHeight="1">
      <c r="A315" s="573" t="s">
        <v>1246</v>
      </c>
      <c r="B315" s="531" t="s">
        <v>2109</v>
      </c>
      <c r="C315" s="532" t="s">
        <v>620</v>
      </c>
      <c r="D315" s="533" t="s">
        <v>51</v>
      </c>
      <c r="E315" s="393" t="s">
        <v>621</v>
      </c>
      <c r="F315" s="393" t="s">
        <v>616</v>
      </c>
      <c r="G315" s="395">
        <v>89</v>
      </c>
      <c r="H315" s="393" t="s">
        <v>2110</v>
      </c>
      <c r="I315" s="393" t="s">
        <v>617</v>
      </c>
      <c r="J315" s="393" t="s">
        <v>131</v>
      </c>
      <c r="K315" s="393" t="s">
        <v>2146</v>
      </c>
      <c r="L315" s="393" t="s">
        <v>2130</v>
      </c>
      <c r="M315" s="396"/>
      <c r="N315" s="392">
        <v>45687</v>
      </c>
      <c r="O315" s="408">
        <v>3</v>
      </c>
      <c r="P315" s="14">
        <v>136218</v>
      </c>
      <c r="Q315" s="14">
        <v>136218</v>
      </c>
      <c r="R315" s="576">
        <v>14</v>
      </c>
      <c r="S315" s="391">
        <v>2</v>
      </c>
      <c r="T315" s="382">
        <v>0</v>
      </c>
      <c r="U315" s="382">
        <v>0</v>
      </c>
      <c r="V315" s="423">
        <v>2</v>
      </c>
      <c r="W315" s="1882">
        <v>2</v>
      </c>
      <c r="X315" s="382">
        <f t="shared" si="741"/>
        <v>0</v>
      </c>
      <c r="Y315" s="423">
        <v>0</v>
      </c>
      <c r="Z315" s="1882">
        <v>0</v>
      </c>
      <c r="AA315" s="382">
        <f t="shared" si="725"/>
        <v>0</v>
      </c>
      <c r="AB315" s="423">
        <v>0</v>
      </c>
      <c r="AC315" s="1882">
        <v>0</v>
      </c>
      <c r="AD315" s="569">
        <v>1.875</v>
      </c>
      <c r="AE315" s="569">
        <v>1.875</v>
      </c>
      <c r="AF315" s="382">
        <f t="shared" si="800"/>
        <v>0</v>
      </c>
      <c r="AG315" s="382">
        <f t="shared" si="801"/>
        <v>0.875</v>
      </c>
      <c r="AH315" s="382">
        <f t="shared" si="802"/>
        <v>1</v>
      </c>
      <c r="AI315" s="382">
        <f t="shared" si="803"/>
        <v>0</v>
      </c>
      <c r="AJ315" s="382">
        <f t="shared" si="804"/>
        <v>0</v>
      </c>
      <c r="AK315" s="382">
        <f t="shared" si="805"/>
        <v>0</v>
      </c>
      <c r="AL315" s="382">
        <f t="shared" si="806"/>
        <v>0</v>
      </c>
      <c r="AM315" s="382">
        <f t="shared" si="807"/>
        <v>0</v>
      </c>
      <c r="AN315" s="453">
        <f t="shared" si="808"/>
        <v>0</v>
      </c>
      <c r="AO315" s="457">
        <f t="shared" si="809"/>
        <v>0</v>
      </c>
      <c r="AP315" s="455">
        <f t="shared" si="810"/>
        <v>1</v>
      </c>
      <c r="AQ315" s="383">
        <f t="shared" si="811"/>
        <v>0</v>
      </c>
      <c r="AR315" s="383">
        <f t="shared" si="812"/>
        <v>0</v>
      </c>
      <c r="AS315" s="383">
        <f t="shared" si="813"/>
        <v>0</v>
      </c>
      <c r="AT315" s="383">
        <f t="shared" si="814"/>
        <v>0</v>
      </c>
      <c r="AU315" s="383">
        <f t="shared" si="815"/>
        <v>0</v>
      </c>
      <c r="AV315" s="383">
        <f t="shared" si="816"/>
        <v>0</v>
      </c>
      <c r="AW315" s="383">
        <f t="shared" si="817"/>
        <v>0</v>
      </c>
      <c r="AX315" s="383">
        <f t="shared" si="726"/>
        <v>2</v>
      </c>
      <c r="AY315" s="383">
        <v>0</v>
      </c>
      <c r="AZ315" s="383">
        <f t="shared" si="740"/>
        <v>0</v>
      </c>
      <c r="BA315" s="382">
        <f t="shared" si="727"/>
        <v>0</v>
      </c>
      <c r="BB315" s="423">
        <v>0</v>
      </c>
      <c r="BC315" s="506">
        <f t="shared" si="720"/>
        <v>2</v>
      </c>
      <c r="BD315" s="382">
        <f t="shared" si="721"/>
        <v>0</v>
      </c>
      <c r="BE315" s="453">
        <f t="shared" si="722"/>
        <v>0</v>
      </c>
      <c r="BF315" s="382">
        <f t="shared" si="728"/>
        <v>-2</v>
      </c>
      <c r="BG315" s="1882">
        <v>0</v>
      </c>
      <c r="BH315" s="1882">
        <v>0</v>
      </c>
      <c r="BI315" s="1882">
        <v>0</v>
      </c>
      <c r="BJ315" s="1882">
        <v>0</v>
      </c>
      <c r="BK315" s="1882">
        <v>1</v>
      </c>
      <c r="BL315" s="1882">
        <v>0</v>
      </c>
      <c r="BM315" s="1882">
        <v>0</v>
      </c>
      <c r="BN315" s="1882">
        <v>0</v>
      </c>
      <c r="BO315" s="1882">
        <v>0</v>
      </c>
      <c r="BP315" s="1882">
        <v>0</v>
      </c>
      <c r="BQ315" s="1882">
        <v>0</v>
      </c>
      <c r="BR315" s="1882">
        <v>0</v>
      </c>
      <c r="BS315" s="1882">
        <v>0</v>
      </c>
      <c r="BT315" s="13"/>
      <c r="BU315" s="384">
        <f t="shared" si="729"/>
        <v>0</v>
      </c>
      <c r="BV315" s="385">
        <f t="shared" si="730"/>
        <v>0</v>
      </c>
      <c r="BW315" s="386">
        <f t="shared" si="731"/>
        <v>0</v>
      </c>
      <c r="BX315" s="3"/>
      <c r="BY315" s="387">
        <f t="shared" si="723"/>
        <v>0</v>
      </c>
      <c r="BZ315" s="382">
        <f t="shared" si="732"/>
        <v>0</v>
      </c>
      <c r="CA315" s="382">
        <f t="shared" si="733"/>
        <v>0</v>
      </c>
      <c r="CB315" s="382">
        <f t="shared" si="734"/>
        <v>0</v>
      </c>
      <c r="CC315" s="382">
        <f t="shared" si="788"/>
        <v>0</v>
      </c>
      <c r="CD315" s="382">
        <f t="shared" si="789"/>
        <v>0</v>
      </c>
      <c r="CE315" s="382">
        <f t="shared" si="790"/>
        <v>1</v>
      </c>
      <c r="CF315" s="382">
        <f t="shared" si="791"/>
        <v>1</v>
      </c>
      <c r="CG315" s="382">
        <f t="shared" si="792"/>
        <v>0</v>
      </c>
      <c r="CH315" s="382">
        <f t="shared" si="793"/>
        <v>0</v>
      </c>
      <c r="CI315" s="382">
        <f t="shared" si="794"/>
        <v>0</v>
      </c>
      <c r="CJ315" s="382">
        <f t="shared" si="795"/>
        <v>0</v>
      </c>
      <c r="CK315" s="388">
        <f t="shared" si="796"/>
        <v>0</v>
      </c>
      <c r="CL315" s="3"/>
      <c r="CM315" s="384">
        <f t="shared" si="724"/>
        <v>2</v>
      </c>
      <c r="CN315" s="385">
        <f t="shared" si="735"/>
        <v>0</v>
      </c>
      <c r="CO315" s="385">
        <f t="shared" si="818"/>
        <v>0</v>
      </c>
      <c r="CP315" s="385">
        <f t="shared" si="819"/>
        <v>0</v>
      </c>
      <c r="CQ315" s="385">
        <f t="shared" si="820"/>
        <v>0</v>
      </c>
      <c r="CR315" s="385">
        <f t="shared" si="821"/>
        <v>1</v>
      </c>
      <c r="CS315" s="385">
        <f t="shared" si="822"/>
        <v>0</v>
      </c>
      <c r="CT315" s="385">
        <f t="shared" si="823"/>
        <v>0</v>
      </c>
      <c r="CU315" s="385">
        <f t="shared" si="824"/>
        <v>0</v>
      </c>
      <c r="CV315" s="385">
        <f t="shared" si="825"/>
        <v>0</v>
      </c>
      <c r="CW315" s="385">
        <f t="shared" si="826"/>
        <v>0</v>
      </c>
      <c r="CX315" s="386">
        <f t="shared" si="827"/>
        <v>0</v>
      </c>
      <c r="CY315" s="3"/>
      <c r="CZ315" s="586"/>
      <c r="DA315" s="582"/>
      <c r="DB315" s="391"/>
      <c r="DC315" s="576">
        <v>14</v>
      </c>
      <c r="DD315" s="389">
        <v>2</v>
      </c>
      <c r="DE315" s="390">
        <v>0</v>
      </c>
      <c r="DF315" s="390">
        <v>0</v>
      </c>
      <c r="DG315" s="390">
        <v>0</v>
      </c>
      <c r="DH315" s="390">
        <f t="shared" si="736"/>
        <v>0</v>
      </c>
      <c r="DI315" s="390"/>
      <c r="DJ315" s="390"/>
      <c r="DK315" s="390"/>
      <c r="DL315" s="390"/>
      <c r="DM315" s="390"/>
      <c r="DN315" s="390"/>
      <c r="DO315" s="390"/>
      <c r="DP315" s="391">
        <f t="shared" si="737"/>
        <v>2</v>
      </c>
      <c r="DQ315" s="376"/>
      <c r="DR315" s="376"/>
      <c r="DS315" s="385">
        <v>2</v>
      </c>
      <c r="DT315" s="385">
        <v>2</v>
      </c>
      <c r="DU315" s="385">
        <v>893</v>
      </c>
      <c r="DV315" s="385" t="s">
        <v>2620</v>
      </c>
      <c r="DW315" s="385">
        <v>71</v>
      </c>
      <c r="DX315" s="385" t="s">
        <v>2679</v>
      </c>
      <c r="DY315" s="385">
        <v>0</v>
      </c>
      <c r="DZ315" s="14">
        <v>136218</v>
      </c>
      <c r="EA315" s="426"/>
      <c r="EB315" s="398">
        <v>20</v>
      </c>
      <c r="EC315" s="398" t="s">
        <v>1369</v>
      </c>
      <c r="ED315" s="398" t="s">
        <v>1370</v>
      </c>
      <c r="EF315" s="601">
        <f t="shared" si="738"/>
        <v>0</v>
      </c>
      <c r="EG315" s="597">
        <f t="shared" si="739"/>
        <v>2</v>
      </c>
      <c r="EI315" s="605">
        <f t="shared" si="772"/>
        <v>2</v>
      </c>
    </row>
    <row r="316" spans="1:139" s="372" customFormat="1" ht="16.149999999999999" hidden="1" customHeight="1">
      <c r="A316" s="573" t="s">
        <v>1246</v>
      </c>
      <c r="B316" s="407" t="s">
        <v>622</v>
      </c>
      <c r="C316" s="530" t="s">
        <v>622</v>
      </c>
      <c r="D316" s="393" t="s">
        <v>51</v>
      </c>
      <c r="E316" s="393" t="s">
        <v>621</v>
      </c>
      <c r="F316" s="393" t="s">
        <v>623</v>
      </c>
      <c r="G316" s="395">
        <v>89</v>
      </c>
      <c r="H316" s="393" t="s">
        <v>269</v>
      </c>
      <c r="I316" s="393" t="s">
        <v>617</v>
      </c>
      <c r="J316" s="393" t="s">
        <v>131</v>
      </c>
      <c r="K316" s="393" t="s">
        <v>2147</v>
      </c>
      <c r="L316" s="393" t="s">
        <v>2130</v>
      </c>
      <c r="M316" s="396"/>
      <c r="N316" s="392">
        <v>43027</v>
      </c>
      <c r="O316" s="408">
        <v>3</v>
      </c>
      <c r="P316" s="14">
        <v>134730</v>
      </c>
      <c r="Q316" s="14">
        <v>134730</v>
      </c>
      <c r="R316" s="576">
        <v>40</v>
      </c>
      <c r="S316" s="391">
        <v>39</v>
      </c>
      <c r="T316" s="382">
        <v>8</v>
      </c>
      <c r="U316" s="382">
        <v>23</v>
      </c>
      <c r="V316" s="423">
        <v>0</v>
      </c>
      <c r="W316" s="1882">
        <v>8</v>
      </c>
      <c r="X316" s="382">
        <f t="shared" si="741"/>
        <v>15</v>
      </c>
      <c r="Y316" s="423">
        <v>6</v>
      </c>
      <c r="Z316" s="1882">
        <v>8</v>
      </c>
      <c r="AA316" s="382">
        <f t="shared" si="725"/>
        <v>13</v>
      </c>
      <c r="AB316" s="423">
        <v>12</v>
      </c>
      <c r="AC316" s="1882">
        <v>6</v>
      </c>
      <c r="AD316" s="569">
        <v>1.875</v>
      </c>
      <c r="AE316" s="569">
        <v>1.875</v>
      </c>
      <c r="AF316" s="382">
        <f t="shared" si="800"/>
        <v>14</v>
      </c>
      <c r="AG316" s="382">
        <f t="shared" si="801"/>
        <v>10.625</v>
      </c>
      <c r="AH316" s="382">
        <f t="shared" si="802"/>
        <v>5.625</v>
      </c>
      <c r="AI316" s="382">
        <f t="shared" si="803"/>
        <v>6.5</v>
      </c>
      <c r="AJ316" s="382">
        <f t="shared" si="804"/>
        <v>11</v>
      </c>
      <c r="AK316" s="382">
        <f t="shared" si="805"/>
        <v>11.5</v>
      </c>
      <c r="AL316" s="382">
        <f t="shared" si="806"/>
        <v>11</v>
      </c>
      <c r="AM316" s="382">
        <f t="shared" si="807"/>
        <v>13.25</v>
      </c>
      <c r="AN316" s="453">
        <f t="shared" si="808"/>
        <v>11.25</v>
      </c>
      <c r="AO316" s="457">
        <f t="shared" si="809"/>
        <v>10</v>
      </c>
      <c r="AP316" s="455">
        <f t="shared" si="810"/>
        <v>4</v>
      </c>
      <c r="AQ316" s="383">
        <f t="shared" si="811"/>
        <v>3</v>
      </c>
      <c r="AR316" s="383">
        <f t="shared" si="812"/>
        <v>4</v>
      </c>
      <c r="AS316" s="383">
        <f t="shared" si="813"/>
        <v>7</v>
      </c>
      <c r="AT316" s="383">
        <f t="shared" si="814"/>
        <v>5</v>
      </c>
      <c r="AU316" s="383">
        <f t="shared" si="815"/>
        <v>7</v>
      </c>
      <c r="AV316" s="383">
        <f t="shared" si="816"/>
        <v>6</v>
      </c>
      <c r="AW316" s="383">
        <f t="shared" si="817"/>
        <v>6</v>
      </c>
      <c r="AX316" s="383">
        <f t="shared" si="726"/>
        <v>41</v>
      </c>
      <c r="AY316" s="383">
        <v>10</v>
      </c>
      <c r="AZ316" s="383">
        <f t="shared" si="740"/>
        <v>0</v>
      </c>
      <c r="BA316" s="382">
        <f t="shared" si="727"/>
        <v>19</v>
      </c>
      <c r="BB316" s="423">
        <v>0</v>
      </c>
      <c r="BC316" s="506">
        <f t="shared" si="720"/>
        <v>8</v>
      </c>
      <c r="BD316" s="382">
        <f t="shared" si="721"/>
        <v>8</v>
      </c>
      <c r="BE316" s="453">
        <f t="shared" si="722"/>
        <v>6</v>
      </c>
      <c r="BF316" s="382">
        <f t="shared" si="728"/>
        <v>-21</v>
      </c>
      <c r="BG316" s="1882">
        <v>8</v>
      </c>
      <c r="BH316" s="1882">
        <v>7</v>
      </c>
      <c r="BI316" s="1882">
        <v>7</v>
      </c>
      <c r="BJ316" s="1882">
        <v>8</v>
      </c>
      <c r="BK316" s="1882">
        <v>3</v>
      </c>
      <c r="BL316" s="1882">
        <v>3</v>
      </c>
      <c r="BM316" s="1882">
        <v>4</v>
      </c>
      <c r="BN316" s="1882">
        <v>8</v>
      </c>
      <c r="BO316" s="1882">
        <v>4</v>
      </c>
      <c r="BP316" s="1882">
        <v>8</v>
      </c>
      <c r="BQ316" s="1882">
        <v>6</v>
      </c>
      <c r="BR316" s="1882">
        <v>6</v>
      </c>
      <c r="BS316" s="1882">
        <v>6</v>
      </c>
      <c r="BT316" s="13"/>
      <c r="BU316" s="384">
        <f t="shared" si="729"/>
        <v>3.1363636363636362</v>
      </c>
      <c r="BV316" s="385">
        <f t="shared" si="730"/>
        <v>2.125</v>
      </c>
      <c r="BW316" s="386">
        <f t="shared" si="731"/>
        <v>1.875</v>
      </c>
      <c r="BX316" s="3"/>
      <c r="BY316" s="387">
        <f t="shared" si="723"/>
        <v>23</v>
      </c>
      <c r="BZ316" s="382">
        <f t="shared" si="732"/>
        <v>15</v>
      </c>
      <c r="CA316" s="382">
        <f t="shared" si="733"/>
        <v>13</v>
      </c>
      <c r="CB316" s="382">
        <f t="shared" si="734"/>
        <v>19</v>
      </c>
      <c r="CC316" s="382">
        <f t="shared" si="788"/>
        <v>11</v>
      </c>
      <c r="CD316" s="382">
        <f t="shared" si="789"/>
        <v>14</v>
      </c>
      <c r="CE316" s="382">
        <f t="shared" si="790"/>
        <v>11</v>
      </c>
      <c r="CF316" s="382">
        <f t="shared" si="791"/>
        <v>6</v>
      </c>
      <c r="CG316" s="382">
        <f t="shared" si="792"/>
        <v>7</v>
      </c>
      <c r="CH316" s="382">
        <f t="shared" si="793"/>
        <v>11</v>
      </c>
      <c r="CI316" s="382">
        <f t="shared" si="794"/>
        <v>12</v>
      </c>
      <c r="CJ316" s="382">
        <f t="shared" si="795"/>
        <v>11</v>
      </c>
      <c r="CK316" s="388">
        <f t="shared" si="796"/>
        <v>13</v>
      </c>
      <c r="CL316" s="3"/>
      <c r="CM316" s="384">
        <f t="shared" si="724"/>
        <v>0</v>
      </c>
      <c r="CN316" s="385">
        <f t="shared" si="735"/>
        <v>6</v>
      </c>
      <c r="CO316" s="385">
        <f t="shared" si="818"/>
        <v>12</v>
      </c>
      <c r="CP316" s="385">
        <f t="shared" si="819"/>
        <v>0</v>
      </c>
      <c r="CQ316" s="385">
        <f t="shared" si="820"/>
        <v>10</v>
      </c>
      <c r="CR316" s="385">
        <f t="shared" si="821"/>
        <v>4</v>
      </c>
      <c r="CS316" s="385">
        <f t="shared" si="822"/>
        <v>3</v>
      </c>
      <c r="CT316" s="385">
        <f t="shared" si="823"/>
        <v>4</v>
      </c>
      <c r="CU316" s="385">
        <f t="shared" si="824"/>
        <v>7</v>
      </c>
      <c r="CV316" s="385">
        <f t="shared" si="825"/>
        <v>5</v>
      </c>
      <c r="CW316" s="385">
        <f t="shared" si="826"/>
        <v>7</v>
      </c>
      <c r="CX316" s="386">
        <f t="shared" si="827"/>
        <v>6</v>
      </c>
      <c r="CY316" s="13"/>
      <c r="CZ316" s="586">
        <v>114</v>
      </c>
      <c r="DA316" s="582">
        <v>57</v>
      </c>
      <c r="DB316" s="391">
        <v>91</v>
      </c>
      <c r="DC316" s="576">
        <v>40</v>
      </c>
      <c r="DD316" s="389">
        <v>6</v>
      </c>
      <c r="DE316" s="390">
        <v>8</v>
      </c>
      <c r="DF316" s="390">
        <v>12</v>
      </c>
      <c r="DG316" s="390">
        <v>5</v>
      </c>
      <c r="DH316" s="390">
        <f t="shared" si="736"/>
        <v>8</v>
      </c>
      <c r="DI316" s="390"/>
      <c r="DJ316" s="390"/>
      <c r="DK316" s="390"/>
      <c r="DL316" s="390"/>
      <c r="DM316" s="390"/>
      <c r="DN316" s="390"/>
      <c r="DO316" s="390"/>
      <c r="DP316" s="391">
        <f t="shared" si="737"/>
        <v>39</v>
      </c>
      <c r="DQ316" s="376"/>
      <c r="DR316" s="376"/>
      <c r="DS316" s="385">
        <v>2</v>
      </c>
      <c r="DT316" s="385">
        <v>2</v>
      </c>
      <c r="DU316" s="385">
        <v>1041</v>
      </c>
      <c r="DV316" s="385" t="s">
        <v>2620</v>
      </c>
      <c r="DW316" s="385">
        <v>71</v>
      </c>
      <c r="DX316" s="385" t="s">
        <v>2679</v>
      </c>
      <c r="DY316" s="385">
        <v>0</v>
      </c>
      <c r="DZ316" s="14">
        <v>134730</v>
      </c>
      <c r="EA316" s="426"/>
      <c r="EB316" s="398">
        <v>20</v>
      </c>
      <c r="EC316" s="398" t="s">
        <v>1369</v>
      </c>
      <c r="ED316" s="398" t="s">
        <v>1370</v>
      </c>
      <c r="EF316" s="601">
        <f t="shared" si="738"/>
        <v>86.25</v>
      </c>
      <c r="EG316" s="597">
        <f t="shared" si="739"/>
        <v>8</v>
      </c>
      <c r="EI316" s="605">
        <f t="shared" si="772"/>
        <v>49</v>
      </c>
    </row>
    <row r="317" spans="1:139" s="372" customFormat="1" ht="16.149999999999999" hidden="1" customHeight="1">
      <c r="A317" s="573" t="s">
        <v>1246</v>
      </c>
      <c r="B317" s="531" t="s">
        <v>624</v>
      </c>
      <c r="C317" s="532" t="s">
        <v>1348</v>
      </c>
      <c r="D317" s="533" t="s">
        <v>51</v>
      </c>
      <c r="E317" s="393" t="s">
        <v>625</v>
      </c>
      <c r="F317" s="393" t="s">
        <v>616</v>
      </c>
      <c r="G317" s="395">
        <v>86</v>
      </c>
      <c r="H317" s="393" t="s">
        <v>250</v>
      </c>
      <c r="I317" s="393" t="s">
        <v>617</v>
      </c>
      <c r="J317" s="393" t="s">
        <v>131</v>
      </c>
      <c r="K317" s="393" t="s">
        <v>2147</v>
      </c>
      <c r="L317" s="393" t="s">
        <v>2130</v>
      </c>
      <c r="M317" s="396"/>
      <c r="N317" s="392">
        <v>43580</v>
      </c>
      <c r="O317" s="408">
        <v>3</v>
      </c>
      <c r="P317" s="14">
        <v>122342</v>
      </c>
      <c r="Q317" s="14">
        <v>122342</v>
      </c>
      <c r="R317" s="576">
        <v>632</v>
      </c>
      <c r="S317" s="391">
        <v>203</v>
      </c>
      <c r="T317" s="382">
        <v>63</v>
      </c>
      <c r="U317" s="382">
        <v>91</v>
      </c>
      <c r="V317" s="423">
        <v>0</v>
      </c>
      <c r="W317" s="1882">
        <v>36</v>
      </c>
      <c r="X317" s="382">
        <f t="shared" si="741"/>
        <v>55</v>
      </c>
      <c r="Y317" s="423">
        <v>0</v>
      </c>
      <c r="Z317" s="1882">
        <v>40</v>
      </c>
      <c r="AA317" s="382">
        <f t="shared" si="725"/>
        <v>15</v>
      </c>
      <c r="AB317" s="423">
        <v>78</v>
      </c>
      <c r="AC317" s="1882">
        <v>40</v>
      </c>
      <c r="AD317" s="569">
        <v>1.875</v>
      </c>
      <c r="AE317" s="569">
        <v>1.875</v>
      </c>
      <c r="AF317" s="382">
        <f t="shared" si="800"/>
        <v>75</v>
      </c>
      <c r="AG317" s="382">
        <f t="shared" si="801"/>
        <v>60.125</v>
      </c>
      <c r="AH317" s="382">
        <f t="shared" si="802"/>
        <v>51</v>
      </c>
      <c r="AI317" s="382">
        <f t="shared" si="803"/>
        <v>65.25</v>
      </c>
      <c r="AJ317" s="382">
        <f t="shared" si="804"/>
        <v>72.125</v>
      </c>
      <c r="AK317" s="382">
        <f t="shared" si="805"/>
        <v>76.625</v>
      </c>
      <c r="AL317" s="382">
        <f t="shared" si="806"/>
        <v>78</v>
      </c>
      <c r="AM317" s="382">
        <f t="shared" si="807"/>
        <v>76.75</v>
      </c>
      <c r="AN317" s="453">
        <f t="shared" si="808"/>
        <v>81.375</v>
      </c>
      <c r="AO317" s="457">
        <f t="shared" si="809"/>
        <v>33</v>
      </c>
      <c r="AP317" s="455">
        <f t="shared" si="810"/>
        <v>25</v>
      </c>
      <c r="AQ317" s="383">
        <f t="shared" si="811"/>
        <v>31</v>
      </c>
      <c r="AR317" s="383">
        <f t="shared" si="812"/>
        <v>37</v>
      </c>
      <c r="AS317" s="383">
        <f t="shared" si="813"/>
        <v>39</v>
      </c>
      <c r="AT317" s="383">
        <f t="shared" si="814"/>
        <v>43</v>
      </c>
      <c r="AU317" s="383">
        <f t="shared" si="815"/>
        <v>40</v>
      </c>
      <c r="AV317" s="383">
        <f t="shared" si="816"/>
        <v>42</v>
      </c>
      <c r="AW317" s="383">
        <f t="shared" si="817"/>
        <v>44</v>
      </c>
      <c r="AX317" s="383">
        <f t="shared" si="726"/>
        <v>224</v>
      </c>
      <c r="AY317" s="383">
        <v>33</v>
      </c>
      <c r="AZ317" s="383">
        <f t="shared" si="740"/>
        <v>0</v>
      </c>
      <c r="BA317" s="382">
        <f t="shared" si="727"/>
        <v>53</v>
      </c>
      <c r="BB317" s="423">
        <v>55</v>
      </c>
      <c r="BC317" s="506">
        <f t="shared" si="720"/>
        <v>36</v>
      </c>
      <c r="BD317" s="382">
        <f t="shared" si="721"/>
        <v>40</v>
      </c>
      <c r="BE317" s="453">
        <f t="shared" si="722"/>
        <v>40</v>
      </c>
      <c r="BF317" s="382">
        <f t="shared" si="728"/>
        <v>-131</v>
      </c>
      <c r="BG317" s="1882">
        <v>35</v>
      </c>
      <c r="BH317" s="1882">
        <v>31</v>
      </c>
      <c r="BI317" s="1882">
        <v>40</v>
      </c>
      <c r="BJ317" s="1882">
        <v>40</v>
      </c>
      <c r="BK317" s="1882">
        <v>23</v>
      </c>
      <c r="BL317" s="1882">
        <v>32</v>
      </c>
      <c r="BM317" s="1882">
        <v>38</v>
      </c>
      <c r="BN317" s="1882">
        <v>39</v>
      </c>
      <c r="BO317" s="1882">
        <v>43</v>
      </c>
      <c r="BP317" s="1882">
        <v>40</v>
      </c>
      <c r="BQ317" s="1882">
        <v>42</v>
      </c>
      <c r="BR317" s="1882">
        <v>45</v>
      </c>
      <c r="BS317" s="1882">
        <v>48</v>
      </c>
      <c r="BT317" s="13"/>
      <c r="BU317" s="384">
        <f t="shared" si="729"/>
        <v>2.375</v>
      </c>
      <c r="BV317" s="385">
        <f t="shared" si="730"/>
        <v>1.375</v>
      </c>
      <c r="BW317" s="386">
        <f t="shared" si="731"/>
        <v>0.375</v>
      </c>
      <c r="BX317" s="3"/>
      <c r="BY317" s="387">
        <f t="shared" si="723"/>
        <v>91</v>
      </c>
      <c r="BZ317" s="382">
        <f t="shared" si="732"/>
        <v>55</v>
      </c>
      <c r="CA317" s="382">
        <f t="shared" si="733"/>
        <v>15</v>
      </c>
      <c r="CB317" s="382">
        <f t="shared" si="734"/>
        <v>53</v>
      </c>
      <c r="CC317" s="382">
        <f t="shared" si="788"/>
        <v>73</v>
      </c>
      <c r="CD317" s="382">
        <f t="shared" si="789"/>
        <v>75</v>
      </c>
      <c r="CE317" s="382">
        <f t="shared" si="790"/>
        <v>60</v>
      </c>
      <c r="CF317" s="382">
        <f t="shared" si="791"/>
        <v>51</v>
      </c>
      <c r="CG317" s="382">
        <f t="shared" si="792"/>
        <v>65</v>
      </c>
      <c r="CH317" s="382">
        <f t="shared" si="793"/>
        <v>72</v>
      </c>
      <c r="CI317" s="382">
        <f t="shared" si="794"/>
        <v>77</v>
      </c>
      <c r="CJ317" s="382">
        <f t="shared" si="795"/>
        <v>78</v>
      </c>
      <c r="CK317" s="388">
        <f t="shared" si="796"/>
        <v>77</v>
      </c>
      <c r="CL317" s="3"/>
      <c r="CM317" s="384">
        <f t="shared" si="724"/>
        <v>0</v>
      </c>
      <c r="CN317" s="385">
        <f t="shared" si="735"/>
        <v>0</v>
      </c>
      <c r="CO317" s="385">
        <f t="shared" si="818"/>
        <v>78</v>
      </c>
      <c r="CP317" s="385">
        <f t="shared" si="819"/>
        <v>55</v>
      </c>
      <c r="CQ317" s="385">
        <f t="shared" si="820"/>
        <v>33</v>
      </c>
      <c r="CR317" s="385">
        <f t="shared" si="821"/>
        <v>25</v>
      </c>
      <c r="CS317" s="385">
        <f t="shared" si="822"/>
        <v>31</v>
      </c>
      <c r="CT317" s="385">
        <f t="shared" si="823"/>
        <v>37</v>
      </c>
      <c r="CU317" s="385">
        <f t="shared" si="824"/>
        <v>39</v>
      </c>
      <c r="CV317" s="385">
        <f t="shared" si="825"/>
        <v>43</v>
      </c>
      <c r="CW317" s="385">
        <f t="shared" si="826"/>
        <v>40</v>
      </c>
      <c r="CX317" s="386">
        <f t="shared" si="827"/>
        <v>42</v>
      </c>
      <c r="CY317" s="3"/>
      <c r="CZ317" s="586">
        <v>173</v>
      </c>
      <c r="DA317" s="582">
        <v>703</v>
      </c>
      <c r="DB317" s="391">
        <v>565</v>
      </c>
      <c r="DC317" s="576">
        <v>632</v>
      </c>
      <c r="DD317" s="389">
        <v>21</v>
      </c>
      <c r="DE317" s="390">
        <v>26</v>
      </c>
      <c r="DF317" s="390">
        <v>55</v>
      </c>
      <c r="DG317" s="390">
        <v>38</v>
      </c>
      <c r="DH317" s="390">
        <f t="shared" si="736"/>
        <v>63</v>
      </c>
      <c r="DI317" s="390"/>
      <c r="DJ317" s="390"/>
      <c r="DK317" s="390"/>
      <c r="DL317" s="390"/>
      <c r="DM317" s="390"/>
      <c r="DN317" s="390"/>
      <c r="DO317" s="390"/>
      <c r="DP317" s="391">
        <f t="shared" si="737"/>
        <v>203</v>
      </c>
      <c r="DQ317" s="376"/>
      <c r="DR317" s="376"/>
      <c r="DS317" s="385">
        <v>2</v>
      </c>
      <c r="DT317" s="385">
        <v>2</v>
      </c>
      <c r="DU317" s="385">
        <v>959</v>
      </c>
      <c r="DV317" s="385" t="s">
        <v>2620</v>
      </c>
      <c r="DW317" s="385">
        <v>70</v>
      </c>
      <c r="DX317" s="385" t="s">
        <v>2678</v>
      </c>
      <c r="DY317" s="385">
        <v>0</v>
      </c>
      <c r="DZ317" s="14">
        <v>122342</v>
      </c>
      <c r="EA317" s="426"/>
      <c r="EB317" s="398">
        <v>19</v>
      </c>
      <c r="EC317" s="398" t="s">
        <v>1369</v>
      </c>
      <c r="ED317" s="398" t="s">
        <v>1370</v>
      </c>
      <c r="EF317" s="601">
        <f t="shared" si="738"/>
        <v>75.833333333333329</v>
      </c>
      <c r="EG317" s="597">
        <f t="shared" si="739"/>
        <v>36</v>
      </c>
      <c r="EI317" s="605">
        <f t="shared" si="772"/>
        <v>287</v>
      </c>
    </row>
    <row r="318" spans="1:139" s="372" customFormat="1" ht="16.149999999999999" hidden="1" customHeight="1">
      <c r="A318" s="573" t="s">
        <v>1246</v>
      </c>
      <c r="B318" s="407" t="s">
        <v>626</v>
      </c>
      <c r="C318" s="530" t="s">
        <v>626</v>
      </c>
      <c r="D318" s="393" t="s">
        <v>51</v>
      </c>
      <c r="E318" s="393" t="s">
        <v>627</v>
      </c>
      <c r="F318" s="393" t="s">
        <v>623</v>
      </c>
      <c r="G318" s="395">
        <v>93</v>
      </c>
      <c r="H318" s="393" t="s">
        <v>269</v>
      </c>
      <c r="I318" s="393" t="s">
        <v>617</v>
      </c>
      <c r="J318" s="393" t="s">
        <v>131</v>
      </c>
      <c r="K318" s="393" t="s">
        <v>2147</v>
      </c>
      <c r="L318" s="393" t="s">
        <v>2130</v>
      </c>
      <c r="M318" s="396"/>
      <c r="N318" s="392">
        <v>43027</v>
      </c>
      <c r="O318" s="408">
        <v>3</v>
      </c>
      <c r="P318" s="14">
        <v>141896</v>
      </c>
      <c r="Q318" s="14">
        <v>141896</v>
      </c>
      <c r="R318" s="576">
        <v>11</v>
      </c>
      <c r="S318" s="391">
        <v>25</v>
      </c>
      <c r="T318" s="382">
        <v>0</v>
      </c>
      <c r="U318" s="382">
        <v>0</v>
      </c>
      <c r="V318" s="423">
        <v>0</v>
      </c>
      <c r="W318" s="1882">
        <v>0</v>
      </c>
      <c r="X318" s="382">
        <f t="shared" si="741"/>
        <v>0</v>
      </c>
      <c r="Y318" s="423">
        <v>0</v>
      </c>
      <c r="Z318" s="1882">
        <v>0</v>
      </c>
      <c r="AA318" s="382">
        <f t="shared" si="725"/>
        <v>0</v>
      </c>
      <c r="AB318" s="423">
        <v>12</v>
      </c>
      <c r="AC318" s="1882">
        <v>4</v>
      </c>
      <c r="AD318" s="569">
        <v>1.875</v>
      </c>
      <c r="AE318" s="569">
        <v>1.875</v>
      </c>
      <c r="AF318" s="382">
        <f t="shared" si="800"/>
        <v>8.375</v>
      </c>
      <c r="AG318" s="382">
        <f t="shared" si="801"/>
        <v>6.75</v>
      </c>
      <c r="AH318" s="382">
        <f t="shared" si="802"/>
        <v>3.75</v>
      </c>
      <c r="AI318" s="382">
        <f t="shared" si="803"/>
        <v>3.75</v>
      </c>
      <c r="AJ318" s="382">
        <f t="shared" si="804"/>
        <v>3.75</v>
      </c>
      <c r="AK318" s="382">
        <f t="shared" si="805"/>
        <v>3.75</v>
      </c>
      <c r="AL318" s="382">
        <f t="shared" si="806"/>
        <v>2</v>
      </c>
      <c r="AM318" s="382">
        <f t="shared" si="807"/>
        <v>3.5</v>
      </c>
      <c r="AN318" s="453">
        <f t="shared" si="808"/>
        <v>7.5</v>
      </c>
      <c r="AO318" s="457">
        <f t="shared" si="809"/>
        <v>6</v>
      </c>
      <c r="AP318" s="455">
        <f t="shared" si="810"/>
        <v>3</v>
      </c>
      <c r="AQ318" s="383">
        <f t="shared" si="811"/>
        <v>2</v>
      </c>
      <c r="AR318" s="383">
        <f t="shared" si="812"/>
        <v>2</v>
      </c>
      <c r="AS318" s="383">
        <f t="shared" si="813"/>
        <v>2</v>
      </c>
      <c r="AT318" s="383">
        <f t="shared" si="814"/>
        <v>2</v>
      </c>
      <c r="AU318" s="383">
        <f t="shared" si="815"/>
        <v>0</v>
      </c>
      <c r="AV318" s="383">
        <f t="shared" si="816"/>
        <v>4</v>
      </c>
      <c r="AW318" s="383">
        <f t="shared" si="817"/>
        <v>4</v>
      </c>
      <c r="AX318" s="383">
        <f t="shared" si="726"/>
        <v>17</v>
      </c>
      <c r="AY318" s="383">
        <v>6</v>
      </c>
      <c r="AZ318" s="383">
        <f t="shared" si="740"/>
        <v>0</v>
      </c>
      <c r="BA318" s="382">
        <f t="shared" si="727"/>
        <v>8</v>
      </c>
      <c r="BB318" s="423">
        <v>5</v>
      </c>
      <c r="BC318" s="506">
        <f t="shared" si="720"/>
        <v>0</v>
      </c>
      <c r="BD318" s="382">
        <f t="shared" si="721"/>
        <v>0</v>
      </c>
      <c r="BE318" s="453">
        <f t="shared" si="722"/>
        <v>4</v>
      </c>
      <c r="BF318" s="382">
        <f t="shared" si="728"/>
        <v>-19</v>
      </c>
      <c r="BG318" s="1882">
        <v>6</v>
      </c>
      <c r="BH318" s="1882">
        <v>5</v>
      </c>
      <c r="BI318" s="1882">
        <v>4</v>
      </c>
      <c r="BJ318" s="1882">
        <v>5</v>
      </c>
      <c r="BK318" s="1882">
        <v>2</v>
      </c>
      <c r="BL318" s="1882">
        <v>2</v>
      </c>
      <c r="BM318" s="1882">
        <v>2</v>
      </c>
      <c r="BN318" s="1882">
        <v>2</v>
      </c>
      <c r="BO318" s="1882">
        <v>2</v>
      </c>
      <c r="BP318" s="1882">
        <v>0</v>
      </c>
      <c r="BQ318" s="1882">
        <v>4</v>
      </c>
      <c r="BR318" s="1882">
        <v>4</v>
      </c>
      <c r="BS318" s="1882">
        <v>4</v>
      </c>
      <c r="BT318" s="13"/>
      <c r="BU318" s="384">
        <f t="shared" si="729"/>
        <v>0</v>
      </c>
      <c r="BV318" s="385">
        <f t="shared" si="730"/>
        <v>0</v>
      </c>
      <c r="BW318" s="386">
        <f t="shared" si="731"/>
        <v>0</v>
      </c>
      <c r="BX318" s="3"/>
      <c r="BY318" s="387">
        <f t="shared" si="723"/>
        <v>0</v>
      </c>
      <c r="BZ318" s="382">
        <f t="shared" si="732"/>
        <v>0</v>
      </c>
      <c r="CA318" s="382">
        <f t="shared" si="733"/>
        <v>0</v>
      </c>
      <c r="CB318" s="382">
        <f t="shared" si="734"/>
        <v>8</v>
      </c>
      <c r="CC318" s="382">
        <f t="shared" si="788"/>
        <v>7</v>
      </c>
      <c r="CD318" s="382">
        <f t="shared" si="789"/>
        <v>8</v>
      </c>
      <c r="CE318" s="382">
        <f t="shared" si="790"/>
        <v>7</v>
      </c>
      <c r="CF318" s="382">
        <f t="shared" si="791"/>
        <v>4</v>
      </c>
      <c r="CG318" s="382">
        <f t="shared" si="792"/>
        <v>4</v>
      </c>
      <c r="CH318" s="382">
        <f t="shared" si="793"/>
        <v>4</v>
      </c>
      <c r="CI318" s="382">
        <f t="shared" si="794"/>
        <v>4</v>
      </c>
      <c r="CJ318" s="382">
        <f t="shared" si="795"/>
        <v>2</v>
      </c>
      <c r="CK318" s="388">
        <f t="shared" si="796"/>
        <v>4</v>
      </c>
      <c r="CL318" s="3"/>
      <c r="CM318" s="384">
        <f t="shared" si="724"/>
        <v>0</v>
      </c>
      <c r="CN318" s="385">
        <f t="shared" si="735"/>
        <v>0</v>
      </c>
      <c r="CO318" s="385">
        <f t="shared" si="818"/>
        <v>12</v>
      </c>
      <c r="CP318" s="385">
        <f t="shared" si="819"/>
        <v>5</v>
      </c>
      <c r="CQ318" s="385">
        <f t="shared" si="820"/>
        <v>6</v>
      </c>
      <c r="CR318" s="385">
        <f t="shared" si="821"/>
        <v>3</v>
      </c>
      <c r="CS318" s="385">
        <f t="shared" si="822"/>
        <v>2</v>
      </c>
      <c r="CT318" s="385">
        <f t="shared" si="823"/>
        <v>2</v>
      </c>
      <c r="CU318" s="385">
        <f t="shared" si="824"/>
        <v>2</v>
      </c>
      <c r="CV318" s="385">
        <f t="shared" si="825"/>
        <v>2</v>
      </c>
      <c r="CW318" s="385">
        <f t="shared" si="826"/>
        <v>0</v>
      </c>
      <c r="CX318" s="386">
        <f t="shared" si="827"/>
        <v>4</v>
      </c>
      <c r="CY318" s="3"/>
      <c r="CZ318" s="586">
        <v>36</v>
      </c>
      <c r="DA318" s="582">
        <v>11</v>
      </c>
      <c r="DB318" s="391">
        <v>20</v>
      </c>
      <c r="DC318" s="576">
        <v>11</v>
      </c>
      <c r="DD318" s="389">
        <v>2</v>
      </c>
      <c r="DE318" s="390">
        <v>0</v>
      </c>
      <c r="DF318" s="390">
        <v>23</v>
      </c>
      <c r="DG318" s="390">
        <v>0</v>
      </c>
      <c r="DH318" s="390">
        <f t="shared" si="736"/>
        <v>0</v>
      </c>
      <c r="DI318" s="390"/>
      <c r="DJ318" s="390"/>
      <c r="DK318" s="390"/>
      <c r="DL318" s="390"/>
      <c r="DM318" s="390"/>
      <c r="DN318" s="390"/>
      <c r="DO318" s="390"/>
      <c r="DP318" s="391">
        <f t="shared" si="737"/>
        <v>25</v>
      </c>
      <c r="DQ318" s="376"/>
      <c r="DR318" s="376"/>
      <c r="DS318" s="385">
        <v>2</v>
      </c>
      <c r="DT318" s="385">
        <v>2</v>
      </c>
      <c r="DU318" s="385">
        <v>1017</v>
      </c>
      <c r="DV318" s="385" t="s">
        <v>2620</v>
      </c>
      <c r="DW318" s="385">
        <v>72</v>
      </c>
      <c r="DX318" s="385" t="s">
        <v>2680</v>
      </c>
      <c r="DY318" s="385">
        <v>0</v>
      </c>
      <c r="DZ318" s="14">
        <v>141896</v>
      </c>
      <c r="EA318" s="426"/>
      <c r="EB318" s="398">
        <v>20</v>
      </c>
      <c r="EC318" s="398" t="s">
        <v>1369</v>
      </c>
      <c r="ED318" s="398" t="s">
        <v>1370</v>
      </c>
      <c r="EF318" s="601" t="str">
        <f t="shared" si="738"/>
        <v>ok</v>
      </c>
      <c r="EG318" s="597">
        <f t="shared" si="739"/>
        <v>0</v>
      </c>
      <c r="EI318" s="605">
        <f t="shared" si="772"/>
        <v>17</v>
      </c>
    </row>
    <row r="319" spans="1:139" s="372" customFormat="1" ht="16.149999999999999" hidden="1" customHeight="1">
      <c r="A319" s="573" t="s">
        <v>1246</v>
      </c>
      <c r="B319" s="409" t="s">
        <v>637</v>
      </c>
      <c r="C319" s="410" t="s">
        <v>637</v>
      </c>
      <c r="D319" s="394" t="s">
        <v>51</v>
      </c>
      <c r="E319" s="394" t="s">
        <v>483</v>
      </c>
      <c r="F319" s="394" t="s">
        <v>638</v>
      </c>
      <c r="G319" s="397">
        <v>100</v>
      </c>
      <c r="H319" s="394" t="s">
        <v>47</v>
      </c>
      <c r="I319" s="394" t="s">
        <v>629</v>
      </c>
      <c r="J319" s="394" t="s">
        <v>131</v>
      </c>
      <c r="K319" s="393" t="s">
        <v>2147</v>
      </c>
      <c r="L319" s="393" t="s">
        <v>2130</v>
      </c>
      <c r="M319" s="396" t="s">
        <v>2391</v>
      </c>
      <c r="N319" s="392"/>
      <c r="O319" s="408">
        <v>3</v>
      </c>
      <c r="P319" s="14">
        <v>158463</v>
      </c>
      <c r="Q319" s="14">
        <v>158463</v>
      </c>
      <c r="R319" s="576">
        <v>0</v>
      </c>
      <c r="S319" s="391">
        <v>0</v>
      </c>
      <c r="T319" s="382">
        <v>0</v>
      </c>
      <c r="U319" s="382">
        <v>13</v>
      </c>
      <c r="V319" s="423">
        <v>0</v>
      </c>
      <c r="W319" s="1882">
        <v>7</v>
      </c>
      <c r="X319" s="382">
        <f t="shared" si="741"/>
        <v>6</v>
      </c>
      <c r="Y319" s="423">
        <v>0</v>
      </c>
      <c r="Z319" s="1882">
        <v>1</v>
      </c>
      <c r="AA319" s="382">
        <f t="shared" si="725"/>
        <v>5</v>
      </c>
      <c r="AB319" s="423">
        <v>0</v>
      </c>
      <c r="AC319" s="1882">
        <v>1</v>
      </c>
      <c r="AD319" s="569">
        <v>1.875</v>
      </c>
      <c r="AE319" s="569">
        <v>1.875</v>
      </c>
      <c r="AF319" s="382">
        <f t="shared" si="800"/>
        <v>1</v>
      </c>
      <c r="AG319" s="382">
        <f t="shared" si="801"/>
        <v>0</v>
      </c>
      <c r="AH319" s="382">
        <f t="shared" si="802"/>
        <v>0</v>
      </c>
      <c r="AI319" s="382">
        <f t="shared" si="803"/>
        <v>0</v>
      </c>
      <c r="AJ319" s="382">
        <f t="shared" si="804"/>
        <v>0</v>
      </c>
      <c r="AK319" s="382">
        <f t="shared" si="805"/>
        <v>0</v>
      </c>
      <c r="AL319" s="382">
        <f t="shared" si="806"/>
        <v>0</v>
      </c>
      <c r="AM319" s="382">
        <f t="shared" si="807"/>
        <v>0</v>
      </c>
      <c r="AN319" s="453">
        <f t="shared" si="808"/>
        <v>0</v>
      </c>
      <c r="AO319" s="457">
        <f t="shared" si="809"/>
        <v>0</v>
      </c>
      <c r="AP319" s="455">
        <f t="shared" si="810"/>
        <v>0</v>
      </c>
      <c r="AQ319" s="383">
        <f t="shared" si="811"/>
        <v>0</v>
      </c>
      <c r="AR319" s="383">
        <f t="shared" si="812"/>
        <v>0</v>
      </c>
      <c r="AS319" s="383">
        <f t="shared" si="813"/>
        <v>0</v>
      </c>
      <c r="AT319" s="383">
        <f t="shared" si="814"/>
        <v>0</v>
      </c>
      <c r="AU319" s="383">
        <f t="shared" si="815"/>
        <v>0</v>
      </c>
      <c r="AV319" s="383">
        <f t="shared" si="816"/>
        <v>0</v>
      </c>
      <c r="AW319" s="383">
        <f t="shared" si="817"/>
        <v>0</v>
      </c>
      <c r="AX319" s="383">
        <f t="shared" si="726"/>
        <v>13</v>
      </c>
      <c r="AY319" s="383">
        <v>0</v>
      </c>
      <c r="AZ319" s="383">
        <f t="shared" si="740"/>
        <v>0</v>
      </c>
      <c r="BA319" s="382">
        <f t="shared" si="727"/>
        <v>4</v>
      </c>
      <c r="BB319" s="423">
        <v>0</v>
      </c>
      <c r="BC319" s="506">
        <f t="shared" si="720"/>
        <v>7</v>
      </c>
      <c r="BD319" s="382">
        <f t="shared" si="721"/>
        <v>1</v>
      </c>
      <c r="BE319" s="453">
        <f t="shared" si="722"/>
        <v>1</v>
      </c>
      <c r="BF319" s="382">
        <f t="shared" si="728"/>
        <v>0</v>
      </c>
      <c r="BG319" s="1882">
        <v>2</v>
      </c>
      <c r="BH319" s="1882">
        <v>1</v>
      </c>
      <c r="BI319" s="1882">
        <v>1</v>
      </c>
      <c r="BJ319" s="1882">
        <v>0</v>
      </c>
      <c r="BK319" s="1882">
        <v>0</v>
      </c>
      <c r="BL319" s="1882">
        <v>0</v>
      </c>
      <c r="BM319" s="1882">
        <v>0</v>
      </c>
      <c r="BN319" s="1882">
        <v>0</v>
      </c>
      <c r="BO319" s="1882">
        <v>0</v>
      </c>
      <c r="BP319" s="1882">
        <v>0</v>
      </c>
      <c r="BQ319" s="1882">
        <v>0</v>
      </c>
      <c r="BR319" s="1882">
        <v>0</v>
      </c>
      <c r="BS319" s="1882">
        <v>0</v>
      </c>
      <c r="BT319" s="13"/>
      <c r="BU319" s="384">
        <f t="shared" si="729"/>
        <v>4.333333333333333</v>
      </c>
      <c r="BV319" s="385">
        <f t="shared" si="730"/>
        <v>4.5</v>
      </c>
      <c r="BW319" s="386">
        <f t="shared" si="731"/>
        <v>3.75</v>
      </c>
      <c r="BX319" s="3"/>
      <c r="BY319" s="387">
        <f t="shared" si="723"/>
        <v>13</v>
      </c>
      <c r="BZ319" s="382">
        <f t="shared" si="732"/>
        <v>6</v>
      </c>
      <c r="CA319" s="382">
        <f t="shared" si="733"/>
        <v>5</v>
      </c>
      <c r="CB319" s="382">
        <f t="shared" si="734"/>
        <v>4</v>
      </c>
      <c r="CC319" s="382">
        <f t="shared" si="788"/>
        <v>2</v>
      </c>
      <c r="CD319" s="382">
        <f t="shared" si="789"/>
        <v>1</v>
      </c>
      <c r="CE319" s="382">
        <f t="shared" si="790"/>
        <v>0</v>
      </c>
      <c r="CF319" s="382">
        <f t="shared" si="791"/>
        <v>0</v>
      </c>
      <c r="CG319" s="382">
        <f t="shared" si="792"/>
        <v>0</v>
      </c>
      <c r="CH319" s="382">
        <f t="shared" si="793"/>
        <v>0</v>
      </c>
      <c r="CI319" s="382">
        <f t="shared" si="794"/>
        <v>0</v>
      </c>
      <c r="CJ319" s="382">
        <f t="shared" si="795"/>
        <v>0</v>
      </c>
      <c r="CK319" s="388">
        <f t="shared" si="796"/>
        <v>0</v>
      </c>
      <c r="CL319" s="3"/>
      <c r="CM319" s="384">
        <f t="shared" si="724"/>
        <v>0</v>
      </c>
      <c r="CN319" s="385">
        <f t="shared" si="735"/>
        <v>0</v>
      </c>
      <c r="CO319" s="385">
        <f t="shared" si="818"/>
        <v>0</v>
      </c>
      <c r="CP319" s="385">
        <f t="shared" si="819"/>
        <v>0</v>
      </c>
      <c r="CQ319" s="385">
        <f t="shared" si="820"/>
        <v>0</v>
      </c>
      <c r="CR319" s="385">
        <f t="shared" si="821"/>
        <v>0</v>
      </c>
      <c r="CS319" s="385">
        <f t="shared" si="822"/>
        <v>0</v>
      </c>
      <c r="CT319" s="385">
        <f t="shared" si="823"/>
        <v>0</v>
      </c>
      <c r="CU319" s="385">
        <f t="shared" si="824"/>
        <v>0</v>
      </c>
      <c r="CV319" s="385">
        <f t="shared" si="825"/>
        <v>0</v>
      </c>
      <c r="CW319" s="385">
        <f t="shared" si="826"/>
        <v>0</v>
      </c>
      <c r="CX319" s="386">
        <f t="shared" si="827"/>
        <v>0</v>
      </c>
      <c r="CY319" s="3"/>
      <c r="CZ319" s="586">
        <v>73</v>
      </c>
      <c r="DA319" s="582">
        <v>10</v>
      </c>
      <c r="DB319" s="391">
        <v>25</v>
      </c>
      <c r="DC319" s="576">
        <v>0</v>
      </c>
      <c r="DD319" s="389">
        <v>0</v>
      </c>
      <c r="DE319" s="390">
        <v>0</v>
      </c>
      <c r="DF319" s="390">
        <v>0</v>
      </c>
      <c r="DG319" s="390">
        <v>0</v>
      </c>
      <c r="DH319" s="390">
        <f t="shared" si="736"/>
        <v>0</v>
      </c>
      <c r="DI319" s="390"/>
      <c r="DJ319" s="390"/>
      <c r="DK319" s="390"/>
      <c r="DL319" s="390"/>
      <c r="DM319" s="390"/>
      <c r="DN319" s="390"/>
      <c r="DO319" s="390"/>
      <c r="DP319" s="391">
        <f t="shared" si="737"/>
        <v>0</v>
      </c>
      <c r="DQ319" s="376"/>
      <c r="DR319" s="376"/>
      <c r="DS319" s="385">
        <v>4</v>
      </c>
      <c r="DT319" s="385">
        <v>3</v>
      </c>
      <c r="DU319" s="385">
        <v>417</v>
      </c>
      <c r="DV319" s="385">
        <v>0</v>
      </c>
      <c r="DW319" s="385">
        <v>0</v>
      </c>
      <c r="DX319" s="385">
        <v>0</v>
      </c>
      <c r="DY319" s="385">
        <v>0</v>
      </c>
      <c r="DZ319" s="14">
        <v>158463</v>
      </c>
      <c r="EA319" s="426"/>
      <c r="EB319" s="398">
        <v>18</v>
      </c>
      <c r="EC319" s="398" t="s">
        <v>1369</v>
      </c>
      <c r="ED319" s="398" t="s">
        <v>1370</v>
      </c>
      <c r="EF319" s="601">
        <f t="shared" si="738"/>
        <v>55.714285714285715</v>
      </c>
      <c r="EG319" s="597">
        <f t="shared" si="739"/>
        <v>7</v>
      </c>
      <c r="EI319" s="605">
        <f t="shared" si="772"/>
        <v>13</v>
      </c>
    </row>
    <row r="320" spans="1:139" s="372" customFormat="1" ht="15.6" hidden="1" customHeight="1">
      <c r="A320" s="573" t="s">
        <v>45</v>
      </c>
      <c r="B320" s="407" t="s">
        <v>640</v>
      </c>
      <c r="C320" s="530" t="s">
        <v>1312</v>
      </c>
      <c r="D320" s="393" t="s">
        <v>46</v>
      </c>
      <c r="E320" s="393" t="s">
        <v>641</v>
      </c>
      <c r="F320" s="393" t="s">
        <v>642</v>
      </c>
      <c r="G320" s="395">
        <v>89</v>
      </c>
      <c r="H320" s="393" t="s">
        <v>86</v>
      </c>
      <c r="I320" s="393" t="s">
        <v>643</v>
      </c>
      <c r="J320" s="393" t="s">
        <v>131</v>
      </c>
      <c r="K320" s="393">
        <v>0</v>
      </c>
      <c r="L320" s="393" t="s">
        <v>2130</v>
      </c>
      <c r="M320" s="396"/>
      <c r="N320" s="392"/>
      <c r="O320" s="408">
        <v>3</v>
      </c>
      <c r="P320" s="14">
        <v>159165</v>
      </c>
      <c r="Q320" s="14">
        <v>159165</v>
      </c>
      <c r="R320" s="576">
        <v>2</v>
      </c>
      <c r="S320" s="391">
        <v>4</v>
      </c>
      <c r="T320" s="382">
        <v>4</v>
      </c>
      <c r="U320" s="382">
        <v>14</v>
      </c>
      <c r="V320" s="423">
        <v>0</v>
      </c>
      <c r="W320" s="1882">
        <v>4</v>
      </c>
      <c r="X320" s="382">
        <f t="shared" si="741"/>
        <v>10</v>
      </c>
      <c r="Y320" s="423">
        <v>0</v>
      </c>
      <c r="Z320" s="1882">
        <v>4</v>
      </c>
      <c r="AA320" s="382">
        <f t="shared" si="725"/>
        <v>6</v>
      </c>
      <c r="AB320" s="423">
        <v>0</v>
      </c>
      <c r="AC320" s="1882">
        <v>2</v>
      </c>
      <c r="AD320" s="569">
        <v>1.875</v>
      </c>
      <c r="AE320" s="569">
        <v>1.875</v>
      </c>
      <c r="AF320" s="382">
        <f t="shared" si="800"/>
        <v>3.75</v>
      </c>
      <c r="AG320" s="382">
        <f t="shared" si="801"/>
        <v>2.875</v>
      </c>
      <c r="AH320" s="382">
        <f t="shared" si="802"/>
        <v>1.875</v>
      </c>
      <c r="AI320" s="382">
        <f t="shared" si="803"/>
        <v>1.875</v>
      </c>
      <c r="AJ320" s="382">
        <f t="shared" si="804"/>
        <v>1.875</v>
      </c>
      <c r="AK320" s="382">
        <f t="shared" si="805"/>
        <v>1.875</v>
      </c>
      <c r="AL320" s="382">
        <f t="shared" si="806"/>
        <v>4.5</v>
      </c>
      <c r="AM320" s="382">
        <f t="shared" si="807"/>
        <v>7.5</v>
      </c>
      <c r="AN320" s="453">
        <f t="shared" si="808"/>
        <v>7.5</v>
      </c>
      <c r="AO320" s="457">
        <f t="shared" si="809"/>
        <v>2</v>
      </c>
      <c r="AP320" s="455">
        <f t="shared" si="810"/>
        <v>1</v>
      </c>
      <c r="AQ320" s="383">
        <f t="shared" si="811"/>
        <v>1</v>
      </c>
      <c r="AR320" s="383">
        <f t="shared" si="812"/>
        <v>1</v>
      </c>
      <c r="AS320" s="383">
        <f t="shared" si="813"/>
        <v>1</v>
      </c>
      <c r="AT320" s="383">
        <f t="shared" si="814"/>
        <v>1</v>
      </c>
      <c r="AU320" s="383">
        <f t="shared" si="815"/>
        <v>4</v>
      </c>
      <c r="AV320" s="383">
        <f t="shared" si="816"/>
        <v>4</v>
      </c>
      <c r="AW320" s="383">
        <f t="shared" si="817"/>
        <v>4</v>
      </c>
      <c r="AX320" s="383">
        <f t="shared" si="726"/>
        <v>16</v>
      </c>
      <c r="AY320" s="383">
        <v>2</v>
      </c>
      <c r="AZ320" s="383">
        <f t="shared" si="740"/>
        <v>0</v>
      </c>
      <c r="BA320" s="382">
        <f t="shared" si="727"/>
        <v>4</v>
      </c>
      <c r="BB320" s="423">
        <v>2</v>
      </c>
      <c r="BC320" s="506">
        <f t="shared" si="720"/>
        <v>4</v>
      </c>
      <c r="BD320" s="382">
        <f t="shared" si="721"/>
        <v>4</v>
      </c>
      <c r="BE320" s="453">
        <f t="shared" si="722"/>
        <v>2</v>
      </c>
      <c r="BF320" s="382">
        <f t="shared" si="728"/>
        <v>-2</v>
      </c>
      <c r="BG320" s="1882">
        <v>2</v>
      </c>
      <c r="BH320" s="1882">
        <v>2</v>
      </c>
      <c r="BI320" s="1882">
        <v>2</v>
      </c>
      <c r="BJ320" s="1882">
        <v>2</v>
      </c>
      <c r="BK320" s="1882">
        <v>1</v>
      </c>
      <c r="BL320" s="1882">
        <v>1</v>
      </c>
      <c r="BM320" s="1882">
        <v>1</v>
      </c>
      <c r="BN320" s="1882">
        <v>1</v>
      </c>
      <c r="BO320" s="1882">
        <v>1</v>
      </c>
      <c r="BP320" s="1882">
        <v>4</v>
      </c>
      <c r="BQ320" s="1882">
        <v>4</v>
      </c>
      <c r="BR320" s="1882">
        <v>4</v>
      </c>
      <c r="BS320" s="1882">
        <v>4</v>
      </c>
      <c r="BT320" s="13"/>
      <c r="BU320" s="384">
        <f t="shared" si="729"/>
        <v>4.2</v>
      </c>
      <c r="BV320" s="385">
        <f t="shared" si="730"/>
        <v>3.75</v>
      </c>
      <c r="BW320" s="386">
        <f t="shared" si="731"/>
        <v>3</v>
      </c>
      <c r="BX320" s="3"/>
      <c r="BY320" s="387">
        <f t="shared" si="723"/>
        <v>14</v>
      </c>
      <c r="BZ320" s="382">
        <f t="shared" si="732"/>
        <v>10</v>
      </c>
      <c r="CA320" s="382">
        <f t="shared" si="733"/>
        <v>6</v>
      </c>
      <c r="CB320" s="382">
        <f t="shared" si="734"/>
        <v>4</v>
      </c>
      <c r="CC320" s="382">
        <f t="shared" si="788"/>
        <v>4</v>
      </c>
      <c r="CD320" s="382">
        <f t="shared" si="789"/>
        <v>4</v>
      </c>
      <c r="CE320" s="382">
        <f t="shared" si="790"/>
        <v>3</v>
      </c>
      <c r="CF320" s="382">
        <f t="shared" si="791"/>
        <v>2</v>
      </c>
      <c r="CG320" s="382">
        <f t="shared" si="792"/>
        <v>2</v>
      </c>
      <c r="CH320" s="382">
        <f t="shared" si="793"/>
        <v>2</v>
      </c>
      <c r="CI320" s="382">
        <f t="shared" si="794"/>
        <v>2</v>
      </c>
      <c r="CJ320" s="382">
        <f t="shared" si="795"/>
        <v>5</v>
      </c>
      <c r="CK320" s="388">
        <f t="shared" si="796"/>
        <v>8</v>
      </c>
      <c r="CL320" s="3"/>
      <c r="CM320" s="384">
        <f t="shared" si="724"/>
        <v>0</v>
      </c>
      <c r="CN320" s="385">
        <f t="shared" si="735"/>
        <v>0</v>
      </c>
      <c r="CO320" s="385">
        <f t="shared" si="818"/>
        <v>0</v>
      </c>
      <c r="CP320" s="385">
        <f t="shared" si="819"/>
        <v>2</v>
      </c>
      <c r="CQ320" s="385">
        <f t="shared" si="820"/>
        <v>2</v>
      </c>
      <c r="CR320" s="385">
        <f t="shared" si="821"/>
        <v>1</v>
      </c>
      <c r="CS320" s="385">
        <f t="shared" si="822"/>
        <v>1</v>
      </c>
      <c r="CT320" s="385">
        <f t="shared" si="823"/>
        <v>1</v>
      </c>
      <c r="CU320" s="385">
        <f t="shared" si="824"/>
        <v>1</v>
      </c>
      <c r="CV320" s="385">
        <f t="shared" si="825"/>
        <v>1</v>
      </c>
      <c r="CW320" s="385">
        <f t="shared" si="826"/>
        <v>4</v>
      </c>
      <c r="CX320" s="386">
        <f t="shared" si="827"/>
        <v>4</v>
      </c>
      <c r="CY320" s="3"/>
      <c r="CZ320" s="586">
        <v>27</v>
      </c>
      <c r="DA320" s="582">
        <v>28</v>
      </c>
      <c r="DB320" s="391">
        <v>6</v>
      </c>
      <c r="DC320" s="576">
        <v>2</v>
      </c>
      <c r="DD320" s="389">
        <v>0</v>
      </c>
      <c r="DE320" s="390">
        <v>0</v>
      </c>
      <c r="DF320" s="390">
        <v>0</v>
      </c>
      <c r="DG320" s="390">
        <v>0</v>
      </c>
      <c r="DH320" s="390">
        <f t="shared" si="736"/>
        <v>4</v>
      </c>
      <c r="DI320" s="390"/>
      <c r="DJ320" s="390"/>
      <c r="DK320" s="390"/>
      <c r="DL320" s="390"/>
      <c r="DM320" s="390"/>
      <c r="DN320" s="390"/>
      <c r="DO320" s="390"/>
      <c r="DP320" s="391">
        <f t="shared" si="737"/>
        <v>4</v>
      </c>
      <c r="DQ320" s="376"/>
      <c r="DR320" s="376"/>
      <c r="DS320" s="385">
        <v>4</v>
      </c>
      <c r="DT320" s="385">
        <v>2</v>
      </c>
      <c r="DU320" s="385">
        <v>429</v>
      </c>
      <c r="DV320" s="385" t="s">
        <v>2620</v>
      </c>
      <c r="DW320" s="385">
        <v>71</v>
      </c>
      <c r="DX320" s="385" t="s">
        <v>2681</v>
      </c>
      <c r="DY320" s="385">
        <v>0</v>
      </c>
      <c r="DZ320" s="14">
        <v>159165</v>
      </c>
      <c r="EA320" s="426"/>
      <c r="EB320" s="398">
        <v>17</v>
      </c>
      <c r="EC320" s="398" t="s">
        <v>1371</v>
      </c>
      <c r="ED320" s="398" t="s">
        <v>1370</v>
      </c>
      <c r="EF320" s="601">
        <f t="shared" si="738"/>
        <v>105</v>
      </c>
      <c r="EG320" s="597">
        <f t="shared" si="739"/>
        <v>4</v>
      </c>
      <c r="EI320" s="605">
        <f t="shared" si="772"/>
        <v>20</v>
      </c>
    </row>
    <row r="321" spans="1:139" s="372" customFormat="1" ht="16.149999999999999" hidden="1" customHeight="1">
      <c r="A321" s="573" t="s">
        <v>1246</v>
      </c>
      <c r="B321" s="407" t="s">
        <v>644</v>
      </c>
      <c r="C321" s="530" t="s">
        <v>1347</v>
      </c>
      <c r="D321" s="393" t="s">
        <v>51</v>
      </c>
      <c r="E321" s="393" t="s">
        <v>645</v>
      </c>
      <c r="F321" s="393" t="s">
        <v>646</v>
      </c>
      <c r="G321" s="395">
        <v>87</v>
      </c>
      <c r="H321" s="393" t="s">
        <v>53</v>
      </c>
      <c r="I321" s="393" t="s">
        <v>643</v>
      </c>
      <c r="J321" s="393" t="s">
        <v>131</v>
      </c>
      <c r="K321" s="393">
        <v>0</v>
      </c>
      <c r="L321" s="393" t="s">
        <v>2130</v>
      </c>
      <c r="M321" s="396"/>
      <c r="N321" s="392">
        <v>42450</v>
      </c>
      <c r="O321" s="408">
        <v>3</v>
      </c>
      <c r="P321" s="14">
        <v>0</v>
      </c>
      <c r="Q321" s="14">
        <v>0</v>
      </c>
      <c r="R321" s="576">
        <v>0</v>
      </c>
      <c r="S321" s="391">
        <v>0</v>
      </c>
      <c r="T321" s="382">
        <v>0</v>
      </c>
      <c r="U321" s="382">
        <v>0</v>
      </c>
      <c r="V321" s="423">
        <v>0</v>
      </c>
      <c r="W321" s="1882">
        <v>0</v>
      </c>
      <c r="X321" s="382">
        <f t="shared" si="741"/>
        <v>0</v>
      </c>
      <c r="Y321" s="423">
        <v>0</v>
      </c>
      <c r="Z321" s="1882">
        <v>0</v>
      </c>
      <c r="AA321" s="382">
        <f t="shared" si="725"/>
        <v>0</v>
      </c>
      <c r="AB321" s="423">
        <v>0</v>
      </c>
      <c r="AC321" s="1882">
        <v>0</v>
      </c>
      <c r="AD321" s="569">
        <v>1.875</v>
      </c>
      <c r="AE321" s="569">
        <v>1.875</v>
      </c>
      <c r="AF321" s="382">
        <f t="shared" si="800"/>
        <v>0</v>
      </c>
      <c r="AG321" s="382">
        <f t="shared" si="801"/>
        <v>0</v>
      </c>
      <c r="AH321" s="382">
        <f t="shared" si="802"/>
        <v>0</v>
      </c>
      <c r="AI321" s="382">
        <f t="shared" si="803"/>
        <v>0</v>
      </c>
      <c r="AJ321" s="382">
        <f t="shared" si="804"/>
        <v>0</v>
      </c>
      <c r="AK321" s="382">
        <f t="shared" si="805"/>
        <v>0</v>
      </c>
      <c r="AL321" s="382">
        <f t="shared" si="806"/>
        <v>0</v>
      </c>
      <c r="AM321" s="382">
        <f t="shared" si="807"/>
        <v>0</v>
      </c>
      <c r="AN321" s="453">
        <f t="shared" si="808"/>
        <v>0</v>
      </c>
      <c r="AO321" s="457">
        <f t="shared" si="809"/>
        <v>0</v>
      </c>
      <c r="AP321" s="455">
        <f t="shared" si="810"/>
        <v>0</v>
      </c>
      <c r="AQ321" s="383">
        <f t="shared" si="811"/>
        <v>0</v>
      </c>
      <c r="AR321" s="383">
        <f t="shared" si="812"/>
        <v>0</v>
      </c>
      <c r="AS321" s="383">
        <f t="shared" si="813"/>
        <v>0</v>
      </c>
      <c r="AT321" s="383">
        <f t="shared" si="814"/>
        <v>0</v>
      </c>
      <c r="AU321" s="383">
        <f t="shared" si="815"/>
        <v>0</v>
      </c>
      <c r="AV321" s="383">
        <f t="shared" si="816"/>
        <v>0</v>
      </c>
      <c r="AW321" s="383">
        <f t="shared" si="817"/>
        <v>0</v>
      </c>
      <c r="AX321" s="383">
        <f t="shared" si="726"/>
        <v>0</v>
      </c>
      <c r="AY321" s="383">
        <v>0</v>
      </c>
      <c r="AZ321" s="383">
        <f t="shared" si="740"/>
        <v>0</v>
      </c>
      <c r="BA321" s="382">
        <f t="shared" si="727"/>
        <v>0</v>
      </c>
      <c r="BB321" s="423">
        <v>0</v>
      </c>
      <c r="BC321" s="506">
        <f t="shared" si="720"/>
        <v>0</v>
      </c>
      <c r="BD321" s="382">
        <f t="shared" si="721"/>
        <v>0</v>
      </c>
      <c r="BE321" s="453">
        <f t="shared" si="722"/>
        <v>0</v>
      </c>
      <c r="BF321" s="382">
        <f t="shared" si="728"/>
        <v>0</v>
      </c>
      <c r="BG321" s="1882">
        <v>0</v>
      </c>
      <c r="BH321" s="1882">
        <v>0</v>
      </c>
      <c r="BI321" s="1882">
        <v>0</v>
      </c>
      <c r="BJ321" s="1882">
        <v>0</v>
      </c>
      <c r="BK321" s="1882">
        <v>0</v>
      </c>
      <c r="BL321" s="1882">
        <v>0</v>
      </c>
      <c r="BM321" s="1882">
        <v>0</v>
      </c>
      <c r="BN321" s="1882">
        <v>0</v>
      </c>
      <c r="BO321" s="1882">
        <v>0</v>
      </c>
      <c r="BP321" s="1882">
        <v>0</v>
      </c>
      <c r="BQ321" s="1882">
        <v>0</v>
      </c>
      <c r="BR321" s="1882">
        <v>0</v>
      </c>
      <c r="BS321" s="1882">
        <v>0</v>
      </c>
      <c r="BT321" s="13"/>
      <c r="BU321" s="384">
        <f t="shared" si="729"/>
        <v>0</v>
      </c>
      <c r="BV321" s="385">
        <f t="shared" si="730"/>
        <v>0</v>
      </c>
      <c r="BW321" s="386">
        <f t="shared" si="731"/>
        <v>0</v>
      </c>
      <c r="BX321" s="3"/>
      <c r="BY321" s="387">
        <f t="shared" si="723"/>
        <v>0</v>
      </c>
      <c r="BZ321" s="382">
        <f t="shared" si="732"/>
        <v>0</v>
      </c>
      <c r="CA321" s="382">
        <f t="shared" si="733"/>
        <v>0</v>
      </c>
      <c r="CB321" s="382">
        <f t="shared" si="734"/>
        <v>0</v>
      </c>
      <c r="CC321" s="382">
        <f t="shared" si="788"/>
        <v>0</v>
      </c>
      <c r="CD321" s="382">
        <f t="shared" si="789"/>
        <v>0</v>
      </c>
      <c r="CE321" s="382">
        <f t="shared" si="790"/>
        <v>0</v>
      </c>
      <c r="CF321" s="382">
        <f t="shared" si="791"/>
        <v>0</v>
      </c>
      <c r="CG321" s="382">
        <f t="shared" si="792"/>
        <v>0</v>
      </c>
      <c r="CH321" s="382">
        <f t="shared" si="793"/>
        <v>0</v>
      </c>
      <c r="CI321" s="382">
        <f t="shared" si="794"/>
        <v>0</v>
      </c>
      <c r="CJ321" s="382">
        <f t="shared" si="795"/>
        <v>0</v>
      </c>
      <c r="CK321" s="388">
        <f t="shared" si="796"/>
        <v>0</v>
      </c>
      <c r="CL321" s="3"/>
      <c r="CM321" s="384">
        <f t="shared" si="724"/>
        <v>0</v>
      </c>
      <c r="CN321" s="385">
        <f t="shared" si="735"/>
        <v>0</v>
      </c>
      <c r="CO321" s="385">
        <f t="shared" si="818"/>
        <v>0</v>
      </c>
      <c r="CP321" s="385">
        <f t="shared" si="819"/>
        <v>0</v>
      </c>
      <c r="CQ321" s="385">
        <f t="shared" si="820"/>
        <v>0</v>
      </c>
      <c r="CR321" s="385">
        <f t="shared" si="821"/>
        <v>0</v>
      </c>
      <c r="CS321" s="385">
        <f t="shared" si="822"/>
        <v>0</v>
      </c>
      <c r="CT321" s="385">
        <f t="shared" si="823"/>
        <v>0</v>
      </c>
      <c r="CU321" s="385">
        <f t="shared" si="824"/>
        <v>0</v>
      </c>
      <c r="CV321" s="385">
        <f t="shared" si="825"/>
        <v>0</v>
      </c>
      <c r="CW321" s="385">
        <f t="shared" si="826"/>
        <v>0</v>
      </c>
      <c r="CX321" s="386">
        <f t="shared" si="827"/>
        <v>0</v>
      </c>
      <c r="CY321" s="3"/>
      <c r="CZ321" s="586">
        <v>4</v>
      </c>
      <c r="DA321" s="582">
        <v>0</v>
      </c>
      <c r="DB321" s="391">
        <v>0</v>
      </c>
      <c r="DC321" s="576">
        <v>0</v>
      </c>
      <c r="DD321" s="389">
        <v>0</v>
      </c>
      <c r="DE321" s="390">
        <v>0</v>
      </c>
      <c r="DF321" s="390">
        <v>0</v>
      </c>
      <c r="DG321" s="390">
        <v>0</v>
      </c>
      <c r="DH321" s="390">
        <f t="shared" si="736"/>
        <v>0</v>
      </c>
      <c r="DI321" s="390"/>
      <c r="DJ321" s="390"/>
      <c r="DK321" s="390"/>
      <c r="DL321" s="390"/>
      <c r="DM321" s="390"/>
      <c r="DN321" s="390"/>
      <c r="DO321" s="390"/>
      <c r="DP321" s="391">
        <f t="shared" si="737"/>
        <v>0</v>
      </c>
      <c r="DQ321" s="376"/>
      <c r="DR321" s="376"/>
      <c r="DS321" s="385">
        <v>3</v>
      </c>
      <c r="DT321" s="385">
        <v>2</v>
      </c>
      <c r="DU321" s="385">
        <v>866</v>
      </c>
      <c r="DV321" s="385" t="s">
        <v>2620</v>
      </c>
      <c r="DW321" s="385">
        <v>72</v>
      </c>
      <c r="DX321" s="385" t="s">
        <v>2682</v>
      </c>
      <c r="DY321" s="385">
        <v>0</v>
      </c>
      <c r="DZ321" s="14">
        <v>0</v>
      </c>
      <c r="EA321" s="426"/>
      <c r="EB321" s="398">
        <v>17</v>
      </c>
      <c r="EC321" s="398" t="s">
        <v>1369</v>
      </c>
      <c r="ED321" s="398" t="s">
        <v>1370</v>
      </c>
      <c r="EF321" s="601" t="str">
        <f t="shared" si="738"/>
        <v>ok</v>
      </c>
      <c r="EG321" s="597">
        <f t="shared" si="739"/>
        <v>0</v>
      </c>
      <c r="EI321" s="605">
        <f t="shared" si="772"/>
        <v>0</v>
      </c>
    </row>
    <row r="322" spans="1:139" s="372" customFormat="1" ht="16.149999999999999" hidden="1" customHeight="1">
      <c r="A322" s="573" t="s">
        <v>1246</v>
      </c>
      <c r="B322" s="531" t="s">
        <v>647</v>
      </c>
      <c r="C322" s="532" t="s">
        <v>647</v>
      </c>
      <c r="D322" s="533" t="s">
        <v>51</v>
      </c>
      <c r="E322" s="393" t="s">
        <v>648</v>
      </c>
      <c r="F322" s="393" t="s">
        <v>1712</v>
      </c>
      <c r="G322" s="395">
        <v>95</v>
      </c>
      <c r="H322" s="393" t="s">
        <v>86</v>
      </c>
      <c r="I322" s="393" t="s">
        <v>649</v>
      </c>
      <c r="J322" s="393" t="s">
        <v>131</v>
      </c>
      <c r="K322" s="393" t="s">
        <v>2147</v>
      </c>
      <c r="L322" s="393" t="s">
        <v>2130</v>
      </c>
      <c r="M322" s="396"/>
      <c r="N322" s="392">
        <v>43915</v>
      </c>
      <c r="O322" s="408">
        <v>3</v>
      </c>
      <c r="P322" s="14">
        <v>226915</v>
      </c>
      <c r="Q322" s="14">
        <v>226915</v>
      </c>
      <c r="R322" s="576">
        <v>4</v>
      </c>
      <c r="S322" s="391">
        <v>2</v>
      </c>
      <c r="T322" s="382">
        <v>0</v>
      </c>
      <c r="U322" s="382">
        <v>16</v>
      </c>
      <c r="V322" s="423">
        <v>0</v>
      </c>
      <c r="W322" s="1882">
        <v>4</v>
      </c>
      <c r="X322" s="382">
        <f t="shared" si="741"/>
        <v>12</v>
      </c>
      <c r="Y322" s="423">
        <v>0</v>
      </c>
      <c r="Z322" s="1882">
        <v>4</v>
      </c>
      <c r="AA322" s="382">
        <f t="shared" si="725"/>
        <v>8</v>
      </c>
      <c r="AB322" s="423">
        <v>0</v>
      </c>
      <c r="AC322" s="1882">
        <v>2</v>
      </c>
      <c r="AD322" s="569">
        <v>1.875</v>
      </c>
      <c r="AE322" s="569">
        <v>1.875</v>
      </c>
      <c r="AF322" s="382">
        <f t="shared" si="800"/>
        <v>2</v>
      </c>
      <c r="AG322" s="382">
        <f t="shared" si="801"/>
        <v>0</v>
      </c>
      <c r="AH322" s="382">
        <f t="shared" si="802"/>
        <v>0</v>
      </c>
      <c r="AI322" s="382">
        <f t="shared" si="803"/>
        <v>0</v>
      </c>
      <c r="AJ322" s="382">
        <f t="shared" si="804"/>
        <v>1.75</v>
      </c>
      <c r="AK322" s="382">
        <f t="shared" si="805"/>
        <v>2</v>
      </c>
      <c r="AL322" s="382">
        <f t="shared" si="806"/>
        <v>3.5</v>
      </c>
      <c r="AM322" s="382">
        <f t="shared" si="807"/>
        <v>7.5</v>
      </c>
      <c r="AN322" s="453">
        <f t="shared" si="808"/>
        <v>7.5</v>
      </c>
      <c r="AO322" s="457">
        <f t="shared" si="809"/>
        <v>0</v>
      </c>
      <c r="AP322" s="455">
        <f t="shared" si="810"/>
        <v>0</v>
      </c>
      <c r="AQ322" s="383">
        <f t="shared" si="811"/>
        <v>0</v>
      </c>
      <c r="AR322" s="383">
        <f t="shared" si="812"/>
        <v>0</v>
      </c>
      <c r="AS322" s="383">
        <f t="shared" si="813"/>
        <v>2</v>
      </c>
      <c r="AT322" s="383">
        <f t="shared" si="814"/>
        <v>0</v>
      </c>
      <c r="AU322" s="383">
        <f t="shared" si="815"/>
        <v>4</v>
      </c>
      <c r="AV322" s="383">
        <f t="shared" si="816"/>
        <v>4</v>
      </c>
      <c r="AW322" s="383">
        <f t="shared" si="817"/>
        <v>4</v>
      </c>
      <c r="AX322" s="383">
        <f t="shared" si="726"/>
        <v>16</v>
      </c>
      <c r="AY322" s="383">
        <v>0</v>
      </c>
      <c r="AZ322" s="383">
        <f t="shared" si="740"/>
        <v>0</v>
      </c>
      <c r="BA322" s="382">
        <f t="shared" si="727"/>
        <v>6</v>
      </c>
      <c r="BB322" s="423">
        <v>0</v>
      </c>
      <c r="BC322" s="506">
        <f t="shared" si="720"/>
        <v>4</v>
      </c>
      <c r="BD322" s="382">
        <f t="shared" si="721"/>
        <v>4</v>
      </c>
      <c r="BE322" s="453">
        <f t="shared" si="722"/>
        <v>2</v>
      </c>
      <c r="BF322" s="382">
        <f t="shared" si="728"/>
        <v>0</v>
      </c>
      <c r="BG322" s="1882">
        <v>2</v>
      </c>
      <c r="BH322" s="1882">
        <v>2</v>
      </c>
      <c r="BI322" s="1882">
        <v>2</v>
      </c>
      <c r="BJ322" s="1882">
        <v>0</v>
      </c>
      <c r="BK322" s="1882">
        <v>0</v>
      </c>
      <c r="BL322" s="1882">
        <v>0</v>
      </c>
      <c r="BM322" s="1882">
        <v>0</v>
      </c>
      <c r="BN322" s="1882">
        <v>2</v>
      </c>
      <c r="BO322" s="1882">
        <v>0</v>
      </c>
      <c r="BP322" s="1882">
        <v>4</v>
      </c>
      <c r="BQ322" s="1882">
        <v>4</v>
      </c>
      <c r="BR322" s="1882">
        <v>4</v>
      </c>
      <c r="BS322" s="1882">
        <v>4</v>
      </c>
      <c r="BT322" s="13"/>
      <c r="BU322" s="384">
        <f t="shared" si="729"/>
        <v>4.8</v>
      </c>
      <c r="BV322" s="385">
        <f t="shared" si="730"/>
        <v>4.5</v>
      </c>
      <c r="BW322" s="386">
        <f t="shared" si="731"/>
        <v>4</v>
      </c>
      <c r="BX322" s="3"/>
      <c r="BY322" s="387">
        <f t="shared" si="723"/>
        <v>16</v>
      </c>
      <c r="BZ322" s="382">
        <f t="shared" si="732"/>
        <v>12</v>
      </c>
      <c r="CA322" s="382">
        <f t="shared" si="733"/>
        <v>8</v>
      </c>
      <c r="CB322" s="382">
        <f t="shared" si="734"/>
        <v>6</v>
      </c>
      <c r="CC322" s="382">
        <f t="shared" si="788"/>
        <v>4</v>
      </c>
      <c r="CD322" s="382">
        <f t="shared" si="789"/>
        <v>2</v>
      </c>
      <c r="CE322" s="382">
        <f t="shared" si="790"/>
        <v>0</v>
      </c>
      <c r="CF322" s="382">
        <f t="shared" si="791"/>
        <v>0</v>
      </c>
      <c r="CG322" s="382">
        <f t="shared" si="792"/>
        <v>0</v>
      </c>
      <c r="CH322" s="382">
        <f t="shared" si="793"/>
        <v>2</v>
      </c>
      <c r="CI322" s="382">
        <f t="shared" si="794"/>
        <v>2</v>
      </c>
      <c r="CJ322" s="382">
        <f t="shared" si="795"/>
        <v>4</v>
      </c>
      <c r="CK322" s="388">
        <f t="shared" si="796"/>
        <v>8</v>
      </c>
      <c r="CL322" s="3"/>
      <c r="CM322" s="384">
        <f t="shared" si="724"/>
        <v>0</v>
      </c>
      <c r="CN322" s="385">
        <f t="shared" si="735"/>
        <v>0</v>
      </c>
      <c r="CO322" s="385">
        <f t="shared" si="818"/>
        <v>0</v>
      </c>
      <c r="CP322" s="385">
        <f t="shared" si="819"/>
        <v>0</v>
      </c>
      <c r="CQ322" s="385">
        <f t="shared" si="820"/>
        <v>0</v>
      </c>
      <c r="CR322" s="385">
        <f t="shared" si="821"/>
        <v>0</v>
      </c>
      <c r="CS322" s="385">
        <f t="shared" si="822"/>
        <v>0</v>
      </c>
      <c r="CT322" s="385">
        <f t="shared" si="823"/>
        <v>0</v>
      </c>
      <c r="CU322" s="385">
        <f t="shared" si="824"/>
        <v>2</v>
      </c>
      <c r="CV322" s="385">
        <f t="shared" si="825"/>
        <v>0</v>
      </c>
      <c r="CW322" s="385">
        <f t="shared" si="826"/>
        <v>4</v>
      </c>
      <c r="CX322" s="386">
        <f t="shared" si="827"/>
        <v>4</v>
      </c>
      <c r="CY322" s="3"/>
      <c r="CZ322" s="586">
        <v>28</v>
      </c>
      <c r="DA322" s="582">
        <v>26</v>
      </c>
      <c r="DB322" s="391">
        <v>15</v>
      </c>
      <c r="DC322" s="576">
        <v>4</v>
      </c>
      <c r="DD322" s="389">
        <v>2</v>
      </c>
      <c r="DE322" s="390">
        <v>0</v>
      </c>
      <c r="DF322" s="390">
        <v>0</v>
      </c>
      <c r="DG322" s="390">
        <v>0</v>
      </c>
      <c r="DH322" s="390">
        <f t="shared" si="736"/>
        <v>0</v>
      </c>
      <c r="DI322" s="390"/>
      <c r="DJ322" s="390"/>
      <c r="DK322" s="390"/>
      <c r="DL322" s="390"/>
      <c r="DM322" s="390"/>
      <c r="DN322" s="390"/>
      <c r="DO322" s="390"/>
      <c r="DP322" s="391">
        <f t="shared" si="737"/>
        <v>2</v>
      </c>
      <c r="DQ322" s="376"/>
      <c r="DR322" s="376"/>
      <c r="DS322" s="385">
        <v>4</v>
      </c>
      <c r="DT322" s="385">
        <v>1</v>
      </c>
      <c r="DU322" s="385">
        <v>919</v>
      </c>
      <c r="DV322" s="385" t="s">
        <v>2620</v>
      </c>
      <c r="DW322" s="385">
        <v>72</v>
      </c>
      <c r="DX322" s="385" t="s">
        <v>2682</v>
      </c>
      <c r="DY322" s="385">
        <v>0</v>
      </c>
      <c r="DZ322" s="14">
        <v>226915</v>
      </c>
      <c r="EA322" s="426"/>
      <c r="EB322" s="398">
        <v>20</v>
      </c>
      <c r="EC322" s="398" t="s">
        <v>1369</v>
      </c>
      <c r="ED322" s="398" t="s">
        <v>1370</v>
      </c>
      <c r="EF322" s="601">
        <f t="shared" si="738"/>
        <v>120</v>
      </c>
      <c r="EG322" s="597">
        <f t="shared" si="739"/>
        <v>4</v>
      </c>
      <c r="EI322" s="605">
        <f t="shared" si="772"/>
        <v>16</v>
      </c>
    </row>
    <row r="323" spans="1:139" s="372" customFormat="1" ht="16.149999999999999" hidden="1" customHeight="1">
      <c r="A323" s="573" t="s">
        <v>1246</v>
      </c>
      <c r="B323" s="407" t="s">
        <v>650</v>
      </c>
      <c r="C323" s="530" t="s">
        <v>650</v>
      </c>
      <c r="D323" s="393" t="s">
        <v>51</v>
      </c>
      <c r="E323" s="393" t="s">
        <v>651</v>
      </c>
      <c r="F323" s="393" t="s">
        <v>652</v>
      </c>
      <c r="G323" s="395">
        <v>88</v>
      </c>
      <c r="H323" s="393" t="s">
        <v>47</v>
      </c>
      <c r="I323" s="393" t="s">
        <v>649</v>
      </c>
      <c r="J323" s="393" t="s">
        <v>131</v>
      </c>
      <c r="K323" s="393" t="s">
        <v>2146</v>
      </c>
      <c r="L323" s="393" t="s">
        <v>2130</v>
      </c>
      <c r="M323" s="396"/>
      <c r="N323" s="392">
        <v>42450</v>
      </c>
      <c r="O323" s="408">
        <v>3</v>
      </c>
      <c r="P323" s="14">
        <v>195353</v>
      </c>
      <c r="Q323" s="14">
        <v>195353</v>
      </c>
      <c r="R323" s="576">
        <v>0</v>
      </c>
      <c r="S323" s="391">
        <v>12</v>
      </c>
      <c r="T323" s="382">
        <v>0</v>
      </c>
      <c r="U323" s="382">
        <v>1</v>
      </c>
      <c r="V323" s="423">
        <v>0</v>
      </c>
      <c r="W323" s="1882">
        <v>0</v>
      </c>
      <c r="X323" s="382">
        <f t="shared" si="741"/>
        <v>1</v>
      </c>
      <c r="Y323" s="423">
        <v>0</v>
      </c>
      <c r="Z323" s="1882">
        <v>1</v>
      </c>
      <c r="AA323" s="382">
        <f t="shared" si="725"/>
        <v>0</v>
      </c>
      <c r="AB323" s="423">
        <v>0</v>
      </c>
      <c r="AC323" s="1882">
        <v>0</v>
      </c>
      <c r="AD323" s="569">
        <v>1.875</v>
      </c>
      <c r="AE323" s="569">
        <v>1.875</v>
      </c>
      <c r="AF323" s="382">
        <f t="shared" si="800"/>
        <v>0</v>
      </c>
      <c r="AG323" s="382">
        <f t="shared" si="801"/>
        <v>0</v>
      </c>
      <c r="AH323" s="382">
        <f t="shared" si="802"/>
        <v>0</v>
      </c>
      <c r="AI323" s="382">
        <f t="shared" si="803"/>
        <v>0</v>
      </c>
      <c r="AJ323" s="382">
        <f t="shared" si="804"/>
        <v>0</v>
      </c>
      <c r="AK323" s="382">
        <f t="shared" si="805"/>
        <v>0</v>
      </c>
      <c r="AL323" s="382">
        <f t="shared" si="806"/>
        <v>0.875</v>
      </c>
      <c r="AM323" s="382">
        <f t="shared" si="807"/>
        <v>1</v>
      </c>
      <c r="AN323" s="453">
        <f t="shared" si="808"/>
        <v>0</v>
      </c>
      <c r="AO323" s="457">
        <f t="shared" si="809"/>
        <v>0</v>
      </c>
      <c r="AP323" s="455">
        <f t="shared" si="810"/>
        <v>0</v>
      </c>
      <c r="AQ323" s="383">
        <f t="shared" si="811"/>
        <v>0</v>
      </c>
      <c r="AR323" s="383">
        <f t="shared" si="812"/>
        <v>0</v>
      </c>
      <c r="AS323" s="383">
        <f t="shared" si="813"/>
        <v>0</v>
      </c>
      <c r="AT323" s="383">
        <f t="shared" si="814"/>
        <v>0</v>
      </c>
      <c r="AU323" s="383">
        <f t="shared" si="815"/>
        <v>1</v>
      </c>
      <c r="AV323" s="383">
        <f t="shared" si="816"/>
        <v>0</v>
      </c>
      <c r="AW323" s="383">
        <f t="shared" si="817"/>
        <v>0</v>
      </c>
      <c r="AX323" s="383">
        <f t="shared" si="726"/>
        <v>1</v>
      </c>
      <c r="AY323" s="383">
        <v>0</v>
      </c>
      <c r="AZ323" s="383">
        <f t="shared" si="740"/>
        <v>0</v>
      </c>
      <c r="BA323" s="382">
        <f t="shared" si="727"/>
        <v>0</v>
      </c>
      <c r="BB323" s="423">
        <v>0</v>
      </c>
      <c r="BC323" s="506">
        <f t="shared" si="720"/>
        <v>0</v>
      </c>
      <c r="BD323" s="382">
        <f t="shared" si="721"/>
        <v>1</v>
      </c>
      <c r="BE323" s="453">
        <f t="shared" si="722"/>
        <v>0</v>
      </c>
      <c r="BF323" s="382">
        <f t="shared" si="728"/>
        <v>0</v>
      </c>
      <c r="BG323" s="1882">
        <v>0</v>
      </c>
      <c r="BH323" s="1882">
        <v>0</v>
      </c>
      <c r="BI323" s="1882">
        <v>0</v>
      </c>
      <c r="BJ323" s="1882">
        <v>0</v>
      </c>
      <c r="BK323" s="1882">
        <v>0</v>
      </c>
      <c r="BL323" s="1882">
        <v>0</v>
      </c>
      <c r="BM323" s="1882">
        <v>0</v>
      </c>
      <c r="BN323" s="1882">
        <v>0</v>
      </c>
      <c r="BO323" s="1882">
        <v>0</v>
      </c>
      <c r="BP323" s="1882">
        <v>1</v>
      </c>
      <c r="BQ323" s="1882">
        <v>0</v>
      </c>
      <c r="BR323" s="1882">
        <v>0</v>
      </c>
      <c r="BS323" s="1882">
        <v>0</v>
      </c>
      <c r="BT323" s="13"/>
      <c r="BU323" s="384">
        <f t="shared" si="729"/>
        <v>0</v>
      </c>
      <c r="BV323" s="385">
        <f t="shared" si="730"/>
        <v>1</v>
      </c>
      <c r="BW323" s="386">
        <f t="shared" si="731"/>
        <v>0</v>
      </c>
      <c r="BX323" s="3"/>
      <c r="BY323" s="387">
        <f t="shared" si="723"/>
        <v>1</v>
      </c>
      <c r="BZ323" s="382">
        <f t="shared" si="732"/>
        <v>1</v>
      </c>
      <c r="CA323" s="382">
        <f t="shared" si="733"/>
        <v>0</v>
      </c>
      <c r="CB323" s="382">
        <f t="shared" si="734"/>
        <v>0</v>
      </c>
      <c r="CC323" s="382">
        <f t="shared" si="788"/>
        <v>0</v>
      </c>
      <c r="CD323" s="382">
        <f t="shared" si="789"/>
        <v>0</v>
      </c>
      <c r="CE323" s="382">
        <f t="shared" si="790"/>
        <v>0</v>
      </c>
      <c r="CF323" s="382">
        <f t="shared" si="791"/>
        <v>0</v>
      </c>
      <c r="CG323" s="382">
        <f t="shared" si="792"/>
        <v>0</v>
      </c>
      <c r="CH323" s="382">
        <f t="shared" si="793"/>
        <v>0</v>
      </c>
      <c r="CI323" s="382">
        <f t="shared" si="794"/>
        <v>0</v>
      </c>
      <c r="CJ323" s="382">
        <f t="shared" si="795"/>
        <v>1</v>
      </c>
      <c r="CK323" s="388">
        <f t="shared" si="796"/>
        <v>1</v>
      </c>
      <c r="CL323" s="3"/>
      <c r="CM323" s="384">
        <f t="shared" si="724"/>
        <v>0</v>
      </c>
      <c r="CN323" s="385">
        <f t="shared" si="735"/>
        <v>0</v>
      </c>
      <c r="CO323" s="385">
        <f t="shared" si="818"/>
        <v>0</v>
      </c>
      <c r="CP323" s="385">
        <f t="shared" si="819"/>
        <v>0</v>
      </c>
      <c r="CQ323" s="385">
        <f t="shared" si="820"/>
        <v>0</v>
      </c>
      <c r="CR323" s="385">
        <f t="shared" si="821"/>
        <v>0</v>
      </c>
      <c r="CS323" s="385">
        <f t="shared" si="822"/>
        <v>0</v>
      </c>
      <c r="CT323" s="385">
        <f t="shared" si="823"/>
        <v>0</v>
      </c>
      <c r="CU323" s="385">
        <f t="shared" si="824"/>
        <v>0</v>
      </c>
      <c r="CV323" s="385">
        <f t="shared" si="825"/>
        <v>0</v>
      </c>
      <c r="CW323" s="385">
        <f t="shared" si="826"/>
        <v>1</v>
      </c>
      <c r="CX323" s="386">
        <f t="shared" si="827"/>
        <v>0</v>
      </c>
      <c r="CY323" s="3"/>
      <c r="CZ323" s="586">
        <v>15</v>
      </c>
      <c r="DA323" s="582">
        <v>9</v>
      </c>
      <c r="DB323" s="391">
        <v>1</v>
      </c>
      <c r="DC323" s="576">
        <v>0</v>
      </c>
      <c r="DD323" s="389">
        <v>0</v>
      </c>
      <c r="DE323" s="390">
        <v>0</v>
      </c>
      <c r="DF323" s="390">
        <v>12</v>
      </c>
      <c r="DG323" s="390">
        <v>0</v>
      </c>
      <c r="DH323" s="390">
        <f t="shared" si="736"/>
        <v>0</v>
      </c>
      <c r="DI323" s="390"/>
      <c r="DJ323" s="390"/>
      <c r="DK323" s="390"/>
      <c r="DL323" s="390"/>
      <c r="DM323" s="390"/>
      <c r="DN323" s="390"/>
      <c r="DO323" s="390"/>
      <c r="DP323" s="391">
        <f t="shared" si="737"/>
        <v>12</v>
      </c>
      <c r="DQ323" s="376"/>
      <c r="DR323" s="376"/>
      <c r="DS323" s="385">
        <v>3</v>
      </c>
      <c r="DT323" s="385">
        <v>2</v>
      </c>
      <c r="DU323" s="385">
        <v>865</v>
      </c>
      <c r="DV323" s="385" t="s">
        <v>2620</v>
      </c>
      <c r="DW323" s="385">
        <v>72</v>
      </c>
      <c r="DX323" s="385" t="s">
        <v>2682</v>
      </c>
      <c r="DY323" s="385">
        <v>0</v>
      </c>
      <c r="DZ323" s="14">
        <v>195353</v>
      </c>
      <c r="EA323" s="426"/>
      <c r="EB323" s="398">
        <v>19</v>
      </c>
      <c r="EC323" s="398" t="s">
        <v>1567</v>
      </c>
      <c r="ED323" s="398" t="s">
        <v>1370</v>
      </c>
      <c r="EF323" s="601" t="str">
        <f t="shared" si="738"/>
        <v>ok</v>
      </c>
      <c r="EG323" s="597">
        <f t="shared" si="739"/>
        <v>0</v>
      </c>
      <c r="EI323" s="605">
        <f t="shared" ref="EI323:EI354" si="828">T323+U323+V323+Y323+AB323+BB323</f>
        <v>1</v>
      </c>
    </row>
    <row r="324" spans="1:139" s="372" customFormat="1" ht="16.149999999999999" hidden="1" customHeight="1">
      <c r="A324" s="573" t="s">
        <v>45</v>
      </c>
      <c r="B324" s="409" t="s">
        <v>653</v>
      </c>
      <c r="C324" s="410" t="s">
        <v>1307</v>
      </c>
      <c r="D324" s="394" t="s">
        <v>46</v>
      </c>
      <c r="E324" s="394" t="s">
        <v>654</v>
      </c>
      <c r="F324" s="394" t="s">
        <v>655</v>
      </c>
      <c r="G324" s="397">
        <v>88</v>
      </c>
      <c r="H324" s="394" t="s">
        <v>47</v>
      </c>
      <c r="I324" s="394" t="s">
        <v>649</v>
      </c>
      <c r="J324" s="394" t="s">
        <v>131</v>
      </c>
      <c r="K324" s="393">
        <v>0</v>
      </c>
      <c r="L324" s="393" t="s">
        <v>2130</v>
      </c>
      <c r="M324" s="396"/>
      <c r="N324" s="392"/>
      <c r="O324" s="408">
        <v>3</v>
      </c>
      <c r="P324" s="14">
        <v>209711</v>
      </c>
      <c r="Q324" s="14">
        <v>209711</v>
      </c>
      <c r="R324" s="576">
        <v>2</v>
      </c>
      <c r="S324" s="391">
        <v>0</v>
      </c>
      <c r="T324" s="382">
        <v>0</v>
      </c>
      <c r="U324" s="382">
        <v>4</v>
      </c>
      <c r="V324" s="423">
        <v>0</v>
      </c>
      <c r="W324" s="1882">
        <v>0</v>
      </c>
      <c r="X324" s="382">
        <f t="shared" si="741"/>
        <v>4</v>
      </c>
      <c r="Y324" s="423">
        <v>0</v>
      </c>
      <c r="Z324" s="1882">
        <v>0</v>
      </c>
      <c r="AA324" s="382">
        <f t="shared" si="725"/>
        <v>4</v>
      </c>
      <c r="AB324" s="423">
        <v>0</v>
      </c>
      <c r="AC324" s="1882">
        <v>2</v>
      </c>
      <c r="AD324" s="569">
        <v>1.875</v>
      </c>
      <c r="AE324" s="569">
        <v>1.875</v>
      </c>
      <c r="AF324" s="382">
        <f t="shared" si="800"/>
        <v>0</v>
      </c>
      <c r="AG324" s="382">
        <f t="shared" si="801"/>
        <v>0</v>
      </c>
      <c r="AH324" s="382">
        <f t="shared" si="802"/>
        <v>0</v>
      </c>
      <c r="AI324" s="382">
        <f t="shared" si="803"/>
        <v>0</v>
      </c>
      <c r="AJ324" s="382">
        <f t="shared" si="804"/>
        <v>0</v>
      </c>
      <c r="AK324" s="382">
        <f t="shared" si="805"/>
        <v>0</v>
      </c>
      <c r="AL324" s="382">
        <f t="shared" si="806"/>
        <v>0</v>
      </c>
      <c r="AM324" s="382">
        <f t="shared" si="807"/>
        <v>0</v>
      </c>
      <c r="AN324" s="453">
        <f t="shared" si="808"/>
        <v>0</v>
      </c>
      <c r="AO324" s="457">
        <f t="shared" si="809"/>
        <v>0</v>
      </c>
      <c r="AP324" s="455">
        <f t="shared" si="810"/>
        <v>0</v>
      </c>
      <c r="AQ324" s="383">
        <f t="shared" si="811"/>
        <v>0</v>
      </c>
      <c r="AR324" s="383">
        <f t="shared" si="812"/>
        <v>0</v>
      </c>
      <c r="AS324" s="383">
        <f t="shared" si="813"/>
        <v>0</v>
      </c>
      <c r="AT324" s="383">
        <f t="shared" si="814"/>
        <v>0</v>
      </c>
      <c r="AU324" s="383">
        <f t="shared" si="815"/>
        <v>0</v>
      </c>
      <c r="AV324" s="383">
        <f t="shared" si="816"/>
        <v>0</v>
      </c>
      <c r="AW324" s="383">
        <f t="shared" si="817"/>
        <v>0</v>
      </c>
      <c r="AX324" s="383">
        <f t="shared" si="726"/>
        <v>4</v>
      </c>
      <c r="AY324" s="383">
        <v>0</v>
      </c>
      <c r="AZ324" s="383">
        <f t="shared" si="740"/>
        <v>0</v>
      </c>
      <c r="BA324" s="382">
        <f t="shared" si="727"/>
        <v>2</v>
      </c>
      <c r="BB324" s="423">
        <v>0</v>
      </c>
      <c r="BC324" s="506">
        <f t="shared" si="720"/>
        <v>0</v>
      </c>
      <c r="BD324" s="382">
        <f t="shared" si="721"/>
        <v>0</v>
      </c>
      <c r="BE324" s="453">
        <f t="shared" si="722"/>
        <v>2</v>
      </c>
      <c r="BF324" s="382">
        <f t="shared" si="728"/>
        <v>0</v>
      </c>
      <c r="BG324" s="1882">
        <v>2</v>
      </c>
      <c r="BH324" s="1882">
        <v>0</v>
      </c>
      <c r="BI324" s="1882">
        <v>0</v>
      </c>
      <c r="BJ324" s="1882">
        <v>0</v>
      </c>
      <c r="BK324" s="1882">
        <v>0</v>
      </c>
      <c r="BL324" s="1882">
        <v>0</v>
      </c>
      <c r="BM324" s="1882">
        <v>0</v>
      </c>
      <c r="BN324" s="1882">
        <v>0</v>
      </c>
      <c r="BO324" s="1882">
        <v>0</v>
      </c>
      <c r="BP324" s="1882">
        <v>0</v>
      </c>
      <c r="BQ324" s="1882">
        <v>0</v>
      </c>
      <c r="BR324" s="1882">
        <v>0</v>
      </c>
      <c r="BS324" s="1882">
        <v>0</v>
      </c>
      <c r="BT324" s="13"/>
      <c r="BU324" s="384">
        <f t="shared" si="729"/>
        <v>6</v>
      </c>
      <c r="BV324" s="385">
        <f t="shared" si="730"/>
        <v>3</v>
      </c>
      <c r="BW324" s="386">
        <f t="shared" si="731"/>
        <v>0</v>
      </c>
      <c r="BX324" s="3"/>
      <c r="BY324" s="387">
        <f t="shared" si="723"/>
        <v>4</v>
      </c>
      <c r="BZ324" s="382">
        <f t="shared" si="732"/>
        <v>4</v>
      </c>
      <c r="CA324" s="382">
        <f t="shared" si="733"/>
        <v>4</v>
      </c>
      <c r="CB324" s="382">
        <f t="shared" si="734"/>
        <v>2</v>
      </c>
      <c r="CC324" s="382">
        <f t="shared" si="788"/>
        <v>0</v>
      </c>
      <c r="CD324" s="382">
        <f t="shared" si="789"/>
        <v>0</v>
      </c>
      <c r="CE324" s="382">
        <f t="shared" si="790"/>
        <v>0</v>
      </c>
      <c r="CF324" s="382">
        <f t="shared" si="791"/>
        <v>0</v>
      </c>
      <c r="CG324" s="382">
        <f t="shared" si="792"/>
        <v>0</v>
      </c>
      <c r="CH324" s="382">
        <f t="shared" si="793"/>
        <v>0</v>
      </c>
      <c r="CI324" s="382">
        <f t="shared" si="794"/>
        <v>0</v>
      </c>
      <c r="CJ324" s="382">
        <f t="shared" si="795"/>
        <v>0</v>
      </c>
      <c r="CK324" s="388">
        <f t="shared" si="796"/>
        <v>0</v>
      </c>
      <c r="CL324" s="3"/>
      <c r="CM324" s="384">
        <f t="shared" si="724"/>
        <v>0</v>
      </c>
      <c r="CN324" s="385">
        <f t="shared" si="735"/>
        <v>0</v>
      </c>
      <c r="CO324" s="385">
        <f t="shared" si="818"/>
        <v>0</v>
      </c>
      <c r="CP324" s="385">
        <f t="shared" si="819"/>
        <v>0</v>
      </c>
      <c r="CQ324" s="385">
        <f t="shared" si="820"/>
        <v>0</v>
      </c>
      <c r="CR324" s="385">
        <f t="shared" si="821"/>
        <v>0</v>
      </c>
      <c r="CS324" s="385">
        <f t="shared" si="822"/>
        <v>0</v>
      </c>
      <c r="CT324" s="385">
        <f t="shared" si="823"/>
        <v>0</v>
      </c>
      <c r="CU324" s="385">
        <f t="shared" si="824"/>
        <v>0</v>
      </c>
      <c r="CV324" s="385">
        <f t="shared" si="825"/>
        <v>0</v>
      </c>
      <c r="CW324" s="385">
        <f t="shared" si="826"/>
        <v>0</v>
      </c>
      <c r="CX324" s="386">
        <f t="shared" si="827"/>
        <v>0</v>
      </c>
      <c r="CY324" s="3"/>
      <c r="CZ324" s="586">
        <v>36</v>
      </c>
      <c r="DA324" s="582">
        <v>53</v>
      </c>
      <c r="DB324" s="391">
        <v>34</v>
      </c>
      <c r="DC324" s="576">
        <v>2</v>
      </c>
      <c r="DD324" s="389">
        <v>0</v>
      </c>
      <c r="DE324" s="390">
        <v>0</v>
      </c>
      <c r="DF324" s="390">
        <v>0</v>
      </c>
      <c r="DG324" s="390">
        <v>0</v>
      </c>
      <c r="DH324" s="390">
        <f t="shared" si="736"/>
        <v>0</v>
      </c>
      <c r="DI324" s="390"/>
      <c r="DJ324" s="390"/>
      <c r="DK324" s="390"/>
      <c r="DL324" s="390"/>
      <c r="DM324" s="390"/>
      <c r="DN324" s="390"/>
      <c r="DO324" s="390"/>
      <c r="DP324" s="391">
        <f t="shared" si="737"/>
        <v>0</v>
      </c>
      <c r="DQ324" s="376"/>
      <c r="DR324" s="376"/>
      <c r="DS324" s="385">
        <v>4</v>
      </c>
      <c r="DT324" s="385">
        <v>2</v>
      </c>
      <c r="DU324" s="385">
        <v>426</v>
      </c>
      <c r="DV324" s="385" t="s">
        <v>2620</v>
      </c>
      <c r="DW324" s="385">
        <v>71</v>
      </c>
      <c r="DX324" s="385" t="s">
        <v>2681</v>
      </c>
      <c r="DY324" s="385">
        <v>0</v>
      </c>
      <c r="DZ324" s="14">
        <v>209711</v>
      </c>
      <c r="EA324" s="426"/>
      <c r="EB324" s="398">
        <v>18</v>
      </c>
      <c r="EC324" s="398" t="s">
        <v>1371</v>
      </c>
      <c r="ED324" s="398" t="s">
        <v>1370</v>
      </c>
      <c r="EF324" s="601" t="str">
        <f t="shared" si="738"/>
        <v>ok</v>
      </c>
      <c r="EG324" s="597">
        <f t="shared" si="739"/>
        <v>0</v>
      </c>
      <c r="EI324" s="605">
        <f t="shared" si="828"/>
        <v>4</v>
      </c>
    </row>
    <row r="325" spans="1:139" s="372" customFormat="1" ht="16.149999999999999" hidden="1" customHeight="1">
      <c r="A325" s="573" t="s">
        <v>45</v>
      </c>
      <c r="B325" s="407" t="s">
        <v>656</v>
      </c>
      <c r="C325" s="530" t="s">
        <v>656</v>
      </c>
      <c r="D325" s="393" t="s">
        <v>46</v>
      </c>
      <c r="E325" s="393" t="s">
        <v>654</v>
      </c>
      <c r="F325" s="393" t="s">
        <v>657</v>
      </c>
      <c r="G325" s="395">
        <v>92</v>
      </c>
      <c r="H325" s="393" t="s">
        <v>47</v>
      </c>
      <c r="I325" s="393" t="s">
        <v>649</v>
      </c>
      <c r="J325" s="393" t="s">
        <v>131</v>
      </c>
      <c r="K325" s="393" t="s">
        <v>2146</v>
      </c>
      <c r="L325" s="393" t="s">
        <v>2130</v>
      </c>
      <c r="M325" s="396"/>
      <c r="N325" s="392">
        <v>42450</v>
      </c>
      <c r="O325" s="408">
        <v>3</v>
      </c>
      <c r="P325" s="14">
        <v>209262</v>
      </c>
      <c r="Q325" s="14">
        <v>209262</v>
      </c>
      <c r="R325" s="576">
        <v>17</v>
      </c>
      <c r="S325" s="391">
        <v>4</v>
      </c>
      <c r="T325" s="382">
        <v>0</v>
      </c>
      <c r="U325" s="382">
        <v>5</v>
      </c>
      <c r="V325" s="423">
        <v>0</v>
      </c>
      <c r="W325" s="1882">
        <v>2</v>
      </c>
      <c r="X325" s="382">
        <f t="shared" si="741"/>
        <v>3</v>
      </c>
      <c r="Y325" s="423">
        <v>2</v>
      </c>
      <c r="Z325" s="1882">
        <v>0</v>
      </c>
      <c r="AA325" s="382">
        <f t="shared" si="725"/>
        <v>5</v>
      </c>
      <c r="AB325" s="423">
        <v>0</v>
      </c>
      <c r="AC325" s="1882">
        <v>1</v>
      </c>
      <c r="AD325" s="569">
        <v>1.875</v>
      </c>
      <c r="AE325" s="569">
        <v>1.875</v>
      </c>
      <c r="AF325" s="382">
        <f t="shared" si="800"/>
        <v>2</v>
      </c>
      <c r="AG325" s="382">
        <f t="shared" si="801"/>
        <v>0</v>
      </c>
      <c r="AH325" s="382">
        <f t="shared" si="802"/>
        <v>0</v>
      </c>
      <c r="AI325" s="382">
        <f t="shared" si="803"/>
        <v>0</v>
      </c>
      <c r="AJ325" s="382">
        <f t="shared" si="804"/>
        <v>0</v>
      </c>
      <c r="AK325" s="382">
        <f t="shared" si="805"/>
        <v>0</v>
      </c>
      <c r="AL325" s="382">
        <f t="shared" si="806"/>
        <v>0</v>
      </c>
      <c r="AM325" s="382">
        <f t="shared" si="807"/>
        <v>0</v>
      </c>
      <c r="AN325" s="453">
        <f t="shared" si="808"/>
        <v>0</v>
      </c>
      <c r="AO325" s="457">
        <f t="shared" si="809"/>
        <v>0</v>
      </c>
      <c r="AP325" s="455">
        <f t="shared" si="810"/>
        <v>0</v>
      </c>
      <c r="AQ325" s="383">
        <f t="shared" si="811"/>
        <v>0</v>
      </c>
      <c r="AR325" s="383">
        <f t="shared" si="812"/>
        <v>0</v>
      </c>
      <c r="AS325" s="383">
        <f t="shared" si="813"/>
        <v>0</v>
      </c>
      <c r="AT325" s="383">
        <f t="shared" si="814"/>
        <v>0</v>
      </c>
      <c r="AU325" s="383">
        <f t="shared" si="815"/>
        <v>0</v>
      </c>
      <c r="AV325" s="383">
        <f t="shared" si="816"/>
        <v>0</v>
      </c>
      <c r="AW325" s="383">
        <f t="shared" si="817"/>
        <v>0</v>
      </c>
      <c r="AX325" s="383">
        <f t="shared" si="726"/>
        <v>7</v>
      </c>
      <c r="AY325" s="383">
        <v>0</v>
      </c>
      <c r="AZ325" s="383">
        <f t="shared" si="740"/>
        <v>0</v>
      </c>
      <c r="BA325" s="382">
        <f t="shared" si="727"/>
        <v>4</v>
      </c>
      <c r="BB325" s="423">
        <v>0</v>
      </c>
      <c r="BC325" s="506">
        <f t="shared" si="720"/>
        <v>2</v>
      </c>
      <c r="BD325" s="382">
        <f t="shared" si="721"/>
        <v>0</v>
      </c>
      <c r="BE325" s="453">
        <f t="shared" si="722"/>
        <v>1</v>
      </c>
      <c r="BF325" s="382">
        <f t="shared" si="728"/>
        <v>0</v>
      </c>
      <c r="BG325" s="1882">
        <v>0</v>
      </c>
      <c r="BH325" s="1882">
        <v>0</v>
      </c>
      <c r="BI325" s="1882">
        <v>2</v>
      </c>
      <c r="BJ325" s="1882">
        <v>0</v>
      </c>
      <c r="BK325" s="1882">
        <v>0</v>
      </c>
      <c r="BL325" s="1882">
        <v>0</v>
      </c>
      <c r="BM325" s="1882">
        <v>0</v>
      </c>
      <c r="BN325" s="1882">
        <v>0</v>
      </c>
      <c r="BO325" s="1882">
        <v>0</v>
      </c>
      <c r="BP325" s="1882">
        <v>0</v>
      </c>
      <c r="BQ325" s="1882">
        <v>0</v>
      </c>
      <c r="BR325" s="1882">
        <v>0</v>
      </c>
      <c r="BS325" s="1882">
        <v>0</v>
      </c>
      <c r="BT325" s="13"/>
      <c r="BU325" s="384">
        <f t="shared" si="729"/>
        <v>5</v>
      </c>
      <c r="BV325" s="385">
        <f t="shared" si="730"/>
        <v>9</v>
      </c>
      <c r="BW325" s="386">
        <f t="shared" si="731"/>
        <v>15</v>
      </c>
      <c r="BX325" s="3"/>
      <c r="BY325" s="387">
        <f t="shared" si="723"/>
        <v>5</v>
      </c>
      <c r="BZ325" s="382">
        <f t="shared" si="732"/>
        <v>3</v>
      </c>
      <c r="CA325" s="382">
        <f t="shared" si="733"/>
        <v>5</v>
      </c>
      <c r="CB325" s="382">
        <f t="shared" si="734"/>
        <v>4</v>
      </c>
      <c r="CC325" s="382">
        <f t="shared" si="788"/>
        <v>4</v>
      </c>
      <c r="CD325" s="382">
        <f t="shared" si="789"/>
        <v>4</v>
      </c>
      <c r="CE325" s="382">
        <f t="shared" si="790"/>
        <v>2</v>
      </c>
      <c r="CF325" s="382">
        <f t="shared" si="791"/>
        <v>2</v>
      </c>
      <c r="CG325" s="382">
        <f t="shared" si="792"/>
        <v>2</v>
      </c>
      <c r="CH325" s="382">
        <f t="shared" si="793"/>
        <v>2</v>
      </c>
      <c r="CI325" s="382">
        <f t="shared" si="794"/>
        <v>2</v>
      </c>
      <c r="CJ325" s="382">
        <f t="shared" si="795"/>
        <v>2</v>
      </c>
      <c r="CK325" s="388">
        <f t="shared" si="796"/>
        <v>2</v>
      </c>
      <c r="CL325" s="3"/>
      <c r="CM325" s="384">
        <f t="shared" si="724"/>
        <v>0</v>
      </c>
      <c r="CN325" s="385">
        <f t="shared" si="735"/>
        <v>2</v>
      </c>
      <c r="CO325" s="385">
        <f t="shared" si="818"/>
        <v>0</v>
      </c>
      <c r="CP325" s="385">
        <f t="shared" si="819"/>
        <v>0</v>
      </c>
      <c r="CQ325" s="385">
        <f t="shared" si="820"/>
        <v>0</v>
      </c>
      <c r="CR325" s="385">
        <f t="shared" si="821"/>
        <v>0</v>
      </c>
      <c r="CS325" s="385">
        <f t="shared" si="822"/>
        <v>0</v>
      </c>
      <c r="CT325" s="385">
        <f t="shared" si="823"/>
        <v>0</v>
      </c>
      <c r="CU325" s="385">
        <f t="shared" si="824"/>
        <v>0</v>
      </c>
      <c r="CV325" s="385">
        <f t="shared" si="825"/>
        <v>0</v>
      </c>
      <c r="CW325" s="385">
        <f t="shared" si="826"/>
        <v>0</v>
      </c>
      <c r="CX325" s="386">
        <f t="shared" si="827"/>
        <v>0</v>
      </c>
      <c r="CY325" s="3"/>
      <c r="CZ325" s="586">
        <v>109</v>
      </c>
      <c r="DA325" s="582">
        <v>58</v>
      </c>
      <c r="DB325" s="391">
        <v>40</v>
      </c>
      <c r="DC325" s="576">
        <v>17</v>
      </c>
      <c r="DD325" s="389">
        <v>0</v>
      </c>
      <c r="DE325" s="390">
        <v>0</v>
      </c>
      <c r="DF325" s="390">
        <v>0</v>
      </c>
      <c r="DG325" s="390">
        <v>4</v>
      </c>
      <c r="DH325" s="390">
        <f t="shared" si="736"/>
        <v>0</v>
      </c>
      <c r="DI325" s="390"/>
      <c r="DJ325" s="390"/>
      <c r="DK325" s="390"/>
      <c r="DL325" s="390"/>
      <c r="DM325" s="390"/>
      <c r="DN325" s="390"/>
      <c r="DO325" s="390"/>
      <c r="DP325" s="391">
        <f t="shared" si="737"/>
        <v>4</v>
      </c>
      <c r="DQ325" s="376"/>
      <c r="DR325" s="376"/>
      <c r="DS325" s="385">
        <v>3</v>
      </c>
      <c r="DT325" s="385">
        <v>2</v>
      </c>
      <c r="DU325" s="385">
        <v>864</v>
      </c>
      <c r="DV325" s="385" t="s">
        <v>2620</v>
      </c>
      <c r="DW325" s="385">
        <v>72</v>
      </c>
      <c r="DX325" s="385" t="s">
        <v>2682</v>
      </c>
      <c r="DY325" s="385">
        <v>0</v>
      </c>
      <c r="DZ325" s="14">
        <v>209262</v>
      </c>
      <c r="EA325" s="426"/>
      <c r="EB325" s="398">
        <v>18</v>
      </c>
      <c r="EC325" s="398" t="s">
        <v>1371</v>
      </c>
      <c r="ED325" s="398" t="s">
        <v>1370</v>
      </c>
      <c r="EF325" s="601">
        <f t="shared" si="738"/>
        <v>75</v>
      </c>
      <c r="EG325" s="597">
        <f t="shared" si="739"/>
        <v>2</v>
      </c>
      <c r="EI325" s="605">
        <f t="shared" si="828"/>
        <v>7</v>
      </c>
    </row>
    <row r="326" spans="1:139" s="372" customFormat="1" ht="16.149999999999999" hidden="1" customHeight="1">
      <c r="A326" s="573" t="s">
        <v>45</v>
      </c>
      <c r="B326" s="409" t="s">
        <v>658</v>
      </c>
      <c r="C326" s="410" t="s">
        <v>1308</v>
      </c>
      <c r="D326" s="394" t="s">
        <v>46</v>
      </c>
      <c r="E326" s="394" t="s">
        <v>659</v>
      </c>
      <c r="F326" s="394" t="s">
        <v>660</v>
      </c>
      <c r="G326" s="394">
        <v>91</v>
      </c>
      <c r="H326" s="394" t="s">
        <v>86</v>
      </c>
      <c r="I326" s="394" t="s">
        <v>643</v>
      </c>
      <c r="J326" s="394" t="s">
        <v>131</v>
      </c>
      <c r="K326" s="393">
        <v>0</v>
      </c>
      <c r="L326" s="393" t="s">
        <v>2130</v>
      </c>
      <c r="M326" s="396"/>
      <c r="N326" s="392">
        <v>42650</v>
      </c>
      <c r="O326" s="408">
        <v>3</v>
      </c>
      <c r="P326" s="14">
        <v>152590</v>
      </c>
      <c r="Q326" s="14">
        <v>152590</v>
      </c>
      <c r="R326" s="576">
        <v>2</v>
      </c>
      <c r="S326" s="391">
        <v>0</v>
      </c>
      <c r="T326" s="382">
        <v>0</v>
      </c>
      <c r="U326" s="382">
        <v>6</v>
      </c>
      <c r="V326" s="423">
        <v>0</v>
      </c>
      <c r="W326" s="1882">
        <v>2</v>
      </c>
      <c r="X326" s="382">
        <f t="shared" si="741"/>
        <v>4</v>
      </c>
      <c r="Y326" s="423">
        <v>0</v>
      </c>
      <c r="Z326" s="1882">
        <v>0</v>
      </c>
      <c r="AA326" s="382">
        <f t="shared" si="725"/>
        <v>4</v>
      </c>
      <c r="AB326" s="423">
        <v>0</v>
      </c>
      <c r="AC326" s="1882">
        <v>2</v>
      </c>
      <c r="AD326" s="569">
        <v>1.875</v>
      </c>
      <c r="AE326" s="569">
        <v>1.875</v>
      </c>
      <c r="AF326" s="382">
        <f t="shared" si="800"/>
        <v>2</v>
      </c>
      <c r="AG326" s="382">
        <f t="shared" si="801"/>
        <v>0</v>
      </c>
      <c r="AH326" s="382">
        <f t="shared" si="802"/>
        <v>0</v>
      </c>
      <c r="AI326" s="382">
        <f t="shared" si="803"/>
        <v>0</v>
      </c>
      <c r="AJ326" s="382">
        <f t="shared" si="804"/>
        <v>0</v>
      </c>
      <c r="AK326" s="382">
        <f t="shared" si="805"/>
        <v>0</v>
      </c>
      <c r="AL326" s="382">
        <f t="shared" si="806"/>
        <v>0</v>
      </c>
      <c r="AM326" s="382">
        <f t="shared" si="807"/>
        <v>0</v>
      </c>
      <c r="AN326" s="453">
        <f t="shared" si="808"/>
        <v>0</v>
      </c>
      <c r="AO326" s="457">
        <f t="shared" si="809"/>
        <v>0</v>
      </c>
      <c r="AP326" s="455">
        <f t="shared" si="810"/>
        <v>0</v>
      </c>
      <c r="AQ326" s="383">
        <f t="shared" si="811"/>
        <v>0</v>
      </c>
      <c r="AR326" s="383">
        <f t="shared" si="812"/>
        <v>0</v>
      </c>
      <c r="AS326" s="383">
        <f t="shared" si="813"/>
        <v>0</v>
      </c>
      <c r="AT326" s="383">
        <f t="shared" si="814"/>
        <v>0</v>
      </c>
      <c r="AU326" s="383">
        <f t="shared" si="815"/>
        <v>0</v>
      </c>
      <c r="AV326" s="383">
        <f t="shared" si="816"/>
        <v>0</v>
      </c>
      <c r="AW326" s="383">
        <f t="shared" si="817"/>
        <v>0</v>
      </c>
      <c r="AX326" s="383">
        <f t="shared" si="726"/>
        <v>6</v>
      </c>
      <c r="AY326" s="383">
        <v>0</v>
      </c>
      <c r="AZ326" s="383">
        <f t="shared" si="740"/>
        <v>0</v>
      </c>
      <c r="BA326" s="382">
        <f t="shared" si="727"/>
        <v>2</v>
      </c>
      <c r="BB326" s="423">
        <v>0</v>
      </c>
      <c r="BC326" s="506">
        <f t="shared" si="720"/>
        <v>2</v>
      </c>
      <c r="BD326" s="382">
        <f t="shared" si="721"/>
        <v>0</v>
      </c>
      <c r="BE326" s="453">
        <f t="shared" si="722"/>
        <v>2</v>
      </c>
      <c r="BF326" s="382">
        <f t="shared" si="728"/>
        <v>0</v>
      </c>
      <c r="BG326" s="1882">
        <v>0</v>
      </c>
      <c r="BH326" s="1882">
        <v>0</v>
      </c>
      <c r="BI326" s="1882">
        <v>2</v>
      </c>
      <c r="BJ326" s="1882">
        <v>0</v>
      </c>
      <c r="BK326" s="1882">
        <v>0</v>
      </c>
      <c r="BL326" s="1882">
        <v>0</v>
      </c>
      <c r="BM326" s="1882">
        <v>0</v>
      </c>
      <c r="BN326" s="1882">
        <v>0</v>
      </c>
      <c r="BO326" s="1882">
        <v>0</v>
      </c>
      <c r="BP326" s="1882">
        <v>0</v>
      </c>
      <c r="BQ326" s="1882">
        <v>0</v>
      </c>
      <c r="BR326" s="1882">
        <v>0</v>
      </c>
      <c r="BS326" s="1882">
        <v>0</v>
      </c>
      <c r="BT326" s="13"/>
      <c r="BU326" s="384">
        <f t="shared" si="729"/>
        <v>4.5</v>
      </c>
      <c r="BV326" s="385">
        <f t="shared" si="730"/>
        <v>6</v>
      </c>
      <c r="BW326" s="386">
        <f t="shared" si="731"/>
        <v>6</v>
      </c>
      <c r="BX326" s="3"/>
      <c r="BY326" s="387">
        <f t="shared" si="723"/>
        <v>6</v>
      </c>
      <c r="BZ326" s="382">
        <f t="shared" si="732"/>
        <v>4</v>
      </c>
      <c r="CA326" s="382">
        <f t="shared" si="733"/>
        <v>4</v>
      </c>
      <c r="CB326" s="382">
        <f t="shared" si="734"/>
        <v>2</v>
      </c>
      <c r="CC326" s="382">
        <f t="shared" si="788"/>
        <v>2</v>
      </c>
      <c r="CD326" s="382">
        <f t="shared" si="789"/>
        <v>2</v>
      </c>
      <c r="CE326" s="382">
        <f t="shared" si="790"/>
        <v>0</v>
      </c>
      <c r="CF326" s="382">
        <f t="shared" si="791"/>
        <v>0</v>
      </c>
      <c r="CG326" s="382">
        <f t="shared" si="792"/>
        <v>0</v>
      </c>
      <c r="CH326" s="382">
        <f t="shared" si="793"/>
        <v>0</v>
      </c>
      <c r="CI326" s="382">
        <f t="shared" si="794"/>
        <v>0</v>
      </c>
      <c r="CJ326" s="382">
        <f t="shared" si="795"/>
        <v>0</v>
      </c>
      <c r="CK326" s="388">
        <f t="shared" si="796"/>
        <v>0</v>
      </c>
      <c r="CL326" s="13"/>
      <c r="CM326" s="384">
        <f t="shared" si="724"/>
        <v>0</v>
      </c>
      <c r="CN326" s="385">
        <f t="shared" si="735"/>
        <v>0</v>
      </c>
      <c r="CO326" s="385">
        <f t="shared" si="818"/>
        <v>0</v>
      </c>
      <c r="CP326" s="385">
        <f t="shared" si="819"/>
        <v>0</v>
      </c>
      <c r="CQ326" s="385">
        <f t="shared" si="820"/>
        <v>0</v>
      </c>
      <c r="CR326" s="385">
        <f t="shared" si="821"/>
        <v>0</v>
      </c>
      <c r="CS326" s="385">
        <f t="shared" si="822"/>
        <v>0</v>
      </c>
      <c r="CT326" s="385">
        <f t="shared" si="823"/>
        <v>0</v>
      </c>
      <c r="CU326" s="385">
        <f t="shared" si="824"/>
        <v>0</v>
      </c>
      <c r="CV326" s="385">
        <f t="shared" si="825"/>
        <v>0</v>
      </c>
      <c r="CW326" s="385">
        <f t="shared" si="826"/>
        <v>0</v>
      </c>
      <c r="CX326" s="386">
        <f t="shared" si="827"/>
        <v>0</v>
      </c>
      <c r="CY326" s="13"/>
      <c r="CZ326" s="586">
        <v>108</v>
      </c>
      <c r="DA326" s="582">
        <v>48</v>
      </c>
      <c r="DB326" s="391">
        <v>40</v>
      </c>
      <c r="DC326" s="576">
        <v>2</v>
      </c>
      <c r="DD326" s="389">
        <v>0</v>
      </c>
      <c r="DE326" s="390">
        <v>0</v>
      </c>
      <c r="DF326" s="390">
        <v>0</v>
      </c>
      <c r="DG326" s="390">
        <v>0</v>
      </c>
      <c r="DH326" s="390">
        <f t="shared" si="736"/>
        <v>0</v>
      </c>
      <c r="DI326" s="390"/>
      <c r="DJ326" s="390"/>
      <c r="DK326" s="390"/>
      <c r="DL326" s="390"/>
      <c r="DM326" s="390"/>
      <c r="DN326" s="390"/>
      <c r="DO326" s="390"/>
      <c r="DP326" s="391">
        <f t="shared" si="737"/>
        <v>0</v>
      </c>
      <c r="DQ326" s="378"/>
      <c r="DR326" s="378"/>
      <c r="DS326" s="385">
        <v>4</v>
      </c>
      <c r="DT326" s="385">
        <v>2</v>
      </c>
      <c r="DU326" s="385">
        <v>425</v>
      </c>
      <c r="DV326" s="385" t="s">
        <v>2620</v>
      </c>
      <c r="DW326" s="385">
        <v>71</v>
      </c>
      <c r="DX326" s="385" t="s">
        <v>2681</v>
      </c>
      <c r="DY326" s="385">
        <v>0</v>
      </c>
      <c r="DZ326" s="14">
        <v>152590</v>
      </c>
      <c r="EA326" s="426"/>
      <c r="EB326" s="398">
        <v>17</v>
      </c>
      <c r="EC326" s="398" t="s">
        <v>1371</v>
      </c>
      <c r="ED326" s="398" t="s">
        <v>1370</v>
      </c>
      <c r="EF326" s="601">
        <f t="shared" si="738"/>
        <v>90</v>
      </c>
      <c r="EG326" s="597">
        <f t="shared" si="739"/>
        <v>2</v>
      </c>
      <c r="EI326" s="605">
        <f t="shared" si="828"/>
        <v>6</v>
      </c>
    </row>
    <row r="327" spans="1:139" s="372" customFormat="1" ht="16.149999999999999" hidden="1" customHeight="1">
      <c r="A327" s="573" t="s">
        <v>45</v>
      </c>
      <c r="B327" s="531" t="s">
        <v>667</v>
      </c>
      <c r="C327" s="532" t="s">
        <v>1316</v>
      </c>
      <c r="D327" s="533" t="s">
        <v>46</v>
      </c>
      <c r="E327" s="393" t="s">
        <v>668</v>
      </c>
      <c r="F327" s="393" t="s">
        <v>669</v>
      </c>
      <c r="G327" s="395">
        <v>92</v>
      </c>
      <c r="H327" s="393" t="s">
        <v>86</v>
      </c>
      <c r="I327" s="393" t="s">
        <v>649</v>
      </c>
      <c r="J327" s="393" t="s">
        <v>131</v>
      </c>
      <c r="K327" s="393" t="s">
        <v>2147</v>
      </c>
      <c r="L327" s="393" t="s">
        <v>2130</v>
      </c>
      <c r="M327" s="396"/>
      <c r="N327" s="392"/>
      <c r="O327" s="408">
        <v>3</v>
      </c>
      <c r="P327" s="14">
        <v>200584</v>
      </c>
      <c r="Q327" s="14">
        <v>200584</v>
      </c>
      <c r="R327" s="576">
        <v>32</v>
      </c>
      <c r="S327" s="391">
        <v>8</v>
      </c>
      <c r="T327" s="382">
        <v>0</v>
      </c>
      <c r="U327" s="382">
        <v>38</v>
      </c>
      <c r="V327" s="423">
        <v>0</v>
      </c>
      <c r="W327" s="1882">
        <v>10</v>
      </c>
      <c r="X327" s="382">
        <f t="shared" si="741"/>
        <v>28</v>
      </c>
      <c r="Y327" s="423">
        <v>0</v>
      </c>
      <c r="Z327" s="1882">
        <v>7</v>
      </c>
      <c r="AA327" s="382">
        <f t="shared" si="725"/>
        <v>21</v>
      </c>
      <c r="AB327" s="423">
        <v>0</v>
      </c>
      <c r="AC327" s="1882">
        <v>5</v>
      </c>
      <c r="AD327" s="569">
        <v>1.875</v>
      </c>
      <c r="AE327" s="569">
        <v>1.875</v>
      </c>
      <c r="AF327" s="382">
        <f t="shared" si="800"/>
        <v>8</v>
      </c>
      <c r="AG327" s="382">
        <f t="shared" si="801"/>
        <v>2.625</v>
      </c>
      <c r="AH327" s="382">
        <f t="shared" si="802"/>
        <v>6.5</v>
      </c>
      <c r="AI327" s="382">
        <f t="shared" si="803"/>
        <v>8.375</v>
      </c>
      <c r="AJ327" s="382">
        <f t="shared" si="804"/>
        <v>10.25</v>
      </c>
      <c r="AK327" s="382">
        <f t="shared" si="805"/>
        <v>10.375</v>
      </c>
      <c r="AL327" s="382">
        <f t="shared" si="806"/>
        <v>11.125</v>
      </c>
      <c r="AM327" s="382">
        <f t="shared" si="807"/>
        <v>13.125</v>
      </c>
      <c r="AN327" s="453">
        <f t="shared" si="808"/>
        <v>13.125</v>
      </c>
      <c r="AO327" s="457">
        <f t="shared" si="809"/>
        <v>0</v>
      </c>
      <c r="AP327" s="455">
        <f t="shared" si="810"/>
        <v>3</v>
      </c>
      <c r="AQ327" s="383">
        <f t="shared" si="811"/>
        <v>4</v>
      </c>
      <c r="AR327" s="383">
        <f t="shared" si="812"/>
        <v>4</v>
      </c>
      <c r="AS327" s="383">
        <f t="shared" si="813"/>
        <v>6</v>
      </c>
      <c r="AT327" s="383">
        <f t="shared" si="814"/>
        <v>5</v>
      </c>
      <c r="AU327" s="383">
        <f t="shared" si="815"/>
        <v>7</v>
      </c>
      <c r="AV327" s="383">
        <f t="shared" si="816"/>
        <v>7</v>
      </c>
      <c r="AW327" s="383">
        <f t="shared" si="817"/>
        <v>7</v>
      </c>
      <c r="AX327" s="383">
        <f t="shared" si="726"/>
        <v>38</v>
      </c>
      <c r="AY327" s="383">
        <v>0</v>
      </c>
      <c r="AZ327" s="383">
        <f t="shared" si="740"/>
        <v>0</v>
      </c>
      <c r="BA327" s="382">
        <f t="shared" si="727"/>
        <v>16</v>
      </c>
      <c r="BB327" s="423">
        <v>0</v>
      </c>
      <c r="BC327" s="506">
        <f t="shared" si="720"/>
        <v>10</v>
      </c>
      <c r="BD327" s="382">
        <f t="shared" si="721"/>
        <v>7</v>
      </c>
      <c r="BE327" s="453">
        <f t="shared" si="722"/>
        <v>5</v>
      </c>
      <c r="BF327" s="382">
        <f t="shared" si="728"/>
        <v>0</v>
      </c>
      <c r="BG327" s="1882">
        <v>6</v>
      </c>
      <c r="BH327" s="1882">
        <v>2</v>
      </c>
      <c r="BI327" s="1882">
        <v>8</v>
      </c>
      <c r="BJ327" s="1882">
        <v>0</v>
      </c>
      <c r="BK327" s="1882">
        <v>3</v>
      </c>
      <c r="BL327" s="1882">
        <v>4</v>
      </c>
      <c r="BM327" s="1882">
        <v>5</v>
      </c>
      <c r="BN327" s="1882">
        <v>6</v>
      </c>
      <c r="BO327" s="1882">
        <v>5</v>
      </c>
      <c r="BP327" s="1882">
        <v>7</v>
      </c>
      <c r="BQ327" s="1882">
        <v>7</v>
      </c>
      <c r="BR327" s="1882">
        <v>7</v>
      </c>
      <c r="BS327" s="1882">
        <v>7</v>
      </c>
      <c r="BT327" s="13"/>
      <c r="BU327" s="384">
        <f t="shared" si="729"/>
        <v>5.1818181818181817</v>
      </c>
      <c r="BV327" s="385">
        <f t="shared" si="730"/>
        <v>4.666666666666667</v>
      </c>
      <c r="BW327" s="386">
        <f t="shared" si="731"/>
        <v>4.8461538461538458</v>
      </c>
      <c r="BX327" s="3"/>
      <c r="BY327" s="387">
        <f t="shared" si="723"/>
        <v>38</v>
      </c>
      <c r="BZ327" s="382">
        <f t="shared" si="732"/>
        <v>28</v>
      </c>
      <c r="CA327" s="382">
        <f t="shared" si="733"/>
        <v>21</v>
      </c>
      <c r="CB327" s="382">
        <f t="shared" si="734"/>
        <v>16</v>
      </c>
      <c r="CC327" s="382">
        <f t="shared" si="788"/>
        <v>10</v>
      </c>
      <c r="CD327" s="382">
        <f t="shared" si="789"/>
        <v>8</v>
      </c>
      <c r="CE327" s="382">
        <f t="shared" si="790"/>
        <v>3</v>
      </c>
      <c r="CF327" s="382">
        <f t="shared" si="791"/>
        <v>7</v>
      </c>
      <c r="CG327" s="382">
        <f t="shared" si="792"/>
        <v>8</v>
      </c>
      <c r="CH327" s="382">
        <f t="shared" si="793"/>
        <v>10</v>
      </c>
      <c r="CI327" s="382">
        <f t="shared" si="794"/>
        <v>10</v>
      </c>
      <c r="CJ327" s="382">
        <f t="shared" si="795"/>
        <v>11</v>
      </c>
      <c r="CK327" s="388">
        <f t="shared" si="796"/>
        <v>13</v>
      </c>
      <c r="CL327" s="3"/>
      <c r="CM327" s="384">
        <f t="shared" si="724"/>
        <v>0</v>
      </c>
      <c r="CN327" s="385">
        <f t="shared" si="735"/>
        <v>0</v>
      </c>
      <c r="CO327" s="385">
        <f t="shared" si="818"/>
        <v>0</v>
      </c>
      <c r="CP327" s="385">
        <f t="shared" si="819"/>
        <v>0</v>
      </c>
      <c r="CQ327" s="385">
        <f t="shared" si="820"/>
        <v>0</v>
      </c>
      <c r="CR327" s="385">
        <f t="shared" si="821"/>
        <v>3</v>
      </c>
      <c r="CS327" s="385">
        <f t="shared" si="822"/>
        <v>4</v>
      </c>
      <c r="CT327" s="385">
        <f t="shared" si="823"/>
        <v>4</v>
      </c>
      <c r="CU327" s="385">
        <f t="shared" si="824"/>
        <v>6</v>
      </c>
      <c r="CV327" s="385">
        <f t="shared" si="825"/>
        <v>5</v>
      </c>
      <c r="CW327" s="385">
        <f t="shared" si="826"/>
        <v>7</v>
      </c>
      <c r="CX327" s="386">
        <f t="shared" si="827"/>
        <v>7</v>
      </c>
      <c r="CY327" s="3"/>
      <c r="CZ327" s="586">
        <v>71</v>
      </c>
      <c r="DA327" s="582">
        <v>55</v>
      </c>
      <c r="DB327" s="391">
        <v>79</v>
      </c>
      <c r="DC327" s="576">
        <v>32</v>
      </c>
      <c r="DD327" s="389">
        <v>0</v>
      </c>
      <c r="DE327" s="390">
        <v>0</v>
      </c>
      <c r="DF327" s="390">
        <v>4</v>
      </c>
      <c r="DG327" s="390">
        <v>4</v>
      </c>
      <c r="DH327" s="390">
        <f t="shared" si="736"/>
        <v>0</v>
      </c>
      <c r="DI327" s="390"/>
      <c r="DJ327" s="390"/>
      <c r="DK327" s="390"/>
      <c r="DL327" s="390"/>
      <c r="DM327" s="390"/>
      <c r="DN327" s="390"/>
      <c r="DO327" s="390"/>
      <c r="DP327" s="391">
        <f t="shared" si="737"/>
        <v>8</v>
      </c>
      <c r="DQ327" s="376"/>
      <c r="DR327" s="376"/>
      <c r="DS327" s="385">
        <v>4</v>
      </c>
      <c r="DT327" s="385">
        <v>2</v>
      </c>
      <c r="DU327" s="385">
        <v>870</v>
      </c>
      <c r="DV327" s="385" t="s">
        <v>2620</v>
      </c>
      <c r="DW327" s="385">
        <v>71</v>
      </c>
      <c r="DX327" s="385" t="s">
        <v>2681</v>
      </c>
      <c r="DY327" s="385">
        <v>0</v>
      </c>
      <c r="DZ327" s="14">
        <v>200584</v>
      </c>
      <c r="EA327" s="426"/>
      <c r="EB327" s="398">
        <v>19</v>
      </c>
      <c r="EC327" s="398" t="s">
        <v>1371</v>
      </c>
      <c r="ED327" s="398" t="s">
        <v>1370</v>
      </c>
      <c r="EF327" s="601">
        <f t="shared" si="738"/>
        <v>114</v>
      </c>
      <c r="EG327" s="597">
        <f t="shared" si="739"/>
        <v>10</v>
      </c>
      <c r="EI327" s="605">
        <f t="shared" si="828"/>
        <v>38</v>
      </c>
    </row>
    <row r="328" spans="1:139" s="372" customFormat="1" ht="16.149999999999999" hidden="1" customHeight="1">
      <c r="A328" s="573" t="s">
        <v>45</v>
      </c>
      <c r="B328" s="407" t="s">
        <v>670</v>
      </c>
      <c r="C328" s="530" t="s">
        <v>1343</v>
      </c>
      <c r="D328" s="393" t="s">
        <v>46</v>
      </c>
      <c r="E328" s="393" t="s">
        <v>346</v>
      </c>
      <c r="F328" s="393" t="s">
        <v>671</v>
      </c>
      <c r="G328" s="395">
        <v>94</v>
      </c>
      <c r="H328" s="393" t="s">
        <v>55</v>
      </c>
      <c r="I328" s="393" t="s">
        <v>649</v>
      </c>
      <c r="J328" s="393" t="s">
        <v>131</v>
      </c>
      <c r="K328" s="393" t="s">
        <v>2147</v>
      </c>
      <c r="L328" s="393" t="s">
        <v>2130</v>
      </c>
      <c r="M328" s="396"/>
      <c r="N328" s="392">
        <v>44119</v>
      </c>
      <c r="O328" s="408">
        <v>3</v>
      </c>
      <c r="P328" s="14">
        <v>141413</v>
      </c>
      <c r="Q328" s="14">
        <v>141413</v>
      </c>
      <c r="R328" s="576">
        <v>81</v>
      </c>
      <c r="S328" s="391">
        <v>60</v>
      </c>
      <c r="T328" s="382">
        <v>4</v>
      </c>
      <c r="U328" s="382">
        <v>2</v>
      </c>
      <c r="V328" s="423">
        <v>0</v>
      </c>
      <c r="W328" s="1882">
        <v>2</v>
      </c>
      <c r="X328" s="382">
        <f t="shared" si="741"/>
        <v>0</v>
      </c>
      <c r="Y328" s="423">
        <v>0</v>
      </c>
      <c r="Z328" s="1882">
        <v>0</v>
      </c>
      <c r="AA328" s="382">
        <f t="shared" si="725"/>
        <v>0</v>
      </c>
      <c r="AB328" s="423">
        <v>4</v>
      </c>
      <c r="AC328" s="1882">
        <v>2</v>
      </c>
      <c r="AD328" s="569">
        <v>1.875</v>
      </c>
      <c r="AE328" s="569">
        <v>1.875</v>
      </c>
      <c r="AF328" s="382">
        <f t="shared" si="800"/>
        <v>3.75</v>
      </c>
      <c r="AG328" s="382">
        <f t="shared" si="801"/>
        <v>7.25</v>
      </c>
      <c r="AH328" s="382">
        <f t="shared" si="802"/>
        <v>11.25</v>
      </c>
      <c r="AI328" s="382">
        <f t="shared" si="803"/>
        <v>12.125</v>
      </c>
      <c r="AJ328" s="382">
        <f t="shared" si="804"/>
        <v>19.25</v>
      </c>
      <c r="AK328" s="382">
        <f t="shared" si="805"/>
        <v>21</v>
      </c>
      <c r="AL328" s="382">
        <f t="shared" si="806"/>
        <v>9.75</v>
      </c>
      <c r="AM328" s="382">
        <f t="shared" si="807"/>
        <v>9</v>
      </c>
      <c r="AN328" s="453">
        <f t="shared" si="808"/>
        <v>15.875</v>
      </c>
      <c r="AO328" s="457">
        <f t="shared" si="809"/>
        <v>2</v>
      </c>
      <c r="AP328" s="455">
        <f t="shared" si="810"/>
        <v>5</v>
      </c>
      <c r="AQ328" s="383">
        <f t="shared" si="811"/>
        <v>6</v>
      </c>
      <c r="AR328" s="383">
        <f t="shared" si="812"/>
        <v>7</v>
      </c>
      <c r="AS328" s="383">
        <f t="shared" si="813"/>
        <v>13</v>
      </c>
      <c r="AT328" s="383">
        <f t="shared" si="814"/>
        <v>9</v>
      </c>
      <c r="AU328" s="383">
        <f t="shared" si="815"/>
        <v>3</v>
      </c>
      <c r="AV328" s="383">
        <f t="shared" si="816"/>
        <v>7</v>
      </c>
      <c r="AW328" s="383">
        <f t="shared" si="817"/>
        <v>9</v>
      </c>
      <c r="AX328" s="383">
        <f t="shared" si="726"/>
        <v>10</v>
      </c>
      <c r="AY328" s="383">
        <v>2</v>
      </c>
      <c r="AZ328" s="383">
        <f t="shared" si="740"/>
        <v>0</v>
      </c>
      <c r="BA328" s="382">
        <f t="shared" si="727"/>
        <v>2</v>
      </c>
      <c r="BB328" s="423">
        <v>4</v>
      </c>
      <c r="BC328" s="506">
        <f t="shared" ref="BC328:BC391" si="829">W328</f>
        <v>2</v>
      </c>
      <c r="BD328" s="382">
        <f t="shared" ref="BD328:BD391" si="830">Z328</f>
        <v>0</v>
      </c>
      <c r="BE328" s="453">
        <f t="shared" ref="BE328:BE391" si="831">AC328</f>
        <v>2</v>
      </c>
      <c r="BF328" s="382">
        <f t="shared" si="728"/>
        <v>-8</v>
      </c>
      <c r="BG328" s="1882">
        <v>2</v>
      </c>
      <c r="BH328" s="1882">
        <v>2</v>
      </c>
      <c r="BI328" s="1882">
        <v>2</v>
      </c>
      <c r="BJ328" s="1882">
        <v>2</v>
      </c>
      <c r="BK328" s="1882">
        <v>6</v>
      </c>
      <c r="BL328" s="1882">
        <v>6</v>
      </c>
      <c r="BM328" s="1882">
        <v>7</v>
      </c>
      <c r="BN328" s="1882">
        <v>14</v>
      </c>
      <c r="BO328" s="1882">
        <v>8</v>
      </c>
      <c r="BP328" s="1882">
        <v>2</v>
      </c>
      <c r="BQ328" s="1882">
        <v>8</v>
      </c>
      <c r="BR328" s="1882">
        <v>9</v>
      </c>
      <c r="BS328" s="1882">
        <v>10</v>
      </c>
      <c r="BT328" s="13"/>
      <c r="BU328" s="384">
        <f t="shared" si="729"/>
        <v>1</v>
      </c>
      <c r="BV328" s="385">
        <f t="shared" si="730"/>
        <v>0</v>
      </c>
      <c r="BW328" s="386">
        <f t="shared" si="731"/>
        <v>0</v>
      </c>
      <c r="BX328" s="3"/>
      <c r="BY328" s="387">
        <f t="shared" ref="BY328:BY391" si="832">U328</f>
        <v>2</v>
      </c>
      <c r="BZ328" s="382">
        <f t="shared" si="732"/>
        <v>0</v>
      </c>
      <c r="CA328" s="382">
        <f t="shared" si="733"/>
        <v>0</v>
      </c>
      <c r="CB328" s="382">
        <f t="shared" si="734"/>
        <v>2</v>
      </c>
      <c r="CC328" s="382">
        <f t="shared" si="788"/>
        <v>4</v>
      </c>
      <c r="CD328" s="382">
        <f t="shared" si="789"/>
        <v>4</v>
      </c>
      <c r="CE328" s="382">
        <f t="shared" si="790"/>
        <v>7</v>
      </c>
      <c r="CF328" s="382">
        <f t="shared" si="791"/>
        <v>11</v>
      </c>
      <c r="CG328" s="382">
        <f t="shared" si="792"/>
        <v>12</v>
      </c>
      <c r="CH328" s="382">
        <f t="shared" si="793"/>
        <v>19</v>
      </c>
      <c r="CI328" s="382">
        <f t="shared" si="794"/>
        <v>21</v>
      </c>
      <c r="CJ328" s="382">
        <f t="shared" si="795"/>
        <v>10</v>
      </c>
      <c r="CK328" s="388">
        <f t="shared" si="796"/>
        <v>9</v>
      </c>
      <c r="CL328" s="13"/>
      <c r="CM328" s="384">
        <f t="shared" ref="CM328:CM391" si="833">V328</f>
        <v>0</v>
      </c>
      <c r="CN328" s="385">
        <f t="shared" si="735"/>
        <v>0</v>
      </c>
      <c r="CO328" s="385">
        <f t="shared" si="818"/>
        <v>4</v>
      </c>
      <c r="CP328" s="385">
        <f t="shared" si="819"/>
        <v>4</v>
      </c>
      <c r="CQ328" s="385">
        <f t="shared" si="820"/>
        <v>2</v>
      </c>
      <c r="CR328" s="385">
        <f t="shared" si="821"/>
        <v>5</v>
      </c>
      <c r="CS328" s="385">
        <f t="shared" si="822"/>
        <v>6</v>
      </c>
      <c r="CT328" s="385">
        <f t="shared" si="823"/>
        <v>7</v>
      </c>
      <c r="CU328" s="385">
        <f t="shared" si="824"/>
        <v>13</v>
      </c>
      <c r="CV328" s="385">
        <f t="shared" si="825"/>
        <v>9</v>
      </c>
      <c r="CW328" s="385">
        <f t="shared" si="826"/>
        <v>3</v>
      </c>
      <c r="CX328" s="386">
        <f t="shared" si="827"/>
        <v>7</v>
      </c>
      <c r="CY328" s="13"/>
      <c r="CZ328" s="586">
        <v>492</v>
      </c>
      <c r="DA328" s="582">
        <v>243</v>
      </c>
      <c r="DB328" s="391">
        <v>183</v>
      </c>
      <c r="DC328" s="576">
        <v>81</v>
      </c>
      <c r="DD328" s="389">
        <v>0</v>
      </c>
      <c r="DE328" s="390">
        <v>8</v>
      </c>
      <c r="DF328" s="390">
        <v>44</v>
      </c>
      <c r="DG328" s="390">
        <v>4</v>
      </c>
      <c r="DH328" s="390">
        <f t="shared" si="736"/>
        <v>4</v>
      </c>
      <c r="DI328" s="390"/>
      <c r="DJ328" s="390"/>
      <c r="DK328" s="390"/>
      <c r="DL328" s="390"/>
      <c r="DM328" s="390"/>
      <c r="DN328" s="390"/>
      <c r="DO328" s="390"/>
      <c r="DP328" s="391">
        <f t="shared" si="737"/>
        <v>60</v>
      </c>
      <c r="DQ328" s="378"/>
      <c r="DR328" s="378"/>
      <c r="DS328" s="385">
        <v>3</v>
      </c>
      <c r="DT328" s="385">
        <v>2</v>
      </c>
      <c r="DU328" s="385">
        <v>1498</v>
      </c>
      <c r="DV328" s="385" t="s">
        <v>2620</v>
      </c>
      <c r="DW328" s="385">
        <v>71</v>
      </c>
      <c r="DX328" s="385" t="s">
        <v>2681</v>
      </c>
      <c r="DY328" s="385">
        <v>0</v>
      </c>
      <c r="DZ328" s="14">
        <v>141413</v>
      </c>
      <c r="EA328" s="426"/>
      <c r="EB328" s="398">
        <v>17</v>
      </c>
      <c r="EC328" s="398" t="s">
        <v>1371</v>
      </c>
      <c r="ED328" s="398" t="s">
        <v>1370</v>
      </c>
      <c r="EF328" s="601">
        <f t="shared" si="738"/>
        <v>30</v>
      </c>
      <c r="EG328" s="597">
        <f t="shared" si="739"/>
        <v>2</v>
      </c>
      <c r="EI328" s="605">
        <f t="shared" si="828"/>
        <v>14</v>
      </c>
    </row>
    <row r="329" spans="1:139" s="372" customFormat="1" ht="16.149999999999999" hidden="1" customHeight="1">
      <c r="A329" s="573" t="s">
        <v>45</v>
      </c>
      <c r="B329" s="407" t="s">
        <v>676</v>
      </c>
      <c r="C329" s="530" t="s">
        <v>1319</v>
      </c>
      <c r="D329" s="393" t="s">
        <v>46</v>
      </c>
      <c r="E329" s="393" t="s">
        <v>675</v>
      </c>
      <c r="F329" s="393" t="s">
        <v>677</v>
      </c>
      <c r="G329" s="393">
        <v>92</v>
      </c>
      <c r="H329" s="393" t="s">
        <v>53</v>
      </c>
      <c r="I329" s="393" t="s">
        <v>643</v>
      </c>
      <c r="J329" s="393" t="s">
        <v>131</v>
      </c>
      <c r="K329" s="393" t="s">
        <v>2146</v>
      </c>
      <c r="L329" s="393" t="s">
        <v>2130</v>
      </c>
      <c r="M329" s="396"/>
      <c r="N329" s="392">
        <v>42580</v>
      </c>
      <c r="O329" s="408">
        <v>3</v>
      </c>
      <c r="P329" s="14">
        <v>183538</v>
      </c>
      <c r="Q329" s="14">
        <v>183538</v>
      </c>
      <c r="R329" s="576">
        <v>7</v>
      </c>
      <c r="S329" s="391">
        <v>2</v>
      </c>
      <c r="T329" s="382">
        <v>0</v>
      </c>
      <c r="U329" s="382">
        <v>6</v>
      </c>
      <c r="V329" s="423">
        <v>0</v>
      </c>
      <c r="W329" s="1882">
        <v>2</v>
      </c>
      <c r="X329" s="382">
        <f t="shared" si="741"/>
        <v>4</v>
      </c>
      <c r="Y329" s="423">
        <v>0</v>
      </c>
      <c r="Z329" s="1882">
        <v>3</v>
      </c>
      <c r="AA329" s="382">
        <f t="shared" ref="AA329:AA392" si="834">X329+Y329-Z329</f>
        <v>1</v>
      </c>
      <c r="AB329" s="423">
        <v>0</v>
      </c>
      <c r="AC329" s="1882">
        <v>0</v>
      </c>
      <c r="AD329" s="569">
        <v>1.875</v>
      </c>
      <c r="AE329" s="569">
        <v>1.875</v>
      </c>
      <c r="AF329" s="382">
        <f t="shared" si="800"/>
        <v>1</v>
      </c>
      <c r="AG329" s="382">
        <f t="shared" si="801"/>
        <v>0</v>
      </c>
      <c r="AH329" s="382">
        <f t="shared" si="802"/>
        <v>0.875</v>
      </c>
      <c r="AI329" s="382">
        <f t="shared" si="803"/>
        <v>1.875</v>
      </c>
      <c r="AJ329" s="382">
        <f t="shared" si="804"/>
        <v>1.875</v>
      </c>
      <c r="AK329" s="382">
        <f t="shared" si="805"/>
        <v>1.875</v>
      </c>
      <c r="AL329" s="382">
        <f t="shared" si="806"/>
        <v>3.625</v>
      </c>
      <c r="AM329" s="382">
        <f t="shared" si="807"/>
        <v>3</v>
      </c>
      <c r="AN329" s="453">
        <f t="shared" si="808"/>
        <v>0</v>
      </c>
      <c r="AO329" s="457">
        <f t="shared" si="809"/>
        <v>0</v>
      </c>
      <c r="AP329" s="455">
        <f t="shared" si="810"/>
        <v>0</v>
      </c>
      <c r="AQ329" s="383">
        <f t="shared" si="811"/>
        <v>1</v>
      </c>
      <c r="AR329" s="383">
        <f t="shared" si="812"/>
        <v>1</v>
      </c>
      <c r="AS329" s="383">
        <f t="shared" si="813"/>
        <v>1</v>
      </c>
      <c r="AT329" s="383">
        <f t="shared" si="814"/>
        <v>1</v>
      </c>
      <c r="AU329" s="383">
        <f t="shared" si="815"/>
        <v>3</v>
      </c>
      <c r="AV329" s="383">
        <f t="shared" si="816"/>
        <v>0</v>
      </c>
      <c r="AW329" s="383">
        <f t="shared" si="817"/>
        <v>0</v>
      </c>
      <c r="AX329" s="383">
        <f t="shared" ref="AX329:AX392" si="835">U329+V329+Y329+AB329+BB329</f>
        <v>8</v>
      </c>
      <c r="AY329" s="383">
        <v>0</v>
      </c>
      <c r="AZ329" s="383">
        <f t="shared" si="740"/>
        <v>0</v>
      </c>
      <c r="BA329" s="382">
        <f t="shared" ref="BA329:BA392" si="836">AA329+AB329-AC329</f>
        <v>1</v>
      </c>
      <c r="BB329" s="423">
        <v>2</v>
      </c>
      <c r="BC329" s="506">
        <f t="shared" si="829"/>
        <v>2</v>
      </c>
      <c r="BD329" s="382">
        <f t="shared" si="830"/>
        <v>3</v>
      </c>
      <c r="BE329" s="453">
        <f t="shared" si="831"/>
        <v>0</v>
      </c>
      <c r="BF329" s="382">
        <f t="shared" ref="BF329:BF392" si="837">U329-W329-Z329-AC329-BG329-BH329-BI329</f>
        <v>-2</v>
      </c>
      <c r="BG329" s="1882">
        <v>1</v>
      </c>
      <c r="BH329" s="1882">
        <v>1</v>
      </c>
      <c r="BI329" s="1882">
        <v>1</v>
      </c>
      <c r="BJ329" s="1882">
        <v>0</v>
      </c>
      <c r="BK329" s="1882">
        <v>0</v>
      </c>
      <c r="BL329" s="1882">
        <v>1</v>
      </c>
      <c r="BM329" s="1882">
        <v>1</v>
      </c>
      <c r="BN329" s="1882">
        <v>1</v>
      </c>
      <c r="BO329" s="1882">
        <v>1</v>
      </c>
      <c r="BP329" s="1882">
        <v>3</v>
      </c>
      <c r="BQ329" s="1882">
        <v>0</v>
      </c>
      <c r="BR329" s="1882">
        <v>0</v>
      </c>
      <c r="BS329" s="1882">
        <v>0</v>
      </c>
      <c r="BT329" s="13"/>
      <c r="BU329" s="384">
        <f t="shared" ref="BU329:BU392" si="838">IFERROR(IF(BY329&lt;=W329,BY329/W329,IF(BY329&lt;W329+Z329,1+(BY329-W329)/Z329,IF(BY329&lt;=W329+Z329+AC329,2+(BY329-W329-Z329)/AC329,BY329*3/(W329+Z329+AC329)))),0)</f>
        <v>3.6</v>
      </c>
      <c r="BV329" s="385">
        <f t="shared" ref="BV329:BV392" si="839">IFERROR(IF(BZ329&lt;=Z329,BZ329/Z329,IF(BZ329&lt;Z329+AC329,1+(BZ329-Z329)/AC329,IF(BZ329&lt;=Z329+AC329+BG329,2+(BZ329-Z329-AC329)/BG329,BZ329*3/(Z329+AC329+BG329)))),0)</f>
        <v>3</v>
      </c>
      <c r="BW329" s="386">
        <f t="shared" ref="BW329:BW392" si="840">IFERROR(IF(CA329&lt;=AC329,CA329/AC329,IF(CA329&lt;AC329+BG329,1+(CA329-AC329)/BG329,IF(CA329&lt;=AC329+BG329+BH329,2+(CA329-AC329-BG329)/BH329,CA329*3/(AC329+BG329+BH329)))),0)</f>
        <v>2</v>
      </c>
      <c r="BX329" s="3"/>
      <c r="BY329" s="387">
        <f t="shared" si="832"/>
        <v>6</v>
      </c>
      <c r="BZ329" s="382">
        <f t="shared" ref="BZ329:BZ392" si="841">BY329+CM329-W329</f>
        <v>4</v>
      </c>
      <c r="CA329" s="382">
        <f t="shared" ref="CA329:CA392" si="842">BZ329+CN329-Z329</f>
        <v>1</v>
      </c>
      <c r="CB329" s="382">
        <f t="shared" ref="CB329:CB392" si="843">CA329+CO329-AC329</f>
        <v>1</v>
      </c>
      <c r="CC329" s="382">
        <f t="shared" si="788"/>
        <v>2</v>
      </c>
      <c r="CD329" s="382">
        <f t="shared" si="789"/>
        <v>1</v>
      </c>
      <c r="CE329" s="382">
        <f t="shared" si="790"/>
        <v>0</v>
      </c>
      <c r="CF329" s="382">
        <f t="shared" si="791"/>
        <v>1</v>
      </c>
      <c r="CG329" s="382">
        <f t="shared" si="792"/>
        <v>2</v>
      </c>
      <c r="CH329" s="382">
        <f t="shared" si="793"/>
        <v>2</v>
      </c>
      <c r="CI329" s="382">
        <f t="shared" si="794"/>
        <v>2</v>
      </c>
      <c r="CJ329" s="382">
        <f t="shared" si="795"/>
        <v>4</v>
      </c>
      <c r="CK329" s="388">
        <f t="shared" si="796"/>
        <v>3</v>
      </c>
      <c r="CL329" s="3"/>
      <c r="CM329" s="384">
        <f t="shared" si="833"/>
        <v>0</v>
      </c>
      <c r="CN329" s="385">
        <f t="shared" ref="CN329:CN392" si="844">Y329</f>
        <v>0</v>
      </c>
      <c r="CO329" s="385">
        <f t="shared" si="818"/>
        <v>0</v>
      </c>
      <c r="CP329" s="385">
        <f t="shared" si="819"/>
        <v>2</v>
      </c>
      <c r="CQ329" s="385">
        <f t="shared" si="820"/>
        <v>0</v>
      </c>
      <c r="CR329" s="385">
        <f t="shared" si="821"/>
        <v>0</v>
      </c>
      <c r="CS329" s="385">
        <f t="shared" si="822"/>
        <v>1</v>
      </c>
      <c r="CT329" s="385">
        <f t="shared" si="823"/>
        <v>1</v>
      </c>
      <c r="CU329" s="385">
        <f t="shared" si="824"/>
        <v>1</v>
      </c>
      <c r="CV329" s="385">
        <f t="shared" si="825"/>
        <v>1</v>
      </c>
      <c r="CW329" s="385">
        <f t="shared" si="826"/>
        <v>3</v>
      </c>
      <c r="CX329" s="386">
        <f t="shared" si="827"/>
        <v>0</v>
      </c>
      <c r="CY329" s="13"/>
      <c r="CZ329" s="586">
        <v>34</v>
      </c>
      <c r="DA329" s="582">
        <v>17</v>
      </c>
      <c r="DB329" s="391">
        <v>27</v>
      </c>
      <c r="DC329" s="576">
        <v>7</v>
      </c>
      <c r="DD329" s="389">
        <v>0</v>
      </c>
      <c r="DE329" s="390">
        <v>0</v>
      </c>
      <c r="DF329" s="390">
        <v>0</v>
      </c>
      <c r="DG329" s="390">
        <v>2</v>
      </c>
      <c r="DH329" s="390">
        <f t="shared" ref="DH329:DH392" si="845">T329</f>
        <v>0</v>
      </c>
      <c r="DI329" s="390"/>
      <c r="DJ329" s="390"/>
      <c r="DK329" s="390"/>
      <c r="DL329" s="390"/>
      <c r="DM329" s="390"/>
      <c r="DN329" s="390"/>
      <c r="DO329" s="390"/>
      <c r="DP329" s="391">
        <f t="shared" ref="DP329:DP392" si="846">SUM(DD329:DO329)</f>
        <v>2</v>
      </c>
      <c r="DQ329" s="376"/>
      <c r="DR329" s="376"/>
      <c r="DS329" s="385">
        <v>4</v>
      </c>
      <c r="DT329" s="385">
        <v>3</v>
      </c>
      <c r="DU329" s="385">
        <v>926</v>
      </c>
      <c r="DV329" s="385" t="s">
        <v>2620</v>
      </c>
      <c r="DW329" s="385">
        <v>72</v>
      </c>
      <c r="DX329" s="385" t="s">
        <v>2682</v>
      </c>
      <c r="DY329" s="385">
        <v>0</v>
      </c>
      <c r="DZ329" s="14">
        <v>183538</v>
      </c>
      <c r="EA329" s="426"/>
      <c r="EB329" s="398">
        <v>18</v>
      </c>
      <c r="EC329" s="398" t="s">
        <v>1371</v>
      </c>
      <c r="ED329" s="398" t="s">
        <v>1370</v>
      </c>
      <c r="EF329" s="601">
        <f t="shared" ref="EF329:EF392" si="847">IFERROR((U329/BC329)*30,"ok")</f>
        <v>90</v>
      </c>
      <c r="EG329" s="597">
        <f t="shared" si="739"/>
        <v>2</v>
      </c>
      <c r="EI329" s="605">
        <f t="shared" si="828"/>
        <v>8</v>
      </c>
    </row>
    <row r="330" spans="1:139" s="372" customFormat="1" ht="16.149999999999999" hidden="1" customHeight="1">
      <c r="A330" s="573" t="s">
        <v>1246</v>
      </c>
      <c r="B330" s="531" t="s">
        <v>685</v>
      </c>
      <c r="C330" s="532" t="s">
        <v>1342</v>
      </c>
      <c r="D330" s="533" t="s">
        <v>51</v>
      </c>
      <c r="E330" s="393" t="s">
        <v>62</v>
      </c>
      <c r="F330" s="393" t="s">
        <v>686</v>
      </c>
      <c r="G330" s="395">
        <v>99</v>
      </c>
      <c r="H330" s="393" t="s">
        <v>55</v>
      </c>
      <c r="I330" s="393" t="s">
        <v>649</v>
      </c>
      <c r="J330" s="393" t="s">
        <v>131</v>
      </c>
      <c r="K330" s="393" t="s">
        <v>2147</v>
      </c>
      <c r="L330" s="393" t="s">
        <v>2130</v>
      </c>
      <c r="M330" s="396"/>
      <c r="N330" s="392">
        <v>44180</v>
      </c>
      <c r="O330" s="408">
        <v>3</v>
      </c>
      <c r="P330" s="14">
        <v>252384</v>
      </c>
      <c r="Q330" s="14">
        <v>252384</v>
      </c>
      <c r="R330" s="576">
        <v>7</v>
      </c>
      <c r="S330" s="391">
        <v>5</v>
      </c>
      <c r="T330" s="382">
        <v>0</v>
      </c>
      <c r="U330" s="382">
        <v>26</v>
      </c>
      <c r="V330" s="423">
        <v>0</v>
      </c>
      <c r="W330" s="1882">
        <v>9</v>
      </c>
      <c r="X330" s="382">
        <f t="shared" si="741"/>
        <v>17</v>
      </c>
      <c r="Y330" s="423">
        <v>0</v>
      </c>
      <c r="Z330" s="1882">
        <v>6</v>
      </c>
      <c r="AA330" s="382">
        <f t="shared" si="834"/>
        <v>11</v>
      </c>
      <c r="AB330" s="423">
        <v>0</v>
      </c>
      <c r="AC330" s="1882">
        <v>1</v>
      </c>
      <c r="AD330" s="569">
        <v>1.875</v>
      </c>
      <c r="AE330" s="569">
        <v>1.875</v>
      </c>
      <c r="AF330" s="382">
        <f t="shared" si="800"/>
        <v>4</v>
      </c>
      <c r="AG330" s="382">
        <f t="shared" si="801"/>
        <v>0</v>
      </c>
      <c r="AH330" s="382">
        <f t="shared" si="802"/>
        <v>0</v>
      </c>
      <c r="AI330" s="382">
        <f t="shared" si="803"/>
        <v>0</v>
      </c>
      <c r="AJ330" s="382">
        <f t="shared" si="804"/>
        <v>3.5</v>
      </c>
      <c r="AK330" s="382">
        <f t="shared" si="805"/>
        <v>4</v>
      </c>
      <c r="AL330" s="382">
        <f t="shared" si="806"/>
        <v>5.25</v>
      </c>
      <c r="AM330" s="382">
        <f t="shared" si="807"/>
        <v>11.25</v>
      </c>
      <c r="AN330" s="453">
        <f t="shared" si="808"/>
        <v>11.25</v>
      </c>
      <c r="AO330" s="457">
        <f t="shared" si="809"/>
        <v>0</v>
      </c>
      <c r="AP330" s="455">
        <f t="shared" si="810"/>
        <v>0</v>
      </c>
      <c r="AQ330" s="383">
        <f t="shared" si="811"/>
        <v>0</v>
      </c>
      <c r="AR330" s="383">
        <f t="shared" si="812"/>
        <v>0</v>
      </c>
      <c r="AS330" s="383">
        <f t="shared" si="813"/>
        <v>4</v>
      </c>
      <c r="AT330" s="383">
        <f t="shared" si="814"/>
        <v>0</v>
      </c>
      <c r="AU330" s="383">
        <f t="shared" si="815"/>
        <v>5</v>
      </c>
      <c r="AV330" s="383">
        <f t="shared" si="816"/>
        <v>6</v>
      </c>
      <c r="AW330" s="383">
        <f t="shared" si="817"/>
        <v>6</v>
      </c>
      <c r="AX330" s="383">
        <f t="shared" si="835"/>
        <v>26</v>
      </c>
      <c r="AY330" s="383">
        <v>0</v>
      </c>
      <c r="AZ330" s="383">
        <f t="shared" si="740"/>
        <v>0</v>
      </c>
      <c r="BA330" s="382">
        <f t="shared" si="836"/>
        <v>10</v>
      </c>
      <c r="BB330" s="423">
        <v>0</v>
      </c>
      <c r="BC330" s="506">
        <f t="shared" si="829"/>
        <v>9</v>
      </c>
      <c r="BD330" s="382">
        <f t="shared" si="830"/>
        <v>6</v>
      </c>
      <c r="BE330" s="453">
        <f t="shared" si="831"/>
        <v>1</v>
      </c>
      <c r="BF330" s="382">
        <f t="shared" si="837"/>
        <v>0</v>
      </c>
      <c r="BG330" s="1882">
        <v>2</v>
      </c>
      <c r="BH330" s="1882">
        <v>4</v>
      </c>
      <c r="BI330" s="1882">
        <v>4</v>
      </c>
      <c r="BJ330" s="1882">
        <v>0</v>
      </c>
      <c r="BK330" s="1882">
        <v>0</v>
      </c>
      <c r="BL330" s="1882">
        <v>0</v>
      </c>
      <c r="BM330" s="1882">
        <v>0</v>
      </c>
      <c r="BN330" s="1882">
        <v>4</v>
      </c>
      <c r="BO330" s="1882">
        <v>0</v>
      </c>
      <c r="BP330" s="1882">
        <v>6</v>
      </c>
      <c r="BQ330" s="1882">
        <v>6</v>
      </c>
      <c r="BR330" s="1882">
        <v>6</v>
      </c>
      <c r="BS330" s="1882">
        <v>6</v>
      </c>
      <c r="BT330" s="13"/>
      <c r="BU330" s="384">
        <f t="shared" si="838"/>
        <v>4.875</v>
      </c>
      <c r="BV330" s="385">
        <f t="shared" si="839"/>
        <v>5.666666666666667</v>
      </c>
      <c r="BW330" s="386">
        <f t="shared" si="840"/>
        <v>4.7142857142857144</v>
      </c>
      <c r="BX330" s="3"/>
      <c r="BY330" s="387">
        <f t="shared" si="832"/>
        <v>26</v>
      </c>
      <c r="BZ330" s="382">
        <f t="shared" si="841"/>
        <v>17</v>
      </c>
      <c r="CA330" s="382">
        <f t="shared" si="842"/>
        <v>11</v>
      </c>
      <c r="CB330" s="382">
        <f t="shared" si="843"/>
        <v>10</v>
      </c>
      <c r="CC330" s="382">
        <f t="shared" si="788"/>
        <v>8</v>
      </c>
      <c r="CD330" s="382">
        <f t="shared" si="789"/>
        <v>4</v>
      </c>
      <c r="CE330" s="382">
        <f t="shared" si="790"/>
        <v>0</v>
      </c>
      <c r="CF330" s="382">
        <f t="shared" si="791"/>
        <v>0</v>
      </c>
      <c r="CG330" s="382">
        <f t="shared" si="792"/>
        <v>0</v>
      </c>
      <c r="CH330" s="382">
        <f t="shared" si="793"/>
        <v>4</v>
      </c>
      <c r="CI330" s="382">
        <f t="shared" si="794"/>
        <v>4</v>
      </c>
      <c r="CJ330" s="382">
        <f t="shared" si="795"/>
        <v>5</v>
      </c>
      <c r="CK330" s="388">
        <f t="shared" si="796"/>
        <v>11</v>
      </c>
      <c r="CL330" s="3"/>
      <c r="CM330" s="384">
        <f t="shared" si="833"/>
        <v>0</v>
      </c>
      <c r="CN330" s="385">
        <f t="shared" si="844"/>
        <v>0</v>
      </c>
      <c r="CO330" s="385">
        <f t="shared" si="818"/>
        <v>0</v>
      </c>
      <c r="CP330" s="385">
        <f t="shared" si="819"/>
        <v>0</v>
      </c>
      <c r="CQ330" s="385">
        <f t="shared" si="820"/>
        <v>0</v>
      </c>
      <c r="CR330" s="385">
        <f t="shared" si="821"/>
        <v>0</v>
      </c>
      <c r="CS330" s="385">
        <f t="shared" si="822"/>
        <v>0</v>
      </c>
      <c r="CT330" s="385">
        <f t="shared" si="823"/>
        <v>0</v>
      </c>
      <c r="CU330" s="385">
        <f t="shared" si="824"/>
        <v>4</v>
      </c>
      <c r="CV330" s="385">
        <f t="shared" si="825"/>
        <v>0</v>
      </c>
      <c r="CW330" s="385">
        <f t="shared" si="826"/>
        <v>5</v>
      </c>
      <c r="CX330" s="386">
        <f t="shared" si="827"/>
        <v>6</v>
      </c>
      <c r="CY330" s="3"/>
      <c r="CZ330" s="586">
        <v>23</v>
      </c>
      <c r="DA330" s="582">
        <v>26</v>
      </c>
      <c r="DB330" s="391">
        <v>8</v>
      </c>
      <c r="DC330" s="576">
        <v>7</v>
      </c>
      <c r="DD330" s="389">
        <v>0</v>
      </c>
      <c r="DE330" s="390">
        <v>5</v>
      </c>
      <c r="DF330" s="390">
        <v>0</v>
      </c>
      <c r="DG330" s="390">
        <v>0</v>
      </c>
      <c r="DH330" s="390">
        <f t="shared" si="845"/>
        <v>0</v>
      </c>
      <c r="DI330" s="390"/>
      <c r="DJ330" s="390"/>
      <c r="DK330" s="390"/>
      <c r="DL330" s="390"/>
      <c r="DM330" s="390"/>
      <c r="DN330" s="390"/>
      <c r="DO330" s="390"/>
      <c r="DP330" s="391">
        <f t="shared" si="846"/>
        <v>5</v>
      </c>
      <c r="DQ330" s="376"/>
      <c r="DR330" s="376"/>
      <c r="DS330" s="385">
        <v>4</v>
      </c>
      <c r="DT330" s="385">
        <v>1</v>
      </c>
      <c r="DU330" s="385">
        <v>898</v>
      </c>
      <c r="DV330" s="385" t="s">
        <v>2620</v>
      </c>
      <c r="DW330" s="385">
        <v>72</v>
      </c>
      <c r="DX330" s="385" t="s">
        <v>2682</v>
      </c>
      <c r="DY330" s="385">
        <v>0</v>
      </c>
      <c r="DZ330" s="14">
        <v>252384</v>
      </c>
      <c r="EA330" s="426"/>
      <c r="EB330" s="398">
        <v>20</v>
      </c>
      <c r="EC330" s="398" t="s">
        <v>1369</v>
      </c>
      <c r="ED330" s="398" t="s">
        <v>1370</v>
      </c>
      <c r="EF330" s="601">
        <f t="shared" si="847"/>
        <v>86.666666666666671</v>
      </c>
      <c r="EG330" s="597">
        <f t="shared" ref="EG330:EG393" si="848">BC330</f>
        <v>9</v>
      </c>
      <c r="EI330" s="605">
        <f t="shared" si="828"/>
        <v>26</v>
      </c>
    </row>
    <row r="331" spans="1:139" s="372" customFormat="1" ht="16.149999999999999" hidden="1" customHeight="1">
      <c r="A331" s="573" t="s">
        <v>45</v>
      </c>
      <c r="B331" s="407" t="s">
        <v>687</v>
      </c>
      <c r="C331" s="530" t="s">
        <v>1282</v>
      </c>
      <c r="D331" s="393" t="s">
        <v>46</v>
      </c>
      <c r="E331" s="393" t="s">
        <v>688</v>
      </c>
      <c r="F331" s="393" t="s">
        <v>689</v>
      </c>
      <c r="G331" s="393">
        <v>99</v>
      </c>
      <c r="H331" s="393" t="s">
        <v>47</v>
      </c>
      <c r="I331" s="393" t="s">
        <v>649</v>
      </c>
      <c r="J331" s="393" t="s">
        <v>131</v>
      </c>
      <c r="K331" s="393" t="s">
        <v>2147</v>
      </c>
      <c r="L331" s="393" t="s">
        <v>2130</v>
      </c>
      <c r="M331" s="396"/>
      <c r="N331" s="392" t="s">
        <v>1076</v>
      </c>
      <c r="O331" s="408">
        <v>3</v>
      </c>
      <c r="P331" s="14">
        <v>213617</v>
      </c>
      <c r="Q331" s="14">
        <v>213617</v>
      </c>
      <c r="R331" s="576">
        <v>423</v>
      </c>
      <c r="S331" s="391">
        <v>110</v>
      </c>
      <c r="T331" s="382">
        <v>16</v>
      </c>
      <c r="U331" s="382">
        <v>165</v>
      </c>
      <c r="V331" s="423">
        <v>0</v>
      </c>
      <c r="W331" s="1882">
        <v>30</v>
      </c>
      <c r="X331" s="382">
        <f t="shared" si="741"/>
        <v>135</v>
      </c>
      <c r="Y331" s="423">
        <v>0</v>
      </c>
      <c r="Z331" s="1882">
        <v>32</v>
      </c>
      <c r="AA331" s="382">
        <f t="shared" si="834"/>
        <v>103</v>
      </c>
      <c r="AB331" s="423">
        <v>32</v>
      </c>
      <c r="AC331" s="1882">
        <v>30</v>
      </c>
      <c r="AD331" s="569">
        <v>1.875</v>
      </c>
      <c r="AE331" s="569">
        <v>1.875</v>
      </c>
      <c r="AF331" s="382">
        <f t="shared" si="800"/>
        <v>52.5</v>
      </c>
      <c r="AG331" s="382">
        <f t="shared" si="801"/>
        <v>51.625</v>
      </c>
      <c r="AH331" s="382">
        <f t="shared" si="802"/>
        <v>55.875</v>
      </c>
      <c r="AI331" s="382">
        <f t="shared" si="803"/>
        <v>67.125</v>
      </c>
      <c r="AJ331" s="382">
        <f t="shared" si="804"/>
        <v>77.5</v>
      </c>
      <c r="AK331" s="382">
        <f t="shared" si="805"/>
        <v>82.5</v>
      </c>
      <c r="AL331" s="382">
        <f t="shared" si="806"/>
        <v>72</v>
      </c>
      <c r="AM331" s="382">
        <f t="shared" si="807"/>
        <v>61.75</v>
      </c>
      <c r="AN331" s="453">
        <f t="shared" si="808"/>
        <v>65.5</v>
      </c>
      <c r="AO331" s="457">
        <f t="shared" si="809"/>
        <v>0</v>
      </c>
      <c r="AP331" s="455">
        <f t="shared" si="810"/>
        <v>27</v>
      </c>
      <c r="AQ331" s="383">
        <f t="shared" si="811"/>
        <v>32</v>
      </c>
      <c r="AR331" s="383">
        <f t="shared" si="812"/>
        <v>38</v>
      </c>
      <c r="AS331" s="383">
        <f t="shared" si="813"/>
        <v>44</v>
      </c>
      <c r="AT331" s="383">
        <f t="shared" si="814"/>
        <v>44</v>
      </c>
      <c r="AU331" s="383">
        <f t="shared" si="815"/>
        <v>33</v>
      </c>
      <c r="AV331" s="383">
        <f t="shared" si="816"/>
        <v>34</v>
      </c>
      <c r="AW331" s="383">
        <f t="shared" si="817"/>
        <v>36</v>
      </c>
      <c r="AX331" s="383">
        <f t="shared" si="835"/>
        <v>197</v>
      </c>
      <c r="AY331" s="383">
        <v>0</v>
      </c>
      <c r="AZ331" s="383">
        <f t="shared" si="740"/>
        <v>0</v>
      </c>
      <c r="BA331" s="382">
        <f t="shared" si="836"/>
        <v>105</v>
      </c>
      <c r="BB331" s="423">
        <v>0</v>
      </c>
      <c r="BC331" s="506">
        <f t="shared" si="829"/>
        <v>30</v>
      </c>
      <c r="BD331" s="382">
        <f t="shared" si="830"/>
        <v>32</v>
      </c>
      <c r="BE331" s="453">
        <f t="shared" si="831"/>
        <v>30</v>
      </c>
      <c r="BF331" s="382">
        <f t="shared" si="837"/>
        <v>-7</v>
      </c>
      <c r="BG331" s="1882">
        <v>24</v>
      </c>
      <c r="BH331" s="1882">
        <v>28</v>
      </c>
      <c r="BI331" s="1882">
        <v>28</v>
      </c>
      <c r="BJ331" s="1882">
        <v>28</v>
      </c>
      <c r="BK331" s="1882">
        <v>27</v>
      </c>
      <c r="BL331" s="1882">
        <v>33</v>
      </c>
      <c r="BM331" s="1882">
        <v>39</v>
      </c>
      <c r="BN331" s="1882">
        <v>44</v>
      </c>
      <c r="BO331" s="1882">
        <v>44</v>
      </c>
      <c r="BP331" s="1882">
        <v>32</v>
      </c>
      <c r="BQ331" s="1882">
        <v>34</v>
      </c>
      <c r="BR331" s="1882">
        <v>36</v>
      </c>
      <c r="BS331" s="1882">
        <v>39</v>
      </c>
      <c r="BT331" s="13"/>
      <c r="BU331" s="384">
        <f t="shared" si="838"/>
        <v>5.3804347826086953</v>
      </c>
      <c r="BV331" s="385">
        <f t="shared" si="839"/>
        <v>4.7093023255813957</v>
      </c>
      <c r="BW331" s="386">
        <f t="shared" si="840"/>
        <v>3.7682926829268291</v>
      </c>
      <c r="BX331" s="3"/>
      <c r="BY331" s="387">
        <f t="shared" si="832"/>
        <v>165</v>
      </c>
      <c r="BZ331" s="382">
        <f t="shared" si="841"/>
        <v>135</v>
      </c>
      <c r="CA331" s="382">
        <f t="shared" si="842"/>
        <v>103</v>
      </c>
      <c r="CB331" s="382">
        <f t="shared" si="843"/>
        <v>105</v>
      </c>
      <c r="CC331" s="382">
        <f t="shared" si="788"/>
        <v>81</v>
      </c>
      <c r="CD331" s="382">
        <f t="shared" si="789"/>
        <v>53</v>
      </c>
      <c r="CE331" s="382">
        <f t="shared" si="790"/>
        <v>52</v>
      </c>
      <c r="CF331" s="382">
        <f t="shared" si="791"/>
        <v>56</v>
      </c>
      <c r="CG331" s="382">
        <f t="shared" si="792"/>
        <v>67</v>
      </c>
      <c r="CH331" s="382">
        <f t="shared" si="793"/>
        <v>78</v>
      </c>
      <c r="CI331" s="382">
        <f t="shared" si="794"/>
        <v>83</v>
      </c>
      <c r="CJ331" s="382">
        <f t="shared" si="795"/>
        <v>72</v>
      </c>
      <c r="CK331" s="388">
        <f t="shared" si="796"/>
        <v>62</v>
      </c>
      <c r="CL331" s="3"/>
      <c r="CM331" s="384">
        <f t="shared" si="833"/>
        <v>0</v>
      </c>
      <c r="CN331" s="385">
        <f t="shared" si="844"/>
        <v>0</v>
      </c>
      <c r="CO331" s="385">
        <f t="shared" si="818"/>
        <v>32</v>
      </c>
      <c r="CP331" s="385">
        <f t="shared" si="819"/>
        <v>0</v>
      </c>
      <c r="CQ331" s="385">
        <f t="shared" si="820"/>
        <v>0</v>
      </c>
      <c r="CR331" s="385">
        <f t="shared" si="821"/>
        <v>27</v>
      </c>
      <c r="CS331" s="385">
        <f t="shared" si="822"/>
        <v>32</v>
      </c>
      <c r="CT331" s="385">
        <f t="shared" si="823"/>
        <v>38</v>
      </c>
      <c r="CU331" s="385">
        <f t="shared" si="824"/>
        <v>44</v>
      </c>
      <c r="CV331" s="385">
        <f t="shared" si="825"/>
        <v>44</v>
      </c>
      <c r="CW331" s="385">
        <f t="shared" si="826"/>
        <v>33</v>
      </c>
      <c r="CX331" s="386">
        <f t="shared" si="827"/>
        <v>34</v>
      </c>
      <c r="CY331" s="3"/>
      <c r="CZ331" s="586">
        <v>912</v>
      </c>
      <c r="DA331" s="582">
        <v>927</v>
      </c>
      <c r="DB331" s="391">
        <v>790</v>
      </c>
      <c r="DC331" s="576">
        <v>423</v>
      </c>
      <c r="DD331" s="389">
        <v>31</v>
      </c>
      <c r="DE331" s="390">
        <v>39</v>
      </c>
      <c r="DF331" s="390">
        <v>20</v>
      </c>
      <c r="DG331" s="390">
        <v>4</v>
      </c>
      <c r="DH331" s="390">
        <f t="shared" si="845"/>
        <v>16</v>
      </c>
      <c r="DI331" s="390"/>
      <c r="DJ331" s="390"/>
      <c r="DK331" s="390"/>
      <c r="DL331" s="390"/>
      <c r="DM331" s="390"/>
      <c r="DN331" s="390"/>
      <c r="DO331" s="390"/>
      <c r="DP331" s="391">
        <f t="shared" si="846"/>
        <v>110</v>
      </c>
      <c r="DQ331" s="376"/>
      <c r="DR331" s="376"/>
      <c r="DS331" s="385">
        <v>3</v>
      </c>
      <c r="DT331" s="385">
        <v>2</v>
      </c>
      <c r="DU331" s="385">
        <v>860</v>
      </c>
      <c r="DV331" s="385" t="s">
        <v>2620</v>
      </c>
      <c r="DW331" s="385">
        <v>72</v>
      </c>
      <c r="DX331" s="385" t="s">
        <v>2682</v>
      </c>
      <c r="DY331" s="385">
        <v>0</v>
      </c>
      <c r="DZ331" s="14">
        <v>213617</v>
      </c>
      <c r="EA331" s="426"/>
      <c r="EB331" s="398">
        <v>20</v>
      </c>
      <c r="EC331" s="398" t="s">
        <v>1371</v>
      </c>
      <c r="ED331" s="398" t="s">
        <v>1370</v>
      </c>
      <c r="EF331" s="601">
        <f t="shared" si="847"/>
        <v>165</v>
      </c>
      <c r="EG331" s="597">
        <f t="shared" si="848"/>
        <v>30</v>
      </c>
      <c r="EI331" s="605">
        <f t="shared" si="828"/>
        <v>213</v>
      </c>
    </row>
    <row r="332" spans="1:139" s="372" customFormat="1" ht="16.149999999999999" hidden="1" customHeight="1">
      <c r="A332" s="573" t="s">
        <v>1246</v>
      </c>
      <c r="B332" s="407" t="s">
        <v>690</v>
      </c>
      <c r="C332" s="530" t="s">
        <v>690</v>
      </c>
      <c r="D332" s="393" t="s">
        <v>51</v>
      </c>
      <c r="E332" s="393" t="s">
        <v>522</v>
      </c>
      <c r="F332" s="393" t="s">
        <v>691</v>
      </c>
      <c r="G332" s="395">
        <v>102</v>
      </c>
      <c r="H332" s="393" t="s">
        <v>47</v>
      </c>
      <c r="I332" s="393" t="s">
        <v>643</v>
      </c>
      <c r="J332" s="393" t="s">
        <v>131</v>
      </c>
      <c r="K332" s="393" t="s">
        <v>2147</v>
      </c>
      <c r="L332" s="393" t="s">
        <v>2130</v>
      </c>
      <c r="M332" s="396"/>
      <c r="N332" s="392"/>
      <c r="O332" s="408">
        <v>3</v>
      </c>
      <c r="P332" s="14">
        <v>200372</v>
      </c>
      <c r="Q332" s="14">
        <v>200372</v>
      </c>
      <c r="R332" s="576">
        <v>4</v>
      </c>
      <c r="S332" s="391">
        <v>2</v>
      </c>
      <c r="T332" s="382">
        <v>0</v>
      </c>
      <c r="U332" s="382">
        <v>12</v>
      </c>
      <c r="V332" s="423">
        <v>0</v>
      </c>
      <c r="W332" s="1882">
        <v>4</v>
      </c>
      <c r="X332" s="382">
        <f t="shared" si="741"/>
        <v>8</v>
      </c>
      <c r="Y332" s="423">
        <v>0</v>
      </c>
      <c r="Z332" s="1882">
        <v>2</v>
      </c>
      <c r="AA332" s="382">
        <f t="shared" si="834"/>
        <v>6</v>
      </c>
      <c r="AB332" s="423">
        <v>0</v>
      </c>
      <c r="AC332" s="1882">
        <v>2</v>
      </c>
      <c r="AD332" s="569">
        <v>1.875</v>
      </c>
      <c r="AE332" s="569">
        <v>1.875</v>
      </c>
      <c r="AF332" s="382">
        <f t="shared" si="800"/>
        <v>0</v>
      </c>
      <c r="AG332" s="382">
        <f t="shared" si="801"/>
        <v>0</v>
      </c>
      <c r="AH332" s="382">
        <f t="shared" si="802"/>
        <v>0</v>
      </c>
      <c r="AI332" s="382">
        <f t="shared" si="803"/>
        <v>0</v>
      </c>
      <c r="AJ332" s="382">
        <f t="shared" si="804"/>
        <v>0.875</v>
      </c>
      <c r="AK332" s="382">
        <f t="shared" si="805"/>
        <v>1</v>
      </c>
      <c r="AL332" s="382">
        <f t="shared" si="806"/>
        <v>1.75</v>
      </c>
      <c r="AM332" s="382">
        <f t="shared" si="807"/>
        <v>3.75</v>
      </c>
      <c r="AN332" s="453">
        <f t="shared" si="808"/>
        <v>3.75</v>
      </c>
      <c r="AO332" s="457">
        <f t="shared" si="809"/>
        <v>0</v>
      </c>
      <c r="AP332" s="455">
        <f t="shared" si="810"/>
        <v>0</v>
      </c>
      <c r="AQ332" s="383">
        <f t="shared" si="811"/>
        <v>0</v>
      </c>
      <c r="AR332" s="383">
        <f t="shared" si="812"/>
        <v>0</v>
      </c>
      <c r="AS332" s="383">
        <f t="shared" si="813"/>
        <v>1</v>
      </c>
      <c r="AT332" s="383">
        <f t="shared" si="814"/>
        <v>0</v>
      </c>
      <c r="AU332" s="383">
        <f t="shared" si="815"/>
        <v>2</v>
      </c>
      <c r="AV332" s="383">
        <f t="shared" si="816"/>
        <v>2</v>
      </c>
      <c r="AW332" s="383">
        <f t="shared" si="817"/>
        <v>2</v>
      </c>
      <c r="AX332" s="383">
        <f t="shared" si="835"/>
        <v>12</v>
      </c>
      <c r="AY332" s="383">
        <v>0</v>
      </c>
      <c r="AZ332" s="383">
        <f t="shared" ref="AZ332:AZ395" si="849">AO332-AY332</f>
        <v>0</v>
      </c>
      <c r="BA332" s="382">
        <f t="shared" si="836"/>
        <v>4</v>
      </c>
      <c r="BB332" s="423">
        <v>0</v>
      </c>
      <c r="BC332" s="506">
        <f t="shared" si="829"/>
        <v>4</v>
      </c>
      <c r="BD332" s="382">
        <f t="shared" si="830"/>
        <v>2</v>
      </c>
      <c r="BE332" s="453">
        <f t="shared" si="831"/>
        <v>2</v>
      </c>
      <c r="BF332" s="382">
        <f t="shared" si="837"/>
        <v>0</v>
      </c>
      <c r="BG332" s="1882">
        <v>3</v>
      </c>
      <c r="BH332" s="1882">
        <v>1</v>
      </c>
      <c r="BI332" s="1882">
        <v>0</v>
      </c>
      <c r="BJ332" s="1882">
        <v>0</v>
      </c>
      <c r="BK332" s="1882">
        <v>0</v>
      </c>
      <c r="BL332" s="1882">
        <v>0</v>
      </c>
      <c r="BM332" s="1882">
        <v>0</v>
      </c>
      <c r="BN332" s="1882">
        <v>1</v>
      </c>
      <c r="BO332" s="1882">
        <v>0</v>
      </c>
      <c r="BP332" s="1882">
        <v>2</v>
      </c>
      <c r="BQ332" s="1882">
        <v>2</v>
      </c>
      <c r="BR332" s="1882">
        <v>2</v>
      </c>
      <c r="BS332" s="1882">
        <v>2</v>
      </c>
      <c r="BT332" s="13"/>
      <c r="BU332" s="384">
        <f t="shared" si="838"/>
        <v>4.5</v>
      </c>
      <c r="BV332" s="385">
        <f t="shared" si="839"/>
        <v>3.4285714285714284</v>
      </c>
      <c r="BW332" s="386">
        <f t="shared" si="840"/>
        <v>3</v>
      </c>
      <c r="BX332" s="3"/>
      <c r="BY332" s="387">
        <f t="shared" si="832"/>
        <v>12</v>
      </c>
      <c r="BZ332" s="382">
        <f t="shared" si="841"/>
        <v>8</v>
      </c>
      <c r="CA332" s="382">
        <f t="shared" si="842"/>
        <v>6</v>
      </c>
      <c r="CB332" s="382">
        <f t="shared" si="843"/>
        <v>4</v>
      </c>
      <c r="CC332" s="382">
        <f t="shared" si="788"/>
        <v>1</v>
      </c>
      <c r="CD332" s="382">
        <f t="shared" si="789"/>
        <v>0</v>
      </c>
      <c r="CE332" s="382">
        <f t="shared" si="790"/>
        <v>0</v>
      </c>
      <c r="CF332" s="382">
        <f t="shared" si="791"/>
        <v>0</v>
      </c>
      <c r="CG332" s="382">
        <f t="shared" si="792"/>
        <v>0</v>
      </c>
      <c r="CH332" s="382">
        <f t="shared" si="793"/>
        <v>1</v>
      </c>
      <c r="CI332" s="382">
        <f t="shared" si="794"/>
        <v>1</v>
      </c>
      <c r="CJ332" s="382">
        <f t="shared" si="795"/>
        <v>2</v>
      </c>
      <c r="CK332" s="388">
        <f t="shared" si="796"/>
        <v>4</v>
      </c>
      <c r="CL332" s="3"/>
      <c r="CM332" s="384">
        <f t="shared" si="833"/>
        <v>0</v>
      </c>
      <c r="CN332" s="385">
        <f t="shared" si="844"/>
        <v>0</v>
      </c>
      <c r="CO332" s="385">
        <f t="shared" si="818"/>
        <v>0</v>
      </c>
      <c r="CP332" s="385">
        <f t="shared" si="819"/>
        <v>0</v>
      </c>
      <c r="CQ332" s="385">
        <f t="shared" si="820"/>
        <v>0</v>
      </c>
      <c r="CR332" s="385">
        <f t="shared" si="821"/>
        <v>0</v>
      </c>
      <c r="CS332" s="385">
        <f t="shared" si="822"/>
        <v>0</v>
      </c>
      <c r="CT332" s="385">
        <f t="shared" si="823"/>
        <v>0</v>
      </c>
      <c r="CU332" s="385">
        <f t="shared" si="824"/>
        <v>1</v>
      </c>
      <c r="CV332" s="385">
        <f t="shared" si="825"/>
        <v>0</v>
      </c>
      <c r="CW332" s="385">
        <f t="shared" si="826"/>
        <v>2</v>
      </c>
      <c r="CX332" s="386">
        <f t="shared" si="827"/>
        <v>2</v>
      </c>
      <c r="CY332" s="3"/>
      <c r="CZ332" s="586">
        <v>23</v>
      </c>
      <c r="DA332" s="582">
        <v>14</v>
      </c>
      <c r="DB332" s="391">
        <v>41</v>
      </c>
      <c r="DC332" s="576">
        <v>4</v>
      </c>
      <c r="DD332" s="389">
        <v>2</v>
      </c>
      <c r="DE332" s="390">
        <v>0</v>
      </c>
      <c r="DF332" s="390">
        <v>0</v>
      </c>
      <c r="DG332" s="390">
        <v>0</v>
      </c>
      <c r="DH332" s="390">
        <f t="shared" si="845"/>
        <v>0</v>
      </c>
      <c r="DI332" s="390"/>
      <c r="DJ332" s="390"/>
      <c r="DK332" s="390"/>
      <c r="DL332" s="390"/>
      <c r="DM332" s="390"/>
      <c r="DN332" s="390"/>
      <c r="DO332" s="390"/>
      <c r="DP332" s="391">
        <f t="shared" si="846"/>
        <v>2</v>
      </c>
      <c r="DQ332" s="376"/>
      <c r="DR332" s="376"/>
      <c r="DS332" s="385">
        <v>3</v>
      </c>
      <c r="DT332" s="385">
        <v>2</v>
      </c>
      <c r="DU332" s="385">
        <v>718</v>
      </c>
      <c r="DV332" s="385" t="s">
        <v>2620</v>
      </c>
      <c r="DW332" s="385">
        <v>72</v>
      </c>
      <c r="DX332" s="385" t="s">
        <v>2682</v>
      </c>
      <c r="DY332" s="385">
        <v>0</v>
      </c>
      <c r="DZ332" s="14">
        <v>200372</v>
      </c>
      <c r="EA332" s="426"/>
      <c r="EB332" s="398">
        <v>19</v>
      </c>
      <c r="EC332" s="398" t="s">
        <v>1369</v>
      </c>
      <c r="ED332" s="398" t="s">
        <v>1370</v>
      </c>
      <c r="EF332" s="601">
        <f t="shared" si="847"/>
        <v>90</v>
      </c>
      <c r="EG332" s="597">
        <f t="shared" si="848"/>
        <v>4</v>
      </c>
      <c r="EI332" s="605">
        <f t="shared" si="828"/>
        <v>12</v>
      </c>
    </row>
    <row r="333" spans="1:139" s="372" customFormat="1" ht="16.149999999999999" hidden="1" customHeight="1">
      <c r="A333" s="573" t="s">
        <v>45</v>
      </c>
      <c r="B333" s="407" t="s">
        <v>692</v>
      </c>
      <c r="C333" s="530" t="s">
        <v>1314</v>
      </c>
      <c r="D333" s="393" t="s">
        <v>46</v>
      </c>
      <c r="E333" s="393" t="s">
        <v>693</v>
      </c>
      <c r="F333" s="393" t="s">
        <v>689</v>
      </c>
      <c r="G333" s="393">
        <v>98</v>
      </c>
      <c r="H333" s="393" t="s">
        <v>53</v>
      </c>
      <c r="I333" s="393" t="s">
        <v>649</v>
      </c>
      <c r="J333" s="393" t="s">
        <v>131</v>
      </c>
      <c r="K333" s="393" t="s">
        <v>2147</v>
      </c>
      <c r="L333" s="393" t="s">
        <v>2130</v>
      </c>
      <c r="M333" s="396"/>
      <c r="N333" s="392">
        <v>42450</v>
      </c>
      <c r="O333" s="408">
        <v>3</v>
      </c>
      <c r="P333" s="14">
        <v>191654</v>
      </c>
      <c r="Q333" s="14">
        <v>191654</v>
      </c>
      <c r="R333" s="576">
        <v>89</v>
      </c>
      <c r="S333" s="391">
        <v>56</v>
      </c>
      <c r="T333" s="382">
        <v>6</v>
      </c>
      <c r="U333" s="382">
        <v>26</v>
      </c>
      <c r="V333" s="423">
        <v>0</v>
      </c>
      <c r="W333" s="1882">
        <v>6</v>
      </c>
      <c r="X333" s="382">
        <f t="shared" ref="X333:X396" si="850">U333+V333-W333</f>
        <v>20</v>
      </c>
      <c r="Y333" s="423">
        <v>0</v>
      </c>
      <c r="Z333" s="1882">
        <v>6</v>
      </c>
      <c r="AA333" s="382">
        <f t="shared" si="834"/>
        <v>14</v>
      </c>
      <c r="AB333" s="423">
        <v>8</v>
      </c>
      <c r="AC333" s="1882">
        <v>6</v>
      </c>
      <c r="AD333" s="569">
        <v>1.875</v>
      </c>
      <c r="AE333" s="569">
        <v>1.875</v>
      </c>
      <c r="AF333" s="382">
        <f t="shared" si="800"/>
        <v>12.25</v>
      </c>
      <c r="AG333" s="382">
        <f t="shared" si="801"/>
        <v>11.25</v>
      </c>
      <c r="AH333" s="382">
        <f t="shared" si="802"/>
        <v>13</v>
      </c>
      <c r="AI333" s="382">
        <f t="shared" si="803"/>
        <v>15.875</v>
      </c>
      <c r="AJ333" s="382">
        <f t="shared" si="804"/>
        <v>17.75</v>
      </c>
      <c r="AK333" s="382">
        <f t="shared" si="805"/>
        <v>19.625</v>
      </c>
      <c r="AL333" s="382">
        <f t="shared" si="806"/>
        <v>16.25</v>
      </c>
      <c r="AM333" s="382">
        <f t="shared" si="807"/>
        <v>9.5</v>
      </c>
      <c r="AN333" s="453">
        <f t="shared" si="808"/>
        <v>7.5</v>
      </c>
      <c r="AO333" s="457">
        <f t="shared" si="809"/>
        <v>8</v>
      </c>
      <c r="AP333" s="455">
        <f t="shared" si="810"/>
        <v>6</v>
      </c>
      <c r="AQ333" s="383">
        <f t="shared" si="811"/>
        <v>8</v>
      </c>
      <c r="AR333" s="383">
        <f t="shared" si="812"/>
        <v>9</v>
      </c>
      <c r="AS333" s="383">
        <f t="shared" si="813"/>
        <v>10</v>
      </c>
      <c r="AT333" s="383">
        <f t="shared" si="814"/>
        <v>11</v>
      </c>
      <c r="AU333" s="383">
        <f t="shared" si="815"/>
        <v>6</v>
      </c>
      <c r="AV333" s="383">
        <f t="shared" si="816"/>
        <v>5</v>
      </c>
      <c r="AW333" s="383">
        <f t="shared" si="817"/>
        <v>4</v>
      </c>
      <c r="AX333" s="383">
        <f t="shared" si="835"/>
        <v>34</v>
      </c>
      <c r="AY333" s="383">
        <v>8</v>
      </c>
      <c r="AZ333" s="383">
        <f t="shared" si="849"/>
        <v>0</v>
      </c>
      <c r="BA333" s="382">
        <f t="shared" si="836"/>
        <v>16</v>
      </c>
      <c r="BB333" s="423">
        <v>0</v>
      </c>
      <c r="BC333" s="506">
        <f t="shared" si="829"/>
        <v>6</v>
      </c>
      <c r="BD333" s="382">
        <f t="shared" si="830"/>
        <v>6</v>
      </c>
      <c r="BE333" s="453">
        <f t="shared" si="831"/>
        <v>6</v>
      </c>
      <c r="BF333" s="382">
        <f t="shared" si="837"/>
        <v>-11</v>
      </c>
      <c r="BG333" s="1882">
        <v>6</v>
      </c>
      <c r="BH333" s="1882">
        <v>6</v>
      </c>
      <c r="BI333" s="1882">
        <v>7</v>
      </c>
      <c r="BJ333" s="1882">
        <v>6</v>
      </c>
      <c r="BK333" s="1882">
        <v>6</v>
      </c>
      <c r="BL333" s="1882">
        <v>8</v>
      </c>
      <c r="BM333" s="1882">
        <v>9</v>
      </c>
      <c r="BN333" s="1882">
        <v>10</v>
      </c>
      <c r="BO333" s="1882">
        <v>11</v>
      </c>
      <c r="BP333" s="1882">
        <v>6</v>
      </c>
      <c r="BQ333" s="1882">
        <v>4</v>
      </c>
      <c r="BR333" s="1882">
        <v>4</v>
      </c>
      <c r="BS333" s="1882">
        <v>4</v>
      </c>
      <c r="BT333" s="13"/>
      <c r="BU333" s="384">
        <f t="shared" si="838"/>
        <v>4.333333333333333</v>
      </c>
      <c r="BV333" s="385">
        <f t="shared" si="839"/>
        <v>3.3333333333333335</v>
      </c>
      <c r="BW333" s="386">
        <f t="shared" si="840"/>
        <v>2.3333333333333335</v>
      </c>
      <c r="BX333" s="3"/>
      <c r="BY333" s="387">
        <f t="shared" si="832"/>
        <v>26</v>
      </c>
      <c r="BZ333" s="382">
        <f t="shared" si="841"/>
        <v>20</v>
      </c>
      <c r="CA333" s="382">
        <f t="shared" si="842"/>
        <v>14</v>
      </c>
      <c r="CB333" s="382">
        <f t="shared" si="843"/>
        <v>16</v>
      </c>
      <c r="CC333" s="382">
        <f t="shared" si="788"/>
        <v>10</v>
      </c>
      <c r="CD333" s="382">
        <f t="shared" si="789"/>
        <v>12</v>
      </c>
      <c r="CE333" s="382">
        <f t="shared" si="790"/>
        <v>11</v>
      </c>
      <c r="CF333" s="382">
        <f t="shared" si="791"/>
        <v>13</v>
      </c>
      <c r="CG333" s="382">
        <f t="shared" si="792"/>
        <v>16</v>
      </c>
      <c r="CH333" s="382">
        <f t="shared" si="793"/>
        <v>18</v>
      </c>
      <c r="CI333" s="382">
        <f t="shared" si="794"/>
        <v>20</v>
      </c>
      <c r="CJ333" s="382">
        <f t="shared" si="795"/>
        <v>16</v>
      </c>
      <c r="CK333" s="388">
        <f t="shared" si="796"/>
        <v>10</v>
      </c>
      <c r="CL333" s="13"/>
      <c r="CM333" s="384">
        <f t="shared" si="833"/>
        <v>0</v>
      </c>
      <c r="CN333" s="385">
        <f t="shared" si="844"/>
        <v>0</v>
      </c>
      <c r="CO333" s="385">
        <f t="shared" si="818"/>
        <v>8</v>
      </c>
      <c r="CP333" s="385">
        <f t="shared" si="819"/>
        <v>0</v>
      </c>
      <c r="CQ333" s="385">
        <f t="shared" si="820"/>
        <v>8</v>
      </c>
      <c r="CR333" s="385">
        <f t="shared" si="821"/>
        <v>6</v>
      </c>
      <c r="CS333" s="385">
        <f t="shared" si="822"/>
        <v>8</v>
      </c>
      <c r="CT333" s="385">
        <f t="shared" si="823"/>
        <v>9</v>
      </c>
      <c r="CU333" s="385">
        <f t="shared" si="824"/>
        <v>10</v>
      </c>
      <c r="CV333" s="385">
        <f t="shared" si="825"/>
        <v>11</v>
      </c>
      <c r="CW333" s="385">
        <f t="shared" si="826"/>
        <v>6</v>
      </c>
      <c r="CX333" s="386">
        <f t="shared" si="827"/>
        <v>5</v>
      </c>
      <c r="CY333" s="3"/>
      <c r="CZ333" s="586">
        <v>528</v>
      </c>
      <c r="DA333" s="582">
        <v>433</v>
      </c>
      <c r="DB333" s="391">
        <v>336</v>
      </c>
      <c r="DC333" s="576">
        <v>89</v>
      </c>
      <c r="DD333" s="389">
        <v>0</v>
      </c>
      <c r="DE333" s="390">
        <v>46</v>
      </c>
      <c r="DF333" s="390">
        <v>4</v>
      </c>
      <c r="DG333" s="390">
        <v>0</v>
      </c>
      <c r="DH333" s="390">
        <f t="shared" si="845"/>
        <v>6</v>
      </c>
      <c r="DI333" s="390"/>
      <c r="DJ333" s="390"/>
      <c r="DK333" s="390"/>
      <c r="DL333" s="390"/>
      <c r="DM333" s="390"/>
      <c r="DN333" s="390"/>
      <c r="DO333" s="390"/>
      <c r="DP333" s="391">
        <f t="shared" si="846"/>
        <v>56</v>
      </c>
      <c r="DQ333" s="376"/>
      <c r="DR333" s="376"/>
      <c r="DS333" s="385">
        <v>3</v>
      </c>
      <c r="DT333" s="385">
        <v>2</v>
      </c>
      <c r="DU333" s="385">
        <v>858</v>
      </c>
      <c r="DV333" s="385" t="s">
        <v>2620</v>
      </c>
      <c r="DW333" s="385">
        <v>71</v>
      </c>
      <c r="DX333" s="385" t="s">
        <v>2681</v>
      </c>
      <c r="DY333" s="385">
        <v>0</v>
      </c>
      <c r="DZ333" s="14">
        <v>191654</v>
      </c>
      <c r="EA333" s="426"/>
      <c r="EB333" s="398">
        <v>19</v>
      </c>
      <c r="EC333" s="398" t="s">
        <v>1371</v>
      </c>
      <c r="ED333" s="398" t="s">
        <v>1370</v>
      </c>
      <c r="EF333" s="601">
        <f t="shared" si="847"/>
        <v>130</v>
      </c>
      <c r="EG333" s="597">
        <f t="shared" si="848"/>
        <v>6</v>
      </c>
      <c r="EI333" s="605">
        <f t="shared" si="828"/>
        <v>40</v>
      </c>
    </row>
    <row r="334" spans="1:139" s="372" customFormat="1" ht="16.149999999999999" hidden="1" customHeight="1">
      <c r="A334" s="573" t="s">
        <v>1246</v>
      </c>
      <c r="B334" s="407" t="s">
        <v>694</v>
      </c>
      <c r="C334" s="530" t="s">
        <v>694</v>
      </c>
      <c r="D334" s="393" t="s">
        <v>51</v>
      </c>
      <c r="E334" s="393" t="s">
        <v>212</v>
      </c>
      <c r="F334" s="393" t="s">
        <v>695</v>
      </c>
      <c r="G334" s="393">
        <v>96</v>
      </c>
      <c r="H334" s="393" t="s">
        <v>53</v>
      </c>
      <c r="I334" s="393" t="s">
        <v>643</v>
      </c>
      <c r="J334" s="393" t="s">
        <v>131</v>
      </c>
      <c r="K334" s="393" t="s">
        <v>2146</v>
      </c>
      <c r="L334" s="393" t="s">
        <v>2130</v>
      </c>
      <c r="M334" s="396"/>
      <c r="N334" s="392">
        <v>42710</v>
      </c>
      <c r="O334" s="408">
        <v>3</v>
      </c>
      <c r="P334" s="14">
        <v>193754</v>
      </c>
      <c r="Q334" s="14">
        <v>193754</v>
      </c>
      <c r="R334" s="576">
        <v>55</v>
      </c>
      <c r="S334" s="391">
        <v>19</v>
      </c>
      <c r="T334" s="382">
        <v>2</v>
      </c>
      <c r="U334" s="382">
        <v>6</v>
      </c>
      <c r="V334" s="423">
        <v>8</v>
      </c>
      <c r="W334" s="1882">
        <v>4</v>
      </c>
      <c r="X334" s="382">
        <f t="shared" si="850"/>
        <v>10</v>
      </c>
      <c r="Y334" s="423">
        <v>0</v>
      </c>
      <c r="Z334" s="1882">
        <v>3</v>
      </c>
      <c r="AA334" s="382">
        <f t="shared" si="834"/>
        <v>7</v>
      </c>
      <c r="AB334" s="423">
        <v>5</v>
      </c>
      <c r="AC334" s="1882">
        <v>4</v>
      </c>
      <c r="AD334" s="569">
        <v>1.875</v>
      </c>
      <c r="AE334" s="569">
        <v>1.875</v>
      </c>
      <c r="AF334" s="382">
        <f t="shared" si="800"/>
        <v>6.75</v>
      </c>
      <c r="AG334" s="382">
        <f t="shared" si="801"/>
        <v>4.625</v>
      </c>
      <c r="AH334" s="382">
        <f t="shared" si="802"/>
        <v>5.625</v>
      </c>
      <c r="AI334" s="382">
        <f t="shared" si="803"/>
        <v>6.5</v>
      </c>
      <c r="AJ334" s="382">
        <f t="shared" si="804"/>
        <v>8.375</v>
      </c>
      <c r="AK334" s="382">
        <f t="shared" si="805"/>
        <v>8.5</v>
      </c>
      <c r="AL334" s="382">
        <f t="shared" si="806"/>
        <v>6.625</v>
      </c>
      <c r="AM334" s="382">
        <f t="shared" si="807"/>
        <v>5.625</v>
      </c>
      <c r="AN334" s="453">
        <f t="shared" si="808"/>
        <v>5.625</v>
      </c>
      <c r="AO334" s="457">
        <f t="shared" si="809"/>
        <v>0</v>
      </c>
      <c r="AP334" s="455">
        <f t="shared" si="810"/>
        <v>3</v>
      </c>
      <c r="AQ334" s="383">
        <f t="shared" si="811"/>
        <v>3</v>
      </c>
      <c r="AR334" s="383">
        <f t="shared" si="812"/>
        <v>4</v>
      </c>
      <c r="AS334" s="383">
        <f t="shared" si="813"/>
        <v>4</v>
      </c>
      <c r="AT334" s="383">
        <f t="shared" si="814"/>
        <v>5</v>
      </c>
      <c r="AU334" s="383">
        <f t="shared" si="815"/>
        <v>3</v>
      </c>
      <c r="AV334" s="383">
        <f t="shared" si="816"/>
        <v>3</v>
      </c>
      <c r="AW334" s="383">
        <f t="shared" si="817"/>
        <v>3</v>
      </c>
      <c r="AX334" s="383">
        <f t="shared" si="835"/>
        <v>27</v>
      </c>
      <c r="AY334" s="383">
        <v>0</v>
      </c>
      <c r="AZ334" s="383">
        <f t="shared" si="849"/>
        <v>0</v>
      </c>
      <c r="BA334" s="382">
        <f t="shared" si="836"/>
        <v>8</v>
      </c>
      <c r="BB334" s="423">
        <v>8</v>
      </c>
      <c r="BC334" s="506">
        <f t="shared" si="829"/>
        <v>4</v>
      </c>
      <c r="BD334" s="382">
        <f t="shared" si="830"/>
        <v>3</v>
      </c>
      <c r="BE334" s="453">
        <f t="shared" si="831"/>
        <v>4</v>
      </c>
      <c r="BF334" s="382">
        <f t="shared" si="837"/>
        <v>-19</v>
      </c>
      <c r="BG334" s="1882">
        <v>3</v>
      </c>
      <c r="BH334" s="1882">
        <v>6</v>
      </c>
      <c r="BI334" s="1882">
        <v>5</v>
      </c>
      <c r="BJ334" s="1882">
        <v>2</v>
      </c>
      <c r="BK334" s="1882">
        <v>3</v>
      </c>
      <c r="BL334" s="1882">
        <v>3</v>
      </c>
      <c r="BM334" s="1882">
        <v>4</v>
      </c>
      <c r="BN334" s="1882">
        <v>5</v>
      </c>
      <c r="BO334" s="1882">
        <v>4</v>
      </c>
      <c r="BP334" s="1882">
        <v>3</v>
      </c>
      <c r="BQ334" s="1882">
        <v>3</v>
      </c>
      <c r="BR334" s="1882">
        <v>3</v>
      </c>
      <c r="BS334" s="1882">
        <v>3</v>
      </c>
      <c r="BT334" s="13"/>
      <c r="BU334" s="384">
        <f t="shared" si="838"/>
        <v>1.6666666666666665</v>
      </c>
      <c r="BV334" s="385">
        <f t="shared" si="839"/>
        <v>3</v>
      </c>
      <c r="BW334" s="386">
        <f t="shared" si="840"/>
        <v>2</v>
      </c>
      <c r="BX334" s="3"/>
      <c r="BY334" s="387">
        <f t="shared" si="832"/>
        <v>6</v>
      </c>
      <c r="BZ334" s="382">
        <f t="shared" si="841"/>
        <v>10</v>
      </c>
      <c r="CA334" s="382">
        <f t="shared" si="842"/>
        <v>7</v>
      </c>
      <c r="CB334" s="382">
        <f t="shared" si="843"/>
        <v>8</v>
      </c>
      <c r="CC334" s="382">
        <f t="shared" si="788"/>
        <v>13</v>
      </c>
      <c r="CD334" s="382">
        <f t="shared" si="789"/>
        <v>7</v>
      </c>
      <c r="CE334" s="382">
        <f t="shared" si="790"/>
        <v>5</v>
      </c>
      <c r="CF334" s="382">
        <f t="shared" si="791"/>
        <v>6</v>
      </c>
      <c r="CG334" s="382">
        <f t="shared" si="792"/>
        <v>7</v>
      </c>
      <c r="CH334" s="382">
        <f t="shared" si="793"/>
        <v>8</v>
      </c>
      <c r="CI334" s="382">
        <f t="shared" si="794"/>
        <v>9</v>
      </c>
      <c r="CJ334" s="382">
        <f t="shared" si="795"/>
        <v>7</v>
      </c>
      <c r="CK334" s="388">
        <f t="shared" si="796"/>
        <v>6</v>
      </c>
      <c r="CL334" s="13"/>
      <c r="CM334" s="384">
        <f t="shared" si="833"/>
        <v>8</v>
      </c>
      <c r="CN334" s="385">
        <f t="shared" si="844"/>
        <v>0</v>
      </c>
      <c r="CO334" s="385">
        <f t="shared" si="818"/>
        <v>5</v>
      </c>
      <c r="CP334" s="385">
        <f t="shared" si="819"/>
        <v>8</v>
      </c>
      <c r="CQ334" s="385">
        <f t="shared" si="820"/>
        <v>0</v>
      </c>
      <c r="CR334" s="385">
        <f t="shared" si="821"/>
        <v>3</v>
      </c>
      <c r="CS334" s="385">
        <f t="shared" si="822"/>
        <v>3</v>
      </c>
      <c r="CT334" s="385">
        <f t="shared" si="823"/>
        <v>4</v>
      </c>
      <c r="CU334" s="385">
        <f t="shared" si="824"/>
        <v>4</v>
      </c>
      <c r="CV334" s="385">
        <f t="shared" si="825"/>
        <v>5</v>
      </c>
      <c r="CW334" s="385">
        <f t="shared" si="826"/>
        <v>3</v>
      </c>
      <c r="CX334" s="386">
        <f t="shared" si="827"/>
        <v>3</v>
      </c>
      <c r="CY334" s="13"/>
      <c r="CZ334" s="586">
        <v>91</v>
      </c>
      <c r="DA334" s="582">
        <v>85</v>
      </c>
      <c r="DB334" s="391">
        <v>78</v>
      </c>
      <c r="DC334" s="576">
        <v>55</v>
      </c>
      <c r="DD334" s="389">
        <v>8</v>
      </c>
      <c r="DE334" s="390">
        <v>1</v>
      </c>
      <c r="DF334" s="390">
        <v>2</v>
      </c>
      <c r="DG334" s="390">
        <v>6</v>
      </c>
      <c r="DH334" s="390">
        <f t="shared" si="845"/>
        <v>2</v>
      </c>
      <c r="DI334" s="390"/>
      <c r="DJ334" s="390"/>
      <c r="DK334" s="390"/>
      <c r="DL334" s="390"/>
      <c r="DM334" s="390"/>
      <c r="DN334" s="390"/>
      <c r="DO334" s="390"/>
      <c r="DP334" s="391">
        <f t="shared" si="846"/>
        <v>19</v>
      </c>
      <c r="DQ334" s="378"/>
      <c r="DR334" s="378"/>
      <c r="DS334" s="385">
        <v>4</v>
      </c>
      <c r="DT334" s="385">
        <v>1</v>
      </c>
      <c r="DU334" s="385">
        <v>900</v>
      </c>
      <c r="DV334" s="385" t="s">
        <v>2620</v>
      </c>
      <c r="DW334" s="385">
        <v>73</v>
      </c>
      <c r="DX334" s="385" t="s">
        <v>2683</v>
      </c>
      <c r="DY334" s="385">
        <v>0</v>
      </c>
      <c r="DZ334" s="14">
        <v>193754</v>
      </c>
      <c r="EA334" s="426"/>
      <c r="EB334" s="398">
        <v>19</v>
      </c>
      <c r="EC334" s="398" t="s">
        <v>1369</v>
      </c>
      <c r="ED334" s="398" t="s">
        <v>1370</v>
      </c>
      <c r="EF334" s="601">
        <f t="shared" si="847"/>
        <v>45</v>
      </c>
      <c r="EG334" s="597">
        <f t="shared" si="848"/>
        <v>4</v>
      </c>
      <c r="EI334" s="605">
        <f t="shared" si="828"/>
        <v>29</v>
      </c>
    </row>
    <row r="335" spans="1:139" s="372" customFormat="1" ht="16.149999999999999" hidden="1" customHeight="1">
      <c r="A335" s="573" t="s">
        <v>45</v>
      </c>
      <c r="B335" s="407" t="s">
        <v>698</v>
      </c>
      <c r="C335" s="530" t="s">
        <v>1283</v>
      </c>
      <c r="D335" s="393" t="s">
        <v>46</v>
      </c>
      <c r="E335" s="393" t="s">
        <v>699</v>
      </c>
      <c r="F335" s="393" t="s">
        <v>700</v>
      </c>
      <c r="G335" s="393">
        <v>102</v>
      </c>
      <c r="H335" s="393" t="s">
        <v>47</v>
      </c>
      <c r="I335" s="393" t="s">
        <v>643</v>
      </c>
      <c r="J335" s="393" t="s">
        <v>131</v>
      </c>
      <c r="K335" s="393" t="s">
        <v>2147</v>
      </c>
      <c r="L335" s="393" t="s">
        <v>2130</v>
      </c>
      <c r="M335" s="396"/>
      <c r="N335" s="392">
        <v>43116</v>
      </c>
      <c r="O335" s="408">
        <v>3</v>
      </c>
      <c r="P335" s="14">
        <v>239997</v>
      </c>
      <c r="Q335" s="14">
        <v>239997</v>
      </c>
      <c r="R335" s="576">
        <v>443</v>
      </c>
      <c r="S335" s="391">
        <v>79</v>
      </c>
      <c r="T335" s="382">
        <v>11</v>
      </c>
      <c r="U335" s="382">
        <v>174</v>
      </c>
      <c r="V335" s="423">
        <v>0</v>
      </c>
      <c r="W335" s="1882">
        <v>20</v>
      </c>
      <c r="X335" s="382">
        <f t="shared" si="850"/>
        <v>154</v>
      </c>
      <c r="Y335" s="423">
        <v>0</v>
      </c>
      <c r="Z335" s="1882">
        <v>30</v>
      </c>
      <c r="AA335" s="382">
        <f t="shared" si="834"/>
        <v>124</v>
      </c>
      <c r="AB335" s="423">
        <v>0</v>
      </c>
      <c r="AC335" s="1882">
        <v>30</v>
      </c>
      <c r="AD335" s="569">
        <v>1.875</v>
      </c>
      <c r="AE335" s="569">
        <v>1.875</v>
      </c>
      <c r="AF335" s="382">
        <f t="shared" si="800"/>
        <v>32</v>
      </c>
      <c r="AG335" s="382">
        <f t="shared" si="801"/>
        <v>20.125</v>
      </c>
      <c r="AH335" s="382">
        <f t="shared" si="802"/>
        <v>48.375</v>
      </c>
      <c r="AI335" s="382">
        <f t="shared" si="803"/>
        <v>58.75</v>
      </c>
      <c r="AJ335" s="382">
        <f t="shared" si="804"/>
        <v>64.625</v>
      </c>
      <c r="AK335" s="382">
        <f t="shared" si="805"/>
        <v>68.25</v>
      </c>
      <c r="AL335" s="382">
        <f t="shared" si="806"/>
        <v>66</v>
      </c>
      <c r="AM335" s="382">
        <f t="shared" si="807"/>
        <v>68.75</v>
      </c>
      <c r="AN335" s="453">
        <f t="shared" si="808"/>
        <v>81.375</v>
      </c>
      <c r="AO335" s="457">
        <f t="shared" si="809"/>
        <v>0</v>
      </c>
      <c r="AP335" s="455">
        <f t="shared" si="810"/>
        <v>20</v>
      </c>
      <c r="AQ335" s="383">
        <f t="shared" si="811"/>
        <v>28</v>
      </c>
      <c r="AR335" s="383">
        <f t="shared" si="812"/>
        <v>34</v>
      </c>
      <c r="AS335" s="383">
        <f t="shared" si="813"/>
        <v>35</v>
      </c>
      <c r="AT335" s="383">
        <f t="shared" si="814"/>
        <v>37</v>
      </c>
      <c r="AU335" s="383">
        <f t="shared" si="815"/>
        <v>33</v>
      </c>
      <c r="AV335" s="383">
        <f t="shared" si="816"/>
        <v>41</v>
      </c>
      <c r="AW335" s="383">
        <f t="shared" si="817"/>
        <v>44</v>
      </c>
      <c r="AX335" s="383">
        <f t="shared" si="835"/>
        <v>174</v>
      </c>
      <c r="AY335" s="383">
        <v>0</v>
      </c>
      <c r="AZ335" s="383">
        <f t="shared" si="849"/>
        <v>0</v>
      </c>
      <c r="BA335" s="382">
        <f t="shared" si="836"/>
        <v>94</v>
      </c>
      <c r="BB335" s="423">
        <v>0</v>
      </c>
      <c r="BC335" s="506">
        <f t="shared" si="829"/>
        <v>20</v>
      </c>
      <c r="BD335" s="382">
        <f t="shared" si="830"/>
        <v>30</v>
      </c>
      <c r="BE335" s="453">
        <f t="shared" si="831"/>
        <v>30</v>
      </c>
      <c r="BF335" s="382">
        <f t="shared" si="837"/>
        <v>0</v>
      </c>
      <c r="BG335" s="1882">
        <v>30</v>
      </c>
      <c r="BH335" s="1882">
        <v>32</v>
      </c>
      <c r="BI335" s="1882">
        <v>32</v>
      </c>
      <c r="BJ335" s="1882">
        <v>0</v>
      </c>
      <c r="BK335" s="1882">
        <v>23</v>
      </c>
      <c r="BL335" s="1882">
        <v>29</v>
      </c>
      <c r="BM335" s="1882">
        <v>34</v>
      </c>
      <c r="BN335" s="1882">
        <v>35</v>
      </c>
      <c r="BO335" s="1882">
        <v>38</v>
      </c>
      <c r="BP335" s="1882">
        <v>32</v>
      </c>
      <c r="BQ335" s="1882">
        <v>42</v>
      </c>
      <c r="BR335" s="1882">
        <v>45</v>
      </c>
      <c r="BS335" s="1882">
        <v>48</v>
      </c>
      <c r="BT335" s="13"/>
      <c r="BU335" s="384">
        <f t="shared" si="838"/>
        <v>6.5250000000000004</v>
      </c>
      <c r="BV335" s="385">
        <f t="shared" si="839"/>
        <v>5.1333333333333337</v>
      </c>
      <c r="BW335" s="386">
        <f t="shared" si="840"/>
        <v>4.0434782608695654</v>
      </c>
      <c r="BX335" s="3"/>
      <c r="BY335" s="387">
        <f t="shared" si="832"/>
        <v>174</v>
      </c>
      <c r="BZ335" s="382">
        <f t="shared" si="841"/>
        <v>154</v>
      </c>
      <c r="CA335" s="382">
        <f t="shared" si="842"/>
        <v>124</v>
      </c>
      <c r="CB335" s="382">
        <f t="shared" si="843"/>
        <v>94</v>
      </c>
      <c r="CC335" s="382">
        <f t="shared" si="788"/>
        <v>64</v>
      </c>
      <c r="CD335" s="382">
        <f t="shared" si="789"/>
        <v>32</v>
      </c>
      <c r="CE335" s="382">
        <f t="shared" si="790"/>
        <v>20</v>
      </c>
      <c r="CF335" s="382">
        <f t="shared" si="791"/>
        <v>48</v>
      </c>
      <c r="CG335" s="382">
        <f t="shared" si="792"/>
        <v>59</v>
      </c>
      <c r="CH335" s="382">
        <f t="shared" si="793"/>
        <v>65</v>
      </c>
      <c r="CI335" s="382">
        <f t="shared" si="794"/>
        <v>68</v>
      </c>
      <c r="CJ335" s="382">
        <f t="shared" si="795"/>
        <v>66</v>
      </c>
      <c r="CK335" s="388">
        <f t="shared" si="796"/>
        <v>69</v>
      </c>
      <c r="CL335" s="13"/>
      <c r="CM335" s="384">
        <f t="shared" si="833"/>
        <v>0</v>
      </c>
      <c r="CN335" s="385">
        <f t="shared" si="844"/>
        <v>0</v>
      </c>
      <c r="CO335" s="385">
        <f t="shared" si="818"/>
        <v>0</v>
      </c>
      <c r="CP335" s="385">
        <f t="shared" si="819"/>
        <v>0</v>
      </c>
      <c r="CQ335" s="385">
        <f t="shared" si="820"/>
        <v>0</v>
      </c>
      <c r="CR335" s="385">
        <f t="shared" si="821"/>
        <v>20</v>
      </c>
      <c r="CS335" s="385">
        <f t="shared" si="822"/>
        <v>28</v>
      </c>
      <c r="CT335" s="385">
        <f t="shared" si="823"/>
        <v>34</v>
      </c>
      <c r="CU335" s="385">
        <f t="shared" si="824"/>
        <v>35</v>
      </c>
      <c r="CV335" s="385">
        <f t="shared" si="825"/>
        <v>37</v>
      </c>
      <c r="CW335" s="385">
        <f t="shared" si="826"/>
        <v>33</v>
      </c>
      <c r="CX335" s="386">
        <f t="shared" si="827"/>
        <v>41</v>
      </c>
      <c r="CY335" s="13"/>
      <c r="CZ335" s="586">
        <v>825</v>
      </c>
      <c r="DA335" s="582">
        <v>824</v>
      </c>
      <c r="DB335" s="391">
        <v>770</v>
      </c>
      <c r="DC335" s="576">
        <v>443</v>
      </c>
      <c r="DD335" s="389">
        <v>20</v>
      </c>
      <c r="DE335" s="390">
        <v>8</v>
      </c>
      <c r="DF335" s="390">
        <v>29</v>
      </c>
      <c r="DG335" s="390">
        <v>11</v>
      </c>
      <c r="DH335" s="390">
        <f t="shared" si="845"/>
        <v>11</v>
      </c>
      <c r="DI335" s="390"/>
      <c r="DJ335" s="390"/>
      <c r="DK335" s="390"/>
      <c r="DL335" s="390"/>
      <c r="DM335" s="390"/>
      <c r="DN335" s="390"/>
      <c r="DO335" s="390"/>
      <c r="DP335" s="391">
        <f t="shared" si="846"/>
        <v>79</v>
      </c>
      <c r="DQ335" s="378"/>
      <c r="DR335" s="378"/>
      <c r="DS335" s="385">
        <v>3</v>
      </c>
      <c r="DT335" s="385">
        <v>2</v>
      </c>
      <c r="DU335" s="385">
        <v>863</v>
      </c>
      <c r="DV335" s="385" t="s">
        <v>2620</v>
      </c>
      <c r="DW335" s="385">
        <v>73</v>
      </c>
      <c r="DX335" s="385" t="s">
        <v>2683</v>
      </c>
      <c r="DY335" s="385">
        <v>0</v>
      </c>
      <c r="DZ335" s="14">
        <v>239997</v>
      </c>
      <c r="EA335" s="426"/>
      <c r="EB335" s="398">
        <v>20</v>
      </c>
      <c r="EC335" s="398" t="s">
        <v>1371</v>
      </c>
      <c r="ED335" s="398" t="s">
        <v>1370</v>
      </c>
      <c r="EF335" s="601">
        <f t="shared" si="847"/>
        <v>261</v>
      </c>
      <c r="EG335" s="597">
        <f t="shared" si="848"/>
        <v>20</v>
      </c>
      <c r="EI335" s="605">
        <f t="shared" si="828"/>
        <v>185</v>
      </c>
    </row>
    <row r="336" spans="1:139" s="372" customFormat="1" ht="16.149999999999999" hidden="1" customHeight="1">
      <c r="A336" s="573" t="s">
        <v>1583</v>
      </c>
      <c r="B336" s="407" t="s">
        <v>701</v>
      </c>
      <c r="C336" s="407" t="s">
        <v>701</v>
      </c>
      <c r="D336" s="393" t="s">
        <v>51</v>
      </c>
      <c r="E336" s="393" t="s">
        <v>489</v>
      </c>
      <c r="F336" s="393" t="s">
        <v>1586</v>
      </c>
      <c r="G336" s="393">
        <v>101</v>
      </c>
      <c r="H336" s="393" t="s">
        <v>47</v>
      </c>
      <c r="I336" s="393" t="s">
        <v>1581</v>
      </c>
      <c r="J336" s="393" t="s">
        <v>1582</v>
      </c>
      <c r="K336" s="393" t="s">
        <v>2146</v>
      </c>
      <c r="L336" s="393" t="s">
        <v>2130</v>
      </c>
      <c r="M336" s="396"/>
      <c r="N336" s="392">
        <v>44965</v>
      </c>
      <c r="O336" s="408">
        <v>3</v>
      </c>
      <c r="P336" s="14">
        <v>226196</v>
      </c>
      <c r="Q336" s="14">
        <v>226196</v>
      </c>
      <c r="R336" s="576">
        <v>2</v>
      </c>
      <c r="S336" s="391">
        <v>40</v>
      </c>
      <c r="T336" s="382">
        <v>0</v>
      </c>
      <c r="U336" s="382">
        <v>2</v>
      </c>
      <c r="V336" s="423">
        <v>0</v>
      </c>
      <c r="W336" s="1882">
        <v>2</v>
      </c>
      <c r="X336" s="382">
        <f t="shared" si="850"/>
        <v>0</v>
      </c>
      <c r="Y336" s="423">
        <v>0</v>
      </c>
      <c r="Z336" s="1882">
        <v>0</v>
      </c>
      <c r="AA336" s="382">
        <f t="shared" si="834"/>
        <v>0</v>
      </c>
      <c r="AB336" s="423">
        <v>0</v>
      </c>
      <c r="AC336" s="1882">
        <v>0</v>
      </c>
      <c r="AD336" s="569">
        <v>1.875</v>
      </c>
      <c r="AE336" s="569">
        <v>1.875</v>
      </c>
      <c r="AF336" s="382">
        <f t="shared" si="800"/>
        <v>0</v>
      </c>
      <c r="AG336" s="382">
        <f t="shared" si="801"/>
        <v>0</v>
      </c>
      <c r="AH336" s="382">
        <f t="shared" si="802"/>
        <v>0</v>
      </c>
      <c r="AI336" s="382">
        <f t="shared" si="803"/>
        <v>0</v>
      </c>
      <c r="AJ336" s="382">
        <f t="shared" si="804"/>
        <v>0</v>
      </c>
      <c r="AK336" s="382">
        <f t="shared" si="805"/>
        <v>0</v>
      </c>
      <c r="AL336" s="382">
        <f t="shared" si="806"/>
        <v>0</v>
      </c>
      <c r="AM336" s="382">
        <f t="shared" si="807"/>
        <v>0</v>
      </c>
      <c r="AN336" s="453">
        <f t="shared" si="808"/>
        <v>0</v>
      </c>
      <c r="AO336" s="457">
        <f t="shared" si="809"/>
        <v>0</v>
      </c>
      <c r="AP336" s="455">
        <f t="shared" si="810"/>
        <v>0</v>
      </c>
      <c r="AQ336" s="383">
        <f t="shared" si="811"/>
        <v>0</v>
      </c>
      <c r="AR336" s="383">
        <f t="shared" si="812"/>
        <v>0</v>
      </c>
      <c r="AS336" s="383">
        <f t="shared" si="813"/>
        <v>0</v>
      </c>
      <c r="AT336" s="383">
        <f t="shared" si="814"/>
        <v>0</v>
      </c>
      <c r="AU336" s="383">
        <f t="shared" si="815"/>
        <v>0</v>
      </c>
      <c r="AV336" s="383">
        <f t="shared" si="816"/>
        <v>0</v>
      </c>
      <c r="AW336" s="383">
        <f t="shared" si="817"/>
        <v>0</v>
      </c>
      <c r="AX336" s="383">
        <f t="shared" si="835"/>
        <v>2</v>
      </c>
      <c r="AY336" s="383">
        <v>0</v>
      </c>
      <c r="AZ336" s="383">
        <f t="shared" si="849"/>
        <v>0</v>
      </c>
      <c r="BA336" s="382">
        <f t="shared" si="836"/>
        <v>0</v>
      </c>
      <c r="BB336" s="423">
        <v>0</v>
      </c>
      <c r="BC336" s="506">
        <f t="shared" si="829"/>
        <v>2</v>
      </c>
      <c r="BD336" s="382">
        <f t="shared" si="830"/>
        <v>0</v>
      </c>
      <c r="BE336" s="453">
        <f t="shared" si="831"/>
        <v>0</v>
      </c>
      <c r="BF336" s="382">
        <f t="shared" si="837"/>
        <v>0</v>
      </c>
      <c r="BG336" s="1882">
        <v>0</v>
      </c>
      <c r="BH336" s="1882">
        <v>0</v>
      </c>
      <c r="BI336" s="1882">
        <v>0</v>
      </c>
      <c r="BJ336" s="1882">
        <v>0</v>
      </c>
      <c r="BK336" s="1882">
        <v>0</v>
      </c>
      <c r="BL336" s="1882">
        <v>0</v>
      </c>
      <c r="BM336" s="1882">
        <v>0</v>
      </c>
      <c r="BN336" s="1882">
        <v>0</v>
      </c>
      <c r="BO336" s="1882">
        <v>0</v>
      </c>
      <c r="BP336" s="1882">
        <v>0</v>
      </c>
      <c r="BQ336" s="1882">
        <v>0</v>
      </c>
      <c r="BR336" s="1882">
        <v>0</v>
      </c>
      <c r="BS336" s="1882">
        <v>0</v>
      </c>
      <c r="BT336" s="13"/>
      <c r="BU336" s="384">
        <f t="shared" si="838"/>
        <v>1</v>
      </c>
      <c r="BV336" s="385">
        <f t="shared" si="839"/>
        <v>0</v>
      </c>
      <c r="BW336" s="386">
        <f t="shared" si="840"/>
        <v>0</v>
      </c>
      <c r="BX336" s="3"/>
      <c r="BY336" s="387">
        <f t="shared" si="832"/>
        <v>2</v>
      </c>
      <c r="BZ336" s="382">
        <f t="shared" si="841"/>
        <v>0</v>
      </c>
      <c r="CA336" s="382">
        <f t="shared" si="842"/>
        <v>0</v>
      </c>
      <c r="CB336" s="382">
        <f t="shared" si="843"/>
        <v>0</v>
      </c>
      <c r="CC336" s="382">
        <f t="shared" si="788"/>
        <v>0</v>
      </c>
      <c r="CD336" s="382">
        <f t="shared" si="789"/>
        <v>0</v>
      </c>
      <c r="CE336" s="382">
        <f t="shared" si="790"/>
        <v>0</v>
      </c>
      <c r="CF336" s="382">
        <f t="shared" si="791"/>
        <v>0</v>
      </c>
      <c r="CG336" s="382">
        <f t="shared" si="792"/>
        <v>0</v>
      </c>
      <c r="CH336" s="382">
        <f t="shared" si="793"/>
        <v>0</v>
      </c>
      <c r="CI336" s="382">
        <f t="shared" si="794"/>
        <v>0</v>
      </c>
      <c r="CJ336" s="382">
        <f t="shared" si="795"/>
        <v>0</v>
      </c>
      <c r="CK336" s="388">
        <f t="shared" si="796"/>
        <v>0</v>
      </c>
      <c r="CL336" s="3"/>
      <c r="CM336" s="384">
        <f t="shared" si="833"/>
        <v>0</v>
      </c>
      <c r="CN336" s="385">
        <f t="shared" si="844"/>
        <v>0</v>
      </c>
      <c r="CO336" s="385">
        <f t="shared" si="818"/>
        <v>0</v>
      </c>
      <c r="CP336" s="385">
        <f t="shared" si="819"/>
        <v>0</v>
      </c>
      <c r="CQ336" s="385">
        <f t="shared" si="820"/>
        <v>0</v>
      </c>
      <c r="CR336" s="385">
        <f t="shared" si="821"/>
        <v>0</v>
      </c>
      <c r="CS336" s="385">
        <f t="shared" si="822"/>
        <v>0</v>
      </c>
      <c r="CT336" s="385">
        <f t="shared" si="823"/>
        <v>0</v>
      </c>
      <c r="CU336" s="385">
        <f t="shared" si="824"/>
        <v>0</v>
      </c>
      <c r="CV336" s="385">
        <f t="shared" si="825"/>
        <v>0</v>
      </c>
      <c r="CW336" s="385">
        <f t="shared" si="826"/>
        <v>0</v>
      </c>
      <c r="CX336" s="386">
        <f t="shared" si="827"/>
        <v>0</v>
      </c>
      <c r="CY336" s="3"/>
      <c r="CZ336" s="586"/>
      <c r="DA336" s="582">
        <v>4</v>
      </c>
      <c r="DB336" s="391">
        <v>11</v>
      </c>
      <c r="DC336" s="576">
        <v>2</v>
      </c>
      <c r="DD336" s="389">
        <v>0</v>
      </c>
      <c r="DE336" s="390">
        <v>40</v>
      </c>
      <c r="DF336" s="390">
        <v>0</v>
      </c>
      <c r="DG336" s="390">
        <v>0</v>
      </c>
      <c r="DH336" s="390">
        <f t="shared" si="845"/>
        <v>0</v>
      </c>
      <c r="DI336" s="390"/>
      <c r="DJ336" s="390"/>
      <c r="DK336" s="390"/>
      <c r="DL336" s="390"/>
      <c r="DM336" s="390"/>
      <c r="DN336" s="390"/>
      <c r="DO336" s="390"/>
      <c r="DP336" s="391">
        <f t="shared" si="846"/>
        <v>40</v>
      </c>
      <c r="DQ336" s="376"/>
      <c r="DR336" s="376"/>
      <c r="DS336" s="385">
        <v>4</v>
      </c>
      <c r="DT336" s="385">
        <v>2</v>
      </c>
      <c r="DU336" s="385">
        <v>550</v>
      </c>
      <c r="DV336" s="385" t="s">
        <v>2620</v>
      </c>
      <c r="DW336" s="385">
        <v>72</v>
      </c>
      <c r="DX336" s="385" t="s">
        <v>2684</v>
      </c>
      <c r="DY336" s="385">
        <v>0</v>
      </c>
      <c r="DZ336" s="14">
        <v>226196</v>
      </c>
      <c r="EA336" s="426"/>
      <c r="EB336" s="398">
        <v>19</v>
      </c>
      <c r="EC336" s="398" t="s">
        <v>1588</v>
      </c>
      <c r="ED336" s="398" t="s">
        <v>1575</v>
      </c>
      <c r="EF336" s="601">
        <f t="shared" si="847"/>
        <v>30</v>
      </c>
      <c r="EG336" s="597">
        <f t="shared" si="848"/>
        <v>2</v>
      </c>
      <c r="EI336" s="605">
        <f t="shared" si="828"/>
        <v>2</v>
      </c>
    </row>
    <row r="337" spans="1:139" s="372" customFormat="1" ht="16.149999999999999" hidden="1" customHeight="1">
      <c r="A337" s="573" t="s">
        <v>45</v>
      </c>
      <c r="B337" s="531" t="s">
        <v>702</v>
      </c>
      <c r="C337" s="532" t="s">
        <v>1315</v>
      </c>
      <c r="D337" s="533" t="s">
        <v>46</v>
      </c>
      <c r="E337" s="393" t="s">
        <v>703</v>
      </c>
      <c r="F337" s="393" t="s">
        <v>704</v>
      </c>
      <c r="G337" s="395">
        <v>101</v>
      </c>
      <c r="H337" s="393" t="s">
        <v>53</v>
      </c>
      <c r="I337" s="393" t="s">
        <v>649</v>
      </c>
      <c r="J337" s="393" t="s">
        <v>131</v>
      </c>
      <c r="K337" s="393" t="s">
        <v>2147</v>
      </c>
      <c r="L337" s="393" t="s">
        <v>2130</v>
      </c>
      <c r="M337" s="396"/>
      <c r="N337" s="392">
        <v>42450</v>
      </c>
      <c r="O337" s="408">
        <v>3</v>
      </c>
      <c r="P337" s="14">
        <v>212549</v>
      </c>
      <c r="Q337" s="14">
        <v>212549</v>
      </c>
      <c r="R337" s="576">
        <v>87</v>
      </c>
      <c r="S337" s="391">
        <v>65</v>
      </c>
      <c r="T337" s="382">
        <v>4</v>
      </c>
      <c r="U337" s="382">
        <v>16</v>
      </c>
      <c r="V337" s="423">
        <v>0</v>
      </c>
      <c r="W337" s="1882">
        <v>1</v>
      </c>
      <c r="X337" s="382">
        <f t="shared" si="850"/>
        <v>15</v>
      </c>
      <c r="Y337" s="423">
        <v>0</v>
      </c>
      <c r="Z337" s="1882">
        <v>8</v>
      </c>
      <c r="AA337" s="382">
        <f t="shared" si="834"/>
        <v>7</v>
      </c>
      <c r="AB337" s="423">
        <v>12</v>
      </c>
      <c r="AC337" s="1882">
        <v>8</v>
      </c>
      <c r="AD337" s="569">
        <v>1.875</v>
      </c>
      <c r="AE337" s="569">
        <v>1.875</v>
      </c>
      <c r="AF337" s="382">
        <f t="shared" si="800"/>
        <v>20.5</v>
      </c>
      <c r="AG337" s="382">
        <f t="shared" si="801"/>
        <v>17.25</v>
      </c>
      <c r="AH337" s="382">
        <f t="shared" si="802"/>
        <v>13</v>
      </c>
      <c r="AI337" s="382">
        <f t="shared" si="803"/>
        <v>15.875</v>
      </c>
      <c r="AJ337" s="382">
        <f t="shared" si="804"/>
        <v>27.375</v>
      </c>
      <c r="AK337" s="382">
        <f t="shared" si="805"/>
        <v>30.625</v>
      </c>
      <c r="AL337" s="382">
        <f t="shared" si="806"/>
        <v>18</v>
      </c>
      <c r="AM337" s="382">
        <f t="shared" si="807"/>
        <v>12.375</v>
      </c>
      <c r="AN337" s="453">
        <f t="shared" si="808"/>
        <v>9.375</v>
      </c>
      <c r="AO337" s="457">
        <f t="shared" si="809"/>
        <v>10</v>
      </c>
      <c r="AP337" s="455">
        <f t="shared" si="810"/>
        <v>6</v>
      </c>
      <c r="AQ337" s="383">
        <f t="shared" si="811"/>
        <v>8</v>
      </c>
      <c r="AR337" s="383">
        <f t="shared" si="812"/>
        <v>9</v>
      </c>
      <c r="AS337" s="383">
        <f t="shared" si="813"/>
        <v>19</v>
      </c>
      <c r="AT337" s="383">
        <f t="shared" si="814"/>
        <v>13</v>
      </c>
      <c r="AU337" s="383">
        <f t="shared" si="815"/>
        <v>8</v>
      </c>
      <c r="AV337" s="383">
        <f t="shared" si="816"/>
        <v>5</v>
      </c>
      <c r="AW337" s="383">
        <f t="shared" si="817"/>
        <v>5</v>
      </c>
      <c r="AX337" s="383">
        <f t="shared" si="835"/>
        <v>44</v>
      </c>
      <c r="AY337" s="383">
        <v>10</v>
      </c>
      <c r="AZ337" s="383">
        <f t="shared" si="849"/>
        <v>0</v>
      </c>
      <c r="BA337" s="382">
        <f t="shared" si="836"/>
        <v>11</v>
      </c>
      <c r="BB337" s="423">
        <v>16</v>
      </c>
      <c r="BC337" s="506">
        <f t="shared" si="829"/>
        <v>1</v>
      </c>
      <c r="BD337" s="382">
        <f t="shared" si="830"/>
        <v>8</v>
      </c>
      <c r="BE337" s="453">
        <f t="shared" si="831"/>
        <v>8</v>
      </c>
      <c r="BF337" s="382">
        <f t="shared" si="837"/>
        <v>-27</v>
      </c>
      <c r="BG337" s="1882">
        <v>8</v>
      </c>
      <c r="BH337" s="1882">
        <v>8</v>
      </c>
      <c r="BI337" s="1882">
        <v>10</v>
      </c>
      <c r="BJ337" s="1882">
        <v>12</v>
      </c>
      <c r="BK337" s="1882">
        <v>6</v>
      </c>
      <c r="BL337" s="1882">
        <v>8</v>
      </c>
      <c r="BM337" s="1882">
        <v>9</v>
      </c>
      <c r="BN337" s="1882">
        <v>21</v>
      </c>
      <c r="BO337" s="1882">
        <v>11</v>
      </c>
      <c r="BP337" s="1882">
        <v>8</v>
      </c>
      <c r="BQ337" s="1882">
        <v>5</v>
      </c>
      <c r="BR337" s="1882">
        <v>5</v>
      </c>
      <c r="BS337" s="1882">
        <v>5</v>
      </c>
      <c r="BT337" s="13"/>
      <c r="BU337" s="384">
        <f t="shared" si="838"/>
        <v>2.875</v>
      </c>
      <c r="BV337" s="385">
        <f t="shared" si="839"/>
        <v>1.875</v>
      </c>
      <c r="BW337" s="386">
        <f t="shared" si="840"/>
        <v>0.875</v>
      </c>
      <c r="BX337" s="3"/>
      <c r="BY337" s="387">
        <f t="shared" si="832"/>
        <v>16</v>
      </c>
      <c r="BZ337" s="382">
        <f t="shared" si="841"/>
        <v>15</v>
      </c>
      <c r="CA337" s="382">
        <f t="shared" si="842"/>
        <v>7</v>
      </c>
      <c r="CB337" s="382">
        <f t="shared" si="843"/>
        <v>11</v>
      </c>
      <c r="CC337" s="382">
        <f t="shared" si="788"/>
        <v>19</v>
      </c>
      <c r="CD337" s="382">
        <f t="shared" si="789"/>
        <v>21</v>
      </c>
      <c r="CE337" s="382">
        <f t="shared" si="790"/>
        <v>17</v>
      </c>
      <c r="CF337" s="382">
        <f t="shared" si="791"/>
        <v>13</v>
      </c>
      <c r="CG337" s="382">
        <f t="shared" si="792"/>
        <v>16</v>
      </c>
      <c r="CH337" s="382">
        <f t="shared" si="793"/>
        <v>27</v>
      </c>
      <c r="CI337" s="382">
        <f t="shared" si="794"/>
        <v>31</v>
      </c>
      <c r="CJ337" s="382">
        <f t="shared" si="795"/>
        <v>18</v>
      </c>
      <c r="CK337" s="388">
        <f t="shared" si="796"/>
        <v>12</v>
      </c>
      <c r="CL337" s="13"/>
      <c r="CM337" s="384">
        <f t="shared" si="833"/>
        <v>0</v>
      </c>
      <c r="CN337" s="385">
        <f t="shared" si="844"/>
        <v>0</v>
      </c>
      <c r="CO337" s="385">
        <f t="shared" si="818"/>
        <v>12</v>
      </c>
      <c r="CP337" s="385">
        <f t="shared" si="819"/>
        <v>16</v>
      </c>
      <c r="CQ337" s="385">
        <f t="shared" si="820"/>
        <v>10</v>
      </c>
      <c r="CR337" s="385">
        <f t="shared" si="821"/>
        <v>6</v>
      </c>
      <c r="CS337" s="385">
        <f t="shared" si="822"/>
        <v>8</v>
      </c>
      <c r="CT337" s="385">
        <f t="shared" si="823"/>
        <v>9</v>
      </c>
      <c r="CU337" s="385">
        <f t="shared" si="824"/>
        <v>19</v>
      </c>
      <c r="CV337" s="385">
        <f t="shared" si="825"/>
        <v>13</v>
      </c>
      <c r="CW337" s="385">
        <f t="shared" si="826"/>
        <v>8</v>
      </c>
      <c r="CX337" s="386">
        <f t="shared" si="827"/>
        <v>5</v>
      </c>
      <c r="CY337" s="13"/>
      <c r="CZ337" s="586">
        <v>386</v>
      </c>
      <c r="DA337" s="582">
        <v>507</v>
      </c>
      <c r="DB337" s="391">
        <v>281</v>
      </c>
      <c r="DC337" s="576">
        <v>87</v>
      </c>
      <c r="DD337" s="389">
        <v>1</v>
      </c>
      <c r="DE337" s="390">
        <v>50</v>
      </c>
      <c r="DF337" s="390">
        <v>10</v>
      </c>
      <c r="DG337" s="390">
        <v>0</v>
      </c>
      <c r="DH337" s="390">
        <f t="shared" si="845"/>
        <v>4</v>
      </c>
      <c r="DI337" s="390"/>
      <c r="DJ337" s="390"/>
      <c r="DK337" s="390"/>
      <c r="DL337" s="390"/>
      <c r="DM337" s="390"/>
      <c r="DN337" s="390"/>
      <c r="DO337" s="390"/>
      <c r="DP337" s="391">
        <f t="shared" si="846"/>
        <v>65</v>
      </c>
      <c r="DQ337" s="378"/>
      <c r="DR337" s="378"/>
      <c r="DS337" s="385">
        <v>3</v>
      </c>
      <c r="DT337" s="385">
        <v>2</v>
      </c>
      <c r="DU337" s="385">
        <v>859</v>
      </c>
      <c r="DV337" s="385" t="s">
        <v>2620</v>
      </c>
      <c r="DW337" s="385">
        <v>72</v>
      </c>
      <c r="DX337" s="385" t="s">
        <v>2684</v>
      </c>
      <c r="DY337" s="385">
        <v>0</v>
      </c>
      <c r="DZ337" s="14">
        <v>212549</v>
      </c>
      <c r="EA337" s="426"/>
      <c r="EB337" s="398">
        <v>19</v>
      </c>
      <c r="EC337" s="398" t="s">
        <v>1371</v>
      </c>
      <c r="ED337" s="398" t="s">
        <v>1370</v>
      </c>
      <c r="EF337" s="601">
        <f t="shared" si="847"/>
        <v>480</v>
      </c>
      <c r="EG337" s="597">
        <f t="shared" si="848"/>
        <v>1</v>
      </c>
      <c r="EI337" s="605">
        <f t="shared" si="828"/>
        <v>48</v>
      </c>
    </row>
    <row r="338" spans="1:139" s="372" customFormat="1" ht="16.149999999999999" hidden="1" customHeight="1">
      <c r="A338" s="573" t="s">
        <v>1246</v>
      </c>
      <c r="B338" s="409" t="s">
        <v>705</v>
      </c>
      <c r="C338" s="410" t="s">
        <v>1309</v>
      </c>
      <c r="D338" s="394" t="s">
        <v>51</v>
      </c>
      <c r="E338" s="394" t="s">
        <v>522</v>
      </c>
      <c r="F338" s="394" t="s">
        <v>706</v>
      </c>
      <c r="G338" s="394">
        <v>102</v>
      </c>
      <c r="H338" s="394" t="s">
        <v>47</v>
      </c>
      <c r="I338" s="394" t="s">
        <v>707</v>
      </c>
      <c r="J338" s="394" t="s">
        <v>131</v>
      </c>
      <c r="K338" s="393" t="s">
        <v>2147</v>
      </c>
      <c r="L338" s="393" t="s">
        <v>2130</v>
      </c>
      <c r="M338" s="396" t="s">
        <v>2391</v>
      </c>
      <c r="N338" s="392"/>
      <c r="O338" s="408">
        <v>3</v>
      </c>
      <c r="P338" s="14">
        <v>195199</v>
      </c>
      <c r="Q338" s="14">
        <v>195199</v>
      </c>
      <c r="R338" s="576">
        <v>31</v>
      </c>
      <c r="S338" s="391">
        <v>13</v>
      </c>
      <c r="T338" s="382">
        <v>2</v>
      </c>
      <c r="U338" s="382">
        <v>8</v>
      </c>
      <c r="V338" s="423">
        <v>0</v>
      </c>
      <c r="W338" s="1882">
        <v>1</v>
      </c>
      <c r="X338" s="382">
        <f t="shared" si="850"/>
        <v>7</v>
      </c>
      <c r="Y338" s="423">
        <v>0</v>
      </c>
      <c r="Z338" s="1882">
        <v>0</v>
      </c>
      <c r="AA338" s="382">
        <f t="shared" si="834"/>
        <v>7</v>
      </c>
      <c r="AB338" s="423">
        <v>0</v>
      </c>
      <c r="AC338" s="1882">
        <v>3</v>
      </c>
      <c r="AD338" s="569">
        <v>1.875</v>
      </c>
      <c r="AE338" s="569">
        <v>1.875</v>
      </c>
      <c r="AF338" s="382">
        <f t="shared" si="800"/>
        <v>4</v>
      </c>
      <c r="AG338" s="382">
        <f t="shared" si="801"/>
        <v>0</v>
      </c>
      <c r="AH338" s="382">
        <f t="shared" si="802"/>
        <v>0</v>
      </c>
      <c r="AI338" s="382">
        <f t="shared" si="803"/>
        <v>0</v>
      </c>
      <c r="AJ338" s="382">
        <f t="shared" si="804"/>
        <v>0</v>
      </c>
      <c r="AK338" s="382">
        <f t="shared" si="805"/>
        <v>0</v>
      </c>
      <c r="AL338" s="382">
        <f t="shared" si="806"/>
        <v>0</v>
      </c>
      <c r="AM338" s="382">
        <f t="shared" si="807"/>
        <v>0</v>
      </c>
      <c r="AN338" s="453">
        <f t="shared" si="808"/>
        <v>0</v>
      </c>
      <c r="AO338" s="457">
        <f t="shared" si="809"/>
        <v>0</v>
      </c>
      <c r="AP338" s="455">
        <f t="shared" si="810"/>
        <v>0</v>
      </c>
      <c r="AQ338" s="383">
        <f t="shared" si="811"/>
        <v>0</v>
      </c>
      <c r="AR338" s="383">
        <f t="shared" si="812"/>
        <v>0</v>
      </c>
      <c r="AS338" s="383">
        <f t="shared" si="813"/>
        <v>0</v>
      </c>
      <c r="AT338" s="383">
        <f t="shared" si="814"/>
        <v>0</v>
      </c>
      <c r="AU338" s="383">
        <f t="shared" si="815"/>
        <v>0</v>
      </c>
      <c r="AV338" s="383">
        <f t="shared" si="816"/>
        <v>0</v>
      </c>
      <c r="AW338" s="383">
        <f t="shared" si="817"/>
        <v>0</v>
      </c>
      <c r="AX338" s="383">
        <f t="shared" si="835"/>
        <v>8</v>
      </c>
      <c r="AY338" s="383">
        <v>0</v>
      </c>
      <c r="AZ338" s="383">
        <f t="shared" si="849"/>
        <v>0</v>
      </c>
      <c r="BA338" s="382">
        <f t="shared" si="836"/>
        <v>4</v>
      </c>
      <c r="BB338" s="423">
        <v>0</v>
      </c>
      <c r="BC338" s="506">
        <f t="shared" si="829"/>
        <v>1</v>
      </c>
      <c r="BD338" s="382">
        <f t="shared" si="830"/>
        <v>0</v>
      </c>
      <c r="BE338" s="453">
        <f t="shared" si="831"/>
        <v>3</v>
      </c>
      <c r="BF338" s="382">
        <f t="shared" si="837"/>
        <v>0</v>
      </c>
      <c r="BG338" s="1882">
        <v>0</v>
      </c>
      <c r="BH338" s="1882">
        <v>0</v>
      </c>
      <c r="BI338" s="1882">
        <v>4</v>
      </c>
      <c r="BJ338" s="1882">
        <v>0</v>
      </c>
      <c r="BK338" s="1882">
        <v>0</v>
      </c>
      <c r="BL338" s="1882">
        <v>0</v>
      </c>
      <c r="BM338" s="1882">
        <v>0</v>
      </c>
      <c r="BN338" s="1882">
        <v>0</v>
      </c>
      <c r="BO338" s="1882">
        <v>0</v>
      </c>
      <c r="BP338" s="1882">
        <v>0</v>
      </c>
      <c r="BQ338" s="1882">
        <v>0</v>
      </c>
      <c r="BR338" s="1882">
        <v>0</v>
      </c>
      <c r="BS338" s="1882">
        <v>0</v>
      </c>
      <c r="BT338" s="13"/>
      <c r="BU338" s="384">
        <f t="shared" si="838"/>
        <v>6</v>
      </c>
      <c r="BV338" s="385">
        <f t="shared" si="839"/>
        <v>7</v>
      </c>
      <c r="BW338" s="386">
        <f t="shared" si="840"/>
        <v>7</v>
      </c>
      <c r="BX338" s="3"/>
      <c r="BY338" s="387">
        <f t="shared" si="832"/>
        <v>8</v>
      </c>
      <c r="BZ338" s="382">
        <f t="shared" si="841"/>
        <v>7</v>
      </c>
      <c r="CA338" s="382">
        <f t="shared" si="842"/>
        <v>7</v>
      </c>
      <c r="CB338" s="382">
        <f t="shared" si="843"/>
        <v>4</v>
      </c>
      <c r="CC338" s="382">
        <f t="shared" si="788"/>
        <v>4</v>
      </c>
      <c r="CD338" s="382">
        <f t="shared" si="789"/>
        <v>4</v>
      </c>
      <c r="CE338" s="382">
        <f t="shared" si="790"/>
        <v>0</v>
      </c>
      <c r="CF338" s="382">
        <f t="shared" si="791"/>
        <v>0</v>
      </c>
      <c r="CG338" s="382">
        <f t="shared" si="792"/>
        <v>0</v>
      </c>
      <c r="CH338" s="382">
        <f t="shared" si="793"/>
        <v>0</v>
      </c>
      <c r="CI338" s="382">
        <f t="shared" si="794"/>
        <v>0</v>
      </c>
      <c r="CJ338" s="382">
        <f t="shared" si="795"/>
        <v>0</v>
      </c>
      <c r="CK338" s="388">
        <f t="shared" si="796"/>
        <v>0</v>
      </c>
      <c r="CL338" s="3"/>
      <c r="CM338" s="384">
        <f t="shared" si="833"/>
        <v>0</v>
      </c>
      <c r="CN338" s="385">
        <f t="shared" si="844"/>
        <v>0</v>
      </c>
      <c r="CO338" s="385">
        <f t="shared" si="818"/>
        <v>0</v>
      </c>
      <c r="CP338" s="385">
        <f t="shared" si="819"/>
        <v>0</v>
      </c>
      <c r="CQ338" s="385">
        <f t="shared" si="820"/>
        <v>0</v>
      </c>
      <c r="CR338" s="385">
        <f t="shared" si="821"/>
        <v>0</v>
      </c>
      <c r="CS338" s="385">
        <f t="shared" si="822"/>
        <v>0</v>
      </c>
      <c r="CT338" s="385">
        <f t="shared" si="823"/>
        <v>0</v>
      </c>
      <c r="CU338" s="385">
        <f t="shared" si="824"/>
        <v>0</v>
      </c>
      <c r="CV338" s="385">
        <f t="shared" si="825"/>
        <v>0</v>
      </c>
      <c r="CW338" s="385">
        <f t="shared" si="826"/>
        <v>0</v>
      </c>
      <c r="CX338" s="386">
        <f t="shared" si="827"/>
        <v>0</v>
      </c>
      <c r="CY338" s="3"/>
      <c r="CZ338" s="586">
        <v>173</v>
      </c>
      <c r="DA338" s="582">
        <v>89</v>
      </c>
      <c r="DB338" s="391">
        <v>115</v>
      </c>
      <c r="DC338" s="576">
        <v>31</v>
      </c>
      <c r="DD338" s="389">
        <v>0</v>
      </c>
      <c r="DE338" s="390">
        <v>5</v>
      </c>
      <c r="DF338" s="390">
        <v>2</v>
      </c>
      <c r="DG338" s="390">
        <v>4</v>
      </c>
      <c r="DH338" s="390">
        <f t="shared" si="845"/>
        <v>2</v>
      </c>
      <c r="DI338" s="390"/>
      <c r="DJ338" s="390"/>
      <c r="DK338" s="390"/>
      <c r="DL338" s="390"/>
      <c r="DM338" s="390"/>
      <c r="DN338" s="390"/>
      <c r="DO338" s="390"/>
      <c r="DP338" s="391">
        <f t="shared" si="846"/>
        <v>13</v>
      </c>
      <c r="DQ338" s="376"/>
      <c r="DR338" s="376"/>
      <c r="DS338" s="385">
        <v>4</v>
      </c>
      <c r="DT338" s="385">
        <v>2</v>
      </c>
      <c r="DU338" s="385">
        <v>549</v>
      </c>
      <c r="DV338" s="385" t="s">
        <v>2620</v>
      </c>
      <c r="DW338" s="385">
        <v>72</v>
      </c>
      <c r="DX338" s="385" t="s">
        <v>2682</v>
      </c>
      <c r="DY338" s="385">
        <v>0</v>
      </c>
      <c r="DZ338" s="14">
        <v>195199</v>
      </c>
      <c r="EA338" s="426"/>
      <c r="EB338" s="398">
        <v>19</v>
      </c>
      <c r="EC338" s="398" t="s">
        <v>1369</v>
      </c>
      <c r="ED338" s="398" t="s">
        <v>1370</v>
      </c>
      <c r="EF338" s="601">
        <f t="shared" si="847"/>
        <v>240</v>
      </c>
      <c r="EG338" s="597">
        <f t="shared" si="848"/>
        <v>1</v>
      </c>
      <c r="EI338" s="605">
        <f t="shared" si="828"/>
        <v>10</v>
      </c>
    </row>
    <row r="339" spans="1:139" s="372" customFormat="1" ht="16.149999999999999" hidden="1" customHeight="1">
      <c r="A339" s="573" t="s">
        <v>1246</v>
      </c>
      <c r="B339" s="407" t="s">
        <v>708</v>
      </c>
      <c r="C339" s="530" t="s">
        <v>708</v>
      </c>
      <c r="D339" s="393" t="s">
        <v>51</v>
      </c>
      <c r="E339" s="393" t="s">
        <v>253</v>
      </c>
      <c r="F339" s="393" t="s">
        <v>706</v>
      </c>
      <c r="G339" s="393">
        <v>100</v>
      </c>
      <c r="H339" s="393" t="s">
        <v>55</v>
      </c>
      <c r="I339" s="393" t="s">
        <v>709</v>
      </c>
      <c r="J339" s="393" t="s">
        <v>131</v>
      </c>
      <c r="K339" s="393" t="s">
        <v>2147</v>
      </c>
      <c r="L339" s="393" t="s">
        <v>2130</v>
      </c>
      <c r="M339" s="396"/>
      <c r="N339" s="392"/>
      <c r="O339" s="408">
        <v>3</v>
      </c>
      <c r="P339" s="14">
        <v>167463</v>
      </c>
      <c r="Q339" s="14">
        <v>167463</v>
      </c>
      <c r="R339" s="576">
        <v>3</v>
      </c>
      <c r="S339" s="391">
        <v>5</v>
      </c>
      <c r="T339" s="382">
        <v>0</v>
      </c>
      <c r="U339" s="382">
        <v>1</v>
      </c>
      <c r="V339" s="423">
        <v>0</v>
      </c>
      <c r="W339" s="1882">
        <v>0</v>
      </c>
      <c r="X339" s="382">
        <f t="shared" si="850"/>
        <v>1</v>
      </c>
      <c r="Y339" s="423">
        <v>0</v>
      </c>
      <c r="Z339" s="1882">
        <v>0</v>
      </c>
      <c r="AA339" s="382">
        <f t="shared" si="834"/>
        <v>1</v>
      </c>
      <c r="AB339" s="423">
        <v>0</v>
      </c>
      <c r="AC339" s="1882">
        <v>1</v>
      </c>
      <c r="AD339" s="569">
        <v>1.875</v>
      </c>
      <c r="AE339" s="569">
        <v>1.875</v>
      </c>
      <c r="AF339" s="382">
        <f t="shared" si="800"/>
        <v>0</v>
      </c>
      <c r="AG339" s="382">
        <f t="shared" si="801"/>
        <v>0</v>
      </c>
      <c r="AH339" s="382">
        <f t="shared" si="802"/>
        <v>0</v>
      </c>
      <c r="AI339" s="382">
        <f t="shared" si="803"/>
        <v>0</v>
      </c>
      <c r="AJ339" s="382">
        <f t="shared" si="804"/>
        <v>0</v>
      </c>
      <c r="AK339" s="382">
        <f t="shared" si="805"/>
        <v>0</v>
      </c>
      <c r="AL339" s="382">
        <f t="shared" si="806"/>
        <v>0</v>
      </c>
      <c r="AM339" s="382">
        <f t="shared" si="807"/>
        <v>0</v>
      </c>
      <c r="AN339" s="453">
        <f t="shared" si="808"/>
        <v>0</v>
      </c>
      <c r="AO339" s="457">
        <f t="shared" si="809"/>
        <v>0</v>
      </c>
      <c r="AP339" s="455">
        <f t="shared" si="810"/>
        <v>0</v>
      </c>
      <c r="AQ339" s="383">
        <f t="shared" si="811"/>
        <v>0</v>
      </c>
      <c r="AR339" s="383">
        <f t="shared" si="812"/>
        <v>0</v>
      </c>
      <c r="AS339" s="383">
        <f t="shared" si="813"/>
        <v>0</v>
      </c>
      <c r="AT339" s="383">
        <f t="shared" si="814"/>
        <v>0</v>
      </c>
      <c r="AU339" s="383">
        <f t="shared" si="815"/>
        <v>0</v>
      </c>
      <c r="AV339" s="383">
        <f t="shared" si="816"/>
        <v>0</v>
      </c>
      <c r="AW339" s="383">
        <f t="shared" si="817"/>
        <v>0</v>
      </c>
      <c r="AX339" s="383">
        <f t="shared" si="835"/>
        <v>1</v>
      </c>
      <c r="AY339" s="383">
        <v>0</v>
      </c>
      <c r="AZ339" s="383">
        <f t="shared" si="849"/>
        <v>0</v>
      </c>
      <c r="BA339" s="382">
        <f t="shared" si="836"/>
        <v>0</v>
      </c>
      <c r="BB339" s="423">
        <v>0</v>
      </c>
      <c r="BC339" s="506">
        <f t="shared" si="829"/>
        <v>0</v>
      </c>
      <c r="BD339" s="382">
        <f t="shared" si="830"/>
        <v>0</v>
      </c>
      <c r="BE339" s="453">
        <f t="shared" si="831"/>
        <v>1</v>
      </c>
      <c r="BF339" s="382">
        <f t="shared" si="837"/>
        <v>0</v>
      </c>
      <c r="BG339" s="1882">
        <v>0</v>
      </c>
      <c r="BH339" s="1882">
        <v>0</v>
      </c>
      <c r="BI339" s="1882">
        <v>0</v>
      </c>
      <c r="BJ339" s="1882">
        <v>0</v>
      </c>
      <c r="BK339" s="1882">
        <v>0</v>
      </c>
      <c r="BL339" s="1882">
        <v>0</v>
      </c>
      <c r="BM339" s="1882">
        <v>0</v>
      </c>
      <c r="BN339" s="1882">
        <v>0</v>
      </c>
      <c r="BO339" s="1882">
        <v>0</v>
      </c>
      <c r="BP339" s="1882">
        <v>0</v>
      </c>
      <c r="BQ339" s="1882">
        <v>0</v>
      </c>
      <c r="BR339" s="1882">
        <v>0</v>
      </c>
      <c r="BS339" s="1882">
        <v>0</v>
      </c>
      <c r="BT339" s="13"/>
      <c r="BU339" s="384">
        <f t="shared" si="838"/>
        <v>3</v>
      </c>
      <c r="BV339" s="385">
        <f t="shared" si="839"/>
        <v>0</v>
      </c>
      <c r="BW339" s="386">
        <f t="shared" si="840"/>
        <v>1</v>
      </c>
      <c r="BX339" s="3"/>
      <c r="BY339" s="387">
        <f t="shared" si="832"/>
        <v>1</v>
      </c>
      <c r="BZ339" s="382">
        <f t="shared" si="841"/>
        <v>1</v>
      </c>
      <c r="CA339" s="382">
        <f t="shared" si="842"/>
        <v>1</v>
      </c>
      <c r="CB339" s="382">
        <f t="shared" si="843"/>
        <v>0</v>
      </c>
      <c r="CC339" s="382">
        <f t="shared" si="788"/>
        <v>0</v>
      </c>
      <c r="CD339" s="382">
        <f t="shared" si="789"/>
        <v>0</v>
      </c>
      <c r="CE339" s="382">
        <f t="shared" si="790"/>
        <v>0</v>
      </c>
      <c r="CF339" s="382">
        <f t="shared" si="791"/>
        <v>0</v>
      </c>
      <c r="CG339" s="382">
        <f t="shared" si="792"/>
        <v>0</v>
      </c>
      <c r="CH339" s="382">
        <f t="shared" si="793"/>
        <v>0</v>
      </c>
      <c r="CI339" s="382">
        <f t="shared" si="794"/>
        <v>0</v>
      </c>
      <c r="CJ339" s="382">
        <f t="shared" si="795"/>
        <v>0</v>
      </c>
      <c r="CK339" s="388">
        <f t="shared" si="796"/>
        <v>0</v>
      </c>
      <c r="CL339" s="3"/>
      <c r="CM339" s="384">
        <f t="shared" si="833"/>
        <v>0</v>
      </c>
      <c r="CN339" s="385">
        <f t="shared" si="844"/>
        <v>0</v>
      </c>
      <c r="CO339" s="385">
        <f t="shared" si="818"/>
        <v>0</v>
      </c>
      <c r="CP339" s="385">
        <f t="shared" si="819"/>
        <v>0</v>
      </c>
      <c r="CQ339" s="385">
        <f t="shared" si="820"/>
        <v>0</v>
      </c>
      <c r="CR339" s="385">
        <f t="shared" si="821"/>
        <v>0</v>
      </c>
      <c r="CS339" s="385">
        <f t="shared" si="822"/>
        <v>0</v>
      </c>
      <c r="CT339" s="385">
        <f t="shared" si="823"/>
        <v>0</v>
      </c>
      <c r="CU339" s="385">
        <f t="shared" si="824"/>
        <v>0</v>
      </c>
      <c r="CV339" s="385">
        <f t="shared" si="825"/>
        <v>0</v>
      </c>
      <c r="CW339" s="385">
        <f t="shared" si="826"/>
        <v>0</v>
      </c>
      <c r="CX339" s="386">
        <f t="shared" si="827"/>
        <v>0</v>
      </c>
      <c r="CY339" s="3"/>
      <c r="CZ339" s="586">
        <v>34</v>
      </c>
      <c r="DA339" s="582">
        <v>20</v>
      </c>
      <c r="DB339" s="391">
        <v>18</v>
      </c>
      <c r="DC339" s="576">
        <v>3</v>
      </c>
      <c r="DD339" s="389">
        <v>0</v>
      </c>
      <c r="DE339" s="390">
        <v>5</v>
      </c>
      <c r="DF339" s="390">
        <v>0</v>
      </c>
      <c r="DG339" s="390">
        <v>0</v>
      </c>
      <c r="DH339" s="390">
        <f t="shared" si="845"/>
        <v>0</v>
      </c>
      <c r="DI339" s="390"/>
      <c r="DJ339" s="390"/>
      <c r="DK339" s="390"/>
      <c r="DL339" s="390"/>
      <c r="DM339" s="390"/>
      <c r="DN339" s="390"/>
      <c r="DO339" s="390"/>
      <c r="DP339" s="391">
        <f t="shared" si="846"/>
        <v>5</v>
      </c>
      <c r="DQ339" s="376"/>
      <c r="DR339" s="376"/>
      <c r="DS339" s="385">
        <v>3</v>
      </c>
      <c r="DT339" s="385">
        <v>1</v>
      </c>
      <c r="DU339" s="385">
        <v>1038</v>
      </c>
      <c r="DV339" s="385" t="s">
        <v>2620</v>
      </c>
      <c r="DW339" s="385">
        <v>71</v>
      </c>
      <c r="DX339" s="385" t="s">
        <v>2681</v>
      </c>
      <c r="DY339" s="385">
        <v>0</v>
      </c>
      <c r="DZ339" s="14">
        <v>167463</v>
      </c>
      <c r="EA339" s="426"/>
      <c r="EB339" s="398">
        <v>18</v>
      </c>
      <c r="EC339" s="398" t="s">
        <v>1369</v>
      </c>
      <c r="ED339" s="398" t="s">
        <v>1370</v>
      </c>
      <c r="EF339" s="601" t="str">
        <f t="shared" si="847"/>
        <v>ok</v>
      </c>
      <c r="EG339" s="597">
        <f t="shared" si="848"/>
        <v>0</v>
      </c>
      <c r="EI339" s="605">
        <f t="shared" si="828"/>
        <v>1</v>
      </c>
    </row>
    <row r="340" spans="1:139" s="372" customFormat="1" ht="16.149999999999999" hidden="1" customHeight="1">
      <c r="A340" s="573" t="s">
        <v>1246</v>
      </c>
      <c r="B340" s="411" t="s">
        <v>710</v>
      </c>
      <c r="C340" s="521" t="s">
        <v>1310</v>
      </c>
      <c r="D340" s="412" t="s">
        <v>51</v>
      </c>
      <c r="E340" s="394" t="s">
        <v>489</v>
      </c>
      <c r="F340" s="394" t="s">
        <v>706</v>
      </c>
      <c r="G340" s="397">
        <v>101</v>
      </c>
      <c r="H340" s="394" t="s">
        <v>47</v>
      </c>
      <c r="I340" s="394" t="s">
        <v>707</v>
      </c>
      <c r="J340" s="394" t="s">
        <v>131</v>
      </c>
      <c r="K340" s="393" t="s">
        <v>2147</v>
      </c>
      <c r="L340" s="393" t="s">
        <v>2130</v>
      </c>
      <c r="M340" s="396" t="s">
        <v>2391</v>
      </c>
      <c r="N340" s="392"/>
      <c r="O340" s="408">
        <v>3</v>
      </c>
      <c r="P340" s="14">
        <v>228132</v>
      </c>
      <c r="Q340" s="14">
        <v>228132</v>
      </c>
      <c r="R340" s="576">
        <v>16</v>
      </c>
      <c r="S340" s="391">
        <v>4</v>
      </c>
      <c r="T340" s="382">
        <v>2</v>
      </c>
      <c r="U340" s="382">
        <v>19</v>
      </c>
      <c r="V340" s="423">
        <v>0</v>
      </c>
      <c r="W340" s="1882">
        <v>4</v>
      </c>
      <c r="X340" s="382">
        <f t="shared" si="850"/>
        <v>15</v>
      </c>
      <c r="Y340" s="423">
        <v>0</v>
      </c>
      <c r="Z340" s="1882">
        <v>0</v>
      </c>
      <c r="AA340" s="382">
        <f t="shared" si="834"/>
        <v>15</v>
      </c>
      <c r="AB340" s="423">
        <v>0</v>
      </c>
      <c r="AC340" s="1882">
        <v>4</v>
      </c>
      <c r="AD340" s="569">
        <v>1.875</v>
      </c>
      <c r="AE340" s="569">
        <v>1.875</v>
      </c>
      <c r="AF340" s="382">
        <f t="shared" si="800"/>
        <v>7</v>
      </c>
      <c r="AG340" s="382">
        <f t="shared" si="801"/>
        <v>0</v>
      </c>
      <c r="AH340" s="382">
        <f t="shared" si="802"/>
        <v>0</v>
      </c>
      <c r="AI340" s="382">
        <f t="shared" si="803"/>
        <v>0</v>
      </c>
      <c r="AJ340" s="382">
        <f t="shared" si="804"/>
        <v>0</v>
      </c>
      <c r="AK340" s="382">
        <f t="shared" si="805"/>
        <v>0</v>
      </c>
      <c r="AL340" s="382">
        <f t="shared" si="806"/>
        <v>0</v>
      </c>
      <c r="AM340" s="382">
        <f t="shared" si="807"/>
        <v>0</v>
      </c>
      <c r="AN340" s="453">
        <f t="shared" si="808"/>
        <v>0</v>
      </c>
      <c r="AO340" s="457">
        <f t="shared" si="809"/>
        <v>0</v>
      </c>
      <c r="AP340" s="455">
        <f t="shared" si="810"/>
        <v>0</v>
      </c>
      <c r="AQ340" s="383">
        <f t="shared" si="811"/>
        <v>0</v>
      </c>
      <c r="AR340" s="383">
        <f t="shared" si="812"/>
        <v>0</v>
      </c>
      <c r="AS340" s="383">
        <f t="shared" si="813"/>
        <v>0</v>
      </c>
      <c r="AT340" s="383">
        <f t="shared" si="814"/>
        <v>0</v>
      </c>
      <c r="AU340" s="383">
        <f t="shared" si="815"/>
        <v>0</v>
      </c>
      <c r="AV340" s="383">
        <f t="shared" si="816"/>
        <v>0</v>
      </c>
      <c r="AW340" s="383">
        <f t="shared" si="817"/>
        <v>0</v>
      </c>
      <c r="AX340" s="383">
        <f t="shared" si="835"/>
        <v>19</v>
      </c>
      <c r="AY340" s="383">
        <v>0</v>
      </c>
      <c r="AZ340" s="383">
        <f t="shared" si="849"/>
        <v>0</v>
      </c>
      <c r="BA340" s="382">
        <f t="shared" si="836"/>
        <v>11</v>
      </c>
      <c r="BB340" s="423">
        <v>0</v>
      </c>
      <c r="BC340" s="506">
        <f t="shared" si="829"/>
        <v>4</v>
      </c>
      <c r="BD340" s="382">
        <f t="shared" si="830"/>
        <v>0</v>
      </c>
      <c r="BE340" s="453">
        <f t="shared" si="831"/>
        <v>4</v>
      </c>
      <c r="BF340" s="382">
        <f t="shared" si="837"/>
        <v>0</v>
      </c>
      <c r="BG340" s="1882">
        <v>2</v>
      </c>
      <c r="BH340" s="1882">
        <v>2</v>
      </c>
      <c r="BI340" s="1882">
        <v>7</v>
      </c>
      <c r="BJ340" s="1882">
        <v>0</v>
      </c>
      <c r="BK340" s="1882">
        <v>0</v>
      </c>
      <c r="BL340" s="1882">
        <v>0</v>
      </c>
      <c r="BM340" s="1882">
        <v>0</v>
      </c>
      <c r="BN340" s="1882">
        <v>0</v>
      </c>
      <c r="BO340" s="1882">
        <v>0</v>
      </c>
      <c r="BP340" s="1882">
        <v>0</v>
      </c>
      <c r="BQ340" s="1882">
        <v>0</v>
      </c>
      <c r="BR340" s="1882">
        <v>0</v>
      </c>
      <c r="BS340" s="1882">
        <v>0</v>
      </c>
      <c r="BT340" s="13"/>
      <c r="BU340" s="384">
        <f t="shared" si="838"/>
        <v>7.125</v>
      </c>
      <c r="BV340" s="385">
        <f t="shared" si="839"/>
        <v>7.5</v>
      </c>
      <c r="BW340" s="386">
        <f t="shared" si="840"/>
        <v>5.625</v>
      </c>
      <c r="BX340" s="3"/>
      <c r="BY340" s="387">
        <f t="shared" si="832"/>
        <v>19</v>
      </c>
      <c r="BZ340" s="382">
        <f t="shared" si="841"/>
        <v>15</v>
      </c>
      <c r="CA340" s="382">
        <f t="shared" si="842"/>
        <v>15</v>
      </c>
      <c r="CB340" s="382">
        <f t="shared" si="843"/>
        <v>11</v>
      </c>
      <c r="CC340" s="382">
        <f t="shared" si="788"/>
        <v>9</v>
      </c>
      <c r="CD340" s="382">
        <f t="shared" si="789"/>
        <v>7</v>
      </c>
      <c r="CE340" s="382">
        <f t="shared" si="790"/>
        <v>0</v>
      </c>
      <c r="CF340" s="382">
        <f t="shared" si="791"/>
        <v>0</v>
      </c>
      <c r="CG340" s="382">
        <f t="shared" si="792"/>
        <v>0</v>
      </c>
      <c r="CH340" s="382">
        <f t="shared" si="793"/>
        <v>0</v>
      </c>
      <c r="CI340" s="382">
        <f t="shared" si="794"/>
        <v>0</v>
      </c>
      <c r="CJ340" s="382">
        <f t="shared" si="795"/>
        <v>0</v>
      </c>
      <c r="CK340" s="388">
        <f t="shared" si="796"/>
        <v>0</v>
      </c>
      <c r="CL340" s="3"/>
      <c r="CM340" s="384">
        <f t="shared" si="833"/>
        <v>0</v>
      </c>
      <c r="CN340" s="385">
        <f t="shared" si="844"/>
        <v>0</v>
      </c>
      <c r="CO340" s="385">
        <f t="shared" si="818"/>
        <v>0</v>
      </c>
      <c r="CP340" s="385">
        <f t="shared" si="819"/>
        <v>0</v>
      </c>
      <c r="CQ340" s="385">
        <f t="shared" si="820"/>
        <v>0</v>
      </c>
      <c r="CR340" s="385">
        <f t="shared" si="821"/>
        <v>0</v>
      </c>
      <c r="CS340" s="385">
        <f t="shared" si="822"/>
        <v>0</v>
      </c>
      <c r="CT340" s="385">
        <f t="shared" si="823"/>
        <v>0</v>
      </c>
      <c r="CU340" s="385">
        <f t="shared" si="824"/>
        <v>0</v>
      </c>
      <c r="CV340" s="385">
        <f t="shared" si="825"/>
        <v>0</v>
      </c>
      <c r="CW340" s="385">
        <f t="shared" si="826"/>
        <v>0</v>
      </c>
      <c r="CX340" s="386">
        <f t="shared" si="827"/>
        <v>0</v>
      </c>
      <c r="CY340" s="3"/>
      <c r="CZ340" s="586">
        <v>106</v>
      </c>
      <c r="DA340" s="582">
        <v>163</v>
      </c>
      <c r="DB340" s="391">
        <v>51</v>
      </c>
      <c r="DC340" s="576">
        <v>16</v>
      </c>
      <c r="DD340" s="389">
        <v>0</v>
      </c>
      <c r="DE340" s="390">
        <v>2</v>
      </c>
      <c r="DF340" s="390">
        <v>0</v>
      </c>
      <c r="DG340" s="390">
        <v>0</v>
      </c>
      <c r="DH340" s="390">
        <f t="shared" si="845"/>
        <v>2</v>
      </c>
      <c r="DI340" s="390"/>
      <c r="DJ340" s="390"/>
      <c r="DK340" s="390"/>
      <c r="DL340" s="390"/>
      <c r="DM340" s="390"/>
      <c r="DN340" s="390"/>
      <c r="DO340" s="390"/>
      <c r="DP340" s="391">
        <f t="shared" si="846"/>
        <v>4</v>
      </c>
      <c r="DQ340" s="376"/>
      <c r="DR340" s="376"/>
      <c r="DS340" s="385">
        <v>4</v>
      </c>
      <c r="DT340" s="385">
        <v>2</v>
      </c>
      <c r="DU340" s="385">
        <v>550</v>
      </c>
      <c r="DV340" s="385" t="s">
        <v>2620</v>
      </c>
      <c r="DW340" s="385">
        <v>72</v>
      </c>
      <c r="DX340" s="385" t="s">
        <v>2684</v>
      </c>
      <c r="DY340" s="385">
        <v>0</v>
      </c>
      <c r="DZ340" s="14">
        <v>228132</v>
      </c>
      <c r="EA340" s="426"/>
      <c r="EB340" s="398">
        <v>19</v>
      </c>
      <c r="EC340" s="398" t="s">
        <v>1369</v>
      </c>
      <c r="ED340" s="398" t="s">
        <v>1370</v>
      </c>
      <c r="EF340" s="601">
        <f t="shared" si="847"/>
        <v>142.5</v>
      </c>
      <c r="EG340" s="597">
        <f t="shared" si="848"/>
        <v>4</v>
      </c>
      <c r="EI340" s="605">
        <f t="shared" si="828"/>
        <v>21</v>
      </c>
    </row>
    <row r="341" spans="1:139" s="372" customFormat="1" ht="16.149999999999999" hidden="1" customHeight="1">
      <c r="A341" s="573" t="s">
        <v>1447</v>
      </c>
      <c r="B341" s="531" t="s">
        <v>717</v>
      </c>
      <c r="C341" s="532" t="s">
        <v>717</v>
      </c>
      <c r="D341" s="533" t="s">
        <v>51</v>
      </c>
      <c r="E341" s="393" t="s">
        <v>718</v>
      </c>
      <c r="F341" s="537" t="s">
        <v>2542</v>
      </c>
      <c r="G341" s="395">
        <v>94</v>
      </c>
      <c r="H341" s="393" t="s">
        <v>73</v>
      </c>
      <c r="I341" s="393" t="s">
        <v>719</v>
      </c>
      <c r="J341" s="393" t="s">
        <v>1109</v>
      </c>
      <c r="K341" s="393">
        <v>0</v>
      </c>
      <c r="L341" s="393" t="s">
        <v>2130</v>
      </c>
      <c r="M341" s="396"/>
      <c r="N341" s="392"/>
      <c r="O341" s="408">
        <v>3</v>
      </c>
      <c r="P341" s="14">
        <v>0</v>
      </c>
      <c r="Q341" s="14">
        <v>0</v>
      </c>
      <c r="R341" s="576">
        <v>0</v>
      </c>
      <c r="S341" s="391">
        <v>0</v>
      </c>
      <c r="T341" s="382">
        <v>0</v>
      </c>
      <c r="U341" s="382">
        <v>0</v>
      </c>
      <c r="V341" s="423">
        <v>0</v>
      </c>
      <c r="W341" s="1882">
        <v>0</v>
      </c>
      <c r="X341" s="382">
        <f t="shared" si="850"/>
        <v>0</v>
      </c>
      <c r="Y341" s="423">
        <v>0</v>
      </c>
      <c r="Z341" s="1882">
        <v>0</v>
      </c>
      <c r="AA341" s="382">
        <f t="shared" si="834"/>
        <v>0</v>
      </c>
      <c r="AB341" s="423">
        <v>0</v>
      </c>
      <c r="AC341" s="1882">
        <v>0</v>
      </c>
      <c r="AD341" s="569">
        <v>1.875</v>
      </c>
      <c r="AE341" s="569">
        <v>1.875</v>
      </c>
      <c r="AF341" s="382">
        <f t="shared" si="800"/>
        <v>0</v>
      </c>
      <c r="AG341" s="382">
        <f t="shared" si="801"/>
        <v>0</v>
      </c>
      <c r="AH341" s="382">
        <f t="shared" si="802"/>
        <v>0</v>
      </c>
      <c r="AI341" s="382">
        <f t="shared" si="803"/>
        <v>0</v>
      </c>
      <c r="AJ341" s="382">
        <f t="shared" si="804"/>
        <v>0</v>
      </c>
      <c r="AK341" s="382">
        <f t="shared" si="805"/>
        <v>0</v>
      </c>
      <c r="AL341" s="382">
        <f t="shared" si="806"/>
        <v>0</v>
      </c>
      <c r="AM341" s="382">
        <f t="shared" si="807"/>
        <v>0</v>
      </c>
      <c r="AN341" s="453">
        <f t="shared" si="808"/>
        <v>0</v>
      </c>
      <c r="AO341" s="457">
        <f t="shared" si="809"/>
        <v>0</v>
      </c>
      <c r="AP341" s="455">
        <f t="shared" si="810"/>
        <v>0</v>
      </c>
      <c r="AQ341" s="383">
        <f t="shared" si="811"/>
        <v>0</v>
      </c>
      <c r="AR341" s="383">
        <f t="shared" si="812"/>
        <v>0</v>
      </c>
      <c r="AS341" s="383">
        <f t="shared" si="813"/>
        <v>0</v>
      </c>
      <c r="AT341" s="383">
        <f t="shared" si="814"/>
        <v>0</v>
      </c>
      <c r="AU341" s="383">
        <f t="shared" si="815"/>
        <v>0</v>
      </c>
      <c r="AV341" s="383">
        <f t="shared" si="816"/>
        <v>0</v>
      </c>
      <c r="AW341" s="383">
        <f t="shared" si="817"/>
        <v>0</v>
      </c>
      <c r="AX341" s="383">
        <f t="shared" si="835"/>
        <v>0</v>
      </c>
      <c r="AY341" s="383">
        <v>0</v>
      </c>
      <c r="AZ341" s="383">
        <f t="shared" si="849"/>
        <v>0</v>
      </c>
      <c r="BA341" s="382">
        <f t="shared" si="836"/>
        <v>0</v>
      </c>
      <c r="BB341" s="423">
        <v>0</v>
      </c>
      <c r="BC341" s="506">
        <f t="shared" si="829"/>
        <v>0</v>
      </c>
      <c r="BD341" s="382">
        <f t="shared" si="830"/>
        <v>0</v>
      </c>
      <c r="BE341" s="453">
        <f t="shared" si="831"/>
        <v>0</v>
      </c>
      <c r="BF341" s="382">
        <f t="shared" si="837"/>
        <v>0</v>
      </c>
      <c r="BG341" s="1882">
        <v>0</v>
      </c>
      <c r="BH341" s="1882">
        <v>0</v>
      </c>
      <c r="BI341" s="1882">
        <v>0</v>
      </c>
      <c r="BJ341" s="1882">
        <v>0</v>
      </c>
      <c r="BK341" s="1882">
        <v>0</v>
      </c>
      <c r="BL341" s="1882">
        <v>0</v>
      </c>
      <c r="BM341" s="1882">
        <v>0</v>
      </c>
      <c r="BN341" s="1882">
        <v>0</v>
      </c>
      <c r="BO341" s="1882">
        <v>0</v>
      </c>
      <c r="BP341" s="1882">
        <v>0</v>
      </c>
      <c r="BQ341" s="1882">
        <v>0</v>
      </c>
      <c r="BR341" s="1882">
        <v>0</v>
      </c>
      <c r="BS341" s="1882">
        <v>0</v>
      </c>
      <c r="BT341" s="13"/>
      <c r="BU341" s="384">
        <f t="shared" si="838"/>
        <v>0</v>
      </c>
      <c r="BV341" s="385">
        <f t="shared" si="839"/>
        <v>0</v>
      </c>
      <c r="BW341" s="386">
        <f t="shared" si="840"/>
        <v>0</v>
      </c>
      <c r="BX341" s="3"/>
      <c r="BY341" s="387">
        <f t="shared" si="832"/>
        <v>0</v>
      </c>
      <c r="BZ341" s="382">
        <f t="shared" si="841"/>
        <v>0</v>
      </c>
      <c r="CA341" s="382">
        <f t="shared" si="842"/>
        <v>0</v>
      </c>
      <c r="CB341" s="382">
        <f t="shared" si="843"/>
        <v>0</v>
      </c>
      <c r="CC341" s="382">
        <f t="shared" si="788"/>
        <v>0</v>
      </c>
      <c r="CD341" s="382">
        <f t="shared" si="789"/>
        <v>0</v>
      </c>
      <c r="CE341" s="382">
        <f t="shared" si="790"/>
        <v>0</v>
      </c>
      <c r="CF341" s="382">
        <f t="shared" si="791"/>
        <v>0</v>
      </c>
      <c r="CG341" s="382">
        <f t="shared" si="792"/>
        <v>0</v>
      </c>
      <c r="CH341" s="382">
        <f t="shared" si="793"/>
        <v>0</v>
      </c>
      <c r="CI341" s="382">
        <f t="shared" si="794"/>
        <v>0</v>
      </c>
      <c r="CJ341" s="382">
        <f t="shared" si="795"/>
        <v>0</v>
      </c>
      <c r="CK341" s="388">
        <f t="shared" si="796"/>
        <v>0</v>
      </c>
      <c r="CL341" s="3"/>
      <c r="CM341" s="384">
        <f t="shared" si="833"/>
        <v>0</v>
      </c>
      <c r="CN341" s="385">
        <f t="shared" si="844"/>
        <v>0</v>
      </c>
      <c r="CO341" s="385">
        <f t="shared" si="818"/>
        <v>0</v>
      </c>
      <c r="CP341" s="385">
        <f t="shared" si="819"/>
        <v>0</v>
      </c>
      <c r="CQ341" s="385">
        <f t="shared" si="820"/>
        <v>0</v>
      </c>
      <c r="CR341" s="385">
        <f t="shared" si="821"/>
        <v>0</v>
      </c>
      <c r="CS341" s="385">
        <f t="shared" si="822"/>
        <v>0</v>
      </c>
      <c r="CT341" s="385">
        <f t="shared" si="823"/>
        <v>0</v>
      </c>
      <c r="CU341" s="385">
        <f t="shared" si="824"/>
        <v>0</v>
      </c>
      <c r="CV341" s="385">
        <f t="shared" si="825"/>
        <v>0</v>
      </c>
      <c r="CW341" s="385">
        <f t="shared" si="826"/>
        <v>0</v>
      </c>
      <c r="CX341" s="386">
        <f t="shared" si="827"/>
        <v>0</v>
      </c>
      <c r="CY341" s="3"/>
      <c r="CZ341" s="586">
        <v>26</v>
      </c>
      <c r="DA341" s="582">
        <v>24</v>
      </c>
      <c r="DB341" s="391">
        <v>0</v>
      </c>
      <c r="DC341" s="576">
        <v>0</v>
      </c>
      <c r="DD341" s="389">
        <v>0</v>
      </c>
      <c r="DE341" s="390">
        <v>0</v>
      </c>
      <c r="DF341" s="390">
        <v>0</v>
      </c>
      <c r="DG341" s="390">
        <v>0</v>
      </c>
      <c r="DH341" s="390">
        <f t="shared" si="845"/>
        <v>0</v>
      </c>
      <c r="DI341" s="390"/>
      <c r="DJ341" s="390"/>
      <c r="DK341" s="390"/>
      <c r="DL341" s="390"/>
      <c r="DM341" s="390"/>
      <c r="DN341" s="390"/>
      <c r="DO341" s="390"/>
      <c r="DP341" s="391">
        <f t="shared" si="846"/>
        <v>0</v>
      </c>
      <c r="DQ341" s="376"/>
      <c r="DR341" s="376"/>
      <c r="DS341" s="385">
        <v>0</v>
      </c>
      <c r="DT341" s="385">
        <v>0</v>
      </c>
      <c r="DU341" s="385">
        <v>0</v>
      </c>
      <c r="DV341" s="385">
        <v>0</v>
      </c>
      <c r="DW341" s="385">
        <v>0</v>
      </c>
      <c r="DX341" s="385">
        <v>0</v>
      </c>
      <c r="DY341" s="385">
        <v>0</v>
      </c>
      <c r="DZ341" s="14">
        <v>0</v>
      </c>
      <c r="EA341" s="426"/>
      <c r="EB341" s="398">
        <v>16</v>
      </c>
      <c r="EC341" s="398" t="s">
        <v>1376</v>
      </c>
      <c r="ED341" s="398" t="s">
        <v>1374</v>
      </c>
      <c r="EF341" s="601" t="str">
        <f t="shared" si="847"/>
        <v>ok</v>
      </c>
      <c r="EG341" s="597">
        <f t="shared" si="848"/>
        <v>0</v>
      </c>
      <c r="EI341" s="605">
        <f t="shared" si="828"/>
        <v>0</v>
      </c>
    </row>
    <row r="342" spans="1:139" s="372" customFormat="1" ht="16.149999999999999" hidden="1" customHeight="1">
      <c r="A342" s="573" t="s">
        <v>1384</v>
      </c>
      <c r="B342" s="407" t="s">
        <v>2016</v>
      </c>
      <c r="C342" s="530" t="s">
        <v>2016</v>
      </c>
      <c r="D342" s="393" t="s">
        <v>2015</v>
      </c>
      <c r="E342" s="393" t="s">
        <v>576</v>
      </c>
      <c r="F342" s="393"/>
      <c r="G342" s="393">
        <v>88</v>
      </c>
      <c r="H342" s="393" t="s">
        <v>2186</v>
      </c>
      <c r="I342" s="393" t="s">
        <v>2066</v>
      </c>
      <c r="J342" s="393" t="s">
        <v>105</v>
      </c>
      <c r="K342" s="393"/>
      <c r="L342" s="393" t="s">
        <v>47</v>
      </c>
      <c r="M342" s="396">
        <v>45658</v>
      </c>
      <c r="N342" s="392" t="s">
        <v>2055</v>
      </c>
      <c r="O342" s="408">
        <v>3</v>
      </c>
      <c r="P342" s="14">
        <v>41827</v>
      </c>
      <c r="Q342" s="14">
        <v>41827</v>
      </c>
      <c r="R342" s="576">
        <v>253</v>
      </c>
      <c r="S342" s="391">
        <v>147</v>
      </c>
      <c r="T342" s="382">
        <v>40</v>
      </c>
      <c r="U342" s="382">
        <v>157</v>
      </c>
      <c r="V342" s="423">
        <v>0</v>
      </c>
      <c r="W342" s="1882">
        <v>30</v>
      </c>
      <c r="X342" s="382">
        <f t="shared" si="850"/>
        <v>127</v>
      </c>
      <c r="Y342" s="423">
        <v>0</v>
      </c>
      <c r="Z342" s="1882">
        <v>20</v>
      </c>
      <c r="AA342" s="382">
        <f t="shared" si="834"/>
        <v>107</v>
      </c>
      <c r="AB342" s="423">
        <v>0</v>
      </c>
      <c r="AC342" s="1882">
        <v>30</v>
      </c>
      <c r="AD342" s="569">
        <v>1.875</v>
      </c>
      <c r="AE342" s="569">
        <v>1.875</v>
      </c>
      <c r="AF342" s="382">
        <f t="shared" ref="AF342:AJ345" si="851">IF($AD342&lt;=1,$AD342*BH342,IF($AD342&lt;=2,BH342+(($AD342-1)*BI342),BH342+BI342+BJ342))</f>
        <v>98.25</v>
      </c>
      <c r="AG342" s="382">
        <f t="shared" si="851"/>
        <v>105.625</v>
      </c>
      <c r="AH342" s="382">
        <f t="shared" si="851"/>
        <v>75.625</v>
      </c>
      <c r="AI342" s="382">
        <f t="shared" si="851"/>
        <v>42.625</v>
      </c>
      <c r="AJ342" s="382">
        <f t="shared" si="851"/>
        <v>55</v>
      </c>
      <c r="AK342" s="382">
        <f t="shared" ref="AK342:AM345" si="852">IF($AE342&lt;=1,$AE342*BM342,IF($AE342&lt;=2,BM342+(($AE342-1)*BN342),BM342+BN342+BO342))</f>
        <v>64.375</v>
      </c>
      <c r="AL342" s="382">
        <f t="shared" si="852"/>
        <v>68.5</v>
      </c>
      <c r="AM342" s="382">
        <f t="shared" si="852"/>
        <v>70.125</v>
      </c>
      <c r="AN342" s="453">
        <f>IF($AD342&lt;=1,$AD342*BP342,IF($AD342&lt;=2,BP342+(($AD342-1)*BQ342),BP342+BQ342+BR342))</f>
        <v>74.875</v>
      </c>
      <c r="AO342" s="457">
        <f>ROUND(IF(BA342-BG342-AF342&gt;0,0,AF342+BG342-BA342),0)</f>
        <v>50</v>
      </c>
      <c r="AP342" s="455">
        <f t="shared" ref="AP342:AW345" si="853">ROUND(IF(CC342-BH342-AG342&gt;0,0,AG342+BH342-CC342),0)</f>
        <v>59</v>
      </c>
      <c r="AQ342" s="383">
        <f t="shared" si="853"/>
        <v>24</v>
      </c>
      <c r="AR342" s="383">
        <f t="shared" si="853"/>
        <v>26</v>
      </c>
      <c r="AS342" s="383">
        <f t="shared" si="853"/>
        <v>31</v>
      </c>
      <c r="AT342" s="383">
        <f t="shared" si="853"/>
        <v>36</v>
      </c>
      <c r="AU342" s="383">
        <f t="shared" si="853"/>
        <v>37</v>
      </c>
      <c r="AV342" s="383">
        <f t="shared" si="853"/>
        <v>38</v>
      </c>
      <c r="AW342" s="383">
        <f t="shared" si="853"/>
        <v>41</v>
      </c>
      <c r="AX342" s="383">
        <f t="shared" si="835"/>
        <v>157</v>
      </c>
      <c r="AY342" s="383"/>
      <c r="AZ342" s="383">
        <f t="shared" si="849"/>
        <v>50</v>
      </c>
      <c r="BA342" s="382">
        <f t="shared" si="836"/>
        <v>77</v>
      </c>
      <c r="BB342" s="423">
        <v>0</v>
      </c>
      <c r="BC342" s="506">
        <f t="shared" si="829"/>
        <v>30</v>
      </c>
      <c r="BD342" s="382">
        <f t="shared" si="830"/>
        <v>20</v>
      </c>
      <c r="BE342" s="453">
        <f t="shared" si="831"/>
        <v>30</v>
      </c>
      <c r="BF342" s="382">
        <f t="shared" si="837"/>
        <v>-57</v>
      </c>
      <c r="BG342" s="1882">
        <v>29</v>
      </c>
      <c r="BH342" s="1882">
        <v>51</v>
      </c>
      <c r="BI342" s="1882">
        <v>54</v>
      </c>
      <c r="BJ342" s="1882">
        <v>59</v>
      </c>
      <c r="BK342" s="1882">
        <v>19</v>
      </c>
      <c r="BL342" s="1882">
        <v>27</v>
      </c>
      <c r="BM342" s="1882">
        <v>32</v>
      </c>
      <c r="BN342" s="1882">
        <v>37</v>
      </c>
      <c r="BO342" s="1882">
        <v>36</v>
      </c>
      <c r="BP342" s="1882">
        <v>39</v>
      </c>
      <c r="BQ342" s="1882">
        <v>41</v>
      </c>
      <c r="BR342" s="1882">
        <v>44</v>
      </c>
      <c r="BS342" s="1882">
        <v>47</v>
      </c>
      <c r="BT342" s="13"/>
      <c r="BU342" s="384">
        <f t="shared" si="838"/>
        <v>5.8875000000000002</v>
      </c>
      <c r="BV342" s="385">
        <f t="shared" si="839"/>
        <v>4.8227848101265822</v>
      </c>
      <c r="BW342" s="386">
        <f t="shared" si="840"/>
        <v>2.9411764705882355</v>
      </c>
      <c r="BX342" s="3"/>
      <c r="BY342" s="387">
        <f t="shared" si="832"/>
        <v>157</v>
      </c>
      <c r="BZ342" s="382">
        <f t="shared" si="841"/>
        <v>127</v>
      </c>
      <c r="CA342" s="382">
        <f t="shared" si="842"/>
        <v>107</v>
      </c>
      <c r="CB342" s="382">
        <f t="shared" si="843"/>
        <v>77</v>
      </c>
      <c r="CC342" s="382">
        <f t="shared" si="788"/>
        <v>98</v>
      </c>
      <c r="CD342" s="382">
        <f t="shared" si="789"/>
        <v>106</v>
      </c>
      <c r="CE342" s="382">
        <f t="shared" si="790"/>
        <v>76</v>
      </c>
      <c r="CF342" s="382">
        <f t="shared" si="791"/>
        <v>43</v>
      </c>
      <c r="CG342" s="382">
        <f t="shared" si="792"/>
        <v>55</v>
      </c>
      <c r="CH342" s="382">
        <f t="shared" si="793"/>
        <v>64</v>
      </c>
      <c r="CI342" s="382">
        <f t="shared" si="794"/>
        <v>69</v>
      </c>
      <c r="CJ342" s="382">
        <f t="shared" si="795"/>
        <v>70</v>
      </c>
      <c r="CK342" s="388">
        <f t="shared" si="796"/>
        <v>75</v>
      </c>
      <c r="CL342" s="3"/>
      <c r="CM342" s="384">
        <f t="shared" si="833"/>
        <v>0</v>
      </c>
      <c r="CN342" s="385">
        <f t="shared" si="844"/>
        <v>0</v>
      </c>
      <c r="CO342" s="385">
        <f t="shared" si="818"/>
        <v>0</v>
      </c>
      <c r="CP342" s="385">
        <f t="shared" ref="CP342:CX345" si="854">AO342</f>
        <v>50</v>
      </c>
      <c r="CQ342" s="385">
        <f t="shared" si="854"/>
        <v>59</v>
      </c>
      <c r="CR342" s="385">
        <f t="shared" si="854"/>
        <v>24</v>
      </c>
      <c r="CS342" s="385">
        <f t="shared" si="854"/>
        <v>26</v>
      </c>
      <c r="CT342" s="385">
        <f t="shared" si="854"/>
        <v>31</v>
      </c>
      <c r="CU342" s="385">
        <f t="shared" si="854"/>
        <v>36</v>
      </c>
      <c r="CV342" s="385">
        <f t="shared" si="854"/>
        <v>37</v>
      </c>
      <c r="CW342" s="385">
        <f t="shared" si="854"/>
        <v>38</v>
      </c>
      <c r="CX342" s="386">
        <f t="shared" si="854"/>
        <v>41</v>
      </c>
      <c r="CY342" s="3"/>
      <c r="CZ342" s="586"/>
      <c r="DA342" s="582"/>
      <c r="DB342" s="391"/>
      <c r="DC342" s="576">
        <v>253</v>
      </c>
      <c r="DD342" s="389">
        <v>22</v>
      </c>
      <c r="DE342" s="390">
        <v>15</v>
      </c>
      <c r="DF342" s="390">
        <v>28</v>
      </c>
      <c r="DG342" s="390">
        <v>42</v>
      </c>
      <c r="DH342" s="390">
        <f t="shared" si="845"/>
        <v>40</v>
      </c>
      <c r="DI342" s="390"/>
      <c r="DJ342" s="390"/>
      <c r="DK342" s="390"/>
      <c r="DL342" s="390"/>
      <c r="DM342" s="390"/>
      <c r="DN342" s="390"/>
      <c r="DO342" s="390"/>
      <c r="DP342" s="391">
        <f t="shared" si="846"/>
        <v>147</v>
      </c>
      <c r="DQ342" s="376"/>
      <c r="DR342" s="376"/>
      <c r="DS342" s="385">
        <v>4</v>
      </c>
      <c r="DT342" s="385">
        <v>4</v>
      </c>
      <c r="DU342" s="385">
        <v>1889</v>
      </c>
      <c r="DV342" s="385" t="s">
        <v>2620</v>
      </c>
      <c r="DW342" s="385">
        <v>70</v>
      </c>
      <c r="DX342" s="385" t="s">
        <v>2685</v>
      </c>
      <c r="DY342" s="385">
        <v>0</v>
      </c>
      <c r="DZ342" s="14">
        <v>41827</v>
      </c>
      <c r="EA342" s="426"/>
      <c r="EB342" s="398">
        <v>15</v>
      </c>
      <c r="EC342" s="398" t="s">
        <v>1373</v>
      </c>
      <c r="ED342" s="398" t="s">
        <v>1374</v>
      </c>
      <c r="EF342" s="601">
        <f t="shared" si="847"/>
        <v>157</v>
      </c>
      <c r="EG342" s="597">
        <f t="shared" si="848"/>
        <v>30</v>
      </c>
      <c r="EI342" s="605">
        <f t="shared" si="828"/>
        <v>197</v>
      </c>
    </row>
    <row r="343" spans="1:139" s="372" customFormat="1" ht="16.149999999999999" hidden="1" customHeight="1">
      <c r="A343" s="573" t="s">
        <v>1384</v>
      </c>
      <c r="B343" s="407" t="s">
        <v>2157</v>
      </c>
      <c r="C343" s="530" t="s">
        <v>2017</v>
      </c>
      <c r="D343" s="393" t="s">
        <v>2015</v>
      </c>
      <c r="E343" s="393" t="s">
        <v>2158</v>
      </c>
      <c r="F343" s="393"/>
      <c r="G343" s="393">
        <v>91</v>
      </c>
      <c r="H343" s="393" t="s">
        <v>73</v>
      </c>
      <c r="I343" s="393" t="s">
        <v>2065</v>
      </c>
      <c r="J343" s="393" t="s">
        <v>105</v>
      </c>
      <c r="K343" s="393"/>
      <c r="L343" s="393" t="s">
        <v>47</v>
      </c>
      <c r="M343" s="525"/>
      <c r="N343" s="392"/>
      <c r="O343" s="408">
        <v>3</v>
      </c>
      <c r="P343" s="14">
        <v>43292</v>
      </c>
      <c r="Q343" s="14">
        <v>43292</v>
      </c>
      <c r="R343" s="576">
        <v>544</v>
      </c>
      <c r="S343" s="391">
        <v>334</v>
      </c>
      <c r="T343" s="382">
        <v>66</v>
      </c>
      <c r="U343" s="382">
        <v>457</v>
      </c>
      <c r="V343" s="423">
        <v>54</v>
      </c>
      <c r="W343" s="1882">
        <v>80</v>
      </c>
      <c r="X343" s="382">
        <f t="shared" si="850"/>
        <v>431</v>
      </c>
      <c r="Y343" s="423">
        <v>0</v>
      </c>
      <c r="Z343" s="1882">
        <v>80</v>
      </c>
      <c r="AA343" s="382">
        <f t="shared" si="834"/>
        <v>351</v>
      </c>
      <c r="AB343" s="423">
        <v>46</v>
      </c>
      <c r="AC343" s="1882">
        <v>107</v>
      </c>
      <c r="AD343" s="569">
        <v>1.875</v>
      </c>
      <c r="AE343" s="569">
        <v>1.875</v>
      </c>
      <c r="AF343" s="382">
        <f t="shared" si="851"/>
        <v>226.5</v>
      </c>
      <c r="AG343" s="382">
        <f t="shared" si="851"/>
        <v>242.125</v>
      </c>
      <c r="AH343" s="382">
        <f t="shared" si="851"/>
        <v>174.375</v>
      </c>
      <c r="AI343" s="382">
        <f t="shared" si="851"/>
        <v>99.25</v>
      </c>
      <c r="AJ343" s="382">
        <f t="shared" si="851"/>
        <v>125.875</v>
      </c>
      <c r="AK343" s="382">
        <f t="shared" si="852"/>
        <v>146.5</v>
      </c>
      <c r="AL343" s="382">
        <f t="shared" si="852"/>
        <v>156.625</v>
      </c>
      <c r="AM343" s="382">
        <f t="shared" si="852"/>
        <v>170.5</v>
      </c>
      <c r="AN343" s="453">
        <f>IF($AD343&lt;=1,$AD343*BP343,IF($AD343&lt;=2,BP343+(($AD343-1)*BQ343),BP343+BQ343+BR343))</f>
        <v>191.875</v>
      </c>
      <c r="AO343" s="457">
        <f>ROUND(IF(BA343-BG343-AF343&gt;0,0,AF343+BG343-BA343),0)</f>
        <v>50</v>
      </c>
      <c r="AP343" s="455">
        <f t="shared" si="853"/>
        <v>133</v>
      </c>
      <c r="AQ343" s="383">
        <f t="shared" si="853"/>
        <v>56</v>
      </c>
      <c r="AR343" s="383">
        <f t="shared" si="853"/>
        <v>60</v>
      </c>
      <c r="AS343" s="383">
        <f t="shared" si="853"/>
        <v>72</v>
      </c>
      <c r="AT343" s="383">
        <f t="shared" si="853"/>
        <v>83</v>
      </c>
      <c r="AU343" s="383">
        <f t="shared" si="853"/>
        <v>83</v>
      </c>
      <c r="AV343" s="383">
        <f t="shared" si="853"/>
        <v>98</v>
      </c>
      <c r="AW343" s="383">
        <f t="shared" si="853"/>
        <v>104</v>
      </c>
      <c r="AX343" s="383">
        <f t="shared" si="835"/>
        <v>557</v>
      </c>
      <c r="AY343" s="383"/>
      <c r="AZ343" s="383">
        <f t="shared" si="849"/>
        <v>50</v>
      </c>
      <c r="BA343" s="382">
        <f t="shared" si="836"/>
        <v>290</v>
      </c>
      <c r="BB343" s="423">
        <v>0</v>
      </c>
      <c r="BC343" s="506">
        <f t="shared" si="829"/>
        <v>80</v>
      </c>
      <c r="BD343" s="382">
        <f t="shared" si="830"/>
        <v>80</v>
      </c>
      <c r="BE343" s="453">
        <f t="shared" si="831"/>
        <v>107</v>
      </c>
      <c r="BF343" s="382">
        <f t="shared" si="837"/>
        <v>-165</v>
      </c>
      <c r="BG343" s="1882">
        <v>113</v>
      </c>
      <c r="BH343" s="1882">
        <v>118</v>
      </c>
      <c r="BI343" s="1882">
        <v>124</v>
      </c>
      <c r="BJ343" s="1882">
        <v>135</v>
      </c>
      <c r="BK343" s="1882">
        <v>45</v>
      </c>
      <c r="BL343" s="1882">
        <v>62</v>
      </c>
      <c r="BM343" s="1882">
        <v>73</v>
      </c>
      <c r="BN343" s="1882">
        <v>84</v>
      </c>
      <c r="BO343" s="1882">
        <v>83</v>
      </c>
      <c r="BP343" s="1882">
        <v>100</v>
      </c>
      <c r="BQ343" s="1882">
        <v>105</v>
      </c>
      <c r="BR343" s="1882">
        <v>112</v>
      </c>
      <c r="BS343" s="1882">
        <v>120</v>
      </c>
      <c r="BT343" s="13"/>
      <c r="BU343" s="384">
        <f t="shared" si="838"/>
        <v>5.1348314606741576</v>
      </c>
      <c r="BV343" s="385">
        <f t="shared" si="839"/>
        <v>4.3099999999999996</v>
      </c>
      <c r="BW343" s="386">
        <f t="shared" si="840"/>
        <v>3.1153846153846154</v>
      </c>
      <c r="BX343" s="3"/>
      <c r="BY343" s="387">
        <f t="shared" si="832"/>
        <v>457</v>
      </c>
      <c r="BZ343" s="382">
        <f t="shared" si="841"/>
        <v>431</v>
      </c>
      <c r="CA343" s="382">
        <f t="shared" si="842"/>
        <v>351</v>
      </c>
      <c r="CB343" s="382">
        <f t="shared" si="843"/>
        <v>290</v>
      </c>
      <c r="CC343" s="382">
        <f t="shared" si="788"/>
        <v>227</v>
      </c>
      <c r="CD343" s="382">
        <f t="shared" si="789"/>
        <v>242</v>
      </c>
      <c r="CE343" s="382">
        <f t="shared" si="790"/>
        <v>174</v>
      </c>
      <c r="CF343" s="382">
        <f t="shared" si="791"/>
        <v>99</v>
      </c>
      <c r="CG343" s="382">
        <f t="shared" si="792"/>
        <v>126</v>
      </c>
      <c r="CH343" s="382">
        <f t="shared" si="793"/>
        <v>147</v>
      </c>
      <c r="CI343" s="382">
        <f t="shared" si="794"/>
        <v>157</v>
      </c>
      <c r="CJ343" s="382">
        <f t="shared" si="795"/>
        <v>171</v>
      </c>
      <c r="CK343" s="388">
        <f t="shared" si="796"/>
        <v>192</v>
      </c>
      <c r="CL343" s="3"/>
      <c r="CM343" s="384">
        <f t="shared" si="833"/>
        <v>54</v>
      </c>
      <c r="CN343" s="385">
        <f t="shared" si="844"/>
        <v>0</v>
      </c>
      <c r="CO343" s="385">
        <f t="shared" si="818"/>
        <v>46</v>
      </c>
      <c r="CP343" s="385">
        <f t="shared" si="854"/>
        <v>50</v>
      </c>
      <c r="CQ343" s="385">
        <f t="shared" si="854"/>
        <v>133</v>
      </c>
      <c r="CR343" s="385">
        <f t="shared" si="854"/>
        <v>56</v>
      </c>
      <c r="CS343" s="385">
        <f t="shared" si="854"/>
        <v>60</v>
      </c>
      <c r="CT343" s="385">
        <f t="shared" si="854"/>
        <v>72</v>
      </c>
      <c r="CU343" s="385">
        <f t="shared" si="854"/>
        <v>83</v>
      </c>
      <c r="CV343" s="385">
        <f t="shared" si="854"/>
        <v>83</v>
      </c>
      <c r="CW343" s="385">
        <f t="shared" si="854"/>
        <v>98</v>
      </c>
      <c r="CX343" s="386">
        <f t="shared" si="854"/>
        <v>104</v>
      </c>
      <c r="CY343" s="3"/>
      <c r="CZ343" s="586"/>
      <c r="DA343" s="582"/>
      <c r="DB343" s="391"/>
      <c r="DC343" s="576">
        <v>544</v>
      </c>
      <c r="DD343" s="389">
        <v>103</v>
      </c>
      <c r="DE343" s="390">
        <v>46</v>
      </c>
      <c r="DF343" s="390">
        <v>90</v>
      </c>
      <c r="DG343" s="390">
        <v>29</v>
      </c>
      <c r="DH343" s="390">
        <f t="shared" si="845"/>
        <v>66</v>
      </c>
      <c r="DI343" s="390"/>
      <c r="DJ343" s="390"/>
      <c r="DK343" s="390"/>
      <c r="DL343" s="390"/>
      <c r="DM343" s="390"/>
      <c r="DN343" s="390"/>
      <c r="DO343" s="390"/>
      <c r="DP343" s="391">
        <f t="shared" si="846"/>
        <v>334</v>
      </c>
      <c r="DQ343" s="376"/>
      <c r="DR343" s="376"/>
      <c r="DS343" s="385">
        <v>4</v>
      </c>
      <c r="DT343" s="385">
        <v>4</v>
      </c>
      <c r="DU343" s="385">
        <v>1953</v>
      </c>
      <c r="DV343" s="385" t="s">
        <v>2620</v>
      </c>
      <c r="DW343" s="385">
        <v>71</v>
      </c>
      <c r="DX343" s="385" t="s">
        <v>2686</v>
      </c>
      <c r="DY343" s="385">
        <v>0</v>
      </c>
      <c r="DZ343" s="14">
        <v>43292</v>
      </c>
      <c r="EA343" s="426"/>
      <c r="EB343" s="398">
        <v>15</v>
      </c>
      <c r="EC343" s="398" t="s">
        <v>1373</v>
      </c>
      <c r="ED343" s="398" t="s">
        <v>1374</v>
      </c>
      <c r="EF343" s="601">
        <f t="shared" si="847"/>
        <v>171.375</v>
      </c>
      <c r="EG343" s="597">
        <f t="shared" si="848"/>
        <v>80</v>
      </c>
      <c r="EI343" s="605">
        <f t="shared" si="828"/>
        <v>623</v>
      </c>
    </row>
    <row r="344" spans="1:139" s="372" customFormat="1" ht="16.149999999999999" hidden="1" customHeight="1">
      <c r="A344" s="573" t="s">
        <v>1383</v>
      </c>
      <c r="B344" s="407" t="s">
        <v>2159</v>
      </c>
      <c r="C344" s="530" t="s">
        <v>2018</v>
      </c>
      <c r="D344" s="393" t="s">
        <v>2015</v>
      </c>
      <c r="E344" s="393" t="s">
        <v>2160</v>
      </c>
      <c r="F344" s="393"/>
      <c r="G344" s="393">
        <v>91</v>
      </c>
      <c r="H344" s="393" t="s">
        <v>73</v>
      </c>
      <c r="I344" s="393" t="s">
        <v>2065</v>
      </c>
      <c r="J344" s="393" t="s">
        <v>105</v>
      </c>
      <c r="K344" s="393"/>
      <c r="L344" s="393" t="s">
        <v>47</v>
      </c>
      <c r="M344" s="525"/>
      <c r="N344" s="392"/>
      <c r="O344" s="408">
        <v>3</v>
      </c>
      <c r="P344" s="14">
        <v>45469</v>
      </c>
      <c r="Q344" s="14">
        <v>45469</v>
      </c>
      <c r="R344" s="576">
        <v>574</v>
      </c>
      <c r="S344" s="391">
        <v>327</v>
      </c>
      <c r="T344" s="382">
        <v>91</v>
      </c>
      <c r="U344" s="382">
        <v>290</v>
      </c>
      <c r="V344" s="423">
        <v>122</v>
      </c>
      <c r="W344" s="1882">
        <v>90</v>
      </c>
      <c r="X344" s="382">
        <f t="shared" si="850"/>
        <v>322</v>
      </c>
      <c r="Y344" s="423">
        <v>0</v>
      </c>
      <c r="Z344" s="1882">
        <v>100</v>
      </c>
      <c r="AA344" s="382">
        <f t="shared" si="834"/>
        <v>222</v>
      </c>
      <c r="AB344" s="423">
        <v>92</v>
      </c>
      <c r="AC344" s="1882">
        <v>108</v>
      </c>
      <c r="AD344" s="569">
        <v>1.875</v>
      </c>
      <c r="AE344" s="569">
        <v>1.875</v>
      </c>
      <c r="AF344" s="382">
        <f t="shared" si="851"/>
        <v>228.375</v>
      </c>
      <c r="AG344" s="382">
        <f t="shared" si="851"/>
        <v>244</v>
      </c>
      <c r="AH344" s="382">
        <f t="shared" si="851"/>
        <v>175.375</v>
      </c>
      <c r="AI344" s="382">
        <f t="shared" si="851"/>
        <v>99.25</v>
      </c>
      <c r="AJ344" s="382">
        <f t="shared" si="851"/>
        <v>125.875</v>
      </c>
      <c r="AK344" s="382">
        <f t="shared" si="852"/>
        <v>147.375</v>
      </c>
      <c r="AL344" s="382">
        <f t="shared" si="852"/>
        <v>157.625</v>
      </c>
      <c r="AM344" s="382">
        <f t="shared" si="852"/>
        <v>170.5</v>
      </c>
      <c r="AN344" s="453">
        <f>IF($AD344&lt;=1,$AD344*BP344,IF($AD344&lt;=2,BP344+(($AD344-1)*BQ344),BP344+BQ344+BR344))</f>
        <v>191.875</v>
      </c>
      <c r="AO344" s="457">
        <f>ROUND(IF(BA344-BG344-AF344&gt;0,0,AF344+BG344-BA344),0)</f>
        <v>135</v>
      </c>
      <c r="AP344" s="455">
        <f t="shared" si="853"/>
        <v>135</v>
      </c>
      <c r="AQ344" s="383">
        <f t="shared" si="853"/>
        <v>56</v>
      </c>
      <c r="AR344" s="383">
        <f t="shared" si="853"/>
        <v>60</v>
      </c>
      <c r="AS344" s="383">
        <f t="shared" si="853"/>
        <v>72</v>
      </c>
      <c r="AT344" s="383">
        <f t="shared" si="853"/>
        <v>83</v>
      </c>
      <c r="AU344" s="383">
        <f t="shared" si="853"/>
        <v>84</v>
      </c>
      <c r="AV344" s="383">
        <f t="shared" si="853"/>
        <v>98</v>
      </c>
      <c r="AW344" s="383">
        <f t="shared" si="853"/>
        <v>104</v>
      </c>
      <c r="AX344" s="383">
        <f t="shared" si="835"/>
        <v>504</v>
      </c>
      <c r="AY344" s="383"/>
      <c r="AZ344" s="383">
        <f t="shared" si="849"/>
        <v>135</v>
      </c>
      <c r="BA344" s="382">
        <f t="shared" si="836"/>
        <v>206</v>
      </c>
      <c r="BB344" s="423">
        <v>0</v>
      </c>
      <c r="BC344" s="506">
        <f t="shared" si="829"/>
        <v>90</v>
      </c>
      <c r="BD344" s="382">
        <f t="shared" si="830"/>
        <v>100</v>
      </c>
      <c r="BE344" s="453">
        <f t="shared" si="831"/>
        <v>108</v>
      </c>
      <c r="BF344" s="382">
        <f t="shared" si="837"/>
        <v>-365</v>
      </c>
      <c r="BG344" s="1882">
        <v>113</v>
      </c>
      <c r="BH344" s="1882">
        <v>119</v>
      </c>
      <c r="BI344" s="1882">
        <v>125</v>
      </c>
      <c r="BJ344" s="1882">
        <v>136</v>
      </c>
      <c r="BK344" s="1882">
        <v>45</v>
      </c>
      <c r="BL344" s="1882">
        <v>62</v>
      </c>
      <c r="BM344" s="1882">
        <v>73</v>
      </c>
      <c r="BN344" s="1882">
        <v>85</v>
      </c>
      <c r="BO344" s="1882">
        <v>83</v>
      </c>
      <c r="BP344" s="1882">
        <v>100</v>
      </c>
      <c r="BQ344" s="1882">
        <v>105</v>
      </c>
      <c r="BR344" s="1882">
        <v>112</v>
      </c>
      <c r="BS344" s="1882">
        <v>120</v>
      </c>
      <c r="BT344" s="13"/>
      <c r="BU344" s="384">
        <f t="shared" si="838"/>
        <v>2.925925925925926</v>
      </c>
      <c r="BV344" s="385">
        <f t="shared" si="839"/>
        <v>3.0093457943925235</v>
      </c>
      <c r="BW344" s="386">
        <f t="shared" si="840"/>
        <v>2.0084033613445378</v>
      </c>
      <c r="BX344" s="3"/>
      <c r="BY344" s="387">
        <f t="shared" si="832"/>
        <v>290</v>
      </c>
      <c r="BZ344" s="382">
        <f t="shared" si="841"/>
        <v>322</v>
      </c>
      <c r="CA344" s="382">
        <f t="shared" si="842"/>
        <v>222</v>
      </c>
      <c r="CB344" s="382">
        <f t="shared" si="843"/>
        <v>206</v>
      </c>
      <c r="CC344" s="382">
        <f t="shared" si="788"/>
        <v>228</v>
      </c>
      <c r="CD344" s="382">
        <f t="shared" si="789"/>
        <v>244</v>
      </c>
      <c r="CE344" s="382">
        <f t="shared" si="790"/>
        <v>175</v>
      </c>
      <c r="CF344" s="382">
        <f t="shared" si="791"/>
        <v>99</v>
      </c>
      <c r="CG344" s="382">
        <f t="shared" si="792"/>
        <v>126</v>
      </c>
      <c r="CH344" s="382">
        <f t="shared" si="793"/>
        <v>147</v>
      </c>
      <c r="CI344" s="382">
        <f t="shared" si="794"/>
        <v>158</v>
      </c>
      <c r="CJ344" s="382">
        <f t="shared" si="795"/>
        <v>171</v>
      </c>
      <c r="CK344" s="388">
        <f t="shared" si="796"/>
        <v>192</v>
      </c>
      <c r="CL344" s="3"/>
      <c r="CM344" s="384">
        <f t="shared" si="833"/>
        <v>122</v>
      </c>
      <c r="CN344" s="385">
        <f t="shared" si="844"/>
        <v>0</v>
      </c>
      <c r="CO344" s="385">
        <f t="shared" si="818"/>
        <v>92</v>
      </c>
      <c r="CP344" s="385">
        <f t="shared" si="854"/>
        <v>135</v>
      </c>
      <c r="CQ344" s="385">
        <f t="shared" si="854"/>
        <v>135</v>
      </c>
      <c r="CR344" s="385">
        <f t="shared" si="854"/>
        <v>56</v>
      </c>
      <c r="CS344" s="385">
        <f t="shared" si="854"/>
        <v>60</v>
      </c>
      <c r="CT344" s="385">
        <f t="shared" si="854"/>
        <v>72</v>
      </c>
      <c r="CU344" s="385">
        <f t="shared" si="854"/>
        <v>83</v>
      </c>
      <c r="CV344" s="385">
        <f t="shared" si="854"/>
        <v>84</v>
      </c>
      <c r="CW344" s="385">
        <f t="shared" si="854"/>
        <v>98</v>
      </c>
      <c r="CX344" s="386">
        <f t="shared" si="854"/>
        <v>104</v>
      </c>
      <c r="CY344" s="3"/>
      <c r="CZ344" s="586"/>
      <c r="DA344" s="582"/>
      <c r="DB344" s="391"/>
      <c r="DC344" s="576">
        <v>574</v>
      </c>
      <c r="DD344" s="389">
        <v>64</v>
      </c>
      <c r="DE344" s="390">
        <v>48</v>
      </c>
      <c r="DF344" s="390">
        <v>70</v>
      </c>
      <c r="DG344" s="390">
        <v>54</v>
      </c>
      <c r="DH344" s="390">
        <f t="shared" si="845"/>
        <v>91</v>
      </c>
      <c r="DI344" s="390"/>
      <c r="DJ344" s="390"/>
      <c r="DK344" s="390"/>
      <c r="DL344" s="390"/>
      <c r="DM344" s="390"/>
      <c r="DN344" s="390"/>
      <c r="DO344" s="390"/>
      <c r="DP344" s="391">
        <f t="shared" si="846"/>
        <v>327</v>
      </c>
      <c r="DQ344" s="376"/>
      <c r="DR344" s="376"/>
      <c r="DS344" s="385">
        <v>4</v>
      </c>
      <c r="DT344" s="385">
        <v>4</v>
      </c>
      <c r="DU344" s="385">
        <v>1954</v>
      </c>
      <c r="DV344" s="385" t="s">
        <v>2620</v>
      </c>
      <c r="DW344" s="385">
        <v>71</v>
      </c>
      <c r="DX344" s="385" t="s">
        <v>2686</v>
      </c>
      <c r="DY344" s="385">
        <v>0</v>
      </c>
      <c r="DZ344" s="14">
        <v>45469</v>
      </c>
      <c r="EA344" s="426"/>
      <c r="EB344" s="398">
        <v>16</v>
      </c>
      <c r="EC344" s="398" t="s">
        <v>1376</v>
      </c>
      <c r="ED344" s="398" t="s">
        <v>1374</v>
      </c>
      <c r="EF344" s="601">
        <f t="shared" si="847"/>
        <v>96.666666666666671</v>
      </c>
      <c r="EG344" s="597">
        <f t="shared" si="848"/>
        <v>90</v>
      </c>
      <c r="EI344" s="605">
        <f t="shared" si="828"/>
        <v>595</v>
      </c>
    </row>
    <row r="345" spans="1:139" s="372" customFormat="1" ht="16.149999999999999" hidden="1" customHeight="1">
      <c r="A345" s="573" t="s">
        <v>1383</v>
      </c>
      <c r="B345" s="407" t="s">
        <v>2062</v>
      </c>
      <c r="C345" s="530" t="s">
        <v>2061</v>
      </c>
      <c r="D345" s="393" t="s">
        <v>2015</v>
      </c>
      <c r="E345" s="393" t="s">
        <v>590</v>
      </c>
      <c r="F345" s="393"/>
      <c r="G345" s="393">
        <v>95</v>
      </c>
      <c r="H345" s="393" t="s">
        <v>2063</v>
      </c>
      <c r="I345" s="393" t="s">
        <v>2065</v>
      </c>
      <c r="J345" s="393" t="s">
        <v>105</v>
      </c>
      <c r="K345" s="393"/>
      <c r="L345" s="393" t="s">
        <v>47</v>
      </c>
      <c r="M345" s="396">
        <v>45658</v>
      </c>
      <c r="N345" s="392" t="s">
        <v>2055</v>
      </c>
      <c r="O345" s="408">
        <v>3</v>
      </c>
      <c r="P345" s="14">
        <v>46390</v>
      </c>
      <c r="Q345" s="14">
        <v>46390</v>
      </c>
      <c r="R345" s="576">
        <v>826</v>
      </c>
      <c r="S345" s="391">
        <v>206</v>
      </c>
      <c r="T345" s="382">
        <v>134</v>
      </c>
      <c r="U345" s="382">
        <v>279</v>
      </c>
      <c r="V345" s="423">
        <v>0</v>
      </c>
      <c r="W345" s="1882">
        <v>150</v>
      </c>
      <c r="X345" s="382">
        <f t="shared" si="850"/>
        <v>129</v>
      </c>
      <c r="Y345" s="423">
        <v>0</v>
      </c>
      <c r="Z345" s="1882">
        <v>50</v>
      </c>
      <c r="AA345" s="382">
        <f t="shared" si="834"/>
        <v>79</v>
      </c>
      <c r="AB345" s="423">
        <v>64</v>
      </c>
      <c r="AC345" s="1882">
        <v>50</v>
      </c>
      <c r="AD345" s="569">
        <v>1.875</v>
      </c>
      <c r="AE345" s="569">
        <v>1.875</v>
      </c>
      <c r="AF345" s="382">
        <f t="shared" si="851"/>
        <v>216.25</v>
      </c>
      <c r="AG345" s="382">
        <f t="shared" si="851"/>
        <v>230.875</v>
      </c>
      <c r="AH345" s="382">
        <f t="shared" si="851"/>
        <v>166.625</v>
      </c>
      <c r="AI345" s="382">
        <f t="shared" si="851"/>
        <v>94.625</v>
      </c>
      <c r="AJ345" s="382">
        <f t="shared" si="851"/>
        <v>120.25</v>
      </c>
      <c r="AK345" s="382">
        <f t="shared" si="852"/>
        <v>157.5</v>
      </c>
      <c r="AL345" s="382">
        <f t="shared" si="852"/>
        <v>169.125</v>
      </c>
      <c r="AM345" s="382">
        <f t="shared" si="852"/>
        <v>122.75</v>
      </c>
      <c r="AN345" s="453">
        <f>IF($AD345&lt;=1,$AD345*BP345,IF($AD345&lt;=2,BP345+(($AD345-1)*BQ345),BP345+BQ345+BR345))</f>
        <v>141.875</v>
      </c>
      <c r="AO345" s="457">
        <f>ROUND(IF(BA345-BG345-AF345&gt;0,0,AF345+BG345-BA345),0)</f>
        <v>231</v>
      </c>
      <c r="AP345" s="455">
        <f t="shared" si="853"/>
        <v>128</v>
      </c>
      <c r="AQ345" s="383">
        <f t="shared" si="853"/>
        <v>54</v>
      </c>
      <c r="AR345" s="383">
        <f t="shared" si="853"/>
        <v>57</v>
      </c>
      <c r="AS345" s="383">
        <f t="shared" si="853"/>
        <v>68</v>
      </c>
      <c r="AT345" s="383">
        <f t="shared" si="853"/>
        <v>97</v>
      </c>
      <c r="AU345" s="383">
        <f t="shared" si="853"/>
        <v>81</v>
      </c>
      <c r="AV345" s="383">
        <f t="shared" si="853"/>
        <v>54</v>
      </c>
      <c r="AW345" s="383">
        <f t="shared" si="853"/>
        <v>98</v>
      </c>
      <c r="AX345" s="383">
        <f t="shared" si="835"/>
        <v>343</v>
      </c>
      <c r="AY345" s="383"/>
      <c r="AZ345" s="383">
        <f t="shared" si="849"/>
        <v>231</v>
      </c>
      <c r="BA345" s="382">
        <f t="shared" si="836"/>
        <v>93</v>
      </c>
      <c r="BB345" s="423">
        <v>0</v>
      </c>
      <c r="BC345" s="506">
        <f t="shared" si="829"/>
        <v>150</v>
      </c>
      <c r="BD345" s="382">
        <f t="shared" si="830"/>
        <v>50</v>
      </c>
      <c r="BE345" s="453">
        <f t="shared" si="831"/>
        <v>50</v>
      </c>
      <c r="BF345" s="382">
        <f t="shared" si="837"/>
        <v>-310</v>
      </c>
      <c r="BG345" s="1882">
        <v>108</v>
      </c>
      <c r="BH345" s="1882">
        <v>113</v>
      </c>
      <c r="BI345" s="1882">
        <v>118</v>
      </c>
      <c r="BJ345" s="1882">
        <v>129</v>
      </c>
      <c r="BK345" s="1882">
        <v>43</v>
      </c>
      <c r="BL345" s="1882">
        <v>59</v>
      </c>
      <c r="BM345" s="1882">
        <v>70</v>
      </c>
      <c r="BN345" s="1882">
        <v>100</v>
      </c>
      <c r="BO345" s="1882">
        <v>79</v>
      </c>
      <c r="BP345" s="1882">
        <v>50</v>
      </c>
      <c r="BQ345" s="1882">
        <v>105</v>
      </c>
      <c r="BR345" s="1882">
        <v>112</v>
      </c>
      <c r="BS345" s="1882">
        <v>120</v>
      </c>
      <c r="BT345" s="13"/>
      <c r="BU345" s="384">
        <f t="shared" si="838"/>
        <v>3.3479999999999999</v>
      </c>
      <c r="BV345" s="385">
        <f t="shared" si="839"/>
        <v>2.2685185185185186</v>
      </c>
      <c r="BW345" s="386">
        <f t="shared" si="840"/>
        <v>1.2685185185185186</v>
      </c>
      <c r="BX345" s="3"/>
      <c r="BY345" s="387">
        <f t="shared" si="832"/>
        <v>279</v>
      </c>
      <c r="BZ345" s="382">
        <f t="shared" si="841"/>
        <v>129</v>
      </c>
      <c r="CA345" s="382">
        <f t="shared" si="842"/>
        <v>79</v>
      </c>
      <c r="CB345" s="382">
        <f t="shared" si="843"/>
        <v>93</v>
      </c>
      <c r="CC345" s="382">
        <f t="shared" si="788"/>
        <v>216</v>
      </c>
      <c r="CD345" s="382">
        <f t="shared" si="789"/>
        <v>231</v>
      </c>
      <c r="CE345" s="382">
        <f t="shared" si="790"/>
        <v>167</v>
      </c>
      <c r="CF345" s="382">
        <f t="shared" si="791"/>
        <v>95</v>
      </c>
      <c r="CG345" s="382">
        <f t="shared" si="792"/>
        <v>120</v>
      </c>
      <c r="CH345" s="382">
        <f t="shared" si="793"/>
        <v>158</v>
      </c>
      <c r="CI345" s="382">
        <f t="shared" si="794"/>
        <v>169</v>
      </c>
      <c r="CJ345" s="382">
        <f t="shared" si="795"/>
        <v>123</v>
      </c>
      <c r="CK345" s="388">
        <f t="shared" si="796"/>
        <v>142</v>
      </c>
      <c r="CL345" s="3"/>
      <c r="CM345" s="384">
        <f t="shared" si="833"/>
        <v>0</v>
      </c>
      <c r="CN345" s="385">
        <f t="shared" si="844"/>
        <v>0</v>
      </c>
      <c r="CO345" s="385">
        <f t="shared" si="818"/>
        <v>64</v>
      </c>
      <c r="CP345" s="385">
        <f t="shared" si="854"/>
        <v>231</v>
      </c>
      <c r="CQ345" s="385">
        <f t="shared" si="854"/>
        <v>128</v>
      </c>
      <c r="CR345" s="385">
        <f t="shared" si="854"/>
        <v>54</v>
      </c>
      <c r="CS345" s="385">
        <f t="shared" si="854"/>
        <v>57</v>
      </c>
      <c r="CT345" s="385">
        <f t="shared" si="854"/>
        <v>68</v>
      </c>
      <c r="CU345" s="385">
        <f t="shared" si="854"/>
        <v>97</v>
      </c>
      <c r="CV345" s="385">
        <f t="shared" si="854"/>
        <v>81</v>
      </c>
      <c r="CW345" s="385">
        <f t="shared" si="854"/>
        <v>54</v>
      </c>
      <c r="CX345" s="386">
        <f t="shared" si="854"/>
        <v>98</v>
      </c>
      <c r="CY345" s="3"/>
      <c r="CZ345" s="586"/>
      <c r="DA345" s="582"/>
      <c r="DB345" s="391"/>
      <c r="DC345" s="576">
        <v>826</v>
      </c>
      <c r="DD345" s="389">
        <v>25</v>
      </c>
      <c r="DE345" s="390">
        <v>1</v>
      </c>
      <c r="DF345" s="390">
        <v>4</v>
      </c>
      <c r="DG345" s="390">
        <v>42</v>
      </c>
      <c r="DH345" s="390">
        <f t="shared" si="845"/>
        <v>134</v>
      </c>
      <c r="DI345" s="390"/>
      <c r="DJ345" s="390"/>
      <c r="DK345" s="390"/>
      <c r="DL345" s="390"/>
      <c r="DM345" s="390"/>
      <c r="DN345" s="390"/>
      <c r="DO345" s="390"/>
      <c r="DP345" s="391">
        <f t="shared" si="846"/>
        <v>206</v>
      </c>
      <c r="DQ345" s="376"/>
      <c r="DR345" s="376"/>
      <c r="DS345" s="385">
        <v>4</v>
      </c>
      <c r="DT345" s="385">
        <v>4</v>
      </c>
      <c r="DU345" s="385">
        <v>1892</v>
      </c>
      <c r="DV345" s="385" t="s">
        <v>2620</v>
      </c>
      <c r="DW345" s="385">
        <v>71</v>
      </c>
      <c r="DX345" s="385" t="s">
        <v>2686</v>
      </c>
      <c r="DY345" s="385">
        <v>0</v>
      </c>
      <c r="DZ345" s="14">
        <v>46390</v>
      </c>
      <c r="EA345" s="426"/>
      <c r="EB345" s="398">
        <v>16</v>
      </c>
      <c r="EC345" s="398" t="s">
        <v>1376</v>
      </c>
      <c r="ED345" s="398" t="s">
        <v>1374</v>
      </c>
      <c r="EF345" s="601">
        <f t="shared" si="847"/>
        <v>55.800000000000004</v>
      </c>
      <c r="EG345" s="597">
        <f t="shared" si="848"/>
        <v>150</v>
      </c>
      <c r="EI345" s="605">
        <f t="shared" si="828"/>
        <v>477</v>
      </c>
    </row>
    <row r="346" spans="1:139" s="372" customFormat="1" ht="16.149999999999999" hidden="1" customHeight="1">
      <c r="A346" s="573" t="s">
        <v>1382</v>
      </c>
      <c r="B346" s="407" t="s">
        <v>2020</v>
      </c>
      <c r="C346" s="530" t="s">
        <v>2020</v>
      </c>
      <c r="D346" s="393" t="s">
        <v>2015</v>
      </c>
      <c r="E346" s="393" t="s">
        <v>472</v>
      </c>
      <c r="F346" s="393"/>
      <c r="G346" s="393">
        <v>94</v>
      </c>
      <c r="H346" s="393" t="s">
        <v>2187</v>
      </c>
      <c r="I346" s="393" t="s">
        <v>2065</v>
      </c>
      <c r="J346" s="393" t="s">
        <v>48</v>
      </c>
      <c r="K346" s="393"/>
      <c r="L346" s="393" t="s">
        <v>47</v>
      </c>
      <c r="M346" s="396">
        <v>45658</v>
      </c>
      <c r="N346" s="392" t="s">
        <v>2055</v>
      </c>
      <c r="O346" s="408">
        <v>3</v>
      </c>
      <c r="P346" s="14">
        <v>51478</v>
      </c>
      <c r="Q346" s="14">
        <v>51478</v>
      </c>
      <c r="R346" s="576">
        <v>3112</v>
      </c>
      <c r="S346" s="391">
        <v>1721</v>
      </c>
      <c r="T346" s="382">
        <v>302</v>
      </c>
      <c r="U346" s="382">
        <v>9</v>
      </c>
      <c r="V346" s="423">
        <v>562</v>
      </c>
      <c r="W346" s="1882">
        <v>300</v>
      </c>
      <c r="X346" s="382">
        <f t="shared" si="850"/>
        <v>271</v>
      </c>
      <c r="Y346" s="423">
        <v>935</v>
      </c>
      <c r="Z346" s="1882">
        <v>300</v>
      </c>
      <c r="AA346" s="382">
        <f t="shared" si="834"/>
        <v>906</v>
      </c>
      <c r="AB346" s="423">
        <v>0</v>
      </c>
      <c r="AC346" s="1882">
        <v>300</v>
      </c>
      <c r="AD346" s="569">
        <v>1.875</v>
      </c>
      <c r="AE346" s="569">
        <v>1.875</v>
      </c>
      <c r="AF346" s="382">
        <f>IF($AD346&lt;=1,$AD346*BG346,IF($AD346&lt;=2,BG346+(($AD346-1)*BH346),BG346+BH346+BI346))</f>
        <v>750</v>
      </c>
      <c r="AG346" s="382">
        <f>IF($AD346&lt;=1,$AD346*BH346,IF($AD346&lt;=2,BH346+(($AD346-1)*BI346),BH346+BI346+BJ346))</f>
        <v>822.625</v>
      </c>
      <c r="AH346" s="382">
        <f>IF($AD346&lt;=1,$AD346*BI346,IF($AD346&lt;=2,BI346+(($AD346-1)*BJ346),BI346+BJ346+BK346))</f>
        <v>1008</v>
      </c>
      <c r="AI346" s="382">
        <f>IF($AD346&lt;=1,$AD346*BJ346,IF($AD346&lt;=2,BJ346+(($AD346-1)*BK346),BJ346+BK346+BL346))</f>
        <v>752.25</v>
      </c>
      <c r="AJ346" s="382">
        <f>IF($AD346&lt;=1,$AD346*BK346,IF($AD346&lt;=2,BK346+(($AD346-1)*BL346),BK346+BL346+BM346))</f>
        <v>386.625</v>
      </c>
      <c r="AK346" s="382">
        <f>IF($AE346&lt;=1,$AE346*BL346,IF($AE346&lt;=2,BL346+(($AE346-1)*BM346),BL346+BM346+BN346))</f>
        <v>494.125</v>
      </c>
      <c r="AL346" s="382">
        <f>IF($AE346&lt;=1,$AE346*BM346,IF($AE346&lt;=2,BM346+(($AE346-1)*BN346),BM346+BN346+BO346))</f>
        <v>574.875</v>
      </c>
      <c r="AM346" s="382">
        <f>IF($AE346&lt;=1,$AE346*BN346,IF($AE346&lt;=2,BN346+(($AE346-1)*BO346),BN346+BO346+BP346))</f>
        <v>614.25</v>
      </c>
      <c r="AN346" s="453">
        <f>IF($AD346&lt;=1,$AD346*BO346,IF($AD346&lt;=2,BO346+(($AD346-1)*BP346),BO346+BP346+BQ346))</f>
        <v>588.5</v>
      </c>
      <c r="AO346" s="457">
        <f>ROUND(IF(AA346-AC346-AF346&gt;0,0,AF346+AC346-AA346),0)</f>
        <v>144</v>
      </c>
      <c r="AP346" s="455">
        <f t="shared" ref="AP346:AW346" si="855">ROUND(IF(CB346-AG346-BG346&gt;0,0,BG346+AG346-CB346),0)</f>
        <v>473</v>
      </c>
      <c r="AQ346" s="383">
        <f t="shared" si="855"/>
        <v>585</v>
      </c>
      <c r="AR346" s="383">
        <f t="shared" si="855"/>
        <v>227</v>
      </c>
      <c r="AS346" s="383">
        <f t="shared" si="855"/>
        <v>235</v>
      </c>
      <c r="AT346" s="383">
        <f t="shared" si="855"/>
        <v>281</v>
      </c>
      <c r="AU346" s="383">
        <f t="shared" si="855"/>
        <v>324</v>
      </c>
      <c r="AV346" s="383">
        <f t="shared" si="855"/>
        <v>326</v>
      </c>
      <c r="AW346" s="383">
        <f t="shared" si="855"/>
        <v>304</v>
      </c>
      <c r="AX346" s="383">
        <f t="shared" si="835"/>
        <v>1506</v>
      </c>
      <c r="AY346" s="383"/>
      <c r="AZ346" s="383">
        <f t="shared" si="849"/>
        <v>144</v>
      </c>
      <c r="BA346" s="382">
        <f t="shared" si="836"/>
        <v>606</v>
      </c>
      <c r="BB346" s="423">
        <v>0</v>
      </c>
      <c r="BC346" s="506">
        <f t="shared" si="829"/>
        <v>300</v>
      </c>
      <c r="BD346" s="382">
        <f t="shared" si="830"/>
        <v>300</v>
      </c>
      <c r="BE346" s="453">
        <f t="shared" si="831"/>
        <v>300</v>
      </c>
      <c r="BF346" s="382">
        <f t="shared" si="837"/>
        <v>-2174</v>
      </c>
      <c r="BG346" s="1882">
        <v>400</v>
      </c>
      <c r="BH346" s="1882">
        <v>400</v>
      </c>
      <c r="BI346" s="1882">
        <v>483</v>
      </c>
      <c r="BJ346" s="1882">
        <v>600</v>
      </c>
      <c r="BK346" s="1882">
        <v>174</v>
      </c>
      <c r="BL346" s="1882">
        <v>243</v>
      </c>
      <c r="BM346" s="1882">
        <v>287</v>
      </c>
      <c r="BN346" s="1882">
        <v>329</v>
      </c>
      <c r="BO346" s="1882">
        <v>326</v>
      </c>
      <c r="BP346" s="1882">
        <v>300</v>
      </c>
      <c r="BQ346" s="1882">
        <v>369</v>
      </c>
      <c r="BR346" s="1882">
        <v>395</v>
      </c>
      <c r="BS346" s="1882">
        <v>423</v>
      </c>
      <c r="BT346" s="13"/>
      <c r="BU346" s="384">
        <f t="shared" si="838"/>
        <v>0.03</v>
      </c>
      <c r="BV346" s="385">
        <f t="shared" si="839"/>
        <v>0.90333333333333332</v>
      </c>
      <c r="BW346" s="386">
        <f t="shared" si="840"/>
        <v>2.5150000000000001</v>
      </c>
      <c r="BX346" s="3"/>
      <c r="BY346" s="387">
        <f t="shared" si="832"/>
        <v>9</v>
      </c>
      <c r="BZ346" s="382">
        <f t="shared" si="841"/>
        <v>271</v>
      </c>
      <c r="CA346" s="382">
        <f t="shared" si="842"/>
        <v>906</v>
      </c>
      <c r="CB346" s="382">
        <f t="shared" si="843"/>
        <v>750</v>
      </c>
      <c r="CC346" s="382">
        <f t="shared" si="788"/>
        <v>823</v>
      </c>
      <c r="CD346" s="382">
        <f t="shared" si="789"/>
        <v>1008</v>
      </c>
      <c r="CE346" s="382">
        <f t="shared" si="790"/>
        <v>752</v>
      </c>
      <c r="CF346" s="382">
        <f t="shared" si="791"/>
        <v>387</v>
      </c>
      <c r="CG346" s="382">
        <f t="shared" si="792"/>
        <v>494</v>
      </c>
      <c r="CH346" s="382">
        <f t="shared" si="793"/>
        <v>575</v>
      </c>
      <c r="CI346" s="382">
        <f t="shared" si="794"/>
        <v>614</v>
      </c>
      <c r="CJ346" s="382">
        <f t="shared" si="795"/>
        <v>589</v>
      </c>
      <c r="CK346" s="388">
        <f t="shared" si="796"/>
        <v>567</v>
      </c>
      <c r="CL346" s="3"/>
      <c r="CM346" s="384">
        <f t="shared" si="833"/>
        <v>562</v>
      </c>
      <c r="CN346" s="385">
        <f t="shared" si="844"/>
        <v>935</v>
      </c>
      <c r="CO346" s="385">
        <f t="shared" ref="CO346:CW346" si="856">AO346</f>
        <v>144</v>
      </c>
      <c r="CP346" s="385">
        <f t="shared" si="856"/>
        <v>473</v>
      </c>
      <c r="CQ346" s="385">
        <f t="shared" si="856"/>
        <v>585</v>
      </c>
      <c r="CR346" s="385">
        <f t="shared" si="856"/>
        <v>227</v>
      </c>
      <c r="CS346" s="385">
        <f t="shared" si="856"/>
        <v>235</v>
      </c>
      <c r="CT346" s="385">
        <f t="shared" si="856"/>
        <v>281</v>
      </c>
      <c r="CU346" s="385">
        <f t="shared" si="856"/>
        <v>324</v>
      </c>
      <c r="CV346" s="385">
        <f t="shared" si="856"/>
        <v>326</v>
      </c>
      <c r="CW346" s="385">
        <f t="shared" si="856"/>
        <v>304</v>
      </c>
      <c r="CX346" s="386">
        <f t="shared" ref="CX346:CX352" si="857">AW346</f>
        <v>304</v>
      </c>
      <c r="CY346" s="3"/>
      <c r="CZ346" s="586"/>
      <c r="DA346" s="582"/>
      <c r="DB346" s="391"/>
      <c r="DC346" s="576">
        <v>3112</v>
      </c>
      <c r="DD346" s="389">
        <v>104</v>
      </c>
      <c r="DE346" s="390">
        <v>351</v>
      </c>
      <c r="DF346" s="390">
        <v>174</v>
      </c>
      <c r="DG346" s="390">
        <v>790</v>
      </c>
      <c r="DH346" s="390">
        <f t="shared" si="845"/>
        <v>302</v>
      </c>
      <c r="DI346" s="390"/>
      <c r="DJ346" s="390"/>
      <c r="DK346" s="390"/>
      <c r="DL346" s="390"/>
      <c r="DM346" s="390"/>
      <c r="DN346" s="390"/>
      <c r="DO346" s="390"/>
      <c r="DP346" s="391">
        <f t="shared" si="846"/>
        <v>1721</v>
      </c>
      <c r="DQ346" s="376"/>
      <c r="DR346" s="376"/>
      <c r="DS346" s="385">
        <v>4</v>
      </c>
      <c r="DT346" s="385">
        <v>4</v>
      </c>
      <c r="DU346" s="385">
        <v>1885</v>
      </c>
      <c r="DV346" s="385" t="s">
        <v>2620</v>
      </c>
      <c r="DW346" s="385">
        <v>71</v>
      </c>
      <c r="DX346" s="385" t="s">
        <v>2686</v>
      </c>
      <c r="DY346" s="385">
        <v>0</v>
      </c>
      <c r="DZ346" s="14">
        <v>51478</v>
      </c>
      <c r="EA346" s="426"/>
      <c r="EB346" s="398">
        <v>17</v>
      </c>
      <c r="EC346" s="398" t="s">
        <v>1369</v>
      </c>
      <c r="ED346" s="398" t="s">
        <v>1370</v>
      </c>
      <c r="EF346" s="601">
        <f t="shared" si="847"/>
        <v>0.89999999999999991</v>
      </c>
      <c r="EG346" s="597">
        <f t="shared" si="848"/>
        <v>300</v>
      </c>
      <c r="EI346" s="605">
        <f t="shared" si="828"/>
        <v>1808</v>
      </c>
    </row>
    <row r="347" spans="1:139" s="372" customFormat="1" ht="16.149999999999999" hidden="1" customHeight="1">
      <c r="A347" s="573" t="s">
        <v>1383</v>
      </c>
      <c r="B347" s="407" t="s">
        <v>2126</v>
      </c>
      <c r="C347" s="530" t="s">
        <v>2019</v>
      </c>
      <c r="D347" s="393" t="s">
        <v>2015</v>
      </c>
      <c r="E347" s="393" t="s">
        <v>473</v>
      </c>
      <c r="F347" s="393"/>
      <c r="G347" s="393">
        <v>95</v>
      </c>
      <c r="H347" s="393" t="s">
        <v>2161</v>
      </c>
      <c r="I347" s="393" t="s">
        <v>2065</v>
      </c>
      <c r="J347" s="393" t="s">
        <v>105</v>
      </c>
      <c r="K347" s="393"/>
      <c r="L347" s="393" t="s">
        <v>47</v>
      </c>
      <c r="M347" s="525"/>
      <c r="N347" s="392"/>
      <c r="O347" s="408">
        <v>3</v>
      </c>
      <c r="P347" s="14">
        <v>46837</v>
      </c>
      <c r="Q347" s="14">
        <v>46837</v>
      </c>
      <c r="R347" s="576">
        <v>242</v>
      </c>
      <c r="S347" s="391">
        <v>86</v>
      </c>
      <c r="T347" s="382">
        <v>16</v>
      </c>
      <c r="U347" s="382">
        <v>426</v>
      </c>
      <c r="V347" s="423">
        <v>0</v>
      </c>
      <c r="W347" s="1882">
        <v>30</v>
      </c>
      <c r="X347" s="382">
        <f t="shared" si="850"/>
        <v>396</v>
      </c>
      <c r="Y347" s="423">
        <v>0</v>
      </c>
      <c r="Z347" s="1882">
        <v>30</v>
      </c>
      <c r="AA347" s="382">
        <f t="shared" si="834"/>
        <v>366</v>
      </c>
      <c r="AB347" s="423">
        <v>0</v>
      </c>
      <c r="AC347" s="1882">
        <v>66</v>
      </c>
      <c r="AD347" s="569">
        <v>1.875</v>
      </c>
      <c r="AE347" s="569">
        <v>1.875</v>
      </c>
      <c r="AF347" s="382">
        <f t="shared" ref="AF347:AJ348" si="858">IF($AD347&lt;=1,$AD347*BH347,IF($AD347&lt;=2,BH347+(($AD347-1)*BI347),BH347+BI347+BJ347))</f>
        <v>187.5</v>
      </c>
      <c r="AG347" s="382">
        <f t="shared" si="858"/>
        <v>180.5</v>
      </c>
      <c r="AH347" s="382">
        <f t="shared" si="858"/>
        <v>118.25</v>
      </c>
      <c r="AI347" s="382">
        <f t="shared" si="858"/>
        <v>67.625</v>
      </c>
      <c r="AJ347" s="382">
        <f t="shared" si="858"/>
        <v>87.625</v>
      </c>
      <c r="AK347" s="382">
        <f t="shared" ref="AK347:AM348" si="859">IF($AE347&lt;=1,$AE347*BM347,IF($AE347&lt;=2,BM347+(($AE347-1)*BN347),BM347+BN347+BO347))</f>
        <v>101.75</v>
      </c>
      <c r="AL347" s="382">
        <f t="shared" si="859"/>
        <v>108.75</v>
      </c>
      <c r="AM347" s="382">
        <f t="shared" si="859"/>
        <v>113.125</v>
      </c>
      <c r="AN347" s="453">
        <f>IF($AD347&lt;=1,$AD347*BP347,IF($AD347&lt;=2,BP347+(($AD347-1)*BQ347),BP347+BQ347+BR347))</f>
        <v>154.875</v>
      </c>
      <c r="AO347" s="457">
        <f>ROUND(IF(BA347-BG347-AF347&gt;0,0,AF347+BG347-BA347),0)</f>
        <v>0</v>
      </c>
      <c r="AP347" s="455">
        <f t="shared" ref="AP347:AW348" si="860">ROUND(IF(CC347-BH347-AG347&gt;0,0,AG347+BH347-CC347),0)</f>
        <v>81</v>
      </c>
      <c r="AQ347" s="383">
        <f t="shared" si="860"/>
        <v>37</v>
      </c>
      <c r="AR347" s="383">
        <f t="shared" si="860"/>
        <v>42</v>
      </c>
      <c r="AS347" s="383">
        <f t="shared" si="860"/>
        <v>50</v>
      </c>
      <c r="AT347" s="383">
        <f t="shared" si="860"/>
        <v>57</v>
      </c>
      <c r="AU347" s="383">
        <f t="shared" si="860"/>
        <v>58</v>
      </c>
      <c r="AV347" s="383">
        <f t="shared" si="860"/>
        <v>62</v>
      </c>
      <c r="AW347" s="383">
        <f t="shared" si="860"/>
        <v>100</v>
      </c>
      <c r="AX347" s="383">
        <f t="shared" si="835"/>
        <v>426</v>
      </c>
      <c r="AY347" s="383"/>
      <c r="AZ347" s="383">
        <f t="shared" si="849"/>
        <v>0</v>
      </c>
      <c r="BA347" s="382">
        <f t="shared" si="836"/>
        <v>300</v>
      </c>
      <c r="BB347" s="423">
        <v>0</v>
      </c>
      <c r="BC347" s="506">
        <f t="shared" si="829"/>
        <v>30</v>
      </c>
      <c r="BD347" s="382">
        <f t="shared" si="830"/>
        <v>30</v>
      </c>
      <c r="BE347" s="453">
        <f t="shared" si="831"/>
        <v>66</v>
      </c>
      <c r="BF347" s="382">
        <f>U347-W347-Z347-AC347-BG347-BH347-BI347</f>
        <v>0</v>
      </c>
      <c r="BG347" s="1882">
        <v>100</v>
      </c>
      <c r="BH347" s="1882">
        <v>100</v>
      </c>
      <c r="BI347" s="1882">
        <v>100</v>
      </c>
      <c r="BJ347" s="1882">
        <v>92</v>
      </c>
      <c r="BK347" s="1882">
        <v>30</v>
      </c>
      <c r="BL347" s="1882">
        <v>43</v>
      </c>
      <c r="BM347" s="1882">
        <v>51</v>
      </c>
      <c r="BN347" s="1882">
        <v>58</v>
      </c>
      <c r="BO347" s="1882">
        <v>58</v>
      </c>
      <c r="BP347" s="1882">
        <v>63</v>
      </c>
      <c r="BQ347" s="1882">
        <v>105</v>
      </c>
      <c r="BR347" s="1882">
        <v>112</v>
      </c>
      <c r="BS347" s="1882">
        <v>120</v>
      </c>
      <c r="BT347" s="13"/>
      <c r="BU347" s="384">
        <f t="shared" si="838"/>
        <v>10.142857142857142</v>
      </c>
      <c r="BV347" s="385">
        <f t="shared" si="839"/>
        <v>6.0612244897959187</v>
      </c>
      <c r="BW347" s="386">
        <f t="shared" si="840"/>
        <v>4.1278195488721803</v>
      </c>
      <c r="BX347" s="3"/>
      <c r="BY347" s="387">
        <f t="shared" si="832"/>
        <v>426</v>
      </c>
      <c r="BZ347" s="382">
        <f t="shared" si="841"/>
        <v>396</v>
      </c>
      <c r="CA347" s="382">
        <f t="shared" si="842"/>
        <v>366</v>
      </c>
      <c r="CB347" s="382">
        <f t="shared" si="843"/>
        <v>300</v>
      </c>
      <c r="CC347" s="382">
        <f t="shared" ref="CC347:CC372" si="861">CB347+CP347-BG347</f>
        <v>200</v>
      </c>
      <c r="CD347" s="382">
        <f t="shared" ref="CD347:CD372" si="862">CC347+CQ347-BH347</f>
        <v>181</v>
      </c>
      <c r="CE347" s="382">
        <f t="shared" ref="CE347:CE372" si="863">CD347+CR347-BI347</f>
        <v>118</v>
      </c>
      <c r="CF347" s="382">
        <f t="shared" ref="CF347:CF372" si="864">CE347+CS347-BJ347</f>
        <v>68</v>
      </c>
      <c r="CG347" s="382">
        <f t="shared" ref="CG347:CG372" si="865">CF347+CT347-BK347</f>
        <v>88</v>
      </c>
      <c r="CH347" s="382">
        <f t="shared" ref="CH347:CH372" si="866">CG347+CU347-BL347</f>
        <v>102</v>
      </c>
      <c r="CI347" s="382">
        <f t="shared" ref="CI347:CI372" si="867">CH347+CV347-BM347</f>
        <v>109</v>
      </c>
      <c r="CJ347" s="382">
        <f t="shared" ref="CJ347:CJ372" si="868">CI347+CW347-BN347</f>
        <v>113</v>
      </c>
      <c r="CK347" s="388">
        <f t="shared" ref="CK347:CK372" si="869">CJ347+CX347-BO347</f>
        <v>155</v>
      </c>
      <c r="CL347" s="3"/>
      <c r="CM347" s="384">
        <f t="shared" si="833"/>
        <v>0</v>
      </c>
      <c r="CN347" s="385">
        <f t="shared" si="844"/>
        <v>0</v>
      </c>
      <c r="CO347" s="385">
        <f>AB347</f>
        <v>0</v>
      </c>
      <c r="CP347" s="385">
        <f t="shared" ref="CP347:CW348" si="870">AO347</f>
        <v>0</v>
      </c>
      <c r="CQ347" s="385">
        <f t="shared" si="870"/>
        <v>81</v>
      </c>
      <c r="CR347" s="385">
        <f t="shared" si="870"/>
        <v>37</v>
      </c>
      <c r="CS347" s="385">
        <f t="shared" si="870"/>
        <v>42</v>
      </c>
      <c r="CT347" s="385">
        <f t="shared" si="870"/>
        <v>50</v>
      </c>
      <c r="CU347" s="385">
        <f t="shared" si="870"/>
        <v>57</v>
      </c>
      <c r="CV347" s="385">
        <f t="shared" si="870"/>
        <v>58</v>
      </c>
      <c r="CW347" s="385">
        <f t="shared" si="870"/>
        <v>62</v>
      </c>
      <c r="CX347" s="386">
        <f t="shared" si="857"/>
        <v>100</v>
      </c>
      <c r="CY347" s="3"/>
      <c r="CZ347" s="586"/>
      <c r="DA347" s="582"/>
      <c r="DB347" s="391"/>
      <c r="DC347" s="576">
        <v>242</v>
      </c>
      <c r="DD347" s="389">
        <v>18</v>
      </c>
      <c r="DE347" s="390">
        <v>20</v>
      </c>
      <c r="DF347" s="390">
        <v>20</v>
      </c>
      <c r="DG347" s="390">
        <v>12</v>
      </c>
      <c r="DH347" s="390">
        <f t="shared" si="845"/>
        <v>16</v>
      </c>
      <c r="DI347" s="390"/>
      <c r="DJ347" s="390"/>
      <c r="DK347" s="390"/>
      <c r="DL347" s="390"/>
      <c r="DM347" s="390"/>
      <c r="DN347" s="390"/>
      <c r="DO347" s="390"/>
      <c r="DP347" s="391">
        <f t="shared" si="846"/>
        <v>86</v>
      </c>
      <c r="DQ347" s="376"/>
      <c r="DR347" s="376"/>
      <c r="DS347" s="385">
        <v>4</v>
      </c>
      <c r="DT347" s="385">
        <v>4</v>
      </c>
      <c r="DU347" s="385">
        <v>1955</v>
      </c>
      <c r="DV347" s="385" t="s">
        <v>2620</v>
      </c>
      <c r="DW347" s="385">
        <v>71</v>
      </c>
      <c r="DX347" s="385" t="s">
        <v>2686</v>
      </c>
      <c r="DY347" s="385">
        <v>0</v>
      </c>
      <c r="DZ347" s="14">
        <v>46837</v>
      </c>
      <c r="EA347" s="426"/>
      <c r="EB347" s="398">
        <v>16</v>
      </c>
      <c r="EC347" s="398" t="s">
        <v>1376</v>
      </c>
      <c r="ED347" s="398" t="s">
        <v>1374</v>
      </c>
      <c r="EF347" s="601">
        <f t="shared" si="847"/>
        <v>426</v>
      </c>
      <c r="EG347" s="597">
        <f t="shared" si="848"/>
        <v>30</v>
      </c>
      <c r="EI347" s="605">
        <f t="shared" si="828"/>
        <v>442</v>
      </c>
    </row>
    <row r="348" spans="1:139" s="372" customFormat="1" ht="16.149999999999999" hidden="1" customHeight="1">
      <c r="A348" s="573" t="s">
        <v>1383</v>
      </c>
      <c r="B348" s="407" t="s">
        <v>2064</v>
      </c>
      <c r="C348" s="407" t="s">
        <v>2064</v>
      </c>
      <c r="D348" s="393" t="s">
        <v>2015</v>
      </c>
      <c r="E348" s="393" t="s">
        <v>341</v>
      </c>
      <c r="F348" s="393"/>
      <c r="G348" s="393">
        <v>98</v>
      </c>
      <c r="H348" s="393" t="s">
        <v>2063</v>
      </c>
      <c r="I348" s="393" t="s">
        <v>2065</v>
      </c>
      <c r="J348" s="393" t="s">
        <v>105</v>
      </c>
      <c r="K348" s="393"/>
      <c r="L348" s="393" t="s">
        <v>47</v>
      </c>
      <c r="M348" s="396">
        <v>45658</v>
      </c>
      <c r="N348" s="392" t="s">
        <v>2055</v>
      </c>
      <c r="O348" s="408">
        <v>3</v>
      </c>
      <c r="P348" s="14">
        <v>49062</v>
      </c>
      <c r="Q348" s="14">
        <v>49062</v>
      </c>
      <c r="R348" s="576">
        <v>67</v>
      </c>
      <c r="S348" s="391">
        <v>22</v>
      </c>
      <c r="T348" s="382">
        <v>2</v>
      </c>
      <c r="U348" s="382">
        <v>203</v>
      </c>
      <c r="V348" s="423">
        <v>0</v>
      </c>
      <c r="W348" s="1882">
        <v>10</v>
      </c>
      <c r="X348" s="382">
        <f t="shared" si="850"/>
        <v>193</v>
      </c>
      <c r="Y348" s="423">
        <v>0</v>
      </c>
      <c r="Z348" s="1882">
        <v>20</v>
      </c>
      <c r="AA348" s="382">
        <f t="shared" si="834"/>
        <v>173</v>
      </c>
      <c r="AB348" s="423">
        <v>0</v>
      </c>
      <c r="AC348" s="1882">
        <v>57</v>
      </c>
      <c r="AD348" s="569">
        <v>1.875</v>
      </c>
      <c r="AE348" s="569">
        <v>1.875</v>
      </c>
      <c r="AF348" s="382">
        <f t="shared" si="858"/>
        <v>74.375</v>
      </c>
      <c r="AG348" s="382">
        <f t="shared" si="858"/>
        <v>73.875</v>
      </c>
      <c r="AH348" s="382">
        <f t="shared" si="858"/>
        <v>42.625</v>
      </c>
      <c r="AI348" s="382">
        <f t="shared" si="858"/>
        <v>24.125</v>
      </c>
      <c r="AJ348" s="382">
        <f t="shared" si="858"/>
        <v>30.75</v>
      </c>
      <c r="AK348" s="382">
        <f t="shared" si="859"/>
        <v>36.375</v>
      </c>
      <c r="AL348" s="382">
        <f t="shared" si="859"/>
        <v>38.5</v>
      </c>
      <c r="AM348" s="382">
        <f t="shared" si="859"/>
        <v>55.875</v>
      </c>
      <c r="AN348" s="453">
        <f>IF($AD348&lt;=1,$AD348*BP348,IF($AD348&lt;=2,BP348+(($AD348-1)*BQ348),BP348+BQ348+BR348))</f>
        <v>78.625</v>
      </c>
      <c r="AO348" s="457">
        <f>ROUND(IF(BA348-BG348-AF348&gt;0,0,AF348+BG348-BA348),0)</f>
        <v>0</v>
      </c>
      <c r="AP348" s="455">
        <f t="shared" si="860"/>
        <v>29</v>
      </c>
      <c r="AQ348" s="383">
        <f t="shared" si="860"/>
        <v>14</v>
      </c>
      <c r="AR348" s="383">
        <f t="shared" si="860"/>
        <v>14</v>
      </c>
      <c r="AS348" s="383">
        <f t="shared" si="860"/>
        <v>18</v>
      </c>
      <c r="AT348" s="383">
        <f t="shared" si="860"/>
        <v>20</v>
      </c>
      <c r="AU348" s="383">
        <f t="shared" si="860"/>
        <v>21</v>
      </c>
      <c r="AV348" s="383">
        <f t="shared" si="860"/>
        <v>38</v>
      </c>
      <c r="AW348" s="383">
        <f t="shared" si="860"/>
        <v>43</v>
      </c>
      <c r="AX348" s="383">
        <f t="shared" si="835"/>
        <v>203</v>
      </c>
      <c r="AY348" s="383"/>
      <c r="AZ348" s="383">
        <f t="shared" si="849"/>
        <v>0</v>
      </c>
      <c r="BA348" s="382">
        <f t="shared" si="836"/>
        <v>116</v>
      </c>
      <c r="BB348" s="423">
        <v>0</v>
      </c>
      <c r="BC348" s="506">
        <f t="shared" si="829"/>
        <v>10</v>
      </c>
      <c r="BD348" s="382">
        <f t="shared" si="830"/>
        <v>20</v>
      </c>
      <c r="BE348" s="453">
        <f t="shared" si="831"/>
        <v>57</v>
      </c>
      <c r="BF348" s="382">
        <f t="shared" si="837"/>
        <v>0</v>
      </c>
      <c r="BG348" s="1882">
        <v>36</v>
      </c>
      <c r="BH348" s="1882">
        <v>35</v>
      </c>
      <c r="BI348" s="1882">
        <v>45</v>
      </c>
      <c r="BJ348" s="1882">
        <v>33</v>
      </c>
      <c r="BK348" s="1882">
        <v>11</v>
      </c>
      <c r="BL348" s="1882">
        <v>15</v>
      </c>
      <c r="BM348" s="1882">
        <v>18</v>
      </c>
      <c r="BN348" s="1882">
        <v>21</v>
      </c>
      <c r="BO348" s="1882">
        <v>20</v>
      </c>
      <c r="BP348" s="1882">
        <v>41</v>
      </c>
      <c r="BQ348" s="1882">
        <v>43</v>
      </c>
      <c r="BR348" s="1882">
        <v>46</v>
      </c>
      <c r="BS348" s="1882">
        <v>49</v>
      </c>
      <c r="BT348" s="13"/>
      <c r="BU348" s="384">
        <f t="shared" si="838"/>
        <v>7</v>
      </c>
      <c r="BV348" s="385">
        <f t="shared" si="839"/>
        <v>5.1238938053097343</v>
      </c>
      <c r="BW348" s="386">
        <f t="shared" si="840"/>
        <v>4.0546875</v>
      </c>
      <c r="BX348" s="3"/>
      <c r="BY348" s="387">
        <f t="shared" si="832"/>
        <v>203</v>
      </c>
      <c r="BZ348" s="382">
        <f t="shared" si="841"/>
        <v>193</v>
      </c>
      <c r="CA348" s="382">
        <f t="shared" si="842"/>
        <v>173</v>
      </c>
      <c r="CB348" s="382">
        <f t="shared" si="843"/>
        <v>116</v>
      </c>
      <c r="CC348" s="382">
        <f t="shared" si="861"/>
        <v>80</v>
      </c>
      <c r="CD348" s="382">
        <f t="shared" si="862"/>
        <v>74</v>
      </c>
      <c r="CE348" s="382">
        <f t="shared" si="863"/>
        <v>43</v>
      </c>
      <c r="CF348" s="382">
        <f t="shared" si="864"/>
        <v>24</v>
      </c>
      <c r="CG348" s="382">
        <f t="shared" si="865"/>
        <v>31</v>
      </c>
      <c r="CH348" s="382">
        <f t="shared" si="866"/>
        <v>36</v>
      </c>
      <c r="CI348" s="382">
        <f t="shared" si="867"/>
        <v>39</v>
      </c>
      <c r="CJ348" s="382">
        <f t="shared" si="868"/>
        <v>56</v>
      </c>
      <c r="CK348" s="388">
        <f t="shared" si="869"/>
        <v>79</v>
      </c>
      <c r="CL348" s="3"/>
      <c r="CM348" s="384">
        <f t="shared" si="833"/>
        <v>0</v>
      </c>
      <c r="CN348" s="385">
        <f t="shared" si="844"/>
        <v>0</v>
      </c>
      <c r="CO348" s="385">
        <f>AB348</f>
        <v>0</v>
      </c>
      <c r="CP348" s="385">
        <f t="shared" si="870"/>
        <v>0</v>
      </c>
      <c r="CQ348" s="385">
        <f t="shared" si="870"/>
        <v>29</v>
      </c>
      <c r="CR348" s="385">
        <f t="shared" si="870"/>
        <v>14</v>
      </c>
      <c r="CS348" s="385">
        <f t="shared" si="870"/>
        <v>14</v>
      </c>
      <c r="CT348" s="385">
        <f t="shared" si="870"/>
        <v>18</v>
      </c>
      <c r="CU348" s="385">
        <f t="shared" si="870"/>
        <v>20</v>
      </c>
      <c r="CV348" s="385">
        <f t="shared" si="870"/>
        <v>21</v>
      </c>
      <c r="CW348" s="385">
        <f t="shared" si="870"/>
        <v>38</v>
      </c>
      <c r="CX348" s="386">
        <f t="shared" si="857"/>
        <v>43</v>
      </c>
      <c r="CY348" s="3"/>
      <c r="CZ348" s="586"/>
      <c r="DA348" s="582"/>
      <c r="DB348" s="391"/>
      <c r="DC348" s="576">
        <v>67</v>
      </c>
      <c r="DD348" s="389">
        <v>0</v>
      </c>
      <c r="DE348" s="390">
        <v>4</v>
      </c>
      <c r="DF348" s="390">
        <v>14</v>
      </c>
      <c r="DG348" s="390">
        <v>2</v>
      </c>
      <c r="DH348" s="390">
        <f t="shared" si="845"/>
        <v>2</v>
      </c>
      <c r="DI348" s="390"/>
      <c r="DJ348" s="390"/>
      <c r="DK348" s="390"/>
      <c r="DL348" s="390"/>
      <c r="DM348" s="390"/>
      <c r="DN348" s="390"/>
      <c r="DO348" s="390"/>
      <c r="DP348" s="391">
        <f t="shared" si="846"/>
        <v>22</v>
      </c>
      <c r="DQ348" s="376"/>
      <c r="DR348" s="376"/>
      <c r="DS348" s="385">
        <v>4</v>
      </c>
      <c r="DT348" s="385">
        <v>4</v>
      </c>
      <c r="DU348" s="385">
        <v>1894</v>
      </c>
      <c r="DV348" s="385" t="s">
        <v>2620</v>
      </c>
      <c r="DW348" s="385">
        <v>71</v>
      </c>
      <c r="DX348" s="385" t="s">
        <v>2686</v>
      </c>
      <c r="DY348" s="385">
        <v>0</v>
      </c>
      <c r="DZ348" s="14">
        <v>49062</v>
      </c>
      <c r="EA348" s="426"/>
      <c r="EB348" s="398">
        <v>16</v>
      </c>
      <c r="EC348" s="398" t="s">
        <v>1376</v>
      </c>
      <c r="ED348" s="398" t="s">
        <v>1374</v>
      </c>
      <c r="EF348" s="601">
        <f t="shared" si="847"/>
        <v>609</v>
      </c>
      <c r="EG348" s="597">
        <f t="shared" si="848"/>
        <v>10</v>
      </c>
      <c r="EI348" s="605">
        <f t="shared" si="828"/>
        <v>205</v>
      </c>
    </row>
    <row r="349" spans="1:139" s="372" customFormat="1" ht="16.149999999999999" hidden="1" customHeight="1">
      <c r="A349" s="573" t="s">
        <v>1382</v>
      </c>
      <c r="B349" s="407" t="s">
        <v>2021</v>
      </c>
      <c r="C349" s="530" t="s">
        <v>2021</v>
      </c>
      <c r="D349" s="393" t="s">
        <v>2015</v>
      </c>
      <c r="E349" s="393" t="s">
        <v>2050</v>
      </c>
      <c r="F349" s="393"/>
      <c r="G349" s="393">
        <v>97</v>
      </c>
      <c r="H349" s="393" t="s">
        <v>2186</v>
      </c>
      <c r="I349" s="393" t="s">
        <v>2065</v>
      </c>
      <c r="J349" s="393" t="s">
        <v>48</v>
      </c>
      <c r="K349" s="393"/>
      <c r="L349" s="393" t="s">
        <v>47</v>
      </c>
      <c r="M349" s="396">
        <v>45658</v>
      </c>
      <c r="N349" s="392" t="s">
        <v>2055</v>
      </c>
      <c r="O349" s="408">
        <v>3</v>
      </c>
      <c r="P349" s="14">
        <v>51538</v>
      </c>
      <c r="Q349" s="14">
        <v>51538</v>
      </c>
      <c r="R349" s="576">
        <v>3653</v>
      </c>
      <c r="S349" s="391">
        <v>936</v>
      </c>
      <c r="T349" s="382">
        <v>143</v>
      </c>
      <c r="U349" s="382">
        <v>446</v>
      </c>
      <c r="V349" s="423">
        <v>874</v>
      </c>
      <c r="W349" s="1882">
        <v>300</v>
      </c>
      <c r="X349" s="382">
        <f t="shared" si="850"/>
        <v>1020</v>
      </c>
      <c r="Y349" s="423">
        <v>287</v>
      </c>
      <c r="Z349" s="1882">
        <v>300</v>
      </c>
      <c r="AA349" s="382">
        <f t="shared" si="834"/>
        <v>1007</v>
      </c>
      <c r="AB349" s="423">
        <v>0</v>
      </c>
      <c r="AC349" s="1882">
        <v>350</v>
      </c>
      <c r="AD349" s="569">
        <v>1.875</v>
      </c>
      <c r="AE349" s="569">
        <v>1.875</v>
      </c>
      <c r="AF349" s="382">
        <f>IF($AD349&lt;=1,$AD349*BG349,IF($AD349&lt;=2,BG349+(($AD349-1)*BH349),BG349+BH349+BI349))</f>
        <v>750</v>
      </c>
      <c r="AG349" s="382">
        <f>IF($AD349&lt;=1,$AD349*BH349,IF($AD349&lt;=2,BH349+(($AD349-1)*BI349),BH349+BI349+BJ349))</f>
        <v>854.125</v>
      </c>
      <c r="AH349" s="382">
        <f>IF($AD349&lt;=1,$AD349*BI349,IF($AD349&lt;=2,BI349+(($AD349-1)*BJ349),BI349+BJ349+BK349))</f>
        <v>1044</v>
      </c>
      <c r="AI349" s="382">
        <f>IF($AD349&lt;=1,$AD349*BJ349,IF($AD349&lt;=2,BJ349+(($AD349-1)*BK349),BJ349+BK349+BL349))</f>
        <v>763.625</v>
      </c>
      <c r="AJ349" s="382">
        <f>IF($AD349&lt;=1,$AD349*BK349,IF($AD349&lt;=2,BK349+(($AD349-1)*BL349),BK349+BL349+BM349))</f>
        <v>415.375</v>
      </c>
      <c r="AK349" s="382">
        <f>IF($AE349&lt;=1,$AE349*BL349,IF($AE349&lt;=2,BL349+(($AE349-1)*BM349),BL349+BM349+BN349))</f>
        <v>530.5</v>
      </c>
      <c r="AL349" s="382">
        <f>IF($AE349&lt;=1,$AE349*BM349,IF($AE349&lt;=2,BM349+(($AE349-1)*BN349),BM349+BN349+BO349))</f>
        <v>617.75</v>
      </c>
      <c r="AM349" s="382">
        <f>IF($AE349&lt;=1,$AE349*BN349,IF($AE349&lt;=2,BN349+(($AE349-1)*BO349),BN349+BO349+BP349))</f>
        <v>660.25</v>
      </c>
      <c r="AN349" s="453">
        <f>IF($AD349&lt;=1,$AD349*BO349,IF($AD349&lt;=2,BO349+(($AD349-1)*BP349),BO349+BP349+BQ349))</f>
        <v>612.5</v>
      </c>
      <c r="AO349" s="457">
        <f>ROUND(IF(AA349-AC349-AF349&gt;0,0,AF349+AC349-AA349),0)</f>
        <v>93</v>
      </c>
      <c r="AP349" s="455">
        <f t="shared" ref="AP349:AW349" si="871">ROUND(IF(CB349-AG349-BG349&gt;0,0,BG349+AG349-CB349),0)</f>
        <v>504</v>
      </c>
      <c r="AQ349" s="383">
        <f t="shared" si="871"/>
        <v>590</v>
      </c>
      <c r="AR349" s="383">
        <f t="shared" si="871"/>
        <v>239</v>
      </c>
      <c r="AS349" s="383">
        <f t="shared" si="871"/>
        <v>251</v>
      </c>
      <c r="AT349" s="383">
        <f t="shared" si="871"/>
        <v>303</v>
      </c>
      <c r="AU349" s="383">
        <f t="shared" si="871"/>
        <v>348</v>
      </c>
      <c r="AV349" s="383">
        <f t="shared" si="871"/>
        <v>350</v>
      </c>
      <c r="AW349" s="383">
        <f t="shared" si="871"/>
        <v>307</v>
      </c>
      <c r="AX349" s="383">
        <f t="shared" si="835"/>
        <v>1607</v>
      </c>
      <c r="AY349" s="383"/>
      <c r="AZ349" s="383">
        <f t="shared" si="849"/>
        <v>93</v>
      </c>
      <c r="BA349" s="382">
        <f t="shared" si="836"/>
        <v>657</v>
      </c>
      <c r="BB349" s="423">
        <v>0</v>
      </c>
      <c r="BC349" s="506">
        <f t="shared" si="829"/>
        <v>300</v>
      </c>
      <c r="BD349" s="382">
        <f t="shared" si="830"/>
        <v>300</v>
      </c>
      <c r="BE349" s="453">
        <f t="shared" si="831"/>
        <v>350</v>
      </c>
      <c r="BF349" s="382">
        <f t="shared" si="837"/>
        <v>-1823</v>
      </c>
      <c r="BG349" s="1882">
        <v>400</v>
      </c>
      <c r="BH349" s="1882">
        <v>400</v>
      </c>
      <c r="BI349" s="1882">
        <v>519</v>
      </c>
      <c r="BJ349" s="1882">
        <v>600</v>
      </c>
      <c r="BK349" s="1882">
        <v>187</v>
      </c>
      <c r="BL349" s="1882">
        <v>261</v>
      </c>
      <c r="BM349" s="1882">
        <v>308</v>
      </c>
      <c r="BN349" s="1882">
        <v>354</v>
      </c>
      <c r="BO349" s="1882">
        <v>350</v>
      </c>
      <c r="BP349" s="1882">
        <v>300</v>
      </c>
      <c r="BQ349" s="1882">
        <v>369</v>
      </c>
      <c r="BR349" s="1882">
        <v>395</v>
      </c>
      <c r="BS349" s="1882">
        <v>423</v>
      </c>
      <c r="BT349" s="13"/>
      <c r="BU349" s="384">
        <f t="shared" si="838"/>
        <v>1.4866666666666668</v>
      </c>
      <c r="BV349" s="385">
        <f t="shared" si="839"/>
        <v>2.9249999999999998</v>
      </c>
      <c r="BW349" s="386">
        <f t="shared" si="840"/>
        <v>2.6425000000000001</v>
      </c>
      <c r="BX349" s="3"/>
      <c r="BY349" s="387">
        <f t="shared" si="832"/>
        <v>446</v>
      </c>
      <c r="BZ349" s="382">
        <f t="shared" si="841"/>
        <v>1020</v>
      </c>
      <c r="CA349" s="382">
        <f t="shared" si="842"/>
        <v>1007</v>
      </c>
      <c r="CB349" s="382">
        <f t="shared" si="843"/>
        <v>750</v>
      </c>
      <c r="CC349" s="382">
        <f t="shared" si="861"/>
        <v>854</v>
      </c>
      <c r="CD349" s="382">
        <f t="shared" si="862"/>
        <v>1044</v>
      </c>
      <c r="CE349" s="382">
        <f t="shared" si="863"/>
        <v>764</v>
      </c>
      <c r="CF349" s="382">
        <f t="shared" si="864"/>
        <v>415</v>
      </c>
      <c r="CG349" s="382">
        <f t="shared" si="865"/>
        <v>531</v>
      </c>
      <c r="CH349" s="382">
        <f t="shared" si="866"/>
        <v>618</v>
      </c>
      <c r="CI349" s="382">
        <f t="shared" si="867"/>
        <v>660</v>
      </c>
      <c r="CJ349" s="382">
        <f t="shared" si="868"/>
        <v>613</v>
      </c>
      <c r="CK349" s="388">
        <f t="shared" si="869"/>
        <v>570</v>
      </c>
      <c r="CL349" s="3"/>
      <c r="CM349" s="384">
        <f t="shared" si="833"/>
        <v>874</v>
      </c>
      <c r="CN349" s="385">
        <f t="shared" si="844"/>
        <v>287</v>
      </c>
      <c r="CO349" s="385">
        <f t="shared" ref="CO349:CW349" si="872">AO349</f>
        <v>93</v>
      </c>
      <c r="CP349" s="385">
        <f t="shared" si="872"/>
        <v>504</v>
      </c>
      <c r="CQ349" s="385">
        <f t="shared" si="872"/>
        <v>590</v>
      </c>
      <c r="CR349" s="385">
        <f t="shared" si="872"/>
        <v>239</v>
      </c>
      <c r="CS349" s="385">
        <f t="shared" si="872"/>
        <v>251</v>
      </c>
      <c r="CT349" s="385">
        <f t="shared" si="872"/>
        <v>303</v>
      </c>
      <c r="CU349" s="385">
        <f t="shared" si="872"/>
        <v>348</v>
      </c>
      <c r="CV349" s="385">
        <f t="shared" si="872"/>
        <v>350</v>
      </c>
      <c r="CW349" s="385">
        <f t="shared" si="872"/>
        <v>307</v>
      </c>
      <c r="CX349" s="386">
        <f t="shared" si="857"/>
        <v>307</v>
      </c>
      <c r="CY349" s="3"/>
      <c r="CZ349" s="586"/>
      <c r="DA349" s="582"/>
      <c r="DB349" s="391"/>
      <c r="DC349" s="576">
        <v>3653</v>
      </c>
      <c r="DD349" s="389">
        <v>53</v>
      </c>
      <c r="DE349" s="390">
        <v>315</v>
      </c>
      <c r="DF349" s="390">
        <v>138</v>
      </c>
      <c r="DG349" s="390">
        <v>287</v>
      </c>
      <c r="DH349" s="390">
        <f t="shared" si="845"/>
        <v>143</v>
      </c>
      <c r="DI349" s="390"/>
      <c r="DJ349" s="390"/>
      <c r="DK349" s="390"/>
      <c r="DL349" s="390"/>
      <c r="DM349" s="390"/>
      <c r="DN349" s="390"/>
      <c r="DO349" s="390"/>
      <c r="DP349" s="391">
        <f t="shared" si="846"/>
        <v>936</v>
      </c>
      <c r="DQ349" s="376"/>
      <c r="DR349" s="376"/>
      <c r="DS349" s="385">
        <v>4</v>
      </c>
      <c r="DT349" s="385">
        <v>4</v>
      </c>
      <c r="DU349" s="385">
        <v>1895</v>
      </c>
      <c r="DV349" s="385" t="s">
        <v>2620</v>
      </c>
      <c r="DW349" s="385">
        <v>71</v>
      </c>
      <c r="DX349" s="385" t="s">
        <v>2686</v>
      </c>
      <c r="DY349" s="385">
        <v>0</v>
      </c>
      <c r="DZ349" s="14">
        <v>51538</v>
      </c>
      <c r="EA349" s="426"/>
      <c r="EB349" s="398">
        <v>17</v>
      </c>
      <c r="EC349" s="398" t="s">
        <v>1369</v>
      </c>
      <c r="ED349" s="398" t="s">
        <v>1370</v>
      </c>
      <c r="EF349" s="601">
        <f t="shared" si="847"/>
        <v>44.599999999999994</v>
      </c>
      <c r="EG349" s="597">
        <f t="shared" si="848"/>
        <v>300</v>
      </c>
      <c r="EI349" s="605">
        <f t="shared" si="828"/>
        <v>1750</v>
      </c>
    </row>
    <row r="350" spans="1:139" s="372" customFormat="1" ht="16.149999999999999" hidden="1" customHeight="1">
      <c r="A350" s="573" t="s">
        <v>1383</v>
      </c>
      <c r="B350" s="511" t="s">
        <v>2163</v>
      </c>
      <c r="C350" s="512" t="s">
        <v>2162</v>
      </c>
      <c r="D350" s="513" t="s">
        <v>2015</v>
      </c>
      <c r="E350" s="513" t="s">
        <v>564</v>
      </c>
      <c r="F350" s="513" t="s">
        <v>2164</v>
      </c>
      <c r="G350" s="513">
        <v>98</v>
      </c>
      <c r="H350" s="513" t="s">
        <v>2189</v>
      </c>
      <c r="I350" s="513" t="s">
        <v>2065</v>
      </c>
      <c r="J350" s="513" t="s">
        <v>105</v>
      </c>
      <c r="K350" s="393"/>
      <c r="L350" s="393" t="s">
        <v>47</v>
      </c>
      <c r="M350" s="526" t="s">
        <v>2149</v>
      </c>
      <c r="N350" s="392" t="s">
        <v>2055</v>
      </c>
      <c r="O350" s="408">
        <v>3</v>
      </c>
      <c r="P350" s="14">
        <v>0</v>
      </c>
      <c r="Q350" s="14">
        <v>0</v>
      </c>
      <c r="R350" s="576">
        <v>0</v>
      </c>
      <c r="S350" s="391">
        <v>0</v>
      </c>
      <c r="T350" s="382">
        <v>0</v>
      </c>
      <c r="U350" s="382">
        <v>0</v>
      </c>
      <c r="V350" s="423">
        <v>0</v>
      </c>
      <c r="W350" s="1882">
        <v>0</v>
      </c>
      <c r="X350" s="382">
        <f t="shared" si="850"/>
        <v>0</v>
      </c>
      <c r="Y350" s="423">
        <v>0</v>
      </c>
      <c r="Z350" s="1882">
        <v>0</v>
      </c>
      <c r="AA350" s="382">
        <f t="shared" si="834"/>
        <v>0</v>
      </c>
      <c r="AB350" s="423">
        <v>0</v>
      </c>
      <c r="AC350" s="1882">
        <v>0</v>
      </c>
      <c r="AD350" s="569">
        <v>1.875</v>
      </c>
      <c r="AE350" s="569">
        <v>1.875</v>
      </c>
      <c r="AF350" s="382">
        <f>IF($AD350&lt;=1,$AD350*BH350,IF($AD350&lt;=2,BH350+(($AD350-1)*BI350),BH350+BI350+BJ350))</f>
        <v>0</v>
      </c>
      <c r="AG350" s="382">
        <f>IF($AD350&lt;=1,$AD350*BI350,IF($AD350&lt;=2,BI350+(($AD350-1)*BJ350),BI350+BJ350+BK350))</f>
        <v>0</v>
      </c>
      <c r="AH350" s="382">
        <f>IF($AD350&lt;=1,$AD350*BJ350,IF($AD350&lt;=2,BJ350+(($AD350-1)*BK350),BJ350+BK350+BL350))</f>
        <v>0</v>
      </c>
      <c r="AI350" s="382">
        <f>IF($AD350&lt;=1,$AD350*BK350,IF($AD350&lt;=2,BK350+(($AD350-1)*BL350),BK350+BL350+BM350))</f>
        <v>0</v>
      </c>
      <c r="AJ350" s="382">
        <f>IF($AD350&lt;=1,$AD350*BL350,IF($AD350&lt;=2,BL350+(($AD350-1)*BM350),BL350+BM350+BN350))</f>
        <v>0</v>
      </c>
      <c r="AK350" s="382">
        <f>IF($AE350&lt;=1,$AE350*BM350,IF($AE350&lt;=2,BM350+(($AE350-1)*BN350),BM350+BN350+BO350))</f>
        <v>131.25</v>
      </c>
      <c r="AL350" s="382">
        <f>IF($AE350&lt;=1,$AE350*BN350,IF($AE350&lt;=2,BN350+(($AE350-1)*BO350),BN350+BO350+BP350))</f>
        <v>150</v>
      </c>
      <c r="AM350" s="382">
        <f>IF($AE350&lt;=1,$AE350*BO350,IF($AE350&lt;=2,BO350+(($AE350-1)*BP350),BO350+BP350+BQ350))</f>
        <v>0</v>
      </c>
      <c r="AN350" s="453">
        <f>IF($AD350&lt;=1,$AD350*BP350,IF($AD350&lt;=2,BP350+(($AD350-1)*BQ350),BP350+BQ350+BR350))</f>
        <v>0</v>
      </c>
      <c r="AO350" s="457">
        <f>ROUND(IF(BA350-BG350-AF350&gt;0,0,AF350+BG350-BA350),0)</f>
        <v>0</v>
      </c>
      <c r="AP350" s="455">
        <f t="shared" ref="AP350:AW350" si="873">ROUND(IF(CC350-BH350-AG350&gt;0,0,AG350+BH350-CC350),0)</f>
        <v>0</v>
      </c>
      <c r="AQ350" s="383">
        <f t="shared" si="873"/>
        <v>0</v>
      </c>
      <c r="AR350" s="383">
        <f t="shared" si="873"/>
        <v>0</v>
      </c>
      <c r="AS350" s="383">
        <f t="shared" si="873"/>
        <v>0</v>
      </c>
      <c r="AT350" s="383">
        <f t="shared" si="873"/>
        <v>131</v>
      </c>
      <c r="AU350" s="383">
        <f t="shared" si="873"/>
        <v>19</v>
      </c>
      <c r="AV350" s="383">
        <f t="shared" si="873"/>
        <v>0</v>
      </c>
      <c r="AW350" s="383">
        <f t="shared" si="873"/>
        <v>0</v>
      </c>
      <c r="AX350" s="383">
        <f t="shared" si="835"/>
        <v>0</v>
      </c>
      <c r="AY350" s="383"/>
      <c r="AZ350" s="383">
        <f t="shared" si="849"/>
        <v>0</v>
      </c>
      <c r="BA350" s="382">
        <f t="shared" si="836"/>
        <v>0</v>
      </c>
      <c r="BB350" s="423">
        <v>0</v>
      </c>
      <c r="BC350" s="506">
        <f t="shared" si="829"/>
        <v>0</v>
      </c>
      <c r="BD350" s="382">
        <f t="shared" si="830"/>
        <v>0</v>
      </c>
      <c r="BE350" s="453">
        <f t="shared" si="831"/>
        <v>0</v>
      </c>
      <c r="BF350" s="382">
        <f t="shared" si="837"/>
        <v>0</v>
      </c>
      <c r="BG350" s="1882">
        <v>0</v>
      </c>
      <c r="BH350" s="1882">
        <v>0</v>
      </c>
      <c r="BI350" s="1882">
        <v>0</v>
      </c>
      <c r="BJ350" s="1882">
        <v>0</v>
      </c>
      <c r="BK350" s="1882">
        <v>0</v>
      </c>
      <c r="BL350" s="1882">
        <v>0</v>
      </c>
      <c r="BM350" s="1882">
        <v>0</v>
      </c>
      <c r="BN350" s="1882">
        <v>150</v>
      </c>
      <c r="BO350" s="1882">
        <v>0</v>
      </c>
      <c r="BP350" s="1882">
        <v>0</v>
      </c>
      <c r="BQ350" s="1882">
        <v>0</v>
      </c>
      <c r="BR350" s="1882">
        <v>0</v>
      </c>
      <c r="BS350" s="1882">
        <v>0</v>
      </c>
      <c r="BT350" s="13"/>
      <c r="BU350" s="384">
        <f t="shared" si="838"/>
        <v>0</v>
      </c>
      <c r="BV350" s="385">
        <f t="shared" si="839"/>
        <v>0</v>
      </c>
      <c r="BW350" s="386">
        <f t="shared" si="840"/>
        <v>0</v>
      </c>
      <c r="BX350" s="3"/>
      <c r="BY350" s="387">
        <f t="shared" si="832"/>
        <v>0</v>
      </c>
      <c r="BZ350" s="382">
        <f t="shared" si="841"/>
        <v>0</v>
      </c>
      <c r="CA350" s="382">
        <f t="shared" si="842"/>
        <v>0</v>
      </c>
      <c r="CB350" s="382">
        <f t="shared" si="843"/>
        <v>0</v>
      </c>
      <c r="CC350" s="382">
        <f t="shared" si="861"/>
        <v>0</v>
      </c>
      <c r="CD350" s="382">
        <f t="shared" si="862"/>
        <v>0</v>
      </c>
      <c r="CE350" s="382">
        <f t="shared" si="863"/>
        <v>0</v>
      </c>
      <c r="CF350" s="382">
        <f t="shared" si="864"/>
        <v>0</v>
      </c>
      <c r="CG350" s="382">
        <f t="shared" si="865"/>
        <v>0</v>
      </c>
      <c r="CH350" s="382">
        <f t="shared" si="866"/>
        <v>131</v>
      </c>
      <c r="CI350" s="382">
        <f t="shared" si="867"/>
        <v>150</v>
      </c>
      <c r="CJ350" s="382">
        <f t="shared" si="868"/>
        <v>0</v>
      </c>
      <c r="CK350" s="388">
        <f t="shared" si="869"/>
        <v>0</v>
      </c>
      <c r="CL350" s="3"/>
      <c r="CM350" s="384">
        <f t="shared" si="833"/>
        <v>0</v>
      </c>
      <c r="CN350" s="385">
        <f t="shared" si="844"/>
        <v>0</v>
      </c>
      <c r="CO350" s="385">
        <f>AB350</f>
        <v>0</v>
      </c>
      <c r="CP350" s="385">
        <f t="shared" ref="CP350:CW350" si="874">AO350</f>
        <v>0</v>
      </c>
      <c r="CQ350" s="385">
        <f t="shared" si="874"/>
        <v>0</v>
      </c>
      <c r="CR350" s="385">
        <f t="shared" si="874"/>
        <v>0</v>
      </c>
      <c r="CS350" s="385">
        <f t="shared" si="874"/>
        <v>0</v>
      </c>
      <c r="CT350" s="385">
        <f t="shared" si="874"/>
        <v>0</v>
      </c>
      <c r="CU350" s="385">
        <f t="shared" si="874"/>
        <v>131</v>
      </c>
      <c r="CV350" s="385">
        <f t="shared" si="874"/>
        <v>19</v>
      </c>
      <c r="CW350" s="385">
        <f t="shared" si="874"/>
        <v>0</v>
      </c>
      <c r="CX350" s="386">
        <f t="shared" si="857"/>
        <v>0</v>
      </c>
      <c r="CY350" s="3"/>
      <c r="CZ350" s="586"/>
      <c r="DA350" s="582"/>
      <c r="DB350" s="391"/>
      <c r="DC350" s="576">
        <v>0</v>
      </c>
      <c r="DD350" s="389">
        <v>0</v>
      </c>
      <c r="DE350" s="390">
        <v>0</v>
      </c>
      <c r="DF350" s="390">
        <v>0</v>
      </c>
      <c r="DG350" s="390">
        <v>0</v>
      </c>
      <c r="DH350" s="390">
        <f t="shared" si="845"/>
        <v>0</v>
      </c>
      <c r="DI350" s="390"/>
      <c r="DJ350" s="390"/>
      <c r="DK350" s="390"/>
      <c r="DL350" s="390"/>
      <c r="DM350" s="390"/>
      <c r="DN350" s="390"/>
      <c r="DO350" s="390"/>
      <c r="DP350" s="391">
        <f t="shared" si="846"/>
        <v>0</v>
      </c>
      <c r="DQ350" s="376"/>
      <c r="DR350" s="376"/>
      <c r="DS350" s="385">
        <v>4</v>
      </c>
      <c r="DT350" s="385">
        <v>4</v>
      </c>
      <c r="DU350" s="385">
        <v>2050</v>
      </c>
      <c r="DV350" s="385" t="s">
        <v>2669</v>
      </c>
      <c r="DW350" s="385" t="s">
        <v>2669</v>
      </c>
      <c r="DX350" s="385" t="s">
        <v>2669</v>
      </c>
      <c r="DY350" s="385">
        <v>0</v>
      </c>
      <c r="DZ350" s="14">
        <v>0</v>
      </c>
      <c r="EA350" s="426"/>
      <c r="EB350" s="398">
        <v>16</v>
      </c>
      <c r="EC350" s="398" t="s">
        <v>1376</v>
      </c>
      <c r="ED350" s="398" t="s">
        <v>1374</v>
      </c>
      <c r="EF350" s="601" t="str">
        <f t="shared" si="847"/>
        <v>ok</v>
      </c>
      <c r="EG350" s="597">
        <f t="shared" si="848"/>
        <v>0</v>
      </c>
      <c r="EI350" s="605">
        <f t="shared" si="828"/>
        <v>0</v>
      </c>
    </row>
    <row r="351" spans="1:139" s="372" customFormat="1" ht="16.149999999999999" hidden="1" customHeight="1">
      <c r="A351" s="573" t="s">
        <v>1382</v>
      </c>
      <c r="B351" s="407" t="s">
        <v>2022</v>
      </c>
      <c r="C351" s="530" t="s">
        <v>2022</v>
      </c>
      <c r="D351" s="393" t="s">
        <v>2015</v>
      </c>
      <c r="E351" s="393" t="s">
        <v>2051</v>
      </c>
      <c r="F351" s="393"/>
      <c r="G351" s="393">
        <v>94</v>
      </c>
      <c r="H351" s="393" t="s">
        <v>2187</v>
      </c>
      <c r="I351" s="393" t="s">
        <v>2065</v>
      </c>
      <c r="J351" s="393" t="s">
        <v>48</v>
      </c>
      <c r="K351" s="393"/>
      <c r="L351" s="393" t="s">
        <v>47</v>
      </c>
      <c r="M351" s="396">
        <v>45658</v>
      </c>
      <c r="N351" s="392" t="s">
        <v>2055</v>
      </c>
      <c r="O351" s="408">
        <v>3</v>
      </c>
      <c r="P351" s="14">
        <v>55865</v>
      </c>
      <c r="Q351" s="14">
        <v>55865</v>
      </c>
      <c r="R351" s="576">
        <v>3324</v>
      </c>
      <c r="S351" s="391">
        <v>2527</v>
      </c>
      <c r="T351" s="382">
        <v>648</v>
      </c>
      <c r="U351" s="382">
        <v>173</v>
      </c>
      <c r="V351" s="423">
        <v>527</v>
      </c>
      <c r="W351" s="1882">
        <v>600</v>
      </c>
      <c r="X351" s="382">
        <f t="shared" si="850"/>
        <v>100</v>
      </c>
      <c r="Y351" s="423">
        <v>739</v>
      </c>
      <c r="Z351" s="1882">
        <v>500</v>
      </c>
      <c r="AA351" s="382">
        <f t="shared" si="834"/>
        <v>339</v>
      </c>
      <c r="AB351" s="423">
        <v>0</v>
      </c>
      <c r="AC351" s="1882">
        <v>300</v>
      </c>
      <c r="AD351" s="569">
        <v>1.875</v>
      </c>
      <c r="AE351" s="569">
        <v>1.875</v>
      </c>
      <c r="AF351" s="382">
        <f t="shared" ref="AF351:AJ352" si="875">IF($AD351&lt;=1,$AD351*BG351,IF($AD351&lt;=2,BG351+(($AD351-1)*BH351),BG351+BH351+BI351))</f>
        <v>750</v>
      </c>
      <c r="AG351" s="382">
        <f t="shared" si="875"/>
        <v>814.75</v>
      </c>
      <c r="AH351" s="382">
        <f t="shared" si="875"/>
        <v>999</v>
      </c>
      <c r="AI351" s="382">
        <f t="shared" si="875"/>
        <v>749.625</v>
      </c>
      <c r="AJ351" s="382">
        <f t="shared" si="875"/>
        <v>380.125</v>
      </c>
      <c r="AK351" s="382">
        <f t="shared" ref="AK351:AM352" si="876">IF($AE351&lt;=1,$AE351*BL351,IF($AE351&lt;=2,BL351+(($AE351-1)*BM351),BL351+BM351+BN351))</f>
        <v>485.75</v>
      </c>
      <c r="AL351" s="382">
        <f t="shared" si="876"/>
        <v>564.625</v>
      </c>
      <c r="AM351" s="382">
        <f t="shared" si="876"/>
        <v>604.75</v>
      </c>
      <c r="AN351" s="453">
        <f>IF($AD351&lt;=1,$AD351*BO351,IF($AD351&lt;=2,BO351+(($AD351-1)*BP351),BO351+BP351+BQ351))</f>
        <v>672</v>
      </c>
      <c r="AO351" s="457">
        <f t="shared" ref="AO351:AO352" si="877">ROUND(IF(AA351-AC351-AF351&gt;0,0,AF351+AC351-AA351),0)</f>
        <v>711</v>
      </c>
      <c r="AP351" s="455">
        <f t="shared" ref="AP351:AW352" si="878">ROUND(IF(CB351-AG351-BG351&gt;0,0,BG351+AG351-CB351),0)</f>
        <v>465</v>
      </c>
      <c r="AQ351" s="383">
        <f t="shared" si="878"/>
        <v>584</v>
      </c>
      <c r="AR351" s="383">
        <f t="shared" si="878"/>
        <v>225</v>
      </c>
      <c r="AS351" s="383">
        <f t="shared" si="878"/>
        <v>230</v>
      </c>
      <c r="AT351" s="383">
        <f t="shared" si="878"/>
        <v>277</v>
      </c>
      <c r="AU351" s="383">
        <f t="shared" si="878"/>
        <v>318</v>
      </c>
      <c r="AV351" s="383">
        <f t="shared" si="878"/>
        <v>322</v>
      </c>
      <c r="AW351" s="383">
        <f t="shared" si="878"/>
        <v>390</v>
      </c>
      <c r="AX351" s="383">
        <f t="shared" si="835"/>
        <v>1439</v>
      </c>
      <c r="AY351" s="383"/>
      <c r="AZ351" s="383">
        <f t="shared" si="849"/>
        <v>711</v>
      </c>
      <c r="BA351" s="382">
        <f t="shared" si="836"/>
        <v>39</v>
      </c>
      <c r="BB351" s="423">
        <v>0</v>
      </c>
      <c r="BC351" s="506">
        <f t="shared" si="829"/>
        <v>600</v>
      </c>
      <c r="BD351" s="382">
        <f t="shared" si="830"/>
        <v>500</v>
      </c>
      <c r="BE351" s="453">
        <f t="shared" si="831"/>
        <v>300</v>
      </c>
      <c r="BF351" s="382">
        <f t="shared" si="837"/>
        <v>-2501</v>
      </c>
      <c r="BG351" s="1882">
        <v>400</v>
      </c>
      <c r="BH351" s="1882">
        <v>400</v>
      </c>
      <c r="BI351" s="1882">
        <v>474</v>
      </c>
      <c r="BJ351" s="1882">
        <v>600</v>
      </c>
      <c r="BK351" s="1882">
        <v>171</v>
      </c>
      <c r="BL351" s="1882">
        <v>239</v>
      </c>
      <c r="BM351" s="1882">
        <v>282</v>
      </c>
      <c r="BN351" s="1882">
        <v>323</v>
      </c>
      <c r="BO351" s="1882">
        <v>322</v>
      </c>
      <c r="BP351" s="1882">
        <v>400</v>
      </c>
      <c r="BQ351" s="1882">
        <v>420</v>
      </c>
      <c r="BR351" s="1882">
        <v>449</v>
      </c>
      <c r="BS351" s="1882">
        <v>480</v>
      </c>
      <c r="BT351" s="13"/>
      <c r="BU351" s="384">
        <f t="shared" si="838"/>
        <v>0.28833333333333333</v>
      </c>
      <c r="BV351" s="385">
        <f t="shared" si="839"/>
        <v>0.2</v>
      </c>
      <c r="BW351" s="386">
        <f t="shared" si="840"/>
        <v>1.0974999999999999</v>
      </c>
      <c r="BX351" s="3"/>
      <c r="BY351" s="387">
        <f t="shared" si="832"/>
        <v>173</v>
      </c>
      <c r="BZ351" s="382">
        <f t="shared" si="841"/>
        <v>100</v>
      </c>
      <c r="CA351" s="382">
        <f t="shared" si="842"/>
        <v>339</v>
      </c>
      <c r="CB351" s="382">
        <f t="shared" si="843"/>
        <v>750</v>
      </c>
      <c r="CC351" s="382">
        <f t="shared" si="861"/>
        <v>815</v>
      </c>
      <c r="CD351" s="382">
        <f t="shared" si="862"/>
        <v>999</v>
      </c>
      <c r="CE351" s="382">
        <f t="shared" si="863"/>
        <v>750</v>
      </c>
      <c r="CF351" s="382">
        <f t="shared" si="864"/>
        <v>380</v>
      </c>
      <c r="CG351" s="382">
        <f t="shared" si="865"/>
        <v>486</v>
      </c>
      <c r="CH351" s="382">
        <f t="shared" si="866"/>
        <v>565</v>
      </c>
      <c r="CI351" s="382">
        <f t="shared" si="867"/>
        <v>605</v>
      </c>
      <c r="CJ351" s="382">
        <f t="shared" si="868"/>
        <v>672</v>
      </c>
      <c r="CK351" s="388">
        <f t="shared" si="869"/>
        <v>740</v>
      </c>
      <c r="CL351" s="3"/>
      <c r="CM351" s="384">
        <f t="shared" si="833"/>
        <v>527</v>
      </c>
      <c r="CN351" s="385">
        <f t="shared" si="844"/>
        <v>739</v>
      </c>
      <c r="CO351" s="385">
        <f t="shared" ref="CO351:CW352" si="879">AO351</f>
        <v>711</v>
      </c>
      <c r="CP351" s="385">
        <f t="shared" si="879"/>
        <v>465</v>
      </c>
      <c r="CQ351" s="385">
        <f t="shared" si="879"/>
        <v>584</v>
      </c>
      <c r="CR351" s="385">
        <f t="shared" si="879"/>
        <v>225</v>
      </c>
      <c r="CS351" s="385">
        <f t="shared" si="879"/>
        <v>230</v>
      </c>
      <c r="CT351" s="385">
        <f t="shared" si="879"/>
        <v>277</v>
      </c>
      <c r="CU351" s="385">
        <f t="shared" si="879"/>
        <v>318</v>
      </c>
      <c r="CV351" s="385">
        <f t="shared" si="879"/>
        <v>322</v>
      </c>
      <c r="CW351" s="385">
        <f t="shared" si="879"/>
        <v>390</v>
      </c>
      <c r="CX351" s="386">
        <f t="shared" si="857"/>
        <v>390</v>
      </c>
      <c r="CY351" s="3"/>
      <c r="CZ351" s="586"/>
      <c r="DA351" s="582"/>
      <c r="DB351" s="391"/>
      <c r="DC351" s="576">
        <v>3324</v>
      </c>
      <c r="DD351" s="389">
        <v>0</v>
      </c>
      <c r="DE351" s="390">
        <v>935</v>
      </c>
      <c r="DF351" s="390">
        <v>418</v>
      </c>
      <c r="DG351" s="390">
        <v>526</v>
      </c>
      <c r="DH351" s="390">
        <f t="shared" si="845"/>
        <v>648</v>
      </c>
      <c r="DI351" s="390"/>
      <c r="DJ351" s="390"/>
      <c r="DK351" s="390"/>
      <c r="DL351" s="390"/>
      <c r="DM351" s="390"/>
      <c r="DN351" s="390"/>
      <c r="DO351" s="390"/>
      <c r="DP351" s="391">
        <f t="shared" si="846"/>
        <v>2527</v>
      </c>
      <c r="DQ351" s="376"/>
      <c r="DR351" s="376"/>
      <c r="DS351" s="385">
        <v>4</v>
      </c>
      <c r="DT351" s="385">
        <v>4</v>
      </c>
      <c r="DU351" s="385">
        <v>1919</v>
      </c>
      <c r="DV351" s="385" t="s">
        <v>2620</v>
      </c>
      <c r="DW351" s="385">
        <v>71</v>
      </c>
      <c r="DX351" s="385" t="s">
        <v>2686</v>
      </c>
      <c r="DY351" s="385">
        <v>0</v>
      </c>
      <c r="DZ351" s="14">
        <v>55865</v>
      </c>
      <c r="EA351" s="426"/>
      <c r="EB351" s="398">
        <v>18</v>
      </c>
      <c r="EC351" s="398" t="s">
        <v>1369</v>
      </c>
      <c r="ED351" s="398" t="s">
        <v>1370</v>
      </c>
      <c r="EF351" s="601">
        <f t="shared" si="847"/>
        <v>8.65</v>
      </c>
      <c r="EG351" s="597">
        <f t="shared" si="848"/>
        <v>600</v>
      </c>
      <c r="EI351" s="605">
        <f t="shared" si="828"/>
        <v>2087</v>
      </c>
    </row>
    <row r="352" spans="1:139" s="372" customFormat="1" ht="16.149999999999999" hidden="1" customHeight="1">
      <c r="A352" s="573" t="s">
        <v>1382</v>
      </c>
      <c r="B352" s="407" t="s">
        <v>2023</v>
      </c>
      <c r="C352" s="530" t="s">
        <v>2023</v>
      </c>
      <c r="D352" s="393" t="s">
        <v>2015</v>
      </c>
      <c r="E352" s="393" t="s">
        <v>2052</v>
      </c>
      <c r="F352" s="393"/>
      <c r="G352" s="393">
        <v>100</v>
      </c>
      <c r="H352" s="393" t="s">
        <v>2188</v>
      </c>
      <c r="I352" s="393" t="s">
        <v>2065</v>
      </c>
      <c r="J352" s="393" t="s">
        <v>48</v>
      </c>
      <c r="K352" s="393"/>
      <c r="L352" s="393" t="s">
        <v>47</v>
      </c>
      <c r="M352" s="396">
        <v>45658</v>
      </c>
      <c r="N352" s="392" t="s">
        <v>2055</v>
      </c>
      <c r="O352" s="408">
        <v>3</v>
      </c>
      <c r="P352" s="14">
        <v>60463</v>
      </c>
      <c r="Q352" s="14">
        <v>60463</v>
      </c>
      <c r="R352" s="576">
        <v>1316</v>
      </c>
      <c r="S352" s="391">
        <v>1017</v>
      </c>
      <c r="T352" s="382">
        <v>136</v>
      </c>
      <c r="U352" s="382">
        <v>666</v>
      </c>
      <c r="V352" s="423">
        <v>480</v>
      </c>
      <c r="W352" s="1882">
        <v>350</v>
      </c>
      <c r="X352" s="382">
        <f t="shared" si="850"/>
        <v>796</v>
      </c>
      <c r="Y352" s="423">
        <v>171</v>
      </c>
      <c r="Z352" s="1882">
        <v>150</v>
      </c>
      <c r="AA352" s="382">
        <f t="shared" si="834"/>
        <v>817</v>
      </c>
      <c r="AB352" s="423">
        <v>0</v>
      </c>
      <c r="AC352" s="1882">
        <v>150</v>
      </c>
      <c r="AD352" s="569">
        <v>1.875</v>
      </c>
      <c r="AE352" s="569">
        <v>1.875</v>
      </c>
      <c r="AF352" s="382">
        <f t="shared" si="875"/>
        <v>329.5</v>
      </c>
      <c r="AG352" s="382">
        <f t="shared" si="875"/>
        <v>345.375</v>
      </c>
      <c r="AH352" s="382">
        <f t="shared" si="875"/>
        <v>539</v>
      </c>
      <c r="AI352" s="382">
        <f t="shared" si="875"/>
        <v>459.5</v>
      </c>
      <c r="AJ352" s="382">
        <f t="shared" si="875"/>
        <v>151.125</v>
      </c>
      <c r="AK352" s="382">
        <f t="shared" si="876"/>
        <v>193</v>
      </c>
      <c r="AL352" s="382">
        <f t="shared" si="876"/>
        <v>243.25</v>
      </c>
      <c r="AM352" s="382">
        <f t="shared" si="876"/>
        <v>261.125</v>
      </c>
      <c r="AN352" s="453">
        <f>IF($AD352&lt;=1,$AD352*BO352,IF($AD352&lt;=2,BO352+(($AD352-1)*BP352),BO352+BP352+BQ352))</f>
        <v>389.5</v>
      </c>
      <c r="AO352" s="457">
        <f t="shared" si="877"/>
        <v>0</v>
      </c>
      <c r="AP352" s="455">
        <f t="shared" si="878"/>
        <v>0</v>
      </c>
      <c r="AQ352" s="383">
        <f t="shared" si="878"/>
        <v>224</v>
      </c>
      <c r="AR352" s="383">
        <f t="shared" si="878"/>
        <v>110</v>
      </c>
      <c r="AS352" s="383">
        <f t="shared" si="878"/>
        <v>91</v>
      </c>
      <c r="AT352" s="383">
        <f t="shared" si="878"/>
        <v>110</v>
      </c>
      <c r="AU352" s="383">
        <f t="shared" si="878"/>
        <v>145</v>
      </c>
      <c r="AV352" s="383">
        <f t="shared" si="878"/>
        <v>130</v>
      </c>
      <c r="AW352" s="383">
        <f t="shared" si="878"/>
        <v>279</v>
      </c>
      <c r="AX352" s="383">
        <f t="shared" si="835"/>
        <v>1317</v>
      </c>
      <c r="AY352" s="383"/>
      <c r="AZ352" s="383">
        <f t="shared" si="849"/>
        <v>0</v>
      </c>
      <c r="BA352" s="382">
        <f t="shared" si="836"/>
        <v>667</v>
      </c>
      <c r="BB352" s="423">
        <v>0</v>
      </c>
      <c r="BC352" s="506">
        <f t="shared" si="829"/>
        <v>350</v>
      </c>
      <c r="BD352" s="382">
        <f t="shared" si="830"/>
        <v>150</v>
      </c>
      <c r="BE352" s="453">
        <f t="shared" si="831"/>
        <v>150</v>
      </c>
      <c r="BF352" s="382">
        <f t="shared" si="837"/>
        <v>-525</v>
      </c>
      <c r="BG352" s="1882">
        <v>172</v>
      </c>
      <c r="BH352" s="1882">
        <v>180</v>
      </c>
      <c r="BI352" s="1882">
        <v>189</v>
      </c>
      <c r="BJ352" s="1882">
        <v>400</v>
      </c>
      <c r="BK352" s="1882">
        <v>68</v>
      </c>
      <c r="BL352" s="1882">
        <v>95</v>
      </c>
      <c r="BM352" s="1882">
        <v>112</v>
      </c>
      <c r="BN352" s="1882">
        <v>150</v>
      </c>
      <c r="BO352" s="1882">
        <v>127</v>
      </c>
      <c r="BP352" s="1882">
        <v>300</v>
      </c>
      <c r="BQ352" s="1882">
        <v>315</v>
      </c>
      <c r="BR352" s="1882">
        <v>337</v>
      </c>
      <c r="BS352" s="1882">
        <v>361</v>
      </c>
      <c r="BT352" s="13"/>
      <c r="BU352" s="384">
        <f t="shared" si="838"/>
        <v>3.0738461538461537</v>
      </c>
      <c r="BV352" s="385">
        <f t="shared" si="839"/>
        <v>5.0593220338983054</v>
      </c>
      <c r="BW352" s="386">
        <f t="shared" si="840"/>
        <v>4.882470119521912</v>
      </c>
      <c r="BX352" s="3"/>
      <c r="BY352" s="387">
        <f t="shared" si="832"/>
        <v>666</v>
      </c>
      <c r="BZ352" s="382">
        <f t="shared" si="841"/>
        <v>796</v>
      </c>
      <c r="CA352" s="382">
        <f t="shared" si="842"/>
        <v>817</v>
      </c>
      <c r="CB352" s="382">
        <f t="shared" si="843"/>
        <v>667</v>
      </c>
      <c r="CC352" s="382">
        <f t="shared" si="861"/>
        <v>495</v>
      </c>
      <c r="CD352" s="382">
        <f t="shared" si="862"/>
        <v>539</v>
      </c>
      <c r="CE352" s="382">
        <f t="shared" si="863"/>
        <v>460</v>
      </c>
      <c r="CF352" s="382">
        <f t="shared" si="864"/>
        <v>151</v>
      </c>
      <c r="CG352" s="382">
        <f t="shared" si="865"/>
        <v>193</v>
      </c>
      <c r="CH352" s="382">
        <f t="shared" si="866"/>
        <v>243</v>
      </c>
      <c r="CI352" s="382">
        <f t="shared" si="867"/>
        <v>261</v>
      </c>
      <c r="CJ352" s="382">
        <f t="shared" si="868"/>
        <v>390</v>
      </c>
      <c r="CK352" s="388">
        <f t="shared" si="869"/>
        <v>542</v>
      </c>
      <c r="CL352" s="3"/>
      <c r="CM352" s="384">
        <f t="shared" si="833"/>
        <v>480</v>
      </c>
      <c r="CN352" s="385">
        <f t="shared" si="844"/>
        <v>171</v>
      </c>
      <c r="CO352" s="385">
        <f t="shared" si="879"/>
        <v>0</v>
      </c>
      <c r="CP352" s="385">
        <f t="shared" si="879"/>
        <v>0</v>
      </c>
      <c r="CQ352" s="385">
        <f t="shared" si="879"/>
        <v>224</v>
      </c>
      <c r="CR352" s="385">
        <f t="shared" si="879"/>
        <v>110</v>
      </c>
      <c r="CS352" s="385">
        <f t="shared" si="879"/>
        <v>91</v>
      </c>
      <c r="CT352" s="385">
        <f t="shared" si="879"/>
        <v>110</v>
      </c>
      <c r="CU352" s="385">
        <f t="shared" si="879"/>
        <v>145</v>
      </c>
      <c r="CV352" s="385">
        <f t="shared" si="879"/>
        <v>130</v>
      </c>
      <c r="CW352" s="385">
        <f t="shared" si="879"/>
        <v>279</v>
      </c>
      <c r="CX352" s="386">
        <f t="shared" si="857"/>
        <v>279</v>
      </c>
      <c r="CY352" s="3"/>
      <c r="CZ352" s="586"/>
      <c r="DA352" s="582"/>
      <c r="DB352" s="391"/>
      <c r="DC352" s="576">
        <v>1316</v>
      </c>
      <c r="DD352" s="389">
        <v>226</v>
      </c>
      <c r="DE352" s="390">
        <v>242</v>
      </c>
      <c r="DF352" s="390">
        <v>221</v>
      </c>
      <c r="DG352" s="390">
        <v>192</v>
      </c>
      <c r="DH352" s="390">
        <f t="shared" si="845"/>
        <v>136</v>
      </c>
      <c r="DI352" s="390"/>
      <c r="DJ352" s="390"/>
      <c r="DK352" s="390"/>
      <c r="DL352" s="390"/>
      <c r="DM352" s="390"/>
      <c r="DN352" s="390"/>
      <c r="DO352" s="390"/>
      <c r="DP352" s="391">
        <f t="shared" si="846"/>
        <v>1017</v>
      </c>
      <c r="DQ352" s="376"/>
      <c r="DR352" s="376"/>
      <c r="DS352" s="385">
        <v>4</v>
      </c>
      <c r="DT352" s="385">
        <v>4</v>
      </c>
      <c r="DU352" s="385">
        <v>1896</v>
      </c>
      <c r="DV352" s="385" t="s">
        <v>2620</v>
      </c>
      <c r="DW352" s="385">
        <v>71</v>
      </c>
      <c r="DX352" s="385" t="s">
        <v>2686</v>
      </c>
      <c r="DY352" s="385">
        <v>0</v>
      </c>
      <c r="DZ352" s="14">
        <v>60463</v>
      </c>
      <c r="EA352" s="426"/>
      <c r="EB352" s="398">
        <v>18</v>
      </c>
      <c r="EC352" s="398" t="s">
        <v>1369</v>
      </c>
      <c r="ED352" s="398" t="s">
        <v>1370</v>
      </c>
      <c r="EF352" s="601">
        <f t="shared" si="847"/>
        <v>57.085714285714282</v>
      </c>
      <c r="EG352" s="597">
        <f t="shared" si="848"/>
        <v>350</v>
      </c>
      <c r="EI352" s="605">
        <f t="shared" si="828"/>
        <v>1453</v>
      </c>
    </row>
    <row r="353" spans="1:139" s="372" customFormat="1" ht="16.149999999999999" hidden="1" customHeight="1">
      <c r="A353" s="573" t="s">
        <v>1449</v>
      </c>
      <c r="B353" s="407" t="s">
        <v>1270</v>
      </c>
      <c r="C353" s="530" t="s">
        <v>1270</v>
      </c>
      <c r="D353" s="393" t="s">
        <v>51</v>
      </c>
      <c r="E353" s="393" t="s">
        <v>1273</v>
      </c>
      <c r="F353" s="393" t="s">
        <v>1277</v>
      </c>
      <c r="G353" s="393">
        <v>104</v>
      </c>
      <c r="H353" s="393" t="s">
        <v>1260</v>
      </c>
      <c r="I353" s="393" t="s">
        <v>2008</v>
      </c>
      <c r="J353" s="393" t="s">
        <v>1109</v>
      </c>
      <c r="K353" s="393">
        <v>0</v>
      </c>
      <c r="L353" s="393" t="s">
        <v>2130</v>
      </c>
      <c r="M353" s="396"/>
      <c r="N353" s="392">
        <v>44615</v>
      </c>
      <c r="O353" s="408">
        <v>3</v>
      </c>
      <c r="P353" s="14">
        <v>0</v>
      </c>
      <c r="Q353" s="14">
        <v>0</v>
      </c>
      <c r="R353" s="576">
        <v>0</v>
      </c>
      <c r="S353" s="391">
        <v>0</v>
      </c>
      <c r="T353" s="382">
        <v>0</v>
      </c>
      <c r="U353" s="382">
        <v>0</v>
      </c>
      <c r="V353" s="423">
        <v>0</v>
      </c>
      <c r="W353" s="1882">
        <v>0</v>
      </c>
      <c r="X353" s="382">
        <f t="shared" si="850"/>
        <v>0</v>
      </c>
      <c r="Y353" s="423">
        <v>0</v>
      </c>
      <c r="Z353" s="1882">
        <v>0</v>
      </c>
      <c r="AA353" s="382">
        <f t="shared" si="834"/>
        <v>0</v>
      </c>
      <c r="AB353" s="423">
        <v>0</v>
      </c>
      <c r="AC353" s="1882">
        <v>0</v>
      </c>
      <c r="AD353" s="569">
        <v>1.875</v>
      </c>
      <c r="AE353" s="569">
        <v>1.875</v>
      </c>
      <c r="AF353" s="382">
        <f>IF($AD353&lt;=1,$AD353*BI353,IF($AD353&lt;=2,BI353+(($AD353-1)*BJ353),BI353+BJ353+BK353))</f>
        <v>0</v>
      </c>
      <c r="AG353" s="382">
        <f>IF($AD353&lt;=1,$AD353*BJ353,IF($AD353&lt;=2,BJ353+(($AD353-1)*BK353),BJ353+BK353+BL353))</f>
        <v>0</v>
      </c>
      <c r="AH353" s="382">
        <f>IF($AD353&lt;=1,$AD353*BK353,IF($AD353&lt;=2,BK353+(($AD353-1)*BL353),BK353+BL353+BM353))</f>
        <v>0</v>
      </c>
      <c r="AI353" s="382">
        <f>IF($AD353&lt;=1,$AD353*BL353,IF($AD353&lt;=2,BL353+(($AD353-1)*BM353),BL353+BM353+BN353))</f>
        <v>0</v>
      </c>
      <c r="AJ353" s="382">
        <f>IF($AD353&lt;=1,$AD353*BM353,IF($AD353&lt;=2,BM353+(($AD353-1)*BN353),BM353+BN353+BO353))</f>
        <v>0</v>
      </c>
      <c r="AK353" s="382">
        <f>IF($AE353&lt;=1,$AE353*BN353,IF($AE353&lt;=2,BN353+(($AE353-1)*BO353),BN353+BO353+BP353))</f>
        <v>0</v>
      </c>
      <c r="AL353" s="382">
        <f>IF($AE353&lt;=1,$AE353*BO353,IF($AE353&lt;=2,BO353+(($AE353-1)*BP353),BO353+BP353+BQ353))</f>
        <v>0</v>
      </c>
      <c r="AM353" s="382">
        <f>IF($AE353&lt;=1,$AE353*BP353,IF($AE353&lt;=2,BP353+(($AE353-1)*BQ353),BP353+BQ353+BR353))</f>
        <v>0</v>
      </c>
      <c r="AN353" s="453">
        <f>IF($AD353&lt;=1,$AD353*BQ353,IF($AD353&lt;=2,BQ353+(($AD353-1)*BR353),BQ353+BR353+BS353))</f>
        <v>0</v>
      </c>
      <c r="AO353" s="457">
        <f t="shared" ref="AO353:AW353" si="880">ROUND(IF(CC353-BH353-AF353&gt;0,0,AF353+BH353-CC353),0)</f>
        <v>0</v>
      </c>
      <c r="AP353" s="455">
        <f t="shared" si="880"/>
        <v>0</v>
      </c>
      <c r="AQ353" s="383">
        <f t="shared" si="880"/>
        <v>0</v>
      </c>
      <c r="AR353" s="383">
        <f t="shared" si="880"/>
        <v>0</v>
      </c>
      <c r="AS353" s="383">
        <f t="shared" si="880"/>
        <v>0</v>
      </c>
      <c r="AT353" s="383">
        <f t="shared" si="880"/>
        <v>0</v>
      </c>
      <c r="AU353" s="383">
        <f t="shared" si="880"/>
        <v>0</v>
      </c>
      <c r="AV353" s="383">
        <f t="shared" si="880"/>
        <v>0</v>
      </c>
      <c r="AW353" s="383">
        <f t="shared" si="880"/>
        <v>0</v>
      </c>
      <c r="AX353" s="383">
        <f t="shared" si="835"/>
        <v>0</v>
      </c>
      <c r="AY353" s="383">
        <v>0</v>
      </c>
      <c r="AZ353" s="383">
        <f t="shared" si="849"/>
        <v>0</v>
      </c>
      <c r="BA353" s="382">
        <f t="shared" si="836"/>
        <v>0</v>
      </c>
      <c r="BB353" s="423">
        <v>0</v>
      </c>
      <c r="BC353" s="506">
        <f t="shared" si="829"/>
        <v>0</v>
      </c>
      <c r="BD353" s="382">
        <f t="shared" si="830"/>
        <v>0</v>
      </c>
      <c r="BE353" s="453">
        <f t="shared" si="831"/>
        <v>0</v>
      </c>
      <c r="BF353" s="382">
        <f t="shared" si="837"/>
        <v>0</v>
      </c>
      <c r="BG353" s="1882">
        <v>0</v>
      </c>
      <c r="BH353" s="1882">
        <v>0</v>
      </c>
      <c r="BI353" s="1882">
        <v>0</v>
      </c>
      <c r="BJ353" s="1882">
        <v>0</v>
      </c>
      <c r="BK353" s="1882">
        <v>0</v>
      </c>
      <c r="BL353" s="1882">
        <v>0</v>
      </c>
      <c r="BM353" s="1882">
        <v>0</v>
      </c>
      <c r="BN353" s="1882">
        <v>0</v>
      </c>
      <c r="BO353" s="1882">
        <v>0</v>
      </c>
      <c r="BP353" s="1882">
        <v>0</v>
      </c>
      <c r="BQ353" s="1882">
        <v>0</v>
      </c>
      <c r="BR353" s="1882">
        <v>0</v>
      </c>
      <c r="BS353" s="1882">
        <v>0</v>
      </c>
      <c r="BT353" s="13"/>
      <c r="BU353" s="384">
        <f t="shared" si="838"/>
        <v>0</v>
      </c>
      <c r="BV353" s="385">
        <f t="shared" si="839"/>
        <v>0</v>
      </c>
      <c r="BW353" s="386">
        <f t="shared" si="840"/>
        <v>0</v>
      </c>
      <c r="BX353" s="3"/>
      <c r="BY353" s="387">
        <f t="shared" si="832"/>
        <v>0</v>
      </c>
      <c r="BZ353" s="382">
        <f t="shared" si="841"/>
        <v>0</v>
      </c>
      <c r="CA353" s="382">
        <f t="shared" si="842"/>
        <v>0</v>
      </c>
      <c r="CB353" s="382">
        <f t="shared" si="843"/>
        <v>0</v>
      </c>
      <c r="CC353" s="382">
        <f t="shared" si="861"/>
        <v>0</v>
      </c>
      <c r="CD353" s="382">
        <f t="shared" si="862"/>
        <v>0</v>
      </c>
      <c r="CE353" s="382">
        <f t="shared" si="863"/>
        <v>0</v>
      </c>
      <c r="CF353" s="382">
        <f t="shared" si="864"/>
        <v>0</v>
      </c>
      <c r="CG353" s="382">
        <f t="shared" si="865"/>
        <v>0</v>
      </c>
      <c r="CH353" s="382">
        <f t="shared" si="866"/>
        <v>0</v>
      </c>
      <c r="CI353" s="382">
        <f t="shared" si="867"/>
        <v>0</v>
      </c>
      <c r="CJ353" s="382">
        <f t="shared" si="868"/>
        <v>0</v>
      </c>
      <c r="CK353" s="388">
        <f t="shared" si="869"/>
        <v>0</v>
      </c>
      <c r="CL353" s="3"/>
      <c r="CM353" s="384">
        <f t="shared" si="833"/>
        <v>0</v>
      </c>
      <c r="CN353" s="385">
        <f t="shared" si="844"/>
        <v>0</v>
      </c>
      <c r="CO353" s="385">
        <f>AB353</f>
        <v>0</v>
      </c>
      <c r="CP353" s="385">
        <f>BB353</f>
        <v>0</v>
      </c>
      <c r="CQ353" s="385">
        <f t="shared" ref="CQ353:CX353" si="881">AO353</f>
        <v>0</v>
      </c>
      <c r="CR353" s="385">
        <f t="shared" si="881"/>
        <v>0</v>
      </c>
      <c r="CS353" s="385">
        <f t="shared" si="881"/>
        <v>0</v>
      </c>
      <c r="CT353" s="385">
        <f t="shared" si="881"/>
        <v>0</v>
      </c>
      <c r="CU353" s="385">
        <f t="shared" si="881"/>
        <v>0</v>
      </c>
      <c r="CV353" s="385">
        <f t="shared" si="881"/>
        <v>0</v>
      </c>
      <c r="CW353" s="385">
        <f t="shared" si="881"/>
        <v>0</v>
      </c>
      <c r="CX353" s="386">
        <f t="shared" si="881"/>
        <v>0</v>
      </c>
      <c r="CY353" s="3"/>
      <c r="CZ353" s="586">
        <v>0</v>
      </c>
      <c r="DA353" s="582">
        <v>0</v>
      </c>
      <c r="DB353" s="391">
        <v>0</v>
      </c>
      <c r="DC353" s="576">
        <v>0</v>
      </c>
      <c r="DD353" s="389">
        <v>0</v>
      </c>
      <c r="DE353" s="390">
        <v>0</v>
      </c>
      <c r="DF353" s="390">
        <v>0</v>
      </c>
      <c r="DG353" s="390">
        <v>0</v>
      </c>
      <c r="DH353" s="390">
        <f t="shared" si="845"/>
        <v>0</v>
      </c>
      <c r="DI353" s="390"/>
      <c r="DJ353" s="390"/>
      <c r="DK353" s="390"/>
      <c r="DL353" s="390"/>
      <c r="DM353" s="390"/>
      <c r="DN353" s="390"/>
      <c r="DO353" s="390"/>
      <c r="DP353" s="391">
        <f t="shared" si="846"/>
        <v>0</v>
      </c>
      <c r="DQ353" s="376"/>
      <c r="DR353" s="376"/>
      <c r="DS353" s="385">
        <v>3</v>
      </c>
      <c r="DT353" s="385">
        <v>4</v>
      </c>
      <c r="DU353" s="385">
        <v>873</v>
      </c>
      <c r="DV353" s="385" t="s">
        <v>2620</v>
      </c>
      <c r="DW353" s="385">
        <v>71</v>
      </c>
      <c r="DX353" s="385" t="s">
        <v>2687</v>
      </c>
      <c r="DY353" s="385">
        <v>0</v>
      </c>
      <c r="DZ353" s="14">
        <v>0</v>
      </c>
      <c r="EA353" s="426"/>
      <c r="EB353" s="398">
        <v>17</v>
      </c>
      <c r="EC353" s="398" t="s">
        <v>1369</v>
      </c>
      <c r="ED353" s="398" t="s">
        <v>1370</v>
      </c>
      <c r="EF353" s="601" t="str">
        <f t="shared" si="847"/>
        <v>ok</v>
      </c>
      <c r="EG353" s="597">
        <f t="shared" si="848"/>
        <v>0</v>
      </c>
      <c r="EI353" s="605">
        <f t="shared" si="828"/>
        <v>0</v>
      </c>
    </row>
    <row r="354" spans="1:139" s="372" customFormat="1" ht="16.149999999999999" hidden="1" customHeight="1">
      <c r="A354" s="573" t="s">
        <v>1246</v>
      </c>
      <c r="B354" s="407" t="s">
        <v>1233</v>
      </c>
      <c r="C354" s="530" t="s">
        <v>1233</v>
      </c>
      <c r="D354" s="393" t="s">
        <v>51</v>
      </c>
      <c r="E354" s="393" t="s">
        <v>81</v>
      </c>
      <c r="F354" s="393" t="s">
        <v>609</v>
      </c>
      <c r="G354" s="395">
        <v>100</v>
      </c>
      <c r="H354" s="393" t="s">
        <v>121</v>
      </c>
      <c r="I354" s="393" t="s">
        <v>2008</v>
      </c>
      <c r="J354" s="393" t="s">
        <v>48</v>
      </c>
      <c r="K354" s="393"/>
      <c r="L354" s="393" t="s">
        <v>47</v>
      </c>
      <c r="M354" s="396"/>
      <c r="N354" s="392">
        <v>44595</v>
      </c>
      <c r="O354" s="408">
        <v>3</v>
      </c>
      <c r="P354" s="14">
        <v>117081</v>
      </c>
      <c r="Q354" s="14">
        <v>117081</v>
      </c>
      <c r="R354" s="576">
        <v>369</v>
      </c>
      <c r="S354" s="391">
        <v>156</v>
      </c>
      <c r="T354" s="382">
        <v>34</v>
      </c>
      <c r="U354" s="382">
        <v>47</v>
      </c>
      <c r="V354" s="423">
        <v>105</v>
      </c>
      <c r="W354" s="1882">
        <v>32</v>
      </c>
      <c r="X354" s="382">
        <f t="shared" si="850"/>
        <v>120</v>
      </c>
      <c r="Y354" s="423">
        <v>0</v>
      </c>
      <c r="Z354" s="1882">
        <v>40</v>
      </c>
      <c r="AA354" s="382">
        <f t="shared" si="834"/>
        <v>80</v>
      </c>
      <c r="AB354" s="423">
        <v>0</v>
      </c>
      <c r="AC354" s="1882">
        <v>40</v>
      </c>
      <c r="AD354" s="569">
        <v>1.875</v>
      </c>
      <c r="AE354" s="569">
        <v>1.875</v>
      </c>
      <c r="AF354" s="382">
        <f t="shared" ref="AF354:AJ357" si="882">IF($AD354&lt;=1,$AD354*BG354,IF($AD354&lt;=2,BG354+(($AD354-1)*BH354),BG354+BH354+BI354))</f>
        <v>82.375</v>
      </c>
      <c r="AG354" s="382">
        <f t="shared" si="882"/>
        <v>86.125</v>
      </c>
      <c r="AH354" s="382">
        <f t="shared" si="882"/>
        <v>91.625</v>
      </c>
      <c r="AI354" s="382">
        <f t="shared" si="882"/>
        <v>65.875</v>
      </c>
      <c r="AJ354" s="382">
        <f t="shared" si="882"/>
        <v>38</v>
      </c>
      <c r="AK354" s="382">
        <f t="shared" ref="AK354:AM357" si="883">IF($AE354&lt;=1,$AE354*BL354,IF($AE354&lt;=2,BL354+(($AE354-1)*BM354),BL354+BM354+BN354))</f>
        <v>48.5</v>
      </c>
      <c r="AL354" s="382">
        <f t="shared" si="883"/>
        <v>56</v>
      </c>
      <c r="AM354" s="382">
        <f t="shared" si="883"/>
        <v>60</v>
      </c>
      <c r="AN354" s="453">
        <f>IF($AD354&lt;=1,$AD354*BO354,IF($AD354&lt;=2,BO354+(($AD354-1)*BP354),BO354+BP354+BQ354))</f>
        <v>75.75</v>
      </c>
      <c r="AO354" s="457">
        <f t="shared" ref="AO354:AO357" si="884">ROUND(IF(AA354-AC354-AF354&gt;0,0,AF354+AC354-AA354),0)</f>
        <v>42</v>
      </c>
      <c r="AP354" s="455">
        <f t="shared" ref="AP354:AW357" si="885">ROUND(IF(CB354-AG354-BG354&gt;0,0,BG354+AG354-CB354),0)</f>
        <v>47</v>
      </c>
      <c r="AQ354" s="383">
        <f t="shared" si="885"/>
        <v>51</v>
      </c>
      <c r="AR354" s="383">
        <f t="shared" si="885"/>
        <v>21</v>
      </c>
      <c r="AS354" s="383">
        <f t="shared" si="885"/>
        <v>23</v>
      </c>
      <c r="AT354" s="383">
        <f t="shared" si="885"/>
        <v>28</v>
      </c>
      <c r="AU354" s="383">
        <f t="shared" si="885"/>
        <v>31</v>
      </c>
      <c r="AV354" s="383">
        <f t="shared" si="885"/>
        <v>32</v>
      </c>
      <c r="AW354" s="383">
        <f t="shared" si="885"/>
        <v>48</v>
      </c>
      <c r="AX354" s="383">
        <f t="shared" si="835"/>
        <v>152</v>
      </c>
      <c r="AY354" s="383"/>
      <c r="AZ354" s="383">
        <f t="shared" si="849"/>
        <v>42</v>
      </c>
      <c r="BA354" s="382">
        <f t="shared" si="836"/>
        <v>40</v>
      </c>
      <c r="BB354" s="423">
        <v>0</v>
      </c>
      <c r="BC354" s="506">
        <f t="shared" si="829"/>
        <v>32</v>
      </c>
      <c r="BD354" s="382">
        <f t="shared" si="830"/>
        <v>40</v>
      </c>
      <c r="BE354" s="453">
        <f t="shared" si="831"/>
        <v>40</v>
      </c>
      <c r="BF354" s="382">
        <f t="shared" si="837"/>
        <v>-200</v>
      </c>
      <c r="BG354" s="1882">
        <v>43</v>
      </c>
      <c r="BH354" s="1882">
        <v>45</v>
      </c>
      <c r="BI354" s="1882">
        <v>47</v>
      </c>
      <c r="BJ354" s="1882">
        <v>51</v>
      </c>
      <c r="BK354" s="1882">
        <v>17</v>
      </c>
      <c r="BL354" s="1882">
        <v>24</v>
      </c>
      <c r="BM354" s="1882">
        <v>28</v>
      </c>
      <c r="BN354" s="1882">
        <v>32</v>
      </c>
      <c r="BO354" s="1882">
        <v>32</v>
      </c>
      <c r="BP354" s="1882">
        <v>50</v>
      </c>
      <c r="BQ354" s="1882">
        <v>42</v>
      </c>
      <c r="BR354" s="1882">
        <v>45</v>
      </c>
      <c r="BS354" s="1882">
        <v>48</v>
      </c>
      <c r="BT354" s="13"/>
      <c r="BU354" s="384">
        <f t="shared" si="838"/>
        <v>1.375</v>
      </c>
      <c r="BV354" s="385">
        <f t="shared" si="839"/>
        <v>2.9302325581395348</v>
      </c>
      <c r="BW354" s="386">
        <f t="shared" si="840"/>
        <v>1.9302325581395348</v>
      </c>
      <c r="BX354" s="3"/>
      <c r="BY354" s="387">
        <f t="shared" si="832"/>
        <v>47</v>
      </c>
      <c r="BZ354" s="382">
        <f t="shared" si="841"/>
        <v>120</v>
      </c>
      <c r="CA354" s="382">
        <f t="shared" si="842"/>
        <v>80</v>
      </c>
      <c r="CB354" s="382">
        <f t="shared" si="843"/>
        <v>82</v>
      </c>
      <c r="CC354" s="382">
        <f t="shared" si="861"/>
        <v>86</v>
      </c>
      <c r="CD354" s="382">
        <f t="shared" si="862"/>
        <v>92</v>
      </c>
      <c r="CE354" s="382">
        <f t="shared" si="863"/>
        <v>66</v>
      </c>
      <c r="CF354" s="382">
        <f t="shared" si="864"/>
        <v>38</v>
      </c>
      <c r="CG354" s="382">
        <f t="shared" si="865"/>
        <v>49</v>
      </c>
      <c r="CH354" s="382">
        <f t="shared" si="866"/>
        <v>56</v>
      </c>
      <c r="CI354" s="382">
        <f t="shared" si="867"/>
        <v>60</v>
      </c>
      <c r="CJ354" s="382">
        <f t="shared" si="868"/>
        <v>76</v>
      </c>
      <c r="CK354" s="388">
        <f t="shared" si="869"/>
        <v>92</v>
      </c>
      <c r="CL354" s="3"/>
      <c r="CM354" s="384">
        <f t="shared" si="833"/>
        <v>105</v>
      </c>
      <c r="CN354" s="385">
        <f t="shared" si="844"/>
        <v>0</v>
      </c>
      <c r="CO354" s="385">
        <f t="shared" ref="CO354:CW357" si="886">AO354</f>
        <v>42</v>
      </c>
      <c r="CP354" s="385">
        <f t="shared" si="886"/>
        <v>47</v>
      </c>
      <c r="CQ354" s="385">
        <f t="shared" si="886"/>
        <v>51</v>
      </c>
      <c r="CR354" s="385">
        <f t="shared" si="886"/>
        <v>21</v>
      </c>
      <c r="CS354" s="385">
        <f t="shared" si="886"/>
        <v>23</v>
      </c>
      <c r="CT354" s="385">
        <f t="shared" si="886"/>
        <v>28</v>
      </c>
      <c r="CU354" s="385">
        <f t="shared" si="886"/>
        <v>31</v>
      </c>
      <c r="CV354" s="385">
        <f t="shared" si="886"/>
        <v>32</v>
      </c>
      <c r="CW354" s="385">
        <f t="shared" si="886"/>
        <v>48</v>
      </c>
      <c r="CX354" s="386">
        <f t="shared" ref="CX354:CX378" si="887">AW354</f>
        <v>48</v>
      </c>
      <c r="CY354" s="3"/>
      <c r="CZ354" s="586">
        <v>707</v>
      </c>
      <c r="DA354" s="582">
        <v>764</v>
      </c>
      <c r="DB354" s="391">
        <v>395</v>
      </c>
      <c r="DC354" s="576">
        <v>369</v>
      </c>
      <c r="DD354" s="389">
        <v>12</v>
      </c>
      <c r="DE354" s="390">
        <v>23</v>
      </c>
      <c r="DF354" s="390">
        <v>65</v>
      </c>
      <c r="DG354" s="390">
        <v>22</v>
      </c>
      <c r="DH354" s="390">
        <f t="shared" si="845"/>
        <v>34</v>
      </c>
      <c r="DI354" s="390"/>
      <c r="DJ354" s="390"/>
      <c r="DK354" s="390"/>
      <c r="DL354" s="390"/>
      <c r="DM354" s="390"/>
      <c r="DN354" s="390"/>
      <c r="DO354" s="390"/>
      <c r="DP354" s="391">
        <f t="shared" si="846"/>
        <v>156</v>
      </c>
      <c r="DQ354" s="376"/>
      <c r="DR354" s="376"/>
      <c r="DS354" s="385">
        <v>3</v>
      </c>
      <c r="DT354" s="385">
        <v>4</v>
      </c>
      <c r="DU354" s="385">
        <v>767</v>
      </c>
      <c r="DV354" s="385" t="s">
        <v>2620</v>
      </c>
      <c r="DW354" s="385">
        <v>71</v>
      </c>
      <c r="DX354" s="385" t="s">
        <v>2687</v>
      </c>
      <c r="DY354" s="385">
        <v>0</v>
      </c>
      <c r="DZ354" s="14">
        <v>117081</v>
      </c>
      <c r="EA354" s="426"/>
      <c r="EB354" s="398">
        <v>18</v>
      </c>
      <c r="EC354" s="398" t="s">
        <v>1369</v>
      </c>
      <c r="ED354" s="398" t="s">
        <v>1370</v>
      </c>
      <c r="EF354" s="601">
        <f t="shared" si="847"/>
        <v>44.0625</v>
      </c>
      <c r="EG354" s="597">
        <f t="shared" si="848"/>
        <v>32</v>
      </c>
      <c r="EI354" s="605">
        <f t="shared" si="828"/>
        <v>186</v>
      </c>
    </row>
    <row r="355" spans="1:139" s="372" customFormat="1" ht="16.149999999999999" hidden="1" customHeight="1">
      <c r="A355" s="573" t="s">
        <v>1246</v>
      </c>
      <c r="B355" s="407" t="s">
        <v>1688</v>
      </c>
      <c r="C355" s="530" t="s">
        <v>1633</v>
      </c>
      <c r="D355" s="393" t="s">
        <v>2150</v>
      </c>
      <c r="E355" s="393" t="s">
        <v>115</v>
      </c>
      <c r="F355" s="393"/>
      <c r="G355" s="395">
        <v>101</v>
      </c>
      <c r="H355" s="393" t="s">
        <v>55</v>
      </c>
      <c r="I355" s="393" t="s">
        <v>2009</v>
      </c>
      <c r="J355" s="393" t="s">
        <v>50</v>
      </c>
      <c r="K355" s="393"/>
      <c r="L355" s="393" t="s">
        <v>47</v>
      </c>
      <c r="M355" s="396"/>
      <c r="N355" s="392">
        <v>45043</v>
      </c>
      <c r="O355" s="408">
        <v>3</v>
      </c>
      <c r="P355" s="14">
        <v>89314</v>
      </c>
      <c r="Q355" s="14">
        <v>89314</v>
      </c>
      <c r="R355" s="576">
        <v>10550</v>
      </c>
      <c r="S355" s="391">
        <v>2598</v>
      </c>
      <c r="T355" s="382">
        <v>1432</v>
      </c>
      <c r="U355" s="382">
        <v>1054</v>
      </c>
      <c r="V355" s="423">
        <v>0</v>
      </c>
      <c r="W355" s="1882">
        <v>1054</v>
      </c>
      <c r="X355" s="382">
        <f t="shared" si="850"/>
        <v>0</v>
      </c>
      <c r="Y355" s="423">
        <v>0</v>
      </c>
      <c r="Z355" s="1882">
        <v>0</v>
      </c>
      <c r="AA355" s="382">
        <f t="shared" si="834"/>
        <v>0</v>
      </c>
      <c r="AB355" s="423">
        <v>0</v>
      </c>
      <c r="AC355" s="1882">
        <v>0</v>
      </c>
      <c r="AD355" s="569">
        <v>1.875</v>
      </c>
      <c r="AE355" s="569">
        <v>1.875</v>
      </c>
      <c r="AF355" s="382">
        <f t="shared" si="882"/>
        <v>1375</v>
      </c>
      <c r="AG355" s="382">
        <f t="shared" si="882"/>
        <v>2312.5</v>
      </c>
      <c r="AH355" s="382">
        <f t="shared" si="882"/>
        <v>3250</v>
      </c>
      <c r="AI355" s="382">
        <f t="shared" si="882"/>
        <v>2404.25</v>
      </c>
      <c r="AJ355" s="382">
        <f t="shared" si="882"/>
        <v>931</v>
      </c>
      <c r="AK355" s="382">
        <f t="shared" si="883"/>
        <v>1089</v>
      </c>
      <c r="AL355" s="382">
        <f t="shared" si="883"/>
        <v>1269</v>
      </c>
      <c r="AM355" s="382">
        <f t="shared" si="883"/>
        <v>1358</v>
      </c>
      <c r="AN355" s="453">
        <f>IF($AD355&lt;=1,$AD355*BO355,IF($AD355&lt;=2,BO355+(($AD355-1)*BP355),BO355+BP355+BQ355))</f>
        <v>1157.5</v>
      </c>
      <c r="AO355" s="457">
        <f t="shared" si="884"/>
        <v>1375</v>
      </c>
      <c r="AP355" s="455">
        <f t="shared" si="885"/>
        <v>1438</v>
      </c>
      <c r="AQ355" s="383">
        <f t="shared" si="885"/>
        <v>1937</v>
      </c>
      <c r="AR355" s="383">
        <f t="shared" si="885"/>
        <v>654</v>
      </c>
      <c r="AS355" s="383">
        <f t="shared" si="885"/>
        <v>527</v>
      </c>
      <c r="AT355" s="383">
        <f t="shared" si="885"/>
        <v>620</v>
      </c>
      <c r="AU355" s="383">
        <f t="shared" si="885"/>
        <v>716</v>
      </c>
      <c r="AV355" s="383">
        <f t="shared" si="885"/>
        <v>721</v>
      </c>
      <c r="AW355" s="383">
        <f t="shared" si="885"/>
        <v>528</v>
      </c>
      <c r="AX355" s="383">
        <f t="shared" si="835"/>
        <v>1054</v>
      </c>
      <c r="AY355" s="383"/>
      <c r="AZ355" s="383">
        <f t="shared" si="849"/>
        <v>1375</v>
      </c>
      <c r="BA355" s="382">
        <f t="shared" si="836"/>
        <v>0</v>
      </c>
      <c r="BB355" s="423">
        <v>0</v>
      </c>
      <c r="BC355" s="506">
        <f t="shared" si="829"/>
        <v>1054</v>
      </c>
      <c r="BD355" s="382">
        <f t="shared" si="830"/>
        <v>0</v>
      </c>
      <c r="BE355" s="453">
        <f t="shared" si="831"/>
        <v>0</v>
      </c>
      <c r="BF355" s="382">
        <f t="shared" si="837"/>
        <v>-3000</v>
      </c>
      <c r="BG355" s="1882">
        <v>500</v>
      </c>
      <c r="BH355" s="1882">
        <v>1000</v>
      </c>
      <c r="BI355" s="1882">
        <v>1500</v>
      </c>
      <c r="BJ355" s="1882">
        <v>2000</v>
      </c>
      <c r="BK355" s="1882">
        <v>462</v>
      </c>
      <c r="BL355" s="1882">
        <v>536</v>
      </c>
      <c r="BM355" s="1882">
        <v>632</v>
      </c>
      <c r="BN355" s="1882">
        <v>728</v>
      </c>
      <c r="BO355" s="1882">
        <v>720</v>
      </c>
      <c r="BP355" s="1882">
        <v>500</v>
      </c>
      <c r="BQ355" s="1882">
        <v>525</v>
      </c>
      <c r="BR355" s="1882">
        <v>562</v>
      </c>
      <c r="BS355" s="1882">
        <v>601</v>
      </c>
      <c r="BT355" s="13"/>
      <c r="BU355" s="384">
        <f t="shared" si="838"/>
        <v>1</v>
      </c>
      <c r="BV355" s="385">
        <f t="shared" si="839"/>
        <v>0</v>
      </c>
      <c r="BW355" s="386">
        <f t="shared" si="840"/>
        <v>0</v>
      </c>
      <c r="BX355" s="3"/>
      <c r="BY355" s="387">
        <f t="shared" si="832"/>
        <v>1054</v>
      </c>
      <c r="BZ355" s="382">
        <f t="shared" si="841"/>
        <v>0</v>
      </c>
      <c r="CA355" s="382">
        <f t="shared" si="842"/>
        <v>0</v>
      </c>
      <c r="CB355" s="382">
        <f t="shared" si="843"/>
        <v>1375</v>
      </c>
      <c r="CC355" s="382">
        <f t="shared" si="861"/>
        <v>2313</v>
      </c>
      <c r="CD355" s="382">
        <f t="shared" si="862"/>
        <v>3250</v>
      </c>
      <c r="CE355" s="382">
        <f t="shared" si="863"/>
        <v>2404</v>
      </c>
      <c r="CF355" s="382">
        <f t="shared" si="864"/>
        <v>931</v>
      </c>
      <c r="CG355" s="382">
        <f t="shared" si="865"/>
        <v>1089</v>
      </c>
      <c r="CH355" s="382">
        <f t="shared" si="866"/>
        <v>1269</v>
      </c>
      <c r="CI355" s="382">
        <f t="shared" si="867"/>
        <v>1358</v>
      </c>
      <c r="CJ355" s="382">
        <f t="shared" si="868"/>
        <v>1158</v>
      </c>
      <c r="CK355" s="388">
        <f t="shared" si="869"/>
        <v>966</v>
      </c>
      <c r="CL355" s="3"/>
      <c r="CM355" s="384">
        <f t="shared" si="833"/>
        <v>0</v>
      </c>
      <c r="CN355" s="385">
        <f t="shared" si="844"/>
        <v>0</v>
      </c>
      <c r="CO355" s="385">
        <f t="shared" si="886"/>
        <v>1375</v>
      </c>
      <c r="CP355" s="385">
        <f t="shared" si="886"/>
        <v>1438</v>
      </c>
      <c r="CQ355" s="385">
        <f t="shared" si="886"/>
        <v>1937</v>
      </c>
      <c r="CR355" s="385">
        <f t="shared" si="886"/>
        <v>654</v>
      </c>
      <c r="CS355" s="385">
        <f t="shared" si="886"/>
        <v>527</v>
      </c>
      <c r="CT355" s="385">
        <f t="shared" si="886"/>
        <v>620</v>
      </c>
      <c r="CU355" s="385">
        <f t="shared" si="886"/>
        <v>716</v>
      </c>
      <c r="CV355" s="385">
        <f t="shared" si="886"/>
        <v>721</v>
      </c>
      <c r="CW355" s="385">
        <f t="shared" si="886"/>
        <v>528</v>
      </c>
      <c r="CX355" s="386">
        <f t="shared" si="887"/>
        <v>528</v>
      </c>
      <c r="CY355" s="3"/>
      <c r="CZ355" s="586"/>
      <c r="DA355" s="582">
        <v>2625</v>
      </c>
      <c r="DB355" s="391">
        <v>4695</v>
      </c>
      <c r="DC355" s="576">
        <v>10550</v>
      </c>
      <c r="DD355" s="389">
        <v>293</v>
      </c>
      <c r="DE355" s="390">
        <v>309</v>
      </c>
      <c r="DF355" s="390">
        <v>468</v>
      </c>
      <c r="DG355" s="390">
        <v>96</v>
      </c>
      <c r="DH355" s="390">
        <f t="shared" si="845"/>
        <v>1432</v>
      </c>
      <c r="DI355" s="390"/>
      <c r="DJ355" s="390"/>
      <c r="DK355" s="390"/>
      <c r="DL355" s="390"/>
      <c r="DM355" s="390"/>
      <c r="DN355" s="390"/>
      <c r="DO355" s="390"/>
      <c r="DP355" s="391">
        <f t="shared" si="846"/>
        <v>2598</v>
      </c>
      <c r="DQ355" s="376"/>
      <c r="DR355" s="376"/>
      <c r="DS355" s="385">
        <v>3</v>
      </c>
      <c r="DT355" s="385">
        <v>3</v>
      </c>
      <c r="DU355" s="385">
        <v>1726</v>
      </c>
      <c r="DV355" s="385" t="s">
        <v>2620</v>
      </c>
      <c r="DW355" s="385">
        <v>72</v>
      </c>
      <c r="DX355" s="385" t="s">
        <v>2688</v>
      </c>
      <c r="DY355" s="385">
        <v>0</v>
      </c>
      <c r="DZ355" s="14">
        <v>89314</v>
      </c>
      <c r="EA355" s="426"/>
      <c r="EB355" s="398">
        <v>20</v>
      </c>
      <c r="EC355" s="398" t="s">
        <v>1369</v>
      </c>
      <c r="ED355" s="398" t="s">
        <v>1370</v>
      </c>
      <c r="EF355" s="601">
        <f t="shared" si="847"/>
        <v>30</v>
      </c>
      <c r="EG355" s="597">
        <f t="shared" si="848"/>
        <v>1054</v>
      </c>
      <c r="EI355" s="605">
        <f t="shared" ref="EI355:EI386" si="888">T355+U355+V355+Y355+AB355+BB355</f>
        <v>2486</v>
      </c>
    </row>
    <row r="356" spans="1:139" s="372" customFormat="1" ht="16.149999999999999" hidden="1" customHeight="1">
      <c r="A356" s="573" t="s">
        <v>1382</v>
      </c>
      <c r="B356" s="409" t="s">
        <v>2881</v>
      </c>
      <c r="C356" s="410" t="s">
        <v>2036</v>
      </c>
      <c r="D356" s="394" t="s">
        <v>2150</v>
      </c>
      <c r="E356" s="394" t="s">
        <v>431</v>
      </c>
      <c r="F356" s="394"/>
      <c r="G356" s="394" t="s">
        <v>785</v>
      </c>
      <c r="H356" s="394" t="s">
        <v>107</v>
      </c>
      <c r="I356" s="394" t="s">
        <v>2054</v>
      </c>
      <c r="J356" s="394" t="s">
        <v>48</v>
      </c>
      <c r="K356" s="393"/>
      <c r="L356" s="393" t="s">
        <v>47</v>
      </c>
      <c r="M356" s="396">
        <v>45717</v>
      </c>
      <c r="N356" s="392" t="s">
        <v>2055</v>
      </c>
      <c r="O356" s="408">
        <v>3</v>
      </c>
      <c r="P356" s="14">
        <v>98779</v>
      </c>
      <c r="Q356" s="14">
        <v>98779</v>
      </c>
      <c r="R356" s="576">
        <v>3202</v>
      </c>
      <c r="S356" s="391">
        <v>-144</v>
      </c>
      <c r="T356" s="382">
        <v>15</v>
      </c>
      <c r="U356" s="382">
        <v>1175</v>
      </c>
      <c r="V356" s="423">
        <v>0</v>
      </c>
      <c r="W356" s="1882">
        <v>300</v>
      </c>
      <c r="X356" s="382">
        <f t="shared" si="850"/>
        <v>875</v>
      </c>
      <c r="Y356" s="423">
        <v>0</v>
      </c>
      <c r="Z356" s="1882">
        <v>200</v>
      </c>
      <c r="AA356" s="382">
        <f t="shared" si="834"/>
        <v>675</v>
      </c>
      <c r="AB356" s="423">
        <v>0</v>
      </c>
      <c r="AC356" s="1882">
        <v>200</v>
      </c>
      <c r="AD356" s="569">
        <v>1.875</v>
      </c>
      <c r="AE356" s="569">
        <v>1.875</v>
      </c>
      <c r="AF356" s="382">
        <f t="shared" si="882"/>
        <v>0</v>
      </c>
      <c r="AG356" s="382">
        <f t="shared" si="882"/>
        <v>415.625</v>
      </c>
      <c r="AH356" s="382">
        <f t="shared" si="882"/>
        <v>475</v>
      </c>
      <c r="AI356" s="382">
        <f t="shared" si="882"/>
        <v>0</v>
      </c>
      <c r="AJ356" s="382">
        <f t="shared" si="882"/>
        <v>0</v>
      </c>
      <c r="AK356" s="382">
        <f t="shared" si="883"/>
        <v>0</v>
      </c>
      <c r="AL356" s="382">
        <f t="shared" si="883"/>
        <v>0</v>
      </c>
      <c r="AM356" s="382">
        <f t="shared" si="883"/>
        <v>0</v>
      </c>
      <c r="AN356" s="453">
        <f>IF($AD356&lt;=1,$AD356*BO356,IF($AD356&lt;=2,BO356+(($AD356-1)*BP356),BO356+BP356+BQ356))</f>
        <v>0</v>
      </c>
      <c r="AO356" s="457">
        <f t="shared" si="884"/>
        <v>0</v>
      </c>
      <c r="AP356" s="455">
        <f t="shared" si="885"/>
        <v>0</v>
      </c>
      <c r="AQ356" s="383">
        <f t="shared" si="885"/>
        <v>0</v>
      </c>
      <c r="AR356" s="383">
        <f t="shared" si="885"/>
        <v>0</v>
      </c>
      <c r="AS356" s="383">
        <f t="shared" si="885"/>
        <v>0</v>
      </c>
      <c r="AT356" s="383">
        <f t="shared" si="885"/>
        <v>0</v>
      </c>
      <c r="AU356" s="383">
        <f t="shared" si="885"/>
        <v>0</v>
      </c>
      <c r="AV356" s="383">
        <f t="shared" si="885"/>
        <v>0</v>
      </c>
      <c r="AW356" s="383">
        <f t="shared" si="885"/>
        <v>0</v>
      </c>
      <c r="AX356" s="383">
        <f t="shared" si="835"/>
        <v>1175</v>
      </c>
      <c r="AY356" s="383"/>
      <c r="AZ356" s="383">
        <f t="shared" si="849"/>
        <v>0</v>
      </c>
      <c r="BA356" s="382">
        <f t="shared" si="836"/>
        <v>475</v>
      </c>
      <c r="BB356" s="423">
        <v>0</v>
      </c>
      <c r="BC356" s="506">
        <f t="shared" si="829"/>
        <v>300</v>
      </c>
      <c r="BD356" s="382">
        <f t="shared" si="830"/>
        <v>200</v>
      </c>
      <c r="BE356" s="453">
        <f t="shared" si="831"/>
        <v>200</v>
      </c>
      <c r="BF356" s="382">
        <f t="shared" si="837"/>
        <v>0</v>
      </c>
      <c r="BG356" s="1882">
        <v>0</v>
      </c>
      <c r="BH356" s="1882">
        <v>0</v>
      </c>
      <c r="BI356" s="1882">
        <v>475</v>
      </c>
      <c r="BJ356" s="1882">
        <v>0</v>
      </c>
      <c r="BK356" s="1882">
        <v>0</v>
      </c>
      <c r="BL356" s="1882">
        <v>0</v>
      </c>
      <c r="BM356" s="1882">
        <v>0</v>
      </c>
      <c r="BN356" s="1882">
        <v>0</v>
      </c>
      <c r="BO356" s="1882">
        <v>0</v>
      </c>
      <c r="BP356" s="1882">
        <v>0</v>
      </c>
      <c r="BQ356" s="1882">
        <v>0</v>
      </c>
      <c r="BR356" s="1882">
        <v>0</v>
      </c>
      <c r="BS356" s="1882">
        <v>0</v>
      </c>
      <c r="BT356" s="13"/>
      <c r="BU356" s="384">
        <f t="shared" si="838"/>
        <v>5.0357142857142856</v>
      </c>
      <c r="BV356" s="385">
        <f t="shared" si="839"/>
        <v>6.5625</v>
      </c>
      <c r="BW356" s="386">
        <f t="shared" si="840"/>
        <v>10.125</v>
      </c>
      <c r="BX356" s="3"/>
      <c r="BY356" s="387">
        <f t="shared" si="832"/>
        <v>1175</v>
      </c>
      <c r="BZ356" s="382">
        <f t="shared" si="841"/>
        <v>875</v>
      </c>
      <c r="CA356" s="382">
        <f t="shared" si="842"/>
        <v>675</v>
      </c>
      <c r="CB356" s="382">
        <f t="shared" si="843"/>
        <v>475</v>
      </c>
      <c r="CC356" s="382">
        <f t="shared" si="861"/>
        <v>475</v>
      </c>
      <c r="CD356" s="382">
        <f t="shared" si="862"/>
        <v>475</v>
      </c>
      <c r="CE356" s="382">
        <f t="shared" si="863"/>
        <v>0</v>
      </c>
      <c r="CF356" s="382">
        <f t="shared" si="864"/>
        <v>0</v>
      </c>
      <c r="CG356" s="382">
        <f t="shared" si="865"/>
        <v>0</v>
      </c>
      <c r="CH356" s="382">
        <f t="shared" si="866"/>
        <v>0</v>
      </c>
      <c r="CI356" s="382">
        <f t="shared" si="867"/>
        <v>0</v>
      </c>
      <c r="CJ356" s="382">
        <f t="shared" si="868"/>
        <v>0</v>
      </c>
      <c r="CK356" s="388">
        <f t="shared" si="869"/>
        <v>0</v>
      </c>
      <c r="CL356" s="3"/>
      <c r="CM356" s="384">
        <f t="shared" si="833"/>
        <v>0</v>
      </c>
      <c r="CN356" s="385">
        <f t="shared" si="844"/>
        <v>0</v>
      </c>
      <c r="CO356" s="385">
        <f t="shared" si="886"/>
        <v>0</v>
      </c>
      <c r="CP356" s="385">
        <f t="shared" si="886"/>
        <v>0</v>
      </c>
      <c r="CQ356" s="385">
        <f t="shared" si="886"/>
        <v>0</v>
      </c>
      <c r="CR356" s="385">
        <f t="shared" si="886"/>
        <v>0</v>
      </c>
      <c r="CS356" s="385">
        <f t="shared" si="886"/>
        <v>0</v>
      </c>
      <c r="CT356" s="385">
        <f t="shared" si="886"/>
        <v>0</v>
      </c>
      <c r="CU356" s="385">
        <f t="shared" si="886"/>
        <v>0</v>
      </c>
      <c r="CV356" s="385">
        <f t="shared" si="886"/>
        <v>0</v>
      </c>
      <c r="CW356" s="385">
        <f t="shared" si="886"/>
        <v>0</v>
      </c>
      <c r="CX356" s="386">
        <f t="shared" si="887"/>
        <v>0</v>
      </c>
      <c r="CY356" s="3"/>
      <c r="CZ356" s="586"/>
      <c r="DA356" s="582"/>
      <c r="DB356" s="391"/>
      <c r="DC356" s="576">
        <v>3202</v>
      </c>
      <c r="DD356" s="389">
        <v>17</v>
      </c>
      <c r="DE356" s="390">
        <v>11</v>
      </c>
      <c r="DF356" s="390">
        <v>-194</v>
      </c>
      <c r="DG356" s="390">
        <v>7</v>
      </c>
      <c r="DH356" s="390">
        <f t="shared" si="845"/>
        <v>15</v>
      </c>
      <c r="DI356" s="390"/>
      <c r="DJ356" s="390"/>
      <c r="DK356" s="390"/>
      <c r="DL356" s="390"/>
      <c r="DM356" s="390"/>
      <c r="DN356" s="390"/>
      <c r="DO356" s="390"/>
      <c r="DP356" s="391">
        <f t="shared" si="846"/>
        <v>-144</v>
      </c>
      <c r="DQ356" s="376"/>
      <c r="DR356" s="376"/>
      <c r="DS356" s="385">
        <v>3</v>
      </c>
      <c r="DT356" s="385">
        <v>3</v>
      </c>
      <c r="DU356" s="385">
        <v>1898</v>
      </c>
      <c r="DV356" s="385" t="s">
        <v>2620</v>
      </c>
      <c r="DW356" s="385">
        <v>72</v>
      </c>
      <c r="DX356" s="385" t="s">
        <v>2688</v>
      </c>
      <c r="DY356" s="385">
        <v>0</v>
      </c>
      <c r="DZ356" s="14">
        <v>98779</v>
      </c>
      <c r="EA356" s="426"/>
      <c r="EB356" s="398">
        <v>20</v>
      </c>
      <c r="EC356" s="398" t="s">
        <v>1369</v>
      </c>
      <c r="ED356" s="398" t="s">
        <v>1370</v>
      </c>
      <c r="EF356" s="601">
        <f t="shared" si="847"/>
        <v>117.5</v>
      </c>
      <c r="EG356" s="597">
        <f t="shared" si="848"/>
        <v>300</v>
      </c>
      <c r="EI356" s="605">
        <f t="shared" si="888"/>
        <v>1190</v>
      </c>
    </row>
    <row r="357" spans="1:139" s="372" customFormat="1" ht="16.149999999999999" hidden="1" customHeight="1">
      <c r="A357" s="573" t="s">
        <v>1382</v>
      </c>
      <c r="B357" s="407" t="s">
        <v>2558</v>
      </c>
      <c r="C357" s="530" t="s">
        <v>2036</v>
      </c>
      <c r="D357" s="393" t="s">
        <v>2150</v>
      </c>
      <c r="E357" s="393" t="s">
        <v>431</v>
      </c>
      <c r="F357" s="393"/>
      <c r="G357" s="393" t="s">
        <v>785</v>
      </c>
      <c r="H357" s="393" t="s">
        <v>107</v>
      </c>
      <c r="I357" s="393" t="s">
        <v>2008</v>
      </c>
      <c r="J357" s="393" t="s">
        <v>2559</v>
      </c>
      <c r="K357" s="393"/>
      <c r="L357" s="393"/>
      <c r="M357" s="396">
        <v>46087</v>
      </c>
      <c r="N357" s="392"/>
      <c r="O357" s="408">
        <v>3</v>
      </c>
      <c r="P357" s="385">
        <v>98779</v>
      </c>
      <c r="Q357" s="385">
        <v>98779</v>
      </c>
      <c r="R357" s="576"/>
      <c r="S357" s="391">
        <v>0</v>
      </c>
      <c r="T357" s="382">
        <v>0</v>
      </c>
      <c r="U357" s="382">
        <v>0</v>
      </c>
      <c r="V357" s="423">
        <v>0</v>
      </c>
      <c r="W357" s="1882">
        <v>0</v>
      </c>
      <c r="X357" s="382">
        <f t="shared" si="850"/>
        <v>0</v>
      </c>
      <c r="Y357" s="423">
        <v>114</v>
      </c>
      <c r="Z357" s="1882">
        <v>20</v>
      </c>
      <c r="AA357" s="382">
        <f t="shared" si="834"/>
        <v>94</v>
      </c>
      <c r="AB357" s="423">
        <v>0</v>
      </c>
      <c r="AC357" s="1882">
        <v>20</v>
      </c>
      <c r="AD357" s="569">
        <v>1.875</v>
      </c>
      <c r="AE357" s="569">
        <v>1.875</v>
      </c>
      <c r="AF357" s="382">
        <f t="shared" si="882"/>
        <v>71.5</v>
      </c>
      <c r="AG357" s="382">
        <f t="shared" si="882"/>
        <v>525.125</v>
      </c>
      <c r="AH357" s="382">
        <f t="shared" si="882"/>
        <v>909</v>
      </c>
      <c r="AI357" s="382">
        <f t="shared" si="882"/>
        <v>568</v>
      </c>
      <c r="AJ357" s="382">
        <f t="shared" si="882"/>
        <v>395</v>
      </c>
      <c r="AK357" s="382">
        <f t="shared" si="883"/>
        <v>505.875</v>
      </c>
      <c r="AL357" s="382">
        <f t="shared" si="883"/>
        <v>481.875</v>
      </c>
      <c r="AM357" s="382">
        <f t="shared" si="883"/>
        <v>441.5</v>
      </c>
      <c r="AN357" s="453">
        <f>IF($AD357&lt;=1,$AD357*BO357,IF($AD357&lt;=2,BO357+(($AD357-1)*BP357),BO357+BP357+BQ357))</f>
        <v>379.375</v>
      </c>
      <c r="AO357" s="457">
        <f t="shared" si="884"/>
        <v>0</v>
      </c>
      <c r="AP357" s="455">
        <f t="shared" si="885"/>
        <v>491</v>
      </c>
      <c r="AQ357" s="383">
        <f t="shared" si="885"/>
        <v>420</v>
      </c>
      <c r="AR357" s="383">
        <f t="shared" si="885"/>
        <v>218</v>
      </c>
      <c r="AS357" s="383">
        <f t="shared" si="885"/>
        <v>227</v>
      </c>
      <c r="AT357" s="383">
        <f t="shared" si="885"/>
        <v>303</v>
      </c>
      <c r="AU357" s="383">
        <f t="shared" si="885"/>
        <v>208</v>
      </c>
      <c r="AV357" s="383">
        <f t="shared" si="885"/>
        <v>273</v>
      </c>
      <c r="AW357" s="383">
        <f t="shared" si="885"/>
        <v>130</v>
      </c>
      <c r="AX357" s="383">
        <f t="shared" si="835"/>
        <v>114</v>
      </c>
      <c r="AY357" s="383"/>
      <c r="AZ357" s="383">
        <f t="shared" si="849"/>
        <v>0</v>
      </c>
      <c r="BA357" s="382">
        <f t="shared" si="836"/>
        <v>74</v>
      </c>
      <c r="BB357" s="423">
        <v>0</v>
      </c>
      <c r="BC357" s="506">
        <f t="shared" si="829"/>
        <v>0</v>
      </c>
      <c r="BD357" s="382">
        <f t="shared" si="830"/>
        <v>20</v>
      </c>
      <c r="BE357" s="453">
        <f t="shared" si="831"/>
        <v>20</v>
      </c>
      <c r="BF357" s="382">
        <f t="shared" si="837"/>
        <v>-675</v>
      </c>
      <c r="BG357" s="1882">
        <v>40</v>
      </c>
      <c r="BH357" s="1882">
        <v>36</v>
      </c>
      <c r="BI357" s="1882">
        <v>559</v>
      </c>
      <c r="BJ357" s="1882">
        <v>400</v>
      </c>
      <c r="BK357" s="1882">
        <v>192</v>
      </c>
      <c r="BL357" s="1882">
        <v>232</v>
      </c>
      <c r="BM357" s="1882">
        <v>313</v>
      </c>
      <c r="BN357" s="1882">
        <v>193</v>
      </c>
      <c r="BO357" s="1882">
        <v>284</v>
      </c>
      <c r="BP357" s="1882">
        <v>109</v>
      </c>
      <c r="BQ357" s="1882">
        <v>158</v>
      </c>
      <c r="BR357" s="1882">
        <v>169</v>
      </c>
      <c r="BS357" s="1882">
        <v>181</v>
      </c>
      <c r="BT357" s="13"/>
      <c r="BU357" s="384">
        <f t="shared" si="838"/>
        <v>0</v>
      </c>
      <c r="BV357" s="385">
        <f t="shared" si="839"/>
        <v>0</v>
      </c>
      <c r="BW357" s="386">
        <f t="shared" si="840"/>
        <v>2.9444444444444446</v>
      </c>
      <c r="BX357" s="3"/>
      <c r="BY357" s="387">
        <f t="shared" si="832"/>
        <v>0</v>
      </c>
      <c r="BZ357" s="382">
        <f t="shared" si="841"/>
        <v>0</v>
      </c>
      <c r="CA357" s="382">
        <f t="shared" si="842"/>
        <v>94</v>
      </c>
      <c r="CB357" s="382">
        <f t="shared" si="843"/>
        <v>74</v>
      </c>
      <c r="CC357" s="382">
        <f t="shared" si="861"/>
        <v>525</v>
      </c>
      <c r="CD357" s="382">
        <f t="shared" si="862"/>
        <v>909</v>
      </c>
      <c r="CE357" s="382">
        <f t="shared" si="863"/>
        <v>568</v>
      </c>
      <c r="CF357" s="382">
        <f t="shared" si="864"/>
        <v>395</v>
      </c>
      <c r="CG357" s="382">
        <f t="shared" si="865"/>
        <v>506</v>
      </c>
      <c r="CH357" s="382">
        <f t="shared" si="866"/>
        <v>482</v>
      </c>
      <c r="CI357" s="382">
        <f t="shared" si="867"/>
        <v>442</v>
      </c>
      <c r="CJ357" s="382">
        <f t="shared" si="868"/>
        <v>379</v>
      </c>
      <c r="CK357" s="388">
        <f t="shared" si="869"/>
        <v>225</v>
      </c>
      <c r="CL357" s="3"/>
      <c r="CM357" s="384">
        <f t="shared" si="833"/>
        <v>0</v>
      </c>
      <c r="CN357" s="385">
        <f t="shared" si="844"/>
        <v>114</v>
      </c>
      <c r="CO357" s="385">
        <f t="shared" si="886"/>
        <v>0</v>
      </c>
      <c r="CP357" s="385">
        <f t="shared" si="886"/>
        <v>491</v>
      </c>
      <c r="CQ357" s="385">
        <f t="shared" si="886"/>
        <v>420</v>
      </c>
      <c r="CR357" s="385">
        <f t="shared" si="886"/>
        <v>218</v>
      </c>
      <c r="CS357" s="385">
        <f t="shared" si="886"/>
        <v>227</v>
      </c>
      <c r="CT357" s="385">
        <f t="shared" si="886"/>
        <v>303</v>
      </c>
      <c r="CU357" s="385">
        <f t="shared" si="886"/>
        <v>208</v>
      </c>
      <c r="CV357" s="385">
        <f t="shared" si="886"/>
        <v>273</v>
      </c>
      <c r="CW357" s="385">
        <f t="shared" si="886"/>
        <v>130</v>
      </c>
      <c r="CX357" s="386">
        <f t="shared" si="887"/>
        <v>130</v>
      </c>
      <c r="CY357" s="3"/>
      <c r="CZ357" s="586"/>
      <c r="DA357" s="582"/>
      <c r="DB357" s="391"/>
      <c r="DC357" s="576"/>
      <c r="DD357" s="389"/>
      <c r="DE357" s="390">
        <v>0</v>
      </c>
      <c r="DF357" s="390">
        <v>0</v>
      </c>
      <c r="DG357" s="390">
        <v>0</v>
      </c>
      <c r="DH357" s="390">
        <f t="shared" si="845"/>
        <v>0</v>
      </c>
      <c r="DI357" s="390"/>
      <c r="DJ357" s="390"/>
      <c r="DK357" s="390"/>
      <c r="DL357" s="390"/>
      <c r="DM357" s="390"/>
      <c r="DN357" s="390"/>
      <c r="DO357" s="390"/>
      <c r="DP357" s="391">
        <f t="shared" si="846"/>
        <v>0</v>
      </c>
      <c r="DQ357" s="376"/>
      <c r="DR357" s="376"/>
      <c r="DS357" s="385">
        <v>3</v>
      </c>
      <c r="DT357" s="385">
        <v>3</v>
      </c>
      <c r="DU357" s="385">
        <v>1898</v>
      </c>
      <c r="DV357" s="385" t="s">
        <v>2620</v>
      </c>
      <c r="DW357" s="385">
        <v>72</v>
      </c>
      <c r="DX357" s="385" t="s">
        <v>2688</v>
      </c>
      <c r="DY357" s="385">
        <v>0</v>
      </c>
      <c r="DZ357" s="385">
        <v>98779</v>
      </c>
      <c r="EA357" s="426"/>
      <c r="EB357" s="398">
        <v>20</v>
      </c>
      <c r="EC357" s="398" t="s">
        <v>1369</v>
      </c>
      <c r="ED357" s="398" t="s">
        <v>1370</v>
      </c>
      <c r="EF357" s="601" t="str">
        <f t="shared" si="847"/>
        <v>ok</v>
      </c>
      <c r="EG357" s="597">
        <f t="shared" si="848"/>
        <v>0</v>
      </c>
      <c r="EI357" s="605">
        <f t="shared" si="888"/>
        <v>114</v>
      </c>
    </row>
    <row r="358" spans="1:139" s="372" customFormat="1" ht="16.149999999999999" hidden="1" customHeight="1">
      <c r="A358" s="573" t="s">
        <v>69</v>
      </c>
      <c r="B358" s="411" t="s">
        <v>723</v>
      </c>
      <c r="C358" s="521" t="s">
        <v>723</v>
      </c>
      <c r="D358" s="412" t="s">
        <v>2154</v>
      </c>
      <c r="E358" s="1906" t="s">
        <v>724</v>
      </c>
      <c r="F358" s="394"/>
      <c r="G358" s="397">
        <v>98</v>
      </c>
      <c r="H358" s="394" t="s">
        <v>76</v>
      </c>
      <c r="I358" s="394" t="s">
        <v>725</v>
      </c>
      <c r="J358" s="394" t="s">
        <v>726</v>
      </c>
      <c r="K358" s="393"/>
      <c r="L358" s="393" t="s">
        <v>2130</v>
      </c>
      <c r="M358" s="396" t="s">
        <v>2523</v>
      </c>
      <c r="N358" s="392">
        <v>43496</v>
      </c>
      <c r="O358" s="408">
        <v>3</v>
      </c>
      <c r="P358" s="14">
        <v>77794</v>
      </c>
      <c r="Q358" s="14">
        <v>77794</v>
      </c>
      <c r="R358" s="576">
        <v>677</v>
      </c>
      <c r="S358" s="391">
        <v>66</v>
      </c>
      <c r="T358" s="382">
        <v>0</v>
      </c>
      <c r="U358" s="382">
        <v>3</v>
      </c>
      <c r="V358" s="423">
        <v>14</v>
      </c>
      <c r="W358" s="1882">
        <v>17</v>
      </c>
      <c r="X358" s="382">
        <f t="shared" si="850"/>
        <v>0</v>
      </c>
      <c r="Y358" s="423">
        <v>0</v>
      </c>
      <c r="Z358" s="1882">
        <v>0</v>
      </c>
      <c r="AA358" s="382">
        <f t="shared" si="834"/>
        <v>0</v>
      </c>
      <c r="AB358" s="423">
        <v>0</v>
      </c>
      <c r="AC358" s="1882">
        <v>0</v>
      </c>
      <c r="AD358" s="569">
        <v>1.875</v>
      </c>
      <c r="AE358" s="569">
        <v>1.875</v>
      </c>
      <c r="AF358" s="382">
        <f t="shared" ref="AF358:AF371" si="889">IF($AD358&lt;=1,$AD358*BH358,IF($AD358&lt;=2,BH358+(($AD358-1)*BI358),BH358+BI358+BJ358))</f>
        <v>0</v>
      </c>
      <c r="AG358" s="382">
        <f t="shared" ref="AG358:AG371" si="890">IF($AD358&lt;=1,$AD358*BI358,IF($AD358&lt;=2,BI358+(($AD358-1)*BJ358),BI358+BJ358+BK358))</f>
        <v>0</v>
      </c>
      <c r="AH358" s="382">
        <f t="shared" ref="AH358:AH371" si="891">IF($AD358&lt;=1,$AD358*BJ358,IF($AD358&lt;=2,BJ358+(($AD358-1)*BK358),BJ358+BK358+BL358))</f>
        <v>0</v>
      </c>
      <c r="AI358" s="382">
        <f t="shared" ref="AI358:AI371" si="892">IF($AD358&lt;=1,$AD358*BK358,IF($AD358&lt;=2,BK358+(($AD358-1)*BL358),BK358+BL358+BM358))</f>
        <v>0</v>
      </c>
      <c r="AJ358" s="382">
        <f t="shared" ref="AJ358:AJ371" si="893">IF($AD358&lt;=1,$AD358*BL358,IF($AD358&lt;=2,BL358+(($AD358-1)*BM358),BL358+BM358+BN358))</f>
        <v>0</v>
      </c>
      <c r="AK358" s="382">
        <f t="shared" ref="AK358:AK371" si="894">IF($AE358&lt;=1,$AE358*BM358,IF($AE358&lt;=2,BM358+(($AE358-1)*BN358),BM358+BN358+BO358))</f>
        <v>0</v>
      </c>
      <c r="AL358" s="382">
        <f t="shared" ref="AL358:AL371" si="895">IF($AE358&lt;=1,$AE358*BN358,IF($AE358&lt;=2,BN358+(($AE358-1)*BO358),BN358+BO358+BP358))</f>
        <v>0</v>
      </c>
      <c r="AM358" s="382">
        <f t="shared" ref="AM358:AM371" si="896">IF($AE358&lt;=1,$AE358*BO358,IF($AE358&lt;=2,BO358+(($AE358-1)*BP358),BO358+BP358+BQ358))</f>
        <v>44.625</v>
      </c>
      <c r="AN358" s="453">
        <f t="shared" ref="AN358:AN371" si="897">IF($AD358&lt;=1,$AD358*BP358,IF($AD358&lt;=2,BP358+(($AD358-1)*BQ358),BP358+BQ358+BR358))</f>
        <v>51</v>
      </c>
      <c r="AO358" s="457">
        <f t="shared" ref="AO358:AO371" si="898">ROUND(IF(BA358-BG358-AF358&gt;0,0,AF358+BG358-BA358),0)</f>
        <v>0</v>
      </c>
      <c r="AP358" s="455">
        <f t="shared" ref="AP358:AP371" si="899">ROUND(IF(CC358-BH358-AG358&gt;0,0,AG358+BH358-CC358),0)</f>
        <v>0</v>
      </c>
      <c r="AQ358" s="383">
        <f t="shared" ref="AQ358:AQ371" si="900">ROUND(IF(CD358-BI358-AH358&gt;0,0,AH358+BI358-CD358),0)</f>
        <v>0</v>
      </c>
      <c r="AR358" s="383">
        <f t="shared" ref="AR358:AR371" si="901">ROUND(IF(CE358-BJ358-AI358&gt;0,0,AI358+BJ358-CE358),0)</f>
        <v>0</v>
      </c>
      <c r="AS358" s="383">
        <f t="shared" ref="AS358:AS371" si="902">ROUND(IF(CF358-BK358-AJ358&gt;0,0,AJ358+BK358-CF358),0)</f>
        <v>0</v>
      </c>
      <c r="AT358" s="383">
        <f t="shared" ref="AT358:AT371" si="903">ROUND(IF(CG358-BL358-AK358&gt;0,0,AK358+BL358-CG358),0)</f>
        <v>0</v>
      </c>
      <c r="AU358" s="383">
        <f t="shared" ref="AU358:AU371" si="904">ROUND(IF(CH358-BM358-AL358&gt;0,0,AL358+BM358-CH358),0)</f>
        <v>0</v>
      </c>
      <c r="AV358" s="383">
        <f t="shared" ref="AV358:AV371" si="905">ROUND(IF(CI358-BN358-AM358&gt;0,0,AM358+BN358-CI358),0)</f>
        <v>45</v>
      </c>
      <c r="AW358" s="383">
        <f t="shared" ref="AW358:AW371" si="906">ROUND(IF(CJ358-BO358-AN358&gt;0,0,AN358+BO358-CJ358),0)</f>
        <v>6</v>
      </c>
      <c r="AX358" s="383">
        <f t="shared" si="835"/>
        <v>17</v>
      </c>
      <c r="AY358" s="383"/>
      <c r="AZ358" s="383">
        <f t="shared" si="849"/>
        <v>0</v>
      </c>
      <c r="BA358" s="382">
        <f t="shared" si="836"/>
        <v>0</v>
      </c>
      <c r="BB358" s="423">
        <v>0</v>
      </c>
      <c r="BC358" s="506">
        <f t="shared" si="829"/>
        <v>17</v>
      </c>
      <c r="BD358" s="382">
        <f t="shared" si="830"/>
        <v>0</v>
      </c>
      <c r="BE358" s="453">
        <f t="shared" si="831"/>
        <v>0</v>
      </c>
      <c r="BF358" s="382">
        <f t="shared" si="837"/>
        <v>-14</v>
      </c>
      <c r="BG358" s="1882">
        <v>0</v>
      </c>
      <c r="BH358" s="1882">
        <v>0</v>
      </c>
      <c r="BI358" s="1882">
        <v>0</v>
      </c>
      <c r="BJ358" s="1882">
        <v>0</v>
      </c>
      <c r="BK358" s="1882">
        <v>0</v>
      </c>
      <c r="BL358" s="1882">
        <v>0</v>
      </c>
      <c r="BM358" s="1882">
        <v>0</v>
      </c>
      <c r="BN358" s="1882">
        <v>0</v>
      </c>
      <c r="BO358" s="1882">
        <v>0</v>
      </c>
      <c r="BP358" s="1882">
        <v>51</v>
      </c>
      <c r="BQ358" s="1882">
        <v>0</v>
      </c>
      <c r="BR358" s="1882">
        <v>0</v>
      </c>
      <c r="BS358" s="1882">
        <v>0</v>
      </c>
      <c r="BT358" s="13"/>
      <c r="BU358" s="384">
        <f t="shared" si="838"/>
        <v>0.17647058823529413</v>
      </c>
      <c r="BV358" s="385">
        <f t="shared" si="839"/>
        <v>0</v>
      </c>
      <c r="BW358" s="386">
        <f t="shared" si="840"/>
        <v>0</v>
      </c>
      <c r="BX358" s="3"/>
      <c r="BY358" s="387">
        <f t="shared" si="832"/>
        <v>3</v>
      </c>
      <c r="BZ358" s="382">
        <f t="shared" si="841"/>
        <v>0</v>
      </c>
      <c r="CA358" s="382">
        <f t="shared" si="842"/>
        <v>0</v>
      </c>
      <c r="CB358" s="382">
        <f t="shared" si="843"/>
        <v>0</v>
      </c>
      <c r="CC358" s="382">
        <f t="shared" si="861"/>
        <v>0</v>
      </c>
      <c r="CD358" s="382">
        <f t="shared" si="862"/>
        <v>0</v>
      </c>
      <c r="CE358" s="382">
        <f t="shared" si="863"/>
        <v>0</v>
      </c>
      <c r="CF358" s="382">
        <f t="shared" si="864"/>
        <v>0</v>
      </c>
      <c r="CG358" s="382">
        <f t="shared" si="865"/>
        <v>0</v>
      </c>
      <c r="CH358" s="382">
        <f t="shared" si="866"/>
        <v>0</v>
      </c>
      <c r="CI358" s="382">
        <f t="shared" si="867"/>
        <v>0</v>
      </c>
      <c r="CJ358" s="382">
        <f t="shared" si="868"/>
        <v>45</v>
      </c>
      <c r="CK358" s="388">
        <f t="shared" si="869"/>
        <v>51</v>
      </c>
      <c r="CL358" s="3"/>
      <c r="CM358" s="384">
        <f t="shared" si="833"/>
        <v>14</v>
      </c>
      <c r="CN358" s="385">
        <f t="shared" si="844"/>
        <v>0</v>
      </c>
      <c r="CO358" s="385">
        <f t="shared" ref="CO358:CO371" si="907">AB358</f>
        <v>0</v>
      </c>
      <c r="CP358" s="385">
        <f t="shared" ref="CP358:CP371" si="908">AO358</f>
        <v>0</v>
      </c>
      <c r="CQ358" s="385">
        <f t="shared" ref="CQ358:CQ371" si="909">AP358</f>
        <v>0</v>
      </c>
      <c r="CR358" s="385">
        <f t="shared" ref="CR358:CR371" si="910">AQ358</f>
        <v>0</v>
      </c>
      <c r="CS358" s="385">
        <f t="shared" ref="CS358:CS371" si="911">AR358</f>
        <v>0</v>
      </c>
      <c r="CT358" s="385">
        <f t="shared" ref="CT358:CT371" si="912">AS358</f>
        <v>0</v>
      </c>
      <c r="CU358" s="385">
        <f t="shared" ref="CU358:CU371" si="913">AT358</f>
        <v>0</v>
      </c>
      <c r="CV358" s="385">
        <f t="shared" ref="CV358:CV371" si="914">AU358</f>
        <v>0</v>
      </c>
      <c r="CW358" s="385">
        <f t="shared" ref="CW358:CW371" si="915">AV358</f>
        <v>45</v>
      </c>
      <c r="CX358" s="386">
        <f t="shared" si="887"/>
        <v>6</v>
      </c>
      <c r="CY358" s="3"/>
      <c r="CZ358" s="586">
        <v>1610</v>
      </c>
      <c r="DA358" s="582">
        <v>521</v>
      </c>
      <c r="DB358" s="391">
        <v>621</v>
      </c>
      <c r="DC358" s="576">
        <v>677</v>
      </c>
      <c r="DD358" s="389">
        <v>0</v>
      </c>
      <c r="DE358" s="390">
        <v>0</v>
      </c>
      <c r="DF358" s="390">
        <v>2</v>
      </c>
      <c r="DG358" s="390">
        <v>64</v>
      </c>
      <c r="DH358" s="390">
        <f t="shared" si="845"/>
        <v>0</v>
      </c>
      <c r="DI358" s="390"/>
      <c r="DJ358" s="390"/>
      <c r="DK358" s="390"/>
      <c r="DL358" s="390"/>
      <c r="DM358" s="390"/>
      <c r="DN358" s="390"/>
      <c r="DO358" s="390"/>
      <c r="DP358" s="391">
        <f t="shared" si="846"/>
        <v>66</v>
      </c>
      <c r="DQ358" s="376"/>
      <c r="DR358" s="376"/>
      <c r="DS358" s="385">
        <v>4</v>
      </c>
      <c r="DT358" s="385">
        <v>3</v>
      </c>
      <c r="DU358" s="385">
        <v>1257</v>
      </c>
      <c r="DV358" s="385" t="s">
        <v>2620</v>
      </c>
      <c r="DW358" s="385">
        <v>71</v>
      </c>
      <c r="DX358" s="385" t="s">
        <v>2689</v>
      </c>
      <c r="DY358" s="385">
        <v>0</v>
      </c>
      <c r="DZ358" s="14">
        <v>77794</v>
      </c>
      <c r="EA358" s="426"/>
      <c r="EB358" s="398">
        <v>18</v>
      </c>
      <c r="EC358" s="398" t="s">
        <v>1372</v>
      </c>
      <c r="ED358" s="398" t="s">
        <v>1370</v>
      </c>
      <c r="EF358" s="601">
        <f t="shared" si="847"/>
        <v>5.2941176470588243</v>
      </c>
      <c r="EG358" s="597">
        <f t="shared" si="848"/>
        <v>17</v>
      </c>
      <c r="EI358" s="605">
        <f t="shared" si="888"/>
        <v>17</v>
      </c>
    </row>
    <row r="359" spans="1:139" s="372" customFormat="1" ht="16.149999999999999" hidden="1" customHeight="1">
      <c r="A359" s="573" t="s">
        <v>69</v>
      </c>
      <c r="B359" s="531" t="s">
        <v>2520</v>
      </c>
      <c r="C359" s="532" t="s">
        <v>723</v>
      </c>
      <c r="D359" s="533" t="s">
        <v>722</v>
      </c>
      <c r="E359" s="1905" t="s">
        <v>349</v>
      </c>
      <c r="F359" s="393"/>
      <c r="G359" s="395">
        <v>98</v>
      </c>
      <c r="H359" s="393" t="s">
        <v>107</v>
      </c>
      <c r="I359" s="393" t="s">
        <v>722</v>
      </c>
      <c r="J359" s="393" t="s">
        <v>2521</v>
      </c>
      <c r="K359" s="393"/>
      <c r="L359" s="393"/>
      <c r="M359" s="396" t="s">
        <v>2522</v>
      </c>
      <c r="N359" s="392">
        <v>46035</v>
      </c>
      <c r="O359" s="408">
        <v>3</v>
      </c>
      <c r="P359" s="14">
        <v>66898</v>
      </c>
      <c r="Q359" s="14">
        <v>66898</v>
      </c>
      <c r="R359" s="576"/>
      <c r="S359" s="391">
        <v>0</v>
      </c>
      <c r="T359" s="382">
        <v>0</v>
      </c>
      <c r="U359" s="382">
        <v>28</v>
      </c>
      <c r="V359" s="423">
        <v>0</v>
      </c>
      <c r="W359" s="1882">
        <v>0</v>
      </c>
      <c r="X359" s="382">
        <f t="shared" si="850"/>
        <v>28</v>
      </c>
      <c r="Y359" s="423">
        <v>0</v>
      </c>
      <c r="Z359" s="1882">
        <v>28</v>
      </c>
      <c r="AA359" s="382">
        <f t="shared" si="834"/>
        <v>0</v>
      </c>
      <c r="AB359" s="423">
        <v>0</v>
      </c>
      <c r="AC359" s="1882">
        <v>0</v>
      </c>
      <c r="AD359" s="569">
        <v>1.875</v>
      </c>
      <c r="AE359" s="569">
        <v>1.875</v>
      </c>
      <c r="AF359" s="382">
        <f t="shared" si="889"/>
        <v>128.875</v>
      </c>
      <c r="AG359" s="382">
        <f t="shared" si="890"/>
        <v>64.5</v>
      </c>
      <c r="AH359" s="382">
        <f t="shared" si="891"/>
        <v>46.5</v>
      </c>
      <c r="AI359" s="382">
        <f t="shared" si="892"/>
        <v>26.875</v>
      </c>
      <c r="AJ359" s="382">
        <f t="shared" si="893"/>
        <v>34.5</v>
      </c>
      <c r="AK359" s="382">
        <f t="shared" si="894"/>
        <v>48</v>
      </c>
      <c r="AL359" s="382">
        <f t="shared" si="895"/>
        <v>52.125</v>
      </c>
      <c r="AM359" s="382">
        <f t="shared" si="896"/>
        <v>23</v>
      </c>
      <c r="AN359" s="453">
        <f t="shared" si="897"/>
        <v>21.875</v>
      </c>
      <c r="AO359" s="457">
        <f t="shared" si="898"/>
        <v>200</v>
      </c>
      <c r="AP359" s="455">
        <f t="shared" si="899"/>
        <v>36</v>
      </c>
      <c r="AQ359" s="383">
        <f t="shared" si="900"/>
        <v>15</v>
      </c>
      <c r="AR359" s="383">
        <f t="shared" si="901"/>
        <v>16</v>
      </c>
      <c r="AS359" s="383">
        <f t="shared" si="902"/>
        <v>20</v>
      </c>
      <c r="AT359" s="383">
        <f t="shared" si="903"/>
        <v>30</v>
      </c>
      <c r="AU359" s="383">
        <f t="shared" si="904"/>
        <v>24</v>
      </c>
      <c r="AV359" s="383">
        <f t="shared" si="905"/>
        <v>3</v>
      </c>
      <c r="AW359" s="383">
        <f t="shared" si="906"/>
        <v>22</v>
      </c>
      <c r="AX359" s="383">
        <f t="shared" si="835"/>
        <v>28</v>
      </c>
      <c r="AY359" s="383"/>
      <c r="AZ359" s="383">
        <f t="shared" si="849"/>
        <v>200</v>
      </c>
      <c r="BA359" s="382">
        <f t="shared" si="836"/>
        <v>0</v>
      </c>
      <c r="BB359" s="423">
        <v>0</v>
      </c>
      <c r="BC359" s="506">
        <f t="shared" si="829"/>
        <v>0</v>
      </c>
      <c r="BD359" s="382">
        <f t="shared" si="830"/>
        <v>28</v>
      </c>
      <c r="BE359" s="453">
        <f t="shared" si="831"/>
        <v>0</v>
      </c>
      <c r="BF359" s="382">
        <f t="shared" si="837"/>
        <v>-204</v>
      </c>
      <c r="BG359" s="1882">
        <v>71</v>
      </c>
      <c r="BH359" s="1882">
        <v>100</v>
      </c>
      <c r="BI359" s="1882">
        <v>33</v>
      </c>
      <c r="BJ359" s="1882">
        <v>36</v>
      </c>
      <c r="BK359" s="1882">
        <v>12</v>
      </c>
      <c r="BL359" s="1882">
        <v>17</v>
      </c>
      <c r="BM359" s="1882">
        <v>20</v>
      </c>
      <c r="BN359" s="1882">
        <v>32</v>
      </c>
      <c r="BO359" s="1882">
        <v>23</v>
      </c>
      <c r="BP359" s="1882">
        <v>0</v>
      </c>
      <c r="BQ359" s="1882">
        <v>25</v>
      </c>
      <c r="BR359" s="1882">
        <v>27</v>
      </c>
      <c r="BS359" s="1882">
        <v>29</v>
      </c>
      <c r="BT359" s="13"/>
      <c r="BU359" s="384">
        <f t="shared" si="838"/>
        <v>0</v>
      </c>
      <c r="BV359" s="385">
        <f t="shared" si="839"/>
        <v>1</v>
      </c>
      <c r="BW359" s="386">
        <f t="shared" si="840"/>
        <v>0</v>
      </c>
      <c r="BX359" s="3"/>
      <c r="BY359" s="387">
        <f t="shared" si="832"/>
        <v>28</v>
      </c>
      <c r="BZ359" s="382">
        <f t="shared" si="841"/>
        <v>28</v>
      </c>
      <c r="CA359" s="382">
        <f t="shared" si="842"/>
        <v>0</v>
      </c>
      <c r="CB359" s="382">
        <f t="shared" si="843"/>
        <v>0</v>
      </c>
      <c r="CC359" s="382">
        <f t="shared" si="861"/>
        <v>129</v>
      </c>
      <c r="CD359" s="382">
        <f t="shared" si="862"/>
        <v>65</v>
      </c>
      <c r="CE359" s="382">
        <f t="shared" si="863"/>
        <v>47</v>
      </c>
      <c r="CF359" s="382">
        <f t="shared" si="864"/>
        <v>27</v>
      </c>
      <c r="CG359" s="382">
        <f t="shared" si="865"/>
        <v>35</v>
      </c>
      <c r="CH359" s="382">
        <f t="shared" si="866"/>
        <v>48</v>
      </c>
      <c r="CI359" s="382">
        <f t="shared" si="867"/>
        <v>52</v>
      </c>
      <c r="CJ359" s="382">
        <f t="shared" si="868"/>
        <v>23</v>
      </c>
      <c r="CK359" s="388">
        <f t="shared" si="869"/>
        <v>22</v>
      </c>
      <c r="CL359" s="3"/>
      <c r="CM359" s="384">
        <f t="shared" si="833"/>
        <v>0</v>
      </c>
      <c r="CN359" s="385">
        <f t="shared" si="844"/>
        <v>0</v>
      </c>
      <c r="CO359" s="385">
        <f t="shared" si="907"/>
        <v>0</v>
      </c>
      <c r="CP359" s="385">
        <f t="shared" si="908"/>
        <v>200</v>
      </c>
      <c r="CQ359" s="385">
        <f t="shared" si="909"/>
        <v>36</v>
      </c>
      <c r="CR359" s="385">
        <f t="shared" si="910"/>
        <v>15</v>
      </c>
      <c r="CS359" s="385">
        <f t="shared" si="911"/>
        <v>16</v>
      </c>
      <c r="CT359" s="385">
        <f t="shared" si="912"/>
        <v>20</v>
      </c>
      <c r="CU359" s="385">
        <f t="shared" si="913"/>
        <v>30</v>
      </c>
      <c r="CV359" s="385">
        <f t="shared" si="914"/>
        <v>24</v>
      </c>
      <c r="CW359" s="385">
        <f t="shared" si="915"/>
        <v>3</v>
      </c>
      <c r="CX359" s="386">
        <f t="shared" si="887"/>
        <v>22</v>
      </c>
      <c r="CY359" s="3"/>
      <c r="CZ359" s="586"/>
      <c r="DA359" s="582"/>
      <c r="DB359" s="391"/>
      <c r="DC359" s="576"/>
      <c r="DD359" s="389">
        <v>0</v>
      </c>
      <c r="DE359" s="390">
        <v>0</v>
      </c>
      <c r="DF359" s="390">
        <v>0</v>
      </c>
      <c r="DG359" s="390">
        <v>0</v>
      </c>
      <c r="DH359" s="390">
        <f t="shared" si="845"/>
        <v>0</v>
      </c>
      <c r="DI359" s="390"/>
      <c r="DJ359" s="390"/>
      <c r="DK359" s="390"/>
      <c r="DL359" s="390"/>
      <c r="DM359" s="390"/>
      <c r="DN359" s="390"/>
      <c r="DO359" s="390"/>
      <c r="DP359" s="391">
        <f t="shared" si="846"/>
        <v>0</v>
      </c>
      <c r="DQ359" s="376"/>
      <c r="DR359" s="376"/>
      <c r="DS359" s="385">
        <v>4</v>
      </c>
      <c r="DT359" s="385">
        <v>3</v>
      </c>
      <c r="DU359" s="385">
        <v>1257</v>
      </c>
      <c r="DV359" s="385" t="s">
        <v>2620</v>
      </c>
      <c r="DW359" s="385">
        <v>71</v>
      </c>
      <c r="DX359" s="385" t="s">
        <v>2689</v>
      </c>
      <c r="DY359" s="385">
        <v>0</v>
      </c>
      <c r="DZ359" s="14">
        <v>66898</v>
      </c>
      <c r="EA359" s="426"/>
      <c r="EB359" s="398">
        <v>18</v>
      </c>
      <c r="EC359" s="398" t="s">
        <v>1372</v>
      </c>
      <c r="ED359" s="398" t="s">
        <v>1370</v>
      </c>
      <c r="EF359" s="601" t="str">
        <f t="shared" si="847"/>
        <v>ok</v>
      </c>
      <c r="EG359" s="597">
        <f t="shared" si="848"/>
        <v>0</v>
      </c>
      <c r="EI359" s="605">
        <f t="shared" si="888"/>
        <v>28</v>
      </c>
    </row>
    <row r="360" spans="1:139" s="372" customFormat="1" ht="16.149999999999999" hidden="1" customHeight="1">
      <c r="A360" s="573" t="s">
        <v>69</v>
      </c>
      <c r="B360" s="531" t="s">
        <v>728</v>
      </c>
      <c r="C360" s="532" t="s">
        <v>1346</v>
      </c>
      <c r="D360" s="533" t="s">
        <v>722</v>
      </c>
      <c r="E360" s="537" t="s">
        <v>404</v>
      </c>
      <c r="F360" s="393"/>
      <c r="G360" s="395">
        <v>99</v>
      </c>
      <c r="H360" s="393" t="s">
        <v>107</v>
      </c>
      <c r="I360" s="393" t="s">
        <v>722</v>
      </c>
      <c r="J360" s="393" t="s">
        <v>281</v>
      </c>
      <c r="K360" s="393"/>
      <c r="L360" s="393" t="s">
        <v>2130</v>
      </c>
      <c r="M360" s="396"/>
      <c r="N360" s="392">
        <v>44159</v>
      </c>
      <c r="O360" s="408">
        <v>3</v>
      </c>
      <c r="P360" s="14">
        <v>72394</v>
      </c>
      <c r="Q360" s="14">
        <v>72394</v>
      </c>
      <c r="R360" s="576">
        <v>433</v>
      </c>
      <c r="S360" s="391">
        <v>100</v>
      </c>
      <c r="T360" s="382">
        <v>0</v>
      </c>
      <c r="U360" s="382">
        <v>79</v>
      </c>
      <c r="V360" s="423">
        <v>24</v>
      </c>
      <c r="W360" s="1882">
        <v>32</v>
      </c>
      <c r="X360" s="382">
        <f t="shared" si="850"/>
        <v>71</v>
      </c>
      <c r="Y360" s="423">
        <v>0</v>
      </c>
      <c r="Z360" s="1882">
        <v>50</v>
      </c>
      <c r="AA360" s="382">
        <f t="shared" si="834"/>
        <v>21</v>
      </c>
      <c r="AB360" s="423">
        <v>24</v>
      </c>
      <c r="AC360" s="1882">
        <v>45</v>
      </c>
      <c r="AD360" s="569">
        <v>1.875</v>
      </c>
      <c r="AE360" s="569">
        <v>1.875</v>
      </c>
      <c r="AF360" s="382">
        <f t="shared" si="889"/>
        <v>60.25</v>
      </c>
      <c r="AG360" s="382">
        <f t="shared" si="890"/>
        <v>43</v>
      </c>
      <c r="AH360" s="382">
        <f t="shared" si="891"/>
        <v>31</v>
      </c>
      <c r="AI360" s="382">
        <f t="shared" si="892"/>
        <v>17.625</v>
      </c>
      <c r="AJ360" s="382">
        <f t="shared" si="893"/>
        <v>22.375</v>
      </c>
      <c r="AK360" s="382">
        <f t="shared" si="894"/>
        <v>32.25</v>
      </c>
      <c r="AL360" s="382">
        <f t="shared" si="895"/>
        <v>34.25</v>
      </c>
      <c r="AM360" s="382">
        <f t="shared" si="896"/>
        <v>28</v>
      </c>
      <c r="AN360" s="453">
        <f t="shared" si="897"/>
        <v>30.875</v>
      </c>
      <c r="AO360" s="457">
        <f t="shared" si="898"/>
        <v>100</v>
      </c>
      <c r="AP360" s="455">
        <f t="shared" si="899"/>
        <v>24</v>
      </c>
      <c r="AQ360" s="383">
        <f t="shared" si="900"/>
        <v>10</v>
      </c>
      <c r="AR360" s="383">
        <f t="shared" si="901"/>
        <v>11</v>
      </c>
      <c r="AS360" s="383">
        <f t="shared" si="902"/>
        <v>12</v>
      </c>
      <c r="AT360" s="383">
        <f t="shared" si="903"/>
        <v>21</v>
      </c>
      <c r="AU360" s="383">
        <f t="shared" si="904"/>
        <v>15</v>
      </c>
      <c r="AV360" s="383">
        <f t="shared" si="905"/>
        <v>16</v>
      </c>
      <c r="AW360" s="383">
        <f t="shared" si="906"/>
        <v>17</v>
      </c>
      <c r="AX360" s="383">
        <f t="shared" si="835"/>
        <v>127</v>
      </c>
      <c r="AY360" s="383"/>
      <c r="AZ360" s="383">
        <f t="shared" si="849"/>
        <v>100</v>
      </c>
      <c r="BA360" s="382">
        <f t="shared" si="836"/>
        <v>0</v>
      </c>
      <c r="BB360" s="423">
        <v>0</v>
      </c>
      <c r="BC360" s="506">
        <f t="shared" si="829"/>
        <v>32</v>
      </c>
      <c r="BD360" s="382">
        <f t="shared" si="830"/>
        <v>50</v>
      </c>
      <c r="BE360" s="453">
        <f t="shared" si="831"/>
        <v>45</v>
      </c>
      <c r="BF360" s="382">
        <f t="shared" si="837"/>
        <v>-151</v>
      </c>
      <c r="BG360" s="1882">
        <v>40</v>
      </c>
      <c r="BH360" s="1882">
        <v>41</v>
      </c>
      <c r="BI360" s="1882">
        <v>22</v>
      </c>
      <c r="BJ360" s="1882">
        <v>24</v>
      </c>
      <c r="BK360" s="1882">
        <v>8</v>
      </c>
      <c r="BL360" s="1882">
        <v>11</v>
      </c>
      <c r="BM360" s="1882">
        <v>13</v>
      </c>
      <c r="BN360" s="1882">
        <v>22</v>
      </c>
      <c r="BO360" s="1882">
        <v>14</v>
      </c>
      <c r="BP360" s="1882">
        <v>16</v>
      </c>
      <c r="BQ360" s="1882">
        <v>17</v>
      </c>
      <c r="BR360" s="1882">
        <v>18</v>
      </c>
      <c r="BS360" s="1882">
        <v>19</v>
      </c>
      <c r="BT360" s="13"/>
      <c r="BU360" s="384">
        <f t="shared" si="838"/>
        <v>1.94</v>
      </c>
      <c r="BV360" s="385">
        <f t="shared" si="839"/>
        <v>1.4666666666666668</v>
      </c>
      <c r="BW360" s="386">
        <f t="shared" si="840"/>
        <v>0.46666666666666667</v>
      </c>
      <c r="BX360" s="3"/>
      <c r="BY360" s="387">
        <f t="shared" si="832"/>
        <v>79</v>
      </c>
      <c r="BZ360" s="382">
        <f t="shared" si="841"/>
        <v>71</v>
      </c>
      <c r="CA360" s="382">
        <f t="shared" si="842"/>
        <v>21</v>
      </c>
      <c r="CB360" s="382">
        <f t="shared" si="843"/>
        <v>0</v>
      </c>
      <c r="CC360" s="382">
        <f t="shared" si="861"/>
        <v>60</v>
      </c>
      <c r="CD360" s="382">
        <f t="shared" si="862"/>
        <v>43</v>
      </c>
      <c r="CE360" s="382">
        <f t="shared" si="863"/>
        <v>31</v>
      </c>
      <c r="CF360" s="382">
        <f t="shared" si="864"/>
        <v>18</v>
      </c>
      <c r="CG360" s="382">
        <f t="shared" si="865"/>
        <v>22</v>
      </c>
      <c r="CH360" s="382">
        <f t="shared" si="866"/>
        <v>32</v>
      </c>
      <c r="CI360" s="382">
        <f t="shared" si="867"/>
        <v>34</v>
      </c>
      <c r="CJ360" s="382">
        <f t="shared" si="868"/>
        <v>28</v>
      </c>
      <c r="CK360" s="388">
        <f t="shared" si="869"/>
        <v>31</v>
      </c>
      <c r="CL360" s="3"/>
      <c r="CM360" s="384">
        <f t="shared" si="833"/>
        <v>24</v>
      </c>
      <c r="CN360" s="385">
        <f t="shared" si="844"/>
        <v>0</v>
      </c>
      <c r="CO360" s="385">
        <f t="shared" si="907"/>
        <v>24</v>
      </c>
      <c r="CP360" s="385">
        <f t="shared" si="908"/>
        <v>100</v>
      </c>
      <c r="CQ360" s="385">
        <f t="shared" si="909"/>
        <v>24</v>
      </c>
      <c r="CR360" s="385">
        <f t="shared" si="910"/>
        <v>10</v>
      </c>
      <c r="CS360" s="385">
        <f t="shared" si="911"/>
        <v>11</v>
      </c>
      <c r="CT360" s="385">
        <f t="shared" si="912"/>
        <v>12</v>
      </c>
      <c r="CU360" s="385">
        <f t="shared" si="913"/>
        <v>21</v>
      </c>
      <c r="CV360" s="385">
        <f t="shared" si="914"/>
        <v>15</v>
      </c>
      <c r="CW360" s="385">
        <f t="shared" si="915"/>
        <v>16</v>
      </c>
      <c r="CX360" s="386">
        <f t="shared" si="887"/>
        <v>17</v>
      </c>
      <c r="CY360" s="3"/>
      <c r="CZ360" s="586">
        <v>713</v>
      </c>
      <c r="DA360" s="582">
        <v>532</v>
      </c>
      <c r="DB360" s="391">
        <v>393</v>
      </c>
      <c r="DC360" s="576">
        <v>433</v>
      </c>
      <c r="DD360" s="389">
        <v>54</v>
      </c>
      <c r="DE360" s="390">
        <v>0</v>
      </c>
      <c r="DF360" s="390">
        <v>10</v>
      </c>
      <c r="DG360" s="390">
        <v>36</v>
      </c>
      <c r="DH360" s="390">
        <f t="shared" si="845"/>
        <v>0</v>
      </c>
      <c r="DI360" s="390"/>
      <c r="DJ360" s="390"/>
      <c r="DK360" s="390"/>
      <c r="DL360" s="390"/>
      <c r="DM360" s="390"/>
      <c r="DN360" s="390"/>
      <c r="DO360" s="390"/>
      <c r="DP360" s="391">
        <f t="shared" si="846"/>
        <v>100</v>
      </c>
      <c r="DQ360" s="376"/>
      <c r="DR360" s="376"/>
      <c r="DS360" s="385">
        <v>4</v>
      </c>
      <c r="DT360" s="385">
        <v>3</v>
      </c>
      <c r="DU360" s="385">
        <v>1280</v>
      </c>
      <c r="DV360" s="385" t="s">
        <v>2620</v>
      </c>
      <c r="DW360" s="385">
        <v>71</v>
      </c>
      <c r="DX360" s="385" t="s">
        <v>2689</v>
      </c>
      <c r="DY360" s="385">
        <v>0</v>
      </c>
      <c r="DZ360" s="14">
        <v>72394</v>
      </c>
      <c r="EA360" s="426"/>
      <c r="EB360" s="398">
        <v>17</v>
      </c>
      <c r="EC360" s="398" t="s">
        <v>1372</v>
      </c>
      <c r="ED360" s="398" t="s">
        <v>1370</v>
      </c>
      <c r="EF360" s="601">
        <f t="shared" si="847"/>
        <v>74.0625</v>
      </c>
      <c r="EG360" s="597">
        <f t="shared" si="848"/>
        <v>32</v>
      </c>
      <c r="EI360" s="605">
        <f t="shared" si="888"/>
        <v>127</v>
      </c>
    </row>
    <row r="361" spans="1:139" s="372" customFormat="1" ht="16.149999999999999" hidden="1" customHeight="1">
      <c r="A361" s="573" t="s">
        <v>69</v>
      </c>
      <c r="B361" s="531" t="s">
        <v>729</v>
      </c>
      <c r="C361" s="532" t="s">
        <v>729</v>
      </c>
      <c r="D361" s="533" t="s">
        <v>722</v>
      </c>
      <c r="E361" s="1905" t="s">
        <v>267</v>
      </c>
      <c r="F361" s="393"/>
      <c r="G361" s="395">
        <v>102</v>
      </c>
      <c r="H361" s="393" t="s">
        <v>76</v>
      </c>
      <c r="I361" s="393" t="s">
        <v>725</v>
      </c>
      <c r="J361" s="393" t="s">
        <v>281</v>
      </c>
      <c r="K361" s="393"/>
      <c r="L361" s="393" t="s">
        <v>2130</v>
      </c>
      <c r="M361" s="396"/>
      <c r="N361" s="392">
        <v>43496</v>
      </c>
      <c r="O361" s="408">
        <v>3</v>
      </c>
      <c r="P361" s="14">
        <v>69149</v>
      </c>
      <c r="Q361" s="14">
        <v>69149</v>
      </c>
      <c r="R361" s="576">
        <v>2414</v>
      </c>
      <c r="S361" s="391">
        <v>196</v>
      </c>
      <c r="T361" s="382">
        <v>48</v>
      </c>
      <c r="U361" s="382">
        <v>243</v>
      </c>
      <c r="V361" s="423">
        <v>29</v>
      </c>
      <c r="W361" s="1882">
        <v>101</v>
      </c>
      <c r="X361" s="382">
        <f t="shared" si="850"/>
        <v>171</v>
      </c>
      <c r="Y361" s="423">
        <v>64</v>
      </c>
      <c r="Z361" s="1882">
        <v>80</v>
      </c>
      <c r="AA361" s="382">
        <f t="shared" si="834"/>
        <v>155</v>
      </c>
      <c r="AB361" s="423">
        <v>181</v>
      </c>
      <c r="AC361" s="1882">
        <v>150</v>
      </c>
      <c r="AD361" s="569">
        <v>1.875</v>
      </c>
      <c r="AE361" s="569">
        <v>1.875</v>
      </c>
      <c r="AF361" s="382">
        <f t="shared" si="889"/>
        <v>250.5</v>
      </c>
      <c r="AG361" s="382">
        <f t="shared" si="890"/>
        <v>258</v>
      </c>
      <c r="AH361" s="382">
        <f t="shared" si="891"/>
        <v>186</v>
      </c>
      <c r="AI361" s="382">
        <f t="shared" si="892"/>
        <v>105.75</v>
      </c>
      <c r="AJ361" s="382">
        <f t="shared" si="893"/>
        <v>134.25</v>
      </c>
      <c r="AK361" s="382">
        <f t="shared" si="894"/>
        <v>156.75</v>
      </c>
      <c r="AL361" s="382">
        <f t="shared" si="895"/>
        <v>167.875</v>
      </c>
      <c r="AM361" s="382">
        <f t="shared" si="896"/>
        <v>159</v>
      </c>
      <c r="AN361" s="453">
        <f t="shared" si="897"/>
        <v>153.5</v>
      </c>
      <c r="AO361" s="457">
        <f t="shared" si="898"/>
        <v>200</v>
      </c>
      <c r="AP361" s="455">
        <f t="shared" si="899"/>
        <v>142</v>
      </c>
      <c r="AQ361" s="383">
        <f t="shared" si="900"/>
        <v>60</v>
      </c>
      <c r="AR361" s="383">
        <f t="shared" si="901"/>
        <v>64</v>
      </c>
      <c r="AS361" s="383">
        <f t="shared" si="902"/>
        <v>76</v>
      </c>
      <c r="AT361" s="383">
        <f t="shared" si="903"/>
        <v>89</v>
      </c>
      <c r="AU361" s="383">
        <f t="shared" si="904"/>
        <v>89</v>
      </c>
      <c r="AV361" s="383">
        <f t="shared" si="905"/>
        <v>81</v>
      </c>
      <c r="AW361" s="383">
        <f t="shared" si="906"/>
        <v>84</v>
      </c>
      <c r="AX361" s="383">
        <f t="shared" si="835"/>
        <v>517</v>
      </c>
      <c r="AY361" s="383"/>
      <c r="AZ361" s="383">
        <f t="shared" si="849"/>
        <v>200</v>
      </c>
      <c r="BA361" s="382">
        <f t="shared" si="836"/>
        <v>186</v>
      </c>
      <c r="BB361" s="423">
        <v>0</v>
      </c>
      <c r="BC361" s="506">
        <f t="shared" si="829"/>
        <v>101</v>
      </c>
      <c r="BD361" s="382">
        <f t="shared" si="830"/>
        <v>80</v>
      </c>
      <c r="BE361" s="453">
        <f t="shared" si="831"/>
        <v>150</v>
      </c>
      <c r="BF361" s="382">
        <f t="shared" si="837"/>
        <v>-490</v>
      </c>
      <c r="BG361" s="1882">
        <v>135</v>
      </c>
      <c r="BH361" s="1882">
        <v>135</v>
      </c>
      <c r="BI361" s="1882">
        <v>132</v>
      </c>
      <c r="BJ361" s="1882">
        <v>144</v>
      </c>
      <c r="BK361" s="1882">
        <v>48</v>
      </c>
      <c r="BL361" s="1882">
        <v>66</v>
      </c>
      <c r="BM361" s="1882">
        <v>78</v>
      </c>
      <c r="BN361" s="1882">
        <v>90</v>
      </c>
      <c r="BO361" s="1882">
        <v>89</v>
      </c>
      <c r="BP361" s="1882">
        <v>80</v>
      </c>
      <c r="BQ361" s="1882">
        <v>84</v>
      </c>
      <c r="BR361" s="1882">
        <v>90</v>
      </c>
      <c r="BS361" s="1882">
        <v>96</v>
      </c>
      <c r="BT361" s="13"/>
      <c r="BU361" s="384">
        <f t="shared" si="838"/>
        <v>2.4133333333333331</v>
      </c>
      <c r="BV361" s="385">
        <f t="shared" si="839"/>
        <v>1.6066666666666667</v>
      </c>
      <c r="BW361" s="386">
        <f t="shared" si="840"/>
        <v>1.037037037037037</v>
      </c>
      <c r="BX361" s="3"/>
      <c r="BY361" s="387">
        <f t="shared" si="832"/>
        <v>243</v>
      </c>
      <c r="BZ361" s="382">
        <f t="shared" si="841"/>
        <v>171</v>
      </c>
      <c r="CA361" s="382">
        <f t="shared" si="842"/>
        <v>155</v>
      </c>
      <c r="CB361" s="382">
        <f t="shared" si="843"/>
        <v>186</v>
      </c>
      <c r="CC361" s="382">
        <f t="shared" si="861"/>
        <v>251</v>
      </c>
      <c r="CD361" s="382">
        <f t="shared" si="862"/>
        <v>258</v>
      </c>
      <c r="CE361" s="382">
        <f t="shared" si="863"/>
        <v>186</v>
      </c>
      <c r="CF361" s="382">
        <f t="shared" si="864"/>
        <v>106</v>
      </c>
      <c r="CG361" s="382">
        <f t="shared" si="865"/>
        <v>134</v>
      </c>
      <c r="CH361" s="382">
        <f t="shared" si="866"/>
        <v>157</v>
      </c>
      <c r="CI361" s="382">
        <f t="shared" si="867"/>
        <v>168</v>
      </c>
      <c r="CJ361" s="382">
        <f t="shared" si="868"/>
        <v>159</v>
      </c>
      <c r="CK361" s="388">
        <f t="shared" si="869"/>
        <v>154</v>
      </c>
      <c r="CL361" s="3"/>
      <c r="CM361" s="384">
        <f t="shared" si="833"/>
        <v>29</v>
      </c>
      <c r="CN361" s="385">
        <f t="shared" si="844"/>
        <v>64</v>
      </c>
      <c r="CO361" s="385">
        <f t="shared" si="907"/>
        <v>181</v>
      </c>
      <c r="CP361" s="385">
        <f t="shared" si="908"/>
        <v>200</v>
      </c>
      <c r="CQ361" s="385">
        <f t="shared" si="909"/>
        <v>142</v>
      </c>
      <c r="CR361" s="385">
        <f t="shared" si="910"/>
        <v>60</v>
      </c>
      <c r="CS361" s="385">
        <f t="shared" si="911"/>
        <v>64</v>
      </c>
      <c r="CT361" s="385">
        <f t="shared" si="912"/>
        <v>76</v>
      </c>
      <c r="CU361" s="385">
        <f t="shared" si="913"/>
        <v>89</v>
      </c>
      <c r="CV361" s="385">
        <f t="shared" si="914"/>
        <v>89</v>
      </c>
      <c r="CW361" s="385">
        <f t="shared" si="915"/>
        <v>81</v>
      </c>
      <c r="CX361" s="386">
        <f t="shared" si="887"/>
        <v>84</v>
      </c>
      <c r="CY361" s="3"/>
      <c r="CZ361" s="586">
        <v>240</v>
      </c>
      <c r="DA361" s="582">
        <v>745</v>
      </c>
      <c r="DB361" s="391">
        <v>1641</v>
      </c>
      <c r="DC361" s="576">
        <v>2414</v>
      </c>
      <c r="DD361" s="389">
        <v>12</v>
      </c>
      <c r="DE361" s="390">
        <v>2</v>
      </c>
      <c r="DF361" s="390">
        <v>48</v>
      </c>
      <c r="DG361" s="390">
        <v>86</v>
      </c>
      <c r="DH361" s="390">
        <f t="shared" si="845"/>
        <v>48</v>
      </c>
      <c r="DI361" s="390"/>
      <c r="DJ361" s="390"/>
      <c r="DK361" s="390"/>
      <c r="DL361" s="390"/>
      <c r="DM361" s="390"/>
      <c r="DN361" s="390"/>
      <c r="DO361" s="390"/>
      <c r="DP361" s="391">
        <f t="shared" si="846"/>
        <v>196</v>
      </c>
      <c r="DQ361" s="376"/>
      <c r="DR361" s="376"/>
      <c r="DS361" s="385">
        <v>4</v>
      </c>
      <c r="DT361" s="385">
        <v>3</v>
      </c>
      <c r="DU361" s="385">
        <v>1237</v>
      </c>
      <c r="DV361" s="385" t="s">
        <v>2620</v>
      </c>
      <c r="DW361" s="385">
        <v>71</v>
      </c>
      <c r="DX361" s="385" t="s">
        <v>2689</v>
      </c>
      <c r="DY361" s="385">
        <v>0</v>
      </c>
      <c r="DZ361" s="14">
        <v>69149</v>
      </c>
      <c r="EA361" s="426"/>
      <c r="EB361" s="398">
        <v>17</v>
      </c>
      <c r="EC361" s="398" t="s">
        <v>1372</v>
      </c>
      <c r="ED361" s="398" t="s">
        <v>1370</v>
      </c>
      <c r="EF361" s="601">
        <f t="shared" si="847"/>
        <v>72.178217821782169</v>
      </c>
      <c r="EG361" s="597">
        <f t="shared" si="848"/>
        <v>101</v>
      </c>
      <c r="EI361" s="605">
        <f t="shared" si="888"/>
        <v>565</v>
      </c>
    </row>
    <row r="362" spans="1:139" s="372" customFormat="1" ht="16.149999999999999" hidden="1" customHeight="1">
      <c r="A362" s="573" t="s">
        <v>69</v>
      </c>
      <c r="B362" s="531" t="s">
        <v>730</v>
      </c>
      <c r="C362" s="532" t="s">
        <v>1299</v>
      </c>
      <c r="D362" s="533" t="s">
        <v>722</v>
      </c>
      <c r="E362" s="393" t="s">
        <v>78</v>
      </c>
      <c r="F362" s="393"/>
      <c r="G362" s="395">
        <v>99</v>
      </c>
      <c r="H362" s="393" t="s">
        <v>76</v>
      </c>
      <c r="I362" s="393" t="s">
        <v>725</v>
      </c>
      <c r="J362" s="393" t="s">
        <v>281</v>
      </c>
      <c r="K362" s="393"/>
      <c r="L362" s="393" t="s">
        <v>2130</v>
      </c>
      <c r="M362" s="396"/>
      <c r="N362" s="392">
        <v>43496</v>
      </c>
      <c r="O362" s="408">
        <v>3</v>
      </c>
      <c r="P362" s="14">
        <v>88673</v>
      </c>
      <c r="Q362" s="14">
        <v>88673</v>
      </c>
      <c r="R362" s="576">
        <v>361</v>
      </c>
      <c r="S362" s="391">
        <v>163</v>
      </c>
      <c r="T362" s="382">
        <v>40</v>
      </c>
      <c r="U362" s="382">
        <v>10</v>
      </c>
      <c r="V362" s="423">
        <v>53</v>
      </c>
      <c r="W362" s="1882">
        <v>30</v>
      </c>
      <c r="X362" s="382">
        <f t="shared" si="850"/>
        <v>33</v>
      </c>
      <c r="Y362" s="423">
        <v>0</v>
      </c>
      <c r="Z362" s="1882">
        <v>26</v>
      </c>
      <c r="AA362" s="382">
        <f t="shared" si="834"/>
        <v>7</v>
      </c>
      <c r="AB362" s="423">
        <v>38</v>
      </c>
      <c r="AC362" s="1882">
        <v>30</v>
      </c>
      <c r="AD362" s="569">
        <v>1.875</v>
      </c>
      <c r="AE362" s="569">
        <v>1.875</v>
      </c>
      <c r="AF362" s="382">
        <f t="shared" si="889"/>
        <v>40.25</v>
      </c>
      <c r="AG362" s="382">
        <f t="shared" si="890"/>
        <v>43</v>
      </c>
      <c r="AH362" s="382">
        <f t="shared" si="891"/>
        <v>31</v>
      </c>
      <c r="AI362" s="382">
        <f t="shared" si="892"/>
        <v>17.625</v>
      </c>
      <c r="AJ362" s="382">
        <f t="shared" si="893"/>
        <v>22.375</v>
      </c>
      <c r="AK362" s="382">
        <f t="shared" si="894"/>
        <v>34</v>
      </c>
      <c r="AL362" s="382">
        <f t="shared" si="895"/>
        <v>36.25</v>
      </c>
      <c r="AM362" s="382">
        <f t="shared" si="896"/>
        <v>28</v>
      </c>
      <c r="AN362" s="453">
        <f t="shared" si="897"/>
        <v>30.875</v>
      </c>
      <c r="AO362" s="457">
        <f t="shared" si="898"/>
        <v>50</v>
      </c>
      <c r="AP362" s="455">
        <f t="shared" si="899"/>
        <v>24</v>
      </c>
      <c r="AQ362" s="383">
        <f t="shared" si="900"/>
        <v>10</v>
      </c>
      <c r="AR362" s="383">
        <f t="shared" si="901"/>
        <v>11</v>
      </c>
      <c r="AS362" s="383">
        <f t="shared" si="902"/>
        <v>12</v>
      </c>
      <c r="AT362" s="383">
        <f t="shared" si="903"/>
        <v>23</v>
      </c>
      <c r="AU362" s="383">
        <f t="shared" si="904"/>
        <v>15</v>
      </c>
      <c r="AV362" s="383">
        <f t="shared" si="905"/>
        <v>16</v>
      </c>
      <c r="AW362" s="383">
        <f t="shared" si="906"/>
        <v>17</v>
      </c>
      <c r="AX362" s="383">
        <f t="shared" si="835"/>
        <v>101</v>
      </c>
      <c r="AY362" s="383"/>
      <c r="AZ362" s="383">
        <f t="shared" si="849"/>
        <v>50</v>
      </c>
      <c r="BA362" s="382">
        <f t="shared" si="836"/>
        <v>15</v>
      </c>
      <c r="BB362" s="423">
        <v>0</v>
      </c>
      <c r="BC362" s="506">
        <f t="shared" si="829"/>
        <v>30</v>
      </c>
      <c r="BD362" s="382">
        <f t="shared" si="830"/>
        <v>26</v>
      </c>
      <c r="BE362" s="453">
        <f t="shared" si="831"/>
        <v>30</v>
      </c>
      <c r="BF362" s="382">
        <f t="shared" si="837"/>
        <v>-144</v>
      </c>
      <c r="BG362" s="1882">
        <v>25</v>
      </c>
      <c r="BH362" s="1882">
        <v>21</v>
      </c>
      <c r="BI362" s="1882">
        <v>22</v>
      </c>
      <c r="BJ362" s="1882">
        <v>24</v>
      </c>
      <c r="BK362" s="1882">
        <v>8</v>
      </c>
      <c r="BL362" s="1882">
        <v>11</v>
      </c>
      <c r="BM362" s="1882">
        <v>13</v>
      </c>
      <c r="BN362" s="1882">
        <v>24</v>
      </c>
      <c r="BO362" s="1882">
        <v>14</v>
      </c>
      <c r="BP362" s="1882">
        <v>16</v>
      </c>
      <c r="BQ362" s="1882">
        <v>17</v>
      </c>
      <c r="BR362" s="1882">
        <v>18</v>
      </c>
      <c r="BS362" s="1882">
        <v>19</v>
      </c>
      <c r="BT362" s="13"/>
      <c r="BU362" s="384">
        <f t="shared" si="838"/>
        <v>0.33333333333333331</v>
      </c>
      <c r="BV362" s="385">
        <f t="shared" si="839"/>
        <v>1.2333333333333334</v>
      </c>
      <c r="BW362" s="386">
        <f t="shared" si="840"/>
        <v>0.23333333333333334</v>
      </c>
      <c r="BX362" s="3"/>
      <c r="BY362" s="387">
        <f t="shared" si="832"/>
        <v>10</v>
      </c>
      <c r="BZ362" s="382">
        <f t="shared" si="841"/>
        <v>33</v>
      </c>
      <c r="CA362" s="382">
        <f t="shared" si="842"/>
        <v>7</v>
      </c>
      <c r="CB362" s="382">
        <f t="shared" si="843"/>
        <v>15</v>
      </c>
      <c r="CC362" s="382">
        <f t="shared" si="861"/>
        <v>40</v>
      </c>
      <c r="CD362" s="382">
        <f t="shared" si="862"/>
        <v>43</v>
      </c>
      <c r="CE362" s="382">
        <f t="shared" si="863"/>
        <v>31</v>
      </c>
      <c r="CF362" s="382">
        <f t="shared" si="864"/>
        <v>18</v>
      </c>
      <c r="CG362" s="382">
        <f t="shared" si="865"/>
        <v>22</v>
      </c>
      <c r="CH362" s="382">
        <f t="shared" si="866"/>
        <v>34</v>
      </c>
      <c r="CI362" s="382">
        <f t="shared" si="867"/>
        <v>36</v>
      </c>
      <c r="CJ362" s="382">
        <f t="shared" si="868"/>
        <v>28</v>
      </c>
      <c r="CK362" s="388">
        <f t="shared" si="869"/>
        <v>31</v>
      </c>
      <c r="CL362" s="3"/>
      <c r="CM362" s="384">
        <f t="shared" si="833"/>
        <v>53</v>
      </c>
      <c r="CN362" s="385">
        <f t="shared" si="844"/>
        <v>0</v>
      </c>
      <c r="CO362" s="385">
        <f t="shared" si="907"/>
        <v>38</v>
      </c>
      <c r="CP362" s="385">
        <f t="shared" si="908"/>
        <v>50</v>
      </c>
      <c r="CQ362" s="385">
        <f t="shared" si="909"/>
        <v>24</v>
      </c>
      <c r="CR362" s="385">
        <f t="shared" si="910"/>
        <v>10</v>
      </c>
      <c r="CS362" s="385">
        <f t="shared" si="911"/>
        <v>11</v>
      </c>
      <c r="CT362" s="385">
        <f t="shared" si="912"/>
        <v>12</v>
      </c>
      <c r="CU362" s="385">
        <f t="shared" si="913"/>
        <v>23</v>
      </c>
      <c r="CV362" s="385">
        <f t="shared" si="914"/>
        <v>15</v>
      </c>
      <c r="CW362" s="385">
        <f t="shared" si="915"/>
        <v>16</v>
      </c>
      <c r="CX362" s="386">
        <f t="shared" si="887"/>
        <v>17</v>
      </c>
      <c r="CY362" s="3"/>
      <c r="CZ362" s="586">
        <v>317</v>
      </c>
      <c r="DA362" s="582">
        <v>188</v>
      </c>
      <c r="DB362" s="391">
        <v>241</v>
      </c>
      <c r="DC362" s="576">
        <v>361</v>
      </c>
      <c r="DD362" s="389">
        <v>31</v>
      </c>
      <c r="DE362" s="390">
        <v>2</v>
      </c>
      <c r="DF362" s="390">
        <v>66</v>
      </c>
      <c r="DG362" s="390">
        <v>24</v>
      </c>
      <c r="DH362" s="390">
        <f t="shared" si="845"/>
        <v>40</v>
      </c>
      <c r="DI362" s="390"/>
      <c r="DJ362" s="390"/>
      <c r="DK362" s="390"/>
      <c r="DL362" s="390"/>
      <c r="DM362" s="390"/>
      <c r="DN362" s="390"/>
      <c r="DO362" s="390"/>
      <c r="DP362" s="391">
        <f t="shared" si="846"/>
        <v>163</v>
      </c>
      <c r="DQ362" s="376"/>
      <c r="DR362" s="376"/>
      <c r="DS362" s="385">
        <v>4</v>
      </c>
      <c r="DT362" s="385">
        <v>3</v>
      </c>
      <c r="DU362" s="385">
        <v>1260</v>
      </c>
      <c r="DV362" s="385" t="s">
        <v>2620</v>
      </c>
      <c r="DW362" s="385">
        <v>71</v>
      </c>
      <c r="DX362" s="385" t="s">
        <v>2689</v>
      </c>
      <c r="DY362" s="385">
        <v>0</v>
      </c>
      <c r="DZ362" s="14">
        <v>88673</v>
      </c>
      <c r="EA362" s="426"/>
      <c r="EB362" s="398">
        <v>19</v>
      </c>
      <c r="EC362" s="398" t="s">
        <v>1372</v>
      </c>
      <c r="ED362" s="398" t="s">
        <v>1370</v>
      </c>
      <c r="EF362" s="601">
        <f t="shared" si="847"/>
        <v>10</v>
      </c>
      <c r="EG362" s="597">
        <f t="shared" si="848"/>
        <v>30</v>
      </c>
      <c r="EI362" s="605">
        <f t="shared" si="888"/>
        <v>141</v>
      </c>
    </row>
    <row r="363" spans="1:139" s="372" customFormat="1" ht="16.149999999999999" hidden="1" customHeight="1">
      <c r="A363" s="573" t="s">
        <v>69</v>
      </c>
      <c r="B363" s="531" t="s">
        <v>731</v>
      </c>
      <c r="C363" s="532" t="s">
        <v>731</v>
      </c>
      <c r="D363" s="533" t="s">
        <v>722</v>
      </c>
      <c r="E363" s="1905" t="s">
        <v>81</v>
      </c>
      <c r="F363" s="393"/>
      <c r="G363" s="395">
        <v>104</v>
      </c>
      <c r="H363" s="393" t="s">
        <v>76</v>
      </c>
      <c r="I363" s="393" t="s">
        <v>725</v>
      </c>
      <c r="J363" s="393" t="s">
        <v>281</v>
      </c>
      <c r="K363" s="393"/>
      <c r="L363" s="393" t="s">
        <v>2130</v>
      </c>
      <c r="M363" s="396"/>
      <c r="N363" s="392">
        <v>43496</v>
      </c>
      <c r="O363" s="408">
        <v>3</v>
      </c>
      <c r="P363" s="14">
        <v>78978</v>
      </c>
      <c r="Q363" s="14">
        <v>78978</v>
      </c>
      <c r="R363" s="576">
        <v>659</v>
      </c>
      <c r="S363" s="391">
        <v>126</v>
      </c>
      <c r="T363" s="382">
        <v>26</v>
      </c>
      <c r="U363" s="382">
        <v>50</v>
      </c>
      <c r="V363" s="423">
        <v>0</v>
      </c>
      <c r="W363" s="1882">
        <v>50</v>
      </c>
      <c r="X363" s="382">
        <f t="shared" si="850"/>
        <v>0</v>
      </c>
      <c r="Y363" s="423">
        <v>24</v>
      </c>
      <c r="Z363" s="1882">
        <v>24</v>
      </c>
      <c r="AA363" s="382">
        <f t="shared" si="834"/>
        <v>0</v>
      </c>
      <c r="AB363" s="423">
        <v>88</v>
      </c>
      <c r="AC363" s="1882">
        <v>50</v>
      </c>
      <c r="AD363" s="569">
        <v>1.875</v>
      </c>
      <c r="AE363" s="569">
        <v>1.875</v>
      </c>
      <c r="AF363" s="382">
        <f t="shared" si="889"/>
        <v>88.875</v>
      </c>
      <c r="AG363" s="382">
        <f t="shared" si="890"/>
        <v>64.5</v>
      </c>
      <c r="AH363" s="382">
        <f t="shared" si="891"/>
        <v>46.5</v>
      </c>
      <c r="AI363" s="382">
        <f t="shared" si="892"/>
        <v>26.875</v>
      </c>
      <c r="AJ363" s="382">
        <f t="shared" si="893"/>
        <v>34.5</v>
      </c>
      <c r="AK363" s="382">
        <f t="shared" si="894"/>
        <v>48</v>
      </c>
      <c r="AL363" s="382">
        <f t="shared" si="895"/>
        <v>52.125</v>
      </c>
      <c r="AM363" s="382">
        <f t="shared" si="896"/>
        <v>44</v>
      </c>
      <c r="AN363" s="453">
        <f t="shared" si="897"/>
        <v>45.875</v>
      </c>
      <c r="AO363" s="457">
        <f t="shared" si="898"/>
        <v>100</v>
      </c>
      <c r="AP363" s="455">
        <f t="shared" si="899"/>
        <v>36</v>
      </c>
      <c r="AQ363" s="383">
        <f t="shared" si="900"/>
        <v>15</v>
      </c>
      <c r="AR363" s="383">
        <f t="shared" si="901"/>
        <v>16</v>
      </c>
      <c r="AS363" s="383">
        <f t="shared" si="902"/>
        <v>20</v>
      </c>
      <c r="AT363" s="383">
        <f t="shared" si="903"/>
        <v>30</v>
      </c>
      <c r="AU363" s="383">
        <f t="shared" si="904"/>
        <v>24</v>
      </c>
      <c r="AV363" s="383">
        <f t="shared" si="905"/>
        <v>24</v>
      </c>
      <c r="AW363" s="383">
        <f t="shared" si="906"/>
        <v>25</v>
      </c>
      <c r="AX363" s="383">
        <f t="shared" si="835"/>
        <v>162</v>
      </c>
      <c r="AY363" s="383"/>
      <c r="AZ363" s="383">
        <f t="shared" si="849"/>
        <v>100</v>
      </c>
      <c r="BA363" s="382">
        <f t="shared" si="836"/>
        <v>38</v>
      </c>
      <c r="BB363" s="423">
        <v>0</v>
      </c>
      <c r="BC363" s="506">
        <f t="shared" si="829"/>
        <v>50</v>
      </c>
      <c r="BD363" s="382">
        <f t="shared" si="830"/>
        <v>24</v>
      </c>
      <c r="BE363" s="453">
        <f t="shared" si="831"/>
        <v>50</v>
      </c>
      <c r="BF363" s="382">
        <f t="shared" si="837"/>
        <v>-216</v>
      </c>
      <c r="BG363" s="1882">
        <v>49</v>
      </c>
      <c r="BH363" s="1882">
        <v>60</v>
      </c>
      <c r="BI363" s="1882">
        <v>33</v>
      </c>
      <c r="BJ363" s="1882">
        <v>36</v>
      </c>
      <c r="BK363" s="1882">
        <v>12</v>
      </c>
      <c r="BL363" s="1882">
        <v>17</v>
      </c>
      <c r="BM363" s="1882">
        <v>20</v>
      </c>
      <c r="BN363" s="1882">
        <v>32</v>
      </c>
      <c r="BO363" s="1882">
        <v>23</v>
      </c>
      <c r="BP363" s="1882">
        <v>24</v>
      </c>
      <c r="BQ363" s="1882">
        <v>25</v>
      </c>
      <c r="BR363" s="1882">
        <v>27</v>
      </c>
      <c r="BS363" s="1882">
        <v>29</v>
      </c>
      <c r="BT363" s="13"/>
      <c r="BU363" s="384">
        <f t="shared" si="838"/>
        <v>1</v>
      </c>
      <c r="BV363" s="385">
        <f t="shared" si="839"/>
        <v>0</v>
      </c>
      <c r="BW363" s="386">
        <f t="shared" si="840"/>
        <v>0</v>
      </c>
      <c r="BX363" s="3"/>
      <c r="BY363" s="387">
        <f t="shared" si="832"/>
        <v>50</v>
      </c>
      <c r="BZ363" s="382">
        <f t="shared" si="841"/>
        <v>0</v>
      </c>
      <c r="CA363" s="382">
        <f t="shared" si="842"/>
        <v>0</v>
      </c>
      <c r="CB363" s="382">
        <f t="shared" si="843"/>
        <v>38</v>
      </c>
      <c r="CC363" s="382">
        <f t="shared" si="861"/>
        <v>89</v>
      </c>
      <c r="CD363" s="382">
        <f t="shared" si="862"/>
        <v>65</v>
      </c>
      <c r="CE363" s="382">
        <f t="shared" si="863"/>
        <v>47</v>
      </c>
      <c r="CF363" s="382">
        <f t="shared" si="864"/>
        <v>27</v>
      </c>
      <c r="CG363" s="382">
        <f t="shared" si="865"/>
        <v>35</v>
      </c>
      <c r="CH363" s="382">
        <f t="shared" si="866"/>
        <v>48</v>
      </c>
      <c r="CI363" s="382">
        <f t="shared" si="867"/>
        <v>52</v>
      </c>
      <c r="CJ363" s="382">
        <f t="shared" si="868"/>
        <v>44</v>
      </c>
      <c r="CK363" s="388">
        <f t="shared" si="869"/>
        <v>46</v>
      </c>
      <c r="CL363" s="3"/>
      <c r="CM363" s="384">
        <f t="shared" si="833"/>
        <v>0</v>
      </c>
      <c r="CN363" s="385">
        <f t="shared" si="844"/>
        <v>24</v>
      </c>
      <c r="CO363" s="385">
        <f t="shared" si="907"/>
        <v>88</v>
      </c>
      <c r="CP363" s="385">
        <f t="shared" si="908"/>
        <v>100</v>
      </c>
      <c r="CQ363" s="385">
        <f t="shared" si="909"/>
        <v>36</v>
      </c>
      <c r="CR363" s="385">
        <f t="shared" si="910"/>
        <v>15</v>
      </c>
      <c r="CS363" s="385">
        <f t="shared" si="911"/>
        <v>16</v>
      </c>
      <c r="CT363" s="385">
        <f t="shared" si="912"/>
        <v>20</v>
      </c>
      <c r="CU363" s="385">
        <f t="shared" si="913"/>
        <v>30</v>
      </c>
      <c r="CV363" s="385">
        <f t="shared" si="914"/>
        <v>24</v>
      </c>
      <c r="CW363" s="385">
        <f t="shared" si="915"/>
        <v>24</v>
      </c>
      <c r="CX363" s="386">
        <f t="shared" si="887"/>
        <v>25</v>
      </c>
      <c r="CY363" s="3"/>
      <c r="CZ363" s="586">
        <v>1491</v>
      </c>
      <c r="DA363" s="582">
        <v>587</v>
      </c>
      <c r="DB363" s="391">
        <v>641</v>
      </c>
      <c r="DC363" s="576">
        <v>659</v>
      </c>
      <c r="DD363" s="389">
        <v>0</v>
      </c>
      <c r="DE363" s="390">
        <v>4</v>
      </c>
      <c r="DF363" s="390">
        <v>34</v>
      </c>
      <c r="DG363" s="390">
        <v>62</v>
      </c>
      <c r="DH363" s="390">
        <f t="shared" si="845"/>
        <v>26</v>
      </c>
      <c r="DI363" s="390"/>
      <c r="DJ363" s="390"/>
      <c r="DK363" s="390"/>
      <c r="DL363" s="390"/>
      <c r="DM363" s="390"/>
      <c r="DN363" s="390"/>
      <c r="DO363" s="390"/>
      <c r="DP363" s="391">
        <f t="shared" si="846"/>
        <v>126</v>
      </c>
      <c r="DQ363" s="376"/>
      <c r="DR363" s="376"/>
      <c r="DS363" s="385">
        <v>4</v>
      </c>
      <c r="DT363" s="385">
        <v>3</v>
      </c>
      <c r="DU363" s="385">
        <v>1256</v>
      </c>
      <c r="DV363" s="385" t="s">
        <v>2620</v>
      </c>
      <c r="DW363" s="385">
        <v>72</v>
      </c>
      <c r="DX363" s="385" t="s">
        <v>2690</v>
      </c>
      <c r="DY363" s="385">
        <v>0</v>
      </c>
      <c r="DZ363" s="14">
        <v>78978</v>
      </c>
      <c r="EA363" s="426"/>
      <c r="EB363" s="398">
        <v>18</v>
      </c>
      <c r="EC363" s="398" t="s">
        <v>1372</v>
      </c>
      <c r="ED363" s="398" t="s">
        <v>1370</v>
      </c>
      <c r="EF363" s="601">
        <f t="shared" si="847"/>
        <v>30</v>
      </c>
      <c r="EG363" s="597">
        <f t="shared" si="848"/>
        <v>50</v>
      </c>
      <c r="EI363" s="605">
        <f t="shared" si="888"/>
        <v>188</v>
      </c>
    </row>
    <row r="364" spans="1:139" s="372" customFormat="1" ht="16.149999999999999" hidden="1" customHeight="1">
      <c r="A364" s="573" t="s">
        <v>69</v>
      </c>
      <c r="B364" s="531" t="s">
        <v>732</v>
      </c>
      <c r="C364" s="532" t="s">
        <v>732</v>
      </c>
      <c r="D364" s="533" t="s">
        <v>722</v>
      </c>
      <c r="E364" s="1905" t="s">
        <v>88</v>
      </c>
      <c r="F364" s="393"/>
      <c r="G364" s="395">
        <v>101</v>
      </c>
      <c r="H364" s="393" t="s">
        <v>76</v>
      </c>
      <c r="I364" s="393" t="s">
        <v>725</v>
      </c>
      <c r="J364" s="393" t="s">
        <v>281</v>
      </c>
      <c r="K364" s="393"/>
      <c r="L364" s="393" t="s">
        <v>2130</v>
      </c>
      <c r="M364" s="396"/>
      <c r="N364" s="392">
        <v>43553</v>
      </c>
      <c r="O364" s="408">
        <v>3</v>
      </c>
      <c r="P364" s="14">
        <v>87389</v>
      </c>
      <c r="Q364" s="14">
        <v>87389</v>
      </c>
      <c r="R364" s="576">
        <v>1096</v>
      </c>
      <c r="S364" s="391">
        <v>353</v>
      </c>
      <c r="T364" s="382">
        <v>82</v>
      </c>
      <c r="U364" s="382">
        <v>79</v>
      </c>
      <c r="V364" s="423">
        <v>0</v>
      </c>
      <c r="W364" s="1882">
        <v>60</v>
      </c>
      <c r="X364" s="382">
        <f t="shared" si="850"/>
        <v>19</v>
      </c>
      <c r="Y364" s="423">
        <v>156</v>
      </c>
      <c r="Z364" s="1882">
        <v>50</v>
      </c>
      <c r="AA364" s="382">
        <f t="shared" si="834"/>
        <v>125</v>
      </c>
      <c r="AB364" s="423">
        <v>38</v>
      </c>
      <c r="AC364" s="1882">
        <v>57</v>
      </c>
      <c r="AD364" s="569">
        <v>1.875</v>
      </c>
      <c r="AE364" s="569">
        <v>1.875</v>
      </c>
      <c r="AF364" s="382">
        <f t="shared" si="889"/>
        <v>145.75</v>
      </c>
      <c r="AG364" s="382">
        <f t="shared" si="890"/>
        <v>129</v>
      </c>
      <c r="AH364" s="382">
        <f t="shared" si="891"/>
        <v>93</v>
      </c>
      <c r="AI364" s="382">
        <f t="shared" si="892"/>
        <v>52.875</v>
      </c>
      <c r="AJ364" s="382">
        <f t="shared" si="893"/>
        <v>67.125</v>
      </c>
      <c r="AK364" s="382">
        <f t="shared" si="894"/>
        <v>91.5</v>
      </c>
      <c r="AL364" s="382">
        <f t="shared" si="895"/>
        <v>98.5</v>
      </c>
      <c r="AM364" s="382">
        <f t="shared" si="896"/>
        <v>96.5</v>
      </c>
      <c r="AN364" s="453">
        <f t="shared" si="897"/>
        <v>115.125</v>
      </c>
      <c r="AO364" s="457">
        <f t="shared" si="898"/>
        <v>100</v>
      </c>
      <c r="AP364" s="455">
        <f t="shared" si="899"/>
        <v>71</v>
      </c>
      <c r="AQ364" s="383">
        <f t="shared" si="900"/>
        <v>30</v>
      </c>
      <c r="AR364" s="383">
        <f t="shared" si="901"/>
        <v>32</v>
      </c>
      <c r="AS364" s="383">
        <f t="shared" si="902"/>
        <v>38</v>
      </c>
      <c r="AT364" s="383">
        <f t="shared" si="903"/>
        <v>58</v>
      </c>
      <c r="AU364" s="383">
        <f t="shared" si="904"/>
        <v>46</v>
      </c>
      <c r="AV364" s="383">
        <f t="shared" si="905"/>
        <v>58</v>
      </c>
      <c r="AW364" s="383">
        <f t="shared" si="906"/>
        <v>62</v>
      </c>
      <c r="AX364" s="383">
        <f t="shared" si="835"/>
        <v>273</v>
      </c>
      <c r="AY364" s="383"/>
      <c r="AZ364" s="383">
        <f t="shared" si="849"/>
        <v>100</v>
      </c>
      <c r="BA364" s="382">
        <f t="shared" si="836"/>
        <v>106</v>
      </c>
      <c r="BB364" s="423">
        <v>0</v>
      </c>
      <c r="BC364" s="506">
        <f t="shared" si="829"/>
        <v>60</v>
      </c>
      <c r="BD364" s="382">
        <f t="shared" si="830"/>
        <v>50</v>
      </c>
      <c r="BE364" s="453">
        <f t="shared" si="831"/>
        <v>57</v>
      </c>
      <c r="BF364" s="382">
        <f>U364-W364-Z364-AC364-BG364-BH364-BI364</f>
        <v>-302</v>
      </c>
      <c r="BG364" s="1882">
        <v>60</v>
      </c>
      <c r="BH364" s="1882">
        <v>88</v>
      </c>
      <c r="BI364" s="1882">
        <v>66</v>
      </c>
      <c r="BJ364" s="1882">
        <v>72</v>
      </c>
      <c r="BK364" s="1882">
        <v>24</v>
      </c>
      <c r="BL364" s="1882">
        <v>33</v>
      </c>
      <c r="BM364" s="1882">
        <v>39</v>
      </c>
      <c r="BN364" s="1882">
        <v>60</v>
      </c>
      <c r="BO364" s="1882">
        <v>44</v>
      </c>
      <c r="BP364" s="1882">
        <v>60</v>
      </c>
      <c r="BQ364" s="1882">
        <v>63</v>
      </c>
      <c r="BR364" s="1882">
        <v>67</v>
      </c>
      <c r="BS364" s="1882">
        <v>72</v>
      </c>
      <c r="BT364" s="13"/>
      <c r="BU364" s="384">
        <f t="shared" si="838"/>
        <v>1.38</v>
      </c>
      <c r="BV364" s="385">
        <f t="shared" si="839"/>
        <v>0.38</v>
      </c>
      <c r="BW364" s="386">
        <f t="shared" si="840"/>
        <v>2.0909090909090908</v>
      </c>
      <c r="BX364" s="3"/>
      <c r="BY364" s="387">
        <f t="shared" si="832"/>
        <v>79</v>
      </c>
      <c r="BZ364" s="382">
        <f t="shared" si="841"/>
        <v>19</v>
      </c>
      <c r="CA364" s="382">
        <f t="shared" si="842"/>
        <v>125</v>
      </c>
      <c r="CB364" s="382">
        <f t="shared" si="843"/>
        <v>106</v>
      </c>
      <c r="CC364" s="382">
        <f t="shared" si="861"/>
        <v>146</v>
      </c>
      <c r="CD364" s="382">
        <f t="shared" si="862"/>
        <v>129</v>
      </c>
      <c r="CE364" s="382">
        <f t="shared" si="863"/>
        <v>93</v>
      </c>
      <c r="CF364" s="382">
        <f t="shared" si="864"/>
        <v>53</v>
      </c>
      <c r="CG364" s="382">
        <f t="shared" si="865"/>
        <v>67</v>
      </c>
      <c r="CH364" s="382">
        <f t="shared" si="866"/>
        <v>92</v>
      </c>
      <c r="CI364" s="382">
        <f t="shared" si="867"/>
        <v>99</v>
      </c>
      <c r="CJ364" s="382">
        <f t="shared" si="868"/>
        <v>97</v>
      </c>
      <c r="CK364" s="388">
        <f t="shared" si="869"/>
        <v>115</v>
      </c>
      <c r="CL364" s="3"/>
      <c r="CM364" s="384">
        <f t="shared" si="833"/>
        <v>0</v>
      </c>
      <c r="CN364" s="385">
        <f t="shared" si="844"/>
        <v>156</v>
      </c>
      <c r="CO364" s="385">
        <f t="shared" si="907"/>
        <v>38</v>
      </c>
      <c r="CP364" s="385">
        <f t="shared" si="908"/>
        <v>100</v>
      </c>
      <c r="CQ364" s="385">
        <f t="shared" si="909"/>
        <v>71</v>
      </c>
      <c r="CR364" s="385">
        <f t="shared" si="910"/>
        <v>30</v>
      </c>
      <c r="CS364" s="385">
        <f t="shared" si="911"/>
        <v>32</v>
      </c>
      <c r="CT364" s="385">
        <f t="shared" si="912"/>
        <v>38</v>
      </c>
      <c r="CU364" s="385">
        <f t="shared" si="913"/>
        <v>58</v>
      </c>
      <c r="CV364" s="385">
        <f t="shared" si="914"/>
        <v>46</v>
      </c>
      <c r="CW364" s="385">
        <f t="shared" si="915"/>
        <v>58</v>
      </c>
      <c r="CX364" s="386">
        <f t="shared" si="887"/>
        <v>62</v>
      </c>
      <c r="CY364" s="3"/>
      <c r="CZ364" s="586">
        <v>1861</v>
      </c>
      <c r="DA364" s="582">
        <v>510</v>
      </c>
      <c r="DB364" s="391">
        <v>477</v>
      </c>
      <c r="DC364" s="576">
        <v>1096</v>
      </c>
      <c r="DD364" s="389">
        <v>79</v>
      </c>
      <c r="DE364" s="390">
        <v>0</v>
      </c>
      <c r="DF364" s="390">
        <v>174</v>
      </c>
      <c r="DG364" s="390">
        <v>18</v>
      </c>
      <c r="DH364" s="390">
        <f t="shared" si="845"/>
        <v>82</v>
      </c>
      <c r="DI364" s="390"/>
      <c r="DJ364" s="390"/>
      <c r="DK364" s="390"/>
      <c r="DL364" s="390"/>
      <c r="DM364" s="390"/>
      <c r="DN364" s="390"/>
      <c r="DO364" s="390"/>
      <c r="DP364" s="391">
        <f t="shared" si="846"/>
        <v>353</v>
      </c>
      <c r="DQ364" s="376"/>
      <c r="DR364" s="376"/>
      <c r="DS364" s="385">
        <v>4</v>
      </c>
      <c r="DT364" s="385">
        <v>3</v>
      </c>
      <c r="DU364" s="385">
        <v>1297</v>
      </c>
      <c r="DV364" s="385" t="s">
        <v>2620</v>
      </c>
      <c r="DW364" s="385">
        <v>71</v>
      </c>
      <c r="DX364" s="385" t="s">
        <v>2689</v>
      </c>
      <c r="DY364" s="385">
        <v>0</v>
      </c>
      <c r="DZ364" s="14">
        <v>87389</v>
      </c>
      <c r="EA364" s="426"/>
      <c r="EB364" s="398">
        <v>19</v>
      </c>
      <c r="EC364" s="398" t="s">
        <v>1372</v>
      </c>
      <c r="ED364" s="398" t="s">
        <v>1370</v>
      </c>
      <c r="EF364" s="601">
        <f t="shared" si="847"/>
        <v>39.5</v>
      </c>
      <c r="EG364" s="597">
        <f t="shared" si="848"/>
        <v>60</v>
      </c>
      <c r="EI364" s="605">
        <f t="shared" si="888"/>
        <v>355</v>
      </c>
    </row>
    <row r="365" spans="1:139" s="372" customFormat="1" ht="16.149999999999999" hidden="1" customHeight="1">
      <c r="A365" s="573" t="s">
        <v>272</v>
      </c>
      <c r="B365" s="411" t="s">
        <v>733</v>
      </c>
      <c r="C365" s="521" t="s">
        <v>733</v>
      </c>
      <c r="D365" s="412" t="s">
        <v>722</v>
      </c>
      <c r="E365" s="394" t="s">
        <v>734</v>
      </c>
      <c r="F365" s="394"/>
      <c r="G365" s="397">
        <v>100</v>
      </c>
      <c r="H365" s="394" t="s">
        <v>121</v>
      </c>
      <c r="I365" s="394" t="s">
        <v>725</v>
      </c>
      <c r="J365" s="394" t="s">
        <v>726</v>
      </c>
      <c r="K365" s="393"/>
      <c r="L365" s="393" t="s">
        <v>2130</v>
      </c>
      <c r="M365" s="396"/>
      <c r="N365" s="392">
        <v>43496</v>
      </c>
      <c r="O365" s="408">
        <v>3</v>
      </c>
      <c r="P365" s="14">
        <v>82079</v>
      </c>
      <c r="Q365" s="14">
        <v>82079</v>
      </c>
      <c r="R365" s="576">
        <v>86</v>
      </c>
      <c r="S365" s="391">
        <v>10</v>
      </c>
      <c r="T365" s="382">
        <v>0</v>
      </c>
      <c r="U365" s="382">
        <v>73</v>
      </c>
      <c r="V365" s="423">
        <v>0</v>
      </c>
      <c r="W365" s="1882">
        <v>12</v>
      </c>
      <c r="X365" s="382">
        <f t="shared" si="850"/>
        <v>61</v>
      </c>
      <c r="Y365" s="423">
        <v>0</v>
      </c>
      <c r="Z365" s="1882">
        <v>8</v>
      </c>
      <c r="AA365" s="382">
        <f t="shared" si="834"/>
        <v>53</v>
      </c>
      <c r="AB365" s="423">
        <v>0</v>
      </c>
      <c r="AC365" s="1882">
        <v>13</v>
      </c>
      <c r="AD365" s="569">
        <v>1.875</v>
      </c>
      <c r="AE365" s="569">
        <v>1.875</v>
      </c>
      <c r="AF365" s="382">
        <f t="shared" si="889"/>
        <v>20.625</v>
      </c>
      <c r="AG365" s="382">
        <f t="shared" si="890"/>
        <v>21.5</v>
      </c>
      <c r="AH365" s="382">
        <f t="shared" si="891"/>
        <v>15.5</v>
      </c>
      <c r="AI365" s="382">
        <f t="shared" si="892"/>
        <v>9.25</v>
      </c>
      <c r="AJ365" s="382">
        <f t="shared" si="893"/>
        <v>12.125</v>
      </c>
      <c r="AK365" s="382">
        <f t="shared" si="894"/>
        <v>14</v>
      </c>
      <c r="AL365" s="382">
        <f t="shared" si="895"/>
        <v>15</v>
      </c>
      <c r="AM365" s="382">
        <f t="shared" si="896"/>
        <v>15</v>
      </c>
      <c r="AN365" s="453">
        <f t="shared" si="897"/>
        <v>15</v>
      </c>
      <c r="AO365" s="457">
        <f t="shared" si="898"/>
        <v>0</v>
      </c>
      <c r="AP365" s="455">
        <f t="shared" si="899"/>
        <v>11</v>
      </c>
      <c r="AQ365" s="383">
        <f t="shared" si="900"/>
        <v>5</v>
      </c>
      <c r="AR365" s="383">
        <f t="shared" si="901"/>
        <v>5</v>
      </c>
      <c r="AS365" s="383">
        <f t="shared" si="902"/>
        <v>7</v>
      </c>
      <c r="AT365" s="383">
        <f t="shared" si="903"/>
        <v>8</v>
      </c>
      <c r="AU365" s="383">
        <f t="shared" si="904"/>
        <v>8</v>
      </c>
      <c r="AV365" s="383">
        <f t="shared" si="905"/>
        <v>8</v>
      </c>
      <c r="AW365" s="383">
        <f t="shared" si="906"/>
        <v>8</v>
      </c>
      <c r="AX365" s="383">
        <f t="shared" si="835"/>
        <v>73</v>
      </c>
      <c r="AY365" s="383"/>
      <c r="AZ365" s="383">
        <f t="shared" si="849"/>
        <v>0</v>
      </c>
      <c r="BA365" s="382">
        <f t="shared" si="836"/>
        <v>40</v>
      </c>
      <c r="BB365" s="423">
        <v>0</v>
      </c>
      <c r="BC365" s="506">
        <f t="shared" si="829"/>
        <v>12</v>
      </c>
      <c r="BD365" s="382">
        <f t="shared" si="830"/>
        <v>8</v>
      </c>
      <c r="BE365" s="453">
        <f t="shared" si="831"/>
        <v>13</v>
      </c>
      <c r="BF365" s="382">
        <f t="shared" si="837"/>
        <v>0</v>
      </c>
      <c r="BG365" s="1882">
        <v>18</v>
      </c>
      <c r="BH365" s="1882">
        <v>11</v>
      </c>
      <c r="BI365" s="1882">
        <v>11</v>
      </c>
      <c r="BJ365" s="1882">
        <v>12</v>
      </c>
      <c r="BK365" s="1882">
        <v>4</v>
      </c>
      <c r="BL365" s="1882">
        <v>6</v>
      </c>
      <c r="BM365" s="1882">
        <v>7</v>
      </c>
      <c r="BN365" s="1882">
        <v>8</v>
      </c>
      <c r="BO365" s="1882">
        <v>8</v>
      </c>
      <c r="BP365" s="1882">
        <v>8</v>
      </c>
      <c r="BQ365" s="1882">
        <v>8</v>
      </c>
      <c r="BR365" s="1882">
        <v>9</v>
      </c>
      <c r="BS365" s="1882">
        <v>10</v>
      </c>
      <c r="BT365" s="13"/>
      <c r="BU365" s="384">
        <f t="shared" si="838"/>
        <v>6.6363636363636367</v>
      </c>
      <c r="BV365" s="385">
        <f t="shared" si="839"/>
        <v>4.6923076923076925</v>
      </c>
      <c r="BW365" s="386">
        <f t="shared" si="840"/>
        <v>3.7857142857142856</v>
      </c>
      <c r="BX365" s="3"/>
      <c r="BY365" s="387">
        <f t="shared" si="832"/>
        <v>73</v>
      </c>
      <c r="BZ365" s="382">
        <f t="shared" si="841"/>
        <v>61</v>
      </c>
      <c r="CA365" s="382">
        <f t="shared" si="842"/>
        <v>53</v>
      </c>
      <c r="CB365" s="382">
        <f t="shared" si="843"/>
        <v>40</v>
      </c>
      <c r="CC365" s="382">
        <f t="shared" si="861"/>
        <v>22</v>
      </c>
      <c r="CD365" s="382">
        <f t="shared" si="862"/>
        <v>22</v>
      </c>
      <c r="CE365" s="382">
        <f t="shared" si="863"/>
        <v>16</v>
      </c>
      <c r="CF365" s="382">
        <f t="shared" si="864"/>
        <v>9</v>
      </c>
      <c r="CG365" s="382">
        <f t="shared" si="865"/>
        <v>12</v>
      </c>
      <c r="CH365" s="382">
        <f t="shared" si="866"/>
        <v>14</v>
      </c>
      <c r="CI365" s="382">
        <f t="shared" si="867"/>
        <v>15</v>
      </c>
      <c r="CJ365" s="382">
        <f t="shared" si="868"/>
        <v>15</v>
      </c>
      <c r="CK365" s="388">
        <f t="shared" si="869"/>
        <v>15</v>
      </c>
      <c r="CL365" s="3"/>
      <c r="CM365" s="384">
        <f t="shared" si="833"/>
        <v>0</v>
      </c>
      <c r="CN365" s="385">
        <f t="shared" si="844"/>
        <v>0</v>
      </c>
      <c r="CO365" s="385">
        <f t="shared" si="907"/>
        <v>0</v>
      </c>
      <c r="CP365" s="385">
        <f t="shared" si="908"/>
        <v>0</v>
      </c>
      <c r="CQ365" s="385">
        <f t="shared" si="909"/>
        <v>11</v>
      </c>
      <c r="CR365" s="385">
        <f t="shared" si="910"/>
        <v>5</v>
      </c>
      <c r="CS365" s="385">
        <f t="shared" si="911"/>
        <v>5</v>
      </c>
      <c r="CT365" s="385">
        <f t="shared" si="912"/>
        <v>7</v>
      </c>
      <c r="CU365" s="385">
        <f t="shared" si="913"/>
        <v>8</v>
      </c>
      <c r="CV365" s="385">
        <f t="shared" si="914"/>
        <v>8</v>
      </c>
      <c r="CW365" s="385">
        <f t="shared" si="915"/>
        <v>8</v>
      </c>
      <c r="CX365" s="386">
        <f t="shared" si="887"/>
        <v>8</v>
      </c>
      <c r="CY365" s="3"/>
      <c r="CZ365" s="586">
        <v>403</v>
      </c>
      <c r="DA365" s="582">
        <v>179</v>
      </c>
      <c r="DB365" s="391">
        <v>449</v>
      </c>
      <c r="DC365" s="576">
        <v>86</v>
      </c>
      <c r="DD365" s="389">
        <v>6</v>
      </c>
      <c r="DE365" s="390">
        <v>0</v>
      </c>
      <c r="DF365" s="390">
        <v>4</v>
      </c>
      <c r="DG365" s="390">
        <v>0</v>
      </c>
      <c r="DH365" s="390">
        <f t="shared" si="845"/>
        <v>0</v>
      </c>
      <c r="DI365" s="390"/>
      <c r="DJ365" s="390"/>
      <c r="DK365" s="390"/>
      <c r="DL365" s="390"/>
      <c r="DM365" s="390"/>
      <c r="DN365" s="390"/>
      <c r="DO365" s="390"/>
      <c r="DP365" s="391">
        <f t="shared" si="846"/>
        <v>10</v>
      </c>
      <c r="DQ365" s="376"/>
      <c r="DR365" s="376"/>
      <c r="DS365" s="385">
        <v>4</v>
      </c>
      <c r="DT365" s="385">
        <v>3</v>
      </c>
      <c r="DU365" s="385">
        <v>1258</v>
      </c>
      <c r="DV365" s="385" t="s">
        <v>2620</v>
      </c>
      <c r="DW365" s="385">
        <v>71</v>
      </c>
      <c r="DX365" s="385" t="s">
        <v>2689</v>
      </c>
      <c r="DY365" s="385">
        <v>0</v>
      </c>
      <c r="DZ365" s="14">
        <v>82079</v>
      </c>
      <c r="EA365" s="426"/>
      <c r="EB365" s="398">
        <v>16</v>
      </c>
      <c r="EC365" s="398" t="s">
        <v>1377</v>
      </c>
      <c r="ED365" s="398" t="s">
        <v>1374</v>
      </c>
      <c r="EF365" s="601">
        <f t="shared" si="847"/>
        <v>182.5</v>
      </c>
      <c r="EG365" s="597">
        <f t="shared" si="848"/>
        <v>12</v>
      </c>
      <c r="EI365" s="605">
        <f t="shared" si="888"/>
        <v>73</v>
      </c>
    </row>
    <row r="366" spans="1:139" s="372" customFormat="1" ht="16.149999999999999" hidden="1" customHeight="1">
      <c r="A366" s="573" t="s">
        <v>69</v>
      </c>
      <c r="B366" s="531" t="s">
        <v>735</v>
      </c>
      <c r="C366" s="532" t="s">
        <v>735</v>
      </c>
      <c r="D366" s="533" t="s">
        <v>722</v>
      </c>
      <c r="E366" s="537" t="s">
        <v>736</v>
      </c>
      <c r="F366" s="393"/>
      <c r="G366" s="395">
        <v>102</v>
      </c>
      <c r="H366" s="393" t="s">
        <v>76</v>
      </c>
      <c r="I366" s="393" t="s">
        <v>725</v>
      </c>
      <c r="J366" s="393" t="s">
        <v>281</v>
      </c>
      <c r="K366" s="393"/>
      <c r="L366" s="393" t="s">
        <v>2130</v>
      </c>
      <c r="M366" s="396"/>
      <c r="N366" s="392">
        <v>43496</v>
      </c>
      <c r="O366" s="408">
        <v>3</v>
      </c>
      <c r="P366" s="14">
        <v>71691</v>
      </c>
      <c r="Q366" s="14">
        <v>71691</v>
      </c>
      <c r="R366" s="576">
        <v>422</v>
      </c>
      <c r="S366" s="391">
        <v>50</v>
      </c>
      <c r="T366" s="382">
        <v>8</v>
      </c>
      <c r="U366" s="382">
        <v>204</v>
      </c>
      <c r="V366" s="423">
        <v>0</v>
      </c>
      <c r="W366" s="1882">
        <v>32</v>
      </c>
      <c r="X366" s="382">
        <f t="shared" si="850"/>
        <v>172</v>
      </c>
      <c r="Y366" s="423">
        <v>0</v>
      </c>
      <c r="Z366" s="1882">
        <v>49</v>
      </c>
      <c r="AA366" s="382">
        <f t="shared" si="834"/>
        <v>123</v>
      </c>
      <c r="AB366" s="423">
        <v>0</v>
      </c>
      <c r="AC366" s="1882">
        <v>27</v>
      </c>
      <c r="AD366" s="569">
        <v>1.875</v>
      </c>
      <c r="AE366" s="569">
        <v>1.875</v>
      </c>
      <c r="AF366" s="382">
        <f t="shared" si="889"/>
        <v>60.875</v>
      </c>
      <c r="AG366" s="382">
        <f t="shared" si="890"/>
        <v>64.5</v>
      </c>
      <c r="AH366" s="382">
        <f t="shared" si="891"/>
        <v>46.5</v>
      </c>
      <c r="AI366" s="382">
        <f t="shared" si="892"/>
        <v>26.875</v>
      </c>
      <c r="AJ366" s="382">
        <f t="shared" si="893"/>
        <v>34.5</v>
      </c>
      <c r="AK366" s="382">
        <f t="shared" si="894"/>
        <v>48</v>
      </c>
      <c r="AL366" s="382">
        <f t="shared" si="895"/>
        <v>52.125</v>
      </c>
      <c r="AM366" s="382">
        <f t="shared" si="896"/>
        <v>65.875</v>
      </c>
      <c r="AN366" s="453">
        <f t="shared" si="897"/>
        <v>106.75</v>
      </c>
      <c r="AO366" s="457">
        <f t="shared" si="898"/>
        <v>0</v>
      </c>
      <c r="AP366" s="455">
        <f t="shared" si="899"/>
        <v>32</v>
      </c>
      <c r="AQ366" s="383">
        <f t="shared" si="900"/>
        <v>15</v>
      </c>
      <c r="AR366" s="383">
        <f t="shared" si="901"/>
        <v>16</v>
      </c>
      <c r="AS366" s="383">
        <f t="shared" si="902"/>
        <v>20</v>
      </c>
      <c r="AT366" s="383">
        <f t="shared" si="903"/>
        <v>30</v>
      </c>
      <c r="AU366" s="383">
        <f t="shared" si="904"/>
        <v>24</v>
      </c>
      <c r="AV366" s="383">
        <f t="shared" si="905"/>
        <v>46</v>
      </c>
      <c r="AW366" s="383">
        <f t="shared" si="906"/>
        <v>64</v>
      </c>
      <c r="AX366" s="383">
        <f t="shared" si="835"/>
        <v>204</v>
      </c>
      <c r="AY366" s="383"/>
      <c r="AZ366" s="383">
        <f t="shared" si="849"/>
        <v>0</v>
      </c>
      <c r="BA366" s="382">
        <f t="shared" si="836"/>
        <v>96</v>
      </c>
      <c r="BB366" s="423">
        <v>0</v>
      </c>
      <c r="BC366" s="506">
        <f t="shared" si="829"/>
        <v>32</v>
      </c>
      <c r="BD366" s="382">
        <f t="shared" si="830"/>
        <v>49</v>
      </c>
      <c r="BE366" s="453">
        <f t="shared" si="831"/>
        <v>27</v>
      </c>
      <c r="BF366" s="382">
        <f t="shared" si="837"/>
        <v>0</v>
      </c>
      <c r="BG366" s="1882">
        <v>31</v>
      </c>
      <c r="BH366" s="1882">
        <v>32</v>
      </c>
      <c r="BI366" s="1882">
        <v>33</v>
      </c>
      <c r="BJ366" s="1882">
        <v>36</v>
      </c>
      <c r="BK366" s="1882">
        <v>12</v>
      </c>
      <c r="BL366" s="1882">
        <v>17</v>
      </c>
      <c r="BM366" s="1882">
        <v>20</v>
      </c>
      <c r="BN366" s="1882">
        <v>32</v>
      </c>
      <c r="BO366" s="1882">
        <v>23</v>
      </c>
      <c r="BP366" s="1882">
        <v>49</v>
      </c>
      <c r="BQ366" s="1882">
        <v>66</v>
      </c>
      <c r="BR366" s="1882">
        <v>71</v>
      </c>
      <c r="BS366" s="1882">
        <v>76</v>
      </c>
      <c r="BT366" s="13"/>
      <c r="BU366" s="384">
        <f t="shared" si="838"/>
        <v>5.666666666666667</v>
      </c>
      <c r="BV366" s="385">
        <f t="shared" si="839"/>
        <v>4.8224299065420562</v>
      </c>
      <c r="BW366" s="386">
        <f t="shared" si="840"/>
        <v>4.0999999999999996</v>
      </c>
      <c r="BX366" s="3"/>
      <c r="BY366" s="387">
        <f t="shared" si="832"/>
        <v>204</v>
      </c>
      <c r="BZ366" s="382">
        <f t="shared" si="841"/>
        <v>172</v>
      </c>
      <c r="CA366" s="382">
        <f t="shared" si="842"/>
        <v>123</v>
      </c>
      <c r="CB366" s="382">
        <f t="shared" si="843"/>
        <v>96</v>
      </c>
      <c r="CC366" s="382">
        <f t="shared" si="861"/>
        <v>65</v>
      </c>
      <c r="CD366" s="382">
        <f t="shared" si="862"/>
        <v>65</v>
      </c>
      <c r="CE366" s="382">
        <f t="shared" si="863"/>
        <v>47</v>
      </c>
      <c r="CF366" s="382">
        <f t="shared" si="864"/>
        <v>27</v>
      </c>
      <c r="CG366" s="382">
        <f t="shared" si="865"/>
        <v>35</v>
      </c>
      <c r="CH366" s="382">
        <f t="shared" si="866"/>
        <v>48</v>
      </c>
      <c r="CI366" s="382">
        <f t="shared" si="867"/>
        <v>52</v>
      </c>
      <c r="CJ366" s="382">
        <f t="shared" si="868"/>
        <v>66</v>
      </c>
      <c r="CK366" s="388">
        <f t="shared" si="869"/>
        <v>107</v>
      </c>
      <c r="CL366" s="3"/>
      <c r="CM366" s="384">
        <f t="shared" si="833"/>
        <v>0</v>
      </c>
      <c r="CN366" s="385">
        <f t="shared" si="844"/>
        <v>0</v>
      </c>
      <c r="CO366" s="385">
        <f t="shared" si="907"/>
        <v>0</v>
      </c>
      <c r="CP366" s="385">
        <f t="shared" si="908"/>
        <v>0</v>
      </c>
      <c r="CQ366" s="385">
        <f t="shared" si="909"/>
        <v>32</v>
      </c>
      <c r="CR366" s="385">
        <f t="shared" si="910"/>
        <v>15</v>
      </c>
      <c r="CS366" s="385">
        <f t="shared" si="911"/>
        <v>16</v>
      </c>
      <c r="CT366" s="385">
        <f t="shared" si="912"/>
        <v>20</v>
      </c>
      <c r="CU366" s="385">
        <f t="shared" si="913"/>
        <v>30</v>
      </c>
      <c r="CV366" s="385">
        <f t="shared" si="914"/>
        <v>24</v>
      </c>
      <c r="CW366" s="385">
        <f t="shared" si="915"/>
        <v>46</v>
      </c>
      <c r="CX366" s="386">
        <f t="shared" si="887"/>
        <v>64</v>
      </c>
      <c r="CY366" s="3"/>
      <c r="CZ366" s="586">
        <v>1007</v>
      </c>
      <c r="DA366" s="582">
        <v>487</v>
      </c>
      <c r="DB366" s="391">
        <v>419</v>
      </c>
      <c r="DC366" s="576">
        <v>422</v>
      </c>
      <c r="DD366" s="389">
        <v>8</v>
      </c>
      <c r="DE366" s="390">
        <v>6</v>
      </c>
      <c r="DF366" s="390">
        <v>26</v>
      </c>
      <c r="DG366" s="390">
        <v>2</v>
      </c>
      <c r="DH366" s="390">
        <f t="shared" si="845"/>
        <v>8</v>
      </c>
      <c r="DI366" s="390"/>
      <c r="DJ366" s="390"/>
      <c r="DK366" s="390"/>
      <c r="DL366" s="390"/>
      <c r="DM366" s="390"/>
      <c r="DN366" s="390"/>
      <c r="DO366" s="390"/>
      <c r="DP366" s="391">
        <f t="shared" si="846"/>
        <v>50</v>
      </c>
      <c r="DQ366" s="376"/>
      <c r="DR366" s="376"/>
      <c r="DS366" s="385">
        <v>4</v>
      </c>
      <c r="DT366" s="385">
        <v>3</v>
      </c>
      <c r="DU366" s="385">
        <v>1259</v>
      </c>
      <c r="DV366" s="385" t="s">
        <v>2620</v>
      </c>
      <c r="DW366" s="385">
        <v>71</v>
      </c>
      <c r="DX366" s="385" t="s">
        <v>2689</v>
      </c>
      <c r="DY366" s="385">
        <v>0</v>
      </c>
      <c r="DZ366" s="14">
        <v>71691</v>
      </c>
      <c r="EA366" s="426"/>
      <c r="EB366" s="398">
        <v>17</v>
      </c>
      <c r="EC366" s="398" t="s">
        <v>1372</v>
      </c>
      <c r="ED366" s="398" t="s">
        <v>1370</v>
      </c>
      <c r="EF366" s="601">
        <f t="shared" si="847"/>
        <v>191.25</v>
      </c>
      <c r="EG366" s="597">
        <f t="shared" si="848"/>
        <v>32</v>
      </c>
      <c r="EI366" s="605">
        <f t="shared" si="888"/>
        <v>212</v>
      </c>
    </row>
    <row r="367" spans="1:139" s="372" customFormat="1" ht="16.149999999999999" hidden="1" customHeight="1">
      <c r="A367" s="573" t="s">
        <v>69</v>
      </c>
      <c r="B367" s="411" t="s">
        <v>737</v>
      </c>
      <c r="C367" s="521" t="s">
        <v>737</v>
      </c>
      <c r="D367" s="412" t="s">
        <v>722</v>
      </c>
      <c r="E367" s="1906" t="s">
        <v>91</v>
      </c>
      <c r="F367" s="394"/>
      <c r="G367" s="397">
        <v>107</v>
      </c>
      <c r="H367" s="394" t="s">
        <v>76</v>
      </c>
      <c r="I367" s="394" t="s">
        <v>725</v>
      </c>
      <c r="J367" s="394" t="s">
        <v>726</v>
      </c>
      <c r="K367" s="393"/>
      <c r="L367" s="393" t="s">
        <v>2130</v>
      </c>
      <c r="M367" s="396"/>
      <c r="N367" s="392">
        <v>43496</v>
      </c>
      <c r="O367" s="408">
        <v>3</v>
      </c>
      <c r="P367" s="14">
        <v>88388</v>
      </c>
      <c r="Q367" s="14">
        <v>88388</v>
      </c>
      <c r="R367" s="576">
        <v>821</v>
      </c>
      <c r="S367" s="391">
        <v>77</v>
      </c>
      <c r="T367" s="382">
        <v>0</v>
      </c>
      <c r="U367" s="382">
        <v>124</v>
      </c>
      <c r="V367" s="423">
        <v>1</v>
      </c>
      <c r="W367" s="1882">
        <v>40</v>
      </c>
      <c r="X367" s="382">
        <f t="shared" si="850"/>
        <v>85</v>
      </c>
      <c r="Y367" s="423">
        <v>0</v>
      </c>
      <c r="Z367" s="1882">
        <v>32</v>
      </c>
      <c r="AA367" s="382">
        <f t="shared" si="834"/>
        <v>53</v>
      </c>
      <c r="AB367" s="423">
        <v>0</v>
      </c>
      <c r="AC367" s="1882">
        <v>20</v>
      </c>
      <c r="AD367" s="569">
        <v>1.875</v>
      </c>
      <c r="AE367" s="569">
        <v>1.875</v>
      </c>
      <c r="AF367" s="382">
        <f t="shared" si="889"/>
        <v>33</v>
      </c>
      <c r="AG367" s="382">
        <f t="shared" si="890"/>
        <v>0</v>
      </c>
      <c r="AH367" s="382">
        <f t="shared" si="891"/>
        <v>0</v>
      </c>
      <c r="AI367" s="382">
        <f t="shared" si="892"/>
        <v>0</v>
      </c>
      <c r="AJ367" s="382">
        <f t="shared" si="893"/>
        <v>0</v>
      </c>
      <c r="AK367" s="382">
        <f t="shared" si="894"/>
        <v>0</v>
      </c>
      <c r="AL367" s="382">
        <f t="shared" si="895"/>
        <v>0</v>
      </c>
      <c r="AM367" s="382">
        <f t="shared" si="896"/>
        <v>28</v>
      </c>
      <c r="AN367" s="453">
        <f t="shared" si="897"/>
        <v>32</v>
      </c>
      <c r="AO367" s="457">
        <f t="shared" si="898"/>
        <v>0</v>
      </c>
      <c r="AP367" s="455">
        <f t="shared" si="899"/>
        <v>0</v>
      </c>
      <c r="AQ367" s="383">
        <f t="shared" si="900"/>
        <v>0</v>
      </c>
      <c r="AR367" s="383">
        <f t="shared" si="901"/>
        <v>0</v>
      </c>
      <c r="AS367" s="383">
        <f t="shared" si="902"/>
        <v>0</v>
      </c>
      <c r="AT367" s="383">
        <f t="shared" si="903"/>
        <v>0</v>
      </c>
      <c r="AU367" s="383">
        <f t="shared" si="904"/>
        <v>0</v>
      </c>
      <c r="AV367" s="383">
        <f t="shared" si="905"/>
        <v>28</v>
      </c>
      <c r="AW367" s="383">
        <f t="shared" si="906"/>
        <v>4</v>
      </c>
      <c r="AX367" s="383">
        <f t="shared" si="835"/>
        <v>125</v>
      </c>
      <c r="AY367" s="383"/>
      <c r="AZ367" s="383">
        <f t="shared" si="849"/>
        <v>0</v>
      </c>
      <c r="BA367" s="382">
        <f t="shared" si="836"/>
        <v>33</v>
      </c>
      <c r="BB367" s="423">
        <v>0</v>
      </c>
      <c r="BC367" s="506">
        <f t="shared" si="829"/>
        <v>40</v>
      </c>
      <c r="BD367" s="382">
        <f t="shared" si="830"/>
        <v>32</v>
      </c>
      <c r="BE367" s="453">
        <f t="shared" si="831"/>
        <v>20</v>
      </c>
      <c r="BF367" s="382">
        <f t="shared" si="837"/>
        <v>-1</v>
      </c>
      <c r="BG367" s="1882"/>
      <c r="BH367" s="1882">
        <v>33</v>
      </c>
      <c r="BI367" s="1882">
        <v>0</v>
      </c>
      <c r="BJ367" s="1882">
        <v>0</v>
      </c>
      <c r="BK367" s="1882">
        <v>0</v>
      </c>
      <c r="BL367" s="1882">
        <v>0</v>
      </c>
      <c r="BM367" s="1882">
        <v>0</v>
      </c>
      <c r="BN367" s="1882">
        <v>0</v>
      </c>
      <c r="BO367" s="1882">
        <v>0</v>
      </c>
      <c r="BP367" s="1882">
        <v>32</v>
      </c>
      <c r="BQ367" s="1882">
        <v>0</v>
      </c>
      <c r="BR367" s="1882">
        <v>0</v>
      </c>
      <c r="BS367" s="1882">
        <v>0</v>
      </c>
      <c r="BT367" s="13"/>
      <c r="BU367" s="384">
        <f t="shared" si="838"/>
        <v>4.0434782608695654</v>
      </c>
      <c r="BV367" s="385">
        <f t="shared" si="839"/>
        <v>4.9038461538461542</v>
      </c>
      <c r="BW367" s="386">
        <f t="shared" si="840"/>
        <v>3</v>
      </c>
      <c r="BX367" s="3"/>
      <c r="BY367" s="387">
        <f t="shared" si="832"/>
        <v>124</v>
      </c>
      <c r="BZ367" s="382">
        <f t="shared" si="841"/>
        <v>85</v>
      </c>
      <c r="CA367" s="382">
        <f t="shared" si="842"/>
        <v>53</v>
      </c>
      <c r="CB367" s="382">
        <f t="shared" si="843"/>
        <v>33</v>
      </c>
      <c r="CC367" s="382">
        <f t="shared" si="861"/>
        <v>33</v>
      </c>
      <c r="CD367" s="382">
        <f t="shared" si="862"/>
        <v>0</v>
      </c>
      <c r="CE367" s="382">
        <f t="shared" si="863"/>
        <v>0</v>
      </c>
      <c r="CF367" s="382">
        <f t="shared" si="864"/>
        <v>0</v>
      </c>
      <c r="CG367" s="382">
        <f t="shared" si="865"/>
        <v>0</v>
      </c>
      <c r="CH367" s="382">
        <f t="shared" si="866"/>
        <v>0</v>
      </c>
      <c r="CI367" s="382">
        <f t="shared" si="867"/>
        <v>0</v>
      </c>
      <c r="CJ367" s="382">
        <f t="shared" si="868"/>
        <v>28</v>
      </c>
      <c r="CK367" s="388">
        <f t="shared" si="869"/>
        <v>32</v>
      </c>
      <c r="CL367" s="3"/>
      <c r="CM367" s="384">
        <f t="shared" si="833"/>
        <v>1</v>
      </c>
      <c r="CN367" s="385">
        <f t="shared" si="844"/>
        <v>0</v>
      </c>
      <c r="CO367" s="385">
        <f t="shared" si="907"/>
        <v>0</v>
      </c>
      <c r="CP367" s="385">
        <f t="shared" si="908"/>
        <v>0</v>
      </c>
      <c r="CQ367" s="385">
        <f t="shared" si="909"/>
        <v>0</v>
      </c>
      <c r="CR367" s="385">
        <f t="shared" si="910"/>
        <v>0</v>
      </c>
      <c r="CS367" s="385">
        <f t="shared" si="911"/>
        <v>0</v>
      </c>
      <c r="CT367" s="385">
        <f t="shared" si="912"/>
        <v>0</v>
      </c>
      <c r="CU367" s="385">
        <f t="shared" si="913"/>
        <v>0</v>
      </c>
      <c r="CV367" s="385">
        <f t="shared" si="914"/>
        <v>0</v>
      </c>
      <c r="CW367" s="385">
        <f t="shared" si="915"/>
        <v>28</v>
      </c>
      <c r="CX367" s="386">
        <f t="shared" si="887"/>
        <v>4</v>
      </c>
      <c r="CY367" s="3"/>
      <c r="CZ367" s="586">
        <v>3569</v>
      </c>
      <c r="DA367" s="582">
        <v>3322</v>
      </c>
      <c r="DB367" s="391">
        <v>75</v>
      </c>
      <c r="DC367" s="576">
        <v>821</v>
      </c>
      <c r="DD367" s="389">
        <v>6</v>
      </c>
      <c r="DE367" s="390">
        <v>6</v>
      </c>
      <c r="DF367" s="390">
        <v>64</v>
      </c>
      <c r="DG367" s="390">
        <v>1</v>
      </c>
      <c r="DH367" s="390">
        <f t="shared" si="845"/>
        <v>0</v>
      </c>
      <c r="DI367" s="390"/>
      <c r="DJ367" s="390"/>
      <c r="DK367" s="390"/>
      <c r="DL367" s="390"/>
      <c r="DM367" s="390"/>
      <c r="DN367" s="390"/>
      <c r="DO367" s="390"/>
      <c r="DP367" s="391">
        <f t="shared" si="846"/>
        <v>77</v>
      </c>
      <c r="DQ367" s="376"/>
      <c r="DR367" s="376"/>
      <c r="DS367" s="385">
        <v>4</v>
      </c>
      <c r="DT367" s="385">
        <v>3</v>
      </c>
      <c r="DU367" s="385">
        <v>1241</v>
      </c>
      <c r="DV367" s="385" t="s">
        <v>2620</v>
      </c>
      <c r="DW367" s="385">
        <v>72</v>
      </c>
      <c r="DX367" s="385" t="s">
        <v>2690</v>
      </c>
      <c r="DY367" s="385">
        <v>0</v>
      </c>
      <c r="DZ367" s="14">
        <v>88388</v>
      </c>
      <c r="EA367" s="426"/>
      <c r="EB367" s="398">
        <v>18</v>
      </c>
      <c r="EC367" s="398" t="s">
        <v>1372</v>
      </c>
      <c r="ED367" s="398" t="s">
        <v>1370</v>
      </c>
      <c r="EF367" s="601">
        <f t="shared" si="847"/>
        <v>93</v>
      </c>
      <c r="EG367" s="597">
        <f t="shared" si="848"/>
        <v>40</v>
      </c>
      <c r="EI367" s="605">
        <f t="shared" si="888"/>
        <v>125</v>
      </c>
    </row>
    <row r="368" spans="1:139" s="372" customFormat="1" ht="16.149999999999999" hidden="1" customHeight="1">
      <c r="A368" s="573" t="s">
        <v>69</v>
      </c>
      <c r="B368" s="531" t="s">
        <v>2524</v>
      </c>
      <c r="C368" s="532" t="s">
        <v>737</v>
      </c>
      <c r="D368" s="533" t="s">
        <v>722</v>
      </c>
      <c r="E368" s="1905" t="s">
        <v>93</v>
      </c>
      <c r="F368" s="393"/>
      <c r="G368" s="395">
        <v>107</v>
      </c>
      <c r="H368" s="393" t="s">
        <v>107</v>
      </c>
      <c r="I368" s="393" t="s">
        <v>722</v>
      </c>
      <c r="J368" s="393" t="s">
        <v>1088</v>
      </c>
      <c r="K368" s="393"/>
      <c r="L368" s="393"/>
      <c r="M368" s="396" t="s">
        <v>2522</v>
      </c>
      <c r="N368" s="392"/>
      <c r="O368" s="408">
        <v>3</v>
      </c>
      <c r="P368" s="14">
        <v>72969</v>
      </c>
      <c r="Q368" s="14">
        <v>72969</v>
      </c>
      <c r="R368" s="576"/>
      <c r="S368" s="391">
        <v>0</v>
      </c>
      <c r="T368" s="382">
        <v>0</v>
      </c>
      <c r="U368" s="382">
        <v>24</v>
      </c>
      <c r="V368" s="423">
        <v>0</v>
      </c>
      <c r="W368" s="1882">
        <v>0</v>
      </c>
      <c r="X368" s="382">
        <f t="shared" si="850"/>
        <v>24</v>
      </c>
      <c r="Y368" s="423">
        <v>0</v>
      </c>
      <c r="Z368" s="1882">
        <v>0</v>
      </c>
      <c r="AA368" s="382">
        <f t="shared" si="834"/>
        <v>24</v>
      </c>
      <c r="AB368" s="423">
        <v>0</v>
      </c>
      <c r="AC368" s="1882">
        <v>24</v>
      </c>
      <c r="AD368" s="569">
        <v>1.875</v>
      </c>
      <c r="AE368" s="569">
        <v>1.875</v>
      </c>
      <c r="AF368" s="382">
        <f t="shared" si="889"/>
        <v>101.125</v>
      </c>
      <c r="AG368" s="382">
        <f t="shared" si="890"/>
        <v>107.5</v>
      </c>
      <c r="AH368" s="382">
        <f t="shared" si="891"/>
        <v>77.5</v>
      </c>
      <c r="AI368" s="382">
        <f t="shared" si="892"/>
        <v>44.5</v>
      </c>
      <c r="AJ368" s="382">
        <f t="shared" si="893"/>
        <v>56.875</v>
      </c>
      <c r="AK368" s="382">
        <f t="shared" si="894"/>
        <v>69.75</v>
      </c>
      <c r="AL368" s="382">
        <f t="shared" si="895"/>
        <v>74.375</v>
      </c>
      <c r="AM368" s="382">
        <f t="shared" si="896"/>
        <v>37</v>
      </c>
      <c r="AN368" s="453">
        <f t="shared" si="897"/>
        <v>29.75</v>
      </c>
      <c r="AO368" s="457">
        <f t="shared" si="898"/>
        <v>151</v>
      </c>
      <c r="AP368" s="455">
        <f t="shared" si="899"/>
        <v>60</v>
      </c>
      <c r="AQ368" s="383">
        <f t="shared" si="900"/>
        <v>25</v>
      </c>
      <c r="AR368" s="383">
        <f t="shared" si="901"/>
        <v>27</v>
      </c>
      <c r="AS368" s="383">
        <f t="shared" si="902"/>
        <v>32</v>
      </c>
      <c r="AT368" s="383">
        <f t="shared" si="903"/>
        <v>41</v>
      </c>
      <c r="AU368" s="383">
        <f t="shared" si="904"/>
        <v>37</v>
      </c>
      <c r="AV368" s="383">
        <f t="shared" si="905"/>
        <v>5</v>
      </c>
      <c r="AW368" s="383">
        <f t="shared" si="906"/>
        <v>30</v>
      </c>
      <c r="AX368" s="383">
        <f t="shared" si="835"/>
        <v>24</v>
      </c>
      <c r="AY368" s="383"/>
      <c r="AZ368" s="383">
        <f t="shared" si="849"/>
        <v>151</v>
      </c>
      <c r="BA368" s="382">
        <f t="shared" si="836"/>
        <v>0</v>
      </c>
      <c r="BB368" s="423">
        <v>0</v>
      </c>
      <c r="BC368" s="506">
        <f t="shared" si="829"/>
        <v>0</v>
      </c>
      <c r="BD368" s="382">
        <f t="shared" si="830"/>
        <v>0</v>
      </c>
      <c r="BE368" s="453">
        <f t="shared" si="831"/>
        <v>24</v>
      </c>
      <c r="BF368" s="382">
        <f t="shared" si="837"/>
        <v>-158</v>
      </c>
      <c r="BG368" s="1882">
        <v>50</v>
      </c>
      <c r="BH368" s="1882">
        <v>53</v>
      </c>
      <c r="BI368" s="1882">
        <v>55</v>
      </c>
      <c r="BJ368" s="1882">
        <v>60</v>
      </c>
      <c r="BK368" s="1882">
        <v>20</v>
      </c>
      <c r="BL368" s="1882">
        <v>28</v>
      </c>
      <c r="BM368" s="1882">
        <v>33</v>
      </c>
      <c r="BN368" s="1882">
        <v>42</v>
      </c>
      <c r="BO368" s="1882">
        <v>37</v>
      </c>
      <c r="BP368" s="1882">
        <v>0</v>
      </c>
      <c r="BQ368" s="1882">
        <v>34</v>
      </c>
      <c r="BR368" s="1882">
        <v>36</v>
      </c>
      <c r="BS368" s="1882">
        <v>39</v>
      </c>
      <c r="BT368" s="13"/>
      <c r="BU368" s="384">
        <f t="shared" si="838"/>
        <v>3</v>
      </c>
      <c r="BV368" s="385">
        <f t="shared" si="839"/>
        <v>2</v>
      </c>
      <c r="BW368" s="386">
        <f t="shared" si="840"/>
        <v>1</v>
      </c>
      <c r="BX368" s="3"/>
      <c r="BY368" s="387">
        <f t="shared" si="832"/>
        <v>24</v>
      </c>
      <c r="BZ368" s="382">
        <f t="shared" si="841"/>
        <v>24</v>
      </c>
      <c r="CA368" s="382">
        <f t="shared" si="842"/>
        <v>24</v>
      </c>
      <c r="CB368" s="382">
        <f t="shared" si="843"/>
        <v>0</v>
      </c>
      <c r="CC368" s="382">
        <f t="shared" si="861"/>
        <v>101</v>
      </c>
      <c r="CD368" s="382">
        <f t="shared" si="862"/>
        <v>108</v>
      </c>
      <c r="CE368" s="382">
        <f t="shared" si="863"/>
        <v>78</v>
      </c>
      <c r="CF368" s="382">
        <f t="shared" si="864"/>
        <v>45</v>
      </c>
      <c r="CG368" s="382">
        <f t="shared" si="865"/>
        <v>57</v>
      </c>
      <c r="CH368" s="382">
        <f t="shared" si="866"/>
        <v>70</v>
      </c>
      <c r="CI368" s="382">
        <f t="shared" si="867"/>
        <v>74</v>
      </c>
      <c r="CJ368" s="382">
        <f t="shared" si="868"/>
        <v>37</v>
      </c>
      <c r="CK368" s="388">
        <f t="shared" si="869"/>
        <v>30</v>
      </c>
      <c r="CL368" s="3"/>
      <c r="CM368" s="384">
        <f t="shared" si="833"/>
        <v>0</v>
      </c>
      <c r="CN368" s="385">
        <f t="shared" si="844"/>
        <v>0</v>
      </c>
      <c r="CO368" s="385">
        <f t="shared" si="907"/>
        <v>0</v>
      </c>
      <c r="CP368" s="385">
        <f t="shared" si="908"/>
        <v>151</v>
      </c>
      <c r="CQ368" s="385">
        <f t="shared" si="909"/>
        <v>60</v>
      </c>
      <c r="CR368" s="385">
        <f t="shared" si="910"/>
        <v>25</v>
      </c>
      <c r="CS368" s="385">
        <f t="shared" si="911"/>
        <v>27</v>
      </c>
      <c r="CT368" s="385">
        <f t="shared" si="912"/>
        <v>32</v>
      </c>
      <c r="CU368" s="385">
        <f t="shared" si="913"/>
        <v>41</v>
      </c>
      <c r="CV368" s="385">
        <f t="shared" si="914"/>
        <v>37</v>
      </c>
      <c r="CW368" s="385">
        <f t="shared" si="915"/>
        <v>5</v>
      </c>
      <c r="CX368" s="386">
        <f t="shared" si="887"/>
        <v>30</v>
      </c>
      <c r="CY368" s="3"/>
      <c r="CZ368" s="586"/>
      <c r="DA368" s="582"/>
      <c r="DB368" s="391"/>
      <c r="DC368" s="576"/>
      <c r="DD368" s="389">
        <v>0</v>
      </c>
      <c r="DE368" s="390">
        <v>0</v>
      </c>
      <c r="DF368" s="390">
        <v>0</v>
      </c>
      <c r="DG368" s="390">
        <v>0</v>
      </c>
      <c r="DH368" s="390">
        <f t="shared" si="845"/>
        <v>0</v>
      </c>
      <c r="DI368" s="390"/>
      <c r="DJ368" s="390"/>
      <c r="DK368" s="390"/>
      <c r="DL368" s="390"/>
      <c r="DM368" s="390"/>
      <c r="DN368" s="390"/>
      <c r="DO368" s="390"/>
      <c r="DP368" s="391">
        <f t="shared" si="846"/>
        <v>0</v>
      </c>
      <c r="DQ368" s="376"/>
      <c r="DR368" s="376"/>
      <c r="DS368" s="385">
        <v>4</v>
      </c>
      <c r="DT368" s="385">
        <v>3</v>
      </c>
      <c r="DU368" s="385">
        <v>1241</v>
      </c>
      <c r="DV368" s="385" t="s">
        <v>2620</v>
      </c>
      <c r="DW368" s="385">
        <v>72</v>
      </c>
      <c r="DX368" s="385" t="s">
        <v>2690</v>
      </c>
      <c r="DY368" s="385">
        <v>0</v>
      </c>
      <c r="DZ368" s="14">
        <v>72969</v>
      </c>
      <c r="EA368" s="426"/>
      <c r="EB368" s="398">
        <v>18</v>
      </c>
      <c r="EC368" s="398" t="s">
        <v>1372</v>
      </c>
      <c r="ED368" s="398" t="s">
        <v>1370</v>
      </c>
      <c r="EF368" s="601" t="str">
        <f t="shared" si="847"/>
        <v>ok</v>
      </c>
      <c r="EG368" s="597">
        <f t="shared" si="848"/>
        <v>0</v>
      </c>
      <c r="EI368" s="605">
        <f t="shared" si="888"/>
        <v>24</v>
      </c>
    </row>
    <row r="369" spans="1:139" s="372" customFormat="1" ht="16.149999999999999" hidden="1" customHeight="1">
      <c r="A369" s="573" t="s">
        <v>69</v>
      </c>
      <c r="B369" s="531" t="s">
        <v>1234</v>
      </c>
      <c r="C369" s="532" t="s">
        <v>1234</v>
      </c>
      <c r="D369" s="533" t="s">
        <v>722</v>
      </c>
      <c r="E369" s="537" t="s">
        <v>366</v>
      </c>
      <c r="F369" s="393"/>
      <c r="G369" s="395">
        <v>108</v>
      </c>
      <c r="H369" s="393" t="s">
        <v>76</v>
      </c>
      <c r="I369" s="393" t="s">
        <v>725</v>
      </c>
      <c r="J369" s="393" t="s">
        <v>281</v>
      </c>
      <c r="K369" s="393"/>
      <c r="L369" s="393" t="s">
        <v>2130</v>
      </c>
      <c r="M369" s="396"/>
      <c r="N369" s="392">
        <v>44608</v>
      </c>
      <c r="O369" s="408">
        <v>3</v>
      </c>
      <c r="P369" s="14">
        <v>72920</v>
      </c>
      <c r="Q369" s="14">
        <v>72920</v>
      </c>
      <c r="R369" s="576">
        <v>530</v>
      </c>
      <c r="S369" s="391">
        <v>50</v>
      </c>
      <c r="T369" s="382">
        <v>4</v>
      </c>
      <c r="U369" s="382">
        <v>143</v>
      </c>
      <c r="V369" s="423">
        <v>0</v>
      </c>
      <c r="W369" s="1882">
        <v>32</v>
      </c>
      <c r="X369" s="382">
        <f t="shared" si="850"/>
        <v>111</v>
      </c>
      <c r="Y369" s="423">
        <v>20</v>
      </c>
      <c r="Z369" s="1882">
        <v>26</v>
      </c>
      <c r="AA369" s="382">
        <f t="shared" si="834"/>
        <v>105</v>
      </c>
      <c r="AB369" s="423">
        <v>0</v>
      </c>
      <c r="AC369" s="1882">
        <v>29</v>
      </c>
      <c r="AD369" s="569">
        <v>1.875</v>
      </c>
      <c r="AE369" s="569">
        <v>1.875</v>
      </c>
      <c r="AF369" s="382">
        <f t="shared" si="889"/>
        <v>50.5</v>
      </c>
      <c r="AG369" s="382">
        <f t="shared" si="890"/>
        <v>54.25</v>
      </c>
      <c r="AH369" s="382">
        <f t="shared" si="891"/>
        <v>38.75</v>
      </c>
      <c r="AI369" s="382">
        <f t="shared" si="892"/>
        <v>22.25</v>
      </c>
      <c r="AJ369" s="382">
        <f t="shared" si="893"/>
        <v>28.875</v>
      </c>
      <c r="AK369" s="382">
        <f t="shared" si="894"/>
        <v>45</v>
      </c>
      <c r="AL369" s="382">
        <f t="shared" si="895"/>
        <v>48.625</v>
      </c>
      <c r="AM369" s="382">
        <f t="shared" si="896"/>
        <v>41.75</v>
      </c>
      <c r="AN369" s="453">
        <f t="shared" si="897"/>
        <v>49.625</v>
      </c>
      <c r="AO369" s="457">
        <f t="shared" si="898"/>
        <v>0</v>
      </c>
      <c r="AP369" s="455">
        <f t="shared" si="899"/>
        <v>29</v>
      </c>
      <c r="AQ369" s="383">
        <f t="shared" si="900"/>
        <v>13</v>
      </c>
      <c r="AR369" s="383">
        <f t="shared" si="901"/>
        <v>13</v>
      </c>
      <c r="AS369" s="383">
        <f t="shared" si="902"/>
        <v>17</v>
      </c>
      <c r="AT369" s="383">
        <f t="shared" si="903"/>
        <v>30</v>
      </c>
      <c r="AU369" s="383">
        <f t="shared" si="904"/>
        <v>21</v>
      </c>
      <c r="AV369" s="383">
        <f t="shared" si="905"/>
        <v>25</v>
      </c>
      <c r="AW369" s="383">
        <f t="shared" si="906"/>
        <v>27</v>
      </c>
      <c r="AX369" s="383">
        <f t="shared" si="835"/>
        <v>163</v>
      </c>
      <c r="AY369" s="383"/>
      <c r="AZ369" s="383">
        <f t="shared" si="849"/>
        <v>0</v>
      </c>
      <c r="BA369" s="382">
        <f t="shared" si="836"/>
        <v>76</v>
      </c>
      <c r="BB369" s="423">
        <v>0</v>
      </c>
      <c r="BC369" s="506">
        <f t="shared" si="829"/>
        <v>32</v>
      </c>
      <c r="BD369" s="382">
        <f t="shared" si="830"/>
        <v>26</v>
      </c>
      <c r="BE369" s="453">
        <f t="shared" si="831"/>
        <v>29</v>
      </c>
      <c r="BF369" s="382">
        <f t="shared" si="837"/>
        <v>-23</v>
      </c>
      <c r="BG369" s="1882">
        <v>25</v>
      </c>
      <c r="BH369" s="1882">
        <v>26</v>
      </c>
      <c r="BI369" s="1882">
        <v>28</v>
      </c>
      <c r="BJ369" s="1882">
        <v>30</v>
      </c>
      <c r="BK369" s="1882">
        <v>10</v>
      </c>
      <c r="BL369" s="1882">
        <v>14</v>
      </c>
      <c r="BM369" s="1882">
        <v>17</v>
      </c>
      <c r="BN369" s="1882">
        <v>32</v>
      </c>
      <c r="BO369" s="1882">
        <v>19</v>
      </c>
      <c r="BP369" s="1882">
        <v>26</v>
      </c>
      <c r="BQ369" s="1882">
        <v>27</v>
      </c>
      <c r="BR369" s="1882">
        <v>29</v>
      </c>
      <c r="BS369" s="1882">
        <v>31</v>
      </c>
      <c r="BT369" s="13"/>
      <c r="BU369" s="384">
        <f t="shared" si="838"/>
        <v>4.931034482758621</v>
      </c>
      <c r="BV369" s="385">
        <f t="shared" si="839"/>
        <v>4.1624999999999996</v>
      </c>
      <c r="BW369" s="386">
        <f t="shared" si="840"/>
        <v>3.9375</v>
      </c>
      <c r="BX369" s="3"/>
      <c r="BY369" s="387">
        <f t="shared" si="832"/>
        <v>143</v>
      </c>
      <c r="BZ369" s="382">
        <f t="shared" si="841"/>
        <v>111</v>
      </c>
      <c r="CA369" s="382">
        <f t="shared" si="842"/>
        <v>105</v>
      </c>
      <c r="CB369" s="382">
        <f t="shared" si="843"/>
        <v>76</v>
      </c>
      <c r="CC369" s="382">
        <f t="shared" si="861"/>
        <v>51</v>
      </c>
      <c r="CD369" s="382">
        <f t="shared" si="862"/>
        <v>54</v>
      </c>
      <c r="CE369" s="382">
        <f t="shared" si="863"/>
        <v>39</v>
      </c>
      <c r="CF369" s="382">
        <f t="shared" si="864"/>
        <v>22</v>
      </c>
      <c r="CG369" s="382">
        <f t="shared" si="865"/>
        <v>29</v>
      </c>
      <c r="CH369" s="382">
        <f t="shared" si="866"/>
        <v>45</v>
      </c>
      <c r="CI369" s="382">
        <f t="shared" si="867"/>
        <v>49</v>
      </c>
      <c r="CJ369" s="382">
        <f t="shared" si="868"/>
        <v>42</v>
      </c>
      <c r="CK369" s="388">
        <f t="shared" si="869"/>
        <v>50</v>
      </c>
      <c r="CL369" s="3"/>
      <c r="CM369" s="384">
        <f t="shared" si="833"/>
        <v>0</v>
      </c>
      <c r="CN369" s="385">
        <f t="shared" si="844"/>
        <v>20</v>
      </c>
      <c r="CO369" s="385">
        <f t="shared" si="907"/>
        <v>0</v>
      </c>
      <c r="CP369" s="385">
        <f t="shared" si="908"/>
        <v>0</v>
      </c>
      <c r="CQ369" s="385">
        <f t="shared" si="909"/>
        <v>29</v>
      </c>
      <c r="CR369" s="385">
        <f t="shared" si="910"/>
        <v>13</v>
      </c>
      <c r="CS369" s="385">
        <f t="shared" si="911"/>
        <v>13</v>
      </c>
      <c r="CT369" s="385">
        <f t="shared" si="912"/>
        <v>17</v>
      </c>
      <c r="CU369" s="385">
        <f t="shared" si="913"/>
        <v>30</v>
      </c>
      <c r="CV369" s="385">
        <f t="shared" si="914"/>
        <v>21</v>
      </c>
      <c r="CW369" s="385">
        <f t="shared" si="915"/>
        <v>25</v>
      </c>
      <c r="CX369" s="386">
        <f t="shared" si="887"/>
        <v>27</v>
      </c>
      <c r="CY369" s="3"/>
      <c r="CZ369" s="586">
        <v>251</v>
      </c>
      <c r="DA369" s="582">
        <v>280</v>
      </c>
      <c r="DB369" s="391">
        <v>264</v>
      </c>
      <c r="DC369" s="576">
        <v>530</v>
      </c>
      <c r="DD369" s="389">
        <v>12</v>
      </c>
      <c r="DE369" s="390">
        <v>6</v>
      </c>
      <c r="DF369" s="390">
        <v>26</v>
      </c>
      <c r="DG369" s="390">
        <v>2</v>
      </c>
      <c r="DH369" s="390">
        <f t="shared" si="845"/>
        <v>4</v>
      </c>
      <c r="DI369" s="390"/>
      <c r="DJ369" s="390"/>
      <c r="DK369" s="390"/>
      <c r="DL369" s="390"/>
      <c r="DM369" s="390"/>
      <c r="DN369" s="390"/>
      <c r="DO369" s="390"/>
      <c r="DP369" s="391">
        <f t="shared" si="846"/>
        <v>50</v>
      </c>
      <c r="DQ369" s="376"/>
      <c r="DR369" s="376"/>
      <c r="DS369" s="385">
        <v>4</v>
      </c>
      <c r="DT369" s="385">
        <v>3</v>
      </c>
      <c r="DU369" s="385">
        <v>1282</v>
      </c>
      <c r="DV369" s="385" t="s">
        <v>2620</v>
      </c>
      <c r="DW369" s="385">
        <v>72</v>
      </c>
      <c r="DX369" s="385" t="s">
        <v>2690</v>
      </c>
      <c r="DY369" s="385">
        <v>0</v>
      </c>
      <c r="DZ369" s="14">
        <v>72920</v>
      </c>
      <c r="EA369" s="426"/>
      <c r="EB369" s="398">
        <v>17</v>
      </c>
      <c r="EC369" s="398" t="s">
        <v>1372</v>
      </c>
      <c r="ED369" s="398" t="s">
        <v>1370</v>
      </c>
      <c r="EF369" s="601">
        <f t="shared" si="847"/>
        <v>134.0625</v>
      </c>
      <c r="EG369" s="597">
        <f t="shared" si="848"/>
        <v>32</v>
      </c>
      <c r="EI369" s="605">
        <f t="shared" si="888"/>
        <v>167</v>
      </c>
    </row>
    <row r="370" spans="1:139" s="372" customFormat="1" ht="16.149999999999999" hidden="1" customHeight="1">
      <c r="A370" s="573" t="s">
        <v>272</v>
      </c>
      <c r="B370" s="531" t="s">
        <v>738</v>
      </c>
      <c r="C370" s="532" t="s">
        <v>738</v>
      </c>
      <c r="D370" s="533" t="s">
        <v>722</v>
      </c>
      <c r="E370" s="537" t="s">
        <v>739</v>
      </c>
      <c r="F370" s="393"/>
      <c r="G370" s="395">
        <v>106</v>
      </c>
      <c r="H370" s="393" t="s">
        <v>121</v>
      </c>
      <c r="I370" s="393" t="s">
        <v>725</v>
      </c>
      <c r="J370" s="393" t="s">
        <v>281</v>
      </c>
      <c r="K370" s="393"/>
      <c r="L370" s="393" t="s">
        <v>2130</v>
      </c>
      <c r="M370" s="396"/>
      <c r="N370" s="392">
        <v>43496</v>
      </c>
      <c r="O370" s="408">
        <v>3</v>
      </c>
      <c r="P370" s="14">
        <v>62231</v>
      </c>
      <c r="Q370" s="14">
        <v>62231</v>
      </c>
      <c r="R370" s="576">
        <v>174</v>
      </c>
      <c r="S370" s="391">
        <v>33</v>
      </c>
      <c r="T370" s="382">
        <v>0</v>
      </c>
      <c r="U370" s="382">
        <v>50</v>
      </c>
      <c r="V370" s="423">
        <v>15</v>
      </c>
      <c r="W370" s="1882">
        <v>12</v>
      </c>
      <c r="X370" s="382">
        <f t="shared" si="850"/>
        <v>53</v>
      </c>
      <c r="Y370" s="423">
        <v>14</v>
      </c>
      <c r="Z370" s="1882">
        <v>12</v>
      </c>
      <c r="AA370" s="382">
        <f t="shared" si="834"/>
        <v>55</v>
      </c>
      <c r="AB370" s="423">
        <v>0</v>
      </c>
      <c r="AC370" s="1882">
        <v>11</v>
      </c>
      <c r="AD370" s="569">
        <v>1.875</v>
      </c>
      <c r="AE370" s="569">
        <v>1.875</v>
      </c>
      <c r="AF370" s="382">
        <f t="shared" si="889"/>
        <v>20.625</v>
      </c>
      <c r="AG370" s="382">
        <f t="shared" si="890"/>
        <v>21.5</v>
      </c>
      <c r="AH370" s="382">
        <f t="shared" si="891"/>
        <v>15.5</v>
      </c>
      <c r="AI370" s="382">
        <f t="shared" si="892"/>
        <v>9.25</v>
      </c>
      <c r="AJ370" s="382">
        <f t="shared" si="893"/>
        <v>12.125</v>
      </c>
      <c r="AK370" s="382">
        <f t="shared" si="894"/>
        <v>17.5</v>
      </c>
      <c r="AL370" s="382">
        <f t="shared" si="895"/>
        <v>19</v>
      </c>
      <c r="AM370" s="382">
        <f t="shared" si="896"/>
        <v>18.5</v>
      </c>
      <c r="AN370" s="453">
        <f t="shared" si="897"/>
        <v>23.375</v>
      </c>
      <c r="AO370" s="457">
        <f t="shared" si="898"/>
        <v>0</v>
      </c>
      <c r="AP370" s="455">
        <f t="shared" si="899"/>
        <v>0</v>
      </c>
      <c r="AQ370" s="383">
        <f t="shared" si="900"/>
        <v>4</v>
      </c>
      <c r="AR370" s="383">
        <f t="shared" si="901"/>
        <v>5</v>
      </c>
      <c r="AS370" s="383">
        <f t="shared" si="902"/>
        <v>7</v>
      </c>
      <c r="AT370" s="383">
        <f t="shared" si="903"/>
        <v>12</v>
      </c>
      <c r="AU370" s="383">
        <f t="shared" si="904"/>
        <v>8</v>
      </c>
      <c r="AV370" s="383">
        <f t="shared" si="905"/>
        <v>12</v>
      </c>
      <c r="AW370" s="383">
        <f t="shared" si="906"/>
        <v>12</v>
      </c>
      <c r="AX370" s="383">
        <f t="shared" si="835"/>
        <v>79</v>
      </c>
      <c r="AY370" s="383"/>
      <c r="AZ370" s="383">
        <f t="shared" si="849"/>
        <v>0</v>
      </c>
      <c r="BA370" s="382">
        <f t="shared" si="836"/>
        <v>44</v>
      </c>
      <c r="BB370" s="423">
        <v>0</v>
      </c>
      <c r="BC370" s="506">
        <f t="shared" si="829"/>
        <v>12</v>
      </c>
      <c r="BD370" s="382">
        <f t="shared" si="830"/>
        <v>12</v>
      </c>
      <c r="BE370" s="453">
        <f t="shared" si="831"/>
        <v>11</v>
      </c>
      <c r="BF370" s="382">
        <f t="shared" si="837"/>
        <v>-17</v>
      </c>
      <c r="BG370" s="1882">
        <v>10</v>
      </c>
      <c r="BH370" s="1882">
        <v>11</v>
      </c>
      <c r="BI370" s="1882">
        <v>11</v>
      </c>
      <c r="BJ370" s="1882">
        <v>12</v>
      </c>
      <c r="BK370" s="1882">
        <v>4</v>
      </c>
      <c r="BL370" s="1882">
        <v>6</v>
      </c>
      <c r="BM370" s="1882">
        <v>7</v>
      </c>
      <c r="BN370" s="1882">
        <v>12</v>
      </c>
      <c r="BO370" s="1882">
        <v>8</v>
      </c>
      <c r="BP370" s="1882">
        <v>12</v>
      </c>
      <c r="BQ370" s="1882">
        <v>13</v>
      </c>
      <c r="BR370" s="1882">
        <v>14</v>
      </c>
      <c r="BS370" s="1882">
        <v>15</v>
      </c>
      <c r="BT370" s="13"/>
      <c r="BU370" s="384">
        <f t="shared" si="838"/>
        <v>4.2857142857142856</v>
      </c>
      <c r="BV370" s="385">
        <f t="shared" si="839"/>
        <v>4.8181818181818183</v>
      </c>
      <c r="BW370" s="386">
        <f t="shared" si="840"/>
        <v>5.15625</v>
      </c>
      <c r="BX370" s="3"/>
      <c r="BY370" s="387">
        <f t="shared" si="832"/>
        <v>50</v>
      </c>
      <c r="BZ370" s="382">
        <f t="shared" si="841"/>
        <v>53</v>
      </c>
      <c r="CA370" s="382">
        <f t="shared" si="842"/>
        <v>55</v>
      </c>
      <c r="CB370" s="382">
        <f t="shared" si="843"/>
        <v>44</v>
      </c>
      <c r="CC370" s="382">
        <f t="shared" si="861"/>
        <v>34</v>
      </c>
      <c r="CD370" s="382">
        <f t="shared" si="862"/>
        <v>23</v>
      </c>
      <c r="CE370" s="382">
        <f t="shared" si="863"/>
        <v>16</v>
      </c>
      <c r="CF370" s="382">
        <f t="shared" si="864"/>
        <v>9</v>
      </c>
      <c r="CG370" s="382">
        <f t="shared" si="865"/>
        <v>12</v>
      </c>
      <c r="CH370" s="382">
        <f t="shared" si="866"/>
        <v>18</v>
      </c>
      <c r="CI370" s="382">
        <f t="shared" si="867"/>
        <v>19</v>
      </c>
      <c r="CJ370" s="382">
        <f t="shared" si="868"/>
        <v>19</v>
      </c>
      <c r="CK370" s="388">
        <f t="shared" si="869"/>
        <v>23</v>
      </c>
      <c r="CL370" s="3"/>
      <c r="CM370" s="384">
        <f t="shared" si="833"/>
        <v>15</v>
      </c>
      <c r="CN370" s="385">
        <f t="shared" si="844"/>
        <v>14</v>
      </c>
      <c r="CO370" s="385">
        <f t="shared" si="907"/>
        <v>0</v>
      </c>
      <c r="CP370" s="385">
        <f t="shared" si="908"/>
        <v>0</v>
      </c>
      <c r="CQ370" s="385">
        <f t="shared" si="909"/>
        <v>0</v>
      </c>
      <c r="CR370" s="385">
        <f t="shared" si="910"/>
        <v>4</v>
      </c>
      <c r="CS370" s="385">
        <f t="shared" si="911"/>
        <v>5</v>
      </c>
      <c r="CT370" s="385">
        <f t="shared" si="912"/>
        <v>7</v>
      </c>
      <c r="CU370" s="385">
        <f t="shared" si="913"/>
        <v>12</v>
      </c>
      <c r="CV370" s="385">
        <f t="shared" si="914"/>
        <v>8</v>
      </c>
      <c r="CW370" s="385">
        <f t="shared" si="915"/>
        <v>12</v>
      </c>
      <c r="CX370" s="386">
        <f t="shared" si="887"/>
        <v>12</v>
      </c>
      <c r="CY370" s="3"/>
      <c r="CZ370" s="586">
        <v>203</v>
      </c>
      <c r="DA370" s="582">
        <v>212</v>
      </c>
      <c r="DB370" s="391">
        <v>172</v>
      </c>
      <c r="DC370" s="576">
        <v>174</v>
      </c>
      <c r="DD370" s="389">
        <v>2</v>
      </c>
      <c r="DE370" s="390">
        <v>0</v>
      </c>
      <c r="DF370" s="390">
        <v>31</v>
      </c>
      <c r="DG370" s="390">
        <v>0</v>
      </c>
      <c r="DH370" s="390">
        <f t="shared" si="845"/>
        <v>0</v>
      </c>
      <c r="DI370" s="390"/>
      <c r="DJ370" s="390"/>
      <c r="DK370" s="390"/>
      <c r="DL370" s="390"/>
      <c r="DM370" s="390"/>
      <c r="DN370" s="390"/>
      <c r="DO370" s="390"/>
      <c r="DP370" s="391">
        <f t="shared" si="846"/>
        <v>33</v>
      </c>
      <c r="DQ370" s="376"/>
      <c r="DR370" s="376"/>
      <c r="DS370" s="385">
        <v>4</v>
      </c>
      <c r="DT370" s="385">
        <v>3</v>
      </c>
      <c r="DU370" s="385">
        <v>1254</v>
      </c>
      <c r="DV370" s="385" t="s">
        <v>2620</v>
      </c>
      <c r="DW370" s="385">
        <v>71</v>
      </c>
      <c r="DX370" s="385" t="s">
        <v>2689</v>
      </c>
      <c r="DY370" s="385">
        <v>0</v>
      </c>
      <c r="DZ370" s="14">
        <v>62231</v>
      </c>
      <c r="EA370" s="426"/>
      <c r="EB370" s="398">
        <v>16</v>
      </c>
      <c r="EC370" s="398" t="s">
        <v>1377</v>
      </c>
      <c r="ED370" s="398" t="s">
        <v>1374</v>
      </c>
      <c r="EF370" s="601">
        <f t="shared" si="847"/>
        <v>125.00000000000001</v>
      </c>
      <c r="EG370" s="597">
        <f t="shared" si="848"/>
        <v>12</v>
      </c>
      <c r="EI370" s="605">
        <f t="shared" si="888"/>
        <v>79</v>
      </c>
    </row>
    <row r="371" spans="1:139" s="372" customFormat="1" ht="16.149999999999999" hidden="1" customHeight="1">
      <c r="A371" s="573" t="s">
        <v>69</v>
      </c>
      <c r="B371" s="531" t="s">
        <v>740</v>
      </c>
      <c r="C371" s="532" t="s">
        <v>740</v>
      </c>
      <c r="D371" s="533" t="s">
        <v>722</v>
      </c>
      <c r="E371" s="393" t="s">
        <v>741</v>
      </c>
      <c r="F371" s="393"/>
      <c r="G371" s="395">
        <v>103</v>
      </c>
      <c r="H371" s="393" t="s">
        <v>76</v>
      </c>
      <c r="I371" s="393" t="s">
        <v>725</v>
      </c>
      <c r="J371" s="393" t="s">
        <v>281</v>
      </c>
      <c r="K371" s="393"/>
      <c r="L371" s="393" t="s">
        <v>2130</v>
      </c>
      <c r="M371" s="396"/>
      <c r="N371" s="392">
        <v>43496</v>
      </c>
      <c r="O371" s="408">
        <v>3</v>
      </c>
      <c r="P371" s="14">
        <v>89439</v>
      </c>
      <c r="Q371" s="14">
        <v>89439</v>
      </c>
      <c r="R371" s="576">
        <v>142</v>
      </c>
      <c r="S371" s="391">
        <v>65</v>
      </c>
      <c r="T371" s="382">
        <v>2</v>
      </c>
      <c r="U371" s="382">
        <v>1</v>
      </c>
      <c r="V371" s="423">
        <v>0</v>
      </c>
      <c r="W371" s="1882">
        <v>0</v>
      </c>
      <c r="X371" s="382">
        <f t="shared" si="850"/>
        <v>1</v>
      </c>
      <c r="Y371" s="423">
        <v>28</v>
      </c>
      <c r="Z371" s="1882">
        <v>10</v>
      </c>
      <c r="AA371" s="382">
        <f t="shared" si="834"/>
        <v>19</v>
      </c>
      <c r="AB371" s="423">
        <v>9</v>
      </c>
      <c r="AC371" s="1882">
        <v>10</v>
      </c>
      <c r="AD371" s="569">
        <v>1.875</v>
      </c>
      <c r="AE371" s="569">
        <v>1.875</v>
      </c>
      <c r="AF371" s="382">
        <f t="shared" si="889"/>
        <v>11.25</v>
      </c>
      <c r="AG371" s="382">
        <f t="shared" si="890"/>
        <v>11.25</v>
      </c>
      <c r="AH371" s="382">
        <f t="shared" si="891"/>
        <v>7.75</v>
      </c>
      <c r="AI371" s="382">
        <f t="shared" si="892"/>
        <v>4.625</v>
      </c>
      <c r="AJ371" s="382">
        <f t="shared" si="893"/>
        <v>6.5</v>
      </c>
      <c r="AK371" s="382">
        <f t="shared" si="894"/>
        <v>7.5</v>
      </c>
      <c r="AL371" s="382">
        <f t="shared" si="895"/>
        <v>7.5</v>
      </c>
      <c r="AM371" s="382">
        <f t="shared" si="896"/>
        <v>14.5</v>
      </c>
      <c r="AN371" s="453">
        <f t="shared" si="897"/>
        <v>17.25</v>
      </c>
      <c r="AO371" s="457">
        <f t="shared" si="898"/>
        <v>0</v>
      </c>
      <c r="AP371" s="455">
        <f t="shared" si="899"/>
        <v>5</v>
      </c>
      <c r="AQ371" s="383">
        <f t="shared" si="900"/>
        <v>3</v>
      </c>
      <c r="AR371" s="383">
        <f t="shared" si="901"/>
        <v>3</v>
      </c>
      <c r="AS371" s="383">
        <f t="shared" si="902"/>
        <v>4</v>
      </c>
      <c r="AT371" s="383">
        <f t="shared" si="903"/>
        <v>4</v>
      </c>
      <c r="AU371" s="383">
        <f t="shared" si="904"/>
        <v>4</v>
      </c>
      <c r="AV371" s="383">
        <f t="shared" si="905"/>
        <v>11</v>
      </c>
      <c r="AW371" s="383">
        <f t="shared" si="906"/>
        <v>6</v>
      </c>
      <c r="AX371" s="383">
        <f t="shared" si="835"/>
        <v>38</v>
      </c>
      <c r="AY371" s="383"/>
      <c r="AZ371" s="383">
        <f t="shared" si="849"/>
        <v>0</v>
      </c>
      <c r="BA371" s="382">
        <f t="shared" si="836"/>
        <v>18</v>
      </c>
      <c r="BB371" s="423">
        <v>0</v>
      </c>
      <c r="BC371" s="506">
        <f t="shared" si="829"/>
        <v>0</v>
      </c>
      <c r="BD371" s="382">
        <f t="shared" si="830"/>
        <v>10</v>
      </c>
      <c r="BE371" s="453">
        <f t="shared" si="831"/>
        <v>10</v>
      </c>
      <c r="BF371" s="382">
        <f t="shared" si="837"/>
        <v>-37</v>
      </c>
      <c r="BG371" s="1882">
        <v>6</v>
      </c>
      <c r="BH371" s="1882">
        <v>6</v>
      </c>
      <c r="BI371" s="1882">
        <v>6</v>
      </c>
      <c r="BJ371" s="1882">
        <v>6</v>
      </c>
      <c r="BK371" s="1882">
        <v>2</v>
      </c>
      <c r="BL371" s="1882">
        <v>3</v>
      </c>
      <c r="BM371" s="1882">
        <v>4</v>
      </c>
      <c r="BN371" s="1882">
        <v>4</v>
      </c>
      <c r="BO371" s="1882">
        <v>4</v>
      </c>
      <c r="BP371" s="1882">
        <v>12</v>
      </c>
      <c r="BQ371" s="1882">
        <v>6</v>
      </c>
      <c r="BR371" s="1882">
        <v>6</v>
      </c>
      <c r="BS371" s="1882">
        <v>6</v>
      </c>
      <c r="BT371" s="13"/>
      <c r="BU371" s="384">
        <f t="shared" si="838"/>
        <v>1.1000000000000001</v>
      </c>
      <c r="BV371" s="385">
        <f t="shared" si="839"/>
        <v>0.1</v>
      </c>
      <c r="BW371" s="386">
        <f t="shared" si="840"/>
        <v>2.5</v>
      </c>
      <c r="BX371" s="3"/>
      <c r="BY371" s="387">
        <f t="shared" si="832"/>
        <v>1</v>
      </c>
      <c r="BZ371" s="382">
        <f t="shared" si="841"/>
        <v>1</v>
      </c>
      <c r="CA371" s="382">
        <f t="shared" si="842"/>
        <v>19</v>
      </c>
      <c r="CB371" s="382">
        <f t="shared" si="843"/>
        <v>18</v>
      </c>
      <c r="CC371" s="382">
        <f t="shared" si="861"/>
        <v>12</v>
      </c>
      <c r="CD371" s="382">
        <f t="shared" si="862"/>
        <v>11</v>
      </c>
      <c r="CE371" s="382">
        <f t="shared" si="863"/>
        <v>8</v>
      </c>
      <c r="CF371" s="382">
        <f t="shared" si="864"/>
        <v>5</v>
      </c>
      <c r="CG371" s="382">
        <f t="shared" si="865"/>
        <v>7</v>
      </c>
      <c r="CH371" s="382">
        <f t="shared" si="866"/>
        <v>8</v>
      </c>
      <c r="CI371" s="382">
        <f t="shared" si="867"/>
        <v>8</v>
      </c>
      <c r="CJ371" s="382">
        <f t="shared" si="868"/>
        <v>15</v>
      </c>
      <c r="CK371" s="388">
        <f t="shared" si="869"/>
        <v>17</v>
      </c>
      <c r="CL371" s="3"/>
      <c r="CM371" s="384">
        <f t="shared" si="833"/>
        <v>0</v>
      </c>
      <c r="CN371" s="385">
        <f t="shared" si="844"/>
        <v>28</v>
      </c>
      <c r="CO371" s="385">
        <f t="shared" si="907"/>
        <v>9</v>
      </c>
      <c r="CP371" s="385">
        <f t="shared" si="908"/>
        <v>0</v>
      </c>
      <c r="CQ371" s="385">
        <f t="shared" si="909"/>
        <v>5</v>
      </c>
      <c r="CR371" s="385">
        <f t="shared" si="910"/>
        <v>3</v>
      </c>
      <c r="CS371" s="385">
        <f t="shared" si="911"/>
        <v>3</v>
      </c>
      <c r="CT371" s="385">
        <f t="shared" si="912"/>
        <v>4</v>
      </c>
      <c r="CU371" s="385">
        <f t="shared" si="913"/>
        <v>4</v>
      </c>
      <c r="CV371" s="385">
        <f t="shared" si="914"/>
        <v>4</v>
      </c>
      <c r="CW371" s="385">
        <f t="shared" si="915"/>
        <v>11</v>
      </c>
      <c r="CX371" s="386">
        <f t="shared" si="887"/>
        <v>6</v>
      </c>
      <c r="CY371" s="3"/>
      <c r="CZ371" s="586">
        <v>64</v>
      </c>
      <c r="DA371" s="582">
        <v>137</v>
      </c>
      <c r="DB371" s="391">
        <v>53</v>
      </c>
      <c r="DC371" s="576">
        <v>142</v>
      </c>
      <c r="DD371" s="389">
        <v>0</v>
      </c>
      <c r="DE371" s="390">
        <v>48</v>
      </c>
      <c r="DF371" s="390">
        <v>14</v>
      </c>
      <c r="DG371" s="390">
        <v>1</v>
      </c>
      <c r="DH371" s="390">
        <f t="shared" si="845"/>
        <v>2</v>
      </c>
      <c r="DI371" s="390"/>
      <c r="DJ371" s="390"/>
      <c r="DK371" s="390"/>
      <c r="DL371" s="390"/>
      <c r="DM371" s="390"/>
      <c r="DN371" s="390"/>
      <c r="DO371" s="390"/>
      <c r="DP371" s="391">
        <f t="shared" si="846"/>
        <v>65</v>
      </c>
      <c r="DQ371" s="376"/>
      <c r="DR371" s="376"/>
      <c r="DS371" s="385">
        <v>4</v>
      </c>
      <c r="DT371" s="385">
        <v>3</v>
      </c>
      <c r="DU371" s="385">
        <v>1281</v>
      </c>
      <c r="DV371" s="385" t="s">
        <v>2620</v>
      </c>
      <c r="DW371" s="385">
        <v>71</v>
      </c>
      <c r="DX371" s="385" t="s">
        <v>2689</v>
      </c>
      <c r="DY371" s="385">
        <v>0</v>
      </c>
      <c r="DZ371" s="14">
        <v>89439</v>
      </c>
      <c r="EA371" s="426"/>
      <c r="EB371" s="398">
        <v>19</v>
      </c>
      <c r="EC371" s="398" t="s">
        <v>1372</v>
      </c>
      <c r="ED371" s="398" t="s">
        <v>1370</v>
      </c>
      <c r="EF371" s="601" t="str">
        <f t="shared" si="847"/>
        <v>ok</v>
      </c>
      <c r="EG371" s="597">
        <f t="shared" si="848"/>
        <v>0</v>
      </c>
      <c r="EI371" s="605">
        <f t="shared" si="888"/>
        <v>40</v>
      </c>
    </row>
    <row r="372" spans="1:139" s="372" customFormat="1" ht="16.149999999999999" hidden="1" customHeight="1">
      <c r="A372" s="573" t="s">
        <v>69</v>
      </c>
      <c r="B372" s="531" t="s">
        <v>742</v>
      </c>
      <c r="C372" s="532" t="s">
        <v>742</v>
      </c>
      <c r="D372" s="533" t="s">
        <v>722</v>
      </c>
      <c r="E372" s="393" t="s">
        <v>127</v>
      </c>
      <c r="F372" s="393"/>
      <c r="G372" s="395">
        <v>109</v>
      </c>
      <c r="H372" s="393" t="s">
        <v>76</v>
      </c>
      <c r="I372" s="393" t="s">
        <v>725</v>
      </c>
      <c r="J372" s="393" t="s">
        <v>48</v>
      </c>
      <c r="K372" s="393"/>
      <c r="L372" s="393" t="s">
        <v>2130</v>
      </c>
      <c r="M372" s="396"/>
      <c r="N372" s="392">
        <v>43507</v>
      </c>
      <c r="O372" s="408">
        <v>3</v>
      </c>
      <c r="P372" s="14">
        <v>98185</v>
      </c>
      <c r="Q372" s="14">
        <v>98185</v>
      </c>
      <c r="R372" s="576">
        <v>50</v>
      </c>
      <c r="S372" s="391">
        <v>23</v>
      </c>
      <c r="T372" s="382">
        <v>0</v>
      </c>
      <c r="U372" s="382">
        <v>87</v>
      </c>
      <c r="V372" s="423">
        <v>23</v>
      </c>
      <c r="W372" s="1882">
        <v>15</v>
      </c>
      <c r="X372" s="382">
        <f t="shared" si="850"/>
        <v>95</v>
      </c>
      <c r="Y372" s="423">
        <v>0</v>
      </c>
      <c r="Z372" s="1882">
        <v>15</v>
      </c>
      <c r="AA372" s="382">
        <f t="shared" si="834"/>
        <v>80</v>
      </c>
      <c r="AB372" s="423">
        <v>0</v>
      </c>
      <c r="AC372" s="1882">
        <v>14</v>
      </c>
      <c r="AD372" s="569">
        <v>1.875</v>
      </c>
      <c r="AE372" s="569">
        <v>1.875</v>
      </c>
      <c r="AF372" s="382">
        <f>IF($AD372&lt;=1,$AD372*BG372,IF($AD372&lt;=2,BG372+(($AD372-1)*BH372),BG372+BH372+BI372))</f>
        <v>30.5</v>
      </c>
      <c r="AG372" s="382">
        <f>IF($AD372&lt;=1,$AD372*BH372,IF($AD372&lt;=2,BH372+(($AD372-1)*BI372),BH372+BI372+BJ372))</f>
        <v>28.75</v>
      </c>
      <c r="AH372" s="382">
        <f>IF($AD372&lt;=1,$AD372*BI372,IF($AD372&lt;=2,BI372+(($AD372-1)*BJ372),BI372+BJ372+BK372))</f>
        <v>15.25</v>
      </c>
      <c r="AI372" s="382">
        <f>IF($AD372&lt;=1,$AD372*BJ372,IF($AD372&lt;=2,BJ372+(($AD372-1)*BK372),BJ372+BK372+BL372))</f>
        <v>7.75</v>
      </c>
      <c r="AJ372" s="382">
        <f>IF($AD372&lt;=1,$AD372*BK372,IF($AD372&lt;=2,BK372+(($AD372-1)*BL372),BK372+BL372+BM372))</f>
        <v>4.625</v>
      </c>
      <c r="AK372" s="382">
        <f>IF($AE372&lt;=1,$AE372*BL372,IF($AE372&lt;=2,BL372+(($AE372-1)*BM372),BL372+BM372+BN372))</f>
        <v>6.5</v>
      </c>
      <c r="AL372" s="382">
        <f>IF($AE372&lt;=1,$AE372*BM372,IF($AE372&lt;=2,BM372+(($AE372-1)*BN372),BM372+BN372+BO372))</f>
        <v>7.5</v>
      </c>
      <c r="AM372" s="382">
        <f>IF($AE372&lt;=1,$AE372*BN372,IF($AE372&lt;=2,BN372+(($AE372-1)*BO372),BN372+BO372+BP372))</f>
        <v>7.5</v>
      </c>
      <c r="AN372" s="453">
        <f>IF($AD372&lt;=1,$AD372*BO372,IF($AD372&lt;=2,BO372+(($AD372-1)*BP372),BO372+BP372+BQ372))</f>
        <v>17.125</v>
      </c>
      <c r="AO372" s="457">
        <f>ROUND(IF(AA372-AC372-AF372&gt;0,0,AF372+AC372-AA372),0)</f>
        <v>0</v>
      </c>
      <c r="AP372" s="455">
        <f t="shared" ref="AP372:AW372" si="916">ROUND(IF(CB372-AG372-BG372&gt;0,0,BG372+AG372-CB372),0)</f>
        <v>0</v>
      </c>
      <c r="AQ372" s="383">
        <f t="shared" si="916"/>
        <v>0</v>
      </c>
      <c r="AR372" s="383">
        <f t="shared" si="916"/>
        <v>0</v>
      </c>
      <c r="AS372" s="383">
        <f t="shared" si="916"/>
        <v>0</v>
      </c>
      <c r="AT372" s="383">
        <f t="shared" si="916"/>
        <v>0</v>
      </c>
      <c r="AU372" s="383">
        <f t="shared" si="916"/>
        <v>0</v>
      </c>
      <c r="AV372" s="383">
        <f t="shared" si="916"/>
        <v>0</v>
      </c>
      <c r="AW372" s="383">
        <f t="shared" si="916"/>
        <v>13</v>
      </c>
      <c r="AX372" s="383">
        <f t="shared" si="835"/>
        <v>110</v>
      </c>
      <c r="AY372" s="383"/>
      <c r="AZ372" s="383">
        <f t="shared" si="849"/>
        <v>0</v>
      </c>
      <c r="BA372" s="382">
        <f t="shared" si="836"/>
        <v>66</v>
      </c>
      <c r="BB372" s="423">
        <v>0</v>
      </c>
      <c r="BC372" s="506">
        <f t="shared" si="829"/>
        <v>15</v>
      </c>
      <c r="BD372" s="382">
        <f t="shared" si="830"/>
        <v>15</v>
      </c>
      <c r="BE372" s="453">
        <f t="shared" si="831"/>
        <v>14</v>
      </c>
      <c r="BF372" s="382">
        <f t="shared" si="837"/>
        <v>0</v>
      </c>
      <c r="BG372" s="1882">
        <v>13</v>
      </c>
      <c r="BH372" s="1882">
        <v>20</v>
      </c>
      <c r="BI372" s="1882">
        <v>10</v>
      </c>
      <c r="BJ372" s="1882">
        <v>6</v>
      </c>
      <c r="BK372" s="1882">
        <v>2</v>
      </c>
      <c r="BL372" s="1882">
        <v>3</v>
      </c>
      <c r="BM372" s="1882">
        <v>4</v>
      </c>
      <c r="BN372" s="1882">
        <v>4</v>
      </c>
      <c r="BO372" s="1882">
        <v>4</v>
      </c>
      <c r="BP372" s="1882">
        <v>15</v>
      </c>
      <c r="BQ372" s="1882">
        <v>16</v>
      </c>
      <c r="BR372" s="1882">
        <v>17</v>
      </c>
      <c r="BS372" s="1882">
        <v>18</v>
      </c>
      <c r="BT372" s="13"/>
      <c r="BU372" s="384">
        <f t="shared" si="838"/>
        <v>5.9318181818181817</v>
      </c>
      <c r="BV372" s="385">
        <f t="shared" si="839"/>
        <v>6.7857142857142856</v>
      </c>
      <c r="BW372" s="386">
        <f t="shared" si="840"/>
        <v>5.1063829787234045</v>
      </c>
      <c r="BX372" s="3"/>
      <c r="BY372" s="387">
        <f t="shared" si="832"/>
        <v>87</v>
      </c>
      <c r="BZ372" s="382">
        <f t="shared" si="841"/>
        <v>95</v>
      </c>
      <c r="CA372" s="382">
        <f t="shared" si="842"/>
        <v>80</v>
      </c>
      <c r="CB372" s="382">
        <f t="shared" si="843"/>
        <v>66</v>
      </c>
      <c r="CC372" s="382">
        <f t="shared" si="861"/>
        <v>53</v>
      </c>
      <c r="CD372" s="382">
        <f t="shared" si="862"/>
        <v>33</v>
      </c>
      <c r="CE372" s="382">
        <f t="shared" si="863"/>
        <v>23</v>
      </c>
      <c r="CF372" s="382">
        <f t="shared" si="864"/>
        <v>17</v>
      </c>
      <c r="CG372" s="382">
        <f t="shared" si="865"/>
        <v>15</v>
      </c>
      <c r="CH372" s="382">
        <f t="shared" si="866"/>
        <v>12</v>
      </c>
      <c r="CI372" s="382">
        <f t="shared" si="867"/>
        <v>8</v>
      </c>
      <c r="CJ372" s="382">
        <f t="shared" si="868"/>
        <v>17</v>
      </c>
      <c r="CK372" s="388">
        <f t="shared" si="869"/>
        <v>26</v>
      </c>
      <c r="CL372" s="3"/>
      <c r="CM372" s="384">
        <f t="shared" si="833"/>
        <v>23</v>
      </c>
      <c r="CN372" s="385">
        <f t="shared" si="844"/>
        <v>0</v>
      </c>
      <c r="CO372" s="385">
        <f t="shared" ref="CO372:CW372" si="917">AO372</f>
        <v>0</v>
      </c>
      <c r="CP372" s="385">
        <f t="shared" si="917"/>
        <v>0</v>
      </c>
      <c r="CQ372" s="385">
        <f t="shared" si="917"/>
        <v>0</v>
      </c>
      <c r="CR372" s="385">
        <f t="shared" si="917"/>
        <v>0</v>
      </c>
      <c r="CS372" s="385">
        <f t="shared" si="917"/>
        <v>0</v>
      </c>
      <c r="CT372" s="385">
        <f t="shared" si="917"/>
        <v>0</v>
      </c>
      <c r="CU372" s="385">
        <f t="shared" si="917"/>
        <v>0</v>
      </c>
      <c r="CV372" s="385">
        <f t="shared" si="917"/>
        <v>0</v>
      </c>
      <c r="CW372" s="385">
        <f t="shared" si="917"/>
        <v>13</v>
      </c>
      <c r="CX372" s="386">
        <f t="shared" si="887"/>
        <v>13</v>
      </c>
      <c r="CY372" s="3"/>
      <c r="CZ372" s="586">
        <v>511</v>
      </c>
      <c r="DA372" s="582">
        <v>209</v>
      </c>
      <c r="DB372" s="391">
        <v>144</v>
      </c>
      <c r="DC372" s="576">
        <v>50</v>
      </c>
      <c r="DD372" s="389">
        <v>4</v>
      </c>
      <c r="DE372" s="390">
        <v>0</v>
      </c>
      <c r="DF372" s="390">
        <v>18</v>
      </c>
      <c r="DG372" s="390">
        <v>1</v>
      </c>
      <c r="DH372" s="390">
        <f t="shared" si="845"/>
        <v>0</v>
      </c>
      <c r="DI372" s="390"/>
      <c r="DJ372" s="390"/>
      <c r="DK372" s="390"/>
      <c r="DL372" s="390"/>
      <c r="DM372" s="390"/>
      <c r="DN372" s="390"/>
      <c r="DO372" s="390"/>
      <c r="DP372" s="391">
        <f t="shared" si="846"/>
        <v>23</v>
      </c>
      <c r="DQ372" s="376"/>
      <c r="DR372" s="376"/>
      <c r="DS372" s="385">
        <v>4</v>
      </c>
      <c r="DT372" s="385">
        <v>3</v>
      </c>
      <c r="DU372" s="385">
        <v>1255</v>
      </c>
      <c r="DV372" s="385" t="s">
        <v>2638</v>
      </c>
      <c r="DW372" s="385">
        <v>70</v>
      </c>
      <c r="DX372" s="385" t="s">
        <v>2691</v>
      </c>
      <c r="DY372" s="385">
        <v>0</v>
      </c>
      <c r="DZ372" s="14">
        <v>98185</v>
      </c>
      <c r="EA372" s="426"/>
      <c r="EB372" s="398">
        <v>18</v>
      </c>
      <c r="EC372" s="398" t="s">
        <v>1372</v>
      </c>
      <c r="ED372" s="398" t="s">
        <v>1370</v>
      </c>
      <c r="EF372" s="601">
        <f t="shared" si="847"/>
        <v>174</v>
      </c>
      <c r="EG372" s="597">
        <f t="shared" si="848"/>
        <v>15</v>
      </c>
      <c r="EI372" s="605">
        <f t="shared" si="888"/>
        <v>110</v>
      </c>
    </row>
    <row r="373" spans="1:139" s="372" customFormat="1" ht="16.149999999999999" hidden="1" customHeight="1">
      <c r="A373" s="573" t="s">
        <v>69</v>
      </c>
      <c r="B373" s="531" t="s">
        <v>743</v>
      </c>
      <c r="C373" s="532" t="s">
        <v>743</v>
      </c>
      <c r="D373" s="533" t="s">
        <v>722</v>
      </c>
      <c r="E373" s="1905" t="s">
        <v>135</v>
      </c>
      <c r="F373" s="393"/>
      <c r="G373" s="395">
        <v>112</v>
      </c>
      <c r="H373" s="393" t="s">
        <v>76</v>
      </c>
      <c r="I373" s="393" t="s">
        <v>725</v>
      </c>
      <c r="J373" s="393" t="s">
        <v>281</v>
      </c>
      <c r="K373" s="393"/>
      <c r="L373" s="393" t="s">
        <v>2130</v>
      </c>
      <c r="M373" s="396"/>
      <c r="N373" s="392">
        <v>43496</v>
      </c>
      <c r="O373" s="408">
        <v>3</v>
      </c>
      <c r="P373" s="14">
        <v>86901</v>
      </c>
      <c r="Q373" s="14">
        <v>86901</v>
      </c>
      <c r="R373" s="576">
        <v>772</v>
      </c>
      <c r="S373" s="391">
        <v>129</v>
      </c>
      <c r="T373" s="382">
        <v>10</v>
      </c>
      <c r="U373" s="382">
        <v>157</v>
      </c>
      <c r="V373" s="423">
        <v>0</v>
      </c>
      <c r="W373" s="1882">
        <v>100</v>
      </c>
      <c r="X373" s="382">
        <f t="shared" si="850"/>
        <v>57</v>
      </c>
      <c r="Y373" s="423">
        <v>96</v>
      </c>
      <c r="Z373" s="1882">
        <v>40</v>
      </c>
      <c r="AA373" s="382">
        <f t="shared" si="834"/>
        <v>113</v>
      </c>
      <c r="AB373" s="423">
        <v>0</v>
      </c>
      <c r="AC373" s="1882">
        <v>44</v>
      </c>
      <c r="AD373" s="569">
        <v>1.875</v>
      </c>
      <c r="AE373" s="569">
        <v>1.875</v>
      </c>
      <c r="AF373" s="382">
        <f t="shared" ref="AF373:AJ376" si="918">IF($AD373&lt;=1,$AD373*BH373,IF($AD373&lt;=2,BH373+(($AD373-1)*BI373),BH373+BI373+BJ373))</f>
        <v>78.875</v>
      </c>
      <c r="AG373" s="382">
        <f t="shared" si="918"/>
        <v>64.5</v>
      </c>
      <c r="AH373" s="382">
        <f t="shared" si="918"/>
        <v>46.5</v>
      </c>
      <c r="AI373" s="382">
        <f t="shared" si="918"/>
        <v>26.875</v>
      </c>
      <c r="AJ373" s="382">
        <f t="shared" si="918"/>
        <v>34.5</v>
      </c>
      <c r="AK373" s="382">
        <f t="shared" ref="AK373:AM376" si="919">IF($AE373&lt;=1,$AE373*BM373,IF($AE373&lt;=2,BM373+(($AE373-1)*BN373),BM373+BN373+BO373))</f>
        <v>63.75</v>
      </c>
      <c r="AL373" s="382">
        <f t="shared" si="919"/>
        <v>70.125</v>
      </c>
      <c r="AM373" s="382">
        <f t="shared" si="919"/>
        <v>58</v>
      </c>
      <c r="AN373" s="453">
        <f>IF($AD373&lt;=1,$AD373*BP373,IF($AD373&lt;=2,BP373+(($AD373-1)*BQ373),BP373+BQ373+BR373))</f>
        <v>69.75</v>
      </c>
      <c r="AO373" s="457">
        <f>ROUND(IF(BA373-BG373-AF373&gt;0,0,AF373+BG373-BA373),0)</f>
        <v>50</v>
      </c>
      <c r="AP373" s="455">
        <f t="shared" ref="AP373:AW376" si="920">ROUND(IF(CC373-BH373-AG373&gt;0,0,AG373+BH373-CC373),0)</f>
        <v>36</v>
      </c>
      <c r="AQ373" s="383">
        <f t="shared" si="920"/>
        <v>15</v>
      </c>
      <c r="AR373" s="383">
        <f t="shared" si="920"/>
        <v>16</v>
      </c>
      <c r="AS373" s="383">
        <f t="shared" si="920"/>
        <v>20</v>
      </c>
      <c r="AT373" s="383">
        <f t="shared" si="920"/>
        <v>46</v>
      </c>
      <c r="AU373" s="383">
        <f t="shared" si="920"/>
        <v>26</v>
      </c>
      <c r="AV373" s="383">
        <f t="shared" si="920"/>
        <v>38</v>
      </c>
      <c r="AW373" s="383">
        <f t="shared" si="920"/>
        <v>35</v>
      </c>
      <c r="AX373" s="383">
        <f t="shared" si="835"/>
        <v>253</v>
      </c>
      <c r="AY373" s="383"/>
      <c r="AZ373" s="383">
        <f t="shared" si="849"/>
        <v>50</v>
      </c>
      <c r="BA373" s="382">
        <f t="shared" si="836"/>
        <v>69</v>
      </c>
      <c r="BB373" s="423">
        <v>0</v>
      </c>
      <c r="BC373" s="506">
        <f t="shared" si="829"/>
        <v>100</v>
      </c>
      <c r="BD373" s="382">
        <f t="shared" si="830"/>
        <v>40</v>
      </c>
      <c r="BE373" s="453">
        <f t="shared" si="831"/>
        <v>44</v>
      </c>
      <c r="BF373" s="382">
        <f t="shared" si="837"/>
        <v>-150</v>
      </c>
      <c r="BG373" s="1882">
        <v>40</v>
      </c>
      <c r="BH373" s="1882">
        <v>50</v>
      </c>
      <c r="BI373" s="1882">
        <v>33</v>
      </c>
      <c r="BJ373" s="1882">
        <v>36</v>
      </c>
      <c r="BK373" s="1882">
        <v>12</v>
      </c>
      <c r="BL373" s="1882">
        <v>17</v>
      </c>
      <c r="BM373" s="1882">
        <v>20</v>
      </c>
      <c r="BN373" s="1882">
        <v>50</v>
      </c>
      <c r="BO373" s="1882">
        <v>23</v>
      </c>
      <c r="BP373" s="1882">
        <v>40</v>
      </c>
      <c r="BQ373" s="1882">
        <v>34</v>
      </c>
      <c r="BR373" s="1882">
        <v>36</v>
      </c>
      <c r="BS373" s="1882">
        <v>39</v>
      </c>
      <c r="BT373" s="13"/>
      <c r="BU373" s="384">
        <f t="shared" si="838"/>
        <v>2.3863636363636362</v>
      </c>
      <c r="BV373" s="385">
        <f t="shared" si="839"/>
        <v>1.3863636363636362</v>
      </c>
      <c r="BW373" s="386">
        <f t="shared" si="840"/>
        <v>2.58</v>
      </c>
      <c r="BX373" s="3"/>
      <c r="BY373" s="387">
        <f t="shared" si="832"/>
        <v>157</v>
      </c>
      <c r="BZ373" s="382">
        <f t="shared" si="841"/>
        <v>57</v>
      </c>
      <c r="CA373" s="382">
        <f t="shared" si="842"/>
        <v>113</v>
      </c>
      <c r="CB373" s="382">
        <f t="shared" si="843"/>
        <v>69</v>
      </c>
      <c r="CC373" s="382">
        <f t="shared" ref="CC373:CC421" si="921">CB373+CP373-BG373</f>
        <v>79</v>
      </c>
      <c r="CD373" s="382">
        <f t="shared" ref="CD373:CD421" si="922">CC373+CQ373-BH373</f>
        <v>65</v>
      </c>
      <c r="CE373" s="382">
        <f t="shared" ref="CE373:CE421" si="923">CD373+CR373-BI373</f>
        <v>47</v>
      </c>
      <c r="CF373" s="382">
        <f t="shared" ref="CF373:CF421" si="924">CE373+CS373-BJ373</f>
        <v>27</v>
      </c>
      <c r="CG373" s="382">
        <f t="shared" ref="CG373:CG421" si="925">CF373+CT373-BK373</f>
        <v>35</v>
      </c>
      <c r="CH373" s="382">
        <f t="shared" ref="CH373:CH421" si="926">CG373+CU373-BL373</f>
        <v>64</v>
      </c>
      <c r="CI373" s="382">
        <f t="shared" ref="CI373:CI421" si="927">CH373+CV373-BM373</f>
        <v>70</v>
      </c>
      <c r="CJ373" s="382">
        <f t="shared" ref="CJ373:CJ421" si="928">CI373+CW373-BN373</f>
        <v>58</v>
      </c>
      <c r="CK373" s="388">
        <f t="shared" ref="CK373:CK421" si="929">CJ373+CX373-BO373</f>
        <v>70</v>
      </c>
      <c r="CL373" s="3"/>
      <c r="CM373" s="384">
        <f t="shared" si="833"/>
        <v>0</v>
      </c>
      <c r="CN373" s="385">
        <f t="shared" si="844"/>
        <v>96</v>
      </c>
      <c r="CO373" s="385">
        <f>AB373</f>
        <v>0</v>
      </c>
      <c r="CP373" s="385">
        <f t="shared" ref="CP373:CW376" si="930">AO373</f>
        <v>50</v>
      </c>
      <c r="CQ373" s="385">
        <f t="shared" si="930"/>
        <v>36</v>
      </c>
      <c r="CR373" s="385">
        <f t="shared" si="930"/>
        <v>15</v>
      </c>
      <c r="CS373" s="385">
        <f t="shared" si="930"/>
        <v>16</v>
      </c>
      <c r="CT373" s="385">
        <f t="shared" si="930"/>
        <v>20</v>
      </c>
      <c r="CU373" s="385">
        <f t="shared" si="930"/>
        <v>46</v>
      </c>
      <c r="CV373" s="385">
        <f t="shared" si="930"/>
        <v>26</v>
      </c>
      <c r="CW373" s="385">
        <f t="shared" si="930"/>
        <v>38</v>
      </c>
      <c r="CX373" s="386">
        <f t="shared" si="887"/>
        <v>35</v>
      </c>
      <c r="CY373" s="3"/>
      <c r="CZ373" s="586">
        <v>1724</v>
      </c>
      <c r="DA373" s="582">
        <v>1215</v>
      </c>
      <c r="DB373" s="391">
        <v>504</v>
      </c>
      <c r="DC373" s="576">
        <v>772</v>
      </c>
      <c r="DD373" s="389">
        <v>22</v>
      </c>
      <c r="DE373" s="390">
        <v>14</v>
      </c>
      <c r="DF373" s="390">
        <v>70</v>
      </c>
      <c r="DG373" s="390">
        <v>13</v>
      </c>
      <c r="DH373" s="390">
        <f t="shared" si="845"/>
        <v>10</v>
      </c>
      <c r="DI373" s="390"/>
      <c r="DJ373" s="390"/>
      <c r="DK373" s="390"/>
      <c r="DL373" s="390"/>
      <c r="DM373" s="390"/>
      <c r="DN373" s="390"/>
      <c r="DO373" s="390"/>
      <c r="DP373" s="391">
        <f t="shared" si="846"/>
        <v>129</v>
      </c>
      <c r="DQ373" s="376"/>
      <c r="DR373" s="376"/>
      <c r="DS373" s="385">
        <v>4</v>
      </c>
      <c r="DT373" s="385">
        <v>3</v>
      </c>
      <c r="DU373" s="385">
        <v>1240</v>
      </c>
      <c r="DV373" s="385" t="s">
        <v>2638</v>
      </c>
      <c r="DW373" s="385">
        <v>70</v>
      </c>
      <c r="DX373" s="385" t="s">
        <v>2691</v>
      </c>
      <c r="DY373" s="385">
        <v>0</v>
      </c>
      <c r="DZ373" s="14">
        <v>86901</v>
      </c>
      <c r="EA373" s="426"/>
      <c r="EB373" s="398">
        <v>18</v>
      </c>
      <c r="EC373" s="398" t="s">
        <v>1372</v>
      </c>
      <c r="ED373" s="398" t="s">
        <v>1370</v>
      </c>
      <c r="EF373" s="601">
        <f t="shared" si="847"/>
        <v>47.1</v>
      </c>
      <c r="EG373" s="597">
        <f t="shared" si="848"/>
        <v>100</v>
      </c>
      <c r="EI373" s="605">
        <f t="shared" si="888"/>
        <v>263</v>
      </c>
    </row>
    <row r="374" spans="1:139" s="372" customFormat="1" ht="16.149999999999999" hidden="1" customHeight="1">
      <c r="A374" s="573" t="s">
        <v>272</v>
      </c>
      <c r="B374" s="411" t="s">
        <v>744</v>
      </c>
      <c r="C374" s="521" t="s">
        <v>744</v>
      </c>
      <c r="D374" s="412" t="s">
        <v>722</v>
      </c>
      <c r="E374" s="394" t="s">
        <v>745</v>
      </c>
      <c r="F374" s="394"/>
      <c r="G374" s="397">
        <v>109</v>
      </c>
      <c r="H374" s="394" t="s">
        <v>121</v>
      </c>
      <c r="I374" s="394" t="s">
        <v>725</v>
      </c>
      <c r="J374" s="394" t="s">
        <v>726</v>
      </c>
      <c r="K374" s="393"/>
      <c r="L374" s="393" t="s">
        <v>2130</v>
      </c>
      <c r="M374" s="396"/>
      <c r="N374" s="392">
        <v>43496</v>
      </c>
      <c r="O374" s="408">
        <v>3</v>
      </c>
      <c r="P374" s="14">
        <v>69262</v>
      </c>
      <c r="Q374" s="14">
        <v>69262</v>
      </c>
      <c r="R374" s="576">
        <v>0</v>
      </c>
      <c r="S374" s="391">
        <v>0</v>
      </c>
      <c r="T374" s="382">
        <v>0</v>
      </c>
      <c r="U374" s="382">
        <v>0</v>
      </c>
      <c r="V374" s="423">
        <v>0</v>
      </c>
      <c r="W374" s="1882">
        <v>0</v>
      </c>
      <c r="X374" s="382">
        <f t="shared" si="850"/>
        <v>0</v>
      </c>
      <c r="Y374" s="423">
        <v>0</v>
      </c>
      <c r="Z374" s="1882">
        <v>0</v>
      </c>
      <c r="AA374" s="382">
        <f t="shared" si="834"/>
        <v>0</v>
      </c>
      <c r="AB374" s="423">
        <v>0</v>
      </c>
      <c r="AC374" s="1882">
        <v>0</v>
      </c>
      <c r="AD374" s="569">
        <v>1.875</v>
      </c>
      <c r="AE374" s="569">
        <v>1.875</v>
      </c>
      <c r="AF374" s="382">
        <f t="shared" si="918"/>
        <v>0</v>
      </c>
      <c r="AG374" s="382">
        <f t="shared" si="918"/>
        <v>0</v>
      </c>
      <c r="AH374" s="382">
        <f t="shared" si="918"/>
        <v>0</v>
      </c>
      <c r="AI374" s="382">
        <f t="shared" si="918"/>
        <v>0</v>
      </c>
      <c r="AJ374" s="382">
        <f t="shared" si="918"/>
        <v>0</v>
      </c>
      <c r="AK374" s="382">
        <f t="shared" si="919"/>
        <v>0</v>
      </c>
      <c r="AL374" s="382">
        <f t="shared" si="919"/>
        <v>0</v>
      </c>
      <c r="AM374" s="382">
        <f t="shared" si="919"/>
        <v>0</v>
      </c>
      <c r="AN374" s="453">
        <f>IF($AD374&lt;=1,$AD374*BP374,IF($AD374&lt;=2,BP374+(($AD374-1)*BQ374),BP374+BQ374+BR374))</f>
        <v>0</v>
      </c>
      <c r="AO374" s="457">
        <f>ROUND(IF(BA374-BG374-AF374&gt;0,0,AF374+BG374-BA374),0)</f>
        <v>0</v>
      </c>
      <c r="AP374" s="455">
        <f t="shared" si="920"/>
        <v>0</v>
      </c>
      <c r="AQ374" s="383">
        <f t="shared" si="920"/>
        <v>0</v>
      </c>
      <c r="AR374" s="383">
        <f t="shared" si="920"/>
        <v>0</v>
      </c>
      <c r="AS374" s="383">
        <f t="shared" si="920"/>
        <v>0</v>
      </c>
      <c r="AT374" s="383">
        <f t="shared" si="920"/>
        <v>0</v>
      </c>
      <c r="AU374" s="383">
        <f t="shared" si="920"/>
        <v>0</v>
      </c>
      <c r="AV374" s="383">
        <f t="shared" si="920"/>
        <v>0</v>
      </c>
      <c r="AW374" s="383">
        <f t="shared" si="920"/>
        <v>0</v>
      </c>
      <c r="AX374" s="383">
        <f t="shared" si="835"/>
        <v>0</v>
      </c>
      <c r="AY374" s="383"/>
      <c r="AZ374" s="383">
        <f t="shared" si="849"/>
        <v>0</v>
      </c>
      <c r="BA374" s="382">
        <f t="shared" si="836"/>
        <v>0</v>
      </c>
      <c r="BB374" s="423">
        <v>0</v>
      </c>
      <c r="BC374" s="506">
        <f t="shared" si="829"/>
        <v>0</v>
      </c>
      <c r="BD374" s="382">
        <f t="shared" si="830"/>
        <v>0</v>
      </c>
      <c r="BE374" s="453">
        <f t="shared" si="831"/>
        <v>0</v>
      </c>
      <c r="BF374" s="382">
        <f t="shared" si="837"/>
        <v>0</v>
      </c>
      <c r="BG374" s="1882">
        <v>0</v>
      </c>
      <c r="BH374" s="1882">
        <v>0</v>
      </c>
      <c r="BI374" s="1882">
        <v>0</v>
      </c>
      <c r="BJ374" s="1882">
        <v>0</v>
      </c>
      <c r="BK374" s="1882">
        <v>0</v>
      </c>
      <c r="BL374" s="1882">
        <v>0</v>
      </c>
      <c r="BM374" s="1882">
        <v>0</v>
      </c>
      <c r="BN374" s="1882">
        <v>0</v>
      </c>
      <c r="BO374" s="1882">
        <v>0</v>
      </c>
      <c r="BP374" s="1882">
        <v>0</v>
      </c>
      <c r="BQ374" s="1882">
        <v>0</v>
      </c>
      <c r="BR374" s="1882">
        <v>0</v>
      </c>
      <c r="BS374" s="1882">
        <v>0</v>
      </c>
      <c r="BT374" s="13"/>
      <c r="BU374" s="384">
        <f t="shared" si="838"/>
        <v>0</v>
      </c>
      <c r="BV374" s="385">
        <f t="shared" si="839"/>
        <v>0</v>
      </c>
      <c r="BW374" s="386">
        <f t="shared" si="840"/>
        <v>0</v>
      </c>
      <c r="BX374" s="3"/>
      <c r="BY374" s="387">
        <f t="shared" si="832"/>
        <v>0</v>
      </c>
      <c r="BZ374" s="382">
        <f t="shared" si="841"/>
        <v>0</v>
      </c>
      <c r="CA374" s="382">
        <f t="shared" si="842"/>
        <v>0</v>
      </c>
      <c r="CB374" s="382">
        <f t="shared" si="843"/>
        <v>0</v>
      </c>
      <c r="CC374" s="382">
        <f t="shared" si="921"/>
        <v>0</v>
      </c>
      <c r="CD374" s="382">
        <f t="shared" si="922"/>
        <v>0</v>
      </c>
      <c r="CE374" s="382">
        <f t="shared" si="923"/>
        <v>0</v>
      </c>
      <c r="CF374" s="382">
        <f t="shared" si="924"/>
        <v>0</v>
      </c>
      <c r="CG374" s="382">
        <f t="shared" si="925"/>
        <v>0</v>
      </c>
      <c r="CH374" s="382">
        <f t="shared" si="926"/>
        <v>0</v>
      </c>
      <c r="CI374" s="382">
        <f t="shared" si="927"/>
        <v>0</v>
      </c>
      <c r="CJ374" s="382">
        <f t="shared" si="928"/>
        <v>0</v>
      </c>
      <c r="CK374" s="388">
        <f t="shared" si="929"/>
        <v>0</v>
      </c>
      <c r="CL374" s="3"/>
      <c r="CM374" s="384">
        <f t="shared" si="833"/>
        <v>0</v>
      </c>
      <c r="CN374" s="385">
        <f t="shared" si="844"/>
        <v>0</v>
      </c>
      <c r="CO374" s="385">
        <f>AB374</f>
        <v>0</v>
      </c>
      <c r="CP374" s="385">
        <f t="shared" si="930"/>
        <v>0</v>
      </c>
      <c r="CQ374" s="385">
        <f t="shared" si="930"/>
        <v>0</v>
      </c>
      <c r="CR374" s="385">
        <f t="shared" si="930"/>
        <v>0</v>
      </c>
      <c r="CS374" s="385">
        <f t="shared" si="930"/>
        <v>0</v>
      </c>
      <c r="CT374" s="385">
        <f t="shared" si="930"/>
        <v>0</v>
      </c>
      <c r="CU374" s="385">
        <f t="shared" si="930"/>
        <v>0</v>
      </c>
      <c r="CV374" s="385">
        <f t="shared" si="930"/>
        <v>0</v>
      </c>
      <c r="CW374" s="385">
        <f t="shared" si="930"/>
        <v>0</v>
      </c>
      <c r="CX374" s="386">
        <f t="shared" si="887"/>
        <v>0</v>
      </c>
      <c r="CY374" s="3"/>
      <c r="CZ374" s="586">
        <v>0</v>
      </c>
      <c r="DA374" s="582">
        <v>0</v>
      </c>
      <c r="DB374" s="391">
        <v>0</v>
      </c>
      <c r="DC374" s="576">
        <v>0</v>
      </c>
      <c r="DD374" s="389">
        <v>0</v>
      </c>
      <c r="DE374" s="390">
        <v>0</v>
      </c>
      <c r="DF374" s="390">
        <v>0</v>
      </c>
      <c r="DG374" s="390">
        <v>0</v>
      </c>
      <c r="DH374" s="390">
        <f t="shared" si="845"/>
        <v>0</v>
      </c>
      <c r="DI374" s="390"/>
      <c r="DJ374" s="390"/>
      <c r="DK374" s="390"/>
      <c r="DL374" s="390"/>
      <c r="DM374" s="390"/>
      <c r="DN374" s="390"/>
      <c r="DO374" s="390"/>
      <c r="DP374" s="391">
        <f t="shared" si="846"/>
        <v>0</v>
      </c>
      <c r="DQ374" s="376"/>
      <c r="DR374" s="376"/>
      <c r="DS374" s="385">
        <v>4</v>
      </c>
      <c r="DT374" s="385">
        <v>3</v>
      </c>
      <c r="DU374" s="385">
        <v>1283</v>
      </c>
      <c r="DV374" s="385" t="s">
        <v>2620</v>
      </c>
      <c r="DW374" s="385">
        <v>72</v>
      </c>
      <c r="DX374" s="385" t="s">
        <v>2692</v>
      </c>
      <c r="DY374" s="385">
        <v>0</v>
      </c>
      <c r="DZ374" s="14">
        <v>69262</v>
      </c>
      <c r="EA374" s="426"/>
      <c r="EB374" s="398">
        <v>16</v>
      </c>
      <c r="EC374" s="398" t="s">
        <v>1377</v>
      </c>
      <c r="ED374" s="398" t="s">
        <v>1374</v>
      </c>
      <c r="EF374" s="601" t="str">
        <f t="shared" si="847"/>
        <v>ok</v>
      </c>
      <c r="EG374" s="597">
        <f t="shared" si="848"/>
        <v>0</v>
      </c>
      <c r="EI374" s="605">
        <f t="shared" si="888"/>
        <v>0</v>
      </c>
    </row>
    <row r="375" spans="1:139" s="372" customFormat="1" ht="16.149999999999999" hidden="1" customHeight="1">
      <c r="A375" s="573" t="s">
        <v>272</v>
      </c>
      <c r="B375" s="531" t="s">
        <v>746</v>
      </c>
      <c r="C375" s="532" t="s">
        <v>746</v>
      </c>
      <c r="D375" s="533" t="s">
        <v>722</v>
      </c>
      <c r="E375" s="393" t="s">
        <v>747</v>
      </c>
      <c r="F375" s="393"/>
      <c r="G375" s="395">
        <v>108</v>
      </c>
      <c r="H375" s="393" t="s">
        <v>121</v>
      </c>
      <c r="I375" s="393" t="s">
        <v>725</v>
      </c>
      <c r="J375" s="393" t="s">
        <v>281</v>
      </c>
      <c r="K375" s="393"/>
      <c r="L375" s="393" t="s">
        <v>2130</v>
      </c>
      <c r="M375" s="396"/>
      <c r="N375" s="392">
        <v>43496</v>
      </c>
      <c r="O375" s="408">
        <v>3</v>
      </c>
      <c r="P375" s="14">
        <v>65322</v>
      </c>
      <c r="Q375" s="14">
        <v>65322</v>
      </c>
      <c r="R375" s="576">
        <v>248</v>
      </c>
      <c r="S375" s="391">
        <v>31</v>
      </c>
      <c r="T375" s="382">
        <v>8</v>
      </c>
      <c r="U375" s="382">
        <v>130</v>
      </c>
      <c r="V375" s="423">
        <v>0</v>
      </c>
      <c r="W375" s="1882">
        <v>22</v>
      </c>
      <c r="X375" s="382">
        <f t="shared" si="850"/>
        <v>108</v>
      </c>
      <c r="Y375" s="423">
        <v>0</v>
      </c>
      <c r="Z375" s="1882">
        <v>24</v>
      </c>
      <c r="AA375" s="382">
        <f t="shared" si="834"/>
        <v>84</v>
      </c>
      <c r="AB375" s="423">
        <v>0</v>
      </c>
      <c r="AC375" s="1882">
        <v>25</v>
      </c>
      <c r="AD375" s="569">
        <v>1.875</v>
      </c>
      <c r="AE375" s="569">
        <v>1.875</v>
      </c>
      <c r="AF375" s="382">
        <f t="shared" si="918"/>
        <v>36.625</v>
      </c>
      <c r="AG375" s="382">
        <f t="shared" si="918"/>
        <v>34.75</v>
      </c>
      <c r="AH375" s="382">
        <f t="shared" si="918"/>
        <v>23.25</v>
      </c>
      <c r="AI375" s="382">
        <f t="shared" si="918"/>
        <v>13.875</v>
      </c>
      <c r="AJ375" s="382">
        <f t="shared" si="918"/>
        <v>18.625</v>
      </c>
      <c r="AK375" s="382">
        <f t="shared" si="919"/>
        <v>20.625</v>
      </c>
      <c r="AL375" s="382">
        <f t="shared" si="919"/>
        <v>21.5</v>
      </c>
      <c r="AM375" s="382">
        <f t="shared" si="919"/>
        <v>33</v>
      </c>
      <c r="AN375" s="453">
        <f>IF($AD375&lt;=1,$AD375*BP375,IF($AD375&lt;=2,BP375+(($AD375-1)*BQ375),BP375+BQ375+BR375))</f>
        <v>53.75</v>
      </c>
      <c r="AO375" s="457">
        <f>ROUND(IF(BA375-BG375-AF375&gt;0,0,AF375+BG375-BA375),0)</f>
        <v>0</v>
      </c>
      <c r="AP375" s="455">
        <f t="shared" si="920"/>
        <v>16</v>
      </c>
      <c r="AQ375" s="383">
        <f t="shared" si="920"/>
        <v>7</v>
      </c>
      <c r="AR375" s="383">
        <f t="shared" si="920"/>
        <v>9</v>
      </c>
      <c r="AS375" s="383">
        <f t="shared" si="920"/>
        <v>11</v>
      </c>
      <c r="AT375" s="383">
        <f t="shared" si="920"/>
        <v>11</v>
      </c>
      <c r="AU375" s="383">
        <f t="shared" si="920"/>
        <v>12</v>
      </c>
      <c r="AV375" s="383">
        <f t="shared" si="920"/>
        <v>22</v>
      </c>
      <c r="AW375" s="383">
        <f t="shared" si="920"/>
        <v>33</v>
      </c>
      <c r="AX375" s="383">
        <f t="shared" si="835"/>
        <v>130</v>
      </c>
      <c r="AY375" s="383"/>
      <c r="AZ375" s="383">
        <f t="shared" si="849"/>
        <v>0</v>
      </c>
      <c r="BA375" s="382">
        <f t="shared" si="836"/>
        <v>59</v>
      </c>
      <c r="BB375" s="423">
        <v>0</v>
      </c>
      <c r="BC375" s="506">
        <f t="shared" si="829"/>
        <v>22</v>
      </c>
      <c r="BD375" s="382">
        <f t="shared" si="830"/>
        <v>24</v>
      </c>
      <c r="BE375" s="453">
        <f t="shared" si="831"/>
        <v>25</v>
      </c>
      <c r="BF375" s="382">
        <f t="shared" si="837"/>
        <v>0</v>
      </c>
      <c r="BG375" s="1882">
        <v>20</v>
      </c>
      <c r="BH375" s="1882">
        <v>20</v>
      </c>
      <c r="BI375" s="1882">
        <v>19</v>
      </c>
      <c r="BJ375" s="1882">
        <v>18</v>
      </c>
      <c r="BK375" s="1882">
        <v>6</v>
      </c>
      <c r="BL375" s="1882">
        <v>9</v>
      </c>
      <c r="BM375" s="1882">
        <v>11</v>
      </c>
      <c r="BN375" s="1882">
        <v>11</v>
      </c>
      <c r="BO375" s="1882">
        <v>12</v>
      </c>
      <c r="BP375" s="1882">
        <v>24</v>
      </c>
      <c r="BQ375" s="1882">
        <v>34</v>
      </c>
      <c r="BR375" s="1882">
        <v>36</v>
      </c>
      <c r="BS375" s="1882">
        <v>39</v>
      </c>
      <c r="BT375" s="13"/>
      <c r="BU375" s="384">
        <f t="shared" si="838"/>
        <v>5.492957746478873</v>
      </c>
      <c r="BV375" s="385">
        <f t="shared" si="839"/>
        <v>4.6956521739130439</v>
      </c>
      <c r="BW375" s="386">
        <f t="shared" si="840"/>
        <v>3.8769230769230769</v>
      </c>
      <c r="BX375" s="3"/>
      <c r="BY375" s="387">
        <f t="shared" si="832"/>
        <v>130</v>
      </c>
      <c r="BZ375" s="382">
        <f t="shared" si="841"/>
        <v>108</v>
      </c>
      <c r="CA375" s="382">
        <f t="shared" si="842"/>
        <v>84</v>
      </c>
      <c r="CB375" s="382">
        <f t="shared" si="843"/>
        <v>59</v>
      </c>
      <c r="CC375" s="382">
        <f t="shared" si="921"/>
        <v>39</v>
      </c>
      <c r="CD375" s="382">
        <f t="shared" si="922"/>
        <v>35</v>
      </c>
      <c r="CE375" s="382">
        <f t="shared" si="923"/>
        <v>23</v>
      </c>
      <c r="CF375" s="382">
        <f t="shared" si="924"/>
        <v>14</v>
      </c>
      <c r="CG375" s="382">
        <f t="shared" si="925"/>
        <v>19</v>
      </c>
      <c r="CH375" s="382">
        <f t="shared" si="926"/>
        <v>21</v>
      </c>
      <c r="CI375" s="382">
        <f t="shared" si="927"/>
        <v>22</v>
      </c>
      <c r="CJ375" s="382">
        <f t="shared" si="928"/>
        <v>33</v>
      </c>
      <c r="CK375" s="388">
        <f t="shared" si="929"/>
        <v>54</v>
      </c>
      <c r="CL375" s="3"/>
      <c r="CM375" s="384">
        <f t="shared" si="833"/>
        <v>0</v>
      </c>
      <c r="CN375" s="385">
        <f t="shared" si="844"/>
        <v>0</v>
      </c>
      <c r="CO375" s="385">
        <f>AB375</f>
        <v>0</v>
      </c>
      <c r="CP375" s="385">
        <f t="shared" si="930"/>
        <v>0</v>
      </c>
      <c r="CQ375" s="385">
        <f t="shared" si="930"/>
        <v>16</v>
      </c>
      <c r="CR375" s="385">
        <f t="shared" si="930"/>
        <v>7</v>
      </c>
      <c r="CS375" s="385">
        <f t="shared" si="930"/>
        <v>9</v>
      </c>
      <c r="CT375" s="385">
        <f t="shared" si="930"/>
        <v>11</v>
      </c>
      <c r="CU375" s="385">
        <f t="shared" si="930"/>
        <v>11</v>
      </c>
      <c r="CV375" s="385">
        <f t="shared" si="930"/>
        <v>12</v>
      </c>
      <c r="CW375" s="385">
        <f t="shared" si="930"/>
        <v>22</v>
      </c>
      <c r="CX375" s="386">
        <f t="shared" si="887"/>
        <v>33</v>
      </c>
      <c r="CY375" s="3"/>
      <c r="CZ375" s="586">
        <v>118</v>
      </c>
      <c r="DA375" s="582">
        <v>152</v>
      </c>
      <c r="DB375" s="391">
        <v>43</v>
      </c>
      <c r="DC375" s="576">
        <v>248</v>
      </c>
      <c r="DD375" s="389">
        <v>9</v>
      </c>
      <c r="DE375" s="390">
        <v>2</v>
      </c>
      <c r="DF375" s="390">
        <v>8</v>
      </c>
      <c r="DG375" s="390">
        <v>4</v>
      </c>
      <c r="DH375" s="390">
        <f t="shared" si="845"/>
        <v>8</v>
      </c>
      <c r="DI375" s="390"/>
      <c r="DJ375" s="390"/>
      <c r="DK375" s="390"/>
      <c r="DL375" s="390"/>
      <c r="DM375" s="390"/>
      <c r="DN375" s="390"/>
      <c r="DO375" s="390"/>
      <c r="DP375" s="391">
        <f t="shared" si="846"/>
        <v>31</v>
      </c>
      <c r="DQ375" s="376"/>
      <c r="DR375" s="376"/>
      <c r="DS375" s="385">
        <v>4</v>
      </c>
      <c r="DT375" s="385">
        <v>3</v>
      </c>
      <c r="DU375" s="385">
        <v>1242</v>
      </c>
      <c r="DV375" s="385" t="s">
        <v>2620</v>
      </c>
      <c r="DW375" s="385">
        <v>72</v>
      </c>
      <c r="DX375" s="385" t="s">
        <v>2692</v>
      </c>
      <c r="DY375" s="385">
        <v>0</v>
      </c>
      <c r="DZ375" s="14">
        <v>65322</v>
      </c>
      <c r="EA375" s="426"/>
      <c r="EB375" s="398">
        <v>15</v>
      </c>
      <c r="EC375" s="398" t="s">
        <v>1377</v>
      </c>
      <c r="ED375" s="398" t="s">
        <v>1374</v>
      </c>
      <c r="EF375" s="601">
        <f t="shared" si="847"/>
        <v>177.27272727272728</v>
      </c>
      <c r="EG375" s="597">
        <f t="shared" si="848"/>
        <v>22</v>
      </c>
      <c r="EI375" s="605">
        <f t="shared" si="888"/>
        <v>138</v>
      </c>
    </row>
    <row r="376" spans="1:139" s="372" customFormat="1" ht="16.149999999999999" hidden="1" customHeight="1">
      <c r="A376" s="573" t="s">
        <v>69</v>
      </c>
      <c r="B376" s="531" t="s">
        <v>748</v>
      </c>
      <c r="C376" s="532" t="s">
        <v>748</v>
      </c>
      <c r="D376" s="533" t="s">
        <v>722</v>
      </c>
      <c r="E376" s="1905" t="s">
        <v>271</v>
      </c>
      <c r="F376" s="393"/>
      <c r="G376" s="395">
        <v>110</v>
      </c>
      <c r="H376" s="393" t="s">
        <v>121</v>
      </c>
      <c r="I376" s="393" t="s">
        <v>725</v>
      </c>
      <c r="J376" s="393" t="s">
        <v>281</v>
      </c>
      <c r="K376" s="393"/>
      <c r="L376" s="393" t="s">
        <v>2130</v>
      </c>
      <c r="M376" s="396"/>
      <c r="N376" s="392">
        <v>43496</v>
      </c>
      <c r="O376" s="408">
        <v>3</v>
      </c>
      <c r="P376" s="14">
        <v>85874</v>
      </c>
      <c r="Q376" s="14">
        <v>85874</v>
      </c>
      <c r="R376" s="576">
        <v>7518</v>
      </c>
      <c r="S376" s="391">
        <v>831</v>
      </c>
      <c r="T376" s="382">
        <v>400</v>
      </c>
      <c r="U376" s="382">
        <v>1117</v>
      </c>
      <c r="V376" s="423">
        <v>0</v>
      </c>
      <c r="W376" s="1882">
        <v>400</v>
      </c>
      <c r="X376" s="382">
        <f t="shared" si="850"/>
        <v>717</v>
      </c>
      <c r="Y376" s="423">
        <v>0</v>
      </c>
      <c r="Z376" s="1882">
        <v>350</v>
      </c>
      <c r="AA376" s="382">
        <f t="shared" si="834"/>
        <v>367</v>
      </c>
      <c r="AB376" s="423">
        <v>563</v>
      </c>
      <c r="AC376" s="1882">
        <v>400</v>
      </c>
      <c r="AD376" s="569">
        <v>1.875</v>
      </c>
      <c r="AE376" s="569">
        <v>1.875</v>
      </c>
      <c r="AF376" s="382">
        <f t="shared" si="918"/>
        <v>622.875</v>
      </c>
      <c r="AG376" s="382">
        <f t="shared" si="918"/>
        <v>720.75</v>
      </c>
      <c r="AH376" s="382">
        <f t="shared" si="918"/>
        <v>518.375</v>
      </c>
      <c r="AI376" s="382">
        <f t="shared" si="918"/>
        <v>295.75</v>
      </c>
      <c r="AJ376" s="382">
        <f t="shared" si="918"/>
        <v>377.625</v>
      </c>
      <c r="AK376" s="382">
        <f t="shared" si="919"/>
        <v>438.625</v>
      </c>
      <c r="AL376" s="382">
        <f t="shared" si="919"/>
        <v>469.75</v>
      </c>
      <c r="AM376" s="382">
        <f t="shared" si="919"/>
        <v>381.25</v>
      </c>
      <c r="AN376" s="453">
        <f>IF($AD376&lt;=1,$AD376*BP376,IF($AD376&lt;=2,BP376+(($AD376-1)*BQ376),BP376+BQ376+BR376))</f>
        <v>288.25</v>
      </c>
      <c r="AO376" s="457">
        <f>ROUND(IF(BA376-BG376-AF376&gt;0,0,AF376+BG376-BA376),0)</f>
        <v>428</v>
      </c>
      <c r="AP376" s="455">
        <f t="shared" si="920"/>
        <v>398</v>
      </c>
      <c r="AQ376" s="383">
        <f t="shared" si="920"/>
        <v>166</v>
      </c>
      <c r="AR376" s="383">
        <f t="shared" si="920"/>
        <v>180</v>
      </c>
      <c r="AS376" s="383">
        <f t="shared" si="920"/>
        <v>215</v>
      </c>
      <c r="AT376" s="383">
        <f t="shared" si="920"/>
        <v>247</v>
      </c>
      <c r="AU376" s="383">
        <f t="shared" si="920"/>
        <v>250</v>
      </c>
      <c r="AV376" s="383">
        <f t="shared" si="920"/>
        <v>162</v>
      </c>
      <c r="AW376" s="383">
        <f t="shared" si="920"/>
        <v>157</v>
      </c>
      <c r="AX376" s="383">
        <f t="shared" si="835"/>
        <v>1680</v>
      </c>
      <c r="AY376" s="383"/>
      <c r="AZ376" s="383">
        <f t="shared" si="849"/>
        <v>428</v>
      </c>
      <c r="BA376" s="382">
        <f t="shared" si="836"/>
        <v>530</v>
      </c>
      <c r="BB376" s="423">
        <v>0</v>
      </c>
      <c r="BC376" s="506">
        <f t="shared" si="829"/>
        <v>400</v>
      </c>
      <c r="BD376" s="382">
        <f t="shared" si="830"/>
        <v>350</v>
      </c>
      <c r="BE376" s="453">
        <f t="shared" si="831"/>
        <v>400</v>
      </c>
      <c r="BF376" s="382">
        <f t="shared" si="837"/>
        <v>-1037</v>
      </c>
      <c r="BG376" s="1882">
        <v>335</v>
      </c>
      <c r="BH376" s="1882">
        <v>300</v>
      </c>
      <c r="BI376" s="1882">
        <v>369</v>
      </c>
      <c r="BJ376" s="1882">
        <v>402</v>
      </c>
      <c r="BK376" s="1882">
        <v>133</v>
      </c>
      <c r="BL376" s="1882">
        <v>186</v>
      </c>
      <c r="BM376" s="1882">
        <v>219</v>
      </c>
      <c r="BN376" s="1882">
        <v>251</v>
      </c>
      <c r="BO376" s="1882">
        <v>250</v>
      </c>
      <c r="BP376" s="1882">
        <v>150</v>
      </c>
      <c r="BQ376" s="1882">
        <v>158</v>
      </c>
      <c r="BR376" s="1882">
        <v>169</v>
      </c>
      <c r="BS376" s="1882">
        <v>181</v>
      </c>
      <c r="BT376" s="13"/>
      <c r="BU376" s="384">
        <f t="shared" si="838"/>
        <v>2.9175</v>
      </c>
      <c r="BV376" s="385">
        <f t="shared" si="839"/>
        <v>1.9175</v>
      </c>
      <c r="BW376" s="386">
        <f t="shared" si="840"/>
        <v>0.91749999999999998</v>
      </c>
      <c r="BX376" s="3"/>
      <c r="BY376" s="387">
        <f t="shared" si="832"/>
        <v>1117</v>
      </c>
      <c r="BZ376" s="382">
        <f t="shared" si="841"/>
        <v>717</v>
      </c>
      <c r="CA376" s="382">
        <f t="shared" si="842"/>
        <v>367</v>
      </c>
      <c r="CB376" s="382">
        <f t="shared" si="843"/>
        <v>530</v>
      </c>
      <c r="CC376" s="382">
        <f t="shared" si="921"/>
        <v>623</v>
      </c>
      <c r="CD376" s="382">
        <f t="shared" si="922"/>
        <v>721</v>
      </c>
      <c r="CE376" s="382">
        <f t="shared" si="923"/>
        <v>518</v>
      </c>
      <c r="CF376" s="382">
        <f t="shared" si="924"/>
        <v>296</v>
      </c>
      <c r="CG376" s="382">
        <f t="shared" si="925"/>
        <v>378</v>
      </c>
      <c r="CH376" s="382">
        <f t="shared" si="926"/>
        <v>439</v>
      </c>
      <c r="CI376" s="382">
        <f t="shared" si="927"/>
        <v>470</v>
      </c>
      <c r="CJ376" s="382">
        <f t="shared" si="928"/>
        <v>381</v>
      </c>
      <c r="CK376" s="388">
        <f t="shared" si="929"/>
        <v>288</v>
      </c>
      <c r="CL376" s="3"/>
      <c r="CM376" s="384">
        <f t="shared" si="833"/>
        <v>0</v>
      </c>
      <c r="CN376" s="385">
        <f t="shared" si="844"/>
        <v>0</v>
      </c>
      <c r="CO376" s="385">
        <f>AB376</f>
        <v>563</v>
      </c>
      <c r="CP376" s="385">
        <f t="shared" si="930"/>
        <v>428</v>
      </c>
      <c r="CQ376" s="385">
        <f t="shared" si="930"/>
        <v>398</v>
      </c>
      <c r="CR376" s="385">
        <f t="shared" si="930"/>
        <v>166</v>
      </c>
      <c r="CS376" s="385">
        <f t="shared" si="930"/>
        <v>180</v>
      </c>
      <c r="CT376" s="385">
        <f t="shared" si="930"/>
        <v>215</v>
      </c>
      <c r="CU376" s="385">
        <f t="shared" si="930"/>
        <v>247</v>
      </c>
      <c r="CV376" s="385">
        <f t="shared" si="930"/>
        <v>250</v>
      </c>
      <c r="CW376" s="385">
        <f t="shared" si="930"/>
        <v>162</v>
      </c>
      <c r="CX376" s="386">
        <f t="shared" si="887"/>
        <v>157</v>
      </c>
      <c r="CY376" s="3"/>
      <c r="CZ376" s="586">
        <v>1336</v>
      </c>
      <c r="DA376" s="582">
        <v>7578</v>
      </c>
      <c r="DB376" s="391">
        <v>6849</v>
      </c>
      <c r="DC376" s="576">
        <v>7518</v>
      </c>
      <c r="DD376" s="389">
        <v>5</v>
      </c>
      <c r="DE376" s="390">
        <v>2</v>
      </c>
      <c r="DF376" s="390">
        <v>218</v>
      </c>
      <c r="DG376" s="390">
        <v>206</v>
      </c>
      <c r="DH376" s="390">
        <f t="shared" si="845"/>
        <v>400</v>
      </c>
      <c r="DI376" s="390"/>
      <c r="DJ376" s="390"/>
      <c r="DK376" s="390"/>
      <c r="DL376" s="390"/>
      <c r="DM376" s="390"/>
      <c r="DN376" s="390"/>
      <c r="DO376" s="390"/>
      <c r="DP376" s="391">
        <f t="shared" si="846"/>
        <v>831</v>
      </c>
      <c r="DQ376" s="376"/>
      <c r="DR376" s="376"/>
      <c r="DS376" s="385">
        <v>4</v>
      </c>
      <c r="DT376" s="385">
        <v>3</v>
      </c>
      <c r="DU376" s="385">
        <v>1239</v>
      </c>
      <c r="DV376" s="385" t="s">
        <v>2620</v>
      </c>
      <c r="DW376" s="385">
        <v>72</v>
      </c>
      <c r="DX376" s="385" t="s">
        <v>2692</v>
      </c>
      <c r="DY376" s="385">
        <v>0</v>
      </c>
      <c r="DZ376" s="14">
        <v>85874</v>
      </c>
      <c r="EA376" s="426"/>
      <c r="EB376" s="398">
        <v>18</v>
      </c>
      <c r="EC376" s="398" t="s">
        <v>1372</v>
      </c>
      <c r="ED376" s="398" t="s">
        <v>1370</v>
      </c>
      <c r="EF376" s="601">
        <f t="shared" si="847"/>
        <v>83.775000000000006</v>
      </c>
      <c r="EG376" s="597">
        <f t="shared" si="848"/>
        <v>400</v>
      </c>
      <c r="EI376" s="605">
        <f t="shared" si="888"/>
        <v>2080</v>
      </c>
    </row>
    <row r="377" spans="1:139" s="372" customFormat="1" ht="16.149999999999999" customHeight="1">
      <c r="A377" s="573" t="s">
        <v>1246</v>
      </c>
      <c r="B377" s="530" t="s">
        <v>1678</v>
      </c>
      <c r="C377" s="530" t="s">
        <v>749</v>
      </c>
      <c r="D377" s="393" t="s">
        <v>175</v>
      </c>
      <c r="E377" s="393" t="s">
        <v>750</v>
      </c>
      <c r="F377" s="396"/>
      <c r="G377" s="395" t="s">
        <v>751</v>
      </c>
      <c r="H377" s="393" t="s">
        <v>107</v>
      </c>
      <c r="I377" s="393" t="s">
        <v>752</v>
      </c>
      <c r="J377" s="393" t="s">
        <v>48</v>
      </c>
      <c r="K377" s="393"/>
      <c r="L377" s="393" t="s">
        <v>47</v>
      </c>
      <c r="M377" s="396"/>
      <c r="N377" s="392">
        <v>45034</v>
      </c>
      <c r="O377" s="408">
        <v>3</v>
      </c>
      <c r="P377" s="14">
        <v>142785</v>
      </c>
      <c r="Q377" s="14">
        <v>142785</v>
      </c>
      <c r="R377" s="576">
        <v>272</v>
      </c>
      <c r="S377" s="391">
        <v>1</v>
      </c>
      <c r="T377" s="382">
        <v>0</v>
      </c>
      <c r="U377" s="382">
        <v>1</v>
      </c>
      <c r="V377" s="423">
        <v>0</v>
      </c>
      <c r="W377" s="1882">
        <v>1</v>
      </c>
      <c r="X377" s="382">
        <f t="shared" si="850"/>
        <v>0</v>
      </c>
      <c r="Y377" s="423">
        <v>0</v>
      </c>
      <c r="Z377" s="1882">
        <v>0</v>
      </c>
      <c r="AA377" s="382">
        <f t="shared" si="834"/>
        <v>0</v>
      </c>
      <c r="AB377" s="423">
        <v>0</v>
      </c>
      <c r="AC377" s="1882">
        <v>0</v>
      </c>
      <c r="AD377" s="569">
        <v>1.875</v>
      </c>
      <c r="AE377" s="569">
        <v>1.875</v>
      </c>
      <c r="AF377" s="382">
        <f t="shared" ref="AF377:AJ378" si="931">IF($AD377&lt;=1,$AD377*BG377,IF($AD377&lt;=2,BG377+(($AD377-1)*BH377),BG377+BH377+BI377))</f>
        <v>65.5</v>
      </c>
      <c r="AG377" s="382">
        <f t="shared" si="931"/>
        <v>60</v>
      </c>
      <c r="AH377" s="382">
        <f t="shared" si="931"/>
        <v>0</v>
      </c>
      <c r="AI377" s="382">
        <f t="shared" si="931"/>
        <v>0</v>
      </c>
      <c r="AJ377" s="382">
        <f t="shared" si="931"/>
        <v>0</v>
      </c>
      <c r="AK377" s="382">
        <f t="shared" ref="AK377:AM378" si="932">IF($AE377&lt;=1,$AE377*BL377,IF($AE377&lt;=2,BL377+(($AE377-1)*BM377),BL377+BM377+BN377))</f>
        <v>0</v>
      </c>
      <c r="AL377" s="382">
        <f t="shared" si="932"/>
        <v>0</v>
      </c>
      <c r="AM377" s="382">
        <f t="shared" si="932"/>
        <v>0</v>
      </c>
      <c r="AN377" s="453">
        <f>IF($AD377&lt;=1,$AD377*BO377,IF($AD377&lt;=2,BO377+(($AD377-1)*BP377),BO377+BP377+BQ377))</f>
        <v>0</v>
      </c>
      <c r="AO377" s="457">
        <f t="shared" ref="AO377:AO378" si="933">ROUND(IF(AA377-AC377-AF377&gt;0,0,AF377+AC377-AA377),0)</f>
        <v>66</v>
      </c>
      <c r="AP377" s="455">
        <f t="shared" ref="AP377:AW378" si="934">ROUND(IF(CB377-AG377-BG377&gt;0,0,BG377+AG377-CB377),0)</f>
        <v>7</v>
      </c>
      <c r="AQ377" s="383">
        <f t="shared" si="934"/>
        <v>0</v>
      </c>
      <c r="AR377" s="383">
        <f t="shared" si="934"/>
        <v>0</v>
      </c>
      <c r="AS377" s="383">
        <f t="shared" si="934"/>
        <v>0</v>
      </c>
      <c r="AT377" s="383">
        <f t="shared" si="934"/>
        <v>0</v>
      </c>
      <c r="AU377" s="383">
        <f t="shared" si="934"/>
        <v>0</v>
      </c>
      <c r="AV377" s="383">
        <f t="shared" si="934"/>
        <v>0</v>
      </c>
      <c r="AW377" s="383">
        <f t="shared" si="934"/>
        <v>0</v>
      </c>
      <c r="AX377" s="383">
        <f t="shared" si="835"/>
        <v>1</v>
      </c>
      <c r="AY377" s="383">
        <v>66</v>
      </c>
      <c r="AZ377" s="383">
        <f t="shared" si="849"/>
        <v>0</v>
      </c>
      <c r="BA377" s="382">
        <f t="shared" si="836"/>
        <v>0</v>
      </c>
      <c r="BB377" s="423">
        <v>0</v>
      </c>
      <c r="BC377" s="506">
        <f t="shared" si="829"/>
        <v>1</v>
      </c>
      <c r="BD377" s="382">
        <f t="shared" si="830"/>
        <v>0</v>
      </c>
      <c r="BE377" s="453">
        <f t="shared" si="831"/>
        <v>0</v>
      </c>
      <c r="BF377" s="382">
        <f t="shared" si="837"/>
        <v>-73</v>
      </c>
      <c r="BG377" s="1882">
        <v>13</v>
      </c>
      <c r="BH377" s="1882">
        <v>60</v>
      </c>
      <c r="BI377" s="1882">
        <v>0</v>
      </c>
      <c r="BJ377" s="1882">
        <v>0</v>
      </c>
      <c r="BK377" s="1882">
        <v>0</v>
      </c>
      <c r="BL377" s="1882">
        <v>0</v>
      </c>
      <c r="BM377" s="1882">
        <v>0</v>
      </c>
      <c r="BN377" s="1882">
        <v>0</v>
      </c>
      <c r="BO377" s="1882">
        <v>0</v>
      </c>
      <c r="BP377" s="1882">
        <v>0</v>
      </c>
      <c r="BQ377" s="1882">
        <v>53</v>
      </c>
      <c r="BR377" s="1882">
        <v>57</v>
      </c>
      <c r="BS377" s="1882">
        <v>61</v>
      </c>
      <c r="BT377" s="13"/>
      <c r="BU377" s="384">
        <f t="shared" si="838"/>
        <v>1</v>
      </c>
      <c r="BV377" s="385">
        <f t="shared" si="839"/>
        <v>0</v>
      </c>
      <c r="BW377" s="386">
        <f t="shared" si="840"/>
        <v>0</v>
      </c>
      <c r="BX377" s="3"/>
      <c r="BY377" s="387">
        <f t="shared" si="832"/>
        <v>1</v>
      </c>
      <c r="BZ377" s="382">
        <f t="shared" si="841"/>
        <v>0</v>
      </c>
      <c r="CA377" s="382">
        <f t="shared" si="842"/>
        <v>0</v>
      </c>
      <c r="CB377" s="382">
        <f t="shared" si="843"/>
        <v>66</v>
      </c>
      <c r="CC377" s="382">
        <f t="shared" si="921"/>
        <v>60</v>
      </c>
      <c r="CD377" s="382">
        <f t="shared" si="922"/>
        <v>0</v>
      </c>
      <c r="CE377" s="382">
        <f t="shared" si="923"/>
        <v>0</v>
      </c>
      <c r="CF377" s="382">
        <f t="shared" si="924"/>
        <v>0</v>
      </c>
      <c r="CG377" s="382">
        <f t="shared" si="925"/>
        <v>0</v>
      </c>
      <c r="CH377" s="382">
        <f t="shared" si="926"/>
        <v>0</v>
      </c>
      <c r="CI377" s="382">
        <f t="shared" si="927"/>
        <v>0</v>
      </c>
      <c r="CJ377" s="382">
        <f t="shared" si="928"/>
        <v>0</v>
      </c>
      <c r="CK377" s="388">
        <f t="shared" si="929"/>
        <v>0</v>
      </c>
      <c r="CL377" s="3"/>
      <c r="CM377" s="384">
        <f t="shared" si="833"/>
        <v>0</v>
      </c>
      <c r="CN377" s="385">
        <f t="shared" si="844"/>
        <v>0</v>
      </c>
      <c r="CO377" s="385">
        <f t="shared" ref="CO377:CW378" si="935">AO377</f>
        <v>66</v>
      </c>
      <c r="CP377" s="385">
        <f t="shared" si="935"/>
        <v>7</v>
      </c>
      <c r="CQ377" s="385">
        <f t="shared" si="935"/>
        <v>0</v>
      </c>
      <c r="CR377" s="385">
        <f t="shared" si="935"/>
        <v>0</v>
      </c>
      <c r="CS377" s="385">
        <f t="shared" si="935"/>
        <v>0</v>
      </c>
      <c r="CT377" s="385">
        <f t="shared" si="935"/>
        <v>0</v>
      </c>
      <c r="CU377" s="385">
        <f t="shared" si="935"/>
        <v>0</v>
      </c>
      <c r="CV377" s="385">
        <f t="shared" si="935"/>
        <v>0</v>
      </c>
      <c r="CW377" s="385">
        <f t="shared" si="935"/>
        <v>0</v>
      </c>
      <c r="CX377" s="386">
        <f t="shared" si="887"/>
        <v>0</v>
      </c>
      <c r="CY377" s="3"/>
      <c r="CZ377" s="586"/>
      <c r="DA377" s="582">
        <v>418</v>
      </c>
      <c r="DB377" s="391">
        <v>151</v>
      </c>
      <c r="DC377" s="576">
        <v>272</v>
      </c>
      <c r="DD377" s="389">
        <v>0</v>
      </c>
      <c r="DE377" s="390">
        <v>1</v>
      </c>
      <c r="DF377" s="390">
        <v>0</v>
      </c>
      <c r="DG377" s="390">
        <v>0</v>
      </c>
      <c r="DH377" s="390">
        <f t="shared" si="845"/>
        <v>0</v>
      </c>
      <c r="DI377" s="390"/>
      <c r="DJ377" s="390"/>
      <c r="DK377" s="390"/>
      <c r="DL377" s="390"/>
      <c r="DM377" s="390"/>
      <c r="DN377" s="390"/>
      <c r="DO377" s="390"/>
      <c r="DP377" s="391">
        <f t="shared" si="846"/>
        <v>1</v>
      </c>
      <c r="DQ377" s="376"/>
      <c r="DR377" s="376"/>
      <c r="DS377" s="385">
        <v>0</v>
      </c>
      <c r="DT377" s="385">
        <v>0</v>
      </c>
      <c r="DU377" s="385">
        <v>0</v>
      </c>
      <c r="DV377" s="385">
        <v>0</v>
      </c>
      <c r="DW377" s="385">
        <v>0</v>
      </c>
      <c r="DX377" s="385">
        <v>0</v>
      </c>
      <c r="DY377" s="385" t="s">
        <v>2733</v>
      </c>
      <c r="DZ377" s="14">
        <v>142785</v>
      </c>
      <c r="EA377" s="426"/>
      <c r="EB377" s="398">
        <v>20</v>
      </c>
      <c r="EC377" s="398" t="s">
        <v>1567</v>
      </c>
      <c r="ED377" s="398" t="s">
        <v>1370</v>
      </c>
      <c r="EF377" s="601">
        <f t="shared" si="847"/>
        <v>30</v>
      </c>
      <c r="EG377" s="597">
        <f t="shared" si="848"/>
        <v>1</v>
      </c>
      <c r="EI377" s="605">
        <f t="shared" si="888"/>
        <v>1</v>
      </c>
    </row>
    <row r="378" spans="1:139" s="372" customFormat="1" ht="16.149999999999999" customHeight="1">
      <c r="A378" s="573" t="s">
        <v>1246</v>
      </c>
      <c r="B378" s="530" t="s">
        <v>1683</v>
      </c>
      <c r="C378" s="530" t="s">
        <v>753</v>
      </c>
      <c r="D378" s="393" t="s">
        <v>175</v>
      </c>
      <c r="E378" s="393" t="s">
        <v>754</v>
      </c>
      <c r="F378" s="396"/>
      <c r="G378" s="395" t="s">
        <v>500</v>
      </c>
      <c r="H378" s="393" t="s">
        <v>107</v>
      </c>
      <c r="I378" s="393" t="s">
        <v>752</v>
      </c>
      <c r="J378" s="393" t="s">
        <v>48</v>
      </c>
      <c r="K378" s="393"/>
      <c r="L378" s="393" t="s">
        <v>47</v>
      </c>
      <c r="M378" s="396"/>
      <c r="N378" s="392">
        <v>45036</v>
      </c>
      <c r="O378" s="408">
        <v>3</v>
      </c>
      <c r="P378" s="14">
        <v>151343</v>
      </c>
      <c r="Q378" s="14">
        <v>151343</v>
      </c>
      <c r="R378" s="576">
        <v>158</v>
      </c>
      <c r="S378" s="391">
        <v>12</v>
      </c>
      <c r="T378" s="382">
        <v>0</v>
      </c>
      <c r="U378" s="382">
        <v>2</v>
      </c>
      <c r="V378" s="423">
        <v>0</v>
      </c>
      <c r="W378" s="1882">
        <v>2</v>
      </c>
      <c r="X378" s="382">
        <f t="shared" si="850"/>
        <v>0</v>
      </c>
      <c r="Y378" s="423">
        <v>0</v>
      </c>
      <c r="Z378" s="1882">
        <v>0</v>
      </c>
      <c r="AA378" s="382">
        <f t="shared" si="834"/>
        <v>0</v>
      </c>
      <c r="AB378" s="423">
        <v>0</v>
      </c>
      <c r="AC378" s="1882">
        <v>0</v>
      </c>
      <c r="AD378" s="569">
        <v>1.875</v>
      </c>
      <c r="AE378" s="569">
        <v>1.875</v>
      </c>
      <c r="AF378" s="382">
        <f t="shared" si="931"/>
        <v>35.5</v>
      </c>
      <c r="AG378" s="382">
        <f t="shared" si="931"/>
        <v>20</v>
      </c>
      <c r="AH378" s="382">
        <f t="shared" si="931"/>
        <v>0</v>
      </c>
      <c r="AI378" s="382">
        <f t="shared" si="931"/>
        <v>0</v>
      </c>
      <c r="AJ378" s="382">
        <f t="shared" si="931"/>
        <v>0</v>
      </c>
      <c r="AK378" s="382">
        <f t="shared" si="932"/>
        <v>0</v>
      </c>
      <c r="AL378" s="382">
        <f t="shared" si="932"/>
        <v>0</v>
      </c>
      <c r="AM378" s="382">
        <f t="shared" si="932"/>
        <v>0</v>
      </c>
      <c r="AN378" s="453">
        <f>IF($AD378&lt;=1,$AD378*BO378,IF($AD378&lt;=2,BO378+(($AD378-1)*BP378),BO378+BP378+BQ378))</f>
        <v>0</v>
      </c>
      <c r="AO378" s="457">
        <f t="shared" si="933"/>
        <v>36</v>
      </c>
      <c r="AP378" s="455">
        <f t="shared" si="934"/>
        <v>2</v>
      </c>
      <c r="AQ378" s="383">
        <f t="shared" si="934"/>
        <v>0</v>
      </c>
      <c r="AR378" s="383">
        <f t="shared" si="934"/>
        <v>0</v>
      </c>
      <c r="AS378" s="383">
        <f t="shared" si="934"/>
        <v>0</v>
      </c>
      <c r="AT378" s="383">
        <f t="shared" si="934"/>
        <v>0</v>
      </c>
      <c r="AU378" s="383">
        <f t="shared" si="934"/>
        <v>0</v>
      </c>
      <c r="AV378" s="383">
        <f t="shared" si="934"/>
        <v>0</v>
      </c>
      <c r="AW378" s="383">
        <f t="shared" si="934"/>
        <v>0</v>
      </c>
      <c r="AX378" s="383">
        <f t="shared" si="835"/>
        <v>2</v>
      </c>
      <c r="AY378" s="383">
        <v>36</v>
      </c>
      <c r="AZ378" s="383">
        <f t="shared" si="849"/>
        <v>0</v>
      </c>
      <c r="BA378" s="382">
        <f t="shared" si="836"/>
        <v>0</v>
      </c>
      <c r="BB378" s="423">
        <v>0</v>
      </c>
      <c r="BC378" s="506">
        <f t="shared" si="829"/>
        <v>2</v>
      </c>
      <c r="BD378" s="382">
        <f t="shared" si="830"/>
        <v>0</v>
      </c>
      <c r="BE378" s="453">
        <f t="shared" si="831"/>
        <v>0</v>
      </c>
      <c r="BF378" s="382">
        <f t="shared" si="837"/>
        <v>-38</v>
      </c>
      <c r="BG378" s="1882">
        <v>18</v>
      </c>
      <c r="BH378" s="1882">
        <v>20</v>
      </c>
      <c r="BI378" s="1882">
        <v>0</v>
      </c>
      <c r="BJ378" s="1882">
        <v>0</v>
      </c>
      <c r="BK378" s="1882">
        <v>0</v>
      </c>
      <c r="BL378" s="1882">
        <v>0</v>
      </c>
      <c r="BM378" s="1882">
        <v>0</v>
      </c>
      <c r="BN378" s="1882">
        <v>0</v>
      </c>
      <c r="BO378" s="1882">
        <v>0</v>
      </c>
      <c r="BP378" s="1882">
        <v>0</v>
      </c>
      <c r="BQ378" s="1882">
        <v>32</v>
      </c>
      <c r="BR378" s="1882">
        <v>34</v>
      </c>
      <c r="BS378" s="1882">
        <v>36</v>
      </c>
      <c r="BT378" s="13"/>
      <c r="BU378" s="384">
        <f t="shared" si="838"/>
        <v>1</v>
      </c>
      <c r="BV378" s="385">
        <f t="shared" si="839"/>
        <v>0</v>
      </c>
      <c r="BW378" s="386">
        <f t="shared" si="840"/>
        <v>0</v>
      </c>
      <c r="BX378" s="3"/>
      <c r="BY378" s="387">
        <f t="shared" si="832"/>
        <v>2</v>
      </c>
      <c r="BZ378" s="382">
        <f t="shared" si="841"/>
        <v>0</v>
      </c>
      <c r="CA378" s="382">
        <f t="shared" si="842"/>
        <v>0</v>
      </c>
      <c r="CB378" s="382">
        <f t="shared" si="843"/>
        <v>36</v>
      </c>
      <c r="CC378" s="382">
        <f t="shared" si="921"/>
        <v>20</v>
      </c>
      <c r="CD378" s="382">
        <f t="shared" si="922"/>
        <v>0</v>
      </c>
      <c r="CE378" s="382">
        <f t="shared" si="923"/>
        <v>0</v>
      </c>
      <c r="CF378" s="382">
        <f t="shared" si="924"/>
        <v>0</v>
      </c>
      <c r="CG378" s="382">
        <f t="shared" si="925"/>
        <v>0</v>
      </c>
      <c r="CH378" s="382">
        <f t="shared" si="926"/>
        <v>0</v>
      </c>
      <c r="CI378" s="382">
        <f t="shared" si="927"/>
        <v>0</v>
      </c>
      <c r="CJ378" s="382">
        <f t="shared" si="928"/>
        <v>0</v>
      </c>
      <c r="CK378" s="388">
        <f t="shared" si="929"/>
        <v>0</v>
      </c>
      <c r="CL378" s="3"/>
      <c r="CM378" s="384">
        <f t="shared" si="833"/>
        <v>0</v>
      </c>
      <c r="CN378" s="385">
        <f t="shared" si="844"/>
        <v>0</v>
      </c>
      <c r="CO378" s="385">
        <f t="shared" si="935"/>
        <v>36</v>
      </c>
      <c r="CP378" s="385">
        <f t="shared" si="935"/>
        <v>2</v>
      </c>
      <c r="CQ378" s="385">
        <f t="shared" si="935"/>
        <v>0</v>
      </c>
      <c r="CR378" s="385">
        <f t="shared" si="935"/>
        <v>0</v>
      </c>
      <c r="CS378" s="385">
        <f t="shared" si="935"/>
        <v>0</v>
      </c>
      <c r="CT378" s="385">
        <f t="shared" si="935"/>
        <v>0</v>
      </c>
      <c r="CU378" s="385">
        <f t="shared" si="935"/>
        <v>0</v>
      </c>
      <c r="CV378" s="385">
        <f t="shared" si="935"/>
        <v>0</v>
      </c>
      <c r="CW378" s="385">
        <f t="shared" si="935"/>
        <v>0</v>
      </c>
      <c r="CX378" s="386">
        <f t="shared" si="887"/>
        <v>0</v>
      </c>
      <c r="CY378" s="3"/>
      <c r="CZ378" s="586"/>
      <c r="DA378" s="582">
        <v>62</v>
      </c>
      <c r="DB378" s="391">
        <v>73</v>
      </c>
      <c r="DC378" s="576">
        <v>158</v>
      </c>
      <c r="DD378" s="389">
        <v>0</v>
      </c>
      <c r="DE378" s="390">
        <v>0</v>
      </c>
      <c r="DF378" s="390">
        <v>12</v>
      </c>
      <c r="DG378" s="390">
        <v>0</v>
      </c>
      <c r="DH378" s="390">
        <f t="shared" si="845"/>
        <v>0</v>
      </c>
      <c r="DI378" s="390"/>
      <c r="DJ378" s="390"/>
      <c r="DK378" s="390"/>
      <c r="DL378" s="390"/>
      <c r="DM378" s="390"/>
      <c r="DN378" s="390"/>
      <c r="DO378" s="390"/>
      <c r="DP378" s="391">
        <f t="shared" si="846"/>
        <v>12</v>
      </c>
      <c r="DQ378" s="376"/>
      <c r="DR378" s="376"/>
      <c r="DS378" s="385">
        <v>0</v>
      </c>
      <c r="DT378" s="385">
        <v>0</v>
      </c>
      <c r="DU378" s="385">
        <v>0</v>
      </c>
      <c r="DV378" s="385">
        <v>0</v>
      </c>
      <c r="DW378" s="385">
        <v>0</v>
      </c>
      <c r="DX378" s="385">
        <v>0</v>
      </c>
      <c r="DY378" s="385" t="s">
        <v>2733</v>
      </c>
      <c r="DZ378" s="14">
        <v>151343</v>
      </c>
      <c r="EA378" s="426"/>
      <c r="EB378" s="398">
        <v>20</v>
      </c>
      <c r="EC378" s="398" t="s">
        <v>1567</v>
      </c>
      <c r="ED378" s="398" t="s">
        <v>1370</v>
      </c>
      <c r="EF378" s="601">
        <f t="shared" si="847"/>
        <v>30</v>
      </c>
      <c r="EG378" s="597">
        <f t="shared" si="848"/>
        <v>2</v>
      </c>
      <c r="EI378" s="605">
        <f t="shared" si="888"/>
        <v>2</v>
      </c>
    </row>
    <row r="379" spans="1:139" s="372" customFormat="1" ht="16.149999999999999" hidden="1" customHeight="1">
      <c r="A379" s="573" t="s">
        <v>1510</v>
      </c>
      <c r="B379" s="407" t="s">
        <v>1424</v>
      </c>
      <c r="C379" s="530" t="s">
        <v>1424</v>
      </c>
      <c r="D379" s="393" t="s">
        <v>51</v>
      </c>
      <c r="E379" s="393" t="s">
        <v>1436</v>
      </c>
      <c r="F379" s="393" t="s">
        <v>905</v>
      </c>
      <c r="G379" s="393">
        <v>101</v>
      </c>
      <c r="H379" s="393" t="s">
        <v>47</v>
      </c>
      <c r="I379" s="393" t="s">
        <v>759</v>
      </c>
      <c r="J379" s="393" t="s">
        <v>131</v>
      </c>
      <c r="K379" s="393" t="s">
        <v>2146</v>
      </c>
      <c r="L379" s="393" t="s">
        <v>2130</v>
      </c>
      <c r="M379" s="396"/>
      <c r="N379" s="392">
        <v>44740</v>
      </c>
      <c r="O379" s="408">
        <v>3</v>
      </c>
      <c r="P379" s="14">
        <v>192927</v>
      </c>
      <c r="Q379" s="14">
        <v>192927</v>
      </c>
      <c r="R379" s="576">
        <v>8</v>
      </c>
      <c r="S379" s="391">
        <v>2</v>
      </c>
      <c r="T379" s="382">
        <v>0</v>
      </c>
      <c r="U379" s="382">
        <v>6</v>
      </c>
      <c r="V379" s="423">
        <v>0</v>
      </c>
      <c r="W379" s="1882">
        <v>2</v>
      </c>
      <c r="X379" s="382">
        <f t="shared" si="850"/>
        <v>4</v>
      </c>
      <c r="Y379" s="423">
        <v>0</v>
      </c>
      <c r="Z379" s="1882">
        <v>2</v>
      </c>
      <c r="AA379" s="382">
        <f t="shared" si="834"/>
        <v>2</v>
      </c>
      <c r="AB379" s="423">
        <v>0</v>
      </c>
      <c r="AC379" s="1882">
        <v>0</v>
      </c>
      <c r="AD379" s="569">
        <v>1.875</v>
      </c>
      <c r="AE379" s="569">
        <v>1.875</v>
      </c>
      <c r="AF379" s="382">
        <f t="shared" ref="AF379:AF410" si="936">IF($AD379&lt;=1,$AD379*BI379,IF($AD379&lt;=2,BI379+(($AD379-1)*BJ379),BI379+BJ379+BK379))</f>
        <v>2.75</v>
      </c>
      <c r="AG379" s="382">
        <f t="shared" ref="AG379:AG410" si="937">IF($AD379&lt;=1,$AD379*BJ379,IF($AD379&lt;=2,BJ379+(($AD379-1)*BK379),BJ379+BK379+BL379))</f>
        <v>2.875</v>
      </c>
      <c r="AH379" s="382">
        <f t="shared" ref="AH379:AH410" si="938">IF($AD379&lt;=1,$AD379*BK379,IF($AD379&lt;=2,BK379+(($AD379-1)*BL379),BK379+BL379+BM379))</f>
        <v>1.875</v>
      </c>
      <c r="AI379" s="382">
        <f t="shared" ref="AI379:AI410" si="939">IF($AD379&lt;=1,$AD379*BL379,IF($AD379&lt;=2,BL379+(($AD379-1)*BM379),BL379+BM379+BN379))</f>
        <v>1.875</v>
      </c>
      <c r="AJ379" s="382">
        <f t="shared" ref="AJ379:AJ410" si="940">IF($AD379&lt;=1,$AD379*BM379,IF($AD379&lt;=2,BM379+(($AD379-1)*BN379),BM379+BN379+BO379))</f>
        <v>1.875</v>
      </c>
      <c r="AK379" s="382">
        <f t="shared" ref="AK379:AK410" si="941">IF($AE379&lt;=1,$AE379*BN379,IF($AE379&lt;=2,BN379+(($AE379-1)*BO379),BN379+BO379+BP379))</f>
        <v>1.875</v>
      </c>
      <c r="AL379" s="382">
        <f t="shared" ref="AL379:AL410" si="942">IF($AE379&lt;=1,$AE379*BO379,IF($AE379&lt;=2,BO379+(($AE379-1)*BP379),BO379+BP379+BQ379))</f>
        <v>2.75</v>
      </c>
      <c r="AM379" s="382">
        <f t="shared" ref="AM379:AM410" si="943">IF($AE379&lt;=1,$AE379*BP379,IF($AE379&lt;=2,BP379+(($AE379-1)*BQ379),BP379+BQ379+BR379))</f>
        <v>3.75</v>
      </c>
      <c r="AN379" s="453">
        <f t="shared" ref="AN379:AN410" si="944">IF($AD379&lt;=1,$AD379*BQ379,IF($AD379&lt;=2,BQ379+(($AD379-1)*BR379),BQ379+BR379+BS379))</f>
        <v>3.75</v>
      </c>
      <c r="AO379" s="457">
        <f t="shared" ref="AO379:AO410" si="945">ROUND(IF(CC379-BH379-AF379&gt;0,0,AF379+BH379-CC379),0)</f>
        <v>2</v>
      </c>
      <c r="AP379" s="455">
        <f t="shared" ref="AP379:AP410" si="946">ROUND(IF(CD379-BI379-AG379&gt;0,0,AG379+BI379-CD379),0)</f>
        <v>1</v>
      </c>
      <c r="AQ379" s="383">
        <f t="shared" ref="AQ379:AQ410" si="947">ROUND(IF(CE379-BJ379-AH379&gt;0,0,AH379+BJ379-CE379),0)</f>
        <v>1</v>
      </c>
      <c r="AR379" s="383">
        <f t="shared" ref="AR379:AR410" si="948">ROUND(IF(CF379-BK379-AI379&gt;0,0,AI379+BK379-CF379),0)</f>
        <v>1</v>
      </c>
      <c r="AS379" s="383">
        <f t="shared" ref="AS379:AS410" si="949">ROUND(IF(CG379-BL379-AJ379&gt;0,0,AJ379+BL379-CG379),0)</f>
        <v>1</v>
      </c>
      <c r="AT379" s="383">
        <f t="shared" ref="AT379:AT410" si="950">ROUND(IF(CH379-BM379-AK379&gt;0,0,AK379+BM379-CH379),0)</f>
        <v>1</v>
      </c>
      <c r="AU379" s="383">
        <f t="shared" ref="AU379:AU410" si="951">ROUND(IF(CI379-BN379-AL379&gt;0,0,AL379+BN379-CI379),0)</f>
        <v>2</v>
      </c>
      <c r="AV379" s="383">
        <f t="shared" ref="AV379:AV410" si="952">ROUND(IF(CJ379-BO379-AM379&gt;0,0,AM379+BO379-CJ379),0)</f>
        <v>2</v>
      </c>
      <c r="AW379" s="383">
        <f t="shared" ref="AW379:AW410" si="953">ROUND(IF(CK379-BP379-AN379&gt;0,0,AN379+BP379-CK379),0)</f>
        <v>2</v>
      </c>
      <c r="AX379" s="383">
        <f t="shared" si="835"/>
        <v>6</v>
      </c>
      <c r="AY379" s="383">
        <v>2</v>
      </c>
      <c r="AZ379" s="383">
        <f t="shared" si="849"/>
        <v>0</v>
      </c>
      <c r="BA379" s="382">
        <f t="shared" si="836"/>
        <v>2</v>
      </c>
      <c r="BB379" s="423">
        <v>0</v>
      </c>
      <c r="BC379" s="506">
        <f t="shared" si="829"/>
        <v>2</v>
      </c>
      <c r="BD379" s="382">
        <f t="shared" si="830"/>
        <v>2</v>
      </c>
      <c r="BE379" s="453">
        <f t="shared" si="831"/>
        <v>0</v>
      </c>
      <c r="BF379" s="382">
        <f t="shared" si="837"/>
        <v>0</v>
      </c>
      <c r="BG379" s="1882">
        <v>0</v>
      </c>
      <c r="BH379" s="1882">
        <v>1</v>
      </c>
      <c r="BI379" s="1882">
        <v>1</v>
      </c>
      <c r="BJ379" s="1882">
        <v>2</v>
      </c>
      <c r="BK379" s="1882">
        <v>1</v>
      </c>
      <c r="BL379" s="1882">
        <v>1</v>
      </c>
      <c r="BM379" s="1882">
        <v>1</v>
      </c>
      <c r="BN379" s="1882">
        <v>1</v>
      </c>
      <c r="BO379" s="1882">
        <v>1</v>
      </c>
      <c r="BP379" s="1882">
        <v>2</v>
      </c>
      <c r="BQ379" s="1882">
        <v>2</v>
      </c>
      <c r="BR379" s="1882">
        <v>2</v>
      </c>
      <c r="BS379" s="1882">
        <v>2</v>
      </c>
      <c r="BT379" s="13"/>
      <c r="BU379" s="384">
        <f t="shared" si="838"/>
        <v>4.5</v>
      </c>
      <c r="BV379" s="385">
        <f t="shared" si="839"/>
        <v>6</v>
      </c>
      <c r="BW379" s="386">
        <f t="shared" si="840"/>
        <v>6</v>
      </c>
      <c r="BX379" s="3"/>
      <c r="BY379" s="387">
        <f t="shared" si="832"/>
        <v>6</v>
      </c>
      <c r="BZ379" s="382">
        <f t="shared" si="841"/>
        <v>4</v>
      </c>
      <c r="CA379" s="382">
        <f t="shared" si="842"/>
        <v>2</v>
      </c>
      <c r="CB379" s="382">
        <f t="shared" si="843"/>
        <v>2</v>
      </c>
      <c r="CC379" s="382">
        <f t="shared" si="921"/>
        <v>2</v>
      </c>
      <c r="CD379" s="382">
        <f t="shared" si="922"/>
        <v>3</v>
      </c>
      <c r="CE379" s="382">
        <f t="shared" si="923"/>
        <v>3</v>
      </c>
      <c r="CF379" s="382">
        <f t="shared" si="924"/>
        <v>2</v>
      </c>
      <c r="CG379" s="382">
        <f t="shared" si="925"/>
        <v>2</v>
      </c>
      <c r="CH379" s="382">
        <f t="shared" si="926"/>
        <v>2</v>
      </c>
      <c r="CI379" s="382">
        <f t="shared" si="927"/>
        <v>2</v>
      </c>
      <c r="CJ379" s="382">
        <f t="shared" si="928"/>
        <v>3</v>
      </c>
      <c r="CK379" s="388">
        <f t="shared" si="929"/>
        <v>4</v>
      </c>
      <c r="CL379" s="3"/>
      <c r="CM379" s="384">
        <f t="shared" si="833"/>
        <v>0</v>
      </c>
      <c r="CN379" s="385">
        <f t="shared" si="844"/>
        <v>0</v>
      </c>
      <c r="CO379" s="385">
        <f t="shared" ref="CO379:CO410" si="954">AB379</f>
        <v>0</v>
      </c>
      <c r="CP379" s="385">
        <f t="shared" ref="CP379:CP441" si="955">BB379</f>
        <v>0</v>
      </c>
      <c r="CQ379" s="385">
        <f t="shared" ref="CQ379:CQ410" si="956">AO379</f>
        <v>2</v>
      </c>
      <c r="CR379" s="385">
        <f t="shared" ref="CR379:CR410" si="957">AP379</f>
        <v>1</v>
      </c>
      <c r="CS379" s="385">
        <f t="shared" ref="CS379:CS410" si="958">AQ379</f>
        <v>1</v>
      </c>
      <c r="CT379" s="385">
        <f t="shared" ref="CT379:CT410" si="959">AR379</f>
        <v>1</v>
      </c>
      <c r="CU379" s="385">
        <f t="shared" ref="CU379:CU410" si="960">AS379</f>
        <v>1</v>
      </c>
      <c r="CV379" s="385">
        <f t="shared" ref="CV379:CV410" si="961">AT379</f>
        <v>1</v>
      </c>
      <c r="CW379" s="385">
        <f t="shared" ref="CW379:CW410" si="962">AU379</f>
        <v>2</v>
      </c>
      <c r="CX379" s="386">
        <f t="shared" ref="CX379:CX410" si="963">AV379</f>
        <v>2</v>
      </c>
      <c r="CY379" s="3"/>
      <c r="CZ379" s="586">
        <v>0</v>
      </c>
      <c r="DA379" s="582">
        <v>0</v>
      </c>
      <c r="DB379" s="391">
        <v>18</v>
      </c>
      <c r="DC379" s="576">
        <v>8</v>
      </c>
      <c r="DD379" s="389">
        <v>0</v>
      </c>
      <c r="DE379" s="390">
        <v>0</v>
      </c>
      <c r="DF379" s="390">
        <v>2</v>
      </c>
      <c r="DG379" s="390">
        <v>0</v>
      </c>
      <c r="DH379" s="390">
        <f t="shared" si="845"/>
        <v>0</v>
      </c>
      <c r="DI379" s="390"/>
      <c r="DJ379" s="390"/>
      <c r="DK379" s="390"/>
      <c r="DL379" s="390"/>
      <c r="DM379" s="390"/>
      <c r="DN379" s="390"/>
      <c r="DO379" s="390"/>
      <c r="DP379" s="391">
        <f t="shared" si="846"/>
        <v>2</v>
      </c>
      <c r="DQ379" s="376"/>
      <c r="DR379" s="376"/>
      <c r="DS379" s="385">
        <v>1</v>
      </c>
      <c r="DT379" s="385">
        <v>1</v>
      </c>
      <c r="DU379" s="385">
        <v>1576</v>
      </c>
      <c r="DV379" s="385" t="s">
        <v>2620</v>
      </c>
      <c r="DW379" s="385">
        <v>73</v>
      </c>
      <c r="DX379" s="385" t="s">
        <v>2693</v>
      </c>
      <c r="DY379" s="385">
        <v>0</v>
      </c>
      <c r="DZ379" s="14">
        <v>192927</v>
      </c>
      <c r="EA379" s="426"/>
      <c r="EB379" s="398">
        <v>20</v>
      </c>
      <c r="EC379" s="398" t="s">
        <v>1369</v>
      </c>
      <c r="ED379" s="398" t="s">
        <v>1370</v>
      </c>
      <c r="EF379" s="601">
        <f t="shared" si="847"/>
        <v>90</v>
      </c>
      <c r="EG379" s="597">
        <f t="shared" si="848"/>
        <v>2</v>
      </c>
      <c r="EI379" s="605">
        <f t="shared" si="888"/>
        <v>6</v>
      </c>
    </row>
    <row r="380" spans="1:139" s="372" customFormat="1" ht="16.149999999999999" hidden="1" customHeight="1">
      <c r="A380" s="573" t="s">
        <v>1246</v>
      </c>
      <c r="B380" s="409" t="s">
        <v>755</v>
      </c>
      <c r="C380" s="410" t="s">
        <v>755</v>
      </c>
      <c r="D380" s="394" t="s">
        <v>756</v>
      </c>
      <c r="E380" s="394" t="s">
        <v>757</v>
      </c>
      <c r="F380" s="394"/>
      <c r="G380" s="397" t="s">
        <v>758</v>
      </c>
      <c r="H380" s="394" t="s">
        <v>47</v>
      </c>
      <c r="I380" s="394" t="s">
        <v>759</v>
      </c>
      <c r="J380" s="394" t="s">
        <v>131</v>
      </c>
      <c r="K380" s="393">
        <v>0</v>
      </c>
      <c r="L380" s="393" t="s">
        <v>2130</v>
      </c>
      <c r="M380" s="396"/>
      <c r="N380" s="524" t="s">
        <v>2156</v>
      </c>
      <c r="O380" s="408">
        <v>3</v>
      </c>
      <c r="P380" s="14">
        <v>0</v>
      </c>
      <c r="Q380" s="14">
        <v>0</v>
      </c>
      <c r="R380" s="576">
        <v>9</v>
      </c>
      <c r="S380" s="391">
        <v>12</v>
      </c>
      <c r="T380" s="382">
        <v>0</v>
      </c>
      <c r="U380" s="382">
        <v>22</v>
      </c>
      <c r="V380" s="423">
        <v>0</v>
      </c>
      <c r="W380" s="1882">
        <v>0</v>
      </c>
      <c r="X380" s="382">
        <f t="shared" si="850"/>
        <v>22</v>
      </c>
      <c r="Y380" s="423">
        <v>0</v>
      </c>
      <c r="Z380" s="1882">
        <v>0</v>
      </c>
      <c r="AA380" s="382">
        <f t="shared" si="834"/>
        <v>22</v>
      </c>
      <c r="AB380" s="423">
        <v>0</v>
      </c>
      <c r="AC380" s="1882">
        <v>0</v>
      </c>
      <c r="AD380" s="569">
        <v>1.875</v>
      </c>
      <c r="AE380" s="569">
        <v>1.875</v>
      </c>
      <c r="AF380" s="382">
        <f t="shared" si="936"/>
        <v>0</v>
      </c>
      <c r="AG380" s="382">
        <f t="shared" si="937"/>
        <v>0</v>
      </c>
      <c r="AH380" s="382">
        <f t="shared" si="938"/>
        <v>0</v>
      </c>
      <c r="AI380" s="382">
        <f t="shared" si="939"/>
        <v>0</v>
      </c>
      <c r="AJ380" s="382">
        <f t="shared" si="940"/>
        <v>0</v>
      </c>
      <c r="AK380" s="382">
        <f t="shared" si="941"/>
        <v>0</v>
      </c>
      <c r="AL380" s="382">
        <f t="shared" si="942"/>
        <v>0</v>
      </c>
      <c r="AM380" s="382">
        <f t="shared" si="943"/>
        <v>0</v>
      </c>
      <c r="AN380" s="453">
        <f t="shared" si="944"/>
        <v>0</v>
      </c>
      <c r="AO380" s="457">
        <f t="shared" si="945"/>
        <v>0</v>
      </c>
      <c r="AP380" s="455">
        <f t="shared" si="946"/>
        <v>0</v>
      </c>
      <c r="AQ380" s="383">
        <f t="shared" si="947"/>
        <v>0</v>
      </c>
      <c r="AR380" s="383">
        <f t="shared" si="948"/>
        <v>0</v>
      </c>
      <c r="AS380" s="383">
        <f t="shared" si="949"/>
        <v>0</v>
      </c>
      <c r="AT380" s="383">
        <f t="shared" si="950"/>
        <v>0</v>
      </c>
      <c r="AU380" s="383">
        <f t="shared" si="951"/>
        <v>0</v>
      </c>
      <c r="AV380" s="383">
        <f t="shared" si="952"/>
        <v>0</v>
      </c>
      <c r="AW380" s="383">
        <f t="shared" si="953"/>
        <v>0</v>
      </c>
      <c r="AX380" s="383">
        <f t="shared" si="835"/>
        <v>22</v>
      </c>
      <c r="AY380" s="383">
        <v>0</v>
      </c>
      <c r="AZ380" s="383">
        <f t="shared" si="849"/>
        <v>0</v>
      </c>
      <c r="BA380" s="382">
        <f t="shared" si="836"/>
        <v>22</v>
      </c>
      <c r="BB380" s="423">
        <v>0</v>
      </c>
      <c r="BC380" s="506">
        <f t="shared" si="829"/>
        <v>0</v>
      </c>
      <c r="BD380" s="382">
        <f t="shared" si="830"/>
        <v>0</v>
      </c>
      <c r="BE380" s="453">
        <f t="shared" si="831"/>
        <v>0</v>
      </c>
      <c r="BF380" s="382">
        <f t="shared" si="837"/>
        <v>0</v>
      </c>
      <c r="BG380" s="1882">
        <v>0</v>
      </c>
      <c r="BH380" s="1882">
        <v>22</v>
      </c>
      <c r="BI380" s="1882">
        <v>0</v>
      </c>
      <c r="BJ380" s="1882">
        <v>0</v>
      </c>
      <c r="BK380" s="1882">
        <v>0</v>
      </c>
      <c r="BL380" s="1882">
        <v>0</v>
      </c>
      <c r="BM380" s="1882">
        <v>0</v>
      </c>
      <c r="BN380" s="1882">
        <v>0</v>
      </c>
      <c r="BO380" s="1882">
        <v>0</v>
      </c>
      <c r="BP380" s="1882">
        <v>0</v>
      </c>
      <c r="BQ380" s="1882">
        <v>0</v>
      </c>
      <c r="BR380" s="1882">
        <v>0</v>
      </c>
      <c r="BS380" s="1882">
        <v>0</v>
      </c>
      <c r="BT380" s="13"/>
      <c r="BU380" s="384">
        <f t="shared" si="838"/>
        <v>0</v>
      </c>
      <c r="BV380" s="385">
        <f t="shared" si="839"/>
        <v>0</v>
      </c>
      <c r="BW380" s="386">
        <f t="shared" si="840"/>
        <v>3</v>
      </c>
      <c r="BX380" s="3"/>
      <c r="BY380" s="387">
        <f t="shared" si="832"/>
        <v>22</v>
      </c>
      <c r="BZ380" s="382">
        <f t="shared" si="841"/>
        <v>22</v>
      </c>
      <c r="CA380" s="382">
        <f t="shared" si="842"/>
        <v>22</v>
      </c>
      <c r="CB380" s="382">
        <f t="shared" si="843"/>
        <v>22</v>
      </c>
      <c r="CC380" s="382">
        <f t="shared" si="921"/>
        <v>22</v>
      </c>
      <c r="CD380" s="382">
        <f t="shared" si="922"/>
        <v>0</v>
      </c>
      <c r="CE380" s="382">
        <f t="shared" si="923"/>
        <v>0</v>
      </c>
      <c r="CF380" s="382">
        <f t="shared" si="924"/>
        <v>0</v>
      </c>
      <c r="CG380" s="382">
        <f t="shared" si="925"/>
        <v>0</v>
      </c>
      <c r="CH380" s="382">
        <f t="shared" si="926"/>
        <v>0</v>
      </c>
      <c r="CI380" s="382">
        <f t="shared" si="927"/>
        <v>0</v>
      </c>
      <c r="CJ380" s="382">
        <f t="shared" si="928"/>
        <v>0</v>
      </c>
      <c r="CK380" s="388">
        <f t="shared" si="929"/>
        <v>0</v>
      </c>
      <c r="CL380" s="3"/>
      <c r="CM380" s="384">
        <f t="shared" si="833"/>
        <v>0</v>
      </c>
      <c r="CN380" s="385">
        <f t="shared" si="844"/>
        <v>0</v>
      </c>
      <c r="CO380" s="385">
        <f t="shared" si="954"/>
        <v>0</v>
      </c>
      <c r="CP380" s="385">
        <f t="shared" si="955"/>
        <v>0</v>
      </c>
      <c r="CQ380" s="385">
        <f t="shared" si="956"/>
        <v>0</v>
      </c>
      <c r="CR380" s="385">
        <f t="shared" si="957"/>
        <v>0</v>
      </c>
      <c r="CS380" s="385">
        <f t="shared" si="958"/>
        <v>0</v>
      </c>
      <c r="CT380" s="385">
        <f t="shared" si="959"/>
        <v>0</v>
      </c>
      <c r="CU380" s="385">
        <f t="shared" si="960"/>
        <v>0</v>
      </c>
      <c r="CV380" s="385">
        <f t="shared" si="961"/>
        <v>0</v>
      </c>
      <c r="CW380" s="385">
        <f t="shared" si="962"/>
        <v>0</v>
      </c>
      <c r="CX380" s="386">
        <f t="shared" si="963"/>
        <v>0</v>
      </c>
      <c r="CY380" s="3"/>
      <c r="CZ380" s="586">
        <v>2</v>
      </c>
      <c r="DA380" s="582">
        <v>19</v>
      </c>
      <c r="DB380" s="391">
        <v>50</v>
      </c>
      <c r="DC380" s="576">
        <v>9</v>
      </c>
      <c r="DD380" s="389">
        <v>4</v>
      </c>
      <c r="DE380" s="390">
        <v>2</v>
      </c>
      <c r="DF380" s="390">
        <v>2</v>
      </c>
      <c r="DG380" s="390">
        <v>4</v>
      </c>
      <c r="DH380" s="390">
        <f t="shared" si="845"/>
        <v>0</v>
      </c>
      <c r="DI380" s="390"/>
      <c r="DJ380" s="390"/>
      <c r="DK380" s="390"/>
      <c r="DL380" s="390"/>
      <c r="DM380" s="390"/>
      <c r="DN380" s="390"/>
      <c r="DO380" s="390"/>
      <c r="DP380" s="391">
        <f t="shared" si="846"/>
        <v>12</v>
      </c>
      <c r="DQ380" s="376"/>
      <c r="DR380" s="376"/>
      <c r="DS380" s="385">
        <v>4</v>
      </c>
      <c r="DT380" s="385">
        <v>1</v>
      </c>
      <c r="DU380" s="385">
        <v>1603</v>
      </c>
      <c r="DV380" s="385" t="s">
        <v>2620</v>
      </c>
      <c r="DW380" s="385">
        <v>72</v>
      </c>
      <c r="DX380" s="385" t="s">
        <v>2694</v>
      </c>
      <c r="DY380" s="385">
        <v>0</v>
      </c>
      <c r="DZ380" s="14">
        <v>0</v>
      </c>
      <c r="EA380" s="426"/>
      <c r="EB380" s="398">
        <v>19</v>
      </c>
      <c r="EC380" s="398" t="s">
        <v>1369</v>
      </c>
      <c r="ED380" s="398" t="s">
        <v>1370</v>
      </c>
      <c r="EF380" s="601" t="str">
        <f t="shared" si="847"/>
        <v>ok</v>
      </c>
      <c r="EG380" s="597">
        <f t="shared" si="848"/>
        <v>0</v>
      </c>
      <c r="EI380" s="605">
        <f t="shared" si="888"/>
        <v>22</v>
      </c>
    </row>
    <row r="381" spans="1:139" s="372" customFormat="1" ht="16.149999999999999" hidden="1" customHeight="1">
      <c r="A381" s="573" t="s">
        <v>1246</v>
      </c>
      <c r="B381" s="407" t="s">
        <v>1841</v>
      </c>
      <c r="C381" s="407" t="s">
        <v>1841</v>
      </c>
      <c r="D381" s="393" t="s">
        <v>51</v>
      </c>
      <c r="E381" s="393" t="s">
        <v>379</v>
      </c>
      <c r="F381" s="393" t="s">
        <v>1859</v>
      </c>
      <c r="G381" s="395">
        <v>105</v>
      </c>
      <c r="H381" s="393" t="s">
        <v>47</v>
      </c>
      <c r="I381" s="393" t="s">
        <v>759</v>
      </c>
      <c r="J381" s="393" t="s">
        <v>131</v>
      </c>
      <c r="K381" s="608">
        <v>0</v>
      </c>
      <c r="L381" s="608" t="s">
        <v>2130</v>
      </c>
      <c r="M381" s="609" t="s">
        <v>2612</v>
      </c>
      <c r="N381" s="392">
        <v>45299</v>
      </c>
      <c r="O381" s="408">
        <v>3</v>
      </c>
      <c r="P381" s="14">
        <v>0</v>
      </c>
      <c r="Q381" s="14">
        <v>0</v>
      </c>
      <c r="R381" s="576">
        <v>2</v>
      </c>
      <c r="S381" s="391">
        <v>-2</v>
      </c>
      <c r="T381" s="382">
        <v>0</v>
      </c>
      <c r="U381" s="382">
        <v>72</v>
      </c>
      <c r="V381" s="423">
        <v>0</v>
      </c>
      <c r="W381" s="1882">
        <v>14</v>
      </c>
      <c r="X381" s="382">
        <f t="shared" si="850"/>
        <v>58</v>
      </c>
      <c r="Y381" s="423">
        <v>0</v>
      </c>
      <c r="Z381" s="1882">
        <v>14</v>
      </c>
      <c r="AA381" s="382">
        <f t="shared" si="834"/>
        <v>44</v>
      </c>
      <c r="AB381" s="423">
        <v>0</v>
      </c>
      <c r="AC381" s="1882">
        <v>12</v>
      </c>
      <c r="AD381" s="569">
        <v>1.875</v>
      </c>
      <c r="AE381" s="569">
        <v>1.875</v>
      </c>
      <c r="AF381" s="382">
        <f t="shared" si="936"/>
        <v>0</v>
      </c>
      <c r="AG381" s="382">
        <f t="shared" si="937"/>
        <v>0</v>
      </c>
      <c r="AH381" s="382">
        <f t="shared" si="938"/>
        <v>0</v>
      </c>
      <c r="AI381" s="382">
        <f t="shared" si="939"/>
        <v>0</v>
      </c>
      <c r="AJ381" s="382">
        <f t="shared" si="940"/>
        <v>12.25</v>
      </c>
      <c r="AK381" s="382">
        <f t="shared" si="941"/>
        <v>14</v>
      </c>
      <c r="AL381" s="382">
        <f t="shared" si="942"/>
        <v>12.25</v>
      </c>
      <c r="AM381" s="382">
        <f t="shared" si="943"/>
        <v>27.125</v>
      </c>
      <c r="AN381" s="453">
        <f t="shared" si="944"/>
        <v>29</v>
      </c>
      <c r="AO381" s="457">
        <f t="shared" si="945"/>
        <v>0</v>
      </c>
      <c r="AP381" s="455">
        <f t="shared" si="946"/>
        <v>0</v>
      </c>
      <c r="AQ381" s="383">
        <f t="shared" si="947"/>
        <v>0</v>
      </c>
      <c r="AR381" s="383">
        <f t="shared" si="948"/>
        <v>0</v>
      </c>
      <c r="AS381" s="383">
        <f t="shared" si="949"/>
        <v>12</v>
      </c>
      <c r="AT381" s="383">
        <f t="shared" si="950"/>
        <v>2</v>
      </c>
      <c r="AU381" s="383">
        <f t="shared" si="951"/>
        <v>12</v>
      </c>
      <c r="AV381" s="383">
        <f t="shared" si="952"/>
        <v>15</v>
      </c>
      <c r="AW381" s="383">
        <f t="shared" si="953"/>
        <v>16</v>
      </c>
      <c r="AX381" s="383">
        <f t="shared" si="835"/>
        <v>72</v>
      </c>
      <c r="AY381" s="383">
        <v>0</v>
      </c>
      <c r="AZ381" s="383">
        <f t="shared" si="849"/>
        <v>0</v>
      </c>
      <c r="BA381" s="382">
        <f t="shared" si="836"/>
        <v>32</v>
      </c>
      <c r="BB381" s="423">
        <v>0</v>
      </c>
      <c r="BC381" s="506">
        <f t="shared" si="829"/>
        <v>14</v>
      </c>
      <c r="BD381" s="382">
        <f t="shared" si="830"/>
        <v>14</v>
      </c>
      <c r="BE381" s="453">
        <f t="shared" si="831"/>
        <v>12</v>
      </c>
      <c r="BF381" s="382">
        <f t="shared" si="837"/>
        <v>0</v>
      </c>
      <c r="BG381" s="1882">
        <v>18</v>
      </c>
      <c r="BH381" s="1882">
        <v>14</v>
      </c>
      <c r="BI381" s="1882">
        <v>0</v>
      </c>
      <c r="BJ381" s="1882">
        <v>0</v>
      </c>
      <c r="BK381" s="1882">
        <v>0</v>
      </c>
      <c r="BL381" s="1882">
        <v>0</v>
      </c>
      <c r="BM381" s="1882">
        <v>0</v>
      </c>
      <c r="BN381" s="1882">
        <v>14</v>
      </c>
      <c r="BO381" s="1882">
        <v>0</v>
      </c>
      <c r="BP381" s="1882">
        <v>14</v>
      </c>
      <c r="BQ381" s="1882">
        <v>15</v>
      </c>
      <c r="BR381" s="1882">
        <v>16</v>
      </c>
      <c r="BS381" s="1882">
        <v>17</v>
      </c>
      <c r="BT381" s="13"/>
      <c r="BU381" s="384">
        <f t="shared" si="838"/>
        <v>5.4</v>
      </c>
      <c r="BV381" s="385">
        <f t="shared" si="839"/>
        <v>3.9545454545454546</v>
      </c>
      <c r="BW381" s="386">
        <f t="shared" si="840"/>
        <v>3</v>
      </c>
      <c r="BX381" s="3"/>
      <c r="BY381" s="387">
        <f t="shared" si="832"/>
        <v>72</v>
      </c>
      <c r="BZ381" s="382">
        <f t="shared" si="841"/>
        <v>58</v>
      </c>
      <c r="CA381" s="382">
        <f t="shared" si="842"/>
        <v>44</v>
      </c>
      <c r="CB381" s="382">
        <f t="shared" si="843"/>
        <v>32</v>
      </c>
      <c r="CC381" s="382">
        <f t="shared" si="921"/>
        <v>14</v>
      </c>
      <c r="CD381" s="382">
        <f t="shared" si="922"/>
        <v>0</v>
      </c>
      <c r="CE381" s="382">
        <f t="shared" si="923"/>
        <v>0</v>
      </c>
      <c r="CF381" s="382">
        <f t="shared" si="924"/>
        <v>0</v>
      </c>
      <c r="CG381" s="382">
        <f t="shared" si="925"/>
        <v>0</v>
      </c>
      <c r="CH381" s="382">
        <f t="shared" si="926"/>
        <v>12</v>
      </c>
      <c r="CI381" s="382">
        <f t="shared" si="927"/>
        <v>14</v>
      </c>
      <c r="CJ381" s="382">
        <f t="shared" si="928"/>
        <v>12</v>
      </c>
      <c r="CK381" s="388">
        <f t="shared" si="929"/>
        <v>27</v>
      </c>
      <c r="CL381" s="3"/>
      <c r="CM381" s="384">
        <f t="shared" si="833"/>
        <v>0</v>
      </c>
      <c r="CN381" s="385">
        <f t="shared" si="844"/>
        <v>0</v>
      </c>
      <c r="CO381" s="385">
        <f t="shared" si="954"/>
        <v>0</v>
      </c>
      <c r="CP381" s="385">
        <f t="shared" si="955"/>
        <v>0</v>
      </c>
      <c r="CQ381" s="385">
        <f t="shared" si="956"/>
        <v>0</v>
      </c>
      <c r="CR381" s="385">
        <f t="shared" si="957"/>
        <v>0</v>
      </c>
      <c r="CS381" s="385">
        <f t="shared" si="958"/>
        <v>0</v>
      </c>
      <c r="CT381" s="385">
        <f t="shared" si="959"/>
        <v>0</v>
      </c>
      <c r="CU381" s="385">
        <f t="shared" si="960"/>
        <v>12</v>
      </c>
      <c r="CV381" s="385">
        <f t="shared" si="961"/>
        <v>2</v>
      </c>
      <c r="CW381" s="385">
        <f t="shared" si="962"/>
        <v>12</v>
      </c>
      <c r="CX381" s="386">
        <f t="shared" si="963"/>
        <v>15</v>
      </c>
      <c r="CY381" s="3"/>
      <c r="CZ381" s="586"/>
      <c r="DA381" s="582"/>
      <c r="DB381" s="391">
        <v>0</v>
      </c>
      <c r="DC381" s="576">
        <v>2</v>
      </c>
      <c r="DD381" s="389">
        <v>0</v>
      </c>
      <c r="DE381" s="390">
        <v>0</v>
      </c>
      <c r="DF381" s="390">
        <v>-2</v>
      </c>
      <c r="DG381" s="390">
        <v>0</v>
      </c>
      <c r="DH381" s="390">
        <f t="shared" si="845"/>
        <v>0</v>
      </c>
      <c r="DI381" s="390"/>
      <c r="DJ381" s="390"/>
      <c r="DK381" s="390"/>
      <c r="DL381" s="390"/>
      <c r="DM381" s="390"/>
      <c r="DN381" s="390"/>
      <c r="DO381" s="390"/>
      <c r="DP381" s="391">
        <f t="shared" si="846"/>
        <v>-2</v>
      </c>
      <c r="DQ381" s="376"/>
      <c r="DR381" s="376"/>
      <c r="DS381" s="385">
        <v>3</v>
      </c>
      <c r="DT381" s="385">
        <v>1</v>
      </c>
      <c r="DU381" s="385">
        <v>1761</v>
      </c>
      <c r="DV381" s="385" t="s">
        <v>2620</v>
      </c>
      <c r="DW381" s="385">
        <v>72</v>
      </c>
      <c r="DX381" s="385" t="s">
        <v>2694</v>
      </c>
      <c r="DY381" s="385">
        <v>0</v>
      </c>
      <c r="DZ381" s="14">
        <v>0</v>
      </c>
      <c r="EA381" s="426"/>
      <c r="EB381" s="398">
        <v>20</v>
      </c>
      <c r="EC381" s="398" t="s">
        <v>1862</v>
      </c>
      <c r="ED381" s="398" t="s">
        <v>1370</v>
      </c>
      <c r="EF381" s="601">
        <f t="shared" si="847"/>
        <v>154.28571428571431</v>
      </c>
      <c r="EG381" s="597">
        <f t="shared" si="848"/>
        <v>14</v>
      </c>
      <c r="EI381" s="605">
        <f t="shared" si="888"/>
        <v>72</v>
      </c>
    </row>
    <row r="382" spans="1:139" s="372" customFormat="1" ht="16.149999999999999" hidden="1" customHeight="1">
      <c r="A382" s="573" t="s">
        <v>1246</v>
      </c>
      <c r="B382" s="407" t="s">
        <v>760</v>
      </c>
      <c r="C382" s="530" t="s">
        <v>760</v>
      </c>
      <c r="D382" s="393" t="s">
        <v>51</v>
      </c>
      <c r="E382" s="393" t="s">
        <v>761</v>
      </c>
      <c r="F382" s="393" t="s">
        <v>1243</v>
      </c>
      <c r="G382" s="395">
        <v>90</v>
      </c>
      <c r="H382" s="393" t="s">
        <v>47</v>
      </c>
      <c r="I382" s="393" t="s">
        <v>759</v>
      </c>
      <c r="J382" s="393" t="s">
        <v>131</v>
      </c>
      <c r="K382" s="608" t="s">
        <v>2147</v>
      </c>
      <c r="L382" s="608" t="s">
        <v>2130</v>
      </c>
      <c r="M382" s="609" t="s">
        <v>2612</v>
      </c>
      <c r="N382" s="392">
        <v>44452</v>
      </c>
      <c r="O382" s="408">
        <v>3</v>
      </c>
      <c r="P382" s="14">
        <v>283429</v>
      </c>
      <c r="Q382" s="14">
        <v>283429</v>
      </c>
      <c r="R382" s="576">
        <v>24</v>
      </c>
      <c r="S382" s="391">
        <v>8</v>
      </c>
      <c r="T382" s="382">
        <v>2</v>
      </c>
      <c r="U382" s="382">
        <v>112</v>
      </c>
      <c r="V382" s="423">
        <v>0</v>
      </c>
      <c r="W382" s="1882">
        <v>24</v>
      </c>
      <c r="X382" s="382">
        <f t="shared" si="850"/>
        <v>88</v>
      </c>
      <c r="Y382" s="423">
        <v>0</v>
      </c>
      <c r="Z382" s="1882">
        <v>24</v>
      </c>
      <c r="AA382" s="382">
        <f t="shared" si="834"/>
        <v>64</v>
      </c>
      <c r="AB382" s="423">
        <v>1</v>
      </c>
      <c r="AC382" s="1882">
        <v>14</v>
      </c>
      <c r="AD382" s="569">
        <v>1.875</v>
      </c>
      <c r="AE382" s="569">
        <v>1.875</v>
      </c>
      <c r="AF382" s="382">
        <f t="shared" si="936"/>
        <v>22</v>
      </c>
      <c r="AG382" s="382">
        <f t="shared" si="937"/>
        <v>4.375</v>
      </c>
      <c r="AH382" s="382">
        <f t="shared" si="938"/>
        <v>10.25</v>
      </c>
      <c r="AI382" s="382">
        <f t="shared" si="939"/>
        <v>12.125</v>
      </c>
      <c r="AJ382" s="382">
        <f t="shared" si="940"/>
        <v>28</v>
      </c>
      <c r="AK382" s="382">
        <f t="shared" si="941"/>
        <v>31</v>
      </c>
      <c r="AL382" s="382">
        <f t="shared" si="942"/>
        <v>18.5</v>
      </c>
      <c r="AM382" s="382">
        <f t="shared" si="943"/>
        <v>23.375</v>
      </c>
      <c r="AN382" s="453">
        <f t="shared" si="944"/>
        <v>25.25</v>
      </c>
      <c r="AO382" s="457">
        <f t="shared" si="945"/>
        <v>0</v>
      </c>
      <c r="AP382" s="455">
        <f t="shared" si="946"/>
        <v>4</v>
      </c>
      <c r="AQ382" s="383">
        <f t="shared" si="947"/>
        <v>6</v>
      </c>
      <c r="AR382" s="383">
        <f t="shared" si="948"/>
        <v>7</v>
      </c>
      <c r="AS382" s="383">
        <f t="shared" si="949"/>
        <v>22</v>
      </c>
      <c r="AT382" s="383">
        <f t="shared" si="950"/>
        <v>10</v>
      </c>
      <c r="AU382" s="383">
        <f t="shared" si="951"/>
        <v>12</v>
      </c>
      <c r="AV382" s="383">
        <f t="shared" si="952"/>
        <v>12</v>
      </c>
      <c r="AW382" s="383">
        <f t="shared" si="953"/>
        <v>14</v>
      </c>
      <c r="AX382" s="383">
        <f t="shared" si="835"/>
        <v>113</v>
      </c>
      <c r="AY382" s="383">
        <v>0</v>
      </c>
      <c r="AZ382" s="383">
        <f t="shared" si="849"/>
        <v>0</v>
      </c>
      <c r="BA382" s="382">
        <f t="shared" si="836"/>
        <v>51</v>
      </c>
      <c r="BB382" s="423">
        <v>0</v>
      </c>
      <c r="BC382" s="506">
        <f t="shared" si="829"/>
        <v>24</v>
      </c>
      <c r="BD382" s="382">
        <f t="shared" si="830"/>
        <v>24</v>
      </c>
      <c r="BE382" s="453">
        <f t="shared" si="831"/>
        <v>14</v>
      </c>
      <c r="BF382" s="382">
        <f t="shared" si="837"/>
        <v>-1</v>
      </c>
      <c r="BG382" s="1882">
        <v>15</v>
      </c>
      <c r="BH382" s="1882">
        <v>14</v>
      </c>
      <c r="BI382" s="1882">
        <v>22</v>
      </c>
      <c r="BJ382" s="1882">
        <v>0</v>
      </c>
      <c r="BK382" s="1882">
        <v>5</v>
      </c>
      <c r="BL382" s="1882">
        <v>6</v>
      </c>
      <c r="BM382" s="1882">
        <v>7</v>
      </c>
      <c r="BN382" s="1882">
        <v>24</v>
      </c>
      <c r="BO382" s="1882">
        <v>8</v>
      </c>
      <c r="BP382" s="1882">
        <v>12</v>
      </c>
      <c r="BQ382" s="1882">
        <v>13</v>
      </c>
      <c r="BR382" s="1882">
        <v>14</v>
      </c>
      <c r="BS382" s="1882">
        <v>15</v>
      </c>
      <c r="BT382" s="16"/>
      <c r="BU382" s="387">
        <f t="shared" si="838"/>
        <v>5.419354838709677</v>
      </c>
      <c r="BV382" s="382">
        <f t="shared" si="839"/>
        <v>4.9811320754716979</v>
      </c>
      <c r="BW382" s="388">
        <f t="shared" si="840"/>
        <v>4.4651162790697674</v>
      </c>
      <c r="BX382" s="3"/>
      <c r="BY382" s="387">
        <f t="shared" si="832"/>
        <v>112</v>
      </c>
      <c r="BZ382" s="382">
        <f t="shared" si="841"/>
        <v>88</v>
      </c>
      <c r="CA382" s="382">
        <f t="shared" si="842"/>
        <v>64</v>
      </c>
      <c r="CB382" s="382">
        <f t="shared" si="843"/>
        <v>51</v>
      </c>
      <c r="CC382" s="382">
        <f t="shared" si="921"/>
        <v>36</v>
      </c>
      <c r="CD382" s="382">
        <f t="shared" si="922"/>
        <v>22</v>
      </c>
      <c r="CE382" s="382">
        <f t="shared" si="923"/>
        <v>4</v>
      </c>
      <c r="CF382" s="382">
        <f t="shared" si="924"/>
        <v>10</v>
      </c>
      <c r="CG382" s="382">
        <f t="shared" si="925"/>
        <v>12</v>
      </c>
      <c r="CH382" s="382">
        <f t="shared" si="926"/>
        <v>28</v>
      </c>
      <c r="CI382" s="382">
        <f t="shared" si="927"/>
        <v>31</v>
      </c>
      <c r="CJ382" s="382">
        <f t="shared" si="928"/>
        <v>19</v>
      </c>
      <c r="CK382" s="388">
        <f t="shared" si="929"/>
        <v>23</v>
      </c>
      <c r="CL382" s="3"/>
      <c r="CM382" s="384">
        <f t="shared" si="833"/>
        <v>0</v>
      </c>
      <c r="CN382" s="385">
        <f t="shared" si="844"/>
        <v>0</v>
      </c>
      <c r="CO382" s="385">
        <f t="shared" si="954"/>
        <v>1</v>
      </c>
      <c r="CP382" s="385">
        <f t="shared" si="955"/>
        <v>0</v>
      </c>
      <c r="CQ382" s="385">
        <f t="shared" si="956"/>
        <v>0</v>
      </c>
      <c r="CR382" s="385">
        <f t="shared" si="957"/>
        <v>4</v>
      </c>
      <c r="CS382" s="385">
        <f t="shared" si="958"/>
        <v>6</v>
      </c>
      <c r="CT382" s="385">
        <f t="shared" si="959"/>
        <v>7</v>
      </c>
      <c r="CU382" s="385">
        <f t="shared" si="960"/>
        <v>22</v>
      </c>
      <c r="CV382" s="385">
        <f t="shared" si="961"/>
        <v>10</v>
      </c>
      <c r="CW382" s="385">
        <f t="shared" si="962"/>
        <v>12</v>
      </c>
      <c r="CX382" s="386">
        <f t="shared" si="963"/>
        <v>12</v>
      </c>
      <c r="CY382" s="3"/>
      <c r="CZ382" s="586">
        <v>6</v>
      </c>
      <c r="DA382" s="582">
        <v>6</v>
      </c>
      <c r="DB382" s="391">
        <v>45</v>
      </c>
      <c r="DC382" s="576">
        <v>24</v>
      </c>
      <c r="DD382" s="389">
        <v>0</v>
      </c>
      <c r="DE382" s="390">
        <v>2</v>
      </c>
      <c r="DF382" s="390">
        <v>4</v>
      </c>
      <c r="DG382" s="390">
        <v>0</v>
      </c>
      <c r="DH382" s="390">
        <f t="shared" si="845"/>
        <v>2</v>
      </c>
      <c r="DI382" s="390"/>
      <c r="DJ382" s="390"/>
      <c r="DK382" s="390"/>
      <c r="DL382" s="390"/>
      <c r="DM382" s="390"/>
      <c r="DN382" s="390"/>
      <c r="DO382" s="390"/>
      <c r="DP382" s="391">
        <f t="shared" si="846"/>
        <v>8</v>
      </c>
      <c r="DQ382" s="376"/>
      <c r="DR382" s="376"/>
      <c r="DS382" s="385">
        <v>4</v>
      </c>
      <c r="DT382" s="385">
        <v>2</v>
      </c>
      <c r="DU382" s="385">
        <v>1524</v>
      </c>
      <c r="DV382" s="385" t="s">
        <v>2620</v>
      </c>
      <c r="DW382" s="385">
        <v>72</v>
      </c>
      <c r="DX382" s="385" t="s">
        <v>2694</v>
      </c>
      <c r="DY382" s="385">
        <v>0</v>
      </c>
      <c r="DZ382" s="14">
        <v>283429</v>
      </c>
      <c r="EA382" s="426"/>
      <c r="EB382" s="398">
        <v>20</v>
      </c>
      <c r="EC382" s="398" t="s">
        <v>1369</v>
      </c>
      <c r="ED382" s="398" t="s">
        <v>1370</v>
      </c>
      <c r="EF382" s="601">
        <f t="shared" si="847"/>
        <v>140</v>
      </c>
      <c r="EG382" s="597">
        <f t="shared" si="848"/>
        <v>24</v>
      </c>
      <c r="EI382" s="605">
        <f t="shared" si="888"/>
        <v>115</v>
      </c>
    </row>
    <row r="383" spans="1:139" s="372" customFormat="1" ht="16.149999999999999" hidden="1" customHeight="1">
      <c r="A383" s="573" t="s">
        <v>1449</v>
      </c>
      <c r="B383" s="407" t="s">
        <v>2270</v>
      </c>
      <c r="C383" s="407" t="s">
        <v>2270</v>
      </c>
      <c r="D383" s="393" t="s">
        <v>2272</v>
      </c>
      <c r="E383" s="393" t="s">
        <v>2271</v>
      </c>
      <c r="F383" s="393" t="s">
        <v>2274</v>
      </c>
      <c r="G383" s="395">
        <v>98</v>
      </c>
      <c r="H383" s="393" t="s">
        <v>47</v>
      </c>
      <c r="I383" s="393" t="s">
        <v>759</v>
      </c>
      <c r="J383" s="393" t="s">
        <v>2273</v>
      </c>
      <c r="K383" s="393"/>
      <c r="L383" s="393"/>
      <c r="M383" s="396">
        <v>45917</v>
      </c>
      <c r="N383" s="392"/>
      <c r="O383" s="408">
        <v>3</v>
      </c>
      <c r="P383" s="14">
        <v>194334</v>
      </c>
      <c r="Q383" s="14">
        <v>194334</v>
      </c>
      <c r="R383" s="576">
        <v>0</v>
      </c>
      <c r="S383" s="391">
        <v>0</v>
      </c>
      <c r="T383" s="382">
        <v>0</v>
      </c>
      <c r="U383" s="382">
        <v>4</v>
      </c>
      <c r="V383" s="423">
        <v>0</v>
      </c>
      <c r="W383" s="1882">
        <v>0</v>
      </c>
      <c r="X383" s="382">
        <f t="shared" si="850"/>
        <v>4</v>
      </c>
      <c r="Y383" s="423">
        <v>0</v>
      </c>
      <c r="Z383" s="1882">
        <v>0</v>
      </c>
      <c r="AA383" s="382">
        <f t="shared" si="834"/>
        <v>4</v>
      </c>
      <c r="AB383" s="423">
        <v>0</v>
      </c>
      <c r="AC383" s="1882">
        <v>0</v>
      </c>
      <c r="AD383" s="569">
        <v>1.875</v>
      </c>
      <c r="AE383" s="569">
        <v>1.875</v>
      </c>
      <c r="AF383" s="382">
        <f t="shared" si="936"/>
        <v>2</v>
      </c>
      <c r="AG383" s="382">
        <f t="shared" si="937"/>
        <v>0</v>
      </c>
      <c r="AH383" s="382">
        <f t="shared" si="938"/>
        <v>0</v>
      </c>
      <c r="AI383" s="382">
        <f t="shared" si="939"/>
        <v>0</v>
      </c>
      <c r="AJ383" s="382">
        <f t="shared" si="940"/>
        <v>0</v>
      </c>
      <c r="AK383" s="382">
        <f t="shared" si="941"/>
        <v>0</v>
      </c>
      <c r="AL383" s="382">
        <f t="shared" si="942"/>
        <v>0</v>
      </c>
      <c r="AM383" s="382">
        <f t="shared" si="943"/>
        <v>0</v>
      </c>
      <c r="AN383" s="453">
        <f t="shared" si="944"/>
        <v>0</v>
      </c>
      <c r="AO383" s="457">
        <f t="shared" si="945"/>
        <v>0</v>
      </c>
      <c r="AP383" s="455">
        <f t="shared" si="946"/>
        <v>0</v>
      </c>
      <c r="AQ383" s="383">
        <f t="shared" si="947"/>
        <v>0</v>
      </c>
      <c r="AR383" s="383">
        <f t="shared" si="948"/>
        <v>0</v>
      </c>
      <c r="AS383" s="383">
        <f t="shared" si="949"/>
        <v>0</v>
      </c>
      <c r="AT383" s="383">
        <f t="shared" si="950"/>
        <v>0</v>
      </c>
      <c r="AU383" s="383">
        <f t="shared" si="951"/>
        <v>0</v>
      </c>
      <c r="AV383" s="383">
        <f t="shared" si="952"/>
        <v>0</v>
      </c>
      <c r="AW383" s="383">
        <f t="shared" si="953"/>
        <v>0</v>
      </c>
      <c r="AX383" s="383">
        <f t="shared" si="835"/>
        <v>4</v>
      </c>
      <c r="AY383" s="383">
        <v>0</v>
      </c>
      <c r="AZ383" s="383">
        <f t="shared" si="849"/>
        <v>0</v>
      </c>
      <c r="BA383" s="382">
        <f t="shared" si="836"/>
        <v>4</v>
      </c>
      <c r="BB383" s="423">
        <v>0</v>
      </c>
      <c r="BC383" s="506">
        <f t="shared" si="829"/>
        <v>0</v>
      </c>
      <c r="BD383" s="382">
        <f t="shared" si="830"/>
        <v>0</v>
      </c>
      <c r="BE383" s="453">
        <f t="shared" si="831"/>
        <v>0</v>
      </c>
      <c r="BF383" s="382">
        <f t="shared" si="837"/>
        <v>0</v>
      </c>
      <c r="BG383" s="1882">
        <v>0</v>
      </c>
      <c r="BH383" s="1882">
        <v>2</v>
      </c>
      <c r="BI383" s="1882">
        <v>2</v>
      </c>
      <c r="BJ383" s="1882">
        <v>0</v>
      </c>
      <c r="BK383" s="1882">
        <v>0</v>
      </c>
      <c r="BL383" s="1882">
        <v>0</v>
      </c>
      <c r="BM383" s="1882">
        <v>0</v>
      </c>
      <c r="BN383" s="1882">
        <v>0</v>
      </c>
      <c r="BO383" s="1882">
        <v>0</v>
      </c>
      <c r="BP383" s="1882">
        <v>0</v>
      </c>
      <c r="BQ383" s="1882">
        <v>0</v>
      </c>
      <c r="BR383" s="1882">
        <v>0</v>
      </c>
      <c r="BS383" s="1882">
        <v>0</v>
      </c>
      <c r="BT383" s="13"/>
      <c r="BU383" s="384">
        <f t="shared" si="838"/>
        <v>0</v>
      </c>
      <c r="BV383" s="385">
        <f t="shared" si="839"/>
        <v>0</v>
      </c>
      <c r="BW383" s="386">
        <f t="shared" si="840"/>
        <v>6</v>
      </c>
      <c r="BX383" s="3"/>
      <c r="BY383" s="387">
        <f t="shared" si="832"/>
        <v>4</v>
      </c>
      <c r="BZ383" s="382">
        <f t="shared" si="841"/>
        <v>4</v>
      </c>
      <c r="CA383" s="382">
        <f t="shared" si="842"/>
        <v>4</v>
      </c>
      <c r="CB383" s="382">
        <f t="shared" si="843"/>
        <v>4</v>
      </c>
      <c r="CC383" s="382">
        <f t="shared" si="921"/>
        <v>4</v>
      </c>
      <c r="CD383" s="382">
        <f t="shared" si="922"/>
        <v>2</v>
      </c>
      <c r="CE383" s="382">
        <f t="shared" si="923"/>
        <v>0</v>
      </c>
      <c r="CF383" s="382">
        <f t="shared" si="924"/>
        <v>0</v>
      </c>
      <c r="CG383" s="382">
        <f t="shared" si="925"/>
        <v>0</v>
      </c>
      <c r="CH383" s="382">
        <f t="shared" si="926"/>
        <v>0</v>
      </c>
      <c r="CI383" s="382">
        <f t="shared" si="927"/>
        <v>0</v>
      </c>
      <c r="CJ383" s="382">
        <f t="shared" si="928"/>
        <v>0</v>
      </c>
      <c r="CK383" s="388">
        <f t="shared" si="929"/>
        <v>0</v>
      </c>
      <c r="CL383" s="3"/>
      <c r="CM383" s="384">
        <f t="shared" si="833"/>
        <v>0</v>
      </c>
      <c r="CN383" s="385">
        <f t="shared" si="844"/>
        <v>0</v>
      </c>
      <c r="CO383" s="385">
        <f t="shared" si="954"/>
        <v>0</v>
      </c>
      <c r="CP383" s="385">
        <f t="shared" si="955"/>
        <v>0</v>
      </c>
      <c r="CQ383" s="385">
        <f t="shared" si="956"/>
        <v>0</v>
      </c>
      <c r="CR383" s="385">
        <f t="shared" si="957"/>
        <v>0</v>
      </c>
      <c r="CS383" s="385">
        <f t="shared" si="958"/>
        <v>0</v>
      </c>
      <c r="CT383" s="385">
        <f t="shared" si="959"/>
        <v>0</v>
      </c>
      <c r="CU383" s="385">
        <f t="shared" si="960"/>
        <v>0</v>
      </c>
      <c r="CV383" s="385">
        <f t="shared" si="961"/>
        <v>0</v>
      </c>
      <c r="CW383" s="385">
        <f t="shared" si="962"/>
        <v>0</v>
      </c>
      <c r="CX383" s="386">
        <f t="shared" si="963"/>
        <v>0</v>
      </c>
      <c r="CY383" s="3"/>
      <c r="CZ383" s="586"/>
      <c r="DA383" s="582"/>
      <c r="DB383" s="391"/>
      <c r="DC383" s="576">
        <v>0</v>
      </c>
      <c r="DD383" s="389">
        <v>0</v>
      </c>
      <c r="DE383" s="390">
        <v>0</v>
      </c>
      <c r="DF383" s="390">
        <v>0</v>
      </c>
      <c r="DG383" s="390">
        <v>0</v>
      </c>
      <c r="DH383" s="390">
        <f t="shared" si="845"/>
        <v>0</v>
      </c>
      <c r="DI383" s="390"/>
      <c r="DJ383" s="390"/>
      <c r="DK383" s="390"/>
      <c r="DL383" s="390"/>
      <c r="DM383" s="390"/>
      <c r="DN383" s="390"/>
      <c r="DO383" s="390"/>
      <c r="DP383" s="391">
        <f t="shared" si="846"/>
        <v>0</v>
      </c>
      <c r="DQ383" s="376"/>
      <c r="DR383" s="376"/>
      <c r="DS383" s="385">
        <v>4</v>
      </c>
      <c r="DT383" s="385">
        <v>1</v>
      </c>
      <c r="DU383" s="385">
        <v>1865</v>
      </c>
      <c r="DV383" s="385" t="s">
        <v>2620</v>
      </c>
      <c r="DW383" s="385">
        <v>72</v>
      </c>
      <c r="DX383" s="385" t="s">
        <v>2694</v>
      </c>
      <c r="DY383" s="385">
        <v>0</v>
      </c>
      <c r="DZ383" s="14">
        <v>194334</v>
      </c>
      <c r="EA383" s="426"/>
      <c r="EB383" s="398">
        <v>20</v>
      </c>
      <c r="EC383" s="398" t="s">
        <v>1567</v>
      </c>
      <c r="ED383" s="398" t="s">
        <v>1370</v>
      </c>
      <c r="EF383" s="601" t="str">
        <f t="shared" si="847"/>
        <v>ok</v>
      </c>
      <c r="EG383" s="597">
        <f t="shared" si="848"/>
        <v>0</v>
      </c>
      <c r="EI383" s="605">
        <f t="shared" si="888"/>
        <v>4</v>
      </c>
    </row>
    <row r="384" spans="1:139" s="372" customFormat="1" ht="16.149999999999999" hidden="1" customHeight="1">
      <c r="A384" s="573" t="s">
        <v>1246</v>
      </c>
      <c r="B384" s="407" t="s">
        <v>764</v>
      </c>
      <c r="C384" s="530" t="s">
        <v>764</v>
      </c>
      <c r="D384" s="393" t="s">
        <v>51</v>
      </c>
      <c r="E384" s="393" t="s">
        <v>765</v>
      </c>
      <c r="F384" s="393" t="s">
        <v>1249</v>
      </c>
      <c r="G384" s="395">
        <v>93</v>
      </c>
      <c r="H384" s="393" t="s">
        <v>53</v>
      </c>
      <c r="I384" s="393" t="s">
        <v>759</v>
      </c>
      <c r="J384" s="393" t="s">
        <v>131</v>
      </c>
      <c r="K384" s="393" t="s">
        <v>2147</v>
      </c>
      <c r="L384" s="393" t="s">
        <v>2130</v>
      </c>
      <c r="M384" s="396"/>
      <c r="N384" s="392">
        <v>44452</v>
      </c>
      <c r="O384" s="408">
        <v>3</v>
      </c>
      <c r="P384" s="14">
        <v>235923</v>
      </c>
      <c r="Q384" s="14">
        <v>235923</v>
      </c>
      <c r="R384" s="576">
        <v>0</v>
      </c>
      <c r="S384" s="391">
        <v>1</v>
      </c>
      <c r="T384" s="382">
        <v>1</v>
      </c>
      <c r="U384" s="382">
        <v>9</v>
      </c>
      <c r="V384" s="423">
        <v>0</v>
      </c>
      <c r="W384" s="1882">
        <v>3</v>
      </c>
      <c r="X384" s="382">
        <f t="shared" si="850"/>
        <v>6</v>
      </c>
      <c r="Y384" s="423">
        <v>0</v>
      </c>
      <c r="Z384" s="1882">
        <v>1</v>
      </c>
      <c r="AA384" s="382">
        <f t="shared" si="834"/>
        <v>5</v>
      </c>
      <c r="AB384" s="423">
        <v>0</v>
      </c>
      <c r="AC384" s="1882">
        <v>3</v>
      </c>
      <c r="AD384" s="569">
        <v>1.875</v>
      </c>
      <c r="AE384" s="569">
        <v>1.875</v>
      </c>
      <c r="AF384" s="382">
        <f t="shared" si="936"/>
        <v>0</v>
      </c>
      <c r="AG384" s="382">
        <f t="shared" si="937"/>
        <v>0.875</v>
      </c>
      <c r="AH384" s="382">
        <f t="shared" si="938"/>
        <v>1.875</v>
      </c>
      <c r="AI384" s="382">
        <f t="shared" si="939"/>
        <v>1.875</v>
      </c>
      <c r="AJ384" s="382">
        <f t="shared" si="940"/>
        <v>1.875</v>
      </c>
      <c r="AK384" s="382">
        <f t="shared" si="941"/>
        <v>1.875</v>
      </c>
      <c r="AL384" s="382">
        <f t="shared" si="942"/>
        <v>1.875</v>
      </c>
      <c r="AM384" s="382">
        <f t="shared" si="943"/>
        <v>1.875</v>
      </c>
      <c r="AN384" s="453">
        <f t="shared" si="944"/>
        <v>1.875</v>
      </c>
      <c r="AO384" s="457">
        <f t="shared" si="945"/>
        <v>0</v>
      </c>
      <c r="AP384" s="455">
        <f t="shared" si="946"/>
        <v>1</v>
      </c>
      <c r="AQ384" s="383">
        <f t="shared" si="947"/>
        <v>1</v>
      </c>
      <c r="AR384" s="383">
        <f t="shared" si="948"/>
        <v>1</v>
      </c>
      <c r="AS384" s="383">
        <f t="shared" si="949"/>
        <v>1</v>
      </c>
      <c r="AT384" s="383">
        <f t="shared" si="950"/>
        <v>1</v>
      </c>
      <c r="AU384" s="383">
        <f t="shared" si="951"/>
        <v>1</v>
      </c>
      <c r="AV384" s="383">
        <f t="shared" si="952"/>
        <v>1</v>
      </c>
      <c r="AW384" s="383">
        <f t="shared" si="953"/>
        <v>1</v>
      </c>
      <c r="AX384" s="383">
        <f t="shared" si="835"/>
        <v>9</v>
      </c>
      <c r="AY384" s="383">
        <v>0</v>
      </c>
      <c r="AZ384" s="383">
        <f t="shared" si="849"/>
        <v>0</v>
      </c>
      <c r="BA384" s="382">
        <f t="shared" si="836"/>
        <v>2</v>
      </c>
      <c r="BB384" s="423">
        <v>0</v>
      </c>
      <c r="BC384" s="506">
        <f t="shared" si="829"/>
        <v>3</v>
      </c>
      <c r="BD384" s="382">
        <f t="shared" si="830"/>
        <v>1</v>
      </c>
      <c r="BE384" s="453">
        <f t="shared" si="831"/>
        <v>3</v>
      </c>
      <c r="BF384" s="382">
        <f t="shared" si="837"/>
        <v>0</v>
      </c>
      <c r="BG384" s="1882">
        <v>1</v>
      </c>
      <c r="BH384" s="1882">
        <v>1</v>
      </c>
      <c r="BI384" s="1882">
        <v>0</v>
      </c>
      <c r="BJ384" s="1882">
        <v>0</v>
      </c>
      <c r="BK384" s="1882">
        <v>1</v>
      </c>
      <c r="BL384" s="1882">
        <v>1</v>
      </c>
      <c r="BM384" s="1882">
        <v>1</v>
      </c>
      <c r="BN384" s="1882">
        <v>1</v>
      </c>
      <c r="BO384" s="1882">
        <v>1</v>
      </c>
      <c r="BP384" s="1882">
        <v>1</v>
      </c>
      <c r="BQ384" s="1882">
        <v>1</v>
      </c>
      <c r="BR384" s="1882">
        <v>1</v>
      </c>
      <c r="BS384" s="1882">
        <v>1</v>
      </c>
      <c r="BT384" s="16"/>
      <c r="BU384" s="387">
        <f t="shared" si="838"/>
        <v>3.8571428571428572</v>
      </c>
      <c r="BV384" s="382">
        <f t="shared" si="839"/>
        <v>3.6</v>
      </c>
      <c r="BW384" s="388">
        <f t="shared" si="840"/>
        <v>3</v>
      </c>
      <c r="BX384" s="3"/>
      <c r="BY384" s="387">
        <f t="shared" si="832"/>
        <v>9</v>
      </c>
      <c r="BZ384" s="382">
        <f t="shared" si="841"/>
        <v>6</v>
      </c>
      <c r="CA384" s="382">
        <f t="shared" si="842"/>
        <v>5</v>
      </c>
      <c r="CB384" s="382">
        <f t="shared" si="843"/>
        <v>2</v>
      </c>
      <c r="CC384" s="382">
        <f t="shared" si="921"/>
        <v>1</v>
      </c>
      <c r="CD384" s="382">
        <f t="shared" si="922"/>
        <v>0</v>
      </c>
      <c r="CE384" s="382">
        <f t="shared" si="923"/>
        <v>1</v>
      </c>
      <c r="CF384" s="382">
        <f t="shared" si="924"/>
        <v>2</v>
      </c>
      <c r="CG384" s="382">
        <f t="shared" si="925"/>
        <v>2</v>
      </c>
      <c r="CH384" s="382">
        <f t="shared" si="926"/>
        <v>2</v>
      </c>
      <c r="CI384" s="382">
        <f t="shared" si="927"/>
        <v>2</v>
      </c>
      <c r="CJ384" s="382">
        <f t="shared" si="928"/>
        <v>2</v>
      </c>
      <c r="CK384" s="388">
        <f t="shared" si="929"/>
        <v>2</v>
      </c>
      <c r="CL384" s="3"/>
      <c r="CM384" s="384">
        <f t="shared" si="833"/>
        <v>0</v>
      </c>
      <c r="CN384" s="385">
        <f t="shared" si="844"/>
        <v>0</v>
      </c>
      <c r="CO384" s="385">
        <f t="shared" si="954"/>
        <v>0</v>
      </c>
      <c r="CP384" s="385">
        <f t="shared" si="955"/>
        <v>0</v>
      </c>
      <c r="CQ384" s="385">
        <f t="shared" si="956"/>
        <v>0</v>
      </c>
      <c r="CR384" s="385">
        <f t="shared" si="957"/>
        <v>1</v>
      </c>
      <c r="CS384" s="385">
        <f t="shared" si="958"/>
        <v>1</v>
      </c>
      <c r="CT384" s="385">
        <f t="shared" si="959"/>
        <v>1</v>
      </c>
      <c r="CU384" s="385">
        <f t="shared" si="960"/>
        <v>1</v>
      </c>
      <c r="CV384" s="385">
        <f t="shared" si="961"/>
        <v>1</v>
      </c>
      <c r="CW384" s="385">
        <f t="shared" si="962"/>
        <v>1</v>
      </c>
      <c r="CX384" s="386">
        <f t="shared" si="963"/>
        <v>1</v>
      </c>
      <c r="CY384" s="3"/>
      <c r="CZ384" s="586">
        <v>4</v>
      </c>
      <c r="DA384" s="582">
        <v>4</v>
      </c>
      <c r="DB384" s="391">
        <v>22</v>
      </c>
      <c r="DC384" s="576">
        <v>0</v>
      </c>
      <c r="DD384" s="389">
        <v>0</v>
      </c>
      <c r="DE384" s="390">
        <v>0</v>
      </c>
      <c r="DF384" s="390">
        <v>0</v>
      </c>
      <c r="DG384" s="390">
        <v>0</v>
      </c>
      <c r="DH384" s="390">
        <f t="shared" si="845"/>
        <v>1</v>
      </c>
      <c r="DI384" s="390"/>
      <c r="DJ384" s="390"/>
      <c r="DK384" s="390"/>
      <c r="DL384" s="390"/>
      <c r="DM384" s="390"/>
      <c r="DN384" s="390"/>
      <c r="DO384" s="390"/>
      <c r="DP384" s="391">
        <f t="shared" si="846"/>
        <v>1</v>
      </c>
      <c r="DQ384" s="376"/>
      <c r="DR384" s="376"/>
      <c r="DS384" s="385">
        <v>2</v>
      </c>
      <c r="DT384" s="385">
        <v>1</v>
      </c>
      <c r="DU384" s="385">
        <v>1523</v>
      </c>
      <c r="DV384" s="385" t="s">
        <v>2620</v>
      </c>
      <c r="DW384" s="385">
        <v>72</v>
      </c>
      <c r="DX384" s="385" t="s">
        <v>2694</v>
      </c>
      <c r="DY384" s="385">
        <v>0</v>
      </c>
      <c r="DZ384" s="14">
        <v>235923</v>
      </c>
      <c r="EA384" s="426"/>
      <c r="EB384" s="398">
        <v>19</v>
      </c>
      <c r="EC384" s="398" t="s">
        <v>1369</v>
      </c>
      <c r="ED384" s="398" t="s">
        <v>1370</v>
      </c>
      <c r="EF384" s="601">
        <f t="shared" si="847"/>
        <v>90</v>
      </c>
      <c r="EG384" s="597">
        <f t="shared" si="848"/>
        <v>3</v>
      </c>
      <c r="EI384" s="605">
        <f t="shared" si="888"/>
        <v>10</v>
      </c>
    </row>
    <row r="385" spans="1:139" s="372" customFormat="1" ht="16.149999999999999" hidden="1" customHeight="1">
      <c r="A385" s="573" t="s">
        <v>1246</v>
      </c>
      <c r="B385" s="407" t="s">
        <v>766</v>
      </c>
      <c r="C385" s="530" t="s">
        <v>766</v>
      </c>
      <c r="D385" s="393" t="s">
        <v>51</v>
      </c>
      <c r="E385" s="393" t="s">
        <v>767</v>
      </c>
      <c r="F385" s="393" t="s">
        <v>1244</v>
      </c>
      <c r="G385" s="395">
        <v>91</v>
      </c>
      <c r="H385" s="393" t="s">
        <v>53</v>
      </c>
      <c r="I385" s="393" t="s">
        <v>759</v>
      </c>
      <c r="J385" s="393" t="s">
        <v>131</v>
      </c>
      <c r="K385" s="608" t="s">
        <v>2148</v>
      </c>
      <c r="L385" s="608" t="s">
        <v>2130</v>
      </c>
      <c r="M385" s="609" t="s">
        <v>2612</v>
      </c>
      <c r="N385" s="392">
        <v>44452</v>
      </c>
      <c r="O385" s="408">
        <v>3</v>
      </c>
      <c r="P385" s="14">
        <v>235468</v>
      </c>
      <c r="Q385" s="14">
        <v>235468</v>
      </c>
      <c r="R385" s="576">
        <v>0</v>
      </c>
      <c r="S385" s="391">
        <v>3</v>
      </c>
      <c r="T385" s="382">
        <v>0</v>
      </c>
      <c r="U385" s="382">
        <v>13</v>
      </c>
      <c r="V385" s="423">
        <v>0</v>
      </c>
      <c r="W385" s="1882">
        <v>8</v>
      </c>
      <c r="X385" s="382">
        <f t="shared" si="850"/>
        <v>5</v>
      </c>
      <c r="Y385" s="423">
        <v>0</v>
      </c>
      <c r="Z385" s="1882">
        <v>2</v>
      </c>
      <c r="AA385" s="382">
        <f t="shared" si="834"/>
        <v>3</v>
      </c>
      <c r="AB385" s="423">
        <v>0</v>
      </c>
      <c r="AC385" s="1882">
        <v>1</v>
      </c>
      <c r="AD385" s="569">
        <v>1.875</v>
      </c>
      <c r="AE385" s="569">
        <v>1.875</v>
      </c>
      <c r="AF385" s="382">
        <f t="shared" si="936"/>
        <v>0</v>
      </c>
      <c r="AG385" s="382">
        <f t="shared" si="937"/>
        <v>0.875</v>
      </c>
      <c r="AH385" s="382">
        <f t="shared" si="938"/>
        <v>1.875</v>
      </c>
      <c r="AI385" s="382">
        <f t="shared" si="939"/>
        <v>1.875</v>
      </c>
      <c r="AJ385" s="382">
        <f t="shared" si="940"/>
        <v>1.875</v>
      </c>
      <c r="AK385" s="382">
        <f t="shared" si="941"/>
        <v>1.875</v>
      </c>
      <c r="AL385" s="382">
        <f t="shared" si="942"/>
        <v>2.75</v>
      </c>
      <c r="AM385" s="382">
        <f t="shared" si="943"/>
        <v>3.75</v>
      </c>
      <c r="AN385" s="453">
        <f t="shared" si="944"/>
        <v>3.75</v>
      </c>
      <c r="AO385" s="457">
        <f t="shared" si="945"/>
        <v>0</v>
      </c>
      <c r="AP385" s="455">
        <f t="shared" si="946"/>
        <v>1</v>
      </c>
      <c r="AQ385" s="383">
        <f t="shared" si="947"/>
        <v>1</v>
      </c>
      <c r="AR385" s="383">
        <f t="shared" si="948"/>
        <v>1</v>
      </c>
      <c r="AS385" s="383">
        <f t="shared" si="949"/>
        <v>1</v>
      </c>
      <c r="AT385" s="383">
        <f t="shared" si="950"/>
        <v>1</v>
      </c>
      <c r="AU385" s="383">
        <f t="shared" si="951"/>
        <v>2</v>
      </c>
      <c r="AV385" s="383">
        <f t="shared" si="952"/>
        <v>2</v>
      </c>
      <c r="AW385" s="383">
        <f t="shared" si="953"/>
        <v>2</v>
      </c>
      <c r="AX385" s="383">
        <f t="shared" si="835"/>
        <v>13</v>
      </c>
      <c r="AY385" s="383">
        <v>0</v>
      </c>
      <c r="AZ385" s="383">
        <f t="shared" si="849"/>
        <v>0</v>
      </c>
      <c r="BA385" s="382">
        <f t="shared" si="836"/>
        <v>2</v>
      </c>
      <c r="BB385" s="423">
        <v>0</v>
      </c>
      <c r="BC385" s="506">
        <f t="shared" si="829"/>
        <v>8</v>
      </c>
      <c r="BD385" s="382">
        <f t="shared" si="830"/>
        <v>2</v>
      </c>
      <c r="BE385" s="453">
        <f t="shared" si="831"/>
        <v>1</v>
      </c>
      <c r="BF385" s="382">
        <f t="shared" si="837"/>
        <v>0</v>
      </c>
      <c r="BG385" s="1882">
        <v>1</v>
      </c>
      <c r="BH385" s="1882">
        <v>1</v>
      </c>
      <c r="BI385" s="1882">
        <v>0</v>
      </c>
      <c r="BJ385" s="1882">
        <v>0</v>
      </c>
      <c r="BK385" s="1882">
        <v>1</v>
      </c>
      <c r="BL385" s="1882">
        <v>1</v>
      </c>
      <c r="BM385" s="1882">
        <v>1</v>
      </c>
      <c r="BN385" s="1882">
        <v>1</v>
      </c>
      <c r="BO385" s="1882">
        <v>1</v>
      </c>
      <c r="BP385" s="1882">
        <v>2</v>
      </c>
      <c r="BQ385" s="1882">
        <v>2</v>
      </c>
      <c r="BR385" s="1882">
        <v>2</v>
      </c>
      <c r="BS385" s="1882">
        <v>2</v>
      </c>
      <c r="BT385" s="16"/>
      <c r="BU385" s="387">
        <f t="shared" si="838"/>
        <v>3.5454545454545454</v>
      </c>
      <c r="BV385" s="382">
        <f t="shared" si="839"/>
        <v>3.75</v>
      </c>
      <c r="BW385" s="388">
        <f t="shared" si="840"/>
        <v>3</v>
      </c>
      <c r="BX385" s="3"/>
      <c r="BY385" s="387">
        <f t="shared" si="832"/>
        <v>13</v>
      </c>
      <c r="BZ385" s="382">
        <f t="shared" si="841"/>
        <v>5</v>
      </c>
      <c r="CA385" s="382">
        <f t="shared" si="842"/>
        <v>3</v>
      </c>
      <c r="CB385" s="382">
        <f t="shared" si="843"/>
        <v>2</v>
      </c>
      <c r="CC385" s="382">
        <f t="shared" si="921"/>
        <v>1</v>
      </c>
      <c r="CD385" s="382">
        <f t="shared" si="922"/>
        <v>0</v>
      </c>
      <c r="CE385" s="382">
        <f t="shared" si="923"/>
        <v>1</v>
      </c>
      <c r="CF385" s="382">
        <f t="shared" si="924"/>
        <v>2</v>
      </c>
      <c r="CG385" s="382">
        <f t="shared" si="925"/>
        <v>2</v>
      </c>
      <c r="CH385" s="382">
        <f t="shared" si="926"/>
        <v>2</v>
      </c>
      <c r="CI385" s="382">
        <f t="shared" si="927"/>
        <v>2</v>
      </c>
      <c r="CJ385" s="382">
        <f t="shared" si="928"/>
        <v>3</v>
      </c>
      <c r="CK385" s="388">
        <f t="shared" si="929"/>
        <v>4</v>
      </c>
      <c r="CL385" s="3"/>
      <c r="CM385" s="384">
        <f t="shared" si="833"/>
        <v>0</v>
      </c>
      <c r="CN385" s="385">
        <f t="shared" si="844"/>
        <v>0</v>
      </c>
      <c r="CO385" s="385">
        <f t="shared" si="954"/>
        <v>0</v>
      </c>
      <c r="CP385" s="385">
        <f t="shared" si="955"/>
        <v>0</v>
      </c>
      <c r="CQ385" s="385">
        <f t="shared" si="956"/>
        <v>0</v>
      </c>
      <c r="CR385" s="385">
        <f t="shared" si="957"/>
        <v>1</v>
      </c>
      <c r="CS385" s="385">
        <f t="shared" si="958"/>
        <v>1</v>
      </c>
      <c r="CT385" s="385">
        <f t="shared" si="959"/>
        <v>1</v>
      </c>
      <c r="CU385" s="385">
        <f t="shared" si="960"/>
        <v>1</v>
      </c>
      <c r="CV385" s="385">
        <f t="shared" si="961"/>
        <v>1</v>
      </c>
      <c r="CW385" s="385">
        <f t="shared" si="962"/>
        <v>2</v>
      </c>
      <c r="CX385" s="386">
        <f t="shared" si="963"/>
        <v>2</v>
      </c>
      <c r="CY385" s="3"/>
      <c r="CZ385" s="586">
        <v>0</v>
      </c>
      <c r="DA385" s="582">
        <v>0</v>
      </c>
      <c r="DB385" s="391">
        <v>10</v>
      </c>
      <c r="DC385" s="576">
        <v>0</v>
      </c>
      <c r="DD385" s="389">
        <v>0</v>
      </c>
      <c r="DE385" s="390">
        <v>2</v>
      </c>
      <c r="DF385" s="390">
        <v>0</v>
      </c>
      <c r="DG385" s="390">
        <v>1</v>
      </c>
      <c r="DH385" s="390">
        <f t="shared" si="845"/>
        <v>0</v>
      </c>
      <c r="DI385" s="390"/>
      <c r="DJ385" s="390"/>
      <c r="DK385" s="390"/>
      <c r="DL385" s="390"/>
      <c r="DM385" s="390"/>
      <c r="DN385" s="390"/>
      <c r="DO385" s="390"/>
      <c r="DP385" s="391">
        <f t="shared" si="846"/>
        <v>3</v>
      </c>
      <c r="DQ385" s="376"/>
      <c r="DR385" s="376"/>
      <c r="DS385" s="385">
        <v>4</v>
      </c>
      <c r="DT385" s="385">
        <v>2</v>
      </c>
      <c r="DU385" s="385">
        <v>1530</v>
      </c>
      <c r="DV385" s="385" t="s">
        <v>2620</v>
      </c>
      <c r="DW385" s="385">
        <v>71</v>
      </c>
      <c r="DX385" s="385" t="s">
        <v>2695</v>
      </c>
      <c r="DY385" s="385">
        <v>0</v>
      </c>
      <c r="DZ385" s="14">
        <v>235468</v>
      </c>
      <c r="EA385" s="426"/>
      <c r="EB385" s="398">
        <v>20</v>
      </c>
      <c r="EC385" s="398" t="s">
        <v>1369</v>
      </c>
      <c r="ED385" s="398" t="s">
        <v>1370</v>
      </c>
      <c r="EF385" s="601">
        <f t="shared" si="847"/>
        <v>48.75</v>
      </c>
      <c r="EG385" s="597">
        <f t="shared" si="848"/>
        <v>8</v>
      </c>
      <c r="EI385" s="605">
        <f t="shared" si="888"/>
        <v>13</v>
      </c>
    </row>
    <row r="386" spans="1:139" s="372" customFormat="1" ht="16.149999999999999" hidden="1" customHeight="1">
      <c r="A386" s="573" t="s">
        <v>1246</v>
      </c>
      <c r="B386" s="409" t="s">
        <v>768</v>
      </c>
      <c r="C386" s="410" t="s">
        <v>768</v>
      </c>
      <c r="D386" s="394" t="s">
        <v>51</v>
      </c>
      <c r="E386" s="394" t="s">
        <v>767</v>
      </c>
      <c r="F386" s="394" t="s">
        <v>2185</v>
      </c>
      <c r="G386" s="397">
        <v>95</v>
      </c>
      <c r="H386" s="394" t="s">
        <v>53</v>
      </c>
      <c r="I386" s="394" t="s">
        <v>759</v>
      </c>
      <c r="J386" s="394" t="s">
        <v>131</v>
      </c>
      <c r="K386" s="608" t="s">
        <v>2147</v>
      </c>
      <c r="L386" s="608" t="s">
        <v>2130</v>
      </c>
      <c r="M386" s="609" t="s">
        <v>2612</v>
      </c>
      <c r="N386" s="392">
        <v>44452</v>
      </c>
      <c r="O386" s="408">
        <v>3</v>
      </c>
      <c r="P386" s="14">
        <v>271702</v>
      </c>
      <c r="Q386" s="14">
        <v>271702</v>
      </c>
      <c r="R386" s="576">
        <v>4</v>
      </c>
      <c r="S386" s="391">
        <v>2</v>
      </c>
      <c r="T386" s="382">
        <v>0</v>
      </c>
      <c r="U386" s="382">
        <v>0</v>
      </c>
      <c r="V386" s="423">
        <v>0</v>
      </c>
      <c r="W386" s="1882">
        <v>0</v>
      </c>
      <c r="X386" s="382">
        <f t="shared" si="850"/>
        <v>0</v>
      </c>
      <c r="Y386" s="423">
        <v>0</v>
      </c>
      <c r="Z386" s="1882">
        <v>0</v>
      </c>
      <c r="AA386" s="382">
        <f t="shared" si="834"/>
        <v>0</v>
      </c>
      <c r="AB386" s="423">
        <v>2</v>
      </c>
      <c r="AC386" s="1882">
        <v>0</v>
      </c>
      <c r="AD386" s="569">
        <v>1.875</v>
      </c>
      <c r="AE386" s="569">
        <v>1.875</v>
      </c>
      <c r="AF386" s="382">
        <f t="shared" si="936"/>
        <v>1</v>
      </c>
      <c r="AG386" s="382">
        <f t="shared" si="937"/>
        <v>0</v>
      </c>
      <c r="AH386" s="382">
        <f t="shared" si="938"/>
        <v>0</v>
      </c>
      <c r="AI386" s="382">
        <f t="shared" si="939"/>
        <v>0</v>
      </c>
      <c r="AJ386" s="382">
        <f t="shared" si="940"/>
        <v>0</v>
      </c>
      <c r="AK386" s="382">
        <f t="shared" si="941"/>
        <v>0</v>
      </c>
      <c r="AL386" s="382">
        <f t="shared" si="942"/>
        <v>0</v>
      </c>
      <c r="AM386" s="382">
        <f t="shared" si="943"/>
        <v>0</v>
      </c>
      <c r="AN386" s="453">
        <f t="shared" si="944"/>
        <v>0</v>
      </c>
      <c r="AO386" s="457">
        <f t="shared" si="945"/>
        <v>0</v>
      </c>
      <c r="AP386" s="455">
        <f t="shared" si="946"/>
        <v>0</v>
      </c>
      <c r="AQ386" s="383">
        <f t="shared" si="947"/>
        <v>0</v>
      </c>
      <c r="AR386" s="383">
        <f t="shared" si="948"/>
        <v>0</v>
      </c>
      <c r="AS386" s="383">
        <f t="shared" si="949"/>
        <v>0</v>
      </c>
      <c r="AT386" s="383">
        <f t="shared" si="950"/>
        <v>0</v>
      </c>
      <c r="AU386" s="383">
        <f t="shared" si="951"/>
        <v>0</v>
      </c>
      <c r="AV386" s="383">
        <f t="shared" si="952"/>
        <v>0</v>
      </c>
      <c r="AW386" s="383">
        <f t="shared" si="953"/>
        <v>0</v>
      </c>
      <c r="AX386" s="383">
        <f t="shared" si="835"/>
        <v>4</v>
      </c>
      <c r="AY386" s="383">
        <v>0</v>
      </c>
      <c r="AZ386" s="383">
        <f t="shared" si="849"/>
        <v>0</v>
      </c>
      <c r="BA386" s="382">
        <f t="shared" si="836"/>
        <v>2</v>
      </c>
      <c r="BB386" s="423">
        <v>2</v>
      </c>
      <c r="BC386" s="506">
        <f t="shared" si="829"/>
        <v>0</v>
      </c>
      <c r="BD386" s="382">
        <f t="shared" si="830"/>
        <v>0</v>
      </c>
      <c r="BE386" s="453">
        <f t="shared" si="831"/>
        <v>0</v>
      </c>
      <c r="BF386" s="382">
        <f t="shared" si="837"/>
        <v>-4</v>
      </c>
      <c r="BG386" s="1882">
        <v>2</v>
      </c>
      <c r="BH386" s="1882">
        <v>1</v>
      </c>
      <c r="BI386" s="1882">
        <v>1</v>
      </c>
      <c r="BJ386" s="1882">
        <v>0</v>
      </c>
      <c r="BK386" s="1882">
        <v>0</v>
      </c>
      <c r="BL386" s="1882">
        <v>0</v>
      </c>
      <c r="BM386" s="1882">
        <v>0</v>
      </c>
      <c r="BN386" s="1882">
        <v>0</v>
      </c>
      <c r="BO386" s="1882">
        <v>0</v>
      </c>
      <c r="BP386" s="1882">
        <v>0</v>
      </c>
      <c r="BQ386" s="1882">
        <v>0</v>
      </c>
      <c r="BR386" s="1882">
        <v>0</v>
      </c>
      <c r="BS386" s="1882">
        <v>0</v>
      </c>
      <c r="BT386" s="16"/>
      <c r="BU386" s="387">
        <f t="shared" si="838"/>
        <v>0</v>
      </c>
      <c r="BV386" s="382">
        <f t="shared" si="839"/>
        <v>0</v>
      </c>
      <c r="BW386" s="388">
        <f t="shared" si="840"/>
        <v>0</v>
      </c>
      <c r="BX386" s="3"/>
      <c r="BY386" s="387">
        <f t="shared" si="832"/>
        <v>0</v>
      </c>
      <c r="BZ386" s="382">
        <f t="shared" si="841"/>
        <v>0</v>
      </c>
      <c r="CA386" s="382">
        <f t="shared" si="842"/>
        <v>0</v>
      </c>
      <c r="CB386" s="382">
        <f t="shared" si="843"/>
        <v>2</v>
      </c>
      <c r="CC386" s="382">
        <f t="shared" si="921"/>
        <v>2</v>
      </c>
      <c r="CD386" s="382">
        <f t="shared" si="922"/>
        <v>1</v>
      </c>
      <c r="CE386" s="382">
        <f t="shared" si="923"/>
        <v>0</v>
      </c>
      <c r="CF386" s="382">
        <f t="shared" si="924"/>
        <v>0</v>
      </c>
      <c r="CG386" s="382">
        <f t="shared" si="925"/>
        <v>0</v>
      </c>
      <c r="CH386" s="382">
        <f t="shared" si="926"/>
        <v>0</v>
      </c>
      <c r="CI386" s="382">
        <f t="shared" si="927"/>
        <v>0</v>
      </c>
      <c r="CJ386" s="382">
        <f t="shared" si="928"/>
        <v>0</v>
      </c>
      <c r="CK386" s="388">
        <f t="shared" si="929"/>
        <v>0</v>
      </c>
      <c r="CL386" s="3"/>
      <c r="CM386" s="384">
        <f t="shared" si="833"/>
        <v>0</v>
      </c>
      <c r="CN386" s="385">
        <f t="shared" si="844"/>
        <v>0</v>
      </c>
      <c r="CO386" s="385">
        <f t="shared" si="954"/>
        <v>2</v>
      </c>
      <c r="CP386" s="385">
        <f t="shared" si="955"/>
        <v>2</v>
      </c>
      <c r="CQ386" s="385">
        <f t="shared" si="956"/>
        <v>0</v>
      </c>
      <c r="CR386" s="385">
        <f t="shared" si="957"/>
        <v>0</v>
      </c>
      <c r="CS386" s="385">
        <f t="shared" si="958"/>
        <v>0</v>
      </c>
      <c r="CT386" s="385">
        <f t="shared" si="959"/>
        <v>0</v>
      </c>
      <c r="CU386" s="385">
        <f t="shared" si="960"/>
        <v>0</v>
      </c>
      <c r="CV386" s="385">
        <f t="shared" si="961"/>
        <v>0</v>
      </c>
      <c r="CW386" s="385">
        <f t="shared" si="962"/>
        <v>0</v>
      </c>
      <c r="CX386" s="386">
        <f t="shared" si="963"/>
        <v>0</v>
      </c>
      <c r="CY386" s="3"/>
      <c r="CZ386" s="586">
        <v>4</v>
      </c>
      <c r="DA386" s="582">
        <v>14</v>
      </c>
      <c r="DB386" s="391">
        <v>10</v>
      </c>
      <c r="DC386" s="576">
        <v>4</v>
      </c>
      <c r="DD386" s="389">
        <v>0</v>
      </c>
      <c r="DE386" s="390">
        <v>0</v>
      </c>
      <c r="DF386" s="390">
        <v>0</v>
      </c>
      <c r="DG386" s="390">
        <v>2</v>
      </c>
      <c r="DH386" s="390">
        <f t="shared" si="845"/>
        <v>0</v>
      </c>
      <c r="DI386" s="390"/>
      <c r="DJ386" s="390"/>
      <c r="DK386" s="390"/>
      <c r="DL386" s="390"/>
      <c r="DM386" s="390"/>
      <c r="DN386" s="390"/>
      <c r="DO386" s="390"/>
      <c r="DP386" s="391">
        <f t="shared" si="846"/>
        <v>2</v>
      </c>
      <c r="DQ386" s="376"/>
      <c r="DR386" s="376"/>
      <c r="DS386" s="385">
        <v>4</v>
      </c>
      <c r="DT386" s="385">
        <v>2</v>
      </c>
      <c r="DU386" s="385">
        <v>1528</v>
      </c>
      <c r="DV386" s="385" t="s">
        <v>2620</v>
      </c>
      <c r="DW386" s="385">
        <v>72</v>
      </c>
      <c r="DX386" s="385" t="s">
        <v>2694</v>
      </c>
      <c r="DY386" s="385">
        <v>0</v>
      </c>
      <c r="DZ386" s="14">
        <v>271702</v>
      </c>
      <c r="EA386" s="426"/>
      <c r="EB386" s="398">
        <v>20</v>
      </c>
      <c r="EC386" s="398" t="s">
        <v>1369</v>
      </c>
      <c r="ED386" s="398" t="s">
        <v>1370</v>
      </c>
      <c r="EF386" s="601" t="str">
        <f t="shared" si="847"/>
        <v>ok</v>
      </c>
      <c r="EG386" s="597">
        <f t="shared" si="848"/>
        <v>0</v>
      </c>
      <c r="EI386" s="605">
        <f t="shared" si="888"/>
        <v>4</v>
      </c>
    </row>
    <row r="387" spans="1:139" s="372" customFormat="1" ht="16.149999999999999" hidden="1" customHeight="1">
      <c r="A387" s="573" t="s">
        <v>1246</v>
      </c>
      <c r="B387" s="409" t="s">
        <v>1396</v>
      </c>
      <c r="C387" s="410" t="s">
        <v>1453</v>
      </c>
      <c r="D387" s="394" t="s">
        <v>756</v>
      </c>
      <c r="E387" s="394" t="s">
        <v>714</v>
      </c>
      <c r="F387" s="394"/>
      <c r="G387" s="397" t="s">
        <v>769</v>
      </c>
      <c r="H387" s="394" t="s">
        <v>47</v>
      </c>
      <c r="I387" s="394" t="s">
        <v>759</v>
      </c>
      <c r="J387" s="394" t="s">
        <v>131</v>
      </c>
      <c r="K387" s="393">
        <v>0</v>
      </c>
      <c r="L387" s="393" t="s">
        <v>2130</v>
      </c>
      <c r="M387" s="396"/>
      <c r="N387" s="392" t="s">
        <v>2155</v>
      </c>
      <c r="O387" s="408">
        <v>3</v>
      </c>
      <c r="P387" s="14">
        <v>0</v>
      </c>
      <c r="Q387" s="14">
        <v>0</v>
      </c>
      <c r="R387" s="576">
        <v>0</v>
      </c>
      <c r="S387" s="391">
        <v>0</v>
      </c>
      <c r="T387" s="382">
        <v>0</v>
      </c>
      <c r="U387" s="382">
        <v>18</v>
      </c>
      <c r="V387" s="423">
        <v>0</v>
      </c>
      <c r="W387" s="1882">
        <v>0</v>
      </c>
      <c r="X387" s="382">
        <f t="shared" si="850"/>
        <v>18</v>
      </c>
      <c r="Y387" s="423">
        <v>0</v>
      </c>
      <c r="Z387" s="1882">
        <v>0</v>
      </c>
      <c r="AA387" s="382">
        <f t="shared" si="834"/>
        <v>18</v>
      </c>
      <c r="AB387" s="423">
        <v>0</v>
      </c>
      <c r="AC387" s="1882">
        <v>0</v>
      </c>
      <c r="AD387" s="569">
        <v>1.875</v>
      </c>
      <c r="AE387" s="569">
        <v>1.875</v>
      </c>
      <c r="AF387" s="382">
        <f t="shared" si="936"/>
        <v>0</v>
      </c>
      <c r="AG387" s="382">
        <f t="shared" si="937"/>
        <v>0</v>
      </c>
      <c r="AH387" s="382">
        <f t="shared" si="938"/>
        <v>0</v>
      </c>
      <c r="AI387" s="382">
        <f t="shared" si="939"/>
        <v>0</v>
      </c>
      <c r="AJ387" s="382">
        <f t="shared" si="940"/>
        <v>0</v>
      </c>
      <c r="AK387" s="382">
        <f t="shared" si="941"/>
        <v>0</v>
      </c>
      <c r="AL387" s="382">
        <f t="shared" si="942"/>
        <v>0</v>
      </c>
      <c r="AM387" s="382">
        <f t="shared" si="943"/>
        <v>0</v>
      </c>
      <c r="AN387" s="453">
        <f t="shared" si="944"/>
        <v>0</v>
      </c>
      <c r="AO387" s="457">
        <f t="shared" si="945"/>
        <v>0</v>
      </c>
      <c r="AP387" s="455">
        <f t="shared" si="946"/>
        <v>0</v>
      </c>
      <c r="AQ387" s="383">
        <f t="shared" si="947"/>
        <v>0</v>
      </c>
      <c r="AR387" s="383">
        <f t="shared" si="948"/>
        <v>0</v>
      </c>
      <c r="AS387" s="383">
        <f t="shared" si="949"/>
        <v>0</v>
      </c>
      <c r="AT387" s="383">
        <f t="shared" si="950"/>
        <v>0</v>
      </c>
      <c r="AU387" s="383">
        <f t="shared" si="951"/>
        <v>0</v>
      </c>
      <c r="AV387" s="383">
        <f t="shared" si="952"/>
        <v>0</v>
      </c>
      <c r="AW387" s="383">
        <f t="shared" si="953"/>
        <v>0</v>
      </c>
      <c r="AX387" s="383">
        <f t="shared" si="835"/>
        <v>18</v>
      </c>
      <c r="AY387" s="383">
        <v>0</v>
      </c>
      <c r="AZ387" s="383">
        <f t="shared" si="849"/>
        <v>0</v>
      </c>
      <c r="BA387" s="382">
        <f t="shared" si="836"/>
        <v>18</v>
      </c>
      <c r="BB387" s="423">
        <v>0</v>
      </c>
      <c r="BC387" s="506">
        <f t="shared" si="829"/>
        <v>0</v>
      </c>
      <c r="BD387" s="382">
        <f t="shared" si="830"/>
        <v>0</v>
      </c>
      <c r="BE387" s="453">
        <f t="shared" si="831"/>
        <v>0</v>
      </c>
      <c r="BF387" s="382">
        <f t="shared" si="837"/>
        <v>0</v>
      </c>
      <c r="BG387" s="1882">
        <v>0</v>
      </c>
      <c r="BH387" s="1882">
        <v>18</v>
      </c>
      <c r="BI387" s="1882">
        <v>0</v>
      </c>
      <c r="BJ387" s="1882">
        <v>0</v>
      </c>
      <c r="BK387" s="1882">
        <v>0</v>
      </c>
      <c r="BL387" s="1882">
        <v>0</v>
      </c>
      <c r="BM387" s="1882">
        <v>0</v>
      </c>
      <c r="BN387" s="1882">
        <v>0</v>
      </c>
      <c r="BO387" s="1882">
        <v>0</v>
      </c>
      <c r="BP387" s="1882">
        <v>0</v>
      </c>
      <c r="BQ387" s="1882">
        <v>0</v>
      </c>
      <c r="BR387" s="1882">
        <v>0</v>
      </c>
      <c r="BS387" s="1882">
        <v>0</v>
      </c>
      <c r="BT387" s="13"/>
      <c r="BU387" s="384">
        <f t="shared" si="838"/>
        <v>0</v>
      </c>
      <c r="BV387" s="385">
        <f t="shared" si="839"/>
        <v>0</v>
      </c>
      <c r="BW387" s="386">
        <f t="shared" si="840"/>
        <v>3</v>
      </c>
      <c r="BX387" s="3"/>
      <c r="BY387" s="387">
        <f t="shared" si="832"/>
        <v>18</v>
      </c>
      <c r="BZ387" s="382">
        <f t="shared" si="841"/>
        <v>18</v>
      </c>
      <c r="CA387" s="382">
        <f t="shared" si="842"/>
        <v>18</v>
      </c>
      <c r="CB387" s="382">
        <f t="shared" si="843"/>
        <v>18</v>
      </c>
      <c r="CC387" s="382">
        <f t="shared" si="921"/>
        <v>18</v>
      </c>
      <c r="CD387" s="382">
        <f t="shared" si="922"/>
        <v>0</v>
      </c>
      <c r="CE387" s="382">
        <f t="shared" si="923"/>
        <v>0</v>
      </c>
      <c r="CF387" s="382">
        <f t="shared" si="924"/>
        <v>0</v>
      </c>
      <c r="CG387" s="382">
        <f t="shared" si="925"/>
        <v>0</v>
      </c>
      <c r="CH387" s="382">
        <f t="shared" si="926"/>
        <v>0</v>
      </c>
      <c r="CI387" s="382">
        <f t="shared" si="927"/>
        <v>0</v>
      </c>
      <c r="CJ387" s="382">
        <f t="shared" si="928"/>
        <v>0</v>
      </c>
      <c r="CK387" s="388">
        <f t="shared" si="929"/>
        <v>0</v>
      </c>
      <c r="CL387" s="3"/>
      <c r="CM387" s="384">
        <f t="shared" si="833"/>
        <v>0</v>
      </c>
      <c r="CN387" s="385">
        <f t="shared" si="844"/>
        <v>0</v>
      </c>
      <c r="CO387" s="385">
        <f t="shared" si="954"/>
        <v>0</v>
      </c>
      <c r="CP387" s="385">
        <f t="shared" si="955"/>
        <v>0</v>
      </c>
      <c r="CQ387" s="385">
        <f t="shared" si="956"/>
        <v>0</v>
      </c>
      <c r="CR387" s="385">
        <f t="shared" si="957"/>
        <v>0</v>
      </c>
      <c r="CS387" s="385">
        <f t="shared" si="958"/>
        <v>0</v>
      </c>
      <c r="CT387" s="385">
        <f t="shared" si="959"/>
        <v>0</v>
      </c>
      <c r="CU387" s="385">
        <f t="shared" si="960"/>
        <v>0</v>
      </c>
      <c r="CV387" s="385">
        <f t="shared" si="961"/>
        <v>0</v>
      </c>
      <c r="CW387" s="385">
        <f t="shared" si="962"/>
        <v>0</v>
      </c>
      <c r="CX387" s="386">
        <f t="shared" si="963"/>
        <v>0</v>
      </c>
      <c r="CY387" s="3"/>
      <c r="CZ387" s="586">
        <v>0</v>
      </c>
      <c r="DA387" s="582">
        <v>0</v>
      </c>
      <c r="DB387" s="391">
        <v>145</v>
      </c>
      <c r="DC387" s="576">
        <v>0</v>
      </c>
      <c r="DD387" s="389">
        <v>0</v>
      </c>
      <c r="DE387" s="390">
        <v>0</v>
      </c>
      <c r="DF387" s="390">
        <v>0</v>
      </c>
      <c r="DG387" s="390">
        <v>0</v>
      </c>
      <c r="DH387" s="390">
        <f t="shared" si="845"/>
        <v>0</v>
      </c>
      <c r="DI387" s="390"/>
      <c r="DJ387" s="390"/>
      <c r="DK387" s="390"/>
      <c r="DL387" s="390"/>
      <c r="DM387" s="390"/>
      <c r="DN387" s="390"/>
      <c r="DO387" s="390"/>
      <c r="DP387" s="391">
        <f t="shared" si="846"/>
        <v>0</v>
      </c>
      <c r="DQ387" s="376"/>
      <c r="DR387" s="376"/>
      <c r="DS387" s="385">
        <v>4</v>
      </c>
      <c r="DT387" s="385">
        <v>1</v>
      </c>
      <c r="DU387" s="385">
        <v>1608</v>
      </c>
      <c r="DV387" s="385" t="s">
        <v>2620</v>
      </c>
      <c r="DW387" s="385">
        <v>72</v>
      </c>
      <c r="DX387" s="385" t="s">
        <v>2694</v>
      </c>
      <c r="DY387" s="385">
        <v>0</v>
      </c>
      <c r="DZ387" s="14">
        <v>0</v>
      </c>
      <c r="EA387" s="426"/>
      <c r="EB387" s="398">
        <v>20</v>
      </c>
      <c r="EC387" s="398" t="s">
        <v>1369</v>
      </c>
      <c r="ED387" s="398" t="s">
        <v>1370</v>
      </c>
      <c r="EF387" s="601" t="str">
        <f t="shared" si="847"/>
        <v>ok</v>
      </c>
      <c r="EG387" s="597">
        <f t="shared" si="848"/>
        <v>0</v>
      </c>
      <c r="EI387" s="605">
        <f t="shared" ref="EI387:EI423" si="964">T387+U387+V387+Y387+AB387+BB387</f>
        <v>18</v>
      </c>
    </row>
    <row r="388" spans="1:139" s="372" customFormat="1" ht="16.149999999999999" hidden="1" customHeight="1">
      <c r="A388" s="573" t="s">
        <v>2170</v>
      </c>
      <c r="B388" s="407" t="s">
        <v>2166</v>
      </c>
      <c r="C388" s="407" t="s">
        <v>2166</v>
      </c>
      <c r="D388" s="393" t="s">
        <v>51</v>
      </c>
      <c r="E388" s="393" t="s">
        <v>2168</v>
      </c>
      <c r="F388" s="393" t="s">
        <v>2172</v>
      </c>
      <c r="G388" s="395">
        <v>97</v>
      </c>
      <c r="H388" s="393" t="s">
        <v>47</v>
      </c>
      <c r="I388" s="393" t="s">
        <v>759</v>
      </c>
      <c r="J388" s="393" t="s">
        <v>2173</v>
      </c>
      <c r="K388" s="608" t="s">
        <v>2148</v>
      </c>
      <c r="L388" s="608" t="s">
        <v>2130</v>
      </c>
      <c r="M388" s="609" t="s">
        <v>2612</v>
      </c>
      <c r="N388" s="392">
        <v>45734</v>
      </c>
      <c r="O388" s="408">
        <v>3</v>
      </c>
      <c r="P388" s="14">
        <v>274113</v>
      </c>
      <c r="Q388" s="14">
        <v>274113</v>
      </c>
      <c r="R388" s="576">
        <v>0</v>
      </c>
      <c r="S388" s="391">
        <v>32</v>
      </c>
      <c r="T388" s="382">
        <v>0</v>
      </c>
      <c r="U388" s="382">
        <v>0</v>
      </c>
      <c r="V388" s="423">
        <v>0</v>
      </c>
      <c r="W388" s="1882">
        <v>0</v>
      </c>
      <c r="X388" s="382">
        <f t="shared" si="850"/>
        <v>0</v>
      </c>
      <c r="Y388" s="423">
        <v>0</v>
      </c>
      <c r="Z388" s="1882">
        <v>0</v>
      </c>
      <c r="AA388" s="382">
        <f t="shared" si="834"/>
        <v>0</v>
      </c>
      <c r="AB388" s="423">
        <v>2</v>
      </c>
      <c r="AC388" s="1882">
        <v>0</v>
      </c>
      <c r="AD388" s="569">
        <v>1.875</v>
      </c>
      <c r="AE388" s="569">
        <v>1.875</v>
      </c>
      <c r="AF388" s="382">
        <f t="shared" si="936"/>
        <v>0</v>
      </c>
      <c r="AG388" s="382">
        <f t="shared" si="937"/>
        <v>0</v>
      </c>
      <c r="AH388" s="382">
        <f t="shared" si="938"/>
        <v>0</v>
      </c>
      <c r="AI388" s="382">
        <f t="shared" si="939"/>
        <v>0</v>
      </c>
      <c r="AJ388" s="382">
        <f t="shared" si="940"/>
        <v>0.875</v>
      </c>
      <c r="AK388" s="382">
        <f t="shared" si="941"/>
        <v>1</v>
      </c>
      <c r="AL388" s="382">
        <f t="shared" si="942"/>
        <v>41.125</v>
      </c>
      <c r="AM388" s="382">
        <f t="shared" si="943"/>
        <v>47</v>
      </c>
      <c r="AN388" s="453">
        <f t="shared" si="944"/>
        <v>0</v>
      </c>
      <c r="AO388" s="457">
        <f t="shared" si="945"/>
        <v>0</v>
      </c>
      <c r="AP388" s="455">
        <f t="shared" si="946"/>
        <v>0</v>
      </c>
      <c r="AQ388" s="383">
        <f t="shared" si="947"/>
        <v>0</v>
      </c>
      <c r="AR388" s="383">
        <f t="shared" si="948"/>
        <v>0</v>
      </c>
      <c r="AS388" s="383">
        <f t="shared" si="949"/>
        <v>0</v>
      </c>
      <c r="AT388" s="383">
        <f t="shared" si="950"/>
        <v>0</v>
      </c>
      <c r="AU388" s="383">
        <f t="shared" si="951"/>
        <v>40</v>
      </c>
      <c r="AV388" s="383">
        <f t="shared" si="952"/>
        <v>6</v>
      </c>
      <c r="AW388" s="383">
        <f t="shared" si="953"/>
        <v>0</v>
      </c>
      <c r="AX388" s="383">
        <f t="shared" si="835"/>
        <v>8</v>
      </c>
      <c r="AY388" s="383">
        <v>0</v>
      </c>
      <c r="AZ388" s="383">
        <f t="shared" si="849"/>
        <v>0</v>
      </c>
      <c r="BA388" s="382">
        <f t="shared" si="836"/>
        <v>2</v>
      </c>
      <c r="BB388" s="423">
        <v>6</v>
      </c>
      <c r="BC388" s="506">
        <f t="shared" si="829"/>
        <v>0</v>
      </c>
      <c r="BD388" s="382">
        <f t="shared" si="830"/>
        <v>0</v>
      </c>
      <c r="BE388" s="453">
        <f t="shared" si="831"/>
        <v>0</v>
      </c>
      <c r="BF388" s="382">
        <f t="shared" si="837"/>
        <v>-6</v>
      </c>
      <c r="BG388" s="1882">
        <v>6</v>
      </c>
      <c r="BH388" s="1882">
        <v>0</v>
      </c>
      <c r="BI388" s="1882">
        <v>0</v>
      </c>
      <c r="BJ388" s="1882">
        <v>0</v>
      </c>
      <c r="BK388" s="1882">
        <v>0</v>
      </c>
      <c r="BL388" s="1882">
        <v>0</v>
      </c>
      <c r="BM388" s="1882">
        <v>0</v>
      </c>
      <c r="BN388" s="1882">
        <v>1</v>
      </c>
      <c r="BO388" s="1882">
        <v>0</v>
      </c>
      <c r="BP388" s="1882">
        <v>47</v>
      </c>
      <c r="BQ388" s="1882">
        <v>0</v>
      </c>
      <c r="BR388" s="1882">
        <v>0</v>
      </c>
      <c r="BS388" s="1882">
        <v>0</v>
      </c>
      <c r="BT388" s="13"/>
      <c r="BU388" s="384">
        <f t="shared" si="838"/>
        <v>0</v>
      </c>
      <c r="BV388" s="385">
        <f t="shared" si="839"/>
        <v>0</v>
      </c>
      <c r="BW388" s="386">
        <f t="shared" si="840"/>
        <v>0</v>
      </c>
      <c r="BX388" s="3"/>
      <c r="BY388" s="387">
        <f t="shared" si="832"/>
        <v>0</v>
      </c>
      <c r="BZ388" s="382">
        <f t="shared" si="841"/>
        <v>0</v>
      </c>
      <c r="CA388" s="382">
        <f t="shared" si="842"/>
        <v>0</v>
      </c>
      <c r="CB388" s="382">
        <f t="shared" si="843"/>
        <v>2</v>
      </c>
      <c r="CC388" s="382">
        <f t="shared" si="921"/>
        <v>2</v>
      </c>
      <c r="CD388" s="382">
        <f t="shared" si="922"/>
        <v>2</v>
      </c>
      <c r="CE388" s="382">
        <f t="shared" si="923"/>
        <v>2</v>
      </c>
      <c r="CF388" s="382">
        <f t="shared" si="924"/>
        <v>2</v>
      </c>
      <c r="CG388" s="382">
        <f t="shared" si="925"/>
        <v>2</v>
      </c>
      <c r="CH388" s="382">
        <f t="shared" si="926"/>
        <v>2</v>
      </c>
      <c r="CI388" s="382">
        <f t="shared" si="927"/>
        <v>2</v>
      </c>
      <c r="CJ388" s="382">
        <f t="shared" si="928"/>
        <v>41</v>
      </c>
      <c r="CK388" s="388">
        <f t="shared" si="929"/>
        <v>47</v>
      </c>
      <c r="CL388" s="3"/>
      <c r="CM388" s="384">
        <f t="shared" si="833"/>
        <v>0</v>
      </c>
      <c r="CN388" s="385">
        <f t="shared" si="844"/>
        <v>0</v>
      </c>
      <c r="CO388" s="385">
        <f t="shared" si="954"/>
        <v>2</v>
      </c>
      <c r="CP388" s="385">
        <f t="shared" si="955"/>
        <v>6</v>
      </c>
      <c r="CQ388" s="385">
        <f t="shared" si="956"/>
        <v>0</v>
      </c>
      <c r="CR388" s="385">
        <f t="shared" si="957"/>
        <v>0</v>
      </c>
      <c r="CS388" s="385">
        <f t="shared" si="958"/>
        <v>0</v>
      </c>
      <c r="CT388" s="385">
        <f t="shared" si="959"/>
        <v>0</v>
      </c>
      <c r="CU388" s="385">
        <f t="shared" si="960"/>
        <v>0</v>
      </c>
      <c r="CV388" s="385">
        <f t="shared" si="961"/>
        <v>0</v>
      </c>
      <c r="CW388" s="385">
        <f t="shared" si="962"/>
        <v>40</v>
      </c>
      <c r="CX388" s="386">
        <f t="shared" si="963"/>
        <v>6</v>
      </c>
      <c r="CY388" s="3"/>
      <c r="CZ388" s="586"/>
      <c r="DA388" s="582"/>
      <c r="DB388" s="391"/>
      <c r="DC388" s="576">
        <v>0</v>
      </c>
      <c r="DD388" s="389">
        <v>2</v>
      </c>
      <c r="DE388" s="390">
        <v>0</v>
      </c>
      <c r="DF388" s="390">
        <v>2</v>
      </c>
      <c r="DG388" s="390">
        <v>28</v>
      </c>
      <c r="DH388" s="390">
        <f t="shared" si="845"/>
        <v>0</v>
      </c>
      <c r="DI388" s="390"/>
      <c r="DJ388" s="390"/>
      <c r="DK388" s="390"/>
      <c r="DL388" s="390"/>
      <c r="DM388" s="390"/>
      <c r="DN388" s="390"/>
      <c r="DO388" s="390"/>
      <c r="DP388" s="391">
        <f t="shared" si="846"/>
        <v>32</v>
      </c>
      <c r="DQ388" s="376"/>
      <c r="DR388" s="376"/>
      <c r="DS388" s="385">
        <v>4</v>
      </c>
      <c r="DT388" s="385">
        <v>2</v>
      </c>
      <c r="DU388" s="385">
        <v>1868</v>
      </c>
      <c r="DV388" s="385" t="s">
        <v>2620</v>
      </c>
      <c r="DW388" s="385">
        <v>73</v>
      </c>
      <c r="DX388" s="385" t="s">
        <v>2693</v>
      </c>
      <c r="DY388" s="385">
        <v>0</v>
      </c>
      <c r="DZ388" s="14">
        <v>274113</v>
      </c>
      <c r="EA388" s="426"/>
      <c r="EB388" s="398">
        <v>20</v>
      </c>
      <c r="EC388" s="398" t="s">
        <v>2177</v>
      </c>
      <c r="ED388" s="398" t="s">
        <v>1370</v>
      </c>
      <c r="EF388" s="601" t="str">
        <f t="shared" si="847"/>
        <v>ok</v>
      </c>
      <c r="EG388" s="597">
        <f t="shared" si="848"/>
        <v>0</v>
      </c>
      <c r="EI388" s="605">
        <f t="shared" si="964"/>
        <v>8</v>
      </c>
    </row>
    <row r="389" spans="1:139" s="372" customFormat="1" ht="16.149999999999999" hidden="1" customHeight="1">
      <c r="A389" s="573" t="s">
        <v>1246</v>
      </c>
      <c r="B389" s="407" t="s">
        <v>1998</v>
      </c>
      <c r="C389" s="407" t="s">
        <v>1998</v>
      </c>
      <c r="D389" s="393" t="s">
        <v>51</v>
      </c>
      <c r="E389" s="393" t="s">
        <v>1999</v>
      </c>
      <c r="F389" s="393" t="s">
        <v>2001</v>
      </c>
      <c r="G389" s="395">
        <v>99</v>
      </c>
      <c r="H389" s="393" t="s">
        <v>47</v>
      </c>
      <c r="I389" s="393" t="s">
        <v>759</v>
      </c>
      <c r="J389" s="393" t="s">
        <v>131</v>
      </c>
      <c r="K389" s="608">
        <v>0</v>
      </c>
      <c r="L389" s="608" t="s">
        <v>2130</v>
      </c>
      <c r="M389" s="609" t="s">
        <v>2612</v>
      </c>
      <c r="N389" s="392">
        <v>45561</v>
      </c>
      <c r="O389" s="408">
        <v>3</v>
      </c>
      <c r="P389" s="14">
        <v>342988</v>
      </c>
      <c r="Q389" s="14">
        <v>342988</v>
      </c>
      <c r="R389" s="576">
        <v>2</v>
      </c>
      <c r="S389" s="391">
        <v>6</v>
      </c>
      <c r="T389" s="382">
        <v>0</v>
      </c>
      <c r="U389" s="382">
        <v>0</v>
      </c>
      <c r="V389" s="423">
        <v>0</v>
      </c>
      <c r="W389" s="1882">
        <v>0</v>
      </c>
      <c r="X389" s="382">
        <f t="shared" si="850"/>
        <v>0</v>
      </c>
      <c r="Y389" s="423">
        <v>0</v>
      </c>
      <c r="Z389" s="1882">
        <v>0</v>
      </c>
      <c r="AA389" s="382">
        <f t="shared" si="834"/>
        <v>0</v>
      </c>
      <c r="AB389" s="423">
        <v>4</v>
      </c>
      <c r="AC389" s="1882">
        <v>1</v>
      </c>
      <c r="AD389" s="569">
        <v>1.875</v>
      </c>
      <c r="AE389" s="569">
        <v>1.875</v>
      </c>
      <c r="AF389" s="382">
        <f t="shared" si="936"/>
        <v>0</v>
      </c>
      <c r="AG389" s="382">
        <f t="shared" si="937"/>
        <v>0</v>
      </c>
      <c r="AH389" s="382">
        <f t="shared" si="938"/>
        <v>0</v>
      </c>
      <c r="AI389" s="382">
        <f t="shared" si="939"/>
        <v>0</v>
      </c>
      <c r="AJ389" s="382">
        <f t="shared" si="940"/>
        <v>0.875</v>
      </c>
      <c r="AK389" s="382">
        <f t="shared" si="941"/>
        <v>1</v>
      </c>
      <c r="AL389" s="382">
        <f t="shared" si="942"/>
        <v>1.75</v>
      </c>
      <c r="AM389" s="382">
        <f t="shared" si="943"/>
        <v>3.75</v>
      </c>
      <c r="AN389" s="453">
        <f t="shared" si="944"/>
        <v>3.75</v>
      </c>
      <c r="AO389" s="457">
        <f t="shared" si="945"/>
        <v>0</v>
      </c>
      <c r="AP389" s="455">
        <f t="shared" si="946"/>
        <v>0</v>
      </c>
      <c r="AQ389" s="383">
        <f t="shared" si="947"/>
        <v>0</v>
      </c>
      <c r="AR389" s="383">
        <f t="shared" si="948"/>
        <v>0</v>
      </c>
      <c r="AS389" s="383">
        <f t="shared" si="949"/>
        <v>0</v>
      </c>
      <c r="AT389" s="383">
        <f t="shared" si="950"/>
        <v>0</v>
      </c>
      <c r="AU389" s="383">
        <f t="shared" si="951"/>
        <v>1</v>
      </c>
      <c r="AV389" s="383">
        <f t="shared" si="952"/>
        <v>2</v>
      </c>
      <c r="AW389" s="383">
        <f t="shared" si="953"/>
        <v>2</v>
      </c>
      <c r="AX389" s="383">
        <f t="shared" si="835"/>
        <v>26</v>
      </c>
      <c r="AY389" s="383">
        <v>0</v>
      </c>
      <c r="AZ389" s="383">
        <f t="shared" si="849"/>
        <v>0</v>
      </c>
      <c r="BA389" s="382">
        <f t="shared" si="836"/>
        <v>3</v>
      </c>
      <c r="BB389" s="423">
        <v>22</v>
      </c>
      <c r="BC389" s="506">
        <f t="shared" si="829"/>
        <v>0</v>
      </c>
      <c r="BD389" s="382">
        <f t="shared" si="830"/>
        <v>0</v>
      </c>
      <c r="BE389" s="453">
        <f t="shared" si="831"/>
        <v>1</v>
      </c>
      <c r="BF389" s="382">
        <f t="shared" si="837"/>
        <v>-24</v>
      </c>
      <c r="BG389" s="1882">
        <v>22</v>
      </c>
      <c r="BH389" s="1882">
        <v>1</v>
      </c>
      <c r="BI389" s="1882">
        <v>0</v>
      </c>
      <c r="BJ389" s="1882">
        <v>0</v>
      </c>
      <c r="BK389" s="1882">
        <v>0</v>
      </c>
      <c r="BL389" s="1882">
        <v>0</v>
      </c>
      <c r="BM389" s="1882">
        <v>0</v>
      </c>
      <c r="BN389" s="1882">
        <v>1</v>
      </c>
      <c r="BO389" s="1882">
        <v>0</v>
      </c>
      <c r="BP389" s="1882">
        <v>2</v>
      </c>
      <c r="BQ389" s="1882">
        <v>2</v>
      </c>
      <c r="BR389" s="1882">
        <v>2</v>
      </c>
      <c r="BS389" s="1882">
        <v>2</v>
      </c>
      <c r="BT389" s="13"/>
      <c r="BU389" s="384">
        <f t="shared" si="838"/>
        <v>0</v>
      </c>
      <c r="BV389" s="385">
        <f t="shared" si="839"/>
        <v>0</v>
      </c>
      <c r="BW389" s="386">
        <f t="shared" si="840"/>
        <v>0</v>
      </c>
      <c r="BX389" s="3"/>
      <c r="BY389" s="387">
        <f t="shared" si="832"/>
        <v>0</v>
      </c>
      <c r="BZ389" s="382">
        <f t="shared" si="841"/>
        <v>0</v>
      </c>
      <c r="CA389" s="382">
        <f t="shared" si="842"/>
        <v>0</v>
      </c>
      <c r="CB389" s="382">
        <f t="shared" si="843"/>
        <v>3</v>
      </c>
      <c r="CC389" s="382">
        <f t="shared" si="921"/>
        <v>3</v>
      </c>
      <c r="CD389" s="382">
        <f t="shared" si="922"/>
        <v>2</v>
      </c>
      <c r="CE389" s="382">
        <f t="shared" si="923"/>
        <v>2</v>
      </c>
      <c r="CF389" s="382">
        <f t="shared" si="924"/>
        <v>2</v>
      </c>
      <c r="CG389" s="382">
        <f t="shared" si="925"/>
        <v>2</v>
      </c>
      <c r="CH389" s="382">
        <f t="shared" si="926"/>
        <v>2</v>
      </c>
      <c r="CI389" s="382">
        <f t="shared" si="927"/>
        <v>2</v>
      </c>
      <c r="CJ389" s="382">
        <f t="shared" si="928"/>
        <v>2</v>
      </c>
      <c r="CK389" s="388">
        <f t="shared" si="929"/>
        <v>4</v>
      </c>
      <c r="CL389" s="3"/>
      <c r="CM389" s="384">
        <f t="shared" si="833"/>
        <v>0</v>
      </c>
      <c r="CN389" s="385">
        <f t="shared" si="844"/>
        <v>0</v>
      </c>
      <c r="CO389" s="385">
        <f t="shared" si="954"/>
        <v>4</v>
      </c>
      <c r="CP389" s="385">
        <f t="shared" si="955"/>
        <v>22</v>
      </c>
      <c r="CQ389" s="385">
        <f t="shared" si="956"/>
        <v>0</v>
      </c>
      <c r="CR389" s="385">
        <f t="shared" si="957"/>
        <v>0</v>
      </c>
      <c r="CS389" s="385">
        <f t="shared" si="958"/>
        <v>0</v>
      </c>
      <c r="CT389" s="385">
        <f t="shared" si="959"/>
        <v>0</v>
      </c>
      <c r="CU389" s="385">
        <f t="shared" si="960"/>
        <v>0</v>
      </c>
      <c r="CV389" s="385">
        <f t="shared" si="961"/>
        <v>0</v>
      </c>
      <c r="CW389" s="385">
        <f t="shared" si="962"/>
        <v>1</v>
      </c>
      <c r="CX389" s="386">
        <f t="shared" si="963"/>
        <v>2</v>
      </c>
      <c r="CY389" s="3"/>
      <c r="CZ389" s="586"/>
      <c r="DA389" s="582"/>
      <c r="DB389" s="391">
        <v>0</v>
      </c>
      <c r="DC389" s="576">
        <v>2</v>
      </c>
      <c r="DD389" s="389">
        <v>0</v>
      </c>
      <c r="DE389" s="390">
        <v>6</v>
      </c>
      <c r="DF389" s="390">
        <v>0</v>
      </c>
      <c r="DG389" s="390">
        <v>0</v>
      </c>
      <c r="DH389" s="390">
        <f t="shared" si="845"/>
        <v>0</v>
      </c>
      <c r="DI389" s="390"/>
      <c r="DJ389" s="390"/>
      <c r="DK389" s="390"/>
      <c r="DL389" s="390"/>
      <c r="DM389" s="390"/>
      <c r="DN389" s="390"/>
      <c r="DO389" s="390"/>
      <c r="DP389" s="391">
        <f t="shared" si="846"/>
        <v>6</v>
      </c>
      <c r="DQ389" s="376"/>
      <c r="DR389" s="376"/>
      <c r="DS389" s="385">
        <v>4</v>
      </c>
      <c r="DT389" s="385">
        <v>1</v>
      </c>
      <c r="DU389" s="385">
        <v>1697</v>
      </c>
      <c r="DV389" s="385" t="s">
        <v>2620</v>
      </c>
      <c r="DW389" s="385">
        <v>73</v>
      </c>
      <c r="DX389" s="385" t="s">
        <v>2693</v>
      </c>
      <c r="DY389" s="385">
        <v>0</v>
      </c>
      <c r="DZ389" s="14">
        <v>342988</v>
      </c>
      <c r="EA389" s="426"/>
      <c r="EB389" s="398">
        <v>22</v>
      </c>
      <c r="EC389" s="398" t="s">
        <v>1369</v>
      </c>
      <c r="ED389" s="398" t="s">
        <v>1370</v>
      </c>
      <c r="EF389" s="601" t="str">
        <f t="shared" si="847"/>
        <v>ok</v>
      </c>
      <c r="EG389" s="597">
        <f t="shared" si="848"/>
        <v>0</v>
      </c>
      <c r="EI389" s="605">
        <f t="shared" si="964"/>
        <v>26</v>
      </c>
    </row>
    <row r="390" spans="1:139" s="372" customFormat="1" ht="16.149999999999999" hidden="1" customHeight="1">
      <c r="A390" s="573" t="s">
        <v>1449</v>
      </c>
      <c r="B390" s="407" t="s">
        <v>1211</v>
      </c>
      <c r="C390" s="530" t="s">
        <v>1211</v>
      </c>
      <c r="D390" s="393" t="s">
        <v>51</v>
      </c>
      <c r="E390" s="393" t="s">
        <v>1251</v>
      </c>
      <c r="F390" s="393" t="s">
        <v>1250</v>
      </c>
      <c r="G390" s="395">
        <v>102</v>
      </c>
      <c r="H390" s="393" t="s">
        <v>47</v>
      </c>
      <c r="I390" s="393" t="s">
        <v>759</v>
      </c>
      <c r="J390" s="393" t="s">
        <v>131</v>
      </c>
      <c r="K390" s="608" t="s">
        <v>2147</v>
      </c>
      <c r="L390" s="608" t="s">
        <v>2130</v>
      </c>
      <c r="M390" s="609" t="s">
        <v>2612</v>
      </c>
      <c r="N390" s="392">
        <v>44559</v>
      </c>
      <c r="O390" s="408">
        <v>3</v>
      </c>
      <c r="P390" s="14">
        <v>231464</v>
      </c>
      <c r="Q390" s="14">
        <v>231464</v>
      </c>
      <c r="R390" s="576">
        <v>4</v>
      </c>
      <c r="S390" s="391">
        <v>0</v>
      </c>
      <c r="T390" s="382">
        <v>0</v>
      </c>
      <c r="U390" s="382">
        <v>2</v>
      </c>
      <c r="V390" s="423">
        <v>0</v>
      </c>
      <c r="W390" s="1882">
        <v>0</v>
      </c>
      <c r="X390" s="382">
        <f t="shared" si="850"/>
        <v>2</v>
      </c>
      <c r="Y390" s="423">
        <v>0</v>
      </c>
      <c r="Z390" s="1882">
        <v>0</v>
      </c>
      <c r="AA390" s="382">
        <f t="shared" si="834"/>
        <v>2</v>
      </c>
      <c r="AB390" s="423">
        <v>0</v>
      </c>
      <c r="AC390" s="1882">
        <v>0</v>
      </c>
      <c r="AD390" s="569">
        <v>1.875</v>
      </c>
      <c r="AE390" s="569">
        <v>1.875</v>
      </c>
      <c r="AF390" s="382">
        <f t="shared" si="936"/>
        <v>0</v>
      </c>
      <c r="AG390" s="382">
        <f t="shared" si="937"/>
        <v>0</v>
      </c>
      <c r="AH390" s="382">
        <f t="shared" si="938"/>
        <v>0</v>
      </c>
      <c r="AI390" s="382">
        <f t="shared" si="939"/>
        <v>0</v>
      </c>
      <c r="AJ390" s="382">
        <f t="shared" si="940"/>
        <v>0</v>
      </c>
      <c r="AK390" s="382">
        <f t="shared" si="941"/>
        <v>0</v>
      </c>
      <c r="AL390" s="382">
        <f t="shared" si="942"/>
        <v>0</v>
      </c>
      <c r="AM390" s="382">
        <f t="shared" si="943"/>
        <v>0</v>
      </c>
      <c r="AN390" s="453">
        <f t="shared" si="944"/>
        <v>0</v>
      </c>
      <c r="AO390" s="457">
        <f t="shared" si="945"/>
        <v>0</v>
      </c>
      <c r="AP390" s="455">
        <f t="shared" si="946"/>
        <v>0</v>
      </c>
      <c r="AQ390" s="383">
        <f t="shared" si="947"/>
        <v>0</v>
      </c>
      <c r="AR390" s="383">
        <f t="shared" si="948"/>
        <v>0</v>
      </c>
      <c r="AS390" s="383">
        <f t="shared" si="949"/>
        <v>0</v>
      </c>
      <c r="AT390" s="383">
        <f t="shared" si="950"/>
        <v>0</v>
      </c>
      <c r="AU390" s="383">
        <f t="shared" si="951"/>
        <v>0</v>
      </c>
      <c r="AV390" s="383">
        <f t="shared" si="952"/>
        <v>0</v>
      </c>
      <c r="AW390" s="383">
        <f t="shared" si="953"/>
        <v>0</v>
      </c>
      <c r="AX390" s="383">
        <f t="shared" si="835"/>
        <v>2</v>
      </c>
      <c r="AY390" s="383">
        <v>0</v>
      </c>
      <c r="AZ390" s="383">
        <f t="shared" si="849"/>
        <v>0</v>
      </c>
      <c r="BA390" s="382">
        <f t="shared" si="836"/>
        <v>2</v>
      </c>
      <c r="BB390" s="423">
        <v>0</v>
      </c>
      <c r="BC390" s="506">
        <f t="shared" si="829"/>
        <v>0</v>
      </c>
      <c r="BD390" s="382">
        <f t="shared" si="830"/>
        <v>0</v>
      </c>
      <c r="BE390" s="453">
        <f t="shared" si="831"/>
        <v>0</v>
      </c>
      <c r="BF390" s="382">
        <f t="shared" si="837"/>
        <v>0</v>
      </c>
      <c r="BG390" s="1882">
        <v>0</v>
      </c>
      <c r="BH390" s="1882">
        <v>2</v>
      </c>
      <c r="BI390" s="1882">
        <v>0</v>
      </c>
      <c r="BJ390" s="1882">
        <v>0</v>
      </c>
      <c r="BK390" s="1882">
        <v>0</v>
      </c>
      <c r="BL390" s="1882">
        <v>0</v>
      </c>
      <c r="BM390" s="1882">
        <v>0</v>
      </c>
      <c r="BN390" s="1882">
        <v>0</v>
      </c>
      <c r="BO390" s="1882">
        <v>0</v>
      </c>
      <c r="BP390" s="1882">
        <v>0</v>
      </c>
      <c r="BQ390" s="1882">
        <v>0</v>
      </c>
      <c r="BR390" s="1882">
        <v>0</v>
      </c>
      <c r="BS390" s="1882">
        <v>0</v>
      </c>
      <c r="BT390" s="16"/>
      <c r="BU390" s="387">
        <f t="shared" si="838"/>
        <v>0</v>
      </c>
      <c r="BV390" s="382">
        <f t="shared" si="839"/>
        <v>0</v>
      </c>
      <c r="BW390" s="388">
        <f t="shared" si="840"/>
        <v>3</v>
      </c>
      <c r="BX390" s="3"/>
      <c r="BY390" s="387">
        <f t="shared" si="832"/>
        <v>2</v>
      </c>
      <c r="BZ390" s="382">
        <f t="shared" si="841"/>
        <v>2</v>
      </c>
      <c r="CA390" s="382">
        <f t="shared" si="842"/>
        <v>2</v>
      </c>
      <c r="CB390" s="382">
        <f t="shared" si="843"/>
        <v>2</v>
      </c>
      <c r="CC390" s="382">
        <f t="shared" si="921"/>
        <v>2</v>
      </c>
      <c r="CD390" s="382">
        <f t="shared" si="922"/>
        <v>0</v>
      </c>
      <c r="CE390" s="382">
        <f t="shared" si="923"/>
        <v>0</v>
      </c>
      <c r="CF390" s="382">
        <f t="shared" si="924"/>
        <v>0</v>
      </c>
      <c r="CG390" s="382">
        <f t="shared" si="925"/>
        <v>0</v>
      </c>
      <c r="CH390" s="382">
        <f t="shared" si="926"/>
        <v>0</v>
      </c>
      <c r="CI390" s="382">
        <f t="shared" si="927"/>
        <v>0</v>
      </c>
      <c r="CJ390" s="382">
        <f t="shared" si="928"/>
        <v>0</v>
      </c>
      <c r="CK390" s="388">
        <f t="shared" si="929"/>
        <v>0</v>
      </c>
      <c r="CL390" s="3"/>
      <c r="CM390" s="384">
        <f t="shared" si="833"/>
        <v>0</v>
      </c>
      <c r="CN390" s="385">
        <f t="shared" si="844"/>
        <v>0</v>
      </c>
      <c r="CO390" s="385">
        <f t="shared" si="954"/>
        <v>0</v>
      </c>
      <c r="CP390" s="385">
        <f t="shared" si="955"/>
        <v>0</v>
      </c>
      <c r="CQ390" s="385">
        <f t="shared" si="956"/>
        <v>0</v>
      </c>
      <c r="CR390" s="385">
        <f t="shared" si="957"/>
        <v>0</v>
      </c>
      <c r="CS390" s="385">
        <f t="shared" si="958"/>
        <v>0</v>
      </c>
      <c r="CT390" s="385">
        <f t="shared" si="959"/>
        <v>0</v>
      </c>
      <c r="CU390" s="385">
        <f t="shared" si="960"/>
        <v>0</v>
      </c>
      <c r="CV390" s="385">
        <f t="shared" si="961"/>
        <v>0</v>
      </c>
      <c r="CW390" s="385">
        <f t="shared" si="962"/>
        <v>0</v>
      </c>
      <c r="CX390" s="386">
        <f t="shared" si="963"/>
        <v>0</v>
      </c>
      <c r="CY390" s="3"/>
      <c r="CZ390" s="586">
        <v>4</v>
      </c>
      <c r="DA390" s="582">
        <v>6</v>
      </c>
      <c r="DB390" s="391">
        <v>5</v>
      </c>
      <c r="DC390" s="576">
        <v>4</v>
      </c>
      <c r="DD390" s="389">
        <v>0</v>
      </c>
      <c r="DE390" s="390">
        <v>0</v>
      </c>
      <c r="DF390" s="390">
        <v>0</v>
      </c>
      <c r="DG390" s="390">
        <v>0</v>
      </c>
      <c r="DH390" s="390">
        <f t="shared" si="845"/>
        <v>0</v>
      </c>
      <c r="DI390" s="390"/>
      <c r="DJ390" s="390"/>
      <c r="DK390" s="390"/>
      <c r="DL390" s="390"/>
      <c r="DM390" s="390"/>
      <c r="DN390" s="390"/>
      <c r="DO390" s="390"/>
      <c r="DP390" s="391">
        <f t="shared" si="846"/>
        <v>0</v>
      </c>
      <c r="DQ390" s="376"/>
      <c r="DR390" s="376"/>
      <c r="DS390" s="385">
        <v>3</v>
      </c>
      <c r="DT390" s="385">
        <v>1</v>
      </c>
      <c r="DU390" s="385">
        <v>1578</v>
      </c>
      <c r="DV390" s="385" t="s">
        <v>2620</v>
      </c>
      <c r="DW390" s="385">
        <v>73</v>
      </c>
      <c r="DX390" s="385" t="s">
        <v>2693</v>
      </c>
      <c r="DY390" s="385">
        <v>0</v>
      </c>
      <c r="DZ390" s="14">
        <v>231464</v>
      </c>
      <c r="EA390" s="426"/>
      <c r="EB390" s="398">
        <v>21</v>
      </c>
      <c r="EC390" s="398" t="s">
        <v>1369</v>
      </c>
      <c r="ED390" s="398" t="s">
        <v>1370</v>
      </c>
      <c r="EF390" s="601" t="str">
        <f t="shared" si="847"/>
        <v>ok</v>
      </c>
      <c r="EG390" s="597">
        <f t="shared" si="848"/>
        <v>0</v>
      </c>
      <c r="EI390" s="605">
        <f t="shared" si="964"/>
        <v>2</v>
      </c>
    </row>
    <row r="391" spans="1:139" s="372" customFormat="1" ht="16.149999999999999" hidden="1" customHeight="1">
      <c r="A391" s="573" t="s">
        <v>1246</v>
      </c>
      <c r="B391" s="407" t="s">
        <v>1843</v>
      </c>
      <c r="C391" s="407" t="s">
        <v>1843</v>
      </c>
      <c r="D391" s="393" t="s">
        <v>51</v>
      </c>
      <c r="E391" s="393" t="s">
        <v>1851</v>
      </c>
      <c r="F391" s="393" t="s">
        <v>1859</v>
      </c>
      <c r="G391" s="395">
        <v>103</v>
      </c>
      <c r="H391" s="393" t="s">
        <v>47</v>
      </c>
      <c r="I391" s="393" t="s">
        <v>759</v>
      </c>
      <c r="J391" s="393" t="s">
        <v>131</v>
      </c>
      <c r="K391" s="608">
        <v>0</v>
      </c>
      <c r="L391" s="608" t="s">
        <v>2130</v>
      </c>
      <c r="M391" s="609" t="s">
        <v>2612</v>
      </c>
      <c r="N391" s="392">
        <v>45299</v>
      </c>
      <c r="O391" s="408">
        <v>3</v>
      </c>
      <c r="P391" s="14">
        <v>0</v>
      </c>
      <c r="Q391" s="14">
        <v>0</v>
      </c>
      <c r="R391" s="576">
        <v>2</v>
      </c>
      <c r="S391" s="391">
        <v>0</v>
      </c>
      <c r="T391" s="382">
        <v>2</v>
      </c>
      <c r="U391" s="382">
        <v>70</v>
      </c>
      <c r="V391" s="423">
        <v>0</v>
      </c>
      <c r="W391" s="1882">
        <v>14</v>
      </c>
      <c r="X391" s="382">
        <f t="shared" si="850"/>
        <v>56</v>
      </c>
      <c r="Y391" s="423">
        <v>0</v>
      </c>
      <c r="Z391" s="1882">
        <v>14</v>
      </c>
      <c r="AA391" s="382">
        <f t="shared" si="834"/>
        <v>42</v>
      </c>
      <c r="AB391" s="423">
        <v>0</v>
      </c>
      <c r="AC391" s="1882">
        <v>12</v>
      </c>
      <c r="AD391" s="569">
        <v>1.875</v>
      </c>
      <c r="AE391" s="569">
        <v>1.875</v>
      </c>
      <c r="AF391" s="382">
        <f t="shared" si="936"/>
        <v>0</v>
      </c>
      <c r="AG391" s="382">
        <f t="shared" si="937"/>
        <v>0</v>
      </c>
      <c r="AH391" s="382">
        <f t="shared" si="938"/>
        <v>0</v>
      </c>
      <c r="AI391" s="382">
        <f t="shared" si="939"/>
        <v>0</v>
      </c>
      <c r="AJ391" s="382">
        <f t="shared" si="940"/>
        <v>12.25</v>
      </c>
      <c r="AK391" s="382">
        <f t="shared" si="941"/>
        <v>14</v>
      </c>
      <c r="AL391" s="382">
        <f t="shared" si="942"/>
        <v>12.25</v>
      </c>
      <c r="AM391" s="382">
        <f t="shared" si="943"/>
        <v>27.125</v>
      </c>
      <c r="AN391" s="453">
        <f t="shared" si="944"/>
        <v>29</v>
      </c>
      <c r="AO391" s="457">
        <f t="shared" si="945"/>
        <v>0</v>
      </c>
      <c r="AP391" s="455">
        <f t="shared" si="946"/>
        <v>0</v>
      </c>
      <c r="AQ391" s="383">
        <f t="shared" si="947"/>
        <v>0</v>
      </c>
      <c r="AR391" s="383">
        <f t="shared" si="948"/>
        <v>0</v>
      </c>
      <c r="AS391" s="383">
        <f t="shared" si="949"/>
        <v>12</v>
      </c>
      <c r="AT391" s="383">
        <f t="shared" si="950"/>
        <v>2</v>
      </c>
      <c r="AU391" s="383">
        <f t="shared" si="951"/>
        <v>12</v>
      </c>
      <c r="AV391" s="383">
        <f t="shared" si="952"/>
        <v>15</v>
      </c>
      <c r="AW391" s="383">
        <f t="shared" si="953"/>
        <v>16</v>
      </c>
      <c r="AX391" s="383">
        <f t="shared" si="835"/>
        <v>70</v>
      </c>
      <c r="AY391" s="383">
        <v>0</v>
      </c>
      <c r="AZ391" s="383">
        <f t="shared" si="849"/>
        <v>0</v>
      </c>
      <c r="BA391" s="382">
        <f t="shared" si="836"/>
        <v>30</v>
      </c>
      <c r="BB391" s="423">
        <v>0</v>
      </c>
      <c r="BC391" s="506">
        <f t="shared" si="829"/>
        <v>14</v>
      </c>
      <c r="BD391" s="382">
        <f t="shared" si="830"/>
        <v>14</v>
      </c>
      <c r="BE391" s="453">
        <f t="shared" si="831"/>
        <v>12</v>
      </c>
      <c r="BF391" s="382">
        <f t="shared" si="837"/>
        <v>0</v>
      </c>
      <c r="BG391" s="1882">
        <v>18</v>
      </c>
      <c r="BH391" s="1882">
        <v>12</v>
      </c>
      <c r="BI391" s="1882">
        <v>0</v>
      </c>
      <c r="BJ391" s="1882">
        <v>0</v>
      </c>
      <c r="BK391" s="1882">
        <v>0</v>
      </c>
      <c r="BL391" s="1882">
        <v>0</v>
      </c>
      <c r="BM391" s="1882">
        <v>0</v>
      </c>
      <c r="BN391" s="1882">
        <v>14</v>
      </c>
      <c r="BO391" s="1882">
        <v>0</v>
      </c>
      <c r="BP391" s="1882">
        <v>14</v>
      </c>
      <c r="BQ391" s="1882">
        <v>15</v>
      </c>
      <c r="BR391" s="1882">
        <v>16</v>
      </c>
      <c r="BS391" s="1882">
        <v>17</v>
      </c>
      <c r="BT391" s="13"/>
      <c r="BU391" s="384">
        <f t="shared" si="838"/>
        <v>5.25</v>
      </c>
      <c r="BV391" s="385">
        <f t="shared" si="839"/>
        <v>3.8181818181818183</v>
      </c>
      <c r="BW391" s="386">
        <f t="shared" si="840"/>
        <v>3</v>
      </c>
      <c r="BX391" s="3"/>
      <c r="BY391" s="387">
        <f t="shared" si="832"/>
        <v>70</v>
      </c>
      <c r="BZ391" s="382">
        <f t="shared" si="841"/>
        <v>56</v>
      </c>
      <c r="CA391" s="382">
        <f t="shared" si="842"/>
        <v>42</v>
      </c>
      <c r="CB391" s="382">
        <f t="shared" si="843"/>
        <v>30</v>
      </c>
      <c r="CC391" s="382">
        <f t="shared" si="921"/>
        <v>12</v>
      </c>
      <c r="CD391" s="382">
        <f t="shared" si="922"/>
        <v>0</v>
      </c>
      <c r="CE391" s="382">
        <f t="shared" si="923"/>
        <v>0</v>
      </c>
      <c r="CF391" s="382">
        <f t="shared" si="924"/>
        <v>0</v>
      </c>
      <c r="CG391" s="382">
        <f t="shared" si="925"/>
        <v>0</v>
      </c>
      <c r="CH391" s="382">
        <f t="shared" si="926"/>
        <v>12</v>
      </c>
      <c r="CI391" s="382">
        <f t="shared" si="927"/>
        <v>14</v>
      </c>
      <c r="CJ391" s="382">
        <f t="shared" si="928"/>
        <v>12</v>
      </c>
      <c r="CK391" s="388">
        <f t="shared" si="929"/>
        <v>27</v>
      </c>
      <c r="CL391" s="3"/>
      <c r="CM391" s="384">
        <f t="shared" si="833"/>
        <v>0</v>
      </c>
      <c r="CN391" s="385">
        <f t="shared" si="844"/>
        <v>0</v>
      </c>
      <c r="CO391" s="385">
        <f t="shared" si="954"/>
        <v>0</v>
      </c>
      <c r="CP391" s="385">
        <f t="shared" si="955"/>
        <v>0</v>
      </c>
      <c r="CQ391" s="385">
        <f t="shared" si="956"/>
        <v>0</v>
      </c>
      <c r="CR391" s="385">
        <f t="shared" si="957"/>
        <v>0</v>
      </c>
      <c r="CS391" s="385">
        <f t="shared" si="958"/>
        <v>0</v>
      </c>
      <c r="CT391" s="385">
        <f t="shared" si="959"/>
        <v>0</v>
      </c>
      <c r="CU391" s="385">
        <f t="shared" si="960"/>
        <v>12</v>
      </c>
      <c r="CV391" s="385">
        <f t="shared" si="961"/>
        <v>2</v>
      </c>
      <c r="CW391" s="385">
        <f t="shared" si="962"/>
        <v>12</v>
      </c>
      <c r="CX391" s="386">
        <f t="shared" si="963"/>
        <v>15</v>
      </c>
      <c r="CY391" s="3"/>
      <c r="CZ391" s="586"/>
      <c r="DA391" s="582"/>
      <c r="DB391" s="391">
        <v>0</v>
      </c>
      <c r="DC391" s="576">
        <v>2</v>
      </c>
      <c r="DD391" s="389">
        <v>0</v>
      </c>
      <c r="DE391" s="390">
        <v>0</v>
      </c>
      <c r="DF391" s="390">
        <v>-2</v>
      </c>
      <c r="DG391" s="390">
        <v>0</v>
      </c>
      <c r="DH391" s="390">
        <f t="shared" si="845"/>
        <v>2</v>
      </c>
      <c r="DI391" s="390"/>
      <c r="DJ391" s="390"/>
      <c r="DK391" s="390"/>
      <c r="DL391" s="390"/>
      <c r="DM391" s="390"/>
      <c r="DN391" s="390"/>
      <c r="DO391" s="390"/>
      <c r="DP391" s="391">
        <f t="shared" si="846"/>
        <v>0</v>
      </c>
      <c r="DQ391" s="376"/>
      <c r="DR391" s="376"/>
      <c r="DS391" s="385">
        <v>3</v>
      </c>
      <c r="DT391" s="385">
        <v>1</v>
      </c>
      <c r="DU391" s="385">
        <v>1763</v>
      </c>
      <c r="DV391" s="385" t="s">
        <v>2620</v>
      </c>
      <c r="DW391" s="385">
        <v>73</v>
      </c>
      <c r="DX391" s="385" t="s">
        <v>2693</v>
      </c>
      <c r="DY391" s="385">
        <v>0</v>
      </c>
      <c r="DZ391" s="14">
        <v>0</v>
      </c>
      <c r="EA391" s="426"/>
      <c r="EB391" s="398">
        <v>22</v>
      </c>
      <c r="EC391" s="398" t="s">
        <v>1862</v>
      </c>
      <c r="ED391" s="398" t="s">
        <v>1370</v>
      </c>
      <c r="EF391" s="601">
        <f t="shared" si="847"/>
        <v>150</v>
      </c>
      <c r="EG391" s="597">
        <f t="shared" si="848"/>
        <v>14</v>
      </c>
      <c r="EI391" s="605">
        <f t="shared" si="964"/>
        <v>72</v>
      </c>
    </row>
    <row r="392" spans="1:139" s="372" customFormat="1" ht="16.149999999999999" hidden="1" customHeight="1">
      <c r="A392" s="573" t="s">
        <v>1510</v>
      </c>
      <c r="B392" s="407" t="s">
        <v>1423</v>
      </c>
      <c r="C392" s="530" t="s">
        <v>1423</v>
      </c>
      <c r="D392" s="393" t="s">
        <v>51</v>
      </c>
      <c r="E392" s="393" t="s">
        <v>1435</v>
      </c>
      <c r="F392" s="393" t="s">
        <v>1682</v>
      </c>
      <c r="G392" s="393">
        <v>105</v>
      </c>
      <c r="H392" s="393" t="s">
        <v>55</v>
      </c>
      <c r="I392" s="393" t="s">
        <v>759</v>
      </c>
      <c r="J392" s="393" t="s">
        <v>131</v>
      </c>
      <c r="K392" s="608" t="s">
        <v>2147</v>
      </c>
      <c r="L392" s="608" t="s">
        <v>2130</v>
      </c>
      <c r="M392" s="609" t="s">
        <v>2612</v>
      </c>
      <c r="N392" s="392">
        <v>44740</v>
      </c>
      <c r="O392" s="408">
        <v>3</v>
      </c>
      <c r="P392" s="14">
        <v>201254</v>
      </c>
      <c r="Q392" s="14">
        <v>201254</v>
      </c>
      <c r="R392" s="576">
        <v>0</v>
      </c>
      <c r="S392" s="391">
        <v>0</v>
      </c>
      <c r="T392" s="382">
        <v>0</v>
      </c>
      <c r="U392" s="382">
        <v>4</v>
      </c>
      <c r="V392" s="423">
        <v>0</v>
      </c>
      <c r="W392" s="1882">
        <v>0</v>
      </c>
      <c r="X392" s="382">
        <f t="shared" si="850"/>
        <v>4</v>
      </c>
      <c r="Y392" s="423">
        <v>0</v>
      </c>
      <c r="Z392" s="1882">
        <v>0</v>
      </c>
      <c r="AA392" s="382">
        <f t="shared" si="834"/>
        <v>4</v>
      </c>
      <c r="AB392" s="423">
        <v>0</v>
      </c>
      <c r="AC392" s="1882">
        <v>0</v>
      </c>
      <c r="AD392" s="569">
        <v>1.875</v>
      </c>
      <c r="AE392" s="569">
        <v>1.875</v>
      </c>
      <c r="AF392" s="382">
        <f t="shared" si="936"/>
        <v>2</v>
      </c>
      <c r="AG392" s="382">
        <f t="shared" si="937"/>
        <v>0</v>
      </c>
      <c r="AH392" s="382">
        <f t="shared" si="938"/>
        <v>0</v>
      </c>
      <c r="AI392" s="382">
        <f t="shared" si="939"/>
        <v>0</v>
      </c>
      <c r="AJ392" s="382">
        <f t="shared" si="940"/>
        <v>3.5</v>
      </c>
      <c r="AK392" s="382">
        <f t="shared" si="941"/>
        <v>4</v>
      </c>
      <c r="AL392" s="382">
        <f t="shared" si="942"/>
        <v>0</v>
      </c>
      <c r="AM392" s="382">
        <f t="shared" si="943"/>
        <v>0</v>
      </c>
      <c r="AN392" s="453">
        <f t="shared" si="944"/>
        <v>0</v>
      </c>
      <c r="AO392" s="457">
        <f t="shared" si="945"/>
        <v>0</v>
      </c>
      <c r="AP392" s="455">
        <f t="shared" si="946"/>
        <v>0</v>
      </c>
      <c r="AQ392" s="383">
        <f t="shared" si="947"/>
        <v>0</v>
      </c>
      <c r="AR392" s="383">
        <f t="shared" si="948"/>
        <v>0</v>
      </c>
      <c r="AS392" s="383">
        <f t="shared" si="949"/>
        <v>4</v>
      </c>
      <c r="AT392" s="383">
        <f t="shared" si="950"/>
        <v>0</v>
      </c>
      <c r="AU392" s="383">
        <f t="shared" si="951"/>
        <v>0</v>
      </c>
      <c r="AV392" s="383">
        <f t="shared" si="952"/>
        <v>0</v>
      </c>
      <c r="AW392" s="383">
        <f t="shared" si="953"/>
        <v>0</v>
      </c>
      <c r="AX392" s="383">
        <f t="shared" si="835"/>
        <v>4</v>
      </c>
      <c r="AY392" s="383">
        <v>0</v>
      </c>
      <c r="AZ392" s="383">
        <f t="shared" si="849"/>
        <v>0</v>
      </c>
      <c r="BA392" s="382">
        <f t="shared" si="836"/>
        <v>4</v>
      </c>
      <c r="BB392" s="423">
        <v>0</v>
      </c>
      <c r="BC392" s="506">
        <f t="shared" ref="BC392:BC455" si="965">W392</f>
        <v>0</v>
      </c>
      <c r="BD392" s="382">
        <f t="shared" ref="BD392:BD455" si="966">Z392</f>
        <v>0</v>
      </c>
      <c r="BE392" s="453">
        <f t="shared" ref="BE392:BE455" si="967">AC392</f>
        <v>0</v>
      </c>
      <c r="BF392" s="382">
        <f t="shared" si="837"/>
        <v>0</v>
      </c>
      <c r="BG392" s="1882">
        <v>0</v>
      </c>
      <c r="BH392" s="1882">
        <v>2</v>
      </c>
      <c r="BI392" s="1882">
        <v>2</v>
      </c>
      <c r="BJ392" s="1882">
        <v>0</v>
      </c>
      <c r="BK392" s="1882">
        <v>0</v>
      </c>
      <c r="BL392" s="1882">
        <v>0</v>
      </c>
      <c r="BM392" s="1882">
        <v>0</v>
      </c>
      <c r="BN392" s="1882">
        <v>4</v>
      </c>
      <c r="BO392" s="1882">
        <v>0</v>
      </c>
      <c r="BP392" s="1882">
        <v>0</v>
      </c>
      <c r="BQ392" s="1882">
        <v>0</v>
      </c>
      <c r="BR392" s="1882">
        <v>0</v>
      </c>
      <c r="BS392" s="1882">
        <v>0</v>
      </c>
      <c r="BT392" s="13"/>
      <c r="BU392" s="384">
        <f t="shared" si="838"/>
        <v>0</v>
      </c>
      <c r="BV392" s="385">
        <f t="shared" si="839"/>
        <v>0</v>
      </c>
      <c r="BW392" s="386">
        <f t="shared" si="840"/>
        <v>6</v>
      </c>
      <c r="BX392" s="3"/>
      <c r="BY392" s="387">
        <f t="shared" ref="BY392:BY455" si="968">U392</f>
        <v>4</v>
      </c>
      <c r="BZ392" s="382">
        <f t="shared" si="841"/>
        <v>4</v>
      </c>
      <c r="CA392" s="382">
        <f t="shared" si="842"/>
        <v>4</v>
      </c>
      <c r="CB392" s="382">
        <f t="shared" si="843"/>
        <v>4</v>
      </c>
      <c r="CC392" s="382">
        <f t="shared" si="921"/>
        <v>4</v>
      </c>
      <c r="CD392" s="382">
        <f t="shared" si="922"/>
        <v>2</v>
      </c>
      <c r="CE392" s="382">
        <f t="shared" si="923"/>
        <v>0</v>
      </c>
      <c r="CF392" s="382">
        <f t="shared" si="924"/>
        <v>0</v>
      </c>
      <c r="CG392" s="382">
        <f t="shared" si="925"/>
        <v>0</v>
      </c>
      <c r="CH392" s="382">
        <f t="shared" si="926"/>
        <v>4</v>
      </c>
      <c r="CI392" s="382">
        <f t="shared" si="927"/>
        <v>4</v>
      </c>
      <c r="CJ392" s="382">
        <f t="shared" si="928"/>
        <v>0</v>
      </c>
      <c r="CK392" s="388">
        <f t="shared" si="929"/>
        <v>0</v>
      </c>
      <c r="CL392" s="3"/>
      <c r="CM392" s="384">
        <f t="shared" ref="CM392:CM455" si="969">V392</f>
        <v>0</v>
      </c>
      <c r="CN392" s="385">
        <f t="shared" si="844"/>
        <v>0</v>
      </c>
      <c r="CO392" s="385">
        <f t="shared" si="954"/>
        <v>0</v>
      </c>
      <c r="CP392" s="385">
        <f t="shared" si="955"/>
        <v>0</v>
      </c>
      <c r="CQ392" s="385">
        <f t="shared" si="956"/>
        <v>0</v>
      </c>
      <c r="CR392" s="385">
        <f t="shared" si="957"/>
        <v>0</v>
      </c>
      <c r="CS392" s="385">
        <f t="shared" si="958"/>
        <v>0</v>
      </c>
      <c r="CT392" s="385">
        <f t="shared" si="959"/>
        <v>0</v>
      </c>
      <c r="CU392" s="385">
        <f t="shared" si="960"/>
        <v>4</v>
      </c>
      <c r="CV392" s="385">
        <f t="shared" si="961"/>
        <v>0</v>
      </c>
      <c r="CW392" s="385">
        <f t="shared" si="962"/>
        <v>0</v>
      </c>
      <c r="CX392" s="386">
        <f t="shared" si="963"/>
        <v>0</v>
      </c>
      <c r="CY392" s="3"/>
      <c r="CZ392" s="586">
        <v>0</v>
      </c>
      <c r="DA392" s="582">
        <v>0</v>
      </c>
      <c r="DB392" s="391">
        <v>0</v>
      </c>
      <c r="DC392" s="576">
        <v>0</v>
      </c>
      <c r="DD392" s="389">
        <v>0</v>
      </c>
      <c r="DE392" s="390">
        <v>0</v>
      </c>
      <c r="DF392" s="390">
        <v>0</v>
      </c>
      <c r="DG392" s="390">
        <v>0</v>
      </c>
      <c r="DH392" s="390">
        <f t="shared" si="845"/>
        <v>0</v>
      </c>
      <c r="DI392" s="390"/>
      <c r="DJ392" s="390"/>
      <c r="DK392" s="390"/>
      <c r="DL392" s="390"/>
      <c r="DM392" s="390"/>
      <c r="DN392" s="390"/>
      <c r="DO392" s="390"/>
      <c r="DP392" s="391">
        <f t="shared" si="846"/>
        <v>0</v>
      </c>
      <c r="DQ392" s="376"/>
      <c r="DR392" s="376"/>
      <c r="DS392" s="385">
        <v>2</v>
      </c>
      <c r="DT392" s="385">
        <v>2</v>
      </c>
      <c r="DU392" s="385">
        <v>1638</v>
      </c>
      <c r="DV392" s="385" t="s">
        <v>2620</v>
      </c>
      <c r="DW392" s="385">
        <v>73</v>
      </c>
      <c r="DX392" s="385" t="s">
        <v>2693</v>
      </c>
      <c r="DY392" s="385">
        <v>0</v>
      </c>
      <c r="DZ392" s="14">
        <v>201254</v>
      </c>
      <c r="EA392" s="426"/>
      <c r="EB392" s="398">
        <v>20</v>
      </c>
      <c r="EC392" s="398" t="s">
        <v>1369</v>
      </c>
      <c r="ED392" s="398" t="s">
        <v>1370</v>
      </c>
      <c r="EF392" s="601" t="str">
        <f t="shared" si="847"/>
        <v>ok</v>
      </c>
      <c r="EG392" s="597">
        <f t="shared" si="848"/>
        <v>0</v>
      </c>
      <c r="EI392" s="605">
        <f t="shared" si="964"/>
        <v>4</v>
      </c>
    </row>
    <row r="393" spans="1:139" s="372" customFormat="1" ht="16.149999999999999" hidden="1" customHeight="1">
      <c r="A393" s="573" t="s">
        <v>1246</v>
      </c>
      <c r="B393" s="407" t="s">
        <v>1844</v>
      </c>
      <c r="C393" s="407" t="s">
        <v>1844</v>
      </c>
      <c r="D393" s="393" t="s">
        <v>51</v>
      </c>
      <c r="E393" s="393" t="s">
        <v>1852</v>
      </c>
      <c r="F393" s="393" t="s">
        <v>1859</v>
      </c>
      <c r="G393" s="395">
        <v>106</v>
      </c>
      <c r="H393" s="393" t="s">
        <v>47</v>
      </c>
      <c r="I393" s="393" t="s">
        <v>759</v>
      </c>
      <c r="J393" s="393" t="s">
        <v>131</v>
      </c>
      <c r="K393" s="608">
        <v>0</v>
      </c>
      <c r="L393" s="608" t="s">
        <v>2130</v>
      </c>
      <c r="M393" s="609" t="s">
        <v>2612</v>
      </c>
      <c r="N393" s="392">
        <v>45299</v>
      </c>
      <c r="O393" s="408">
        <v>3</v>
      </c>
      <c r="P393" s="14">
        <v>0</v>
      </c>
      <c r="Q393" s="14">
        <v>0</v>
      </c>
      <c r="R393" s="576">
        <v>3</v>
      </c>
      <c r="S393" s="391">
        <v>-2</v>
      </c>
      <c r="T393" s="382">
        <v>0</v>
      </c>
      <c r="U393" s="382">
        <v>71</v>
      </c>
      <c r="V393" s="423">
        <v>0</v>
      </c>
      <c r="W393" s="1882">
        <v>14</v>
      </c>
      <c r="X393" s="382">
        <f t="shared" si="850"/>
        <v>57</v>
      </c>
      <c r="Y393" s="423">
        <v>0</v>
      </c>
      <c r="Z393" s="1882">
        <v>14</v>
      </c>
      <c r="AA393" s="382">
        <f t="shared" ref="AA393:AA456" si="970">X393+Y393-Z393</f>
        <v>43</v>
      </c>
      <c r="AB393" s="423">
        <v>0</v>
      </c>
      <c r="AC393" s="1882">
        <v>11</v>
      </c>
      <c r="AD393" s="569">
        <v>1.875</v>
      </c>
      <c r="AE393" s="569">
        <v>1.875</v>
      </c>
      <c r="AF393" s="382">
        <f t="shared" si="936"/>
        <v>0</v>
      </c>
      <c r="AG393" s="382">
        <f t="shared" si="937"/>
        <v>0</v>
      </c>
      <c r="AH393" s="382">
        <f t="shared" si="938"/>
        <v>0</v>
      </c>
      <c r="AI393" s="382">
        <f t="shared" si="939"/>
        <v>0</v>
      </c>
      <c r="AJ393" s="382">
        <f t="shared" si="940"/>
        <v>11.375</v>
      </c>
      <c r="AK393" s="382">
        <f t="shared" si="941"/>
        <v>13</v>
      </c>
      <c r="AL393" s="382">
        <f t="shared" si="942"/>
        <v>12.25</v>
      </c>
      <c r="AM393" s="382">
        <f t="shared" si="943"/>
        <v>27.125</v>
      </c>
      <c r="AN393" s="453">
        <f t="shared" si="944"/>
        <v>29</v>
      </c>
      <c r="AO393" s="457">
        <f t="shared" si="945"/>
        <v>0</v>
      </c>
      <c r="AP393" s="455">
        <f t="shared" si="946"/>
        <v>0</v>
      </c>
      <c r="AQ393" s="383">
        <f t="shared" si="947"/>
        <v>0</v>
      </c>
      <c r="AR393" s="383">
        <f t="shared" si="948"/>
        <v>0</v>
      </c>
      <c r="AS393" s="383">
        <f t="shared" si="949"/>
        <v>11</v>
      </c>
      <c r="AT393" s="383">
        <f t="shared" si="950"/>
        <v>2</v>
      </c>
      <c r="AU393" s="383">
        <f t="shared" si="951"/>
        <v>12</v>
      </c>
      <c r="AV393" s="383">
        <f t="shared" si="952"/>
        <v>15</v>
      </c>
      <c r="AW393" s="383">
        <f t="shared" si="953"/>
        <v>16</v>
      </c>
      <c r="AX393" s="383">
        <f t="shared" ref="AX393:AX456" si="971">U393+V393+Y393+AB393+BB393</f>
        <v>71</v>
      </c>
      <c r="AY393" s="383">
        <v>0</v>
      </c>
      <c r="AZ393" s="383">
        <f t="shared" si="849"/>
        <v>0</v>
      </c>
      <c r="BA393" s="382">
        <f t="shared" ref="BA393:BA456" si="972">AA393+AB393-AC393</f>
        <v>32</v>
      </c>
      <c r="BB393" s="423">
        <v>0</v>
      </c>
      <c r="BC393" s="506">
        <f t="shared" si="965"/>
        <v>14</v>
      </c>
      <c r="BD393" s="382">
        <f t="shared" si="966"/>
        <v>14</v>
      </c>
      <c r="BE393" s="453">
        <f t="shared" si="967"/>
        <v>11</v>
      </c>
      <c r="BF393" s="382">
        <f t="shared" ref="BF393:BF456" si="973">U393-W393-Z393-AC393-BG393-BH393-BI393</f>
        <v>0</v>
      </c>
      <c r="BG393" s="1882">
        <v>18</v>
      </c>
      <c r="BH393" s="1882">
        <v>14</v>
      </c>
      <c r="BI393" s="1882">
        <v>0</v>
      </c>
      <c r="BJ393" s="1882">
        <v>0</v>
      </c>
      <c r="BK393" s="1882">
        <v>0</v>
      </c>
      <c r="BL393" s="1882">
        <v>0</v>
      </c>
      <c r="BM393" s="1882">
        <v>0</v>
      </c>
      <c r="BN393" s="1882">
        <v>13</v>
      </c>
      <c r="BO393" s="1882">
        <v>0</v>
      </c>
      <c r="BP393" s="1882">
        <v>14</v>
      </c>
      <c r="BQ393" s="1882">
        <v>15</v>
      </c>
      <c r="BR393" s="1882">
        <v>16</v>
      </c>
      <c r="BS393" s="1882">
        <v>17</v>
      </c>
      <c r="BT393" s="13"/>
      <c r="BU393" s="384">
        <f t="shared" ref="BU393:BU456" si="974">IFERROR(IF(BY393&lt;=W393,BY393/W393,IF(BY393&lt;W393+Z393,1+(BY393-W393)/Z393,IF(BY393&lt;=W393+Z393+AC393,2+(BY393-W393-Z393)/AC393,BY393*3/(W393+Z393+AC393)))),0)</f>
        <v>5.4615384615384617</v>
      </c>
      <c r="BV393" s="385">
        <f t="shared" ref="BV393:BV456" si="975">IFERROR(IF(BZ393&lt;=Z393,BZ393/Z393,IF(BZ393&lt;Z393+AC393,1+(BZ393-Z393)/AC393,IF(BZ393&lt;=Z393+AC393+BG393,2+(BZ393-Z393-AC393)/BG393,BZ393*3/(Z393+AC393+BG393)))),0)</f>
        <v>3.9767441860465116</v>
      </c>
      <c r="BW393" s="386">
        <f t="shared" ref="BW393:BW456" si="976">IFERROR(IF(CA393&lt;=AC393,CA393/AC393,IF(CA393&lt;AC393+BG393,1+(CA393-AC393)/BG393,IF(CA393&lt;=AC393+BG393+BH393,2+(CA393-AC393-BG393)/BH393,CA393*3/(AC393+BG393+BH393)))),0)</f>
        <v>3</v>
      </c>
      <c r="BX393" s="3"/>
      <c r="BY393" s="387">
        <f t="shared" si="968"/>
        <v>71</v>
      </c>
      <c r="BZ393" s="382">
        <f t="shared" ref="BZ393:BZ456" si="977">BY393+CM393-W393</f>
        <v>57</v>
      </c>
      <c r="CA393" s="382">
        <f t="shared" ref="CA393:CA456" si="978">BZ393+CN393-Z393</f>
        <v>43</v>
      </c>
      <c r="CB393" s="382">
        <f t="shared" ref="CB393:CB456" si="979">CA393+CO393-AC393</f>
        <v>32</v>
      </c>
      <c r="CC393" s="382">
        <f t="shared" si="921"/>
        <v>14</v>
      </c>
      <c r="CD393" s="382">
        <f t="shared" si="922"/>
        <v>0</v>
      </c>
      <c r="CE393" s="382">
        <f t="shared" si="923"/>
        <v>0</v>
      </c>
      <c r="CF393" s="382">
        <f t="shared" si="924"/>
        <v>0</v>
      </c>
      <c r="CG393" s="382">
        <f t="shared" si="925"/>
        <v>0</v>
      </c>
      <c r="CH393" s="382">
        <f t="shared" si="926"/>
        <v>11</v>
      </c>
      <c r="CI393" s="382">
        <f t="shared" si="927"/>
        <v>13</v>
      </c>
      <c r="CJ393" s="382">
        <f t="shared" si="928"/>
        <v>12</v>
      </c>
      <c r="CK393" s="388">
        <f t="shared" si="929"/>
        <v>27</v>
      </c>
      <c r="CL393" s="3"/>
      <c r="CM393" s="384">
        <f t="shared" si="969"/>
        <v>0</v>
      </c>
      <c r="CN393" s="385">
        <f t="shared" ref="CN393:CN456" si="980">Y393</f>
        <v>0</v>
      </c>
      <c r="CO393" s="385">
        <f t="shared" si="954"/>
        <v>0</v>
      </c>
      <c r="CP393" s="385">
        <f t="shared" si="955"/>
        <v>0</v>
      </c>
      <c r="CQ393" s="385">
        <f t="shared" si="956"/>
        <v>0</v>
      </c>
      <c r="CR393" s="385">
        <f t="shared" si="957"/>
        <v>0</v>
      </c>
      <c r="CS393" s="385">
        <f t="shared" si="958"/>
        <v>0</v>
      </c>
      <c r="CT393" s="385">
        <f t="shared" si="959"/>
        <v>0</v>
      </c>
      <c r="CU393" s="385">
        <f t="shared" si="960"/>
        <v>11</v>
      </c>
      <c r="CV393" s="385">
        <f t="shared" si="961"/>
        <v>2</v>
      </c>
      <c r="CW393" s="385">
        <f t="shared" si="962"/>
        <v>12</v>
      </c>
      <c r="CX393" s="386">
        <f t="shared" si="963"/>
        <v>15</v>
      </c>
      <c r="CY393" s="3"/>
      <c r="CZ393" s="586"/>
      <c r="DA393" s="582"/>
      <c r="DB393" s="391">
        <v>0</v>
      </c>
      <c r="DC393" s="576">
        <v>3</v>
      </c>
      <c r="DD393" s="389">
        <v>0</v>
      </c>
      <c r="DE393" s="390">
        <v>0</v>
      </c>
      <c r="DF393" s="390">
        <v>-2</v>
      </c>
      <c r="DG393" s="390">
        <v>0</v>
      </c>
      <c r="DH393" s="390">
        <f t="shared" ref="DH393:DH456" si="981">T393</f>
        <v>0</v>
      </c>
      <c r="DI393" s="390"/>
      <c r="DJ393" s="390"/>
      <c r="DK393" s="390"/>
      <c r="DL393" s="390"/>
      <c r="DM393" s="390"/>
      <c r="DN393" s="390"/>
      <c r="DO393" s="390"/>
      <c r="DP393" s="391">
        <f t="shared" ref="DP393:DP456" si="982">SUM(DD393:DO393)</f>
        <v>-2</v>
      </c>
      <c r="DQ393" s="376"/>
      <c r="DR393" s="376"/>
      <c r="DS393" s="385">
        <v>3</v>
      </c>
      <c r="DT393" s="385">
        <v>1</v>
      </c>
      <c r="DU393" s="385">
        <v>1768</v>
      </c>
      <c r="DV393" s="385" t="s">
        <v>2620</v>
      </c>
      <c r="DW393" s="385">
        <v>73</v>
      </c>
      <c r="DX393" s="385" t="s">
        <v>2693</v>
      </c>
      <c r="DY393" s="385">
        <v>0</v>
      </c>
      <c r="DZ393" s="14">
        <v>0</v>
      </c>
      <c r="EA393" s="426"/>
      <c r="EB393" s="398">
        <v>21</v>
      </c>
      <c r="EC393" s="398" t="s">
        <v>1862</v>
      </c>
      <c r="ED393" s="398" t="s">
        <v>1370</v>
      </c>
      <c r="EF393" s="601">
        <f t="shared" ref="EF393:EF456" si="983">IFERROR((U393/BC393)*30,"ok")</f>
        <v>152.14285714285714</v>
      </c>
      <c r="EG393" s="597">
        <f t="shared" si="848"/>
        <v>14</v>
      </c>
      <c r="EI393" s="605">
        <f t="shared" si="964"/>
        <v>71</v>
      </c>
    </row>
    <row r="394" spans="1:139" s="372" customFormat="1" ht="16.149999999999999" hidden="1" customHeight="1">
      <c r="A394" s="573" t="s">
        <v>1246</v>
      </c>
      <c r="B394" s="407" t="s">
        <v>776</v>
      </c>
      <c r="C394" s="530" t="s">
        <v>776</v>
      </c>
      <c r="D394" s="393" t="s">
        <v>51</v>
      </c>
      <c r="E394" s="393" t="s">
        <v>777</v>
      </c>
      <c r="F394" s="393" t="s">
        <v>1249</v>
      </c>
      <c r="G394" s="395">
        <v>93</v>
      </c>
      <c r="H394" s="393" t="s">
        <v>53</v>
      </c>
      <c r="I394" s="393" t="s">
        <v>759</v>
      </c>
      <c r="J394" s="393" t="s">
        <v>131</v>
      </c>
      <c r="K394" s="393" t="s">
        <v>2147</v>
      </c>
      <c r="L394" s="393" t="s">
        <v>2130</v>
      </c>
      <c r="M394" s="396"/>
      <c r="N394" s="392">
        <v>44452</v>
      </c>
      <c r="O394" s="408">
        <v>3</v>
      </c>
      <c r="P394" s="14">
        <v>257647</v>
      </c>
      <c r="Q394" s="14">
        <v>257647</v>
      </c>
      <c r="R394" s="576">
        <v>8</v>
      </c>
      <c r="S394" s="391">
        <v>5</v>
      </c>
      <c r="T394" s="382">
        <v>2</v>
      </c>
      <c r="U394" s="382">
        <v>0</v>
      </c>
      <c r="V394" s="423">
        <v>0</v>
      </c>
      <c r="W394" s="1882">
        <v>0</v>
      </c>
      <c r="X394" s="382">
        <f t="shared" si="850"/>
        <v>0</v>
      </c>
      <c r="Y394" s="423">
        <v>2</v>
      </c>
      <c r="Z394" s="1882">
        <v>1</v>
      </c>
      <c r="AA394" s="382">
        <f t="shared" si="970"/>
        <v>1</v>
      </c>
      <c r="AB394" s="423">
        <v>0</v>
      </c>
      <c r="AC394" s="1882">
        <v>1</v>
      </c>
      <c r="AD394" s="569">
        <v>1.875</v>
      </c>
      <c r="AE394" s="569">
        <v>1.875</v>
      </c>
      <c r="AF394" s="382">
        <f t="shared" si="936"/>
        <v>1</v>
      </c>
      <c r="AG394" s="382">
        <f t="shared" si="937"/>
        <v>0</v>
      </c>
      <c r="AH394" s="382">
        <f t="shared" si="938"/>
        <v>0.875</v>
      </c>
      <c r="AI394" s="382">
        <f t="shared" si="939"/>
        <v>1.875</v>
      </c>
      <c r="AJ394" s="382">
        <f t="shared" si="940"/>
        <v>1.875</v>
      </c>
      <c r="AK394" s="382">
        <f t="shared" si="941"/>
        <v>1.875</v>
      </c>
      <c r="AL394" s="382">
        <f t="shared" si="942"/>
        <v>1.875</v>
      </c>
      <c r="AM394" s="382">
        <f t="shared" si="943"/>
        <v>1.875</v>
      </c>
      <c r="AN394" s="453">
        <f t="shared" si="944"/>
        <v>1.875</v>
      </c>
      <c r="AO394" s="457">
        <f t="shared" si="945"/>
        <v>2</v>
      </c>
      <c r="AP394" s="455">
        <f t="shared" si="946"/>
        <v>0</v>
      </c>
      <c r="AQ394" s="383">
        <f t="shared" si="947"/>
        <v>1</v>
      </c>
      <c r="AR394" s="383">
        <f t="shared" si="948"/>
        <v>1</v>
      </c>
      <c r="AS394" s="383">
        <f t="shared" si="949"/>
        <v>1</v>
      </c>
      <c r="AT394" s="383">
        <f t="shared" si="950"/>
        <v>1</v>
      </c>
      <c r="AU394" s="383">
        <f t="shared" si="951"/>
        <v>1</v>
      </c>
      <c r="AV394" s="383">
        <f t="shared" si="952"/>
        <v>1</v>
      </c>
      <c r="AW394" s="383">
        <f t="shared" si="953"/>
        <v>1</v>
      </c>
      <c r="AX394" s="383">
        <f t="shared" si="971"/>
        <v>2</v>
      </c>
      <c r="AY394" s="383">
        <v>2</v>
      </c>
      <c r="AZ394" s="383">
        <f t="shared" si="849"/>
        <v>0</v>
      </c>
      <c r="BA394" s="382">
        <f t="shared" si="972"/>
        <v>0</v>
      </c>
      <c r="BB394" s="423">
        <v>0</v>
      </c>
      <c r="BC394" s="506">
        <f t="shared" si="965"/>
        <v>0</v>
      </c>
      <c r="BD394" s="382">
        <f t="shared" si="966"/>
        <v>1</v>
      </c>
      <c r="BE394" s="453">
        <f t="shared" si="967"/>
        <v>1</v>
      </c>
      <c r="BF394" s="382">
        <f t="shared" si="973"/>
        <v>-4</v>
      </c>
      <c r="BG394" s="1882">
        <v>0</v>
      </c>
      <c r="BH394" s="1882">
        <v>1</v>
      </c>
      <c r="BI394" s="1882">
        <v>1</v>
      </c>
      <c r="BJ394" s="1882">
        <v>0</v>
      </c>
      <c r="BK394" s="1882">
        <v>0</v>
      </c>
      <c r="BL394" s="1882">
        <v>1</v>
      </c>
      <c r="BM394" s="1882">
        <v>1</v>
      </c>
      <c r="BN394" s="1882">
        <v>1</v>
      </c>
      <c r="BO394" s="1882">
        <v>1</v>
      </c>
      <c r="BP394" s="1882">
        <v>1</v>
      </c>
      <c r="BQ394" s="1882">
        <v>1</v>
      </c>
      <c r="BR394" s="1882">
        <v>1</v>
      </c>
      <c r="BS394" s="1882">
        <v>1</v>
      </c>
      <c r="BT394" s="16"/>
      <c r="BU394" s="387">
        <f t="shared" si="974"/>
        <v>0</v>
      </c>
      <c r="BV394" s="382">
        <f t="shared" si="975"/>
        <v>0</v>
      </c>
      <c r="BW394" s="388">
        <f t="shared" si="976"/>
        <v>1</v>
      </c>
      <c r="BX394" s="3"/>
      <c r="BY394" s="387">
        <f t="shared" si="968"/>
        <v>0</v>
      </c>
      <c r="BZ394" s="382">
        <f t="shared" si="977"/>
        <v>0</v>
      </c>
      <c r="CA394" s="382">
        <f t="shared" si="978"/>
        <v>1</v>
      </c>
      <c r="CB394" s="382">
        <f t="shared" si="979"/>
        <v>0</v>
      </c>
      <c r="CC394" s="382">
        <f t="shared" si="921"/>
        <v>0</v>
      </c>
      <c r="CD394" s="382">
        <f t="shared" si="922"/>
        <v>1</v>
      </c>
      <c r="CE394" s="382">
        <f t="shared" si="923"/>
        <v>0</v>
      </c>
      <c r="CF394" s="382">
        <f t="shared" si="924"/>
        <v>1</v>
      </c>
      <c r="CG394" s="382">
        <f t="shared" si="925"/>
        <v>2</v>
      </c>
      <c r="CH394" s="382">
        <f t="shared" si="926"/>
        <v>2</v>
      </c>
      <c r="CI394" s="382">
        <f t="shared" si="927"/>
        <v>2</v>
      </c>
      <c r="CJ394" s="382">
        <f t="shared" si="928"/>
        <v>2</v>
      </c>
      <c r="CK394" s="388">
        <f t="shared" si="929"/>
        <v>2</v>
      </c>
      <c r="CL394" s="3"/>
      <c r="CM394" s="384">
        <f t="shared" si="969"/>
        <v>0</v>
      </c>
      <c r="CN394" s="385">
        <f t="shared" si="980"/>
        <v>2</v>
      </c>
      <c r="CO394" s="385">
        <f t="shared" si="954"/>
        <v>0</v>
      </c>
      <c r="CP394" s="385">
        <f t="shared" si="955"/>
        <v>0</v>
      </c>
      <c r="CQ394" s="385">
        <f t="shared" si="956"/>
        <v>2</v>
      </c>
      <c r="CR394" s="385">
        <f t="shared" si="957"/>
        <v>0</v>
      </c>
      <c r="CS394" s="385">
        <f t="shared" si="958"/>
        <v>1</v>
      </c>
      <c r="CT394" s="385">
        <f t="shared" si="959"/>
        <v>1</v>
      </c>
      <c r="CU394" s="385">
        <f t="shared" si="960"/>
        <v>1</v>
      </c>
      <c r="CV394" s="385">
        <f t="shared" si="961"/>
        <v>1</v>
      </c>
      <c r="CW394" s="385">
        <f t="shared" si="962"/>
        <v>1</v>
      </c>
      <c r="CX394" s="386">
        <f t="shared" si="963"/>
        <v>1</v>
      </c>
      <c r="CY394" s="3"/>
      <c r="CZ394" s="586">
        <v>0</v>
      </c>
      <c r="DA394" s="582">
        <v>8</v>
      </c>
      <c r="DB394" s="391">
        <v>9</v>
      </c>
      <c r="DC394" s="576">
        <v>8</v>
      </c>
      <c r="DD394" s="389">
        <v>0</v>
      </c>
      <c r="DE394" s="390">
        <v>0</v>
      </c>
      <c r="DF394" s="390">
        <v>2</v>
      </c>
      <c r="DG394" s="390">
        <v>1</v>
      </c>
      <c r="DH394" s="390">
        <f t="shared" si="981"/>
        <v>2</v>
      </c>
      <c r="DI394" s="390"/>
      <c r="DJ394" s="390"/>
      <c r="DK394" s="390"/>
      <c r="DL394" s="390"/>
      <c r="DM394" s="390"/>
      <c r="DN394" s="390"/>
      <c r="DO394" s="390"/>
      <c r="DP394" s="391">
        <f t="shared" si="982"/>
        <v>5</v>
      </c>
      <c r="DQ394" s="376"/>
      <c r="DR394" s="376"/>
      <c r="DS394" s="385">
        <v>2</v>
      </c>
      <c r="DT394" s="385">
        <v>1</v>
      </c>
      <c r="DU394" s="385">
        <v>1526</v>
      </c>
      <c r="DV394" s="385" t="s">
        <v>2620</v>
      </c>
      <c r="DW394" s="385">
        <v>73</v>
      </c>
      <c r="DX394" s="385" t="s">
        <v>2693</v>
      </c>
      <c r="DY394" s="385">
        <v>0</v>
      </c>
      <c r="DZ394" s="14">
        <v>257647</v>
      </c>
      <c r="EA394" s="426"/>
      <c r="EB394" s="398">
        <v>19</v>
      </c>
      <c r="EC394" s="398" t="s">
        <v>1369</v>
      </c>
      <c r="ED394" s="398" t="s">
        <v>1370</v>
      </c>
      <c r="EF394" s="601" t="str">
        <f t="shared" si="983"/>
        <v>ok</v>
      </c>
      <c r="EG394" s="597">
        <f t="shared" ref="EG394:EG457" si="984">BC394</f>
        <v>0</v>
      </c>
      <c r="EI394" s="605">
        <f t="shared" si="964"/>
        <v>4</v>
      </c>
    </row>
    <row r="395" spans="1:139" s="372" customFormat="1" ht="16.149999999999999" hidden="1" customHeight="1">
      <c r="A395" s="573" t="s">
        <v>1861</v>
      </c>
      <c r="B395" s="407" t="s">
        <v>1838</v>
      </c>
      <c r="C395" s="407" t="s">
        <v>1838</v>
      </c>
      <c r="D395" s="393" t="s">
        <v>51</v>
      </c>
      <c r="E395" s="393" t="s">
        <v>1854</v>
      </c>
      <c r="F395" s="393" t="s">
        <v>2003</v>
      </c>
      <c r="G395" s="395">
        <v>96</v>
      </c>
      <c r="H395" s="393" t="s">
        <v>47</v>
      </c>
      <c r="I395" s="393" t="s">
        <v>759</v>
      </c>
      <c r="J395" s="393" t="s">
        <v>131</v>
      </c>
      <c r="K395" s="608" t="s">
        <v>2148</v>
      </c>
      <c r="L395" s="608" t="s">
        <v>2130</v>
      </c>
      <c r="M395" s="609" t="s">
        <v>2612</v>
      </c>
      <c r="N395" s="392">
        <v>45299</v>
      </c>
      <c r="O395" s="408">
        <v>3</v>
      </c>
      <c r="P395" s="14">
        <v>237125</v>
      </c>
      <c r="Q395" s="14">
        <v>237125</v>
      </c>
      <c r="R395" s="576">
        <v>8</v>
      </c>
      <c r="S395" s="391">
        <v>8</v>
      </c>
      <c r="T395" s="382">
        <v>0</v>
      </c>
      <c r="U395" s="382">
        <v>0</v>
      </c>
      <c r="V395" s="423">
        <v>0</v>
      </c>
      <c r="W395" s="1882">
        <v>0</v>
      </c>
      <c r="X395" s="382">
        <f t="shared" si="850"/>
        <v>0</v>
      </c>
      <c r="Y395" s="423">
        <v>0</v>
      </c>
      <c r="Z395" s="1882">
        <v>0</v>
      </c>
      <c r="AA395" s="382">
        <f t="shared" si="970"/>
        <v>0</v>
      </c>
      <c r="AB395" s="423">
        <v>0</v>
      </c>
      <c r="AC395" s="1882">
        <v>0</v>
      </c>
      <c r="AD395" s="569">
        <v>1.875</v>
      </c>
      <c r="AE395" s="569">
        <v>1.875</v>
      </c>
      <c r="AF395" s="382">
        <f t="shared" si="936"/>
        <v>0</v>
      </c>
      <c r="AG395" s="382">
        <f t="shared" si="937"/>
        <v>0</v>
      </c>
      <c r="AH395" s="382">
        <f t="shared" si="938"/>
        <v>0</v>
      </c>
      <c r="AI395" s="382">
        <f t="shared" si="939"/>
        <v>0</v>
      </c>
      <c r="AJ395" s="382">
        <f t="shared" si="940"/>
        <v>0.875</v>
      </c>
      <c r="AK395" s="382">
        <f t="shared" si="941"/>
        <v>1</v>
      </c>
      <c r="AL395" s="382">
        <f t="shared" si="942"/>
        <v>0</v>
      </c>
      <c r="AM395" s="382">
        <f t="shared" si="943"/>
        <v>1.75</v>
      </c>
      <c r="AN395" s="453">
        <f t="shared" si="944"/>
        <v>3.75</v>
      </c>
      <c r="AO395" s="457">
        <f t="shared" si="945"/>
        <v>2</v>
      </c>
      <c r="AP395" s="455">
        <f t="shared" si="946"/>
        <v>0</v>
      </c>
      <c r="AQ395" s="383">
        <f t="shared" si="947"/>
        <v>0</v>
      </c>
      <c r="AR395" s="383">
        <f t="shared" si="948"/>
        <v>0</v>
      </c>
      <c r="AS395" s="383">
        <f t="shared" si="949"/>
        <v>1</v>
      </c>
      <c r="AT395" s="383">
        <f t="shared" si="950"/>
        <v>0</v>
      </c>
      <c r="AU395" s="383">
        <f t="shared" si="951"/>
        <v>0</v>
      </c>
      <c r="AV395" s="383">
        <f t="shared" si="952"/>
        <v>2</v>
      </c>
      <c r="AW395" s="383">
        <f t="shared" si="953"/>
        <v>2</v>
      </c>
      <c r="AX395" s="383">
        <f t="shared" si="971"/>
        <v>0</v>
      </c>
      <c r="AY395" s="383">
        <v>2</v>
      </c>
      <c r="AZ395" s="383">
        <f t="shared" si="849"/>
        <v>0</v>
      </c>
      <c r="BA395" s="382">
        <f t="shared" si="972"/>
        <v>0</v>
      </c>
      <c r="BB395" s="423">
        <v>0</v>
      </c>
      <c r="BC395" s="506">
        <f t="shared" si="965"/>
        <v>0</v>
      </c>
      <c r="BD395" s="382">
        <f t="shared" si="966"/>
        <v>0</v>
      </c>
      <c r="BE395" s="453">
        <f t="shared" si="967"/>
        <v>0</v>
      </c>
      <c r="BF395" s="382">
        <f t="shared" si="973"/>
        <v>-2</v>
      </c>
      <c r="BG395" s="1882">
        <v>0</v>
      </c>
      <c r="BH395" s="1882">
        <v>2</v>
      </c>
      <c r="BI395" s="1882">
        <v>0</v>
      </c>
      <c r="BJ395" s="1882">
        <v>0</v>
      </c>
      <c r="BK395" s="1882">
        <v>0</v>
      </c>
      <c r="BL395" s="1882">
        <v>0</v>
      </c>
      <c r="BM395" s="1882">
        <v>0</v>
      </c>
      <c r="BN395" s="1882">
        <v>1</v>
      </c>
      <c r="BO395" s="1882">
        <v>0</v>
      </c>
      <c r="BP395" s="1882">
        <v>0</v>
      </c>
      <c r="BQ395" s="1882">
        <v>2</v>
      </c>
      <c r="BR395" s="1882">
        <v>2</v>
      </c>
      <c r="BS395" s="1882">
        <v>2</v>
      </c>
      <c r="BT395" s="13"/>
      <c r="BU395" s="384">
        <f t="shared" si="974"/>
        <v>0</v>
      </c>
      <c r="BV395" s="385">
        <f t="shared" si="975"/>
        <v>0</v>
      </c>
      <c r="BW395" s="386">
        <f t="shared" si="976"/>
        <v>0</v>
      </c>
      <c r="BX395" s="3"/>
      <c r="BY395" s="387">
        <f t="shared" si="968"/>
        <v>0</v>
      </c>
      <c r="BZ395" s="382">
        <f t="shared" si="977"/>
        <v>0</v>
      </c>
      <c r="CA395" s="382">
        <f t="shared" si="978"/>
        <v>0</v>
      </c>
      <c r="CB395" s="382">
        <f t="shared" si="979"/>
        <v>0</v>
      </c>
      <c r="CC395" s="382">
        <f t="shared" si="921"/>
        <v>0</v>
      </c>
      <c r="CD395" s="382">
        <f t="shared" si="922"/>
        <v>0</v>
      </c>
      <c r="CE395" s="382">
        <f t="shared" si="923"/>
        <v>0</v>
      </c>
      <c r="CF395" s="382">
        <f t="shared" si="924"/>
        <v>0</v>
      </c>
      <c r="CG395" s="382">
        <f t="shared" si="925"/>
        <v>0</v>
      </c>
      <c r="CH395" s="382">
        <f t="shared" si="926"/>
        <v>1</v>
      </c>
      <c r="CI395" s="382">
        <f t="shared" si="927"/>
        <v>1</v>
      </c>
      <c r="CJ395" s="382">
        <f t="shared" si="928"/>
        <v>0</v>
      </c>
      <c r="CK395" s="388">
        <f t="shared" si="929"/>
        <v>2</v>
      </c>
      <c r="CL395" s="3"/>
      <c r="CM395" s="384">
        <f t="shared" si="969"/>
        <v>0</v>
      </c>
      <c r="CN395" s="385">
        <f t="shared" si="980"/>
        <v>0</v>
      </c>
      <c r="CO395" s="385">
        <f t="shared" si="954"/>
        <v>0</v>
      </c>
      <c r="CP395" s="385">
        <f t="shared" si="955"/>
        <v>0</v>
      </c>
      <c r="CQ395" s="385">
        <f t="shared" si="956"/>
        <v>2</v>
      </c>
      <c r="CR395" s="385">
        <f t="shared" si="957"/>
        <v>0</v>
      </c>
      <c r="CS395" s="385">
        <f t="shared" si="958"/>
        <v>0</v>
      </c>
      <c r="CT395" s="385">
        <f t="shared" si="959"/>
        <v>0</v>
      </c>
      <c r="CU395" s="385">
        <f t="shared" si="960"/>
        <v>1</v>
      </c>
      <c r="CV395" s="385">
        <f t="shared" si="961"/>
        <v>0</v>
      </c>
      <c r="CW395" s="385">
        <f t="shared" si="962"/>
        <v>0</v>
      </c>
      <c r="CX395" s="386">
        <f t="shared" si="963"/>
        <v>2</v>
      </c>
      <c r="CY395" s="3"/>
      <c r="CZ395" s="586"/>
      <c r="DA395" s="582"/>
      <c r="DB395" s="391">
        <v>0</v>
      </c>
      <c r="DC395" s="576">
        <v>8</v>
      </c>
      <c r="DD395" s="389">
        <v>0</v>
      </c>
      <c r="DE395" s="390">
        <v>8</v>
      </c>
      <c r="DF395" s="390">
        <v>0</v>
      </c>
      <c r="DG395" s="390">
        <v>0</v>
      </c>
      <c r="DH395" s="390">
        <f t="shared" si="981"/>
        <v>0</v>
      </c>
      <c r="DI395" s="390"/>
      <c r="DJ395" s="390"/>
      <c r="DK395" s="390"/>
      <c r="DL395" s="390"/>
      <c r="DM395" s="390"/>
      <c r="DN395" s="390"/>
      <c r="DO395" s="390"/>
      <c r="DP395" s="391">
        <f t="shared" si="982"/>
        <v>8</v>
      </c>
      <c r="DQ395" s="376"/>
      <c r="DR395" s="376"/>
      <c r="DS395" s="385">
        <v>4</v>
      </c>
      <c r="DT395" s="385">
        <v>2</v>
      </c>
      <c r="DU395" s="385">
        <v>1741</v>
      </c>
      <c r="DV395" s="385" t="s">
        <v>2620</v>
      </c>
      <c r="DW395" s="385">
        <v>73</v>
      </c>
      <c r="DX395" s="385" t="s">
        <v>2693</v>
      </c>
      <c r="DY395" s="385">
        <v>0</v>
      </c>
      <c r="DZ395" s="14">
        <v>237125</v>
      </c>
      <c r="EA395" s="426"/>
      <c r="EB395" s="398">
        <v>21</v>
      </c>
      <c r="EC395" s="398" t="s">
        <v>1863</v>
      </c>
      <c r="ED395" s="398" t="s">
        <v>1370</v>
      </c>
      <c r="EF395" s="601" t="str">
        <f t="shared" si="983"/>
        <v>ok</v>
      </c>
      <c r="EG395" s="597">
        <f t="shared" si="984"/>
        <v>0</v>
      </c>
      <c r="EI395" s="605">
        <f t="shared" si="964"/>
        <v>0</v>
      </c>
    </row>
    <row r="396" spans="1:139" s="372" customFormat="1" ht="16.149999999999999" hidden="1" customHeight="1">
      <c r="A396" s="573" t="s">
        <v>1954</v>
      </c>
      <c r="B396" s="407" t="s">
        <v>1955</v>
      </c>
      <c r="C396" s="407" t="s">
        <v>1955</v>
      </c>
      <c r="D396" s="393" t="s">
        <v>51</v>
      </c>
      <c r="E396" s="393" t="s">
        <v>1956</v>
      </c>
      <c r="F396" s="393" t="s">
        <v>2004</v>
      </c>
      <c r="G396" s="395">
        <v>99</v>
      </c>
      <c r="H396" s="393" t="s">
        <v>47</v>
      </c>
      <c r="I396" s="393" t="s">
        <v>759</v>
      </c>
      <c r="J396" s="393" t="s">
        <v>131</v>
      </c>
      <c r="K396" s="608">
        <v>0</v>
      </c>
      <c r="L396" s="608" t="s">
        <v>2130</v>
      </c>
      <c r="M396" s="609" t="s">
        <v>2612</v>
      </c>
      <c r="N396" s="392">
        <v>45469</v>
      </c>
      <c r="O396" s="408">
        <v>3</v>
      </c>
      <c r="P396" s="14">
        <v>258279</v>
      </c>
      <c r="Q396" s="14">
        <v>258279</v>
      </c>
      <c r="R396" s="576">
        <v>6</v>
      </c>
      <c r="S396" s="391">
        <v>1</v>
      </c>
      <c r="T396" s="382">
        <v>0</v>
      </c>
      <c r="U396" s="382">
        <v>3</v>
      </c>
      <c r="V396" s="423">
        <v>0</v>
      </c>
      <c r="W396" s="1882">
        <v>2</v>
      </c>
      <c r="X396" s="382">
        <f t="shared" si="850"/>
        <v>1</v>
      </c>
      <c r="Y396" s="423">
        <v>0</v>
      </c>
      <c r="Z396" s="1882">
        <v>1</v>
      </c>
      <c r="AA396" s="382">
        <f t="shared" si="970"/>
        <v>0</v>
      </c>
      <c r="AB396" s="423">
        <v>2</v>
      </c>
      <c r="AC396" s="1882">
        <v>2</v>
      </c>
      <c r="AD396" s="569">
        <v>1.875</v>
      </c>
      <c r="AE396" s="569">
        <v>1.875</v>
      </c>
      <c r="AF396" s="382">
        <f t="shared" si="936"/>
        <v>0</v>
      </c>
      <c r="AG396" s="382">
        <f t="shared" si="937"/>
        <v>0</v>
      </c>
      <c r="AH396" s="382">
        <f t="shared" si="938"/>
        <v>0</v>
      </c>
      <c r="AI396" s="382">
        <f t="shared" si="939"/>
        <v>0</v>
      </c>
      <c r="AJ396" s="382">
        <f t="shared" si="940"/>
        <v>0</v>
      </c>
      <c r="AK396" s="382">
        <f t="shared" si="941"/>
        <v>0</v>
      </c>
      <c r="AL396" s="382">
        <f t="shared" si="942"/>
        <v>0.875</v>
      </c>
      <c r="AM396" s="382">
        <f t="shared" si="943"/>
        <v>1.875</v>
      </c>
      <c r="AN396" s="453">
        <f t="shared" si="944"/>
        <v>1.875</v>
      </c>
      <c r="AO396" s="457">
        <f t="shared" si="945"/>
        <v>0</v>
      </c>
      <c r="AP396" s="455">
        <f t="shared" si="946"/>
        <v>0</v>
      </c>
      <c r="AQ396" s="383">
        <f t="shared" si="947"/>
        <v>0</v>
      </c>
      <c r="AR396" s="383">
        <f t="shared" si="948"/>
        <v>0</v>
      </c>
      <c r="AS396" s="383">
        <f t="shared" si="949"/>
        <v>0</v>
      </c>
      <c r="AT396" s="383">
        <f t="shared" si="950"/>
        <v>0</v>
      </c>
      <c r="AU396" s="383">
        <f t="shared" si="951"/>
        <v>1</v>
      </c>
      <c r="AV396" s="383">
        <f t="shared" si="952"/>
        <v>1</v>
      </c>
      <c r="AW396" s="383">
        <f t="shared" si="953"/>
        <v>1</v>
      </c>
      <c r="AX396" s="383">
        <f t="shared" si="971"/>
        <v>5</v>
      </c>
      <c r="AY396" s="383">
        <v>0</v>
      </c>
      <c r="AZ396" s="383">
        <f t="shared" ref="AZ396:AZ459" si="985">AO396-AY396</f>
        <v>0</v>
      </c>
      <c r="BA396" s="382">
        <f t="shared" si="972"/>
        <v>0</v>
      </c>
      <c r="BB396" s="423">
        <v>0</v>
      </c>
      <c r="BC396" s="506">
        <f t="shared" si="965"/>
        <v>2</v>
      </c>
      <c r="BD396" s="382">
        <f t="shared" si="966"/>
        <v>1</v>
      </c>
      <c r="BE396" s="453">
        <f t="shared" si="967"/>
        <v>2</v>
      </c>
      <c r="BF396" s="382">
        <f t="shared" si="973"/>
        <v>-2</v>
      </c>
      <c r="BG396" s="1882">
        <v>0</v>
      </c>
      <c r="BH396" s="1882">
        <v>0</v>
      </c>
      <c r="BI396" s="1882">
        <v>0</v>
      </c>
      <c r="BJ396" s="1882">
        <v>0</v>
      </c>
      <c r="BK396" s="1882">
        <v>0</v>
      </c>
      <c r="BL396" s="1882">
        <v>0</v>
      </c>
      <c r="BM396" s="1882">
        <v>0</v>
      </c>
      <c r="BN396" s="1882">
        <v>0</v>
      </c>
      <c r="BO396" s="1882">
        <v>0</v>
      </c>
      <c r="BP396" s="1882">
        <v>1</v>
      </c>
      <c r="BQ396" s="1882">
        <v>1</v>
      </c>
      <c r="BR396" s="1882">
        <v>1</v>
      </c>
      <c r="BS396" s="1882">
        <v>1</v>
      </c>
      <c r="BT396" s="13"/>
      <c r="BU396" s="384">
        <f t="shared" si="974"/>
        <v>2</v>
      </c>
      <c r="BV396" s="385">
        <f t="shared" si="975"/>
        <v>1</v>
      </c>
      <c r="BW396" s="386">
        <f t="shared" si="976"/>
        <v>0</v>
      </c>
      <c r="BX396" s="3"/>
      <c r="BY396" s="387">
        <f t="shared" si="968"/>
        <v>3</v>
      </c>
      <c r="BZ396" s="382">
        <f t="shared" si="977"/>
        <v>1</v>
      </c>
      <c r="CA396" s="382">
        <f t="shared" si="978"/>
        <v>0</v>
      </c>
      <c r="CB396" s="382">
        <f t="shared" si="979"/>
        <v>0</v>
      </c>
      <c r="CC396" s="382">
        <f t="shared" si="921"/>
        <v>0</v>
      </c>
      <c r="CD396" s="382">
        <f t="shared" si="922"/>
        <v>0</v>
      </c>
      <c r="CE396" s="382">
        <f t="shared" si="923"/>
        <v>0</v>
      </c>
      <c r="CF396" s="382">
        <f t="shared" si="924"/>
        <v>0</v>
      </c>
      <c r="CG396" s="382">
        <f t="shared" si="925"/>
        <v>0</v>
      </c>
      <c r="CH396" s="382">
        <f t="shared" si="926"/>
        <v>0</v>
      </c>
      <c r="CI396" s="382">
        <f t="shared" si="927"/>
        <v>0</v>
      </c>
      <c r="CJ396" s="382">
        <f t="shared" si="928"/>
        <v>1</v>
      </c>
      <c r="CK396" s="388">
        <f t="shared" si="929"/>
        <v>2</v>
      </c>
      <c r="CL396" s="3"/>
      <c r="CM396" s="384">
        <f t="shared" si="969"/>
        <v>0</v>
      </c>
      <c r="CN396" s="385">
        <f t="shared" si="980"/>
        <v>0</v>
      </c>
      <c r="CO396" s="385">
        <f t="shared" si="954"/>
        <v>2</v>
      </c>
      <c r="CP396" s="385">
        <f t="shared" si="955"/>
        <v>0</v>
      </c>
      <c r="CQ396" s="385">
        <f t="shared" si="956"/>
        <v>0</v>
      </c>
      <c r="CR396" s="385">
        <f t="shared" si="957"/>
        <v>0</v>
      </c>
      <c r="CS396" s="385">
        <f t="shared" si="958"/>
        <v>0</v>
      </c>
      <c r="CT396" s="385">
        <f t="shared" si="959"/>
        <v>0</v>
      </c>
      <c r="CU396" s="385">
        <f t="shared" si="960"/>
        <v>0</v>
      </c>
      <c r="CV396" s="385">
        <f t="shared" si="961"/>
        <v>0</v>
      </c>
      <c r="CW396" s="385">
        <f t="shared" si="962"/>
        <v>1</v>
      </c>
      <c r="CX396" s="386">
        <f t="shared" si="963"/>
        <v>1</v>
      </c>
      <c r="CY396" s="3"/>
      <c r="CZ396" s="586"/>
      <c r="DA396" s="582"/>
      <c r="DB396" s="391">
        <v>0</v>
      </c>
      <c r="DC396" s="576">
        <v>6</v>
      </c>
      <c r="DD396" s="389">
        <v>1</v>
      </c>
      <c r="DE396" s="390">
        <v>0</v>
      </c>
      <c r="DF396" s="390">
        <v>0</v>
      </c>
      <c r="DG396" s="390">
        <v>0</v>
      </c>
      <c r="DH396" s="390">
        <f t="shared" si="981"/>
        <v>0</v>
      </c>
      <c r="DI396" s="390"/>
      <c r="DJ396" s="390"/>
      <c r="DK396" s="390"/>
      <c r="DL396" s="390"/>
      <c r="DM396" s="390"/>
      <c r="DN396" s="390"/>
      <c r="DO396" s="390"/>
      <c r="DP396" s="391">
        <f t="shared" si="982"/>
        <v>1</v>
      </c>
      <c r="DQ396" s="376"/>
      <c r="DR396" s="376"/>
      <c r="DS396" s="385">
        <v>4</v>
      </c>
      <c r="DT396" s="385">
        <v>2</v>
      </c>
      <c r="DU396" s="385">
        <v>1742</v>
      </c>
      <c r="DV396" s="385" t="s">
        <v>2620</v>
      </c>
      <c r="DW396" s="385">
        <v>73</v>
      </c>
      <c r="DX396" s="385" t="s">
        <v>2693</v>
      </c>
      <c r="DY396" s="385">
        <v>0</v>
      </c>
      <c r="DZ396" s="14">
        <v>258279</v>
      </c>
      <c r="EA396" s="426"/>
      <c r="EB396" s="398">
        <v>20</v>
      </c>
      <c r="EC396" s="398" t="s">
        <v>1369</v>
      </c>
      <c r="ED396" s="398" t="s">
        <v>1370</v>
      </c>
      <c r="EF396" s="601">
        <f t="shared" si="983"/>
        <v>45</v>
      </c>
      <c r="EG396" s="597">
        <f t="shared" si="984"/>
        <v>2</v>
      </c>
      <c r="EI396" s="605">
        <f t="shared" si="964"/>
        <v>5</v>
      </c>
    </row>
    <row r="397" spans="1:139" s="372" customFormat="1" ht="16.149999999999999" hidden="1" customHeight="1">
      <c r="A397" s="573" t="s">
        <v>1861</v>
      </c>
      <c r="B397" s="407" t="s">
        <v>1840</v>
      </c>
      <c r="C397" s="407" t="s">
        <v>1840</v>
      </c>
      <c r="D397" s="393" t="s">
        <v>51</v>
      </c>
      <c r="E397" s="393" t="s">
        <v>1855</v>
      </c>
      <c r="F397" s="393" t="s">
        <v>2004</v>
      </c>
      <c r="G397" s="395">
        <v>99</v>
      </c>
      <c r="H397" s="393" t="s">
        <v>47</v>
      </c>
      <c r="I397" s="393" t="s">
        <v>759</v>
      </c>
      <c r="J397" s="393" t="s">
        <v>131</v>
      </c>
      <c r="K397" s="608" t="s">
        <v>2148</v>
      </c>
      <c r="L397" s="608" t="s">
        <v>2130</v>
      </c>
      <c r="M397" s="609" t="s">
        <v>2612</v>
      </c>
      <c r="N397" s="392">
        <v>45299</v>
      </c>
      <c r="O397" s="408">
        <v>3</v>
      </c>
      <c r="P397" s="14">
        <v>258279</v>
      </c>
      <c r="Q397" s="14">
        <v>258279</v>
      </c>
      <c r="R397" s="576">
        <v>4</v>
      </c>
      <c r="S397" s="391">
        <v>0</v>
      </c>
      <c r="T397" s="382">
        <v>0</v>
      </c>
      <c r="U397" s="382">
        <v>4</v>
      </c>
      <c r="V397" s="423">
        <v>0</v>
      </c>
      <c r="W397" s="1882">
        <v>1</v>
      </c>
      <c r="X397" s="382">
        <f t="shared" ref="X397:X460" si="986">U397+V397-W397</f>
        <v>3</v>
      </c>
      <c r="Y397" s="423">
        <v>0</v>
      </c>
      <c r="Z397" s="1882">
        <v>1</v>
      </c>
      <c r="AA397" s="382">
        <f t="shared" si="970"/>
        <v>2</v>
      </c>
      <c r="AB397" s="423">
        <v>0</v>
      </c>
      <c r="AC397" s="1882">
        <v>0</v>
      </c>
      <c r="AD397" s="569">
        <v>1.875</v>
      </c>
      <c r="AE397" s="569">
        <v>1.875</v>
      </c>
      <c r="AF397" s="382">
        <f t="shared" si="936"/>
        <v>0</v>
      </c>
      <c r="AG397" s="382">
        <f t="shared" si="937"/>
        <v>0</v>
      </c>
      <c r="AH397" s="382">
        <f t="shared" si="938"/>
        <v>0</v>
      </c>
      <c r="AI397" s="382">
        <f t="shared" si="939"/>
        <v>0</v>
      </c>
      <c r="AJ397" s="382">
        <f t="shared" si="940"/>
        <v>0</v>
      </c>
      <c r="AK397" s="382">
        <f t="shared" si="941"/>
        <v>0</v>
      </c>
      <c r="AL397" s="382">
        <f t="shared" si="942"/>
        <v>0.875</v>
      </c>
      <c r="AM397" s="382">
        <f t="shared" si="943"/>
        <v>1.875</v>
      </c>
      <c r="AN397" s="453">
        <f t="shared" si="944"/>
        <v>1.875</v>
      </c>
      <c r="AO397" s="457">
        <f t="shared" si="945"/>
        <v>0</v>
      </c>
      <c r="AP397" s="455">
        <f t="shared" si="946"/>
        <v>0</v>
      </c>
      <c r="AQ397" s="383">
        <f t="shared" si="947"/>
        <v>0</v>
      </c>
      <c r="AR397" s="383">
        <f t="shared" si="948"/>
        <v>0</v>
      </c>
      <c r="AS397" s="383">
        <f t="shared" si="949"/>
        <v>0</v>
      </c>
      <c r="AT397" s="383">
        <f t="shared" si="950"/>
        <v>0</v>
      </c>
      <c r="AU397" s="383">
        <f t="shared" si="951"/>
        <v>1</v>
      </c>
      <c r="AV397" s="383">
        <f t="shared" si="952"/>
        <v>1</v>
      </c>
      <c r="AW397" s="383">
        <f t="shared" si="953"/>
        <v>1</v>
      </c>
      <c r="AX397" s="383">
        <f t="shared" si="971"/>
        <v>4</v>
      </c>
      <c r="AY397" s="383">
        <v>0</v>
      </c>
      <c r="AZ397" s="383">
        <f t="shared" si="985"/>
        <v>0</v>
      </c>
      <c r="BA397" s="382">
        <f t="shared" si="972"/>
        <v>2</v>
      </c>
      <c r="BB397" s="423">
        <v>0</v>
      </c>
      <c r="BC397" s="506">
        <f t="shared" si="965"/>
        <v>1</v>
      </c>
      <c r="BD397" s="382">
        <f t="shared" si="966"/>
        <v>1</v>
      </c>
      <c r="BE397" s="453">
        <f t="shared" si="967"/>
        <v>0</v>
      </c>
      <c r="BF397" s="382">
        <f t="shared" si="973"/>
        <v>0</v>
      </c>
      <c r="BG397" s="1882">
        <v>1</v>
      </c>
      <c r="BH397" s="1882">
        <v>1</v>
      </c>
      <c r="BI397" s="1882">
        <v>0</v>
      </c>
      <c r="BJ397" s="1882">
        <v>0</v>
      </c>
      <c r="BK397" s="1882">
        <v>0</v>
      </c>
      <c r="BL397" s="1882">
        <v>0</v>
      </c>
      <c r="BM397" s="1882">
        <v>0</v>
      </c>
      <c r="BN397" s="1882">
        <v>0</v>
      </c>
      <c r="BO397" s="1882">
        <v>0</v>
      </c>
      <c r="BP397" s="1882">
        <v>1</v>
      </c>
      <c r="BQ397" s="1882">
        <v>1</v>
      </c>
      <c r="BR397" s="1882">
        <v>1</v>
      </c>
      <c r="BS397" s="1882">
        <v>1</v>
      </c>
      <c r="BT397" s="13"/>
      <c r="BU397" s="384">
        <f t="shared" si="974"/>
        <v>6</v>
      </c>
      <c r="BV397" s="385">
        <f t="shared" si="975"/>
        <v>4.5</v>
      </c>
      <c r="BW397" s="386">
        <f t="shared" si="976"/>
        <v>3</v>
      </c>
      <c r="BX397" s="3"/>
      <c r="BY397" s="387">
        <f t="shared" si="968"/>
        <v>4</v>
      </c>
      <c r="BZ397" s="382">
        <f t="shared" si="977"/>
        <v>3</v>
      </c>
      <c r="CA397" s="382">
        <f t="shared" si="978"/>
        <v>2</v>
      </c>
      <c r="CB397" s="382">
        <f t="shared" si="979"/>
        <v>2</v>
      </c>
      <c r="CC397" s="382">
        <f t="shared" si="921"/>
        <v>1</v>
      </c>
      <c r="CD397" s="382">
        <f t="shared" si="922"/>
        <v>0</v>
      </c>
      <c r="CE397" s="382">
        <f t="shared" si="923"/>
        <v>0</v>
      </c>
      <c r="CF397" s="382">
        <f t="shared" si="924"/>
        <v>0</v>
      </c>
      <c r="CG397" s="382">
        <f t="shared" si="925"/>
        <v>0</v>
      </c>
      <c r="CH397" s="382">
        <f t="shared" si="926"/>
        <v>0</v>
      </c>
      <c r="CI397" s="382">
        <f t="shared" si="927"/>
        <v>0</v>
      </c>
      <c r="CJ397" s="382">
        <f t="shared" si="928"/>
        <v>1</v>
      </c>
      <c r="CK397" s="388">
        <f t="shared" si="929"/>
        <v>2</v>
      </c>
      <c r="CL397" s="3"/>
      <c r="CM397" s="384">
        <f t="shared" si="969"/>
        <v>0</v>
      </c>
      <c r="CN397" s="385">
        <f t="shared" si="980"/>
        <v>0</v>
      </c>
      <c r="CO397" s="385">
        <f t="shared" si="954"/>
        <v>0</v>
      </c>
      <c r="CP397" s="385">
        <f t="shared" si="955"/>
        <v>0</v>
      </c>
      <c r="CQ397" s="385">
        <f t="shared" si="956"/>
        <v>0</v>
      </c>
      <c r="CR397" s="385">
        <f t="shared" si="957"/>
        <v>0</v>
      </c>
      <c r="CS397" s="385">
        <f t="shared" si="958"/>
        <v>0</v>
      </c>
      <c r="CT397" s="385">
        <f t="shared" si="959"/>
        <v>0</v>
      </c>
      <c r="CU397" s="385">
        <f t="shared" si="960"/>
        <v>0</v>
      </c>
      <c r="CV397" s="385">
        <f t="shared" si="961"/>
        <v>0</v>
      </c>
      <c r="CW397" s="385">
        <f t="shared" si="962"/>
        <v>1</v>
      </c>
      <c r="CX397" s="386">
        <f t="shared" si="963"/>
        <v>1</v>
      </c>
      <c r="CY397" s="3"/>
      <c r="CZ397" s="586"/>
      <c r="DA397" s="582"/>
      <c r="DB397" s="391">
        <v>0</v>
      </c>
      <c r="DC397" s="576">
        <v>4</v>
      </c>
      <c r="DD397" s="389">
        <v>0</v>
      </c>
      <c r="DE397" s="390">
        <v>0</v>
      </c>
      <c r="DF397" s="390">
        <v>0</v>
      </c>
      <c r="DG397" s="390">
        <v>0</v>
      </c>
      <c r="DH397" s="390">
        <f t="shared" si="981"/>
        <v>0</v>
      </c>
      <c r="DI397" s="390"/>
      <c r="DJ397" s="390"/>
      <c r="DK397" s="390"/>
      <c r="DL397" s="390"/>
      <c r="DM397" s="390"/>
      <c r="DN397" s="390"/>
      <c r="DO397" s="390"/>
      <c r="DP397" s="391">
        <f t="shared" si="982"/>
        <v>0</v>
      </c>
      <c r="DQ397" s="376"/>
      <c r="DR397" s="376"/>
      <c r="DS397" s="385">
        <v>3</v>
      </c>
      <c r="DT397" s="385">
        <v>1</v>
      </c>
      <c r="DU397" s="385">
        <v>1743</v>
      </c>
      <c r="DV397" s="385" t="s">
        <v>2620</v>
      </c>
      <c r="DW397" s="385">
        <v>73</v>
      </c>
      <c r="DX397" s="385" t="s">
        <v>2693</v>
      </c>
      <c r="DY397" s="385">
        <v>0</v>
      </c>
      <c r="DZ397" s="14">
        <v>258279</v>
      </c>
      <c r="EA397" s="426"/>
      <c r="EB397" s="398">
        <v>20</v>
      </c>
      <c r="EC397" s="398" t="s">
        <v>1863</v>
      </c>
      <c r="ED397" s="398" t="s">
        <v>1370</v>
      </c>
      <c r="EF397" s="601">
        <f t="shared" si="983"/>
        <v>120</v>
      </c>
      <c r="EG397" s="597">
        <f t="shared" si="984"/>
        <v>1</v>
      </c>
      <c r="EI397" s="605">
        <f t="shared" si="964"/>
        <v>4</v>
      </c>
    </row>
    <row r="398" spans="1:139" s="372" customFormat="1" ht="16.149999999999999" hidden="1" customHeight="1">
      <c r="A398" s="573" t="s">
        <v>1246</v>
      </c>
      <c r="B398" s="407" t="s">
        <v>1696</v>
      </c>
      <c r="C398" s="407" t="s">
        <v>1696</v>
      </c>
      <c r="D398" s="393" t="s">
        <v>51</v>
      </c>
      <c r="E398" s="393" t="s">
        <v>1697</v>
      </c>
      <c r="F398" s="393" t="s">
        <v>1700</v>
      </c>
      <c r="G398" s="395" t="s">
        <v>1698</v>
      </c>
      <c r="H398" s="393" t="s">
        <v>47</v>
      </c>
      <c r="I398" s="393" t="s">
        <v>759</v>
      </c>
      <c r="J398" s="393" t="s">
        <v>1699</v>
      </c>
      <c r="K398" s="393" t="s">
        <v>2146</v>
      </c>
      <c r="L398" s="393" t="s">
        <v>2130</v>
      </c>
      <c r="M398" s="396"/>
      <c r="N398" s="392">
        <v>45062</v>
      </c>
      <c r="O398" s="408">
        <v>3</v>
      </c>
      <c r="P398" s="14">
        <v>188769</v>
      </c>
      <c r="Q398" s="14">
        <v>188769</v>
      </c>
      <c r="R398" s="576">
        <v>16</v>
      </c>
      <c r="S398" s="391">
        <v>13</v>
      </c>
      <c r="T398" s="382">
        <v>3</v>
      </c>
      <c r="U398" s="382">
        <v>30</v>
      </c>
      <c r="V398" s="423">
        <v>0</v>
      </c>
      <c r="W398" s="1882">
        <v>4</v>
      </c>
      <c r="X398" s="382">
        <f t="shared" si="986"/>
        <v>26</v>
      </c>
      <c r="Y398" s="423">
        <v>0</v>
      </c>
      <c r="Z398" s="1882">
        <v>4</v>
      </c>
      <c r="AA398" s="382">
        <f t="shared" si="970"/>
        <v>22</v>
      </c>
      <c r="AB398" s="423">
        <v>0</v>
      </c>
      <c r="AC398" s="1882">
        <v>7</v>
      </c>
      <c r="AD398" s="569">
        <v>1.875</v>
      </c>
      <c r="AE398" s="569">
        <v>1.875</v>
      </c>
      <c r="AF398" s="382">
        <f t="shared" si="936"/>
        <v>1</v>
      </c>
      <c r="AG398" s="382">
        <f t="shared" si="937"/>
        <v>0.875</v>
      </c>
      <c r="AH398" s="382">
        <f t="shared" si="938"/>
        <v>1.875</v>
      </c>
      <c r="AI398" s="382">
        <f t="shared" si="939"/>
        <v>1.875</v>
      </c>
      <c r="AJ398" s="382">
        <f t="shared" si="940"/>
        <v>2.75</v>
      </c>
      <c r="AK398" s="382">
        <f t="shared" si="941"/>
        <v>2.875</v>
      </c>
      <c r="AL398" s="382">
        <f t="shared" si="942"/>
        <v>4.5</v>
      </c>
      <c r="AM398" s="382">
        <f t="shared" si="943"/>
        <v>7.5</v>
      </c>
      <c r="AN398" s="453">
        <f t="shared" si="944"/>
        <v>7.5</v>
      </c>
      <c r="AO398" s="457">
        <f t="shared" si="945"/>
        <v>0</v>
      </c>
      <c r="AP398" s="455">
        <f t="shared" si="946"/>
        <v>1</v>
      </c>
      <c r="AQ398" s="383">
        <f t="shared" si="947"/>
        <v>1</v>
      </c>
      <c r="AR398" s="383">
        <f t="shared" si="948"/>
        <v>1</v>
      </c>
      <c r="AS398" s="383">
        <f t="shared" si="949"/>
        <v>2</v>
      </c>
      <c r="AT398" s="383">
        <f t="shared" si="950"/>
        <v>1</v>
      </c>
      <c r="AU398" s="383">
        <f t="shared" si="951"/>
        <v>4</v>
      </c>
      <c r="AV398" s="383">
        <f t="shared" si="952"/>
        <v>4</v>
      </c>
      <c r="AW398" s="383">
        <f t="shared" si="953"/>
        <v>4</v>
      </c>
      <c r="AX398" s="383">
        <f t="shared" si="971"/>
        <v>30</v>
      </c>
      <c r="AY398" s="383">
        <v>0</v>
      </c>
      <c r="AZ398" s="383">
        <f t="shared" si="985"/>
        <v>0</v>
      </c>
      <c r="BA398" s="382">
        <f t="shared" si="972"/>
        <v>15</v>
      </c>
      <c r="BB398" s="423">
        <v>0</v>
      </c>
      <c r="BC398" s="506">
        <f t="shared" si="965"/>
        <v>4</v>
      </c>
      <c r="BD398" s="382">
        <f t="shared" si="966"/>
        <v>4</v>
      </c>
      <c r="BE398" s="453">
        <f t="shared" si="967"/>
        <v>7</v>
      </c>
      <c r="BF398" s="382">
        <f t="shared" si="973"/>
        <v>0</v>
      </c>
      <c r="BG398" s="1882">
        <v>6</v>
      </c>
      <c r="BH398" s="1882">
        <v>8</v>
      </c>
      <c r="BI398" s="1882">
        <v>1</v>
      </c>
      <c r="BJ398" s="1882">
        <v>0</v>
      </c>
      <c r="BK398" s="1882">
        <v>1</v>
      </c>
      <c r="BL398" s="1882">
        <v>1</v>
      </c>
      <c r="BM398" s="1882">
        <v>1</v>
      </c>
      <c r="BN398" s="1882">
        <v>2</v>
      </c>
      <c r="BO398" s="1882">
        <v>1</v>
      </c>
      <c r="BP398" s="1882">
        <v>4</v>
      </c>
      <c r="BQ398" s="1882">
        <v>4</v>
      </c>
      <c r="BR398" s="1882">
        <v>4</v>
      </c>
      <c r="BS398" s="1882">
        <v>4</v>
      </c>
      <c r="BT398" s="13"/>
      <c r="BU398" s="384">
        <f t="shared" si="974"/>
        <v>6</v>
      </c>
      <c r="BV398" s="385">
        <f t="shared" si="975"/>
        <v>4.5882352941176467</v>
      </c>
      <c r="BW398" s="386">
        <f t="shared" si="976"/>
        <v>3.1428571428571428</v>
      </c>
      <c r="BX398" s="3"/>
      <c r="BY398" s="387">
        <f t="shared" si="968"/>
        <v>30</v>
      </c>
      <c r="BZ398" s="382">
        <f t="shared" si="977"/>
        <v>26</v>
      </c>
      <c r="CA398" s="382">
        <f t="shared" si="978"/>
        <v>22</v>
      </c>
      <c r="CB398" s="382">
        <f t="shared" si="979"/>
        <v>15</v>
      </c>
      <c r="CC398" s="382">
        <f t="shared" si="921"/>
        <v>9</v>
      </c>
      <c r="CD398" s="382">
        <f t="shared" si="922"/>
        <v>1</v>
      </c>
      <c r="CE398" s="382">
        <f t="shared" si="923"/>
        <v>1</v>
      </c>
      <c r="CF398" s="382">
        <f t="shared" si="924"/>
        <v>2</v>
      </c>
      <c r="CG398" s="382">
        <f t="shared" si="925"/>
        <v>2</v>
      </c>
      <c r="CH398" s="382">
        <f t="shared" si="926"/>
        <v>3</v>
      </c>
      <c r="CI398" s="382">
        <f t="shared" si="927"/>
        <v>3</v>
      </c>
      <c r="CJ398" s="382">
        <f t="shared" si="928"/>
        <v>5</v>
      </c>
      <c r="CK398" s="388">
        <f t="shared" si="929"/>
        <v>8</v>
      </c>
      <c r="CL398" s="3"/>
      <c r="CM398" s="384">
        <f t="shared" si="969"/>
        <v>0</v>
      </c>
      <c r="CN398" s="385">
        <f t="shared" si="980"/>
        <v>0</v>
      </c>
      <c r="CO398" s="385">
        <f t="shared" si="954"/>
        <v>0</v>
      </c>
      <c r="CP398" s="385">
        <f t="shared" si="955"/>
        <v>0</v>
      </c>
      <c r="CQ398" s="385">
        <f t="shared" si="956"/>
        <v>0</v>
      </c>
      <c r="CR398" s="385">
        <f t="shared" si="957"/>
        <v>1</v>
      </c>
      <c r="CS398" s="385">
        <f t="shared" si="958"/>
        <v>1</v>
      </c>
      <c r="CT398" s="385">
        <f t="shared" si="959"/>
        <v>1</v>
      </c>
      <c r="CU398" s="385">
        <f t="shared" si="960"/>
        <v>2</v>
      </c>
      <c r="CV398" s="385">
        <f t="shared" si="961"/>
        <v>1</v>
      </c>
      <c r="CW398" s="385">
        <f t="shared" si="962"/>
        <v>4</v>
      </c>
      <c r="CX398" s="386">
        <f t="shared" si="963"/>
        <v>4</v>
      </c>
      <c r="CY398" s="3"/>
      <c r="CZ398" s="586"/>
      <c r="DA398" s="582">
        <v>0</v>
      </c>
      <c r="DB398" s="391">
        <v>3</v>
      </c>
      <c r="DC398" s="576">
        <v>16</v>
      </c>
      <c r="DD398" s="389">
        <v>1</v>
      </c>
      <c r="DE398" s="390">
        <v>3</v>
      </c>
      <c r="DF398" s="390">
        <v>3</v>
      </c>
      <c r="DG398" s="390">
        <v>3</v>
      </c>
      <c r="DH398" s="390">
        <f t="shared" si="981"/>
        <v>3</v>
      </c>
      <c r="DI398" s="390"/>
      <c r="DJ398" s="390"/>
      <c r="DK398" s="390"/>
      <c r="DL398" s="390"/>
      <c r="DM398" s="390"/>
      <c r="DN398" s="390"/>
      <c r="DO398" s="390"/>
      <c r="DP398" s="391">
        <f t="shared" si="982"/>
        <v>13</v>
      </c>
      <c r="DQ398" s="376"/>
      <c r="DR398" s="376"/>
      <c r="DS398" s="385">
        <v>3</v>
      </c>
      <c r="DT398" s="385">
        <v>1</v>
      </c>
      <c r="DU398" s="385">
        <v>1715</v>
      </c>
      <c r="DV398" s="385" t="s">
        <v>2620</v>
      </c>
      <c r="DW398" s="385">
        <v>73</v>
      </c>
      <c r="DX398" s="385" t="s">
        <v>2693</v>
      </c>
      <c r="DY398" s="385">
        <v>0</v>
      </c>
      <c r="DZ398" s="14">
        <v>188769</v>
      </c>
      <c r="EA398" s="426"/>
      <c r="EB398" s="398">
        <v>20</v>
      </c>
      <c r="EC398" s="398" t="s">
        <v>1369</v>
      </c>
      <c r="ED398" s="398" t="s">
        <v>1370</v>
      </c>
      <c r="EF398" s="601">
        <f t="shared" si="983"/>
        <v>225</v>
      </c>
      <c r="EG398" s="597">
        <f t="shared" si="984"/>
        <v>4</v>
      </c>
      <c r="EI398" s="605">
        <f t="shared" si="964"/>
        <v>33</v>
      </c>
    </row>
    <row r="399" spans="1:139" s="372" customFormat="1" ht="16.149999999999999" hidden="1" customHeight="1">
      <c r="A399" s="573" t="s">
        <v>1246</v>
      </c>
      <c r="B399" s="409" t="s">
        <v>780</v>
      </c>
      <c r="C399" s="410" t="s">
        <v>780</v>
      </c>
      <c r="D399" s="394" t="s">
        <v>756</v>
      </c>
      <c r="E399" s="394" t="s">
        <v>781</v>
      </c>
      <c r="F399" s="394"/>
      <c r="G399" s="397" t="s">
        <v>773</v>
      </c>
      <c r="H399" s="394" t="s">
        <v>47</v>
      </c>
      <c r="I399" s="394" t="s">
        <v>759</v>
      </c>
      <c r="J399" s="394" t="s">
        <v>131</v>
      </c>
      <c r="K399" s="393">
        <v>0</v>
      </c>
      <c r="L399" s="393" t="s">
        <v>2130</v>
      </c>
      <c r="M399" s="396"/>
      <c r="N399" s="392" t="s">
        <v>2155</v>
      </c>
      <c r="O399" s="408">
        <v>3</v>
      </c>
      <c r="P399" s="14">
        <v>0</v>
      </c>
      <c r="Q399" s="14">
        <v>0</v>
      </c>
      <c r="R399" s="576">
        <v>0</v>
      </c>
      <c r="S399" s="391">
        <v>2</v>
      </c>
      <c r="T399" s="382">
        <v>0</v>
      </c>
      <c r="U399" s="382">
        <v>6</v>
      </c>
      <c r="V399" s="423">
        <v>0</v>
      </c>
      <c r="W399" s="1882">
        <v>0</v>
      </c>
      <c r="X399" s="382">
        <f t="shared" si="986"/>
        <v>6</v>
      </c>
      <c r="Y399" s="423">
        <v>0</v>
      </c>
      <c r="Z399" s="1882">
        <v>0</v>
      </c>
      <c r="AA399" s="382">
        <f t="shared" si="970"/>
        <v>6</v>
      </c>
      <c r="AB399" s="423">
        <v>0</v>
      </c>
      <c r="AC399" s="1882">
        <v>0</v>
      </c>
      <c r="AD399" s="569">
        <v>1.875</v>
      </c>
      <c r="AE399" s="569">
        <v>1.875</v>
      </c>
      <c r="AF399" s="382">
        <f t="shared" si="936"/>
        <v>0</v>
      </c>
      <c r="AG399" s="382">
        <f t="shared" si="937"/>
        <v>0</v>
      </c>
      <c r="AH399" s="382">
        <f t="shared" si="938"/>
        <v>0</v>
      </c>
      <c r="AI399" s="382">
        <f t="shared" si="939"/>
        <v>0</v>
      </c>
      <c r="AJ399" s="382">
        <f t="shared" si="940"/>
        <v>0</v>
      </c>
      <c r="AK399" s="382">
        <f t="shared" si="941"/>
        <v>0</v>
      </c>
      <c r="AL399" s="382">
        <f t="shared" si="942"/>
        <v>0</v>
      </c>
      <c r="AM399" s="382">
        <f t="shared" si="943"/>
        <v>0</v>
      </c>
      <c r="AN399" s="453">
        <f t="shared" si="944"/>
        <v>0</v>
      </c>
      <c r="AO399" s="457">
        <f t="shared" si="945"/>
        <v>0</v>
      </c>
      <c r="AP399" s="455">
        <f t="shared" si="946"/>
        <v>0</v>
      </c>
      <c r="AQ399" s="383">
        <f t="shared" si="947"/>
        <v>0</v>
      </c>
      <c r="AR399" s="383">
        <f t="shared" si="948"/>
        <v>0</v>
      </c>
      <c r="AS399" s="383">
        <f t="shared" si="949"/>
        <v>0</v>
      </c>
      <c r="AT399" s="383">
        <f t="shared" si="950"/>
        <v>0</v>
      </c>
      <c r="AU399" s="383">
        <f t="shared" si="951"/>
        <v>0</v>
      </c>
      <c r="AV399" s="383">
        <f t="shared" si="952"/>
        <v>0</v>
      </c>
      <c r="AW399" s="383">
        <f t="shared" si="953"/>
        <v>0</v>
      </c>
      <c r="AX399" s="383">
        <f t="shared" si="971"/>
        <v>6</v>
      </c>
      <c r="AY399" s="383">
        <v>0</v>
      </c>
      <c r="AZ399" s="383">
        <f t="shared" si="985"/>
        <v>0</v>
      </c>
      <c r="BA399" s="382">
        <f t="shared" si="972"/>
        <v>6</v>
      </c>
      <c r="BB399" s="423">
        <v>0</v>
      </c>
      <c r="BC399" s="506">
        <f t="shared" si="965"/>
        <v>0</v>
      </c>
      <c r="BD399" s="382">
        <f t="shared" si="966"/>
        <v>0</v>
      </c>
      <c r="BE399" s="453">
        <f t="shared" si="967"/>
        <v>0</v>
      </c>
      <c r="BF399" s="382">
        <f t="shared" si="973"/>
        <v>0</v>
      </c>
      <c r="BG399" s="1882">
        <v>0</v>
      </c>
      <c r="BH399" s="1882">
        <v>6</v>
      </c>
      <c r="BI399" s="1882">
        <v>0</v>
      </c>
      <c r="BJ399" s="1882">
        <v>0</v>
      </c>
      <c r="BK399" s="1882">
        <v>0</v>
      </c>
      <c r="BL399" s="1882">
        <v>0</v>
      </c>
      <c r="BM399" s="1882">
        <v>0</v>
      </c>
      <c r="BN399" s="1882">
        <v>0</v>
      </c>
      <c r="BO399" s="1882">
        <v>0</v>
      </c>
      <c r="BP399" s="1882">
        <v>0</v>
      </c>
      <c r="BQ399" s="1882">
        <v>0</v>
      </c>
      <c r="BR399" s="1882">
        <v>0</v>
      </c>
      <c r="BS399" s="1882">
        <v>0</v>
      </c>
      <c r="BT399" s="13"/>
      <c r="BU399" s="384">
        <f t="shared" si="974"/>
        <v>0</v>
      </c>
      <c r="BV399" s="385">
        <f t="shared" si="975"/>
        <v>0</v>
      </c>
      <c r="BW399" s="386">
        <f t="shared" si="976"/>
        <v>3</v>
      </c>
      <c r="BX399" s="3"/>
      <c r="BY399" s="387">
        <f t="shared" si="968"/>
        <v>6</v>
      </c>
      <c r="BZ399" s="382">
        <f t="shared" si="977"/>
        <v>6</v>
      </c>
      <c r="CA399" s="382">
        <f t="shared" si="978"/>
        <v>6</v>
      </c>
      <c r="CB399" s="382">
        <f t="shared" si="979"/>
        <v>6</v>
      </c>
      <c r="CC399" s="382">
        <f t="shared" si="921"/>
        <v>6</v>
      </c>
      <c r="CD399" s="382">
        <f t="shared" si="922"/>
        <v>0</v>
      </c>
      <c r="CE399" s="382">
        <f t="shared" si="923"/>
        <v>0</v>
      </c>
      <c r="CF399" s="382">
        <f t="shared" si="924"/>
        <v>0</v>
      </c>
      <c r="CG399" s="382">
        <f t="shared" si="925"/>
        <v>0</v>
      </c>
      <c r="CH399" s="382">
        <f t="shared" si="926"/>
        <v>0</v>
      </c>
      <c r="CI399" s="382">
        <f t="shared" si="927"/>
        <v>0</v>
      </c>
      <c r="CJ399" s="382">
        <f t="shared" si="928"/>
        <v>0</v>
      </c>
      <c r="CK399" s="388">
        <f t="shared" si="929"/>
        <v>0</v>
      </c>
      <c r="CL399" s="3"/>
      <c r="CM399" s="384">
        <f t="shared" si="969"/>
        <v>0</v>
      </c>
      <c r="CN399" s="385">
        <f t="shared" si="980"/>
        <v>0</v>
      </c>
      <c r="CO399" s="385">
        <f t="shared" si="954"/>
        <v>0</v>
      </c>
      <c r="CP399" s="385">
        <f t="shared" si="955"/>
        <v>0</v>
      </c>
      <c r="CQ399" s="385">
        <f t="shared" si="956"/>
        <v>0</v>
      </c>
      <c r="CR399" s="385">
        <f t="shared" si="957"/>
        <v>0</v>
      </c>
      <c r="CS399" s="385">
        <f t="shared" si="958"/>
        <v>0</v>
      </c>
      <c r="CT399" s="385">
        <f t="shared" si="959"/>
        <v>0</v>
      </c>
      <c r="CU399" s="385">
        <f t="shared" si="960"/>
        <v>0</v>
      </c>
      <c r="CV399" s="385">
        <f t="shared" si="961"/>
        <v>0</v>
      </c>
      <c r="CW399" s="385">
        <f t="shared" si="962"/>
        <v>0</v>
      </c>
      <c r="CX399" s="386">
        <f t="shared" si="963"/>
        <v>0</v>
      </c>
      <c r="CY399" s="3"/>
      <c r="CZ399" s="586">
        <v>0</v>
      </c>
      <c r="DA399" s="582">
        <v>0</v>
      </c>
      <c r="DB399" s="391">
        <v>101</v>
      </c>
      <c r="DC399" s="576">
        <v>0</v>
      </c>
      <c r="DD399" s="389">
        <v>0</v>
      </c>
      <c r="DE399" s="390">
        <v>2</v>
      </c>
      <c r="DF399" s="390">
        <v>0</v>
      </c>
      <c r="DG399" s="390">
        <v>0</v>
      </c>
      <c r="DH399" s="390">
        <f t="shared" si="981"/>
        <v>0</v>
      </c>
      <c r="DI399" s="390"/>
      <c r="DJ399" s="390"/>
      <c r="DK399" s="390"/>
      <c r="DL399" s="390"/>
      <c r="DM399" s="390"/>
      <c r="DN399" s="390"/>
      <c r="DO399" s="390"/>
      <c r="DP399" s="391">
        <f t="shared" si="982"/>
        <v>2</v>
      </c>
      <c r="DQ399" s="376"/>
      <c r="DR399" s="376"/>
      <c r="DS399" s="385">
        <v>4</v>
      </c>
      <c r="DT399" s="385">
        <v>1</v>
      </c>
      <c r="DU399" s="385">
        <v>1569</v>
      </c>
      <c r="DV399" s="385" t="s">
        <v>2620</v>
      </c>
      <c r="DW399" s="385">
        <v>73</v>
      </c>
      <c r="DX399" s="385" t="s">
        <v>2693</v>
      </c>
      <c r="DY399" s="385">
        <v>0</v>
      </c>
      <c r="DZ399" s="14">
        <v>0</v>
      </c>
      <c r="EA399" s="426"/>
      <c r="EB399" s="398">
        <v>19</v>
      </c>
      <c r="EC399" s="398" t="s">
        <v>1369</v>
      </c>
      <c r="ED399" s="398" t="s">
        <v>1370</v>
      </c>
      <c r="EF399" s="601" t="str">
        <f t="shared" si="983"/>
        <v>ok</v>
      </c>
      <c r="EG399" s="597">
        <f t="shared" si="984"/>
        <v>0</v>
      </c>
      <c r="EI399" s="605">
        <f t="shared" si="964"/>
        <v>6</v>
      </c>
    </row>
    <row r="400" spans="1:139" s="372" customFormat="1" ht="16.149999999999999" hidden="1" customHeight="1">
      <c r="A400" s="573" t="s">
        <v>1246</v>
      </c>
      <c r="B400" s="409" t="s">
        <v>782</v>
      </c>
      <c r="C400" s="410" t="s">
        <v>782</v>
      </c>
      <c r="D400" s="394" t="s">
        <v>756</v>
      </c>
      <c r="E400" s="394" t="s">
        <v>783</v>
      </c>
      <c r="F400" s="394"/>
      <c r="G400" s="397" t="s">
        <v>775</v>
      </c>
      <c r="H400" s="394" t="s">
        <v>47</v>
      </c>
      <c r="I400" s="394" t="s">
        <v>759</v>
      </c>
      <c r="J400" s="394" t="s">
        <v>131</v>
      </c>
      <c r="K400" s="393">
        <v>0</v>
      </c>
      <c r="L400" s="393" t="s">
        <v>2130</v>
      </c>
      <c r="M400" s="396"/>
      <c r="N400" s="392" t="s">
        <v>2155</v>
      </c>
      <c r="O400" s="408">
        <v>3</v>
      </c>
      <c r="P400" s="14">
        <v>0</v>
      </c>
      <c r="Q400" s="14">
        <v>0</v>
      </c>
      <c r="R400" s="576">
        <v>2</v>
      </c>
      <c r="S400" s="391">
        <v>0</v>
      </c>
      <c r="T400" s="382">
        <v>0</v>
      </c>
      <c r="U400" s="382">
        <v>58</v>
      </c>
      <c r="V400" s="423">
        <v>0</v>
      </c>
      <c r="W400" s="1882">
        <v>0</v>
      </c>
      <c r="X400" s="382">
        <f t="shared" si="986"/>
        <v>58</v>
      </c>
      <c r="Y400" s="423">
        <v>0</v>
      </c>
      <c r="Z400" s="1882">
        <v>0</v>
      </c>
      <c r="AA400" s="382">
        <f t="shared" si="970"/>
        <v>58</v>
      </c>
      <c r="AB400" s="423">
        <v>0</v>
      </c>
      <c r="AC400" s="1882">
        <v>0</v>
      </c>
      <c r="AD400" s="569">
        <v>1.875</v>
      </c>
      <c r="AE400" s="569">
        <v>1.875</v>
      </c>
      <c r="AF400" s="382">
        <f t="shared" si="936"/>
        <v>0</v>
      </c>
      <c r="AG400" s="382">
        <f t="shared" si="937"/>
        <v>0</v>
      </c>
      <c r="AH400" s="382">
        <f t="shared" si="938"/>
        <v>0</v>
      </c>
      <c r="AI400" s="382">
        <f t="shared" si="939"/>
        <v>0</v>
      </c>
      <c r="AJ400" s="382">
        <f t="shared" si="940"/>
        <v>0</v>
      </c>
      <c r="AK400" s="382">
        <f t="shared" si="941"/>
        <v>0</v>
      </c>
      <c r="AL400" s="382">
        <f t="shared" si="942"/>
        <v>0</v>
      </c>
      <c r="AM400" s="382">
        <f t="shared" si="943"/>
        <v>0</v>
      </c>
      <c r="AN400" s="453">
        <f t="shared" si="944"/>
        <v>0</v>
      </c>
      <c r="AO400" s="457">
        <f t="shared" si="945"/>
        <v>0</v>
      </c>
      <c r="AP400" s="455">
        <f t="shared" si="946"/>
        <v>0</v>
      </c>
      <c r="AQ400" s="383">
        <f t="shared" si="947"/>
        <v>0</v>
      </c>
      <c r="AR400" s="383">
        <f t="shared" si="948"/>
        <v>0</v>
      </c>
      <c r="AS400" s="383">
        <f t="shared" si="949"/>
        <v>0</v>
      </c>
      <c r="AT400" s="383">
        <f t="shared" si="950"/>
        <v>0</v>
      </c>
      <c r="AU400" s="383">
        <f t="shared" si="951"/>
        <v>0</v>
      </c>
      <c r="AV400" s="383">
        <f t="shared" si="952"/>
        <v>0</v>
      </c>
      <c r="AW400" s="383">
        <f t="shared" si="953"/>
        <v>0</v>
      </c>
      <c r="AX400" s="383">
        <f t="shared" si="971"/>
        <v>58</v>
      </c>
      <c r="AY400" s="383">
        <v>0</v>
      </c>
      <c r="AZ400" s="383">
        <f t="shared" si="985"/>
        <v>0</v>
      </c>
      <c r="BA400" s="382">
        <f t="shared" si="972"/>
        <v>58</v>
      </c>
      <c r="BB400" s="423">
        <v>0</v>
      </c>
      <c r="BC400" s="506">
        <f t="shared" si="965"/>
        <v>0</v>
      </c>
      <c r="BD400" s="382">
        <f t="shared" si="966"/>
        <v>0</v>
      </c>
      <c r="BE400" s="453">
        <f t="shared" si="967"/>
        <v>0</v>
      </c>
      <c r="BF400" s="382">
        <f t="shared" si="973"/>
        <v>0</v>
      </c>
      <c r="BG400" s="1882">
        <v>0</v>
      </c>
      <c r="BH400" s="1882">
        <v>58</v>
      </c>
      <c r="BI400" s="1882">
        <v>0</v>
      </c>
      <c r="BJ400" s="1882">
        <v>0</v>
      </c>
      <c r="BK400" s="1882">
        <v>0</v>
      </c>
      <c r="BL400" s="1882">
        <v>0</v>
      </c>
      <c r="BM400" s="1882">
        <v>0</v>
      </c>
      <c r="BN400" s="1882">
        <v>0</v>
      </c>
      <c r="BO400" s="1882">
        <v>0</v>
      </c>
      <c r="BP400" s="1882">
        <v>0</v>
      </c>
      <c r="BQ400" s="1882">
        <v>0</v>
      </c>
      <c r="BR400" s="1882">
        <v>0</v>
      </c>
      <c r="BS400" s="1882">
        <v>0</v>
      </c>
      <c r="BT400" s="13"/>
      <c r="BU400" s="384">
        <f t="shared" si="974"/>
        <v>0</v>
      </c>
      <c r="BV400" s="385">
        <f t="shared" si="975"/>
        <v>0</v>
      </c>
      <c r="BW400" s="386">
        <f t="shared" si="976"/>
        <v>3</v>
      </c>
      <c r="BX400" s="3"/>
      <c r="BY400" s="387">
        <f t="shared" si="968"/>
        <v>58</v>
      </c>
      <c r="BZ400" s="382">
        <f t="shared" si="977"/>
        <v>58</v>
      </c>
      <c r="CA400" s="382">
        <f t="shared" si="978"/>
        <v>58</v>
      </c>
      <c r="CB400" s="382">
        <f t="shared" si="979"/>
        <v>58</v>
      </c>
      <c r="CC400" s="382">
        <f t="shared" si="921"/>
        <v>58</v>
      </c>
      <c r="CD400" s="382">
        <f t="shared" si="922"/>
        <v>0</v>
      </c>
      <c r="CE400" s="382">
        <f t="shared" si="923"/>
        <v>0</v>
      </c>
      <c r="CF400" s="382">
        <f t="shared" si="924"/>
        <v>0</v>
      </c>
      <c r="CG400" s="382">
        <f t="shared" si="925"/>
        <v>0</v>
      </c>
      <c r="CH400" s="382">
        <f t="shared" si="926"/>
        <v>0</v>
      </c>
      <c r="CI400" s="382">
        <f t="shared" si="927"/>
        <v>0</v>
      </c>
      <c r="CJ400" s="382">
        <f t="shared" si="928"/>
        <v>0</v>
      </c>
      <c r="CK400" s="388">
        <f t="shared" si="929"/>
        <v>0</v>
      </c>
      <c r="CL400" s="3"/>
      <c r="CM400" s="384">
        <f t="shared" si="969"/>
        <v>0</v>
      </c>
      <c r="CN400" s="385">
        <f t="shared" si="980"/>
        <v>0</v>
      </c>
      <c r="CO400" s="385">
        <f t="shared" si="954"/>
        <v>0</v>
      </c>
      <c r="CP400" s="385">
        <f t="shared" si="955"/>
        <v>0</v>
      </c>
      <c r="CQ400" s="385">
        <f t="shared" si="956"/>
        <v>0</v>
      </c>
      <c r="CR400" s="385">
        <f t="shared" si="957"/>
        <v>0</v>
      </c>
      <c r="CS400" s="385">
        <f t="shared" si="958"/>
        <v>0</v>
      </c>
      <c r="CT400" s="385">
        <f t="shared" si="959"/>
        <v>0</v>
      </c>
      <c r="CU400" s="385">
        <f t="shared" si="960"/>
        <v>0</v>
      </c>
      <c r="CV400" s="385">
        <f t="shared" si="961"/>
        <v>0</v>
      </c>
      <c r="CW400" s="385">
        <f t="shared" si="962"/>
        <v>0</v>
      </c>
      <c r="CX400" s="386">
        <f t="shared" si="963"/>
        <v>0</v>
      </c>
      <c r="CY400" s="3"/>
      <c r="CZ400" s="586">
        <v>2</v>
      </c>
      <c r="DA400" s="582">
        <v>15</v>
      </c>
      <c r="DB400" s="391">
        <v>353</v>
      </c>
      <c r="DC400" s="576">
        <v>2</v>
      </c>
      <c r="DD400" s="389">
        <v>0</v>
      </c>
      <c r="DE400" s="390">
        <v>0</v>
      </c>
      <c r="DF400" s="390">
        <v>0</v>
      </c>
      <c r="DG400" s="390">
        <v>0</v>
      </c>
      <c r="DH400" s="390">
        <f t="shared" si="981"/>
        <v>0</v>
      </c>
      <c r="DI400" s="390"/>
      <c r="DJ400" s="390"/>
      <c r="DK400" s="390"/>
      <c r="DL400" s="390"/>
      <c r="DM400" s="390"/>
      <c r="DN400" s="390"/>
      <c r="DO400" s="390"/>
      <c r="DP400" s="391">
        <f t="shared" si="982"/>
        <v>0</v>
      </c>
      <c r="DQ400" s="376"/>
      <c r="DR400" s="376"/>
      <c r="DS400" s="385">
        <v>4</v>
      </c>
      <c r="DT400" s="385">
        <v>1</v>
      </c>
      <c r="DU400" s="385">
        <v>1629</v>
      </c>
      <c r="DV400" s="385" t="s">
        <v>2620</v>
      </c>
      <c r="DW400" s="385">
        <v>73</v>
      </c>
      <c r="DX400" s="385" t="s">
        <v>2693</v>
      </c>
      <c r="DY400" s="385">
        <v>0</v>
      </c>
      <c r="DZ400" s="14">
        <v>0</v>
      </c>
      <c r="EA400" s="426"/>
      <c r="EB400" s="398">
        <v>20</v>
      </c>
      <c r="EC400" s="398" t="s">
        <v>1369</v>
      </c>
      <c r="ED400" s="398" t="s">
        <v>1370</v>
      </c>
      <c r="EF400" s="601" t="str">
        <f t="shared" si="983"/>
        <v>ok</v>
      </c>
      <c r="EG400" s="597">
        <f t="shared" si="984"/>
        <v>0</v>
      </c>
      <c r="EI400" s="605">
        <f t="shared" si="964"/>
        <v>58</v>
      </c>
    </row>
    <row r="401" spans="1:139" s="372" customFormat="1" ht="16.149999999999999" hidden="1" customHeight="1">
      <c r="A401" s="573" t="s">
        <v>1246</v>
      </c>
      <c r="B401" s="407" t="s">
        <v>2279</v>
      </c>
      <c r="C401" s="407" t="s">
        <v>2279</v>
      </c>
      <c r="D401" s="393" t="s">
        <v>51</v>
      </c>
      <c r="E401" s="393" t="s">
        <v>2281</v>
      </c>
      <c r="F401" s="393" t="s">
        <v>2282</v>
      </c>
      <c r="G401" s="395">
        <v>103</v>
      </c>
      <c r="H401" s="393" t="s">
        <v>47</v>
      </c>
      <c r="I401" s="393" t="s">
        <v>759</v>
      </c>
      <c r="J401" s="393" t="s">
        <v>2284</v>
      </c>
      <c r="K401" s="393" t="s">
        <v>2283</v>
      </c>
      <c r="L401" s="393"/>
      <c r="M401" s="396">
        <v>45951</v>
      </c>
      <c r="N401" s="392"/>
      <c r="O401" s="408">
        <v>3</v>
      </c>
      <c r="P401" s="14">
        <v>263077</v>
      </c>
      <c r="Q401" s="14">
        <v>263077</v>
      </c>
      <c r="R401" s="576">
        <v>0</v>
      </c>
      <c r="S401" s="391">
        <v>8</v>
      </c>
      <c r="T401" s="382">
        <v>0</v>
      </c>
      <c r="U401" s="382">
        <v>42</v>
      </c>
      <c r="V401" s="423">
        <v>0</v>
      </c>
      <c r="W401" s="1882">
        <v>10</v>
      </c>
      <c r="X401" s="382">
        <f t="shared" si="986"/>
        <v>32</v>
      </c>
      <c r="Y401" s="423">
        <v>0</v>
      </c>
      <c r="Z401" s="1882">
        <v>10</v>
      </c>
      <c r="AA401" s="382">
        <f t="shared" si="970"/>
        <v>22</v>
      </c>
      <c r="AB401" s="423">
        <v>0</v>
      </c>
      <c r="AC401" s="1882">
        <v>0</v>
      </c>
      <c r="AD401" s="569">
        <v>1.875</v>
      </c>
      <c r="AE401" s="569">
        <v>1.875</v>
      </c>
      <c r="AF401" s="382">
        <f t="shared" si="936"/>
        <v>10</v>
      </c>
      <c r="AG401" s="382">
        <f t="shared" si="937"/>
        <v>0</v>
      </c>
      <c r="AH401" s="382">
        <f t="shared" si="938"/>
        <v>0</v>
      </c>
      <c r="AI401" s="382">
        <f t="shared" si="939"/>
        <v>0</v>
      </c>
      <c r="AJ401" s="382">
        <f t="shared" si="940"/>
        <v>8.75</v>
      </c>
      <c r="AK401" s="382">
        <f t="shared" si="941"/>
        <v>10</v>
      </c>
      <c r="AL401" s="382">
        <f t="shared" si="942"/>
        <v>8.75</v>
      </c>
      <c r="AM401" s="382">
        <f t="shared" si="943"/>
        <v>19.625</v>
      </c>
      <c r="AN401" s="453">
        <f t="shared" si="944"/>
        <v>21.5</v>
      </c>
      <c r="AO401" s="457">
        <f t="shared" si="945"/>
        <v>0</v>
      </c>
      <c r="AP401" s="455">
        <f t="shared" si="946"/>
        <v>0</v>
      </c>
      <c r="AQ401" s="383">
        <f t="shared" si="947"/>
        <v>0</v>
      </c>
      <c r="AR401" s="383">
        <f t="shared" si="948"/>
        <v>0</v>
      </c>
      <c r="AS401" s="383">
        <f t="shared" si="949"/>
        <v>9</v>
      </c>
      <c r="AT401" s="383">
        <f t="shared" si="950"/>
        <v>1</v>
      </c>
      <c r="AU401" s="383">
        <f t="shared" si="951"/>
        <v>9</v>
      </c>
      <c r="AV401" s="383">
        <f t="shared" si="952"/>
        <v>11</v>
      </c>
      <c r="AW401" s="383">
        <f t="shared" si="953"/>
        <v>12</v>
      </c>
      <c r="AX401" s="383">
        <f t="shared" si="971"/>
        <v>42</v>
      </c>
      <c r="AY401" s="383">
        <v>0</v>
      </c>
      <c r="AZ401" s="383">
        <f t="shared" si="985"/>
        <v>0</v>
      </c>
      <c r="BA401" s="382">
        <f t="shared" si="972"/>
        <v>22</v>
      </c>
      <c r="BB401" s="423">
        <v>0</v>
      </c>
      <c r="BC401" s="506">
        <f t="shared" si="965"/>
        <v>10</v>
      </c>
      <c r="BD401" s="382">
        <f t="shared" si="966"/>
        <v>10</v>
      </c>
      <c r="BE401" s="453">
        <f t="shared" si="967"/>
        <v>0</v>
      </c>
      <c r="BF401" s="382">
        <f t="shared" si="973"/>
        <v>0</v>
      </c>
      <c r="BG401" s="1882">
        <v>0</v>
      </c>
      <c r="BH401" s="1882">
        <v>12</v>
      </c>
      <c r="BI401" s="1882">
        <v>10</v>
      </c>
      <c r="BJ401" s="1882">
        <v>0</v>
      </c>
      <c r="BK401" s="1882">
        <v>0</v>
      </c>
      <c r="BL401" s="1882">
        <v>0</v>
      </c>
      <c r="BM401" s="1882">
        <v>0</v>
      </c>
      <c r="BN401" s="1882">
        <v>10</v>
      </c>
      <c r="BO401" s="1882">
        <v>0</v>
      </c>
      <c r="BP401" s="1882">
        <v>10</v>
      </c>
      <c r="BQ401" s="1882">
        <v>11</v>
      </c>
      <c r="BR401" s="1882">
        <v>12</v>
      </c>
      <c r="BS401" s="1882">
        <v>13</v>
      </c>
      <c r="BT401" s="13"/>
      <c r="BU401" s="384">
        <f t="shared" si="974"/>
        <v>6.3</v>
      </c>
      <c r="BV401" s="385">
        <f t="shared" si="975"/>
        <v>9.6</v>
      </c>
      <c r="BW401" s="386">
        <f t="shared" si="976"/>
        <v>5.5</v>
      </c>
      <c r="BX401" s="3"/>
      <c r="BY401" s="387">
        <f t="shared" si="968"/>
        <v>42</v>
      </c>
      <c r="BZ401" s="382">
        <f t="shared" si="977"/>
        <v>32</v>
      </c>
      <c r="CA401" s="382">
        <f t="shared" si="978"/>
        <v>22</v>
      </c>
      <c r="CB401" s="382">
        <f t="shared" si="979"/>
        <v>22</v>
      </c>
      <c r="CC401" s="382">
        <f t="shared" si="921"/>
        <v>22</v>
      </c>
      <c r="CD401" s="382">
        <f t="shared" si="922"/>
        <v>10</v>
      </c>
      <c r="CE401" s="382">
        <f t="shared" si="923"/>
        <v>0</v>
      </c>
      <c r="CF401" s="382">
        <f t="shared" si="924"/>
        <v>0</v>
      </c>
      <c r="CG401" s="382">
        <f t="shared" si="925"/>
        <v>0</v>
      </c>
      <c r="CH401" s="382">
        <f t="shared" si="926"/>
        <v>9</v>
      </c>
      <c r="CI401" s="382">
        <f t="shared" si="927"/>
        <v>10</v>
      </c>
      <c r="CJ401" s="382">
        <f t="shared" si="928"/>
        <v>9</v>
      </c>
      <c r="CK401" s="388">
        <f t="shared" si="929"/>
        <v>20</v>
      </c>
      <c r="CL401" s="3"/>
      <c r="CM401" s="384">
        <f t="shared" si="969"/>
        <v>0</v>
      </c>
      <c r="CN401" s="385">
        <f t="shared" si="980"/>
        <v>0</v>
      </c>
      <c r="CO401" s="385">
        <f t="shared" si="954"/>
        <v>0</v>
      </c>
      <c r="CP401" s="385">
        <f t="shared" si="955"/>
        <v>0</v>
      </c>
      <c r="CQ401" s="385">
        <f t="shared" si="956"/>
        <v>0</v>
      </c>
      <c r="CR401" s="385">
        <f t="shared" si="957"/>
        <v>0</v>
      </c>
      <c r="CS401" s="385">
        <f t="shared" si="958"/>
        <v>0</v>
      </c>
      <c r="CT401" s="385">
        <f t="shared" si="959"/>
        <v>0</v>
      </c>
      <c r="CU401" s="385">
        <f t="shared" si="960"/>
        <v>9</v>
      </c>
      <c r="CV401" s="385">
        <f t="shared" si="961"/>
        <v>1</v>
      </c>
      <c r="CW401" s="385">
        <f t="shared" si="962"/>
        <v>9</v>
      </c>
      <c r="CX401" s="386">
        <f t="shared" si="963"/>
        <v>11</v>
      </c>
      <c r="CY401" s="3"/>
      <c r="CZ401" s="586"/>
      <c r="DA401" s="582"/>
      <c r="DB401" s="391"/>
      <c r="DC401" s="576">
        <v>0</v>
      </c>
      <c r="DD401" s="389">
        <v>0</v>
      </c>
      <c r="DE401" s="390">
        <v>0</v>
      </c>
      <c r="DF401" s="390">
        <v>0</v>
      </c>
      <c r="DG401" s="390">
        <v>8</v>
      </c>
      <c r="DH401" s="390">
        <f t="shared" si="981"/>
        <v>0</v>
      </c>
      <c r="DI401" s="390"/>
      <c r="DJ401" s="390"/>
      <c r="DK401" s="390"/>
      <c r="DL401" s="390"/>
      <c r="DM401" s="390"/>
      <c r="DN401" s="390"/>
      <c r="DO401" s="390"/>
      <c r="DP401" s="391">
        <f t="shared" si="982"/>
        <v>8</v>
      </c>
      <c r="DQ401" s="376"/>
      <c r="DR401" s="376"/>
      <c r="DS401" s="385">
        <v>3</v>
      </c>
      <c r="DT401" s="385">
        <v>1</v>
      </c>
      <c r="DU401" s="385">
        <v>1719</v>
      </c>
      <c r="DV401" s="385" t="s">
        <v>2620</v>
      </c>
      <c r="DW401" s="385">
        <v>73</v>
      </c>
      <c r="DX401" s="385" t="s">
        <v>2693</v>
      </c>
      <c r="DY401" s="385">
        <v>0</v>
      </c>
      <c r="DZ401" s="14">
        <v>263077</v>
      </c>
      <c r="EA401" s="426"/>
      <c r="EB401" s="398">
        <v>21</v>
      </c>
      <c r="EC401" s="398" t="s">
        <v>1369</v>
      </c>
      <c r="ED401" s="398" t="s">
        <v>1370</v>
      </c>
      <c r="EF401" s="601">
        <f t="shared" si="983"/>
        <v>126</v>
      </c>
      <c r="EG401" s="597">
        <f t="shared" si="984"/>
        <v>10</v>
      </c>
      <c r="EI401" s="605">
        <f t="shared" si="964"/>
        <v>42</v>
      </c>
    </row>
    <row r="402" spans="1:139" s="372" customFormat="1" ht="16.149999999999999" hidden="1" customHeight="1">
      <c r="A402" s="573" t="s">
        <v>1246</v>
      </c>
      <c r="B402" s="409" t="s">
        <v>1402</v>
      </c>
      <c r="C402" s="410" t="s">
        <v>1402</v>
      </c>
      <c r="D402" s="394" t="s">
        <v>756</v>
      </c>
      <c r="E402" s="394" t="s">
        <v>1405</v>
      </c>
      <c r="F402" s="394"/>
      <c r="G402" s="397" t="s">
        <v>769</v>
      </c>
      <c r="H402" s="394" t="s">
        <v>47</v>
      </c>
      <c r="I402" s="394" t="s">
        <v>759</v>
      </c>
      <c r="J402" s="394" t="s">
        <v>131</v>
      </c>
      <c r="K402" s="393">
        <v>0</v>
      </c>
      <c r="L402" s="393" t="s">
        <v>2130</v>
      </c>
      <c r="M402" s="396"/>
      <c r="N402" s="392" t="s">
        <v>2155</v>
      </c>
      <c r="O402" s="408">
        <v>3</v>
      </c>
      <c r="P402" s="14">
        <v>0</v>
      </c>
      <c r="Q402" s="14">
        <v>0</v>
      </c>
      <c r="R402" s="576">
        <v>2</v>
      </c>
      <c r="S402" s="391">
        <v>2</v>
      </c>
      <c r="T402" s="382">
        <v>0</v>
      </c>
      <c r="U402" s="382">
        <v>26</v>
      </c>
      <c r="V402" s="423">
        <v>0</v>
      </c>
      <c r="W402" s="1882">
        <v>0</v>
      </c>
      <c r="X402" s="382">
        <f t="shared" si="986"/>
        <v>26</v>
      </c>
      <c r="Y402" s="423">
        <v>0</v>
      </c>
      <c r="Z402" s="1882">
        <v>0</v>
      </c>
      <c r="AA402" s="382">
        <f t="shared" si="970"/>
        <v>26</v>
      </c>
      <c r="AB402" s="423">
        <v>0</v>
      </c>
      <c r="AC402" s="1882">
        <v>0</v>
      </c>
      <c r="AD402" s="569">
        <v>1.875</v>
      </c>
      <c r="AE402" s="569">
        <v>1.875</v>
      </c>
      <c r="AF402" s="382">
        <f t="shared" si="936"/>
        <v>0</v>
      </c>
      <c r="AG402" s="382">
        <f t="shared" si="937"/>
        <v>0</v>
      </c>
      <c r="AH402" s="382">
        <f t="shared" si="938"/>
        <v>0</v>
      </c>
      <c r="AI402" s="382">
        <f t="shared" si="939"/>
        <v>0</v>
      </c>
      <c r="AJ402" s="382">
        <f t="shared" si="940"/>
        <v>0</v>
      </c>
      <c r="AK402" s="382">
        <f t="shared" si="941"/>
        <v>0</v>
      </c>
      <c r="AL402" s="382">
        <f t="shared" si="942"/>
        <v>0</v>
      </c>
      <c r="AM402" s="382">
        <f t="shared" si="943"/>
        <v>0</v>
      </c>
      <c r="AN402" s="453">
        <f t="shared" si="944"/>
        <v>0</v>
      </c>
      <c r="AO402" s="457">
        <f t="shared" si="945"/>
        <v>0</v>
      </c>
      <c r="AP402" s="455">
        <f t="shared" si="946"/>
        <v>0</v>
      </c>
      <c r="AQ402" s="383">
        <f t="shared" si="947"/>
        <v>0</v>
      </c>
      <c r="AR402" s="383">
        <f t="shared" si="948"/>
        <v>0</v>
      </c>
      <c r="AS402" s="383">
        <f t="shared" si="949"/>
        <v>0</v>
      </c>
      <c r="AT402" s="383">
        <f t="shared" si="950"/>
        <v>0</v>
      </c>
      <c r="AU402" s="383">
        <f t="shared" si="951"/>
        <v>0</v>
      </c>
      <c r="AV402" s="383">
        <f t="shared" si="952"/>
        <v>0</v>
      </c>
      <c r="AW402" s="383">
        <f t="shared" si="953"/>
        <v>0</v>
      </c>
      <c r="AX402" s="383">
        <f t="shared" si="971"/>
        <v>26</v>
      </c>
      <c r="AY402" s="383">
        <v>0</v>
      </c>
      <c r="AZ402" s="383">
        <f t="shared" si="985"/>
        <v>0</v>
      </c>
      <c r="BA402" s="382">
        <f t="shared" si="972"/>
        <v>26</v>
      </c>
      <c r="BB402" s="423">
        <v>0</v>
      </c>
      <c r="BC402" s="506">
        <f t="shared" si="965"/>
        <v>0</v>
      </c>
      <c r="BD402" s="382">
        <f t="shared" si="966"/>
        <v>0</v>
      </c>
      <c r="BE402" s="453">
        <f t="shared" si="967"/>
        <v>0</v>
      </c>
      <c r="BF402" s="382">
        <f t="shared" si="973"/>
        <v>0</v>
      </c>
      <c r="BG402" s="1882">
        <v>0</v>
      </c>
      <c r="BH402" s="1882">
        <v>26</v>
      </c>
      <c r="BI402" s="1882">
        <v>0</v>
      </c>
      <c r="BJ402" s="1882">
        <v>0</v>
      </c>
      <c r="BK402" s="1882">
        <v>0</v>
      </c>
      <c r="BL402" s="1882">
        <v>0</v>
      </c>
      <c r="BM402" s="1882">
        <v>0</v>
      </c>
      <c r="BN402" s="1882">
        <v>0</v>
      </c>
      <c r="BO402" s="1882">
        <v>0</v>
      </c>
      <c r="BP402" s="1882">
        <v>0</v>
      </c>
      <c r="BQ402" s="1882">
        <v>0</v>
      </c>
      <c r="BR402" s="1882">
        <v>0</v>
      </c>
      <c r="BS402" s="1882">
        <v>0</v>
      </c>
      <c r="BT402" s="13"/>
      <c r="BU402" s="384">
        <f t="shared" si="974"/>
        <v>0</v>
      </c>
      <c r="BV402" s="385">
        <f t="shared" si="975"/>
        <v>0</v>
      </c>
      <c r="BW402" s="386">
        <f t="shared" si="976"/>
        <v>3</v>
      </c>
      <c r="BX402" s="3"/>
      <c r="BY402" s="387">
        <f t="shared" si="968"/>
        <v>26</v>
      </c>
      <c r="BZ402" s="382">
        <f t="shared" si="977"/>
        <v>26</v>
      </c>
      <c r="CA402" s="382">
        <f t="shared" si="978"/>
        <v>26</v>
      </c>
      <c r="CB402" s="382">
        <f t="shared" si="979"/>
        <v>26</v>
      </c>
      <c r="CC402" s="382">
        <f t="shared" si="921"/>
        <v>26</v>
      </c>
      <c r="CD402" s="382">
        <f t="shared" si="922"/>
        <v>0</v>
      </c>
      <c r="CE402" s="382">
        <f t="shared" si="923"/>
        <v>0</v>
      </c>
      <c r="CF402" s="382">
        <f t="shared" si="924"/>
        <v>0</v>
      </c>
      <c r="CG402" s="382">
        <f t="shared" si="925"/>
        <v>0</v>
      </c>
      <c r="CH402" s="382">
        <f t="shared" si="926"/>
        <v>0</v>
      </c>
      <c r="CI402" s="382">
        <f t="shared" si="927"/>
        <v>0</v>
      </c>
      <c r="CJ402" s="382">
        <f t="shared" si="928"/>
        <v>0</v>
      </c>
      <c r="CK402" s="388">
        <f t="shared" si="929"/>
        <v>0</v>
      </c>
      <c r="CL402" s="3"/>
      <c r="CM402" s="384">
        <f t="shared" si="969"/>
        <v>0</v>
      </c>
      <c r="CN402" s="385">
        <f t="shared" si="980"/>
        <v>0</v>
      </c>
      <c r="CO402" s="385">
        <f t="shared" si="954"/>
        <v>0</v>
      </c>
      <c r="CP402" s="385">
        <f t="shared" si="955"/>
        <v>0</v>
      </c>
      <c r="CQ402" s="385">
        <f t="shared" si="956"/>
        <v>0</v>
      </c>
      <c r="CR402" s="385">
        <f t="shared" si="957"/>
        <v>0</v>
      </c>
      <c r="CS402" s="385">
        <f t="shared" si="958"/>
        <v>0</v>
      </c>
      <c r="CT402" s="385">
        <f t="shared" si="959"/>
        <v>0</v>
      </c>
      <c r="CU402" s="385">
        <f t="shared" si="960"/>
        <v>0</v>
      </c>
      <c r="CV402" s="385">
        <f t="shared" si="961"/>
        <v>0</v>
      </c>
      <c r="CW402" s="385">
        <f t="shared" si="962"/>
        <v>0</v>
      </c>
      <c r="CX402" s="386">
        <f t="shared" si="963"/>
        <v>0</v>
      </c>
      <c r="CY402" s="3"/>
      <c r="CZ402" s="586">
        <v>0</v>
      </c>
      <c r="DA402" s="582">
        <v>1</v>
      </c>
      <c r="DB402" s="391">
        <v>9</v>
      </c>
      <c r="DC402" s="576">
        <v>2</v>
      </c>
      <c r="DD402" s="389">
        <v>0</v>
      </c>
      <c r="DE402" s="390">
        <v>0</v>
      </c>
      <c r="DF402" s="390">
        <v>2</v>
      </c>
      <c r="DG402" s="390">
        <v>0</v>
      </c>
      <c r="DH402" s="390">
        <f t="shared" si="981"/>
        <v>0</v>
      </c>
      <c r="DI402" s="390"/>
      <c r="DJ402" s="390"/>
      <c r="DK402" s="390"/>
      <c r="DL402" s="390"/>
      <c r="DM402" s="390"/>
      <c r="DN402" s="390"/>
      <c r="DO402" s="390"/>
      <c r="DP402" s="391">
        <f t="shared" si="982"/>
        <v>2</v>
      </c>
      <c r="DQ402" s="376"/>
      <c r="DR402" s="376"/>
      <c r="DS402" s="385">
        <v>4</v>
      </c>
      <c r="DT402" s="385">
        <v>1</v>
      </c>
      <c r="DU402" s="385">
        <v>1605</v>
      </c>
      <c r="DV402" s="385" t="s">
        <v>2620</v>
      </c>
      <c r="DW402" s="385">
        <v>75</v>
      </c>
      <c r="DX402" s="385" t="s">
        <v>2696</v>
      </c>
      <c r="DY402" s="385">
        <v>0</v>
      </c>
      <c r="DZ402" s="14">
        <v>0</v>
      </c>
      <c r="EA402" s="426"/>
      <c r="EB402" s="398">
        <v>20</v>
      </c>
      <c r="EC402" s="398" t="s">
        <v>1369</v>
      </c>
      <c r="ED402" s="398" t="s">
        <v>1370</v>
      </c>
      <c r="EF402" s="601" t="str">
        <f t="shared" si="983"/>
        <v>ok</v>
      </c>
      <c r="EG402" s="597">
        <f t="shared" si="984"/>
        <v>0</v>
      </c>
      <c r="EI402" s="605">
        <f t="shared" si="964"/>
        <v>26</v>
      </c>
    </row>
    <row r="403" spans="1:139" s="372" customFormat="1" ht="16.149999999999999" hidden="1" customHeight="1">
      <c r="A403" s="573" t="s">
        <v>1246</v>
      </c>
      <c r="B403" s="407" t="s">
        <v>792</v>
      </c>
      <c r="C403" s="530" t="s">
        <v>792</v>
      </c>
      <c r="D403" s="393" t="s">
        <v>51</v>
      </c>
      <c r="E403" s="393" t="s">
        <v>793</v>
      </c>
      <c r="F403" s="393" t="s">
        <v>1244</v>
      </c>
      <c r="G403" s="395">
        <v>100</v>
      </c>
      <c r="H403" s="393" t="s">
        <v>47</v>
      </c>
      <c r="I403" s="393" t="s">
        <v>759</v>
      </c>
      <c r="J403" s="393" t="s">
        <v>131</v>
      </c>
      <c r="K403" s="393">
        <v>0</v>
      </c>
      <c r="L403" s="393" t="s">
        <v>2130</v>
      </c>
      <c r="M403" s="396"/>
      <c r="N403" s="392">
        <v>44452</v>
      </c>
      <c r="O403" s="408">
        <v>3</v>
      </c>
      <c r="P403" s="14">
        <v>277732</v>
      </c>
      <c r="Q403" s="14">
        <v>277732</v>
      </c>
      <c r="R403" s="576">
        <v>0</v>
      </c>
      <c r="S403" s="391">
        <v>0</v>
      </c>
      <c r="T403" s="382">
        <v>0</v>
      </c>
      <c r="U403" s="382">
        <v>0</v>
      </c>
      <c r="V403" s="423">
        <v>0</v>
      </c>
      <c r="W403" s="1882">
        <v>0</v>
      </c>
      <c r="X403" s="382">
        <f t="shared" si="986"/>
        <v>0</v>
      </c>
      <c r="Y403" s="423">
        <v>0</v>
      </c>
      <c r="Z403" s="1882">
        <v>0</v>
      </c>
      <c r="AA403" s="382">
        <f t="shared" si="970"/>
        <v>0</v>
      </c>
      <c r="AB403" s="423">
        <v>0</v>
      </c>
      <c r="AC403" s="1882">
        <v>0</v>
      </c>
      <c r="AD403" s="569">
        <v>1.875</v>
      </c>
      <c r="AE403" s="569">
        <v>1.875</v>
      </c>
      <c r="AF403" s="382">
        <f t="shared" si="936"/>
        <v>0</v>
      </c>
      <c r="AG403" s="382">
        <f t="shared" si="937"/>
        <v>0</v>
      </c>
      <c r="AH403" s="382">
        <f t="shared" si="938"/>
        <v>0</v>
      </c>
      <c r="AI403" s="382">
        <f t="shared" si="939"/>
        <v>0</v>
      </c>
      <c r="AJ403" s="382">
        <f t="shared" si="940"/>
        <v>0</v>
      </c>
      <c r="AK403" s="382">
        <f t="shared" si="941"/>
        <v>0</v>
      </c>
      <c r="AL403" s="382">
        <f t="shared" si="942"/>
        <v>0</v>
      </c>
      <c r="AM403" s="382">
        <f t="shared" si="943"/>
        <v>0</v>
      </c>
      <c r="AN403" s="453">
        <f t="shared" si="944"/>
        <v>0</v>
      </c>
      <c r="AO403" s="457">
        <f t="shared" si="945"/>
        <v>0</v>
      </c>
      <c r="AP403" s="455">
        <f t="shared" si="946"/>
        <v>0</v>
      </c>
      <c r="AQ403" s="383">
        <f t="shared" si="947"/>
        <v>0</v>
      </c>
      <c r="AR403" s="383">
        <f t="shared" si="948"/>
        <v>0</v>
      </c>
      <c r="AS403" s="383">
        <f t="shared" si="949"/>
        <v>0</v>
      </c>
      <c r="AT403" s="383">
        <f t="shared" si="950"/>
        <v>0</v>
      </c>
      <c r="AU403" s="383">
        <f t="shared" si="951"/>
        <v>0</v>
      </c>
      <c r="AV403" s="383">
        <f t="shared" si="952"/>
        <v>0</v>
      </c>
      <c r="AW403" s="383">
        <f t="shared" si="953"/>
        <v>0</v>
      </c>
      <c r="AX403" s="383">
        <f t="shared" si="971"/>
        <v>0</v>
      </c>
      <c r="AY403" s="383">
        <v>0</v>
      </c>
      <c r="AZ403" s="383">
        <f t="shared" si="985"/>
        <v>0</v>
      </c>
      <c r="BA403" s="382">
        <f t="shared" si="972"/>
        <v>0</v>
      </c>
      <c r="BB403" s="423">
        <v>0</v>
      </c>
      <c r="BC403" s="506">
        <f t="shared" si="965"/>
        <v>0</v>
      </c>
      <c r="BD403" s="382">
        <f t="shared" si="966"/>
        <v>0</v>
      </c>
      <c r="BE403" s="453">
        <f t="shared" si="967"/>
        <v>0</v>
      </c>
      <c r="BF403" s="382">
        <f t="shared" si="973"/>
        <v>0</v>
      </c>
      <c r="BG403" s="1882">
        <v>0</v>
      </c>
      <c r="BH403" s="1882">
        <v>0</v>
      </c>
      <c r="BI403" s="1882">
        <v>0</v>
      </c>
      <c r="BJ403" s="1882">
        <v>0</v>
      </c>
      <c r="BK403" s="1882">
        <v>0</v>
      </c>
      <c r="BL403" s="1882">
        <v>0</v>
      </c>
      <c r="BM403" s="1882">
        <v>0</v>
      </c>
      <c r="BN403" s="1882">
        <v>0</v>
      </c>
      <c r="BO403" s="1882">
        <v>0</v>
      </c>
      <c r="BP403" s="1882">
        <v>0</v>
      </c>
      <c r="BQ403" s="1882">
        <v>0</v>
      </c>
      <c r="BR403" s="1882">
        <v>0</v>
      </c>
      <c r="BS403" s="1882">
        <v>0</v>
      </c>
      <c r="BT403" s="16"/>
      <c r="BU403" s="387">
        <f t="shared" si="974"/>
        <v>0</v>
      </c>
      <c r="BV403" s="382">
        <f t="shared" si="975"/>
        <v>0</v>
      </c>
      <c r="BW403" s="388">
        <f t="shared" si="976"/>
        <v>0</v>
      </c>
      <c r="BX403" s="3"/>
      <c r="BY403" s="387">
        <f t="shared" si="968"/>
        <v>0</v>
      </c>
      <c r="BZ403" s="382">
        <f t="shared" si="977"/>
        <v>0</v>
      </c>
      <c r="CA403" s="382">
        <f t="shared" si="978"/>
        <v>0</v>
      </c>
      <c r="CB403" s="382">
        <f t="shared" si="979"/>
        <v>0</v>
      </c>
      <c r="CC403" s="382">
        <f t="shared" si="921"/>
        <v>0</v>
      </c>
      <c r="CD403" s="382">
        <f t="shared" si="922"/>
        <v>0</v>
      </c>
      <c r="CE403" s="382">
        <f t="shared" si="923"/>
        <v>0</v>
      </c>
      <c r="CF403" s="382">
        <f t="shared" si="924"/>
        <v>0</v>
      </c>
      <c r="CG403" s="382">
        <f t="shared" si="925"/>
        <v>0</v>
      </c>
      <c r="CH403" s="382">
        <f t="shared" si="926"/>
        <v>0</v>
      </c>
      <c r="CI403" s="382">
        <f t="shared" si="927"/>
        <v>0</v>
      </c>
      <c r="CJ403" s="382">
        <f t="shared" si="928"/>
        <v>0</v>
      </c>
      <c r="CK403" s="388">
        <f t="shared" si="929"/>
        <v>0</v>
      </c>
      <c r="CL403" s="3"/>
      <c r="CM403" s="384">
        <f t="shared" si="969"/>
        <v>0</v>
      </c>
      <c r="CN403" s="385">
        <f t="shared" si="980"/>
        <v>0</v>
      </c>
      <c r="CO403" s="385">
        <f t="shared" si="954"/>
        <v>0</v>
      </c>
      <c r="CP403" s="385">
        <f t="shared" si="955"/>
        <v>0</v>
      </c>
      <c r="CQ403" s="385">
        <f t="shared" si="956"/>
        <v>0</v>
      </c>
      <c r="CR403" s="385">
        <f t="shared" si="957"/>
        <v>0</v>
      </c>
      <c r="CS403" s="385">
        <f t="shared" si="958"/>
        <v>0</v>
      </c>
      <c r="CT403" s="385">
        <f t="shared" si="959"/>
        <v>0</v>
      </c>
      <c r="CU403" s="385">
        <f t="shared" si="960"/>
        <v>0</v>
      </c>
      <c r="CV403" s="385">
        <f t="shared" si="961"/>
        <v>0</v>
      </c>
      <c r="CW403" s="385">
        <f t="shared" si="962"/>
        <v>0</v>
      </c>
      <c r="CX403" s="386">
        <f t="shared" si="963"/>
        <v>0</v>
      </c>
      <c r="CY403" s="3"/>
      <c r="CZ403" s="586">
        <v>0</v>
      </c>
      <c r="DA403" s="582">
        <v>0</v>
      </c>
      <c r="DB403" s="391">
        <v>0</v>
      </c>
      <c r="DC403" s="576">
        <v>0</v>
      </c>
      <c r="DD403" s="389">
        <v>0</v>
      </c>
      <c r="DE403" s="390">
        <v>0</v>
      </c>
      <c r="DF403" s="390">
        <v>0</v>
      </c>
      <c r="DG403" s="390">
        <v>0</v>
      </c>
      <c r="DH403" s="390">
        <f t="shared" si="981"/>
        <v>0</v>
      </c>
      <c r="DI403" s="390"/>
      <c r="DJ403" s="390"/>
      <c r="DK403" s="390"/>
      <c r="DL403" s="390"/>
      <c r="DM403" s="390"/>
      <c r="DN403" s="390"/>
      <c r="DO403" s="390"/>
      <c r="DP403" s="391">
        <f t="shared" si="982"/>
        <v>0</v>
      </c>
      <c r="DQ403" s="376"/>
      <c r="DR403" s="376"/>
      <c r="DS403" s="385">
        <v>4</v>
      </c>
      <c r="DT403" s="385">
        <v>2</v>
      </c>
      <c r="DU403" s="385">
        <v>1531</v>
      </c>
      <c r="DV403" s="385" t="s">
        <v>2620</v>
      </c>
      <c r="DW403" s="385">
        <v>74</v>
      </c>
      <c r="DX403" s="385" t="s">
        <v>2697</v>
      </c>
      <c r="DY403" s="385">
        <v>0</v>
      </c>
      <c r="DZ403" s="14">
        <v>277732</v>
      </c>
      <c r="EA403" s="426"/>
      <c r="EB403" s="398">
        <v>20</v>
      </c>
      <c r="EC403" s="398" t="s">
        <v>1369</v>
      </c>
      <c r="ED403" s="398" t="s">
        <v>1370</v>
      </c>
      <c r="EF403" s="601" t="str">
        <f t="shared" si="983"/>
        <v>ok</v>
      </c>
      <c r="EG403" s="597">
        <f t="shared" si="984"/>
        <v>0</v>
      </c>
      <c r="EI403" s="605">
        <f t="shared" si="964"/>
        <v>0</v>
      </c>
    </row>
    <row r="404" spans="1:139" s="372" customFormat="1" ht="16.149999999999999" hidden="1" customHeight="1">
      <c r="A404" s="573" t="s">
        <v>1246</v>
      </c>
      <c r="B404" s="407" t="s">
        <v>2134</v>
      </c>
      <c r="C404" s="407" t="s">
        <v>2134</v>
      </c>
      <c r="D404" s="393" t="s">
        <v>51</v>
      </c>
      <c r="E404" s="393" t="s">
        <v>2136</v>
      </c>
      <c r="F404" s="393" t="s">
        <v>2139</v>
      </c>
      <c r="G404" s="395">
        <v>110</v>
      </c>
      <c r="H404" s="393" t="s">
        <v>47</v>
      </c>
      <c r="I404" s="393" t="s">
        <v>759</v>
      </c>
      <c r="J404" s="393" t="s">
        <v>2138</v>
      </c>
      <c r="K404" s="608" t="s">
        <v>2148</v>
      </c>
      <c r="L404" s="608" t="s">
        <v>2130</v>
      </c>
      <c r="M404" s="609" t="s">
        <v>2612</v>
      </c>
      <c r="N404" s="392">
        <v>45714</v>
      </c>
      <c r="O404" s="408">
        <v>3</v>
      </c>
      <c r="P404" s="14">
        <v>217601</v>
      </c>
      <c r="Q404" s="14">
        <v>217601</v>
      </c>
      <c r="R404" s="576">
        <v>9</v>
      </c>
      <c r="S404" s="391">
        <v>0</v>
      </c>
      <c r="T404" s="382">
        <v>2</v>
      </c>
      <c r="U404" s="382">
        <v>28</v>
      </c>
      <c r="V404" s="423">
        <v>0</v>
      </c>
      <c r="W404" s="1882">
        <v>4</v>
      </c>
      <c r="X404" s="382">
        <f t="shared" si="986"/>
        <v>24</v>
      </c>
      <c r="Y404" s="423">
        <v>0</v>
      </c>
      <c r="Z404" s="1882">
        <v>5</v>
      </c>
      <c r="AA404" s="382">
        <f t="shared" si="970"/>
        <v>19</v>
      </c>
      <c r="AB404" s="423">
        <v>0</v>
      </c>
      <c r="AC404" s="1882">
        <v>9</v>
      </c>
      <c r="AD404" s="569">
        <v>1.875</v>
      </c>
      <c r="AE404" s="569">
        <v>1.875</v>
      </c>
      <c r="AF404" s="382">
        <f t="shared" si="936"/>
        <v>3</v>
      </c>
      <c r="AG404" s="382">
        <f t="shared" si="937"/>
        <v>1.75</v>
      </c>
      <c r="AH404" s="382">
        <f t="shared" si="938"/>
        <v>5.5</v>
      </c>
      <c r="AI404" s="382">
        <f t="shared" si="939"/>
        <v>8.375</v>
      </c>
      <c r="AJ404" s="382">
        <f t="shared" si="940"/>
        <v>9.375</v>
      </c>
      <c r="AK404" s="382">
        <f t="shared" si="941"/>
        <v>9.375</v>
      </c>
      <c r="AL404" s="382">
        <f t="shared" si="942"/>
        <v>9.375</v>
      </c>
      <c r="AM404" s="382">
        <f t="shared" si="943"/>
        <v>9.375</v>
      </c>
      <c r="AN404" s="453">
        <f t="shared" si="944"/>
        <v>9.375</v>
      </c>
      <c r="AO404" s="457">
        <f t="shared" si="945"/>
        <v>0</v>
      </c>
      <c r="AP404" s="455">
        <f t="shared" si="946"/>
        <v>2</v>
      </c>
      <c r="AQ404" s="383">
        <f t="shared" si="947"/>
        <v>4</v>
      </c>
      <c r="AR404" s="383">
        <f t="shared" si="948"/>
        <v>4</v>
      </c>
      <c r="AS404" s="383">
        <f t="shared" si="949"/>
        <v>5</v>
      </c>
      <c r="AT404" s="383">
        <f t="shared" si="950"/>
        <v>5</v>
      </c>
      <c r="AU404" s="383">
        <f t="shared" si="951"/>
        <v>5</v>
      </c>
      <c r="AV404" s="383">
        <f t="shared" si="952"/>
        <v>5</v>
      </c>
      <c r="AW404" s="383">
        <f t="shared" si="953"/>
        <v>5</v>
      </c>
      <c r="AX404" s="383">
        <f t="shared" si="971"/>
        <v>28</v>
      </c>
      <c r="AY404" s="383">
        <v>0</v>
      </c>
      <c r="AZ404" s="383">
        <f t="shared" si="985"/>
        <v>0</v>
      </c>
      <c r="BA404" s="382">
        <f t="shared" si="972"/>
        <v>10</v>
      </c>
      <c r="BB404" s="423">
        <v>0</v>
      </c>
      <c r="BC404" s="506">
        <f t="shared" si="965"/>
        <v>4</v>
      </c>
      <c r="BD404" s="382">
        <f t="shared" si="966"/>
        <v>5</v>
      </c>
      <c r="BE404" s="453">
        <f t="shared" si="967"/>
        <v>9</v>
      </c>
      <c r="BF404" s="382">
        <f t="shared" si="973"/>
        <v>0</v>
      </c>
      <c r="BG404" s="1882">
        <v>2</v>
      </c>
      <c r="BH404" s="1882">
        <v>5</v>
      </c>
      <c r="BI404" s="1882">
        <v>3</v>
      </c>
      <c r="BJ404" s="1882">
        <v>0</v>
      </c>
      <c r="BK404" s="1882">
        <v>2</v>
      </c>
      <c r="BL404" s="1882">
        <v>4</v>
      </c>
      <c r="BM404" s="1882">
        <v>5</v>
      </c>
      <c r="BN404" s="1882">
        <v>5</v>
      </c>
      <c r="BO404" s="1882">
        <v>5</v>
      </c>
      <c r="BP404" s="1882">
        <v>5</v>
      </c>
      <c r="BQ404" s="1882">
        <v>5</v>
      </c>
      <c r="BR404" s="1882">
        <v>5</v>
      </c>
      <c r="BS404" s="1882">
        <v>5</v>
      </c>
      <c r="BT404" s="13"/>
      <c r="BU404" s="384">
        <f t="shared" si="974"/>
        <v>4.666666666666667</v>
      </c>
      <c r="BV404" s="385">
        <f t="shared" si="975"/>
        <v>4.5</v>
      </c>
      <c r="BW404" s="386">
        <f t="shared" si="976"/>
        <v>3.5625</v>
      </c>
      <c r="BX404" s="3"/>
      <c r="BY404" s="387">
        <f t="shared" si="968"/>
        <v>28</v>
      </c>
      <c r="BZ404" s="382">
        <f t="shared" si="977"/>
        <v>24</v>
      </c>
      <c r="CA404" s="382">
        <f t="shared" si="978"/>
        <v>19</v>
      </c>
      <c r="CB404" s="382">
        <f t="shared" si="979"/>
        <v>10</v>
      </c>
      <c r="CC404" s="382">
        <f t="shared" si="921"/>
        <v>8</v>
      </c>
      <c r="CD404" s="382">
        <f t="shared" si="922"/>
        <v>3</v>
      </c>
      <c r="CE404" s="382">
        <f t="shared" si="923"/>
        <v>2</v>
      </c>
      <c r="CF404" s="382">
        <f t="shared" si="924"/>
        <v>6</v>
      </c>
      <c r="CG404" s="382">
        <f t="shared" si="925"/>
        <v>8</v>
      </c>
      <c r="CH404" s="382">
        <f t="shared" si="926"/>
        <v>9</v>
      </c>
      <c r="CI404" s="382">
        <f t="shared" si="927"/>
        <v>9</v>
      </c>
      <c r="CJ404" s="382">
        <f t="shared" si="928"/>
        <v>9</v>
      </c>
      <c r="CK404" s="388">
        <f t="shared" si="929"/>
        <v>9</v>
      </c>
      <c r="CL404" s="3"/>
      <c r="CM404" s="384">
        <f t="shared" si="969"/>
        <v>0</v>
      </c>
      <c r="CN404" s="385">
        <f t="shared" si="980"/>
        <v>0</v>
      </c>
      <c r="CO404" s="385">
        <f t="shared" si="954"/>
        <v>0</v>
      </c>
      <c r="CP404" s="385">
        <f t="shared" si="955"/>
        <v>0</v>
      </c>
      <c r="CQ404" s="385">
        <f t="shared" si="956"/>
        <v>0</v>
      </c>
      <c r="CR404" s="385">
        <f t="shared" si="957"/>
        <v>2</v>
      </c>
      <c r="CS404" s="385">
        <f t="shared" si="958"/>
        <v>4</v>
      </c>
      <c r="CT404" s="385">
        <f t="shared" si="959"/>
        <v>4</v>
      </c>
      <c r="CU404" s="385">
        <f t="shared" si="960"/>
        <v>5</v>
      </c>
      <c r="CV404" s="385">
        <f t="shared" si="961"/>
        <v>5</v>
      </c>
      <c r="CW404" s="385">
        <f t="shared" si="962"/>
        <v>5</v>
      </c>
      <c r="CX404" s="386">
        <f t="shared" si="963"/>
        <v>5</v>
      </c>
      <c r="CY404" s="3"/>
      <c r="CZ404" s="586"/>
      <c r="DA404" s="582"/>
      <c r="DB404" s="391"/>
      <c r="DC404" s="576">
        <v>9</v>
      </c>
      <c r="DD404" s="389">
        <v>0</v>
      </c>
      <c r="DE404" s="390">
        <v>0</v>
      </c>
      <c r="DF404" s="390">
        <v>-2</v>
      </c>
      <c r="DG404" s="390">
        <v>0</v>
      </c>
      <c r="DH404" s="390">
        <f t="shared" si="981"/>
        <v>2</v>
      </c>
      <c r="DI404" s="390"/>
      <c r="DJ404" s="390"/>
      <c r="DK404" s="390"/>
      <c r="DL404" s="390"/>
      <c r="DM404" s="390"/>
      <c r="DN404" s="390"/>
      <c r="DO404" s="390"/>
      <c r="DP404" s="391">
        <f t="shared" si="982"/>
        <v>0</v>
      </c>
      <c r="DQ404" s="376"/>
      <c r="DR404" s="376"/>
      <c r="DS404" s="385">
        <v>3</v>
      </c>
      <c r="DT404" s="385">
        <v>1</v>
      </c>
      <c r="DU404" s="385">
        <v>1835</v>
      </c>
      <c r="DV404" s="385" t="s">
        <v>2620</v>
      </c>
      <c r="DW404" s="385">
        <v>75</v>
      </c>
      <c r="DX404" s="385" t="s">
        <v>2696</v>
      </c>
      <c r="DY404" s="385">
        <v>0</v>
      </c>
      <c r="DZ404" s="14">
        <v>217601</v>
      </c>
      <c r="EA404" s="426"/>
      <c r="EB404" s="398">
        <v>22</v>
      </c>
      <c r="EC404" s="398" t="s">
        <v>2141</v>
      </c>
      <c r="ED404" s="398" t="s">
        <v>2142</v>
      </c>
      <c r="EF404" s="601">
        <f t="shared" si="983"/>
        <v>210</v>
      </c>
      <c r="EG404" s="597">
        <f t="shared" si="984"/>
        <v>4</v>
      </c>
      <c r="EI404" s="605">
        <f t="shared" si="964"/>
        <v>30</v>
      </c>
    </row>
    <row r="405" spans="1:139" s="372" customFormat="1" ht="16.899999999999999" hidden="1" customHeight="1">
      <c r="A405" s="573" t="s">
        <v>1246</v>
      </c>
      <c r="B405" s="407" t="s">
        <v>1837</v>
      </c>
      <c r="C405" s="407" t="s">
        <v>1837</v>
      </c>
      <c r="D405" s="393" t="s">
        <v>51</v>
      </c>
      <c r="E405" s="393" t="s">
        <v>377</v>
      </c>
      <c r="F405" s="393" t="s">
        <v>1859</v>
      </c>
      <c r="G405" s="395">
        <v>112</v>
      </c>
      <c r="H405" s="393" t="s">
        <v>47</v>
      </c>
      <c r="I405" s="393" t="s">
        <v>759</v>
      </c>
      <c r="J405" s="393" t="s">
        <v>131</v>
      </c>
      <c r="K405" s="608">
        <v>0</v>
      </c>
      <c r="L405" s="608" t="s">
        <v>2130</v>
      </c>
      <c r="M405" s="609" t="s">
        <v>2612</v>
      </c>
      <c r="N405" s="392">
        <v>45299</v>
      </c>
      <c r="O405" s="408">
        <v>3</v>
      </c>
      <c r="P405" s="14">
        <v>0</v>
      </c>
      <c r="Q405" s="14">
        <v>0</v>
      </c>
      <c r="R405" s="576">
        <v>2</v>
      </c>
      <c r="S405" s="391">
        <v>0</v>
      </c>
      <c r="T405" s="382">
        <v>2</v>
      </c>
      <c r="U405" s="382">
        <v>70</v>
      </c>
      <c r="V405" s="423">
        <v>0</v>
      </c>
      <c r="W405" s="1882">
        <v>14</v>
      </c>
      <c r="X405" s="382">
        <f t="shared" si="986"/>
        <v>56</v>
      </c>
      <c r="Y405" s="423">
        <v>0</v>
      </c>
      <c r="Z405" s="1882">
        <v>14</v>
      </c>
      <c r="AA405" s="382">
        <f t="shared" si="970"/>
        <v>42</v>
      </c>
      <c r="AB405" s="423">
        <v>0</v>
      </c>
      <c r="AC405" s="1882">
        <v>12</v>
      </c>
      <c r="AD405" s="569">
        <v>1.875</v>
      </c>
      <c r="AE405" s="569">
        <v>1.875</v>
      </c>
      <c r="AF405" s="382">
        <f t="shared" si="936"/>
        <v>0</v>
      </c>
      <c r="AG405" s="382">
        <f t="shared" si="937"/>
        <v>0</v>
      </c>
      <c r="AH405" s="382">
        <f t="shared" si="938"/>
        <v>0</v>
      </c>
      <c r="AI405" s="382">
        <f t="shared" si="939"/>
        <v>0</v>
      </c>
      <c r="AJ405" s="382">
        <f t="shared" si="940"/>
        <v>1.75</v>
      </c>
      <c r="AK405" s="382">
        <f t="shared" si="941"/>
        <v>2</v>
      </c>
      <c r="AL405" s="382">
        <f t="shared" si="942"/>
        <v>12.25</v>
      </c>
      <c r="AM405" s="382">
        <f t="shared" si="943"/>
        <v>27.125</v>
      </c>
      <c r="AN405" s="453">
        <f t="shared" si="944"/>
        <v>29</v>
      </c>
      <c r="AO405" s="457">
        <f t="shared" si="945"/>
        <v>0</v>
      </c>
      <c r="AP405" s="455">
        <f t="shared" si="946"/>
        <v>0</v>
      </c>
      <c r="AQ405" s="383">
        <f t="shared" si="947"/>
        <v>0</v>
      </c>
      <c r="AR405" s="383">
        <f t="shared" si="948"/>
        <v>0</v>
      </c>
      <c r="AS405" s="383">
        <f t="shared" si="949"/>
        <v>2</v>
      </c>
      <c r="AT405" s="383">
        <f t="shared" si="950"/>
        <v>0</v>
      </c>
      <c r="AU405" s="383">
        <f t="shared" si="951"/>
        <v>12</v>
      </c>
      <c r="AV405" s="383">
        <f t="shared" si="952"/>
        <v>15</v>
      </c>
      <c r="AW405" s="383">
        <f t="shared" si="953"/>
        <v>16</v>
      </c>
      <c r="AX405" s="383">
        <f t="shared" si="971"/>
        <v>70</v>
      </c>
      <c r="AY405" s="383">
        <v>0</v>
      </c>
      <c r="AZ405" s="383">
        <f t="shared" si="985"/>
        <v>0</v>
      </c>
      <c r="BA405" s="382">
        <f t="shared" si="972"/>
        <v>30</v>
      </c>
      <c r="BB405" s="423">
        <v>0</v>
      </c>
      <c r="BC405" s="506">
        <f t="shared" si="965"/>
        <v>14</v>
      </c>
      <c r="BD405" s="382">
        <f t="shared" si="966"/>
        <v>14</v>
      </c>
      <c r="BE405" s="453">
        <f t="shared" si="967"/>
        <v>12</v>
      </c>
      <c r="BF405" s="382">
        <f t="shared" si="973"/>
        <v>0</v>
      </c>
      <c r="BG405" s="1882">
        <v>18</v>
      </c>
      <c r="BH405" s="1882">
        <v>12</v>
      </c>
      <c r="BI405" s="1882">
        <v>0</v>
      </c>
      <c r="BJ405" s="1882">
        <v>0</v>
      </c>
      <c r="BK405" s="1882">
        <v>0</v>
      </c>
      <c r="BL405" s="1882">
        <v>0</v>
      </c>
      <c r="BM405" s="1882">
        <v>0</v>
      </c>
      <c r="BN405" s="1882">
        <v>2</v>
      </c>
      <c r="BO405" s="1882">
        <v>0</v>
      </c>
      <c r="BP405" s="1882">
        <v>14</v>
      </c>
      <c r="BQ405" s="1882">
        <v>15</v>
      </c>
      <c r="BR405" s="1882">
        <v>16</v>
      </c>
      <c r="BS405" s="1882">
        <v>17</v>
      </c>
      <c r="BT405" s="13"/>
      <c r="BU405" s="384">
        <f t="shared" si="974"/>
        <v>5.25</v>
      </c>
      <c r="BV405" s="385">
        <f t="shared" si="975"/>
        <v>3.8181818181818183</v>
      </c>
      <c r="BW405" s="386">
        <f t="shared" si="976"/>
        <v>3</v>
      </c>
      <c r="BX405" s="3"/>
      <c r="BY405" s="387">
        <f t="shared" si="968"/>
        <v>70</v>
      </c>
      <c r="BZ405" s="382">
        <f t="shared" si="977"/>
        <v>56</v>
      </c>
      <c r="CA405" s="382">
        <f t="shared" si="978"/>
        <v>42</v>
      </c>
      <c r="CB405" s="382">
        <f t="shared" si="979"/>
        <v>30</v>
      </c>
      <c r="CC405" s="382">
        <f t="shared" si="921"/>
        <v>12</v>
      </c>
      <c r="CD405" s="382">
        <f t="shared" si="922"/>
        <v>0</v>
      </c>
      <c r="CE405" s="382">
        <f t="shared" si="923"/>
        <v>0</v>
      </c>
      <c r="CF405" s="382">
        <f t="shared" si="924"/>
        <v>0</v>
      </c>
      <c r="CG405" s="382">
        <f t="shared" si="925"/>
        <v>0</v>
      </c>
      <c r="CH405" s="382">
        <f t="shared" si="926"/>
        <v>2</v>
      </c>
      <c r="CI405" s="382">
        <f t="shared" si="927"/>
        <v>2</v>
      </c>
      <c r="CJ405" s="382">
        <f t="shared" si="928"/>
        <v>12</v>
      </c>
      <c r="CK405" s="388">
        <f t="shared" si="929"/>
        <v>27</v>
      </c>
      <c r="CL405" s="3"/>
      <c r="CM405" s="384">
        <f t="shared" si="969"/>
        <v>0</v>
      </c>
      <c r="CN405" s="385">
        <f t="shared" si="980"/>
        <v>0</v>
      </c>
      <c r="CO405" s="385">
        <f t="shared" si="954"/>
        <v>0</v>
      </c>
      <c r="CP405" s="385">
        <f t="shared" si="955"/>
        <v>0</v>
      </c>
      <c r="CQ405" s="385">
        <f t="shared" si="956"/>
        <v>0</v>
      </c>
      <c r="CR405" s="385">
        <f t="shared" si="957"/>
        <v>0</v>
      </c>
      <c r="CS405" s="385">
        <f t="shared" si="958"/>
        <v>0</v>
      </c>
      <c r="CT405" s="385">
        <f t="shared" si="959"/>
        <v>0</v>
      </c>
      <c r="CU405" s="385">
        <f t="shared" si="960"/>
        <v>2</v>
      </c>
      <c r="CV405" s="385">
        <f t="shared" si="961"/>
        <v>0</v>
      </c>
      <c r="CW405" s="385">
        <f t="shared" si="962"/>
        <v>12</v>
      </c>
      <c r="CX405" s="386">
        <f t="shared" si="963"/>
        <v>15</v>
      </c>
      <c r="CY405" s="3"/>
      <c r="CZ405" s="586"/>
      <c r="DA405" s="582"/>
      <c r="DB405" s="391">
        <v>0</v>
      </c>
      <c r="DC405" s="576">
        <v>2</v>
      </c>
      <c r="DD405" s="389">
        <v>0</v>
      </c>
      <c r="DE405" s="390">
        <v>0</v>
      </c>
      <c r="DF405" s="390">
        <v>-2</v>
      </c>
      <c r="DG405" s="390">
        <v>0</v>
      </c>
      <c r="DH405" s="390">
        <f t="shared" si="981"/>
        <v>2</v>
      </c>
      <c r="DI405" s="390"/>
      <c r="DJ405" s="390"/>
      <c r="DK405" s="390"/>
      <c r="DL405" s="390"/>
      <c r="DM405" s="390"/>
      <c r="DN405" s="390"/>
      <c r="DO405" s="390"/>
      <c r="DP405" s="391">
        <f t="shared" si="982"/>
        <v>0</v>
      </c>
      <c r="DQ405" s="376"/>
      <c r="DR405" s="376"/>
      <c r="DS405" s="385">
        <v>2</v>
      </c>
      <c r="DT405" s="385">
        <v>1</v>
      </c>
      <c r="DU405" s="385">
        <v>1766</v>
      </c>
      <c r="DV405" s="385" t="s">
        <v>2620</v>
      </c>
      <c r="DW405" s="385">
        <v>75</v>
      </c>
      <c r="DX405" s="385" t="s">
        <v>2696</v>
      </c>
      <c r="DY405" s="385">
        <v>0</v>
      </c>
      <c r="DZ405" s="14">
        <v>0</v>
      </c>
      <c r="EA405" s="426"/>
      <c r="EB405" s="398">
        <v>20</v>
      </c>
      <c r="EC405" s="398" t="s">
        <v>1862</v>
      </c>
      <c r="ED405" s="398" t="s">
        <v>1370</v>
      </c>
      <c r="EF405" s="601">
        <f t="shared" si="983"/>
        <v>150</v>
      </c>
      <c r="EG405" s="597">
        <f t="shared" si="984"/>
        <v>14</v>
      </c>
      <c r="EI405" s="605">
        <f t="shared" si="964"/>
        <v>72</v>
      </c>
    </row>
    <row r="406" spans="1:139" s="372" customFormat="1" ht="16.149999999999999" hidden="1" customHeight="1">
      <c r="A406" s="573" t="s">
        <v>1450</v>
      </c>
      <c r="B406" s="407" t="s">
        <v>1387</v>
      </c>
      <c r="C406" s="530" t="s">
        <v>1387</v>
      </c>
      <c r="D406" s="393" t="s">
        <v>51</v>
      </c>
      <c r="E406" s="393" t="s">
        <v>797</v>
      </c>
      <c r="F406" s="393" t="s">
        <v>1715</v>
      </c>
      <c r="G406" s="395">
        <v>107</v>
      </c>
      <c r="H406" s="393" t="s">
        <v>1392</v>
      </c>
      <c r="I406" s="393" t="s">
        <v>1393</v>
      </c>
      <c r="J406" s="393" t="s">
        <v>131</v>
      </c>
      <c r="K406" s="608" t="s">
        <v>2147</v>
      </c>
      <c r="L406" s="608" t="s">
        <v>2130</v>
      </c>
      <c r="M406" s="609" t="s">
        <v>2612</v>
      </c>
      <c r="N406" s="392" t="s">
        <v>1391</v>
      </c>
      <c r="O406" s="408">
        <v>3</v>
      </c>
      <c r="P406" s="14">
        <v>248892</v>
      </c>
      <c r="Q406" s="14">
        <v>248892</v>
      </c>
      <c r="R406" s="576">
        <v>4</v>
      </c>
      <c r="S406" s="391">
        <v>0</v>
      </c>
      <c r="T406" s="382">
        <v>0</v>
      </c>
      <c r="U406" s="382">
        <v>2</v>
      </c>
      <c r="V406" s="423">
        <v>0</v>
      </c>
      <c r="W406" s="1882">
        <v>0</v>
      </c>
      <c r="X406" s="382">
        <f t="shared" si="986"/>
        <v>2</v>
      </c>
      <c r="Y406" s="423">
        <v>0</v>
      </c>
      <c r="Z406" s="1882">
        <v>1</v>
      </c>
      <c r="AA406" s="382">
        <f t="shared" si="970"/>
        <v>1</v>
      </c>
      <c r="AB406" s="423">
        <v>0</v>
      </c>
      <c r="AC406" s="1882">
        <v>0</v>
      </c>
      <c r="AD406" s="569">
        <v>1.875</v>
      </c>
      <c r="AE406" s="569">
        <v>1.875</v>
      </c>
      <c r="AF406" s="382">
        <f t="shared" si="936"/>
        <v>1</v>
      </c>
      <c r="AG406" s="382">
        <f t="shared" si="937"/>
        <v>0</v>
      </c>
      <c r="AH406" s="382">
        <f t="shared" si="938"/>
        <v>0</v>
      </c>
      <c r="AI406" s="382">
        <f t="shared" si="939"/>
        <v>0</v>
      </c>
      <c r="AJ406" s="382">
        <f t="shared" si="940"/>
        <v>0.875</v>
      </c>
      <c r="AK406" s="382">
        <f t="shared" si="941"/>
        <v>1</v>
      </c>
      <c r="AL406" s="382">
        <f t="shared" si="942"/>
        <v>0.875</v>
      </c>
      <c r="AM406" s="382">
        <f t="shared" si="943"/>
        <v>1.875</v>
      </c>
      <c r="AN406" s="453">
        <f t="shared" si="944"/>
        <v>1.875</v>
      </c>
      <c r="AO406" s="457">
        <f t="shared" si="945"/>
        <v>0</v>
      </c>
      <c r="AP406" s="455">
        <f t="shared" si="946"/>
        <v>0</v>
      </c>
      <c r="AQ406" s="383">
        <f t="shared" si="947"/>
        <v>0</v>
      </c>
      <c r="AR406" s="383">
        <f t="shared" si="948"/>
        <v>0</v>
      </c>
      <c r="AS406" s="383">
        <f t="shared" si="949"/>
        <v>1</v>
      </c>
      <c r="AT406" s="383">
        <f t="shared" si="950"/>
        <v>0</v>
      </c>
      <c r="AU406" s="383">
        <f t="shared" si="951"/>
        <v>1</v>
      </c>
      <c r="AV406" s="383">
        <f t="shared" si="952"/>
        <v>1</v>
      </c>
      <c r="AW406" s="383">
        <f t="shared" si="953"/>
        <v>1</v>
      </c>
      <c r="AX406" s="383">
        <f t="shared" si="971"/>
        <v>2</v>
      </c>
      <c r="AY406" s="383">
        <v>0</v>
      </c>
      <c r="AZ406" s="383">
        <f t="shared" si="985"/>
        <v>0</v>
      </c>
      <c r="BA406" s="382">
        <f t="shared" si="972"/>
        <v>1</v>
      </c>
      <c r="BB406" s="423">
        <v>0</v>
      </c>
      <c r="BC406" s="506">
        <f t="shared" si="965"/>
        <v>0</v>
      </c>
      <c r="BD406" s="382">
        <f t="shared" si="966"/>
        <v>1</v>
      </c>
      <c r="BE406" s="453">
        <f t="shared" si="967"/>
        <v>0</v>
      </c>
      <c r="BF406" s="382">
        <f t="shared" si="973"/>
        <v>0</v>
      </c>
      <c r="BG406" s="1882">
        <v>0</v>
      </c>
      <c r="BH406" s="1882">
        <v>0</v>
      </c>
      <c r="BI406" s="1882">
        <v>1</v>
      </c>
      <c r="BJ406" s="1882">
        <v>0</v>
      </c>
      <c r="BK406" s="1882">
        <v>0</v>
      </c>
      <c r="BL406" s="1882">
        <v>0</v>
      </c>
      <c r="BM406" s="1882">
        <v>0</v>
      </c>
      <c r="BN406" s="1882">
        <v>1</v>
      </c>
      <c r="BO406" s="1882">
        <v>0</v>
      </c>
      <c r="BP406" s="1882">
        <v>1</v>
      </c>
      <c r="BQ406" s="1882">
        <v>1</v>
      </c>
      <c r="BR406" s="1882">
        <v>1</v>
      </c>
      <c r="BS406" s="1882">
        <v>1</v>
      </c>
      <c r="BT406" s="13"/>
      <c r="BU406" s="384">
        <f t="shared" si="974"/>
        <v>6</v>
      </c>
      <c r="BV406" s="385">
        <f t="shared" si="975"/>
        <v>6</v>
      </c>
      <c r="BW406" s="386">
        <f t="shared" si="976"/>
        <v>0</v>
      </c>
      <c r="BX406" s="3"/>
      <c r="BY406" s="387">
        <f t="shared" si="968"/>
        <v>2</v>
      </c>
      <c r="BZ406" s="382">
        <f t="shared" si="977"/>
        <v>2</v>
      </c>
      <c r="CA406" s="382">
        <f t="shared" si="978"/>
        <v>1</v>
      </c>
      <c r="CB406" s="382">
        <f t="shared" si="979"/>
        <v>1</v>
      </c>
      <c r="CC406" s="382">
        <f t="shared" si="921"/>
        <v>1</v>
      </c>
      <c r="CD406" s="382">
        <f t="shared" si="922"/>
        <v>1</v>
      </c>
      <c r="CE406" s="382">
        <f t="shared" si="923"/>
        <v>0</v>
      </c>
      <c r="CF406" s="382">
        <f t="shared" si="924"/>
        <v>0</v>
      </c>
      <c r="CG406" s="382">
        <f t="shared" si="925"/>
        <v>0</v>
      </c>
      <c r="CH406" s="382">
        <f t="shared" si="926"/>
        <v>1</v>
      </c>
      <c r="CI406" s="382">
        <f t="shared" si="927"/>
        <v>1</v>
      </c>
      <c r="CJ406" s="382">
        <f t="shared" si="928"/>
        <v>1</v>
      </c>
      <c r="CK406" s="388">
        <f t="shared" si="929"/>
        <v>2</v>
      </c>
      <c r="CL406" s="3"/>
      <c r="CM406" s="384">
        <f t="shared" si="969"/>
        <v>0</v>
      </c>
      <c r="CN406" s="385">
        <f t="shared" si="980"/>
        <v>0</v>
      </c>
      <c r="CO406" s="385">
        <f t="shared" si="954"/>
        <v>0</v>
      </c>
      <c r="CP406" s="385">
        <f t="shared" si="955"/>
        <v>0</v>
      </c>
      <c r="CQ406" s="385">
        <f t="shared" si="956"/>
        <v>0</v>
      </c>
      <c r="CR406" s="385">
        <f t="shared" si="957"/>
        <v>0</v>
      </c>
      <c r="CS406" s="385">
        <f t="shared" si="958"/>
        <v>0</v>
      </c>
      <c r="CT406" s="385">
        <f t="shared" si="959"/>
        <v>0</v>
      </c>
      <c r="CU406" s="385">
        <f t="shared" si="960"/>
        <v>1</v>
      </c>
      <c r="CV406" s="385">
        <f t="shared" si="961"/>
        <v>0</v>
      </c>
      <c r="CW406" s="385">
        <f t="shared" si="962"/>
        <v>1</v>
      </c>
      <c r="CX406" s="386">
        <f t="shared" si="963"/>
        <v>1</v>
      </c>
      <c r="CY406" s="3"/>
      <c r="CZ406" s="586">
        <v>0</v>
      </c>
      <c r="DA406" s="582">
        <v>14</v>
      </c>
      <c r="DB406" s="391">
        <v>0</v>
      </c>
      <c r="DC406" s="576">
        <v>4</v>
      </c>
      <c r="DD406" s="389">
        <v>0</v>
      </c>
      <c r="DE406" s="390">
        <v>0</v>
      </c>
      <c r="DF406" s="390">
        <v>0</v>
      </c>
      <c r="DG406" s="390">
        <v>0</v>
      </c>
      <c r="DH406" s="390">
        <f t="shared" si="981"/>
        <v>0</v>
      </c>
      <c r="DI406" s="390"/>
      <c r="DJ406" s="390"/>
      <c r="DK406" s="390"/>
      <c r="DL406" s="390"/>
      <c r="DM406" s="390"/>
      <c r="DN406" s="390"/>
      <c r="DO406" s="390"/>
      <c r="DP406" s="391">
        <f t="shared" si="982"/>
        <v>0</v>
      </c>
      <c r="DQ406" s="376"/>
      <c r="DR406" s="376"/>
      <c r="DS406" s="385">
        <v>3</v>
      </c>
      <c r="DT406" s="385">
        <v>1</v>
      </c>
      <c r="DU406" s="385">
        <v>1579</v>
      </c>
      <c r="DV406" s="385" t="s">
        <v>2620</v>
      </c>
      <c r="DW406" s="385">
        <v>75</v>
      </c>
      <c r="DX406" s="385" t="s">
        <v>2696</v>
      </c>
      <c r="DY406" s="385">
        <v>0</v>
      </c>
      <c r="DZ406" s="14">
        <v>248892</v>
      </c>
      <c r="EA406" s="426"/>
      <c r="EB406" s="398">
        <v>21</v>
      </c>
      <c r="EC406" s="398" t="s">
        <v>1369</v>
      </c>
      <c r="ED406" s="398" t="s">
        <v>1370</v>
      </c>
      <c r="EF406" s="601" t="str">
        <f t="shared" si="983"/>
        <v>ok</v>
      </c>
      <c r="EG406" s="597">
        <f t="shared" si="984"/>
        <v>0</v>
      </c>
      <c r="EI406" s="605">
        <f t="shared" si="964"/>
        <v>2</v>
      </c>
    </row>
    <row r="407" spans="1:139" s="372" customFormat="1" ht="16.149999999999999" hidden="1" customHeight="1">
      <c r="A407" s="573" t="s">
        <v>1246</v>
      </c>
      <c r="B407" s="407" t="s">
        <v>1839</v>
      </c>
      <c r="C407" s="407" t="s">
        <v>1839</v>
      </c>
      <c r="D407" s="393" t="s">
        <v>51</v>
      </c>
      <c r="E407" s="393" t="s">
        <v>1849</v>
      </c>
      <c r="F407" s="393" t="s">
        <v>1859</v>
      </c>
      <c r="G407" s="395">
        <v>108</v>
      </c>
      <c r="H407" s="393" t="s">
        <v>47</v>
      </c>
      <c r="I407" s="393" t="s">
        <v>759</v>
      </c>
      <c r="J407" s="393" t="s">
        <v>131</v>
      </c>
      <c r="K407" s="393">
        <v>0</v>
      </c>
      <c r="L407" s="393" t="s">
        <v>2130</v>
      </c>
      <c r="M407" s="396"/>
      <c r="N407" s="392">
        <v>45299</v>
      </c>
      <c r="O407" s="408">
        <v>3</v>
      </c>
      <c r="P407" s="14">
        <v>0</v>
      </c>
      <c r="Q407" s="14">
        <v>0</v>
      </c>
      <c r="R407" s="576">
        <v>0</v>
      </c>
      <c r="S407" s="391">
        <v>0</v>
      </c>
      <c r="T407" s="382">
        <v>0</v>
      </c>
      <c r="U407" s="382">
        <v>72</v>
      </c>
      <c r="V407" s="423">
        <v>0</v>
      </c>
      <c r="W407" s="1882">
        <v>14</v>
      </c>
      <c r="X407" s="382">
        <f t="shared" si="986"/>
        <v>58</v>
      </c>
      <c r="Y407" s="423">
        <v>0</v>
      </c>
      <c r="Z407" s="1882">
        <v>14</v>
      </c>
      <c r="AA407" s="382">
        <f t="shared" si="970"/>
        <v>44</v>
      </c>
      <c r="AB407" s="423">
        <v>0</v>
      </c>
      <c r="AC407" s="1882">
        <v>12</v>
      </c>
      <c r="AD407" s="569">
        <v>1.875</v>
      </c>
      <c r="AE407" s="569">
        <v>1.875</v>
      </c>
      <c r="AF407" s="382">
        <f t="shared" si="936"/>
        <v>0</v>
      </c>
      <c r="AG407" s="382">
        <f t="shared" si="937"/>
        <v>0</v>
      </c>
      <c r="AH407" s="382">
        <f t="shared" si="938"/>
        <v>0</v>
      </c>
      <c r="AI407" s="382">
        <f t="shared" si="939"/>
        <v>0</v>
      </c>
      <c r="AJ407" s="382">
        <f t="shared" si="940"/>
        <v>0</v>
      </c>
      <c r="AK407" s="382">
        <f t="shared" si="941"/>
        <v>0</v>
      </c>
      <c r="AL407" s="382">
        <f t="shared" si="942"/>
        <v>12.25</v>
      </c>
      <c r="AM407" s="382">
        <f t="shared" si="943"/>
        <v>27.125</v>
      </c>
      <c r="AN407" s="453">
        <f t="shared" si="944"/>
        <v>29</v>
      </c>
      <c r="AO407" s="457">
        <f t="shared" si="945"/>
        <v>0</v>
      </c>
      <c r="AP407" s="455">
        <f t="shared" si="946"/>
        <v>0</v>
      </c>
      <c r="AQ407" s="383">
        <f t="shared" si="947"/>
        <v>0</v>
      </c>
      <c r="AR407" s="383">
        <f t="shared" si="948"/>
        <v>0</v>
      </c>
      <c r="AS407" s="383">
        <f t="shared" si="949"/>
        <v>0</v>
      </c>
      <c r="AT407" s="383">
        <f t="shared" si="950"/>
        <v>0</v>
      </c>
      <c r="AU407" s="383">
        <f t="shared" si="951"/>
        <v>12</v>
      </c>
      <c r="AV407" s="383">
        <f t="shared" si="952"/>
        <v>15</v>
      </c>
      <c r="AW407" s="383">
        <f t="shared" si="953"/>
        <v>16</v>
      </c>
      <c r="AX407" s="383">
        <f t="shared" si="971"/>
        <v>72</v>
      </c>
      <c r="AY407" s="383">
        <v>0</v>
      </c>
      <c r="AZ407" s="383">
        <f t="shared" si="985"/>
        <v>0</v>
      </c>
      <c r="BA407" s="382">
        <f t="shared" si="972"/>
        <v>32</v>
      </c>
      <c r="BB407" s="423">
        <v>0</v>
      </c>
      <c r="BC407" s="506">
        <f t="shared" si="965"/>
        <v>14</v>
      </c>
      <c r="BD407" s="382">
        <f t="shared" si="966"/>
        <v>14</v>
      </c>
      <c r="BE407" s="453">
        <f t="shared" si="967"/>
        <v>12</v>
      </c>
      <c r="BF407" s="382">
        <f t="shared" si="973"/>
        <v>0</v>
      </c>
      <c r="BG407" s="1882">
        <v>18</v>
      </c>
      <c r="BH407" s="1882">
        <v>14</v>
      </c>
      <c r="BI407" s="1882">
        <v>0</v>
      </c>
      <c r="BJ407" s="1882">
        <v>0</v>
      </c>
      <c r="BK407" s="1882">
        <v>0</v>
      </c>
      <c r="BL407" s="1882">
        <v>0</v>
      </c>
      <c r="BM407" s="1882">
        <v>0</v>
      </c>
      <c r="BN407" s="1882">
        <v>0</v>
      </c>
      <c r="BO407" s="1882">
        <v>0</v>
      </c>
      <c r="BP407" s="1882">
        <v>14</v>
      </c>
      <c r="BQ407" s="1882">
        <v>15</v>
      </c>
      <c r="BR407" s="1882">
        <v>16</v>
      </c>
      <c r="BS407" s="1882">
        <v>17</v>
      </c>
      <c r="BT407" s="13"/>
      <c r="BU407" s="384">
        <f t="shared" si="974"/>
        <v>5.4</v>
      </c>
      <c r="BV407" s="385">
        <f t="shared" si="975"/>
        <v>3.9545454545454546</v>
      </c>
      <c r="BW407" s="386">
        <f t="shared" si="976"/>
        <v>3</v>
      </c>
      <c r="BX407" s="3"/>
      <c r="BY407" s="387">
        <f t="shared" si="968"/>
        <v>72</v>
      </c>
      <c r="BZ407" s="382">
        <f t="shared" si="977"/>
        <v>58</v>
      </c>
      <c r="CA407" s="382">
        <f t="shared" si="978"/>
        <v>44</v>
      </c>
      <c r="CB407" s="382">
        <f t="shared" si="979"/>
        <v>32</v>
      </c>
      <c r="CC407" s="382">
        <f t="shared" si="921"/>
        <v>14</v>
      </c>
      <c r="CD407" s="382">
        <f t="shared" si="922"/>
        <v>0</v>
      </c>
      <c r="CE407" s="382">
        <f t="shared" si="923"/>
        <v>0</v>
      </c>
      <c r="CF407" s="382">
        <f t="shared" si="924"/>
        <v>0</v>
      </c>
      <c r="CG407" s="382">
        <f t="shared" si="925"/>
        <v>0</v>
      </c>
      <c r="CH407" s="382">
        <f t="shared" si="926"/>
        <v>0</v>
      </c>
      <c r="CI407" s="382">
        <f t="shared" si="927"/>
        <v>0</v>
      </c>
      <c r="CJ407" s="382">
        <f t="shared" si="928"/>
        <v>12</v>
      </c>
      <c r="CK407" s="388">
        <f t="shared" si="929"/>
        <v>27</v>
      </c>
      <c r="CL407" s="3"/>
      <c r="CM407" s="384">
        <f t="shared" si="969"/>
        <v>0</v>
      </c>
      <c r="CN407" s="385">
        <f t="shared" si="980"/>
        <v>0</v>
      </c>
      <c r="CO407" s="385">
        <f t="shared" si="954"/>
        <v>0</v>
      </c>
      <c r="CP407" s="385">
        <f t="shared" si="955"/>
        <v>0</v>
      </c>
      <c r="CQ407" s="385">
        <f t="shared" si="956"/>
        <v>0</v>
      </c>
      <c r="CR407" s="385">
        <f t="shared" si="957"/>
        <v>0</v>
      </c>
      <c r="CS407" s="385">
        <f t="shared" si="958"/>
        <v>0</v>
      </c>
      <c r="CT407" s="385">
        <f t="shared" si="959"/>
        <v>0</v>
      </c>
      <c r="CU407" s="385">
        <f t="shared" si="960"/>
        <v>0</v>
      </c>
      <c r="CV407" s="385">
        <f t="shared" si="961"/>
        <v>0</v>
      </c>
      <c r="CW407" s="385">
        <f t="shared" si="962"/>
        <v>12</v>
      </c>
      <c r="CX407" s="386">
        <f t="shared" si="963"/>
        <v>15</v>
      </c>
      <c r="CY407" s="3"/>
      <c r="CZ407" s="586"/>
      <c r="DA407" s="582"/>
      <c r="DB407" s="391">
        <v>0</v>
      </c>
      <c r="DC407" s="576">
        <v>0</v>
      </c>
      <c r="DD407" s="389">
        <v>0</v>
      </c>
      <c r="DE407" s="390">
        <v>0</v>
      </c>
      <c r="DF407" s="390">
        <v>0</v>
      </c>
      <c r="DG407" s="390">
        <v>0</v>
      </c>
      <c r="DH407" s="390">
        <f t="shared" si="981"/>
        <v>0</v>
      </c>
      <c r="DI407" s="390"/>
      <c r="DJ407" s="390"/>
      <c r="DK407" s="390"/>
      <c r="DL407" s="390"/>
      <c r="DM407" s="390"/>
      <c r="DN407" s="390"/>
      <c r="DO407" s="390"/>
      <c r="DP407" s="391">
        <f t="shared" si="982"/>
        <v>0</v>
      </c>
      <c r="DQ407" s="376"/>
      <c r="DR407" s="376"/>
      <c r="DS407" s="385">
        <v>4</v>
      </c>
      <c r="DT407" s="385">
        <v>1</v>
      </c>
      <c r="DU407" s="385">
        <v>1769</v>
      </c>
      <c r="DV407" s="385" t="s">
        <v>2620</v>
      </c>
      <c r="DW407" s="385">
        <v>75</v>
      </c>
      <c r="DX407" s="385" t="s">
        <v>2696</v>
      </c>
      <c r="DY407" s="385">
        <v>0</v>
      </c>
      <c r="DZ407" s="14">
        <v>0</v>
      </c>
      <c r="EA407" s="426"/>
      <c r="EB407" s="398">
        <v>22</v>
      </c>
      <c r="EC407" s="398" t="s">
        <v>1862</v>
      </c>
      <c r="ED407" s="398" t="s">
        <v>1370</v>
      </c>
      <c r="EF407" s="601">
        <f t="shared" si="983"/>
        <v>154.28571428571431</v>
      </c>
      <c r="EG407" s="597">
        <f t="shared" si="984"/>
        <v>14</v>
      </c>
      <c r="EI407" s="605">
        <f t="shared" si="964"/>
        <v>72</v>
      </c>
    </row>
    <row r="408" spans="1:139" s="372" customFormat="1" ht="16.149999999999999" hidden="1" customHeight="1">
      <c r="A408" s="573" t="s">
        <v>1246</v>
      </c>
      <c r="B408" s="409" t="s">
        <v>1403</v>
      </c>
      <c r="C408" s="410" t="s">
        <v>1403</v>
      </c>
      <c r="D408" s="394" t="s">
        <v>756</v>
      </c>
      <c r="E408" s="394" t="s">
        <v>1406</v>
      </c>
      <c r="F408" s="394"/>
      <c r="G408" s="397" t="s">
        <v>798</v>
      </c>
      <c r="H408" s="394" t="s">
        <v>47</v>
      </c>
      <c r="I408" s="394" t="s">
        <v>759</v>
      </c>
      <c r="J408" s="394" t="s">
        <v>131</v>
      </c>
      <c r="K408" s="393">
        <v>0</v>
      </c>
      <c r="L408" s="393" t="s">
        <v>2130</v>
      </c>
      <c r="M408" s="396"/>
      <c r="N408" s="392" t="s">
        <v>2155</v>
      </c>
      <c r="O408" s="408">
        <v>3</v>
      </c>
      <c r="P408" s="14">
        <v>0</v>
      </c>
      <c r="Q408" s="14">
        <v>0</v>
      </c>
      <c r="R408" s="576">
        <v>4</v>
      </c>
      <c r="S408" s="391">
        <v>0</v>
      </c>
      <c r="T408" s="382">
        <v>0</v>
      </c>
      <c r="U408" s="382">
        <v>6</v>
      </c>
      <c r="V408" s="423">
        <v>0</v>
      </c>
      <c r="W408" s="1882">
        <v>0</v>
      </c>
      <c r="X408" s="382">
        <f t="shared" si="986"/>
        <v>6</v>
      </c>
      <c r="Y408" s="423">
        <v>0</v>
      </c>
      <c r="Z408" s="1882">
        <v>0</v>
      </c>
      <c r="AA408" s="382">
        <f t="shared" si="970"/>
        <v>6</v>
      </c>
      <c r="AB408" s="423">
        <v>0</v>
      </c>
      <c r="AC408" s="1882">
        <v>0</v>
      </c>
      <c r="AD408" s="569">
        <v>1.875</v>
      </c>
      <c r="AE408" s="569">
        <v>1.875</v>
      </c>
      <c r="AF408" s="382">
        <f t="shared" si="936"/>
        <v>0</v>
      </c>
      <c r="AG408" s="382">
        <f t="shared" si="937"/>
        <v>0</v>
      </c>
      <c r="AH408" s="382">
        <f t="shared" si="938"/>
        <v>0</v>
      </c>
      <c r="AI408" s="382">
        <f t="shared" si="939"/>
        <v>0</v>
      </c>
      <c r="AJ408" s="382">
        <f t="shared" si="940"/>
        <v>0</v>
      </c>
      <c r="AK408" s="382">
        <f t="shared" si="941"/>
        <v>0</v>
      </c>
      <c r="AL408" s="382">
        <f t="shared" si="942"/>
        <v>0</v>
      </c>
      <c r="AM408" s="382">
        <f t="shared" si="943"/>
        <v>0</v>
      </c>
      <c r="AN408" s="453">
        <f t="shared" si="944"/>
        <v>0</v>
      </c>
      <c r="AO408" s="457">
        <f t="shared" si="945"/>
        <v>0</v>
      </c>
      <c r="AP408" s="455">
        <f t="shared" si="946"/>
        <v>0</v>
      </c>
      <c r="AQ408" s="383">
        <f t="shared" si="947"/>
        <v>0</v>
      </c>
      <c r="AR408" s="383">
        <f t="shared" si="948"/>
        <v>0</v>
      </c>
      <c r="AS408" s="383">
        <f t="shared" si="949"/>
        <v>0</v>
      </c>
      <c r="AT408" s="383">
        <f t="shared" si="950"/>
        <v>0</v>
      </c>
      <c r="AU408" s="383">
        <f t="shared" si="951"/>
        <v>0</v>
      </c>
      <c r="AV408" s="383">
        <f t="shared" si="952"/>
        <v>0</v>
      </c>
      <c r="AW408" s="383">
        <f t="shared" si="953"/>
        <v>0</v>
      </c>
      <c r="AX408" s="383">
        <f t="shared" si="971"/>
        <v>6</v>
      </c>
      <c r="AY408" s="383">
        <v>0</v>
      </c>
      <c r="AZ408" s="383">
        <f t="shared" si="985"/>
        <v>0</v>
      </c>
      <c r="BA408" s="382">
        <f t="shared" si="972"/>
        <v>6</v>
      </c>
      <c r="BB408" s="423">
        <v>0</v>
      </c>
      <c r="BC408" s="506">
        <f t="shared" si="965"/>
        <v>0</v>
      </c>
      <c r="BD408" s="382">
        <f t="shared" si="966"/>
        <v>0</v>
      </c>
      <c r="BE408" s="453">
        <f t="shared" si="967"/>
        <v>0</v>
      </c>
      <c r="BF408" s="382">
        <f t="shared" si="973"/>
        <v>0</v>
      </c>
      <c r="BG408" s="1882">
        <v>0</v>
      </c>
      <c r="BH408" s="1882">
        <v>6</v>
      </c>
      <c r="BI408" s="1882">
        <v>0</v>
      </c>
      <c r="BJ408" s="1882">
        <v>0</v>
      </c>
      <c r="BK408" s="1882">
        <v>0</v>
      </c>
      <c r="BL408" s="1882">
        <v>0</v>
      </c>
      <c r="BM408" s="1882">
        <v>0</v>
      </c>
      <c r="BN408" s="1882">
        <v>0</v>
      </c>
      <c r="BO408" s="1882">
        <v>0</v>
      </c>
      <c r="BP408" s="1882">
        <v>0</v>
      </c>
      <c r="BQ408" s="1882">
        <v>0</v>
      </c>
      <c r="BR408" s="1882">
        <v>0</v>
      </c>
      <c r="BS408" s="1882">
        <v>0</v>
      </c>
      <c r="BT408" s="13"/>
      <c r="BU408" s="384">
        <f t="shared" si="974"/>
        <v>0</v>
      </c>
      <c r="BV408" s="385">
        <f t="shared" si="975"/>
        <v>0</v>
      </c>
      <c r="BW408" s="386">
        <f t="shared" si="976"/>
        <v>3</v>
      </c>
      <c r="BX408" s="3"/>
      <c r="BY408" s="387">
        <f t="shared" si="968"/>
        <v>6</v>
      </c>
      <c r="BZ408" s="382">
        <f t="shared" si="977"/>
        <v>6</v>
      </c>
      <c r="CA408" s="382">
        <f t="shared" si="978"/>
        <v>6</v>
      </c>
      <c r="CB408" s="382">
        <f t="shared" si="979"/>
        <v>6</v>
      </c>
      <c r="CC408" s="382">
        <f t="shared" si="921"/>
        <v>6</v>
      </c>
      <c r="CD408" s="382">
        <f t="shared" si="922"/>
        <v>0</v>
      </c>
      <c r="CE408" s="382">
        <f t="shared" si="923"/>
        <v>0</v>
      </c>
      <c r="CF408" s="382">
        <f t="shared" si="924"/>
        <v>0</v>
      </c>
      <c r="CG408" s="382">
        <f t="shared" si="925"/>
        <v>0</v>
      </c>
      <c r="CH408" s="382">
        <f t="shared" si="926"/>
        <v>0</v>
      </c>
      <c r="CI408" s="382">
        <f t="shared" si="927"/>
        <v>0</v>
      </c>
      <c r="CJ408" s="382">
        <f t="shared" si="928"/>
        <v>0</v>
      </c>
      <c r="CK408" s="388">
        <f t="shared" si="929"/>
        <v>0</v>
      </c>
      <c r="CL408" s="3"/>
      <c r="CM408" s="384">
        <f t="shared" si="969"/>
        <v>0</v>
      </c>
      <c r="CN408" s="385">
        <f t="shared" si="980"/>
        <v>0</v>
      </c>
      <c r="CO408" s="385">
        <f t="shared" si="954"/>
        <v>0</v>
      </c>
      <c r="CP408" s="385">
        <f t="shared" si="955"/>
        <v>0</v>
      </c>
      <c r="CQ408" s="385">
        <f t="shared" si="956"/>
        <v>0</v>
      </c>
      <c r="CR408" s="385">
        <f t="shared" si="957"/>
        <v>0</v>
      </c>
      <c r="CS408" s="385">
        <f t="shared" si="958"/>
        <v>0</v>
      </c>
      <c r="CT408" s="385">
        <f t="shared" si="959"/>
        <v>0</v>
      </c>
      <c r="CU408" s="385">
        <f t="shared" si="960"/>
        <v>0</v>
      </c>
      <c r="CV408" s="385">
        <f t="shared" si="961"/>
        <v>0</v>
      </c>
      <c r="CW408" s="385">
        <f t="shared" si="962"/>
        <v>0</v>
      </c>
      <c r="CX408" s="386">
        <f t="shared" si="963"/>
        <v>0</v>
      </c>
      <c r="CY408" s="3"/>
      <c r="CZ408" s="586">
        <v>0</v>
      </c>
      <c r="DA408" s="582">
        <v>0</v>
      </c>
      <c r="DB408" s="391">
        <v>10</v>
      </c>
      <c r="DC408" s="576">
        <v>4</v>
      </c>
      <c r="DD408" s="389">
        <v>0</v>
      </c>
      <c r="DE408" s="390">
        <v>0</v>
      </c>
      <c r="DF408" s="390">
        <v>0</v>
      </c>
      <c r="DG408" s="390">
        <v>0</v>
      </c>
      <c r="DH408" s="390">
        <f t="shared" si="981"/>
        <v>0</v>
      </c>
      <c r="DI408" s="390"/>
      <c r="DJ408" s="390"/>
      <c r="DK408" s="390"/>
      <c r="DL408" s="390"/>
      <c r="DM408" s="390"/>
      <c r="DN408" s="390"/>
      <c r="DO408" s="390"/>
      <c r="DP408" s="391">
        <f t="shared" si="982"/>
        <v>0</v>
      </c>
      <c r="DQ408" s="376"/>
      <c r="DR408" s="376"/>
      <c r="DS408" s="385">
        <v>4</v>
      </c>
      <c r="DT408" s="385">
        <v>1</v>
      </c>
      <c r="DU408" s="385">
        <v>1602</v>
      </c>
      <c r="DV408" s="385" t="s">
        <v>2620</v>
      </c>
      <c r="DW408" s="385">
        <v>75</v>
      </c>
      <c r="DX408" s="385" t="s">
        <v>2696</v>
      </c>
      <c r="DY408" s="385">
        <v>0</v>
      </c>
      <c r="DZ408" s="14">
        <v>0</v>
      </c>
      <c r="EA408" s="426"/>
      <c r="EB408" s="398">
        <v>21</v>
      </c>
      <c r="EC408" s="398" t="s">
        <v>1369</v>
      </c>
      <c r="ED408" s="398" t="s">
        <v>1370</v>
      </c>
      <c r="EF408" s="601" t="str">
        <f t="shared" si="983"/>
        <v>ok</v>
      </c>
      <c r="EG408" s="597">
        <f t="shared" si="984"/>
        <v>0</v>
      </c>
      <c r="EI408" s="605">
        <f t="shared" si="964"/>
        <v>6</v>
      </c>
    </row>
    <row r="409" spans="1:139" s="372" customFormat="1" ht="16.149999999999999" hidden="1" customHeight="1">
      <c r="A409" s="573" t="s">
        <v>1246</v>
      </c>
      <c r="B409" s="407" t="s">
        <v>1489</v>
      </c>
      <c r="C409" s="530" t="s">
        <v>1489</v>
      </c>
      <c r="D409" s="393" t="s">
        <v>51</v>
      </c>
      <c r="E409" s="393" t="s">
        <v>1492</v>
      </c>
      <c r="F409" s="393" t="s">
        <v>1494</v>
      </c>
      <c r="G409" s="395">
        <v>110</v>
      </c>
      <c r="H409" s="393" t="s">
        <v>55</v>
      </c>
      <c r="I409" s="393" t="s">
        <v>759</v>
      </c>
      <c r="J409" s="393" t="s">
        <v>1495</v>
      </c>
      <c r="K409" s="608" t="s">
        <v>2148</v>
      </c>
      <c r="L409" s="608" t="s">
        <v>2130</v>
      </c>
      <c r="M409" s="609" t="s">
        <v>2612</v>
      </c>
      <c r="N409" s="392">
        <v>44823</v>
      </c>
      <c r="O409" s="408">
        <v>3</v>
      </c>
      <c r="P409" s="14">
        <v>208654</v>
      </c>
      <c r="Q409" s="14">
        <v>208654</v>
      </c>
      <c r="R409" s="576">
        <v>2</v>
      </c>
      <c r="S409" s="391">
        <v>3</v>
      </c>
      <c r="T409" s="382">
        <v>0</v>
      </c>
      <c r="U409" s="382">
        <v>1</v>
      </c>
      <c r="V409" s="423">
        <v>0</v>
      </c>
      <c r="W409" s="1882">
        <v>0</v>
      </c>
      <c r="X409" s="382">
        <f t="shared" si="986"/>
        <v>1</v>
      </c>
      <c r="Y409" s="423">
        <v>0</v>
      </c>
      <c r="Z409" s="1882">
        <v>0</v>
      </c>
      <c r="AA409" s="382">
        <f t="shared" si="970"/>
        <v>1</v>
      </c>
      <c r="AB409" s="423">
        <v>2</v>
      </c>
      <c r="AC409" s="1882">
        <v>1</v>
      </c>
      <c r="AD409" s="569">
        <v>1.875</v>
      </c>
      <c r="AE409" s="569">
        <v>1.875</v>
      </c>
      <c r="AF409" s="382">
        <f t="shared" si="936"/>
        <v>1</v>
      </c>
      <c r="AG409" s="382">
        <f t="shared" si="937"/>
        <v>0</v>
      </c>
      <c r="AH409" s="382">
        <f t="shared" si="938"/>
        <v>0</v>
      </c>
      <c r="AI409" s="382">
        <f t="shared" si="939"/>
        <v>0</v>
      </c>
      <c r="AJ409" s="382">
        <f t="shared" si="940"/>
        <v>1.75</v>
      </c>
      <c r="AK409" s="382">
        <f t="shared" si="941"/>
        <v>2</v>
      </c>
      <c r="AL409" s="382">
        <f t="shared" si="942"/>
        <v>0</v>
      </c>
      <c r="AM409" s="382">
        <f t="shared" si="943"/>
        <v>0</v>
      </c>
      <c r="AN409" s="453">
        <f t="shared" si="944"/>
        <v>0</v>
      </c>
      <c r="AO409" s="457">
        <f t="shared" si="945"/>
        <v>0</v>
      </c>
      <c r="AP409" s="455">
        <f t="shared" si="946"/>
        <v>0</v>
      </c>
      <c r="AQ409" s="383">
        <f t="shared" si="947"/>
        <v>0</v>
      </c>
      <c r="AR409" s="383">
        <f t="shared" si="948"/>
        <v>0</v>
      </c>
      <c r="AS409" s="383">
        <f t="shared" si="949"/>
        <v>2</v>
      </c>
      <c r="AT409" s="383">
        <f t="shared" si="950"/>
        <v>0</v>
      </c>
      <c r="AU409" s="383">
        <f t="shared" si="951"/>
        <v>0</v>
      </c>
      <c r="AV409" s="383">
        <f t="shared" si="952"/>
        <v>0</v>
      </c>
      <c r="AW409" s="383">
        <f t="shared" si="953"/>
        <v>0</v>
      </c>
      <c r="AX409" s="383">
        <f t="shared" si="971"/>
        <v>3</v>
      </c>
      <c r="AY409" s="383">
        <v>0</v>
      </c>
      <c r="AZ409" s="383">
        <f t="shared" si="985"/>
        <v>0</v>
      </c>
      <c r="BA409" s="382">
        <f t="shared" si="972"/>
        <v>2</v>
      </c>
      <c r="BB409" s="423">
        <v>0</v>
      </c>
      <c r="BC409" s="506">
        <f t="shared" si="965"/>
        <v>0</v>
      </c>
      <c r="BD409" s="382">
        <f t="shared" si="966"/>
        <v>0</v>
      </c>
      <c r="BE409" s="453">
        <f t="shared" si="967"/>
        <v>1</v>
      </c>
      <c r="BF409" s="382">
        <f t="shared" si="973"/>
        <v>-2</v>
      </c>
      <c r="BG409" s="1882">
        <v>0</v>
      </c>
      <c r="BH409" s="1882">
        <v>1</v>
      </c>
      <c r="BI409" s="1882">
        <v>1</v>
      </c>
      <c r="BJ409" s="1882">
        <v>0</v>
      </c>
      <c r="BK409" s="1882">
        <v>0</v>
      </c>
      <c r="BL409" s="1882">
        <v>0</v>
      </c>
      <c r="BM409" s="1882">
        <v>0</v>
      </c>
      <c r="BN409" s="1882">
        <v>2</v>
      </c>
      <c r="BO409" s="1882">
        <v>0</v>
      </c>
      <c r="BP409" s="1882">
        <v>0</v>
      </c>
      <c r="BQ409" s="1882">
        <v>0</v>
      </c>
      <c r="BR409" s="1882">
        <v>0</v>
      </c>
      <c r="BS409" s="1882">
        <v>0</v>
      </c>
      <c r="BT409" s="13"/>
      <c r="BU409" s="384">
        <f t="shared" si="974"/>
        <v>3</v>
      </c>
      <c r="BV409" s="385">
        <f t="shared" si="975"/>
        <v>0</v>
      </c>
      <c r="BW409" s="386">
        <f t="shared" si="976"/>
        <v>1</v>
      </c>
      <c r="BX409" s="3"/>
      <c r="BY409" s="387">
        <f t="shared" si="968"/>
        <v>1</v>
      </c>
      <c r="BZ409" s="382">
        <f t="shared" si="977"/>
        <v>1</v>
      </c>
      <c r="CA409" s="382">
        <f t="shared" si="978"/>
        <v>1</v>
      </c>
      <c r="CB409" s="382">
        <f t="shared" si="979"/>
        <v>2</v>
      </c>
      <c r="CC409" s="382">
        <f t="shared" si="921"/>
        <v>2</v>
      </c>
      <c r="CD409" s="382">
        <f t="shared" si="922"/>
        <v>1</v>
      </c>
      <c r="CE409" s="382">
        <f t="shared" si="923"/>
        <v>0</v>
      </c>
      <c r="CF409" s="382">
        <f t="shared" si="924"/>
        <v>0</v>
      </c>
      <c r="CG409" s="382">
        <f t="shared" si="925"/>
        <v>0</v>
      </c>
      <c r="CH409" s="382">
        <f t="shared" si="926"/>
        <v>2</v>
      </c>
      <c r="CI409" s="382">
        <f t="shared" si="927"/>
        <v>2</v>
      </c>
      <c r="CJ409" s="382">
        <f t="shared" si="928"/>
        <v>0</v>
      </c>
      <c r="CK409" s="388">
        <f t="shared" si="929"/>
        <v>0</v>
      </c>
      <c r="CL409" s="3"/>
      <c r="CM409" s="384">
        <f t="shared" si="969"/>
        <v>0</v>
      </c>
      <c r="CN409" s="385">
        <f t="shared" si="980"/>
        <v>0</v>
      </c>
      <c r="CO409" s="385">
        <f t="shared" si="954"/>
        <v>2</v>
      </c>
      <c r="CP409" s="385">
        <f t="shared" si="955"/>
        <v>0</v>
      </c>
      <c r="CQ409" s="385">
        <f t="shared" si="956"/>
        <v>0</v>
      </c>
      <c r="CR409" s="385">
        <f t="shared" si="957"/>
        <v>0</v>
      </c>
      <c r="CS409" s="385">
        <f t="shared" si="958"/>
        <v>0</v>
      </c>
      <c r="CT409" s="385">
        <f t="shared" si="959"/>
        <v>0</v>
      </c>
      <c r="CU409" s="385">
        <f t="shared" si="960"/>
        <v>2</v>
      </c>
      <c r="CV409" s="385">
        <f t="shared" si="961"/>
        <v>0</v>
      </c>
      <c r="CW409" s="385">
        <f t="shared" si="962"/>
        <v>0</v>
      </c>
      <c r="CX409" s="386">
        <f t="shared" si="963"/>
        <v>0</v>
      </c>
      <c r="CY409" s="3"/>
      <c r="CZ409" s="586"/>
      <c r="DA409" s="582">
        <v>0</v>
      </c>
      <c r="DB409" s="391">
        <v>2</v>
      </c>
      <c r="DC409" s="576">
        <v>2</v>
      </c>
      <c r="DD409" s="389">
        <v>1</v>
      </c>
      <c r="DE409" s="390">
        <v>0</v>
      </c>
      <c r="DF409" s="390">
        <v>2</v>
      </c>
      <c r="DG409" s="390">
        <v>0</v>
      </c>
      <c r="DH409" s="390">
        <f t="shared" si="981"/>
        <v>0</v>
      </c>
      <c r="DI409" s="390"/>
      <c r="DJ409" s="390"/>
      <c r="DK409" s="390"/>
      <c r="DL409" s="390"/>
      <c r="DM409" s="390"/>
      <c r="DN409" s="390"/>
      <c r="DO409" s="390"/>
      <c r="DP409" s="391">
        <f t="shared" si="982"/>
        <v>3</v>
      </c>
      <c r="DQ409" s="376"/>
      <c r="DR409" s="376"/>
      <c r="DS409" s="385">
        <v>1</v>
      </c>
      <c r="DT409" s="385">
        <v>3</v>
      </c>
      <c r="DU409" s="385">
        <v>1652</v>
      </c>
      <c r="DV409" s="385" t="s">
        <v>2620</v>
      </c>
      <c r="DW409" s="385">
        <v>75</v>
      </c>
      <c r="DX409" s="385" t="s">
        <v>2696</v>
      </c>
      <c r="DY409" s="385">
        <v>0</v>
      </c>
      <c r="DZ409" s="14">
        <v>208654</v>
      </c>
      <c r="EA409" s="426"/>
      <c r="EB409" s="398">
        <v>20</v>
      </c>
      <c r="EC409" s="398" t="s">
        <v>1369</v>
      </c>
      <c r="ED409" s="398" t="s">
        <v>1370</v>
      </c>
      <c r="EF409" s="601" t="str">
        <f t="shared" si="983"/>
        <v>ok</v>
      </c>
      <c r="EG409" s="597">
        <f t="shared" si="984"/>
        <v>0</v>
      </c>
      <c r="EI409" s="605">
        <f t="shared" si="964"/>
        <v>3</v>
      </c>
    </row>
    <row r="410" spans="1:139" s="372" customFormat="1" ht="16.149999999999999" hidden="1" customHeight="1">
      <c r="A410" s="573" t="s">
        <v>1246</v>
      </c>
      <c r="B410" s="407" t="s">
        <v>1842</v>
      </c>
      <c r="C410" s="407" t="s">
        <v>1842</v>
      </c>
      <c r="D410" s="393" t="s">
        <v>51</v>
      </c>
      <c r="E410" s="393" t="s">
        <v>1850</v>
      </c>
      <c r="F410" s="393" t="s">
        <v>1859</v>
      </c>
      <c r="G410" s="395">
        <v>111</v>
      </c>
      <c r="H410" s="393" t="s">
        <v>47</v>
      </c>
      <c r="I410" s="393" t="s">
        <v>759</v>
      </c>
      <c r="J410" s="393" t="s">
        <v>131</v>
      </c>
      <c r="K410" s="608">
        <v>0</v>
      </c>
      <c r="L410" s="608" t="s">
        <v>2130</v>
      </c>
      <c r="M410" s="609" t="s">
        <v>2612</v>
      </c>
      <c r="N410" s="392">
        <v>45299</v>
      </c>
      <c r="O410" s="408">
        <v>3</v>
      </c>
      <c r="P410" s="14">
        <v>0</v>
      </c>
      <c r="Q410" s="14">
        <v>0</v>
      </c>
      <c r="R410" s="576">
        <v>2</v>
      </c>
      <c r="S410" s="391">
        <v>-2</v>
      </c>
      <c r="T410" s="382">
        <v>0</v>
      </c>
      <c r="U410" s="382">
        <v>61</v>
      </c>
      <c r="V410" s="423">
        <v>0</v>
      </c>
      <c r="W410" s="1882">
        <v>14</v>
      </c>
      <c r="X410" s="382">
        <f t="shared" si="986"/>
        <v>47</v>
      </c>
      <c r="Y410" s="423">
        <v>11</v>
      </c>
      <c r="Z410" s="1882">
        <v>14</v>
      </c>
      <c r="AA410" s="382">
        <f t="shared" si="970"/>
        <v>44</v>
      </c>
      <c r="AB410" s="423">
        <v>0</v>
      </c>
      <c r="AC410" s="1882">
        <v>12</v>
      </c>
      <c r="AD410" s="569">
        <v>1.875</v>
      </c>
      <c r="AE410" s="569">
        <v>1.875</v>
      </c>
      <c r="AF410" s="382">
        <f t="shared" si="936"/>
        <v>0</v>
      </c>
      <c r="AG410" s="382">
        <f t="shared" si="937"/>
        <v>0</v>
      </c>
      <c r="AH410" s="382">
        <f t="shared" si="938"/>
        <v>0</v>
      </c>
      <c r="AI410" s="382">
        <f t="shared" si="939"/>
        <v>0</v>
      </c>
      <c r="AJ410" s="382">
        <f t="shared" si="940"/>
        <v>12.25</v>
      </c>
      <c r="AK410" s="382">
        <f t="shared" si="941"/>
        <v>14</v>
      </c>
      <c r="AL410" s="382">
        <f t="shared" si="942"/>
        <v>12.25</v>
      </c>
      <c r="AM410" s="382">
        <f t="shared" si="943"/>
        <v>27.125</v>
      </c>
      <c r="AN410" s="453">
        <f t="shared" si="944"/>
        <v>29</v>
      </c>
      <c r="AO410" s="457">
        <f t="shared" si="945"/>
        <v>0</v>
      </c>
      <c r="AP410" s="455">
        <f t="shared" si="946"/>
        <v>0</v>
      </c>
      <c r="AQ410" s="383">
        <f t="shared" si="947"/>
        <v>0</v>
      </c>
      <c r="AR410" s="383">
        <f t="shared" si="948"/>
        <v>0</v>
      </c>
      <c r="AS410" s="383">
        <f t="shared" si="949"/>
        <v>1</v>
      </c>
      <c r="AT410" s="383">
        <f t="shared" si="950"/>
        <v>2</v>
      </c>
      <c r="AU410" s="383">
        <f t="shared" si="951"/>
        <v>12</v>
      </c>
      <c r="AV410" s="383">
        <f t="shared" si="952"/>
        <v>15</v>
      </c>
      <c r="AW410" s="383">
        <f t="shared" si="953"/>
        <v>16</v>
      </c>
      <c r="AX410" s="383">
        <f t="shared" si="971"/>
        <v>72</v>
      </c>
      <c r="AY410" s="383">
        <v>0</v>
      </c>
      <c r="AZ410" s="383">
        <f t="shared" si="985"/>
        <v>0</v>
      </c>
      <c r="BA410" s="382">
        <f t="shared" si="972"/>
        <v>32</v>
      </c>
      <c r="BB410" s="423">
        <v>0</v>
      </c>
      <c r="BC410" s="506">
        <f t="shared" si="965"/>
        <v>14</v>
      </c>
      <c r="BD410" s="382">
        <f t="shared" si="966"/>
        <v>14</v>
      </c>
      <c r="BE410" s="453">
        <f t="shared" si="967"/>
        <v>12</v>
      </c>
      <c r="BF410" s="382">
        <f t="shared" si="973"/>
        <v>0</v>
      </c>
      <c r="BG410" s="1882">
        <v>7</v>
      </c>
      <c r="BH410" s="1882">
        <v>14</v>
      </c>
      <c r="BI410" s="1882">
        <v>0</v>
      </c>
      <c r="BJ410" s="1882">
        <v>0</v>
      </c>
      <c r="BK410" s="1882">
        <v>0</v>
      </c>
      <c r="BL410" s="1882">
        <v>0</v>
      </c>
      <c r="BM410" s="1882">
        <v>0</v>
      </c>
      <c r="BN410" s="1882">
        <v>14</v>
      </c>
      <c r="BO410" s="1882">
        <v>0</v>
      </c>
      <c r="BP410" s="1882">
        <v>14</v>
      </c>
      <c r="BQ410" s="1882">
        <v>15</v>
      </c>
      <c r="BR410" s="1882">
        <v>16</v>
      </c>
      <c r="BS410" s="1882">
        <v>17</v>
      </c>
      <c r="BT410" s="13"/>
      <c r="BU410" s="384">
        <f t="shared" si="974"/>
        <v>4.5750000000000002</v>
      </c>
      <c r="BV410" s="385">
        <f t="shared" si="975"/>
        <v>4.2727272727272725</v>
      </c>
      <c r="BW410" s="386">
        <f t="shared" si="976"/>
        <v>4</v>
      </c>
      <c r="BX410" s="3"/>
      <c r="BY410" s="387">
        <f t="shared" si="968"/>
        <v>61</v>
      </c>
      <c r="BZ410" s="382">
        <f t="shared" si="977"/>
        <v>47</v>
      </c>
      <c r="CA410" s="382">
        <f t="shared" si="978"/>
        <v>44</v>
      </c>
      <c r="CB410" s="382">
        <f t="shared" si="979"/>
        <v>32</v>
      </c>
      <c r="CC410" s="382">
        <f t="shared" si="921"/>
        <v>25</v>
      </c>
      <c r="CD410" s="382">
        <f t="shared" si="922"/>
        <v>11</v>
      </c>
      <c r="CE410" s="382">
        <f t="shared" si="923"/>
        <v>11</v>
      </c>
      <c r="CF410" s="382">
        <f t="shared" si="924"/>
        <v>11</v>
      </c>
      <c r="CG410" s="382">
        <f t="shared" si="925"/>
        <v>11</v>
      </c>
      <c r="CH410" s="382">
        <f t="shared" si="926"/>
        <v>12</v>
      </c>
      <c r="CI410" s="382">
        <f t="shared" si="927"/>
        <v>14</v>
      </c>
      <c r="CJ410" s="382">
        <f t="shared" si="928"/>
        <v>12</v>
      </c>
      <c r="CK410" s="388">
        <f t="shared" si="929"/>
        <v>27</v>
      </c>
      <c r="CL410" s="3"/>
      <c r="CM410" s="384">
        <f t="shared" si="969"/>
        <v>0</v>
      </c>
      <c r="CN410" s="385">
        <f t="shared" si="980"/>
        <v>11</v>
      </c>
      <c r="CO410" s="385">
        <f t="shared" si="954"/>
        <v>0</v>
      </c>
      <c r="CP410" s="385">
        <f t="shared" si="955"/>
        <v>0</v>
      </c>
      <c r="CQ410" s="385">
        <f t="shared" si="956"/>
        <v>0</v>
      </c>
      <c r="CR410" s="385">
        <f t="shared" si="957"/>
        <v>0</v>
      </c>
      <c r="CS410" s="385">
        <f t="shared" si="958"/>
        <v>0</v>
      </c>
      <c r="CT410" s="385">
        <f t="shared" si="959"/>
        <v>0</v>
      </c>
      <c r="CU410" s="385">
        <f t="shared" si="960"/>
        <v>1</v>
      </c>
      <c r="CV410" s="385">
        <f t="shared" si="961"/>
        <v>2</v>
      </c>
      <c r="CW410" s="385">
        <f t="shared" si="962"/>
        <v>12</v>
      </c>
      <c r="CX410" s="386">
        <f t="shared" si="963"/>
        <v>15</v>
      </c>
      <c r="CY410" s="3"/>
      <c r="CZ410" s="586"/>
      <c r="DA410" s="582"/>
      <c r="DB410" s="391">
        <v>0</v>
      </c>
      <c r="DC410" s="576">
        <v>2</v>
      </c>
      <c r="DD410" s="389">
        <v>0</v>
      </c>
      <c r="DE410" s="390">
        <v>0</v>
      </c>
      <c r="DF410" s="390">
        <v>-2</v>
      </c>
      <c r="DG410" s="390">
        <v>0</v>
      </c>
      <c r="DH410" s="390">
        <f t="shared" si="981"/>
        <v>0</v>
      </c>
      <c r="DI410" s="390"/>
      <c r="DJ410" s="390"/>
      <c r="DK410" s="390"/>
      <c r="DL410" s="390"/>
      <c r="DM410" s="390"/>
      <c r="DN410" s="390"/>
      <c r="DO410" s="390"/>
      <c r="DP410" s="391">
        <f t="shared" si="982"/>
        <v>-2</v>
      </c>
      <c r="DQ410" s="376"/>
      <c r="DR410" s="376"/>
      <c r="DS410" s="385">
        <v>3</v>
      </c>
      <c r="DT410" s="385">
        <v>1</v>
      </c>
      <c r="DU410" s="385">
        <v>1762</v>
      </c>
      <c r="DV410" s="385" t="s">
        <v>2620</v>
      </c>
      <c r="DW410" s="385">
        <v>75</v>
      </c>
      <c r="DX410" s="385" t="s">
        <v>2696</v>
      </c>
      <c r="DY410" s="385">
        <v>0</v>
      </c>
      <c r="DZ410" s="14">
        <v>0</v>
      </c>
      <c r="EA410" s="426"/>
      <c r="EB410" s="398">
        <v>21</v>
      </c>
      <c r="EC410" s="398" t="s">
        <v>1862</v>
      </c>
      <c r="ED410" s="398" t="s">
        <v>1370</v>
      </c>
      <c r="EF410" s="601">
        <f t="shared" si="983"/>
        <v>130.71428571428569</v>
      </c>
      <c r="EG410" s="597">
        <f t="shared" si="984"/>
        <v>14</v>
      </c>
      <c r="EI410" s="605">
        <f t="shared" si="964"/>
        <v>72</v>
      </c>
    </row>
    <row r="411" spans="1:139" s="372" customFormat="1" ht="16.149999999999999" hidden="1" customHeight="1">
      <c r="A411" s="573" t="s">
        <v>1246</v>
      </c>
      <c r="B411" s="407" t="s">
        <v>2235</v>
      </c>
      <c r="C411" s="407" t="s">
        <v>2235</v>
      </c>
      <c r="D411" s="393" t="s">
        <v>51</v>
      </c>
      <c r="E411" s="393" t="s">
        <v>2236</v>
      </c>
      <c r="F411" s="393" t="s">
        <v>2240</v>
      </c>
      <c r="G411" s="395" t="s">
        <v>2237</v>
      </c>
      <c r="H411" s="393" t="s">
        <v>47</v>
      </c>
      <c r="I411" s="393" t="s">
        <v>759</v>
      </c>
      <c r="J411" s="393" t="s">
        <v>2238</v>
      </c>
      <c r="K411" s="393" t="s">
        <v>2239</v>
      </c>
      <c r="L411" s="393"/>
      <c r="M411" s="396"/>
      <c r="N411" s="392">
        <v>45800</v>
      </c>
      <c r="O411" s="408">
        <v>3</v>
      </c>
      <c r="P411" s="14">
        <v>0</v>
      </c>
      <c r="Q411" s="14">
        <v>0</v>
      </c>
      <c r="R411" s="576">
        <v>3</v>
      </c>
      <c r="S411" s="391">
        <v>8</v>
      </c>
      <c r="T411" s="382">
        <v>2</v>
      </c>
      <c r="U411" s="382">
        <v>45</v>
      </c>
      <c r="V411" s="423">
        <v>0</v>
      </c>
      <c r="W411" s="1882">
        <v>8</v>
      </c>
      <c r="X411" s="382">
        <f t="shared" si="986"/>
        <v>37</v>
      </c>
      <c r="Y411" s="423">
        <v>0</v>
      </c>
      <c r="Z411" s="1882">
        <v>8</v>
      </c>
      <c r="AA411" s="382">
        <f t="shared" si="970"/>
        <v>29</v>
      </c>
      <c r="AB411" s="423">
        <v>0</v>
      </c>
      <c r="AC411" s="1882">
        <v>8</v>
      </c>
      <c r="AD411" s="569">
        <v>1.875</v>
      </c>
      <c r="AE411" s="569">
        <v>1.875</v>
      </c>
      <c r="AF411" s="382">
        <f t="shared" ref="AF411:AF441" si="987">IF($AD411&lt;=1,$AD411*BI411,IF($AD411&lt;=2,BI411+(($AD411-1)*BJ411),BI411+BJ411+BK411))</f>
        <v>7</v>
      </c>
      <c r="AG411" s="382">
        <f t="shared" ref="AG411:AG441" si="988">IF($AD411&lt;=1,$AD411*BJ411,IF($AD411&lt;=2,BJ411+(($AD411-1)*BK411),BJ411+BK411+BL411))</f>
        <v>3.5</v>
      </c>
      <c r="AH411" s="382">
        <f t="shared" ref="AH411:AH441" si="989">IF($AD411&lt;=1,$AD411*BK411,IF($AD411&lt;=2,BK411+(($AD411-1)*BL411),BK411+BL411+BM411))</f>
        <v>7.5</v>
      </c>
      <c r="AI411" s="382">
        <f t="shared" ref="AI411:AI441" si="990">IF($AD411&lt;=1,$AD411*BL411,IF($AD411&lt;=2,BL411+(($AD411-1)*BM411),BL411+BM411+BN411))</f>
        <v>7.5</v>
      </c>
      <c r="AJ411" s="382">
        <f t="shared" ref="AJ411:AJ441" si="991">IF($AD411&lt;=1,$AD411*BM411,IF($AD411&lt;=2,BM411+(($AD411-1)*BN411),BM411+BN411+BO411))</f>
        <v>7.5</v>
      </c>
      <c r="AK411" s="382">
        <f t="shared" ref="AK411:AK441" si="992">IF($AE411&lt;=1,$AE411*BN411,IF($AE411&lt;=2,BN411+(($AE411-1)*BO411),BN411+BO411+BP411))</f>
        <v>7.5</v>
      </c>
      <c r="AL411" s="382">
        <f t="shared" ref="AL411:AL441" si="993">IF($AE411&lt;=1,$AE411*BO411,IF($AE411&lt;=2,BO411+(($AE411-1)*BP411),BO411+BP411+BQ411))</f>
        <v>7.5</v>
      </c>
      <c r="AM411" s="382">
        <f t="shared" ref="AM411:AM441" si="994">IF($AE411&lt;=1,$AE411*BP411,IF($AE411&lt;=2,BP411+(($AE411-1)*BQ411),BP411+BQ411+BR411))</f>
        <v>7.5</v>
      </c>
      <c r="AN411" s="453">
        <f t="shared" ref="AN411:AN441" si="995">IF($AD411&lt;=1,$AD411*BQ411,IF($AD411&lt;=2,BQ411+(($AD411-1)*BR411),BQ411+BR411+BS411))</f>
        <v>7.5</v>
      </c>
      <c r="AO411" s="457">
        <f t="shared" ref="AO411:AO441" si="996">ROUND(IF(CC411-BH411-AF411&gt;0,0,AF411+BH411-CC411),0)</f>
        <v>0</v>
      </c>
      <c r="AP411" s="455">
        <f t="shared" ref="AP411:AP441" si="997">ROUND(IF(CD411-BI411-AG411&gt;0,0,AG411+BI411-CD411),0)</f>
        <v>4</v>
      </c>
      <c r="AQ411" s="383">
        <f t="shared" ref="AQ411:AQ441" si="998">ROUND(IF(CE411-BJ411-AH411&gt;0,0,AH411+BJ411-CE411),0)</f>
        <v>4</v>
      </c>
      <c r="AR411" s="383">
        <f t="shared" ref="AR411:AR441" si="999">ROUND(IF(CF411-BK411-AI411&gt;0,0,AI411+BK411-CF411),0)</f>
        <v>4</v>
      </c>
      <c r="AS411" s="383">
        <f t="shared" ref="AS411:AS441" si="1000">ROUND(IF(CG411-BL411-AJ411&gt;0,0,AJ411+BL411-CG411),0)</f>
        <v>4</v>
      </c>
      <c r="AT411" s="383">
        <f t="shared" ref="AT411:AT441" si="1001">ROUND(IF(CH411-BM411-AK411&gt;0,0,AK411+BM411-CH411),0)</f>
        <v>4</v>
      </c>
      <c r="AU411" s="383">
        <f t="shared" ref="AU411:AU441" si="1002">ROUND(IF(CI411-BN411-AL411&gt;0,0,AL411+BN411-CI411),0)</f>
        <v>4</v>
      </c>
      <c r="AV411" s="383">
        <f t="shared" ref="AV411:AV441" si="1003">ROUND(IF(CJ411-BO411-AM411&gt;0,0,AM411+BO411-CJ411),0)</f>
        <v>4</v>
      </c>
      <c r="AW411" s="383">
        <f t="shared" ref="AW411:AW441" si="1004">ROUND(IF(CK411-BP411-AN411&gt;0,0,AN411+BP411-CK411),0)</f>
        <v>4</v>
      </c>
      <c r="AX411" s="383">
        <f t="shared" si="971"/>
        <v>45</v>
      </c>
      <c r="AY411" s="383">
        <v>0</v>
      </c>
      <c r="AZ411" s="383">
        <f t="shared" si="985"/>
        <v>0</v>
      </c>
      <c r="BA411" s="382">
        <f t="shared" si="972"/>
        <v>21</v>
      </c>
      <c r="BB411" s="423">
        <v>0</v>
      </c>
      <c r="BC411" s="506">
        <f t="shared" si="965"/>
        <v>8</v>
      </c>
      <c r="BD411" s="382">
        <f t="shared" si="966"/>
        <v>8</v>
      </c>
      <c r="BE411" s="453">
        <f t="shared" si="967"/>
        <v>8</v>
      </c>
      <c r="BF411" s="382">
        <f t="shared" si="973"/>
        <v>0</v>
      </c>
      <c r="BG411" s="1882">
        <v>8</v>
      </c>
      <c r="BH411" s="1882">
        <v>6</v>
      </c>
      <c r="BI411" s="1882">
        <v>7</v>
      </c>
      <c r="BJ411" s="1882">
        <v>0</v>
      </c>
      <c r="BK411" s="1882">
        <v>4</v>
      </c>
      <c r="BL411" s="1882">
        <v>4</v>
      </c>
      <c r="BM411" s="1882">
        <v>4</v>
      </c>
      <c r="BN411" s="1882">
        <v>4</v>
      </c>
      <c r="BO411" s="1882">
        <v>4</v>
      </c>
      <c r="BP411" s="1882">
        <v>4</v>
      </c>
      <c r="BQ411" s="1882">
        <v>4</v>
      </c>
      <c r="BR411" s="1882">
        <v>4</v>
      </c>
      <c r="BS411" s="1882">
        <v>4</v>
      </c>
      <c r="BT411" s="13"/>
      <c r="BU411" s="384">
        <f t="shared" si="974"/>
        <v>5.625</v>
      </c>
      <c r="BV411" s="385">
        <f t="shared" si="975"/>
        <v>4.625</v>
      </c>
      <c r="BW411" s="386">
        <f t="shared" si="976"/>
        <v>3.9545454545454546</v>
      </c>
      <c r="BX411" s="3"/>
      <c r="BY411" s="387">
        <f t="shared" si="968"/>
        <v>45</v>
      </c>
      <c r="BZ411" s="382">
        <f t="shared" si="977"/>
        <v>37</v>
      </c>
      <c r="CA411" s="382">
        <f t="shared" si="978"/>
        <v>29</v>
      </c>
      <c r="CB411" s="382">
        <f t="shared" si="979"/>
        <v>21</v>
      </c>
      <c r="CC411" s="382">
        <f t="shared" si="921"/>
        <v>13</v>
      </c>
      <c r="CD411" s="382">
        <f t="shared" si="922"/>
        <v>7</v>
      </c>
      <c r="CE411" s="382">
        <f t="shared" si="923"/>
        <v>4</v>
      </c>
      <c r="CF411" s="382">
        <f t="shared" si="924"/>
        <v>8</v>
      </c>
      <c r="CG411" s="382">
        <f t="shared" si="925"/>
        <v>8</v>
      </c>
      <c r="CH411" s="382">
        <f t="shared" si="926"/>
        <v>8</v>
      </c>
      <c r="CI411" s="382">
        <f t="shared" si="927"/>
        <v>8</v>
      </c>
      <c r="CJ411" s="382">
        <f t="shared" si="928"/>
        <v>8</v>
      </c>
      <c r="CK411" s="388">
        <f t="shared" si="929"/>
        <v>8</v>
      </c>
      <c r="CL411" s="3"/>
      <c r="CM411" s="384">
        <f t="shared" si="969"/>
        <v>0</v>
      </c>
      <c r="CN411" s="385">
        <f t="shared" si="980"/>
        <v>0</v>
      </c>
      <c r="CO411" s="385">
        <f t="shared" ref="CO411:CO441" si="1005">AB411</f>
        <v>0</v>
      </c>
      <c r="CP411" s="385">
        <f t="shared" si="955"/>
        <v>0</v>
      </c>
      <c r="CQ411" s="385">
        <f t="shared" ref="CQ411:CQ441" si="1006">AO411</f>
        <v>0</v>
      </c>
      <c r="CR411" s="385">
        <f t="shared" ref="CR411:CR441" si="1007">AP411</f>
        <v>4</v>
      </c>
      <c r="CS411" s="385">
        <f t="shared" ref="CS411:CS441" si="1008">AQ411</f>
        <v>4</v>
      </c>
      <c r="CT411" s="385">
        <f t="shared" ref="CT411:CT441" si="1009">AR411</f>
        <v>4</v>
      </c>
      <c r="CU411" s="385">
        <f t="shared" ref="CU411:CU441" si="1010">AS411</f>
        <v>4</v>
      </c>
      <c r="CV411" s="385">
        <f t="shared" ref="CV411:CV441" si="1011">AT411</f>
        <v>4</v>
      </c>
      <c r="CW411" s="385">
        <f t="shared" ref="CW411:CW441" si="1012">AU411</f>
        <v>4</v>
      </c>
      <c r="CX411" s="386">
        <f t="shared" ref="CX411:CX441" si="1013">AV411</f>
        <v>4</v>
      </c>
      <c r="CY411" s="3"/>
      <c r="CZ411" s="586"/>
      <c r="DA411" s="582"/>
      <c r="DB411" s="391"/>
      <c r="DC411" s="576">
        <v>3</v>
      </c>
      <c r="DD411" s="389">
        <v>0</v>
      </c>
      <c r="DE411" s="390">
        <v>0</v>
      </c>
      <c r="DF411" s="390">
        <v>5</v>
      </c>
      <c r="DG411" s="390">
        <v>1</v>
      </c>
      <c r="DH411" s="390">
        <f t="shared" si="981"/>
        <v>2</v>
      </c>
      <c r="DI411" s="390"/>
      <c r="DJ411" s="390"/>
      <c r="DK411" s="390"/>
      <c r="DL411" s="390"/>
      <c r="DM411" s="390"/>
      <c r="DN411" s="390"/>
      <c r="DO411" s="390"/>
      <c r="DP411" s="391">
        <f t="shared" si="982"/>
        <v>8</v>
      </c>
      <c r="DQ411" s="376"/>
      <c r="DR411" s="376"/>
      <c r="DS411" s="385">
        <v>3</v>
      </c>
      <c r="DT411" s="385">
        <v>1</v>
      </c>
      <c r="DU411" s="385">
        <v>1716</v>
      </c>
      <c r="DV411" s="385" t="s">
        <v>2620</v>
      </c>
      <c r="DW411" s="385">
        <v>75</v>
      </c>
      <c r="DX411" s="385" t="s">
        <v>2696</v>
      </c>
      <c r="DY411" s="385">
        <v>0</v>
      </c>
      <c r="DZ411" s="14">
        <v>0</v>
      </c>
      <c r="EA411" s="426"/>
      <c r="EB411" s="398">
        <v>20</v>
      </c>
      <c r="EC411" s="398" t="s">
        <v>1567</v>
      </c>
      <c r="ED411" s="398" t="s">
        <v>1575</v>
      </c>
      <c r="EF411" s="601">
        <f t="shared" si="983"/>
        <v>168.75</v>
      </c>
      <c r="EG411" s="597">
        <f t="shared" si="984"/>
        <v>8</v>
      </c>
      <c r="EI411" s="605">
        <f t="shared" si="964"/>
        <v>47</v>
      </c>
    </row>
    <row r="412" spans="1:139" s="372" customFormat="1" ht="16.149999999999999" hidden="1" customHeight="1">
      <c r="A412" s="573" t="s">
        <v>1246</v>
      </c>
      <c r="B412" s="407" t="s">
        <v>803</v>
      </c>
      <c r="C412" s="530" t="s">
        <v>803</v>
      </c>
      <c r="D412" s="393" t="s">
        <v>51</v>
      </c>
      <c r="E412" s="393" t="s">
        <v>802</v>
      </c>
      <c r="F412" s="393" t="s">
        <v>1243</v>
      </c>
      <c r="G412" s="395">
        <v>103</v>
      </c>
      <c r="H412" s="393" t="s">
        <v>47</v>
      </c>
      <c r="I412" s="393" t="s">
        <v>759</v>
      </c>
      <c r="J412" s="393" t="s">
        <v>131</v>
      </c>
      <c r="K412" s="608" t="s">
        <v>2147</v>
      </c>
      <c r="L412" s="608" t="s">
        <v>2130</v>
      </c>
      <c r="M412" s="609" t="s">
        <v>2612</v>
      </c>
      <c r="N412" s="392">
        <v>44452</v>
      </c>
      <c r="O412" s="408">
        <v>3</v>
      </c>
      <c r="P412" s="14">
        <v>316707</v>
      </c>
      <c r="Q412" s="14">
        <v>316707</v>
      </c>
      <c r="R412" s="576">
        <v>48</v>
      </c>
      <c r="S412" s="391">
        <v>13</v>
      </c>
      <c r="T412" s="382">
        <v>3</v>
      </c>
      <c r="U412" s="382">
        <v>40</v>
      </c>
      <c r="V412" s="423">
        <v>107</v>
      </c>
      <c r="W412" s="1882">
        <v>20</v>
      </c>
      <c r="X412" s="382">
        <f t="shared" si="986"/>
        <v>127</v>
      </c>
      <c r="Y412" s="423">
        <v>0</v>
      </c>
      <c r="Z412" s="1882">
        <v>10</v>
      </c>
      <c r="AA412" s="382">
        <f t="shared" si="970"/>
        <v>117</v>
      </c>
      <c r="AB412" s="423">
        <v>0</v>
      </c>
      <c r="AC412" s="1882">
        <v>22</v>
      </c>
      <c r="AD412" s="569">
        <v>1.875</v>
      </c>
      <c r="AE412" s="569">
        <v>1.875</v>
      </c>
      <c r="AF412" s="382">
        <f t="shared" si="987"/>
        <v>34.25</v>
      </c>
      <c r="AG412" s="382">
        <f t="shared" si="988"/>
        <v>18.375</v>
      </c>
      <c r="AH412" s="382">
        <f t="shared" si="989"/>
        <v>10.25</v>
      </c>
      <c r="AI412" s="382">
        <f t="shared" si="990"/>
        <v>12.125</v>
      </c>
      <c r="AJ412" s="382">
        <f t="shared" si="991"/>
        <v>30.625</v>
      </c>
      <c r="AK412" s="382">
        <f t="shared" si="992"/>
        <v>34</v>
      </c>
      <c r="AL412" s="382">
        <f t="shared" si="993"/>
        <v>16.75</v>
      </c>
      <c r="AM412" s="382">
        <f t="shared" si="994"/>
        <v>19.625</v>
      </c>
      <c r="AN412" s="453">
        <f t="shared" si="995"/>
        <v>21.5</v>
      </c>
      <c r="AO412" s="457">
        <f t="shared" si="996"/>
        <v>0</v>
      </c>
      <c r="AP412" s="455">
        <f t="shared" si="997"/>
        <v>6</v>
      </c>
      <c r="AQ412" s="383">
        <f t="shared" si="998"/>
        <v>6</v>
      </c>
      <c r="AR412" s="383">
        <f t="shared" si="999"/>
        <v>7</v>
      </c>
      <c r="AS412" s="383">
        <f t="shared" si="1000"/>
        <v>25</v>
      </c>
      <c r="AT412" s="383">
        <f t="shared" si="1001"/>
        <v>10</v>
      </c>
      <c r="AU412" s="383">
        <f t="shared" si="1002"/>
        <v>10</v>
      </c>
      <c r="AV412" s="383">
        <f t="shared" si="1003"/>
        <v>11</v>
      </c>
      <c r="AW412" s="383">
        <f t="shared" si="1004"/>
        <v>12</v>
      </c>
      <c r="AX412" s="383">
        <f t="shared" si="971"/>
        <v>147</v>
      </c>
      <c r="AY412" s="383">
        <v>0</v>
      </c>
      <c r="AZ412" s="383">
        <f t="shared" si="985"/>
        <v>0</v>
      </c>
      <c r="BA412" s="382">
        <f t="shared" si="972"/>
        <v>95</v>
      </c>
      <c r="BB412" s="423">
        <v>0</v>
      </c>
      <c r="BC412" s="506">
        <f t="shared" si="965"/>
        <v>20</v>
      </c>
      <c r="BD412" s="382">
        <f t="shared" si="966"/>
        <v>10</v>
      </c>
      <c r="BE412" s="453">
        <f t="shared" si="967"/>
        <v>22</v>
      </c>
      <c r="BF412" s="382">
        <f t="shared" si="973"/>
        <v>-95</v>
      </c>
      <c r="BG412" s="1882">
        <v>32</v>
      </c>
      <c r="BH412" s="1882">
        <v>29</v>
      </c>
      <c r="BI412" s="1882">
        <v>22</v>
      </c>
      <c r="BJ412" s="1882">
        <v>14</v>
      </c>
      <c r="BK412" s="1882">
        <v>5</v>
      </c>
      <c r="BL412" s="1882">
        <v>6</v>
      </c>
      <c r="BM412" s="1882">
        <v>7</v>
      </c>
      <c r="BN412" s="1882">
        <v>27</v>
      </c>
      <c r="BO412" s="1882">
        <v>8</v>
      </c>
      <c r="BP412" s="1882">
        <v>10</v>
      </c>
      <c r="BQ412" s="1882">
        <v>11</v>
      </c>
      <c r="BR412" s="1882">
        <v>12</v>
      </c>
      <c r="BS412" s="1882">
        <v>13</v>
      </c>
      <c r="BT412" s="16"/>
      <c r="BU412" s="387">
        <f t="shared" si="974"/>
        <v>2.4545454545454546</v>
      </c>
      <c r="BV412" s="382">
        <f t="shared" si="975"/>
        <v>5.953125</v>
      </c>
      <c r="BW412" s="388">
        <f t="shared" si="976"/>
        <v>4.2289156626506026</v>
      </c>
      <c r="BX412" s="3"/>
      <c r="BY412" s="387">
        <f t="shared" si="968"/>
        <v>40</v>
      </c>
      <c r="BZ412" s="382">
        <f t="shared" si="977"/>
        <v>127</v>
      </c>
      <c r="CA412" s="382">
        <f t="shared" si="978"/>
        <v>117</v>
      </c>
      <c r="CB412" s="382">
        <f t="shared" si="979"/>
        <v>95</v>
      </c>
      <c r="CC412" s="382">
        <f t="shared" si="921"/>
        <v>63</v>
      </c>
      <c r="CD412" s="382">
        <f t="shared" si="922"/>
        <v>34</v>
      </c>
      <c r="CE412" s="382">
        <f t="shared" si="923"/>
        <v>18</v>
      </c>
      <c r="CF412" s="382">
        <f t="shared" si="924"/>
        <v>10</v>
      </c>
      <c r="CG412" s="382">
        <f t="shared" si="925"/>
        <v>12</v>
      </c>
      <c r="CH412" s="382">
        <f t="shared" si="926"/>
        <v>31</v>
      </c>
      <c r="CI412" s="382">
        <f t="shared" si="927"/>
        <v>34</v>
      </c>
      <c r="CJ412" s="382">
        <f t="shared" si="928"/>
        <v>17</v>
      </c>
      <c r="CK412" s="388">
        <f t="shared" si="929"/>
        <v>20</v>
      </c>
      <c r="CL412" s="3"/>
      <c r="CM412" s="384">
        <f t="shared" si="969"/>
        <v>107</v>
      </c>
      <c r="CN412" s="385">
        <f t="shared" si="980"/>
        <v>0</v>
      </c>
      <c r="CO412" s="385">
        <f t="shared" si="1005"/>
        <v>0</v>
      </c>
      <c r="CP412" s="385">
        <f t="shared" si="955"/>
        <v>0</v>
      </c>
      <c r="CQ412" s="385">
        <f t="shared" si="1006"/>
        <v>0</v>
      </c>
      <c r="CR412" s="385">
        <f t="shared" si="1007"/>
        <v>6</v>
      </c>
      <c r="CS412" s="385">
        <f t="shared" si="1008"/>
        <v>6</v>
      </c>
      <c r="CT412" s="385">
        <f t="shared" si="1009"/>
        <v>7</v>
      </c>
      <c r="CU412" s="385">
        <f t="shared" si="1010"/>
        <v>25</v>
      </c>
      <c r="CV412" s="385">
        <f t="shared" si="1011"/>
        <v>10</v>
      </c>
      <c r="CW412" s="385">
        <f t="shared" si="1012"/>
        <v>10</v>
      </c>
      <c r="CX412" s="386">
        <f t="shared" si="1013"/>
        <v>11</v>
      </c>
      <c r="CY412" s="3"/>
      <c r="CZ412" s="586">
        <v>11</v>
      </c>
      <c r="DA412" s="582">
        <v>21</v>
      </c>
      <c r="DB412" s="391">
        <v>30</v>
      </c>
      <c r="DC412" s="576">
        <v>48</v>
      </c>
      <c r="DD412" s="389">
        <v>0</v>
      </c>
      <c r="DE412" s="390">
        <v>0</v>
      </c>
      <c r="DF412" s="390">
        <v>4</v>
      </c>
      <c r="DG412" s="390">
        <v>6</v>
      </c>
      <c r="DH412" s="390">
        <f t="shared" si="981"/>
        <v>3</v>
      </c>
      <c r="DI412" s="390"/>
      <c r="DJ412" s="390"/>
      <c r="DK412" s="390"/>
      <c r="DL412" s="390"/>
      <c r="DM412" s="390"/>
      <c r="DN412" s="390"/>
      <c r="DO412" s="390"/>
      <c r="DP412" s="391">
        <f t="shared" si="982"/>
        <v>13</v>
      </c>
      <c r="DQ412" s="376"/>
      <c r="DR412" s="376"/>
      <c r="DS412" s="385">
        <v>3</v>
      </c>
      <c r="DT412" s="385">
        <v>4</v>
      </c>
      <c r="DU412" s="385">
        <v>1525</v>
      </c>
      <c r="DV412" s="385" t="s">
        <v>2620</v>
      </c>
      <c r="DW412" s="385">
        <v>75</v>
      </c>
      <c r="DX412" s="385" t="s">
        <v>2696</v>
      </c>
      <c r="DY412" s="385">
        <v>0</v>
      </c>
      <c r="DZ412" s="14">
        <v>316707</v>
      </c>
      <c r="EA412" s="426"/>
      <c r="EB412" s="398">
        <v>20</v>
      </c>
      <c r="EC412" s="398" t="s">
        <v>1369</v>
      </c>
      <c r="ED412" s="398" t="s">
        <v>1370</v>
      </c>
      <c r="EF412" s="601">
        <f t="shared" si="983"/>
        <v>60</v>
      </c>
      <c r="EG412" s="597">
        <f t="shared" si="984"/>
        <v>20</v>
      </c>
      <c r="EI412" s="605">
        <f t="shared" si="964"/>
        <v>150</v>
      </c>
    </row>
    <row r="413" spans="1:139" s="372" customFormat="1" ht="16.149999999999999" hidden="1" customHeight="1">
      <c r="A413" s="573" t="s">
        <v>1246</v>
      </c>
      <c r="B413" s="407" t="s">
        <v>801</v>
      </c>
      <c r="C413" s="530" t="s">
        <v>801</v>
      </c>
      <c r="D413" s="393" t="s">
        <v>51</v>
      </c>
      <c r="E413" s="393" t="s">
        <v>802</v>
      </c>
      <c r="F413" s="393" t="s">
        <v>2185</v>
      </c>
      <c r="G413" s="395">
        <v>103</v>
      </c>
      <c r="H413" s="393" t="s">
        <v>47</v>
      </c>
      <c r="I413" s="393" t="s">
        <v>759</v>
      </c>
      <c r="J413" s="393" t="s">
        <v>131</v>
      </c>
      <c r="K413" s="608" t="s">
        <v>2147</v>
      </c>
      <c r="L413" s="608" t="s">
        <v>2130</v>
      </c>
      <c r="M413" s="609" t="s">
        <v>2612</v>
      </c>
      <c r="N413" s="392">
        <v>44452</v>
      </c>
      <c r="O413" s="408">
        <v>3</v>
      </c>
      <c r="P413" s="14">
        <v>319437</v>
      </c>
      <c r="Q413" s="14">
        <v>319437</v>
      </c>
      <c r="R413" s="576">
        <v>6</v>
      </c>
      <c r="S413" s="391">
        <v>2</v>
      </c>
      <c r="T413" s="382">
        <v>0</v>
      </c>
      <c r="U413" s="382">
        <v>0</v>
      </c>
      <c r="V413" s="423">
        <v>0</v>
      </c>
      <c r="W413" s="1882">
        <v>0</v>
      </c>
      <c r="X413" s="382">
        <f t="shared" si="986"/>
        <v>0</v>
      </c>
      <c r="Y413" s="423">
        <v>0</v>
      </c>
      <c r="Z413" s="1882">
        <v>0</v>
      </c>
      <c r="AA413" s="382">
        <f t="shared" si="970"/>
        <v>0</v>
      </c>
      <c r="AB413" s="423">
        <v>2</v>
      </c>
      <c r="AC413" s="1882">
        <v>2</v>
      </c>
      <c r="AD413" s="569">
        <v>1.875</v>
      </c>
      <c r="AE413" s="569">
        <v>1.875</v>
      </c>
      <c r="AF413" s="382">
        <f t="shared" si="987"/>
        <v>0</v>
      </c>
      <c r="AG413" s="382">
        <f t="shared" si="988"/>
        <v>0</v>
      </c>
      <c r="AH413" s="382">
        <f t="shared" si="989"/>
        <v>0</v>
      </c>
      <c r="AI413" s="382">
        <f t="shared" si="990"/>
        <v>0</v>
      </c>
      <c r="AJ413" s="382">
        <f t="shared" si="991"/>
        <v>0</v>
      </c>
      <c r="AK413" s="382">
        <f t="shared" si="992"/>
        <v>0</v>
      </c>
      <c r="AL413" s="382">
        <f t="shared" si="993"/>
        <v>0</v>
      </c>
      <c r="AM413" s="382">
        <f t="shared" si="994"/>
        <v>0</v>
      </c>
      <c r="AN413" s="453">
        <f t="shared" si="995"/>
        <v>0</v>
      </c>
      <c r="AO413" s="457">
        <f t="shared" si="996"/>
        <v>0</v>
      </c>
      <c r="AP413" s="455">
        <f t="shared" si="997"/>
        <v>0</v>
      </c>
      <c r="AQ413" s="383">
        <f t="shared" si="998"/>
        <v>0</v>
      </c>
      <c r="AR413" s="383">
        <f t="shared" si="999"/>
        <v>0</v>
      </c>
      <c r="AS413" s="383">
        <f t="shared" si="1000"/>
        <v>0</v>
      </c>
      <c r="AT413" s="383">
        <f t="shared" si="1001"/>
        <v>0</v>
      </c>
      <c r="AU413" s="383">
        <f t="shared" si="1002"/>
        <v>0</v>
      </c>
      <c r="AV413" s="383">
        <f t="shared" si="1003"/>
        <v>0</v>
      </c>
      <c r="AW413" s="383">
        <f t="shared" si="1004"/>
        <v>0</v>
      </c>
      <c r="AX413" s="383">
        <f t="shared" si="971"/>
        <v>2</v>
      </c>
      <c r="AY413" s="383">
        <v>0</v>
      </c>
      <c r="AZ413" s="383">
        <f t="shared" si="985"/>
        <v>0</v>
      </c>
      <c r="BA413" s="382">
        <f t="shared" si="972"/>
        <v>0</v>
      </c>
      <c r="BB413" s="423">
        <v>0</v>
      </c>
      <c r="BC413" s="506">
        <f t="shared" si="965"/>
        <v>0</v>
      </c>
      <c r="BD413" s="382">
        <f t="shared" si="966"/>
        <v>0</v>
      </c>
      <c r="BE413" s="453">
        <f t="shared" si="967"/>
        <v>2</v>
      </c>
      <c r="BF413" s="382">
        <f t="shared" si="973"/>
        <v>-2</v>
      </c>
      <c r="BG413" s="1882">
        <v>0</v>
      </c>
      <c r="BH413" s="1882">
        <v>0</v>
      </c>
      <c r="BI413" s="1882">
        <v>0</v>
      </c>
      <c r="BJ413" s="1882">
        <v>0</v>
      </c>
      <c r="BK413" s="1882">
        <v>0</v>
      </c>
      <c r="BL413" s="1882">
        <v>0</v>
      </c>
      <c r="BM413" s="1882">
        <v>0</v>
      </c>
      <c r="BN413" s="1882">
        <v>0</v>
      </c>
      <c r="BO413" s="1882">
        <v>0</v>
      </c>
      <c r="BP413" s="1882">
        <v>0</v>
      </c>
      <c r="BQ413" s="1882">
        <v>0</v>
      </c>
      <c r="BR413" s="1882">
        <v>0</v>
      </c>
      <c r="BS413" s="1882">
        <v>0</v>
      </c>
      <c r="BT413" s="16"/>
      <c r="BU413" s="387">
        <f t="shared" si="974"/>
        <v>0</v>
      </c>
      <c r="BV413" s="382">
        <f t="shared" si="975"/>
        <v>0</v>
      </c>
      <c r="BW413" s="388">
        <f t="shared" si="976"/>
        <v>0</v>
      </c>
      <c r="BX413" s="3"/>
      <c r="BY413" s="387">
        <f t="shared" si="968"/>
        <v>0</v>
      </c>
      <c r="BZ413" s="382">
        <f t="shared" si="977"/>
        <v>0</v>
      </c>
      <c r="CA413" s="382">
        <f t="shared" si="978"/>
        <v>0</v>
      </c>
      <c r="CB413" s="382">
        <f t="shared" si="979"/>
        <v>0</v>
      </c>
      <c r="CC413" s="382">
        <f t="shared" si="921"/>
        <v>0</v>
      </c>
      <c r="CD413" s="382">
        <f t="shared" si="922"/>
        <v>0</v>
      </c>
      <c r="CE413" s="382">
        <f t="shared" si="923"/>
        <v>0</v>
      </c>
      <c r="CF413" s="382">
        <f t="shared" si="924"/>
        <v>0</v>
      </c>
      <c r="CG413" s="382">
        <f t="shared" si="925"/>
        <v>0</v>
      </c>
      <c r="CH413" s="382">
        <f t="shared" si="926"/>
        <v>0</v>
      </c>
      <c r="CI413" s="382">
        <f t="shared" si="927"/>
        <v>0</v>
      </c>
      <c r="CJ413" s="382">
        <f t="shared" si="928"/>
        <v>0</v>
      </c>
      <c r="CK413" s="388">
        <f t="shared" si="929"/>
        <v>0</v>
      </c>
      <c r="CL413" s="3"/>
      <c r="CM413" s="384">
        <f t="shared" si="969"/>
        <v>0</v>
      </c>
      <c r="CN413" s="385">
        <f t="shared" si="980"/>
        <v>0</v>
      </c>
      <c r="CO413" s="385">
        <f t="shared" si="1005"/>
        <v>2</v>
      </c>
      <c r="CP413" s="385">
        <f t="shared" si="955"/>
        <v>0</v>
      </c>
      <c r="CQ413" s="385">
        <f t="shared" si="1006"/>
        <v>0</v>
      </c>
      <c r="CR413" s="385">
        <f t="shared" si="1007"/>
        <v>0</v>
      </c>
      <c r="CS413" s="385">
        <f t="shared" si="1008"/>
        <v>0</v>
      </c>
      <c r="CT413" s="385">
        <f t="shared" si="1009"/>
        <v>0</v>
      </c>
      <c r="CU413" s="385">
        <f t="shared" si="1010"/>
        <v>0</v>
      </c>
      <c r="CV413" s="385">
        <f t="shared" si="1011"/>
        <v>0</v>
      </c>
      <c r="CW413" s="385">
        <f t="shared" si="1012"/>
        <v>0</v>
      </c>
      <c r="CX413" s="386">
        <f t="shared" si="1013"/>
        <v>0</v>
      </c>
      <c r="CY413" s="3"/>
      <c r="CZ413" s="586">
        <v>4</v>
      </c>
      <c r="DA413" s="582">
        <v>14</v>
      </c>
      <c r="DB413" s="391">
        <v>16</v>
      </c>
      <c r="DC413" s="576">
        <v>6</v>
      </c>
      <c r="DD413" s="389">
        <v>0</v>
      </c>
      <c r="DE413" s="390">
        <v>0</v>
      </c>
      <c r="DF413" s="390">
        <v>2</v>
      </c>
      <c r="DG413" s="390">
        <v>0</v>
      </c>
      <c r="DH413" s="390">
        <f t="shared" si="981"/>
        <v>0</v>
      </c>
      <c r="DI413" s="390"/>
      <c r="DJ413" s="390"/>
      <c r="DK413" s="390"/>
      <c r="DL413" s="390"/>
      <c r="DM413" s="390"/>
      <c r="DN413" s="390"/>
      <c r="DO413" s="390"/>
      <c r="DP413" s="391">
        <f t="shared" si="982"/>
        <v>2</v>
      </c>
      <c r="DQ413" s="376"/>
      <c r="DR413" s="376"/>
      <c r="DS413" s="385">
        <v>4</v>
      </c>
      <c r="DT413" s="385">
        <v>2</v>
      </c>
      <c r="DU413" s="385">
        <v>1529</v>
      </c>
      <c r="DV413" s="385" t="s">
        <v>2620</v>
      </c>
      <c r="DW413" s="385">
        <v>75</v>
      </c>
      <c r="DX413" s="385" t="s">
        <v>2696</v>
      </c>
      <c r="DY413" s="385">
        <v>0</v>
      </c>
      <c r="DZ413" s="14">
        <v>319437</v>
      </c>
      <c r="EA413" s="426"/>
      <c r="EB413" s="398">
        <v>20</v>
      </c>
      <c r="EC413" s="398" t="s">
        <v>1369</v>
      </c>
      <c r="ED413" s="398" t="s">
        <v>1370</v>
      </c>
      <c r="EF413" s="601" t="str">
        <f t="shared" si="983"/>
        <v>ok</v>
      </c>
      <c r="EG413" s="597">
        <f t="shared" si="984"/>
        <v>0</v>
      </c>
      <c r="EI413" s="605">
        <f t="shared" si="964"/>
        <v>2</v>
      </c>
    </row>
    <row r="414" spans="1:139" s="372" customFormat="1" ht="16.149999999999999" hidden="1" customHeight="1">
      <c r="A414" s="573" t="s">
        <v>1246</v>
      </c>
      <c r="B414" s="407" t="s">
        <v>1942</v>
      </c>
      <c r="C414" s="407" t="s">
        <v>1942</v>
      </c>
      <c r="D414" s="393" t="s">
        <v>51</v>
      </c>
      <c r="E414" s="393" t="s">
        <v>1943</v>
      </c>
      <c r="F414" s="393" t="s">
        <v>1944</v>
      </c>
      <c r="G414" s="395">
        <v>104</v>
      </c>
      <c r="H414" s="393" t="s">
        <v>1946</v>
      </c>
      <c r="I414" s="393" t="s">
        <v>759</v>
      </c>
      <c r="J414" s="393" t="s">
        <v>1945</v>
      </c>
      <c r="K414" s="608" t="s">
        <v>2148</v>
      </c>
      <c r="L414" s="608" t="s">
        <v>2130</v>
      </c>
      <c r="M414" s="609" t="s">
        <v>2612</v>
      </c>
      <c r="N414" s="392"/>
      <c r="O414" s="408">
        <v>3</v>
      </c>
      <c r="P414" s="14">
        <v>212980</v>
      </c>
      <c r="Q414" s="14">
        <v>212980</v>
      </c>
      <c r="R414" s="576">
        <v>10</v>
      </c>
      <c r="S414" s="391">
        <v>2</v>
      </c>
      <c r="T414" s="382">
        <v>0</v>
      </c>
      <c r="U414" s="382">
        <v>0</v>
      </c>
      <c r="V414" s="423">
        <v>2</v>
      </c>
      <c r="W414" s="1882">
        <v>0</v>
      </c>
      <c r="X414" s="382">
        <f t="shared" si="986"/>
        <v>2</v>
      </c>
      <c r="Y414" s="423">
        <v>0</v>
      </c>
      <c r="Z414" s="1882">
        <v>1</v>
      </c>
      <c r="AA414" s="382">
        <f t="shared" si="970"/>
        <v>1</v>
      </c>
      <c r="AB414" s="423">
        <v>0</v>
      </c>
      <c r="AC414" s="1882">
        <v>1</v>
      </c>
      <c r="AD414" s="569">
        <v>1.875</v>
      </c>
      <c r="AE414" s="569">
        <v>1.875</v>
      </c>
      <c r="AF414" s="382">
        <f t="shared" si="987"/>
        <v>0</v>
      </c>
      <c r="AG414" s="382">
        <f t="shared" si="988"/>
        <v>0</v>
      </c>
      <c r="AH414" s="382">
        <f t="shared" si="989"/>
        <v>0</v>
      </c>
      <c r="AI414" s="382">
        <f t="shared" si="990"/>
        <v>0</v>
      </c>
      <c r="AJ414" s="382">
        <f t="shared" si="991"/>
        <v>0</v>
      </c>
      <c r="AK414" s="382">
        <f t="shared" si="992"/>
        <v>0</v>
      </c>
      <c r="AL414" s="382">
        <f t="shared" si="993"/>
        <v>0.875</v>
      </c>
      <c r="AM414" s="382">
        <f t="shared" si="994"/>
        <v>1.875</v>
      </c>
      <c r="AN414" s="453">
        <f t="shared" si="995"/>
        <v>1.875</v>
      </c>
      <c r="AO414" s="457">
        <f t="shared" si="996"/>
        <v>0</v>
      </c>
      <c r="AP414" s="455">
        <f t="shared" si="997"/>
        <v>0</v>
      </c>
      <c r="AQ414" s="383">
        <f t="shared" si="998"/>
        <v>0</v>
      </c>
      <c r="AR414" s="383">
        <f t="shared" si="999"/>
        <v>0</v>
      </c>
      <c r="AS414" s="383">
        <f t="shared" si="1000"/>
        <v>0</v>
      </c>
      <c r="AT414" s="383">
        <f t="shared" si="1001"/>
        <v>0</v>
      </c>
      <c r="AU414" s="383">
        <f t="shared" si="1002"/>
        <v>1</v>
      </c>
      <c r="AV414" s="383">
        <f t="shared" si="1003"/>
        <v>1</v>
      </c>
      <c r="AW414" s="383">
        <f t="shared" si="1004"/>
        <v>1</v>
      </c>
      <c r="AX414" s="383">
        <f t="shared" si="971"/>
        <v>3</v>
      </c>
      <c r="AY414" s="383">
        <v>0</v>
      </c>
      <c r="AZ414" s="383">
        <f t="shared" si="985"/>
        <v>0</v>
      </c>
      <c r="BA414" s="382">
        <f t="shared" si="972"/>
        <v>0</v>
      </c>
      <c r="BB414" s="423">
        <v>1</v>
      </c>
      <c r="BC414" s="506">
        <f t="shared" si="965"/>
        <v>0</v>
      </c>
      <c r="BD414" s="382">
        <f t="shared" si="966"/>
        <v>1</v>
      </c>
      <c r="BE414" s="453">
        <f t="shared" si="967"/>
        <v>1</v>
      </c>
      <c r="BF414" s="382">
        <f t="shared" si="973"/>
        <v>-3</v>
      </c>
      <c r="BG414" s="1882">
        <v>0</v>
      </c>
      <c r="BH414" s="1882">
        <v>1</v>
      </c>
      <c r="BI414" s="1882">
        <v>0</v>
      </c>
      <c r="BJ414" s="1882">
        <v>0</v>
      </c>
      <c r="BK414" s="1882">
        <v>0</v>
      </c>
      <c r="BL414" s="1882">
        <v>0</v>
      </c>
      <c r="BM414" s="1882">
        <v>0</v>
      </c>
      <c r="BN414" s="1882">
        <v>0</v>
      </c>
      <c r="BO414" s="1882">
        <v>0</v>
      </c>
      <c r="BP414" s="1882">
        <v>1</v>
      </c>
      <c r="BQ414" s="1882">
        <v>1</v>
      </c>
      <c r="BR414" s="1882">
        <v>1</v>
      </c>
      <c r="BS414" s="1882">
        <v>1</v>
      </c>
      <c r="BT414" s="16"/>
      <c r="BU414" s="387">
        <f t="shared" si="974"/>
        <v>0</v>
      </c>
      <c r="BV414" s="382">
        <f t="shared" si="975"/>
        <v>0</v>
      </c>
      <c r="BW414" s="388">
        <f t="shared" si="976"/>
        <v>1</v>
      </c>
      <c r="BX414" s="3"/>
      <c r="BY414" s="387">
        <f t="shared" si="968"/>
        <v>0</v>
      </c>
      <c r="BZ414" s="382">
        <f t="shared" si="977"/>
        <v>2</v>
      </c>
      <c r="CA414" s="382">
        <f t="shared" si="978"/>
        <v>1</v>
      </c>
      <c r="CB414" s="382">
        <f t="shared" si="979"/>
        <v>0</v>
      </c>
      <c r="CC414" s="382">
        <f t="shared" si="921"/>
        <v>1</v>
      </c>
      <c r="CD414" s="382">
        <f t="shared" si="922"/>
        <v>0</v>
      </c>
      <c r="CE414" s="382">
        <f t="shared" si="923"/>
        <v>0</v>
      </c>
      <c r="CF414" s="382">
        <f t="shared" si="924"/>
        <v>0</v>
      </c>
      <c r="CG414" s="382">
        <f t="shared" si="925"/>
        <v>0</v>
      </c>
      <c r="CH414" s="382">
        <f t="shared" si="926"/>
        <v>0</v>
      </c>
      <c r="CI414" s="382">
        <f t="shared" si="927"/>
        <v>0</v>
      </c>
      <c r="CJ414" s="382">
        <f t="shared" si="928"/>
        <v>1</v>
      </c>
      <c r="CK414" s="388">
        <f t="shared" si="929"/>
        <v>2</v>
      </c>
      <c r="CL414" s="3"/>
      <c r="CM414" s="384">
        <f t="shared" si="969"/>
        <v>2</v>
      </c>
      <c r="CN414" s="385">
        <f t="shared" si="980"/>
        <v>0</v>
      </c>
      <c r="CO414" s="385">
        <f t="shared" si="1005"/>
        <v>0</v>
      </c>
      <c r="CP414" s="385">
        <f t="shared" si="955"/>
        <v>1</v>
      </c>
      <c r="CQ414" s="385">
        <f t="shared" si="1006"/>
        <v>0</v>
      </c>
      <c r="CR414" s="385">
        <f t="shared" si="1007"/>
        <v>0</v>
      </c>
      <c r="CS414" s="385">
        <f t="shared" si="1008"/>
        <v>0</v>
      </c>
      <c r="CT414" s="385">
        <f t="shared" si="1009"/>
        <v>0</v>
      </c>
      <c r="CU414" s="385">
        <f t="shared" si="1010"/>
        <v>0</v>
      </c>
      <c r="CV414" s="385">
        <f t="shared" si="1011"/>
        <v>0</v>
      </c>
      <c r="CW414" s="385">
        <f t="shared" si="1012"/>
        <v>1</v>
      </c>
      <c r="CX414" s="386">
        <f t="shared" si="1013"/>
        <v>1</v>
      </c>
      <c r="CY414" s="3"/>
      <c r="CZ414" s="586"/>
      <c r="DA414" s="582"/>
      <c r="DB414" s="391">
        <v>0</v>
      </c>
      <c r="DC414" s="576">
        <v>10</v>
      </c>
      <c r="DD414" s="389">
        <v>0</v>
      </c>
      <c r="DE414" s="390">
        <v>2</v>
      </c>
      <c r="DF414" s="390">
        <v>0</v>
      </c>
      <c r="DG414" s="390">
        <v>0</v>
      </c>
      <c r="DH414" s="390">
        <f t="shared" si="981"/>
        <v>0</v>
      </c>
      <c r="DI414" s="390"/>
      <c r="DJ414" s="390"/>
      <c r="DK414" s="390"/>
      <c r="DL414" s="390"/>
      <c r="DM414" s="390"/>
      <c r="DN414" s="390"/>
      <c r="DO414" s="390"/>
      <c r="DP414" s="391">
        <f t="shared" si="982"/>
        <v>2</v>
      </c>
      <c r="DQ414" s="376"/>
      <c r="DR414" s="376"/>
      <c r="DS414" s="385">
        <v>4</v>
      </c>
      <c r="DT414" s="385">
        <v>3</v>
      </c>
      <c r="DU414" s="385">
        <v>1668</v>
      </c>
      <c r="DV414" s="385" t="s">
        <v>2620</v>
      </c>
      <c r="DW414" s="385">
        <v>74</v>
      </c>
      <c r="DX414" s="385" t="s">
        <v>2697</v>
      </c>
      <c r="DY414" s="385">
        <v>0</v>
      </c>
      <c r="DZ414" s="14">
        <v>212980</v>
      </c>
      <c r="EA414" s="426"/>
      <c r="EB414" s="398">
        <v>20</v>
      </c>
      <c r="EC414" s="398" t="s">
        <v>1369</v>
      </c>
      <c r="ED414" s="398" t="s">
        <v>1370</v>
      </c>
      <c r="EF414" s="601" t="str">
        <f t="shared" si="983"/>
        <v>ok</v>
      </c>
      <c r="EG414" s="597">
        <f t="shared" si="984"/>
        <v>0</v>
      </c>
      <c r="EI414" s="605">
        <f t="shared" si="964"/>
        <v>3</v>
      </c>
    </row>
    <row r="415" spans="1:139" s="372" customFormat="1" ht="16.149999999999999" hidden="1" customHeight="1">
      <c r="A415" s="573" t="s">
        <v>1246</v>
      </c>
      <c r="B415" s="407" t="s">
        <v>1997</v>
      </c>
      <c r="C415" s="407" t="s">
        <v>1997</v>
      </c>
      <c r="D415" s="393" t="s">
        <v>51</v>
      </c>
      <c r="E415" s="393" t="s">
        <v>2000</v>
      </c>
      <c r="F415" s="393" t="s">
        <v>2001</v>
      </c>
      <c r="G415" s="395" t="s">
        <v>1698</v>
      </c>
      <c r="H415" s="393" t="s">
        <v>47</v>
      </c>
      <c r="I415" s="393" t="s">
        <v>759</v>
      </c>
      <c r="J415" s="393" t="s">
        <v>131</v>
      </c>
      <c r="K415" s="608">
        <v>0</v>
      </c>
      <c r="L415" s="608" t="s">
        <v>2130</v>
      </c>
      <c r="M415" s="609" t="s">
        <v>2612</v>
      </c>
      <c r="N415" s="392">
        <v>45561</v>
      </c>
      <c r="O415" s="408">
        <v>3</v>
      </c>
      <c r="P415" s="14">
        <v>377277</v>
      </c>
      <c r="Q415" s="14">
        <v>377277</v>
      </c>
      <c r="R415" s="576">
        <v>2</v>
      </c>
      <c r="S415" s="391">
        <v>5</v>
      </c>
      <c r="T415" s="382">
        <v>0</v>
      </c>
      <c r="U415" s="382">
        <v>1</v>
      </c>
      <c r="V415" s="423">
        <v>0</v>
      </c>
      <c r="W415" s="1882">
        <v>0</v>
      </c>
      <c r="X415" s="382">
        <f t="shared" si="986"/>
        <v>1</v>
      </c>
      <c r="Y415" s="423">
        <v>0</v>
      </c>
      <c r="Z415" s="1882">
        <v>1</v>
      </c>
      <c r="AA415" s="382">
        <f t="shared" si="970"/>
        <v>0</v>
      </c>
      <c r="AB415" s="423">
        <v>3</v>
      </c>
      <c r="AC415" s="1882">
        <v>1</v>
      </c>
      <c r="AD415" s="569">
        <v>1.875</v>
      </c>
      <c r="AE415" s="569">
        <v>1.875</v>
      </c>
      <c r="AF415" s="382">
        <f t="shared" si="987"/>
        <v>0.875</v>
      </c>
      <c r="AG415" s="382">
        <f t="shared" si="988"/>
        <v>1</v>
      </c>
      <c r="AH415" s="382">
        <f t="shared" si="989"/>
        <v>0</v>
      </c>
      <c r="AI415" s="382">
        <f t="shared" si="990"/>
        <v>0</v>
      </c>
      <c r="AJ415" s="382">
        <f t="shared" si="991"/>
        <v>0.875</v>
      </c>
      <c r="AK415" s="382">
        <f t="shared" si="992"/>
        <v>1</v>
      </c>
      <c r="AL415" s="382">
        <f t="shared" si="993"/>
        <v>0.875</v>
      </c>
      <c r="AM415" s="382">
        <f t="shared" si="994"/>
        <v>1.875</v>
      </c>
      <c r="AN415" s="453">
        <f t="shared" si="995"/>
        <v>1.875</v>
      </c>
      <c r="AO415" s="457">
        <f t="shared" si="996"/>
        <v>0</v>
      </c>
      <c r="AP415" s="455">
        <f t="shared" si="997"/>
        <v>0</v>
      </c>
      <c r="AQ415" s="383">
        <f t="shared" si="998"/>
        <v>0</v>
      </c>
      <c r="AR415" s="383">
        <f t="shared" si="999"/>
        <v>0</v>
      </c>
      <c r="AS415" s="383">
        <f t="shared" si="1000"/>
        <v>1</v>
      </c>
      <c r="AT415" s="383">
        <f t="shared" si="1001"/>
        <v>0</v>
      </c>
      <c r="AU415" s="383">
        <f t="shared" si="1002"/>
        <v>1</v>
      </c>
      <c r="AV415" s="383">
        <f t="shared" si="1003"/>
        <v>1</v>
      </c>
      <c r="AW415" s="383">
        <f t="shared" si="1004"/>
        <v>1</v>
      </c>
      <c r="AX415" s="383">
        <f t="shared" si="971"/>
        <v>26</v>
      </c>
      <c r="AY415" s="383">
        <v>0</v>
      </c>
      <c r="AZ415" s="383">
        <f t="shared" si="985"/>
        <v>0</v>
      </c>
      <c r="BA415" s="382">
        <f t="shared" si="972"/>
        <v>2</v>
      </c>
      <c r="BB415" s="423">
        <v>22</v>
      </c>
      <c r="BC415" s="506">
        <f t="shared" si="965"/>
        <v>0</v>
      </c>
      <c r="BD415" s="382">
        <f t="shared" si="966"/>
        <v>1</v>
      </c>
      <c r="BE415" s="453">
        <f t="shared" si="967"/>
        <v>1</v>
      </c>
      <c r="BF415" s="382">
        <f t="shared" si="973"/>
        <v>-24</v>
      </c>
      <c r="BG415" s="1882">
        <v>22</v>
      </c>
      <c r="BH415" s="1882">
        <v>1</v>
      </c>
      <c r="BI415" s="1882">
        <v>0</v>
      </c>
      <c r="BJ415" s="1882">
        <v>1</v>
      </c>
      <c r="BK415" s="1882">
        <v>0</v>
      </c>
      <c r="BL415" s="1882">
        <v>0</v>
      </c>
      <c r="BM415" s="1882">
        <v>0</v>
      </c>
      <c r="BN415" s="1882">
        <v>1</v>
      </c>
      <c r="BO415" s="1882">
        <v>0</v>
      </c>
      <c r="BP415" s="1882">
        <v>1</v>
      </c>
      <c r="BQ415" s="1882">
        <v>1</v>
      </c>
      <c r="BR415" s="1882">
        <v>1</v>
      </c>
      <c r="BS415" s="1882">
        <v>1</v>
      </c>
      <c r="BT415" s="13"/>
      <c r="BU415" s="384">
        <f t="shared" si="974"/>
        <v>2</v>
      </c>
      <c r="BV415" s="385">
        <f t="shared" si="975"/>
        <v>1</v>
      </c>
      <c r="BW415" s="386">
        <f t="shared" si="976"/>
        <v>0</v>
      </c>
      <c r="BX415" s="3"/>
      <c r="BY415" s="387">
        <f t="shared" si="968"/>
        <v>1</v>
      </c>
      <c r="BZ415" s="382">
        <f t="shared" si="977"/>
        <v>1</v>
      </c>
      <c r="CA415" s="382">
        <f t="shared" si="978"/>
        <v>0</v>
      </c>
      <c r="CB415" s="382">
        <f t="shared" si="979"/>
        <v>2</v>
      </c>
      <c r="CC415" s="382">
        <f t="shared" si="921"/>
        <v>2</v>
      </c>
      <c r="CD415" s="382">
        <f t="shared" si="922"/>
        <v>1</v>
      </c>
      <c r="CE415" s="382">
        <f t="shared" si="923"/>
        <v>1</v>
      </c>
      <c r="CF415" s="382">
        <f t="shared" si="924"/>
        <v>0</v>
      </c>
      <c r="CG415" s="382">
        <f t="shared" si="925"/>
        <v>0</v>
      </c>
      <c r="CH415" s="382">
        <f t="shared" si="926"/>
        <v>1</v>
      </c>
      <c r="CI415" s="382">
        <f t="shared" si="927"/>
        <v>1</v>
      </c>
      <c r="CJ415" s="382">
        <f t="shared" si="928"/>
        <v>1</v>
      </c>
      <c r="CK415" s="388">
        <f t="shared" si="929"/>
        <v>2</v>
      </c>
      <c r="CL415" s="3"/>
      <c r="CM415" s="384">
        <f t="shared" si="969"/>
        <v>0</v>
      </c>
      <c r="CN415" s="385">
        <f t="shared" si="980"/>
        <v>0</v>
      </c>
      <c r="CO415" s="385">
        <f t="shared" si="1005"/>
        <v>3</v>
      </c>
      <c r="CP415" s="385">
        <f t="shared" si="955"/>
        <v>22</v>
      </c>
      <c r="CQ415" s="385">
        <f t="shared" si="1006"/>
        <v>0</v>
      </c>
      <c r="CR415" s="385">
        <f t="shared" si="1007"/>
        <v>0</v>
      </c>
      <c r="CS415" s="385">
        <f t="shared" si="1008"/>
        <v>0</v>
      </c>
      <c r="CT415" s="385">
        <f t="shared" si="1009"/>
        <v>0</v>
      </c>
      <c r="CU415" s="385">
        <f t="shared" si="1010"/>
        <v>1</v>
      </c>
      <c r="CV415" s="385">
        <f t="shared" si="1011"/>
        <v>0</v>
      </c>
      <c r="CW415" s="385">
        <f t="shared" si="1012"/>
        <v>1</v>
      </c>
      <c r="CX415" s="386">
        <f t="shared" si="1013"/>
        <v>1</v>
      </c>
      <c r="CY415" s="3"/>
      <c r="CZ415" s="586"/>
      <c r="DA415" s="582"/>
      <c r="DB415" s="391">
        <v>0</v>
      </c>
      <c r="DC415" s="576">
        <v>2</v>
      </c>
      <c r="DD415" s="389">
        <v>0</v>
      </c>
      <c r="DE415" s="390">
        <v>5</v>
      </c>
      <c r="DF415" s="390">
        <v>0</v>
      </c>
      <c r="DG415" s="390">
        <v>0</v>
      </c>
      <c r="DH415" s="390">
        <f t="shared" si="981"/>
        <v>0</v>
      </c>
      <c r="DI415" s="390"/>
      <c r="DJ415" s="390"/>
      <c r="DK415" s="390"/>
      <c r="DL415" s="390"/>
      <c r="DM415" s="390"/>
      <c r="DN415" s="390"/>
      <c r="DO415" s="390"/>
      <c r="DP415" s="391">
        <f t="shared" si="982"/>
        <v>5</v>
      </c>
      <c r="DQ415" s="376"/>
      <c r="DR415" s="376"/>
      <c r="DS415" s="385">
        <v>4</v>
      </c>
      <c r="DT415" s="385">
        <v>1</v>
      </c>
      <c r="DU415" s="385">
        <v>1696</v>
      </c>
      <c r="DV415" s="385" t="s">
        <v>2620</v>
      </c>
      <c r="DW415" s="385">
        <v>75</v>
      </c>
      <c r="DX415" s="385" t="s">
        <v>2696</v>
      </c>
      <c r="DY415" s="385">
        <v>0</v>
      </c>
      <c r="DZ415" s="14">
        <v>377277</v>
      </c>
      <c r="EA415" s="426"/>
      <c r="EB415" s="398">
        <v>23</v>
      </c>
      <c r="EC415" s="398" t="s">
        <v>1369</v>
      </c>
      <c r="ED415" s="398" t="s">
        <v>1370</v>
      </c>
      <c r="EF415" s="601" t="str">
        <f t="shared" si="983"/>
        <v>ok</v>
      </c>
      <c r="EG415" s="597">
        <f t="shared" si="984"/>
        <v>0</v>
      </c>
      <c r="EI415" s="605">
        <f t="shared" si="964"/>
        <v>26</v>
      </c>
    </row>
    <row r="416" spans="1:139" s="372" customFormat="1" ht="16.149999999999999" hidden="1" customHeight="1">
      <c r="A416" s="573" t="s">
        <v>2170</v>
      </c>
      <c r="B416" s="407" t="s">
        <v>2167</v>
      </c>
      <c r="C416" s="407" t="s">
        <v>2167</v>
      </c>
      <c r="D416" s="393" t="s">
        <v>51</v>
      </c>
      <c r="E416" s="393" t="s">
        <v>2169</v>
      </c>
      <c r="F416" s="393" t="s">
        <v>2172</v>
      </c>
      <c r="G416" s="395">
        <v>108</v>
      </c>
      <c r="H416" s="393" t="s">
        <v>47</v>
      </c>
      <c r="I416" s="393" t="s">
        <v>759</v>
      </c>
      <c r="J416" s="393" t="s">
        <v>2173</v>
      </c>
      <c r="K416" s="608" t="s">
        <v>2148</v>
      </c>
      <c r="L416" s="608" t="s">
        <v>2130</v>
      </c>
      <c r="M416" s="609" t="s">
        <v>2612</v>
      </c>
      <c r="N416" s="392">
        <v>45734</v>
      </c>
      <c r="O416" s="408">
        <v>3</v>
      </c>
      <c r="P416" s="14">
        <v>371823</v>
      </c>
      <c r="Q416" s="14">
        <v>371823</v>
      </c>
      <c r="R416" s="576">
        <v>0</v>
      </c>
      <c r="S416" s="391">
        <v>28</v>
      </c>
      <c r="T416" s="382">
        <v>0</v>
      </c>
      <c r="U416" s="382">
        <v>4</v>
      </c>
      <c r="V416" s="423">
        <v>0</v>
      </c>
      <c r="W416" s="1882">
        <v>1</v>
      </c>
      <c r="X416" s="382">
        <f t="shared" si="986"/>
        <v>3</v>
      </c>
      <c r="Y416" s="423">
        <v>0</v>
      </c>
      <c r="Z416" s="1882">
        <v>0</v>
      </c>
      <c r="AA416" s="382">
        <f t="shared" si="970"/>
        <v>3</v>
      </c>
      <c r="AB416" s="423">
        <v>0</v>
      </c>
      <c r="AC416" s="1882">
        <v>2</v>
      </c>
      <c r="AD416" s="569">
        <v>1.875</v>
      </c>
      <c r="AE416" s="569">
        <v>1.875</v>
      </c>
      <c r="AF416" s="382">
        <f t="shared" si="987"/>
        <v>0</v>
      </c>
      <c r="AG416" s="382">
        <f t="shared" si="988"/>
        <v>0</v>
      </c>
      <c r="AH416" s="382">
        <f t="shared" si="989"/>
        <v>0</v>
      </c>
      <c r="AI416" s="382">
        <f t="shared" si="990"/>
        <v>0</v>
      </c>
      <c r="AJ416" s="382">
        <f t="shared" si="991"/>
        <v>0.875</v>
      </c>
      <c r="AK416" s="382">
        <f t="shared" si="992"/>
        <v>1</v>
      </c>
      <c r="AL416" s="382">
        <f t="shared" si="993"/>
        <v>43.75</v>
      </c>
      <c r="AM416" s="382">
        <f t="shared" si="994"/>
        <v>50.875</v>
      </c>
      <c r="AN416" s="453">
        <f t="shared" si="995"/>
        <v>1.875</v>
      </c>
      <c r="AO416" s="457">
        <f t="shared" si="996"/>
        <v>0</v>
      </c>
      <c r="AP416" s="455">
        <f t="shared" si="997"/>
        <v>0</v>
      </c>
      <c r="AQ416" s="383">
        <f t="shared" si="998"/>
        <v>0</v>
      </c>
      <c r="AR416" s="383">
        <f t="shared" si="999"/>
        <v>0</v>
      </c>
      <c r="AS416" s="383">
        <f t="shared" si="1000"/>
        <v>0</v>
      </c>
      <c r="AT416" s="383">
        <f t="shared" si="1001"/>
        <v>0</v>
      </c>
      <c r="AU416" s="383">
        <f t="shared" si="1002"/>
        <v>44</v>
      </c>
      <c r="AV416" s="383">
        <f t="shared" si="1003"/>
        <v>7</v>
      </c>
      <c r="AW416" s="383">
        <f t="shared" si="1004"/>
        <v>1</v>
      </c>
      <c r="AX416" s="383">
        <f t="shared" si="971"/>
        <v>6</v>
      </c>
      <c r="AY416" s="383">
        <v>0</v>
      </c>
      <c r="AZ416" s="383">
        <f t="shared" si="985"/>
        <v>0</v>
      </c>
      <c r="BA416" s="382">
        <f t="shared" si="972"/>
        <v>1</v>
      </c>
      <c r="BB416" s="423">
        <v>2</v>
      </c>
      <c r="BC416" s="506">
        <f t="shared" si="965"/>
        <v>1</v>
      </c>
      <c r="BD416" s="382">
        <f t="shared" si="966"/>
        <v>0</v>
      </c>
      <c r="BE416" s="453">
        <f t="shared" si="967"/>
        <v>2</v>
      </c>
      <c r="BF416" s="382">
        <f t="shared" si="973"/>
        <v>-1</v>
      </c>
      <c r="BG416" s="1882">
        <v>2</v>
      </c>
      <c r="BH416" s="1882">
        <v>0</v>
      </c>
      <c r="BI416" s="1882">
        <v>0</v>
      </c>
      <c r="BJ416" s="1882">
        <v>0</v>
      </c>
      <c r="BK416" s="1882">
        <v>0</v>
      </c>
      <c r="BL416" s="1882">
        <v>0</v>
      </c>
      <c r="BM416" s="1882">
        <v>0</v>
      </c>
      <c r="BN416" s="1882">
        <v>1</v>
      </c>
      <c r="BO416" s="1882">
        <v>0</v>
      </c>
      <c r="BP416" s="1882">
        <v>50</v>
      </c>
      <c r="BQ416" s="1882">
        <v>1</v>
      </c>
      <c r="BR416" s="1882">
        <v>1</v>
      </c>
      <c r="BS416" s="1882">
        <v>1</v>
      </c>
      <c r="BT416" s="13"/>
      <c r="BU416" s="384">
        <f t="shared" si="974"/>
        <v>4</v>
      </c>
      <c r="BV416" s="385">
        <f t="shared" si="975"/>
        <v>2.5</v>
      </c>
      <c r="BW416" s="386">
        <f t="shared" si="976"/>
        <v>1.5</v>
      </c>
      <c r="BX416" s="3"/>
      <c r="BY416" s="387">
        <f t="shared" si="968"/>
        <v>4</v>
      </c>
      <c r="BZ416" s="382">
        <f t="shared" si="977"/>
        <v>3</v>
      </c>
      <c r="CA416" s="382">
        <f t="shared" si="978"/>
        <v>3</v>
      </c>
      <c r="CB416" s="382">
        <f t="shared" si="979"/>
        <v>1</v>
      </c>
      <c r="CC416" s="382">
        <f t="shared" si="921"/>
        <v>1</v>
      </c>
      <c r="CD416" s="382">
        <f t="shared" si="922"/>
        <v>1</v>
      </c>
      <c r="CE416" s="382">
        <f t="shared" si="923"/>
        <v>1</v>
      </c>
      <c r="CF416" s="382">
        <f t="shared" si="924"/>
        <v>1</v>
      </c>
      <c r="CG416" s="382">
        <f t="shared" si="925"/>
        <v>1</v>
      </c>
      <c r="CH416" s="382">
        <f t="shared" si="926"/>
        <v>1</v>
      </c>
      <c r="CI416" s="382">
        <f t="shared" si="927"/>
        <v>1</v>
      </c>
      <c r="CJ416" s="382">
        <f t="shared" si="928"/>
        <v>44</v>
      </c>
      <c r="CK416" s="388">
        <f t="shared" si="929"/>
        <v>51</v>
      </c>
      <c r="CL416" s="3"/>
      <c r="CM416" s="384">
        <f t="shared" si="969"/>
        <v>0</v>
      </c>
      <c r="CN416" s="385">
        <f t="shared" si="980"/>
        <v>0</v>
      </c>
      <c r="CO416" s="385">
        <f t="shared" si="1005"/>
        <v>0</v>
      </c>
      <c r="CP416" s="385">
        <f t="shared" si="955"/>
        <v>2</v>
      </c>
      <c r="CQ416" s="385">
        <f t="shared" si="1006"/>
        <v>0</v>
      </c>
      <c r="CR416" s="385">
        <f t="shared" si="1007"/>
        <v>0</v>
      </c>
      <c r="CS416" s="385">
        <f t="shared" si="1008"/>
        <v>0</v>
      </c>
      <c r="CT416" s="385">
        <f t="shared" si="1009"/>
        <v>0</v>
      </c>
      <c r="CU416" s="385">
        <f t="shared" si="1010"/>
        <v>0</v>
      </c>
      <c r="CV416" s="385">
        <f t="shared" si="1011"/>
        <v>0</v>
      </c>
      <c r="CW416" s="385">
        <f t="shared" si="1012"/>
        <v>44</v>
      </c>
      <c r="CX416" s="386">
        <f t="shared" si="1013"/>
        <v>7</v>
      </c>
      <c r="CY416" s="3"/>
      <c r="CZ416" s="586"/>
      <c r="DA416" s="582"/>
      <c r="DB416" s="391"/>
      <c r="DC416" s="576">
        <v>0</v>
      </c>
      <c r="DD416" s="389">
        <v>0</v>
      </c>
      <c r="DE416" s="390">
        <v>0</v>
      </c>
      <c r="DF416" s="390">
        <v>0</v>
      </c>
      <c r="DG416" s="390">
        <v>28</v>
      </c>
      <c r="DH416" s="390">
        <f t="shared" si="981"/>
        <v>0</v>
      </c>
      <c r="DI416" s="390"/>
      <c r="DJ416" s="390"/>
      <c r="DK416" s="390"/>
      <c r="DL416" s="390"/>
      <c r="DM416" s="390"/>
      <c r="DN416" s="390"/>
      <c r="DO416" s="390"/>
      <c r="DP416" s="391">
        <f t="shared" si="982"/>
        <v>28</v>
      </c>
      <c r="DQ416" s="376"/>
      <c r="DR416" s="376"/>
      <c r="DS416" s="385">
        <v>4</v>
      </c>
      <c r="DT416" s="385">
        <v>3</v>
      </c>
      <c r="DU416" s="385">
        <v>1869</v>
      </c>
      <c r="DV416" s="385" t="s">
        <v>2620</v>
      </c>
      <c r="DW416" s="385">
        <v>75</v>
      </c>
      <c r="DX416" s="385" t="s">
        <v>2696</v>
      </c>
      <c r="DY416" s="385">
        <v>0</v>
      </c>
      <c r="DZ416" s="14">
        <v>371823</v>
      </c>
      <c r="EA416" s="426"/>
      <c r="EB416" s="398">
        <v>21</v>
      </c>
      <c r="EC416" s="398" t="s">
        <v>2177</v>
      </c>
      <c r="ED416" s="398" t="s">
        <v>1370</v>
      </c>
      <c r="EF416" s="601">
        <f t="shared" si="983"/>
        <v>120</v>
      </c>
      <c r="EG416" s="597">
        <f t="shared" si="984"/>
        <v>1</v>
      </c>
      <c r="EI416" s="605">
        <f t="shared" si="964"/>
        <v>6</v>
      </c>
    </row>
    <row r="417" spans="1:139" s="372" customFormat="1" ht="16.149999999999999" hidden="1" customHeight="1">
      <c r="A417" s="573" t="s">
        <v>1246</v>
      </c>
      <c r="B417" s="407" t="s">
        <v>2280</v>
      </c>
      <c r="C417" s="407" t="s">
        <v>2280</v>
      </c>
      <c r="D417" s="393" t="s">
        <v>51</v>
      </c>
      <c r="E417" s="393" t="s">
        <v>2169</v>
      </c>
      <c r="F417" s="393" t="s">
        <v>2282</v>
      </c>
      <c r="G417" s="395">
        <v>108</v>
      </c>
      <c r="H417" s="393" t="s">
        <v>47</v>
      </c>
      <c r="I417" s="393" t="s">
        <v>759</v>
      </c>
      <c r="J417" s="393" t="s">
        <v>2284</v>
      </c>
      <c r="K417" s="393" t="s">
        <v>2283</v>
      </c>
      <c r="L417" s="393"/>
      <c r="M417" s="396">
        <v>45951</v>
      </c>
      <c r="N417" s="392"/>
      <c r="O417" s="408">
        <v>3</v>
      </c>
      <c r="P417" s="14">
        <v>284519</v>
      </c>
      <c r="Q417" s="14">
        <v>284519</v>
      </c>
      <c r="R417" s="576">
        <v>0</v>
      </c>
      <c r="S417" s="391">
        <v>8</v>
      </c>
      <c r="T417" s="382">
        <v>0</v>
      </c>
      <c r="U417" s="382">
        <v>42</v>
      </c>
      <c r="V417" s="423">
        <v>0</v>
      </c>
      <c r="W417" s="1882">
        <v>10</v>
      </c>
      <c r="X417" s="382">
        <f t="shared" si="986"/>
        <v>32</v>
      </c>
      <c r="Y417" s="423">
        <v>0</v>
      </c>
      <c r="Z417" s="1882">
        <v>10</v>
      </c>
      <c r="AA417" s="382">
        <f t="shared" si="970"/>
        <v>22</v>
      </c>
      <c r="AB417" s="423">
        <v>0</v>
      </c>
      <c r="AC417" s="1882">
        <v>0</v>
      </c>
      <c r="AD417" s="569">
        <v>1.875</v>
      </c>
      <c r="AE417" s="569">
        <v>1.875</v>
      </c>
      <c r="AF417" s="382">
        <f t="shared" si="987"/>
        <v>10</v>
      </c>
      <c r="AG417" s="382">
        <f t="shared" si="988"/>
        <v>0</v>
      </c>
      <c r="AH417" s="382">
        <f t="shared" si="989"/>
        <v>0</v>
      </c>
      <c r="AI417" s="382">
        <f t="shared" si="990"/>
        <v>0</v>
      </c>
      <c r="AJ417" s="382">
        <f t="shared" si="991"/>
        <v>8.75</v>
      </c>
      <c r="AK417" s="382">
        <f t="shared" si="992"/>
        <v>10</v>
      </c>
      <c r="AL417" s="382">
        <f t="shared" si="993"/>
        <v>8.75</v>
      </c>
      <c r="AM417" s="382">
        <f t="shared" si="994"/>
        <v>19.625</v>
      </c>
      <c r="AN417" s="453">
        <f t="shared" si="995"/>
        <v>21.5</v>
      </c>
      <c r="AO417" s="457">
        <f t="shared" si="996"/>
        <v>0</v>
      </c>
      <c r="AP417" s="455">
        <f t="shared" si="997"/>
        <v>0</v>
      </c>
      <c r="AQ417" s="383">
        <f t="shared" si="998"/>
        <v>0</v>
      </c>
      <c r="AR417" s="383">
        <f t="shared" si="999"/>
        <v>0</v>
      </c>
      <c r="AS417" s="383">
        <f t="shared" si="1000"/>
        <v>9</v>
      </c>
      <c r="AT417" s="383">
        <f t="shared" si="1001"/>
        <v>1</v>
      </c>
      <c r="AU417" s="383">
        <f t="shared" si="1002"/>
        <v>9</v>
      </c>
      <c r="AV417" s="383">
        <f t="shared" si="1003"/>
        <v>11</v>
      </c>
      <c r="AW417" s="383">
        <f t="shared" si="1004"/>
        <v>12</v>
      </c>
      <c r="AX417" s="383">
        <f t="shared" si="971"/>
        <v>42</v>
      </c>
      <c r="AY417" s="383">
        <v>0</v>
      </c>
      <c r="AZ417" s="383">
        <f t="shared" si="985"/>
        <v>0</v>
      </c>
      <c r="BA417" s="382">
        <f t="shared" si="972"/>
        <v>22</v>
      </c>
      <c r="BB417" s="423">
        <v>0</v>
      </c>
      <c r="BC417" s="506">
        <f t="shared" si="965"/>
        <v>10</v>
      </c>
      <c r="BD417" s="382">
        <f t="shared" si="966"/>
        <v>10</v>
      </c>
      <c r="BE417" s="453">
        <f t="shared" si="967"/>
        <v>0</v>
      </c>
      <c r="BF417" s="382">
        <f t="shared" si="973"/>
        <v>0</v>
      </c>
      <c r="BG417" s="1882">
        <v>0</v>
      </c>
      <c r="BH417" s="1882">
        <v>12</v>
      </c>
      <c r="BI417" s="1882">
        <v>10</v>
      </c>
      <c r="BJ417" s="1882">
        <v>0</v>
      </c>
      <c r="BK417" s="1882">
        <v>0</v>
      </c>
      <c r="BL417" s="1882">
        <v>0</v>
      </c>
      <c r="BM417" s="1882">
        <v>0</v>
      </c>
      <c r="BN417" s="1882">
        <v>10</v>
      </c>
      <c r="BO417" s="1882">
        <v>0</v>
      </c>
      <c r="BP417" s="1882">
        <v>10</v>
      </c>
      <c r="BQ417" s="1882">
        <v>11</v>
      </c>
      <c r="BR417" s="1882">
        <v>12</v>
      </c>
      <c r="BS417" s="1882">
        <v>13</v>
      </c>
      <c r="BT417" s="13"/>
      <c r="BU417" s="384">
        <f t="shared" si="974"/>
        <v>6.3</v>
      </c>
      <c r="BV417" s="385">
        <f t="shared" si="975"/>
        <v>9.6</v>
      </c>
      <c r="BW417" s="386">
        <f t="shared" si="976"/>
        <v>5.5</v>
      </c>
      <c r="BX417" s="3"/>
      <c r="BY417" s="387">
        <f t="shared" si="968"/>
        <v>42</v>
      </c>
      <c r="BZ417" s="382">
        <f t="shared" si="977"/>
        <v>32</v>
      </c>
      <c r="CA417" s="382">
        <f t="shared" si="978"/>
        <v>22</v>
      </c>
      <c r="CB417" s="382">
        <f t="shared" si="979"/>
        <v>22</v>
      </c>
      <c r="CC417" s="382">
        <f t="shared" si="921"/>
        <v>22</v>
      </c>
      <c r="CD417" s="382">
        <f t="shared" si="922"/>
        <v>10</v>
      </c>
      <c r="CE417" s="382">
        <f t="shared" si="923"/>
        <v>0</v>
      </c>
      <c r="CF417" s="382">
        <f t="shared" si="924"/>
        <v>0</v>
      </c>
      <c r="CG417" s="382">
        <f t="shared" si="925"/>
        <v>0</v>
      </c>
      <c r="CH417" s="382">
        <f t="shared" si="926"/>
        <v>9</v>
      </c>
      <c r="CI417" s="382">
        <f t="shared" si="927"/>
        <v>10</v>
      </c>
      <c r="CJ417" s="382">
        <f t="shared" si="928"/>
        <v>9</v>
      </c>
      <c r="CK417" s="388">
        <f t="shared" si="929"/>
        <v>20</v>
      </c>
      <c r="CL417" s="3"/>
      <c r="CM417" s="384">
        <f t="shared" si="969"/>
        <v>0</v>
      </c>
      <c r="CN417" s="385">
        <f t="shared" si="980"/>
        <v>0</v>
      </c>
      <c r="CO417" s="385">
        <f t="shared" si="1005"/>
        <v>0</v>
      </c>
      <c r="CP417" s="385">
        <f t="shared" si="955"/>
        <v>0</v>
      </c>
      <c r="CQ417" s="385">
        <f t="shared" si="1006"/>
        <v>0</v>
      </c>
      <c r="CR417" s="385">
        <f t="shared" si="1007"/>
        <v>0</v>
      </c>
      <c r="CS417" s="385">
        <f t="shared" si="1008"/>
        <v>0</v>
      </c>
      <c r="CT417" s="385">
        <f t="shared" si="1009"/>
        <v>0</v>
      </c>
      <c r="CU417" s="385">
        <f t="shared" si="1010"/>
        <v>9</v>
      </c>
      <c r="CV417" s="385">
        <f t="shared" si="1011"/>
        <v>1</v>
      </c>
      <c r="CW417" s="385">
        <f t="shared" si="1012"/>
        <v>9</v>
      </c>
      <c r="CX417" s="386">
        <f t="shared" si="1013"/>
        <v>11</v>
      </c>
      <c r="CY417" s="3"/>
      <c r="CZ417" s="586"/>
      <c r="DA417" s="582"/>
      <c r="DB417" s="391"/>
      <c r="DC417" s="576">
        <v>0</v>
      </c>
      <c r="DD417" s="389">
        <v>0</v>
      </c>
      <c r="DE417" s="390">
        <v>0</v>
      </c>
      <c r="DF417" s="390">
        <v>0</v>
      </c>
      <c r="DG417" s="390">
        <v>8</v>
      </c>
      <c r="DH417" s="390">
        <f t="shared" si="981"/>
        <v>0</v>
      </c>
      <c r="DI417" s="390"/>
      <c r="DJ417" s="390"/>
      <c r="DK417" s="390"/>
      <c r="DL417" s="390"/>
      <c r="DM417" s="390"/>
      <c r="DN417" s="390"/>
      <c r="DO417" s="390"/>
      <c r="DP417" s="391">
        <f t="shared" si="982"/>
        <v>8</v>
      </c>
      <c r="DQ417" s="376"/>
      <c r="DR417" s="376"/>
      <c r="DS417" s="385">
        <v>3</v>
      </c>
      <c r="DT417" s="385">
        <v>2</v>
      </c>
      <c r="DU417" s="385">
        <v>1722</v>
      </c>
      <c r="DV417" s="385" t="s">
        <v>2620</v>
      </c>
      <c r="DW417" s="385">
        <v>75</v>
      </c>
      <c r="DX417" s="385" t="s">
        <v>2696</v>
      </c>
      <c r="DY417" s="385">
        <v>0</v>
      </c>
      <c r="DZ417" s="14">
        <v>284519</v>
      </c>
      <c r="EA417" s="426"/>
      <c r="EB417" s="398">
        <v>21</v>
      </c>
      <c r="EC417" s="398" t="s">
        <v>1369</v>
      </c>
      <c r="ED417" s="398" t="s">
        <v>1370</v>
      </c>
      <c r="EF417" s="601">
        <f t="shared" si="983"/>
        <v>126</v>
      </c>
      <c r="EG417" s="597">
        <f t="shared" si="984"/>
        <v>10</v>
      </c>
      <c r="EI417" s="605">
        <f t="shared" si="964"/>
        <v>42</v>
      </c>
    </row>
    <row r="418" spans="1:139" s="372" customFormat="1" ht="16.149999999999999" hidden="1" customHeight="1">
      <c r="A418" s="573" t="s">
        <v>1246</v>
      </c>
      <c r="B418" s="407" t="s">
        <v>1845</v>
      </c>
      <c r="C418" s="407" t="s">
        <v>1845</v>
      </c>
      <c r="D418" s="393" t="s">
        <v>51</v>
      </c>
      <c r="E418" s="393" t="s">
        <v>1853</v>
      </c>
      <c r="F418" s="393" t="s">
        <v>2004</v>
      </c>
      <c r="G418" s="395">
        <v>111</v>
      </c>
      <c r="H418" s="393" t="s">
        <v>47</v>
      </c>
      <c r="I418" s="393" t="s">
        <v>759</v>
      </c>
      <c r="J418" s="393" t="s">
        <v>131</v>
      </c>
      <c r="K418" s="608">
        <v>0</v>
      </c>
      <c r="L418" s="608" t="s">
        <v>2130</v>
      </c>
      <c r="M418" s="609" t="s">
        <v>2612</v>
      </c>
      <c r="N418" s="392">
        <v>45299</v>
      </c>
      <c r="O418" s="408">
        <v>3</v>
      </c>
      <c r="P418" s="14">
        <v>254819</v>
      </c>
      <c r="Q418" s="14">
        <v>254819</v>
      </c>
      <c r="R418" s="576">
        <v>10</v>
      </c>
      <c r="S418" s="391">
        <v>0</v>
      </c>
      <c r="T418" s="382">
        <v>0</v>
      </c>
      <c r="U418" s="382">
        <v>0</v>
      </c>
      <c r="V418" s="423">
        <v>0</v>
      </c>
      <c r="W418" s="1882">
        <v>0</v>
      </c>
      <c r="X418" s="382">
        <f t="shared" si="986"/>
        <v>0</v>
      </c>
      <c r="Y418" s="423">
        <v>0</v>
      </c>
      <c r="Z418" s="1882">
        <v>0</v>
      </c>
      <c r="AA418" s="382">
        <f t="shared" si="970"/>
        <v>0</v>
      </c>
      <c r="AB418" s="423">
        <v>6</v>
      </c>
      <c r="AC418" s="1882">
        <v>2</v>
      </c>
      <c r="AD418" s="569">
        <v>1.875</v>
      </c>
      <c r="AE418" s="569">
        <v>1.875</v>
      </c>
      <c r="AF418" s="382">
        <f t="shared" si="987"/>
        <v>0</v>
      </c>
      <c r="AG418" s="382">
        <f t="shared" si="988"/>
        <v>0</v>
      </c>
      <c r="AH418" s="382">
        <f t="shared" si="989"/>
        <v>0</v>
      </c>
      <c r="AI418" s="382">
        <f t="shared" si="990"/>
        <v>0</v>
      </c>
      <c r="AJ418" s="382">
        <f t="shared" si="991"/>
        <v>3.5</v>
      </c>
      <c r="AK418" s="382">
        <f t="shared" si="992"/>
        <v>4</v>
      </c>
      <c r="AL418" s="382">
        <f t="shared" si="993"/>
        <v>0</v>
      </c>
      <c r="AM418" s="382">
        <f t="shared" si="994"/>
        <v>0</v>
      </c>
      <c r="AN418" s="453">
        <f t="shared" si="995"/>
        <v>0</v>
      </c>
      <c r="AO418" s="457">
        <f t="shared" si="996"/>
        <v>0</v>
      </c>
      <c r="AP418" s="455">
        <f t="shared" si="997"/>
        <v>0</v>
      </c>
      <c r="AQ418" s="383">
        <f t="shared" si="998"/>
        <v>0</v>
      </c>
      <c r="AR418" s="383">
        <f t="shared" si="999"/>
        <v>0</v>
      </c>
      <c r="AS418" s="383">
        <f t="shared" si="1000"/>
        <v>2</v>
      </c>
      <c r="AT418" s="383">
        <f t="shared" si="1001"/>
        <v>0</v>
      </c>
      <c r="AU418" s="383">
        <f t="shared" si="1002"/>
        <v>0</v>
      </c>
      <c r="AV418" s="383">
        <f t="shared" si="1003"/>
        <v>0</v>
      </c>
      <c r="AW418" s="383">
        <f t="shared" si="1004"/>
        <v>0</v>
      </c>
      <c r="AX418" s="383">
        <f t="shared" si="971"/>
        <v>6</v>
      </c>
      <c r="AY418" s="383">
        <v>0</v>
      </c>
      <c r="AZ418" s="383">
        <f t="shared" si="985"/>
        <v>0</v>
      </c>
      <c r="BA418" s="382">
        <f t="shared" si="972"/>
        <v>4</v>
      </c>
      <c r="BB418" s="423">
        <v>0</v>
      </c>
      <c r="BC418" s="506">
        <f t="shared" si="965"/>
        <v>0</v>
      </c>
      <c r="BD418" s="382">
        <f t="shared" si="966"/>
        <v>0</v>
      </c>
      <c r="BE418" s="453">
        <f t="shared" si="967"/>
        <v>2</v>
      </c>
      <c r="BF418" s="382">
        <f t="shared" si="973"/>
        <v>-4</v>
      </c>
      <c r="BG418" s="1882">
        <v>2</v>
      </c>
      <c r="BH418" s="1882">
        <v>0</v>
      </c>
      <c r="BI418" s="1882">
        <v>0</v>
      </c>
      <c r="BJ418" s="1882">
        <v>0</v>
      </c>
      <c r="BK418" s="1882">
        <v>0</v>
      </c>
      <c r="BL418" s="1882">
        <v>0</v>
      </c>
      <c r="BM418" s="1882">
        <v>0</v>
      </c>
      <c r="BN418" s="1882">
        <v>4</v>
      </c>
      <c r="BO418" s="1882">
        <v>0</v>
      </c>
      <c r="BP418" s="1882">
        <v>0</v>
      </c>
      <c r="BQ418" s="1882">
        <v>0</v>
      </c>
      <c r="BR418" s="1882">
        <v>0</v>
      </c>
      <c r="BS418" s="1882">
        <v>0</v>
      </c>
      <c r="BT418" s="13"/>
      <c r="BU418" s="384">
        <f t="shared" si="974"/>
        <v>0</v>
      </c>
      <c r="BV418" s="385">
        <f t="shared" si="975"/>
        <v>0</v>
      </c>
      <c r="BW418" s="386">
        <f t="shared" si="976"/>
        <v>0</v>
      </c>
      <c r="BX418" s="3"/>
      <c r="BY418" s="387">
        <f t="shared" si="968"/>
        <v>0</v>
      </c>
      <c r="BZ418" s="382">
        <f t="shared" si="977"/>
        <v>0</v>
      </c>
      <c r="CA418" s="382">
        <f t="shared" si="978"/>
        <v>0</v>
      </c>
      <c r="CB418" s="382">
        <f t="shared" si="979"/>
        <v>4</v>
      </c>
      <c r="CC418" s="382">
        <f t="shared" si="921"/>
        <v>2</v>
      </c>
      <c r="CD418" s="382">
        <f t="shared" si="922"/>
        <v>2</v>
      </c>
      <c r="CE418" s="382">
        <f t="shared" si="923"/>
        <v>2</v>
      </c>
      <c r="CF418" s="382">
        <f t="shared" si="924"/>
        <v>2</v>
      </c>
      <c r="CG418" s="382">
        <f t="shared" si="925"/>
        <v>2</v>
      </c>
      <c r="CH418" s="382">
        <f t="shared" si="926"/>
        <v>4</v>
      </c>
      <c r="CI418" s="382">
        <f t="shared" si="927"/>
        <v>4</v>
      </c>
      <c r="CJ418" s="382">
        <f t="shared" si="928"/>
        <v>0</v>
      </c>
      <c r="CK418" s="388">
        <f t="shared" si="929"/>
        <v>0</v>
      </c>
      <c r="CL418" s="3"/>
      <c r="CM418" s="384">
        <f t="shared" si="969"/>
        <v>0</v>
      </c>
      <c r="CN418" s="385">
        <f t="shared" si="980"/>
        <v>0</v>
      </c>
      <c r="CO418" s="385">
        <f t="shared" si="1005"/>
        <v>6</v>
      </c>
      <c r="CP418" s="385">
        <f t="shared" si="955"/>
        <v>0</v>
      </c>
      <c r="CQ418" s="385">
        <f t="shared" si="1006"/>
        <v>0</v>
      </c>
      <c r="CR418" s="385">
        <f t="shared" si="1007"/>
        <v>0</v>
      </c>
      <c r="CS418" s="385">
        <f t="shared" si="1008"/>
        <v>0</v>
      </c>
      <c r="CT418" s="385">
        <f t="shared" si="1009"/>
        <v>0</v>
      </c>
      <c r="CU418" s="385">
        <f t="shared" si="1010"/>
        <v>2</v>
      </c>
      <c r="CV418" s="385">
        <f t="shared" si="1011"/>
        <v>0</v>
      </c>
      <c r="CW418" s="385">
        <f t="shared" si="1012"/>
        <v>0</v>
      </c>
      <c r="CX418" s="386">
        <f t="shared" si="1013"/>
        <v>0</v>
      </c>
      <c r="CY418" s="3"/>
      <c r="CZ418" s="586"/>
      <c r="DA418" s="582"/>
      <c r="DB418" s="391">
        <v>0</v>
      </c>
      <c r="DC418" s="576">
        <v>10</v>
      </c>
      <c r="DD418" s="389">
        <v>0</v>
      </c>
      <c r="DE418" s="390">
        <v>0</v>
      </c>
      <c r="DF418" s="390">
        <v>0</v>
      </c>
      <c r="DG418" s="390">
        <v>0</v>
      </c>
      <c r="DH418" s="390">
        <f t="shared" si="981"/>
        <v>0</v>
      </c>
      <c r="DI418" s="390"/>
      <c r="DJ418" s="390"/>
      <c r="DK418" s="390"/>
      <c r="DL418" s="390"/>
      <c r="DM418" s="390"/>
      <c r="DN418" s="390"/>
      <c r="DO418" s="390"/>
      <c r="DP418" s="391">
        <f t="shared" si="982"/>
        <v>0</v>
      </c>
      <c r="DQ418" s="376"/>
      <c r="DR418" s="376"/>
      <c r="DS418" s="385">
        <v>4</v>
      </c>
      <c r="DT418" s="385">
        <v>3</v>
      </c>
      <c r="DU418" s="385">
        <v>1745</v>
      </c>
      <c r="DV418" s="385" t="s">
        <v>2620</v>
      </c>
      <c r="DW418" s="385">
        <v>75</v>
      </c>
      <c r="DX418" s="385" t="s">
        <v>2696</v>
      </c>
      <c r="DY418" s="385">
        <v>0</v>
      </c>
      <c r="DZ418" s="14">
        <v>254819</v>
      </c>
      <c r="EA418" s="426"/>
      <c r="EB418" s="398">
        <v>21</v>
      </c>
      <c r="EC418" s="398" t="s">
        <v>1862</v>
      </c>
      <c r="ED418" s="398" t="s">
        <v>1370</v>
      </c>
      <c r="EF418" s="601" t="str">
        <f t="shared" si="983"/>
        <v>ok</v>
      </c>
      <c r="EG418" s="597">
        <f t="shared" si="984"/>
        <v>0</v>
      </c>
      <c r="EI418" s="605">
        <f t="shared" si="964"/>
        <v>6</v>
      </c>
    </row>
    <row r="419" spans="1:139" s="372" customFormat="1" ht="16.149999999999999" hidden="1" customHeight="1">
      <c r="A419" s="573" t="s">
        <v>1861</v>
      </c>
      <c r="B419" s="407" t="s">
        <v>1846</v>
      </c>
      <c r="C419" s="407" t="s">
        <v>1846</v>
      </c>
      <c r="D419" s="393" t="s">
        <v>51</v>
      </c>
      <c r="E419" s="393" t="s">
        <v>1856</v>
      </c>
      <c r="F419" s="393" t="s">
        <v>2004</v>
      </c>
      <c r="G419" s="395">
        <v>111</v>
      </c>
      <c r="H419" s="393" t="s">
        <v>47</v>
      </c>
      <c r="I419" s="393" t="s">
        <v>759</v>
      </c>
      <c r="J419" s="393" t="s">
        <v>131</v>
      </c>
      <c r="K419" s="608" t="s">
        <v>2148</v>
      </c>
      <c r="L419" s="608" t="s">
        <v>2130</v>
      </c>
      <c r="M419" s="609" t="s">
        <v>2612</v>
      </c>
      <c r="N419" s="392">
        <v>45299</v>
      </c>
      <c r="O419" s="408">
        <v>3</v>
      </c>
      <c r="P419" s="14">
        <v>250576</v>
      </c>
      <c r="Q419" s="14">
        <v>250576</v>
      </c>
      <c r="R419" s="576">
        <v>7</v>
      </c>
      <c r="S419" s="391">
        <v>0</v>
      </c>
      <c r="T419" s="382">
        <v>0</v>
      </c>
      <c r="U419" s="382">
        <v>7</v>
      </c>
      <c r="V419" s="423">
        <v>1</v>
      </c>
      <c r="W419" s="1882">
        <v>1</v>
      </c>
      <c r="X419" s="382">
        <f t="shared" si="986"/>
        <v>7</v>
      </c>
      <c r="Y419" s="423">
        <v>0</v>
      </c>
      <c r="Z419" s="1882">
        <v>1</v>
      </c>
      <c r="AA419" s="382">
        <f t="shared" si="970"/>
        <v>6</v>
      </c>
      <c r="AB419" s="423">
        <v>0</v>
      </c>
      <c r="AC419" s="1882">
        <v>1</v>
      </c>
      <c r="AD419" s="569">
        <v>1.875</v>
      </c>
      <c r="AE419" s="569">
        <v>1.875</v>
      </c>
      <c r="AF419" s="382">
        <f t="shared" si="987"/>
        <v>2.875</v>
      </c>
      <c r="AG419" s="382">
        <f t="shared" si="988"/>
        <v>1</v>
      </c>
      <c r="AH419" s="382">
        <f t="shared" si="989"/>
        <v>0.875</v>
      </c>
      <c r="AI419" s="382">
        <f t="shared" si="990"/>
        <v>1.875</v>
      </c>
      <c r="AJ419" s="382">
        <f t="shared" si="991"/>
        <v>2.75</v>
      </c>
      <c r="AK419" s="382">
        <f t="shared" si="992"/>
        <v>2.875</v>
      </c>
      <c r="AL419" s="382">
        <f t="shared" si="993"/>
        <v>1.875</v>
      </c>
      <c r="AM419" s="382">
        <f t="shared" si="994"/>
        <v>1.875</v>
      </c>
      <c r="AN419" s="453">
        <f t="shared" si="995"/>
        <v>1.875</v>
      </c>
      <c r="AO419" s="457">
        <f t="shared" si="996"/>
        <v>0</v>
      </c>
      <c r="AP419" s="455">
        <f t="shared" si="997"/>
        <v>0</v>
      </c>
      <c r="AQ419" s="383">
        <f t="shared" si="998"/>
        <v>1</v>
      </c>
      <c r="AR419" s="383">
        <f t="shared" si="999"/>
        <v>1</v>
      </c>
      <c r="AS419" s="383">
        <f t="shared" si="1000"/>
        <v>2</v>
      </c>
      <c r="AT419" s="383">
        <f t="shared" si="1001"/>
        <v>1</v>
      </c>
      <c r="AU419" s="383">
        <f t="shared" si="1002"/>
        <v>1</v>
      </c>
      <c r="AV419" s="383">
        <f t="shared" si="1003"/>
        <v>1</v>
      </c>
      <c r="AW419" s="383">
        <f t="shared" si="1004"/>
        <v>1</v>
      </c>
      <c r="AX419" s="383">
        <f t="shared" si="971"/>
        <v>8</v>
      </c>
      <c r="AY419" s="383">
        <v>0</v>
      </c>
      <c r="AZ419" s="383">
        <f t="shared" si="985"/>
        <v>0</v>
      </c>
      <c r="BA419" s="382">
        <f t="shared" si="972"/>
        <v>5</v>
      </c>
      <c r="BB419" s="423">
        <v>0</v>
      </c>
      <c r="BC419" s="506">
        <f t="shared" si="965"/>
        <v>1</v>
      </c>
      <c r="BD419" s="382">
        <f t="shared" si="966"/>
        <v>1</v>
      </c>
      <c r="BE419" s="453">
        <f t="shared" si="967"/>
        <v>1</v>
      </c>
      <c r="BF419" s="382">
        <f t="shared" si="973"/>
        <v>0</v>
      </c>
      <c r="BG419" s="1882">
        <v>1</v>
      </c>
      <c r="BH419" s="1882">
        <v>1</v>
      </c>
      <c r="BI419" s="1882">
        <v>2</v>
      </c>
      <c r="BJ419" s="1882">
        <v>1</v>
      </c>
      <c r="BK419" s="1882">
        <v>0</v>
      </c>
      <c r="BL419" s="1882">
        <v>1</v>
      </c>
      <c r="BM419" s="1882">
        <v>1</v>
      </c>
      <c r="BN419" s="1882">
        <v>2</v>
      </c>
      <c r="BO419" s="1882">
        <v>1</v>
      </c>
      <c r="BP419" s="1882">
        <v>1</v>
      </c>
      <c r="BQ419" s="1882">
        <v>1</v>
      </c>
      <c r="BR419" s="1882">
        <v>1</v>
      </c>
      <c r="BS419" s="1882">
        <v>1</v>
      </c>
      <c r="BT419" s="13"/>
      <c r="BU419" s="384">
        <f t="shared" si="974"/>
        <v>7</v>
      </c>
      <c r="BV419" s="385">
        <f t="shared" si="975"/>
        <v>7</v>
      </c>
      <c r="BW419" s="386">
        <f t="shared" si="976"/>
        <v>6</v>
      </c>
      <c r="BX419" s="3"/>
      <c r="BY419" s="387">
        <f t="shared" si="968"/>
        <v>7</v>
      </c>
      <c r="BZ419" s="382">
        <f t="shared" si="977"/>
        <v>7</v>
      </c>
      <c r="CA419" s="382">
        <f t="shared" si="978"/>
        <v>6</v>
      </c>
      <c r="CB419" s="382">
        <f t="shared" si="979"/>
        <v>5</v>
      </c>
      <c r="CC419" s="382">
        <f t="shared" si="921"/>
        <v>4</v>
      </c>
      <c r="CD419" s="382">
        <f t="shared" si="922"/>
        <v>3</v>
      </c>
      <c r="CE419" s="382">
        <f t="shared" si="923"/>
        <v>1</v>
      </c>
      <c r="CF419" s="382">
        <f t="shared" si="924"/>
        <v>1</v>
      </c>
      <c r="CG419" s="382">
        <f t="shared" si="925"/>
        <v>2</v>
      </c>
      <c r="CH419" s="382">
        <f t="shared" si="926"/>
        <v>3</v>
      </c>
      <c r="CI419" s="382">
        <f t="shared" si="927"/>
        <v>3</v>
      </c>
      <c r="CJ419" s="382">
        <f t="shared" si="928"/>
        <v>2</v>
      </c>
      <c r="CK419" s="388">
        <f t="shared" si="929"/>
        <v>2</v>
      </c>
      <c r="CL419" s="3"/>
      <c r="CM419" s="384">
        <f t="shared" si="969"/>
        <v>1</v>
      </c>
      <c r="CN419" s="385">
        <f t="shared" si="980"/>
        <v>0</v>
      </c>
      <c r="CO419" s="385">
        <f t="shared" si="1005"/>
        <v>0</v>
      </c>
      <c r="CP419" s="385">
        <f t="shared" si="955"/>
        <v>0</v>
      </c>
      <c r="CQ419" s="385">
        <f t="shared" si="1006"/>
        <v>0</v>
      </c>
      <c r="CR419" s="385">
        <f t="shared" si="1007"/>
        <v>0</v>
      </c>
      <c r="CS419" s="385">
        <f t="shared" si="1008"/>
        <v>1</v>
      </c>
      <c r="CT419" s="385">
        <f t="shared" si="1009"/>
        <v>1</v>
      </c>
      <c r="CU419" s="385">
        <f t="shared" si="1010"/>
        <v>2</v>
      </c>
      <c r="CV419" s="385">
        <f t="shared" si="1011"/>
        <v>1</v>
      </c>
      <c r="CW419" s="385">
        <f t="shared" si="1012"/>
        <v>1</v>
      </c>
      <c r="CX419" s="386">
        <f t="shared" si="1013"/>
        <v>1</v>
      </c>
      <c r="CY419" s="3"/>
      <c r="CZ419" s="586"/>
      <c r="DA419" s="582"/>
      <c r="DB419" s="391">
        <v>0</v>
      </c>
      <c r="DC419" s="576">
        <v>7</v>
      </c>
      <c r="DD419" s="389">
        <v>0</v>
      </c>
      <c r="DE419" s="390">
        <v>0</v>
      </c>
      <c r="DF419" s="390">
        <v>0</v>
      </c>
      <c r="DG419" s="390">
        <v>0</v>
      </c>
      <c r="DH419" s="390">
        <f t="shared" si="981"/>
        <v>0</v>
      </c>
      <c r="DI419" s="390"/>
      <c r="DJ419" s="390"/>
      <c r="DK419" s="390"/>
      <c r="DL419" s="390"/>
      <c r="DM419" s="390"/>
      <c r="DN419" s="390"/>
      <c r="DO419" s="390"/>
      <c r="DP419" s="391">
        <f t="shared" si="982"/>
        <v>0</v>
      </c>
      <c r="DQ419" s="376"/>
      <c r="DR419" s="376"/>
      <c r="DS419" s="385">
        <v>3</v>
      </c>
      <c r="DT419" s="385">
        <v>3</v>
      </c>
      <c r="DU419" s="385">
        <v>1751</v>
      </c>
      <c r="DV419" s="385" t="s">
        <v>2620</v>
      </c>
      <c r="DW419" s="385">
        <v>75</v>
      </c>
      <c r="DX419" s="385" t="s">
        <v>2696</v>
      </c>
      <c r="DY419" s="385">
        <v>0</v>
      </c>
      <c r="DZ419" s="14">
        <v>250576</v>
      </c>
      <c r="EA419" s="426"/>
      <c r="EB419" s="398">
        <v>21</v>
      </c>
      <c r="EC419" s="398" t="s">
        <v>1863</v>
      </c>
      <c r="ED419" s="398" t="s">
        <v>1370</v>
      </c>
      <c r="EF419" s="601">
        <f t="shared" si="983"/>
        <v>210</v>
      </c>
      <c r="EG419" s="597">
        <f t="shared" si="984"/>
        <v>1</v>
      </c>
      <c r="EI419" s="605">
        <f t="shared" si="964"/>
        <v>8</v>
      </c>
    </row>
    <row r="420" spans="1:139" s="372" customFormat="1" ht="16.149999999999999" hidden="1" customHeight="1">
      <c r="A420" s="573" t="s">
        <v>1861</v>
      </c>
      <c r="B420" s="407" t="s">
        <v>1847</v>
      </c>
      <c r="C420" s="407" t="s">
        <v>1847</v>
      </c>
      <c r="D420" s="393" t="s">
        <v>51</v>
      </c>
      <c r="E420" s="393" t="s">
        <v>1857</v>
      </c>
      <c r="F420" s="393" t="s">
        <v>2004</v>
      </c>
      <c r="G420" s="395">
        <v>108</v>
      </c>
      <c r="H420" s="393" t="s">
        <v>47</v>
      </c>
      <c r="I420" s="393" t="s">
        <v>759</v>
      </c>
      <c r="J420" s="393" t="s">
        <v>131</v>
      </c>
      <c r="K420" s="608" t="s">
        <v>2148</v>
      </c>
      <c r="L420" s="608" t="s">
        <v>2130</v>
      </c>
      <c r="M420" s="609" t="s">
        <v>2612</v>
      </c>
      <c r="N420" s="392">
        <v>45299</v>
      </c>
      <c r="O420" s="408">
        <v>3</v>
      </c>
      <c r="P420" s="14">
        <v>259535</v>
      </c>
      <c r="Q420" s="14">
        <v>259535</v>
      </c>
      <c r="R420" s="576">
        <v>16</v>
      </c>
      <c r="S420" s="391">
        <v>8</v>
      </c>
      <c r="T420" s="382">
        <v>0</v>
      </c>
      <c r="U420" s="382">
        <v>0</v>
      </c>
      <c r="V420" s="423">
        <v>0</v>
      </c>
      <c r="W420" s="1882">
        <v>0</v>
      </c>
      <c r="X420" s="382">
        <f t="shared" si="986"/>
        <v>0</v>
      </c>
      <c r="Y420" s="423">
        <v>4</v>
      </c>
      <c r="Z420" s="1882">
        <v>2</v>
      </c>
      <c r="AA420" s="382">
        <f t="shared" si="970"/>
        <v>2</v>
      </c>
      <c r="AB420" s="423">
        <v>0</v>
      </c>
      <c r="AC420" s="1882">
        <v>1</v>
      </c>
      <c r="AD420" s="569">
        <v>1.875</v>
      </c>
      <c r="AE420" s="569">
        <v>1.875</v>
      </c>
      <c r="AF420" s="382">
        <f t="shared" si="987"/>
        <v>0</v>
      </c>
      <c r="AG420" s="382">
        <f t="shared" si="988"/>
        <v>0</v>
      </c>
      <c r="AH420" s="382">
        <f t="shared" si="989"/>
        <v>0</v>
      </c>
      <c r="AI420" s="382">
        <f t="shared" si="990"/>
        <v>0</v>
      </c>
      <c r="AJ420" s="382">
        <f t="shared" si="991"/>
        <v>0.875</v>
      </c>
      <c r="AK420" s="382">
        <f t="shared" si="992"/>
        <v>1</v>
      </c>
      <c r="AL420" s="382">
        <f t="shared" si="993"/>
        <v>1.75</v>
      </c>
      <c r="AM420" s="382">
        <f t="shared" si="994"/>
        <v>3.75</v>
      </c>
      <c r="AN420" s="453">
        <f t="shared" si="995"/>
        <v>3.75</v>
      </c>
      <c r="AO420" s="457">
        <f t="shared" si="996"/>
        <v>0</v>
      </c>
      <c r="AP420" s="455">
        <f t="shared" si="997"/>
        <v>0</v>
      </c>
      <c r="AQ420" s="383">
        <f t="shared" si="998"/>
        <v>0</v>
      </c>
      <c r="AR420" s="383">
        <f t="shared" si="999"/>
        <v>0</v>
      </c>
      <c r="AS420" s="383">
        <f t="shared" si="1000"/>
        <v>1</v>
      </c>
      <c r="AT420" s="383">
        <f t="shared" si="1001"/>
        <v>0</v>
      </c>
      <c r="AU420" s="383">
        <f t="shared" si="1002"/>
        <v>2</v>
      </c>
      <c r="AV420" s="383">
        <f t="shared" si="1003"/>
        <v>2</v>
      </c>
      <c r="AW420" s="383">
        <f t="shared" si="1004"/>
        <v>2</v>
      </c>
      <c r="AX420" s="383">
        <f t="shared" si="971"/>
        <v>4</v>
      </c>
      <c r="AY420" s="383">
        <v>0</v>
      </c>
      <c r="AZ420" s="383">
        <f t="shared" si="985"/>
        <v>0</v>
      </c>
      <c r="BA420" s="382">
        <f t="shared" si="972"/>
        <v>1</v>
      </c>
      <c r="BB420" s="423">
        <v>0</v>
      </c>
      <c r="BC420" s="506">
        <f t="shared" si="965"/>
        <v>0</v>
      </c>
      <c r="BD420" s="382">
        <f t="shared" si="966"/>
        <v>2</v>
      </c>
      <c r="BE420" s="453">
        <f t="shared" si="967"/>
        <v>1</v>
      </c>
      <c r="BF420" s="382">
        <f t="shared" si="973"/>
        <v>-4</v>
      </c>
      <c r="BG420" s="1882">
        <v>1</v>
      </c>
      <c r="BH420" s="1882">
        <v>0</v>
      </c>
      <c r="BI420" s="1882">
        <v>0</v>
      </c>
      <c r="BJ420" s="1882">
        <v>0</v>
      </c>
      <c r="BK420" s="1882">
        <v>0</v>
      </c>
      <c r="BL420" s="1882">
        <v>0</v>
      </c>
      <c r="BM420" s="1882">
        <v>0</v>
      </c>
      <c r="BN420" s="1882">
        <v>1</v>
      </c>
      <c r="BO420" s="1882">
        <v>0</v>
      </c>
      <c r="BP420" s="1882">
        <v>2</v>
      </c>
      <c r="BQ420" s="1882">
        <v>2</v>
      </c>
      <c r="BR420" s="1882">
        <v>2</v>
      </c>
      <c r="BS420" s="1882">
        <v>2</v>
      </c>
      <c r="BT420" s="13"/>
      <c r="BU420" s="384">
        <f t="shared" si="974"/>
        <v>0</v>
      </c>
      <c r="BV420" s="385">
        <f t="shared" si="975"/>
        <v>0</v>
      </c>
      <c r="BW420" s="386">
        <f t="shared" si="976"/>
        <v>0</v>
      </c>
      <c r="BX420" s="3"/>
      <c r="BY420" s="387">
        <f t="shared" si="968"/>
        <v>0</v>
      </c>
      <c r="BZ420" s="382">
        <f t="shared" si="977"/>
        <v>0</v>
      </c>
      <c r="CA420" s="382">
        <f t="shared" si="978"/>
        <v>2</v>
      </c>
      <c r="CB420" s="382">
        <f t="shared" si="979"/>
        <v>1</v>
      </c>
      <c r="CC420" s="382">
        <f t="shared" si="921"/>
        <v>0</v>
      </c>
      <c r="CD420" s="382">
        <f t="shared" si="922"/>
        <v>0</v>
      </c>
      <c r="CE420" s="382">
        <f t="shared" si="923"/>
        <v>0</v>
      </c>
      <c r="CF420" s="382">
        <f t="shared" si="924"/>
        <v>0</v>
      </c>
      <c r="CG420" s="382">
        <f t="shared" si="925"/>
        <v>0</v>
      </c>
      <c r="CH420" s="382">
        <f t="shared" si="926"/>
        <v>1</v>
      </c>
      <c r="CI420" s="382">
        <f t="shared" si="927"/>
        <v>1</v>
      </c>
      <c r="CJ420" s="382">
        <f t="shared" si="928"/>
        <v>2</v>
      </c>
      <c r="CK420" s="388">
        <f t="shared" si="929"/>
        <v>4</v>
      </c>
      <c r="CL420" s="3"/>
      <c r="CM420" s="384">
        <f t="shared" si="969"/>
        <v>0</v>
      </c>
      <c r="CN420" s="385">
        <f t="shared" si="980"/>
        <v>4</v>
      </c>
      <c r="CO420" s="385">
        <f t="shared" si="1005"/>
        <v>0</v>
      </c>
      <c r="CP420" s="385">
        <f t="shared" si="955"/>
        <v>0</v>
      </c>
      <c r="CQ420" s="385">
        <f t="shared" si="1006"/>
        <v>0</v>
      </c>
      <c r="CR420" s="385">
        <f t="shared" si="1007"/>
        <v>0</v>
      </c>
      <c r="CS420" s="385">
        <f t="shared" si="1008"/>
        <v>0</v>
      </c>
      <c r="CT420" s="385">
        <f t="shared" si="1009"/>
        <v>0</v>
      </c>
      <c r="CU420" s="385">
        <f t="shared" si="1010"/>
        <v>1</v>
      </c>
      <c r="CV420" s="385">
        <f t="shared" si="1011"/>
        <v>0</v>
      </c>
      <c r="CW420" s="385">
        <f t="shared" si="1012"/>
        <v>2</v>
      </c>
      <c r="CX420" s="386">
        <f t="shared" si="1013"/>
        <v>2</v>
      </c>
      <c r="CY420" s="3"/>
      <c r="CZ420" s="586"/>
      <c r="DA420" s="582"/>
      <c r="DB420" s="391">
        <v>0</v>
      </c>
      <c r="DC420" s="576">
        <v>16</v>
      </c>
      <c r="DD420" s="389">
        <v>0</v>
      </c>
      <c r="DE420" s="390">
        <v>8</v>
      </c>
      <c r="DF420" s="390">
        <v>0</v>
      </c>
      <c r="DG420" s="390">
        <v>0</v>
      </c>
      <c r="DH420" s="390">
        <f t="shared" si="981"/>
        <v>0</v>
      </c>
      <c r="DI420" s="390"/>
      <c r="DJ420" s="390"/>
      <c r="DK420" s="390"/>
      <c r="DL420" s="390"/>
      <c r="DM420" s="390"/>
      <c r="DN420" s="390"/>
      <c r="DO420" s="390"/>
      <c r="DP420" s="391">
        <f t="shared" si="982"/>
        <v>8</v>
      </c>
      <c r="DQ420" s="376"/>
      <c r="DR420" s="376"/>
      <c r="DS420" s="385">
        <v>3</v>
      </c>
      <c r="DT420" s="385">
        <v>3</v>
      </c>
      <c r="DU420" s="385">
        <v>1765</v>
      </c>
      <c r="DV420" s="385" t="s">
        <v>2620</v>
      </c>
      <c r="DW420" s="385">
        <v>75</v>
      </c>
      <c r="DX420" s="385" t="s">
        <v>2696</v>
      </c>
      <c r="DY420" s="385">
        <v>0</v>
      </c>
      <c r="DZ420" s="14">
        <v>259535</v>
      </c>
      <c r="EA420" s="426"/>
      <c r="EB420" s="398">
        <v>22</v>
      </c>
      <c r="EC420" s="398" t="s">
        <v>1863</v>
      </c>
      <c r="ED420" s="398" t="s">
        <v>1370</v>
      </c>
      <c r="EF420" s="601" t="str">
        <f t="shared" si="983"/>
        <v>ok</v>
      </c>
      <c r="EG420" s="597">
        <f t="shared" si="984"/>
        <v>0</v>
      </c>
      <c r="EI420" s="605">
        <f t="shared" si="964"/>
        <v>4</v>
      </c>
    </row>
    <row r="421" spans="1:139" s="372" customFormat="1" ht="16.149999999999999" hidden="1" customHeight="1">
      <c r="A421" s="573" t="s">
        <v>1510</v>
      </c>
      <c r="B421" s="407" t="s">
        <v>1460</v>
      </c>
      <c r="C421" s="530" t="s">
        <v>1460</v>
      </c>
      <c r="D421" s="393" t="s">
        <v>51</v>
      </c>
      <c r="E421" s="393" t="s">
        <v>60</v>
      </c>
      <c r="F421" s="393" t="s">
        <v>1458</v>
      </c>
      <c r="G421" s="393">
        <v>95</v>
      </c>
      <c r="H421" s="393" t="s">
        <v>47</v>
      </c>
      <c r="I421" s="393" t="s">
        <v>1459</v>
      </c>
      <c r="J421" s="393" t="s">
        <v>131</v>
      </c>
      <c r="K421" s="393" t="s">
        <v>2147</v>
      </c>
      <c r="L421" s="393" t="s">
        <v>2130</v>
      </c>
      <c r="M421" s="396"/>
      <c r="N421" s="392">
        <v>44781</v>
      </c>
      <c r="O421" s="408">
        <v>3</v>
      </c>
      <c r="P421" s="14">
        <v>192901</v>
      </c>
      <c r="Q421" s="14">
        <v>192901</v>
      </c>
      <c r="R421" s="576">
        <v>502</v>
      </c>
      <c r="S421" s="391">
        <v>191</v>
      </c>
      <c r="T421" s="382">
        <v>35</v>
      </c>
      <c r="U421" s="382">
        <v>117</v>
      </c>
      <c r="V421" s="423">
        <v>6</v>
      </c>
      <c r="W421" s="1882">
        <v>42</v>
      </c>
      <c r="X421" s="382">
        <f t="shared" si="986"/>
        <v>81</v>
      </c>
      <c r="Y421" s="423">
        <v>140</v>
      </c>
      <c r="Z421" s="1882">
        <v>42</v>
      </c>
      <c r="AA421" s="382">
        <f t="shared" si="970"/>
        <v>179</v>
      </c>
      <c r="AB421" s="423">
        <v>60</v>
      </c>
      <c r="AC421" s="1882">
        <v>42</v>
      </c>
      <c r="AD421" s="569">
        <v>1.875</v>
      </c>
      <c r="AE421" s="569">
        <v>1.875</v>
      </c>
      <c r="AF421" s="382">
        <f t="shared" si="987"/>
        <v>127.25</v>
      </c>
      <c r="AG421" s="382">
        <f t="shared" si="988"/>
        <v>93.625</v>
      </c>
      <c r="AH421" s="382">
        <f t="shared" si="989"/>
        <v>55.875</v>
      </c>
      <c r="AI421" s="382">
        <f t="shared" si="990"/>
        <v>67.125</v>
      </c>
      <c r="AJ421" s="382">
        <f t="shared" si="991"/>
        <v>77.5</v>
      </c>
      <c r="AK421" s="382">
        <f t="shared" si="992"/>
        <v>82.5</v>
      </c>
      <c r="AL421" s="382">
        <f t="shared" si="993"/>
        <v>96.5</v>
      </c>
      <c r="AM421" s="382">
        <f t="shared" si="994"/>
        <v>124.75</v>
      </c>
      <c r="AN421" s="453">
        <f t="shared" si="995"/>
        <v>143.125</v>
      </c>
      <c r="AO421" s="457">
        <f t="shared" si="996"/>
        <v>0</v>
      </c>
      <c r="AP421" s="455">
        <f t="shared" si="997"/>
        <v>32</v>
      </c>
      <c r="AQ421" s="383">
        <f t="shared" si="998"/>
        <v>32</v>
      </c>
      <c r="AR421" s="383">
        <f t="shared" si="999"/>
        <v>38</v>
      </c>
      <c r="AS421" s="383">
        <f t="shared" si="1000"/>
        <v>44</v>
      </c>
      <c r="AT421" s="383">
        <f t="shared" si="1001"/>
        <v>44</v>
      </c>
      <c r="AU421" s="383">
        <f t="shared" si="1002"/>
        <v>58</v>
      </c>
      <c r="AV421" s="383">
        <f t="shared" si="1003"/>
        <v>72</v>
      </c>
      <c r="AW421" s="383">
        <f t="shared" si="1004"/>
        <v>78</v>
      </c>
      <c r="AX421" s="383">
        <f t="shared" si="971"/>
        <v>377</v>
      </c>
      <c r="AY421" s="383">
        <v>0</v>
      </c>
      <c r="AZ421" s="383">
        <f t="shared" si="985"/>
        <v>0</v>
      </c>
      <c r="BA421" s="382">
        <f t="shared" si="972"/>
        <v>197</v>
      </c>
      <c r="BB421" s="423">
        <v>54</v>
      </c>
      <c r="BC421" s="506">
        <f t="shared" si="965"/>
        <v>42</v>
      </c>
      <c r="BD421" s="382">
        <f t="shared" si="966"/>
        <v>42</v>
      </c>
      <c r="BE421" s="453">
        <f t="shared" si="967"/>
        <v>42</v>
      </c>
      <c r="BF421" s="382">
        <f t="shared" si="973"/>
        <v>-198</v>
      </c>
      <c r="BG421" s="1882">
        <v>60</v>
      </c>
      <c r="BH421" s="1882">
        <v>63</v>
      </c>
      <c r="BI421" s="1882">
        <v>66</v>
      </c>
      <c r="BJ421" s="1882">
        <v>70</v>
      </c>
      <c r="BK421" s="1882">
        <v>27</v>
      </c>
      <c r="BL421" s="1882">
        <v>33</v>
      </c>
      <c r="BM421" s="1882">
        <v>39</v>
      </c>
      <c r="BN421" s="1882">
        <v>44</v>
      </c>
      <c r="BO421" s="1882">
        <v>44</v>
      </c>
      <c r="BP421" s="1882">
        <v>60</v>
      </c>
      <c r="BQ421" s="1882">
        <v>74</v>
      </c>
      <c r="BR421" s="1882">
        <v>79</v>
      </c>
      <c r="BS421" s="1882">
        <v>85</v>
      </c>
      <c r="BT421" s="13"/>
      <c r="BU421" s="384">
        <f t="shared" si="974"/>
        <v>2.7857142857142856</v>
      </c>
      <c r="BV421" s="385">
        <f t="shared" si="975"/>
        <v>1.9285714285714286</v>
      </c>
      <c r="BW421" s="386">
        <f t="shared" si="976"/>
        <v>3.2545454545454544</v>
      </c>
      <c r="BX421" s="3"/>
      <c r="BY421" s="387">
        <f t="shared" si="968"/>
        <v>117</v>
      </c>
      <c r="BZ421" s="382">
        <f t="shared" si="977"/>
        <v>81</v>
      </c>
      <c r="CA421" s="382">
        <f t="shared" si="978"/>
        <v>179</v>
      </c>
      <c r="CB421" s="382">
        <f t="shared" si="979"/>
        <v>197</v>
      </c>
      <c r="CC421" s="382">
        <f t="shared" si="921"/>
        <v>191</v>
      </c>
      <c r="CD421" s="382">
        <f t="shared" si="922"/>
        <v>128</v>
      </c>
      <c r="CE421" s="382">
        <f t="shared" si="923"/>
        <v>94</v>
      </c>
      <c r="CF421" s="382">
        <f t="shared" si="924"/>
        <v>56</v>
      </c>
      <c r="CG421" s="382">
        <f t="shared" si="925"/>
        <v>67</v>
      </c>
      <c r="CH421" s="382">
        <f t="shared" si="926"/>
        <v>78</v>
      </c>
      <c r="CI421" s="382">
        <f t="shared" si="927"/>
        <v>83</v>
      </c>
      <c r="CJ421" s="382">
        <f t="shared" si="928"/>
        <v>97</v>
      </c>
      <c r="CK421" s="388">
        <f t="shared" si="929"/>
        <v>125</v>
      </c>
      <c r="CL421" s="3"/>
      <c r="CM421" s="384">
        <f t="shared" si="969"/>
        <v>6</v>
      </c>
      <c r="CN421" s="385">
        <f t="shared" si="980"/>
        <v>140</v>
      </c>
      <c r="CO421" s="385">
        <f t="shared" si="1005"/>
        <v>60</v>
      </c>
      <c r="CP421" s="385">
        <f t="shared" si="955"/>
        <v>54</v>
      </c>
      <c r="CQ421" s="385">
        <f t="shared" si="1006"/>
        <v>0</v>
      </c>
      <c r="CR421" s="385">
        <f t="shared" si="1007"/>
        <v>32</v>
      </c>
      <c r="CS421" s="385">
        <f t="shared" si="1008"/>
        <v>32</v>
      </c>
      <c r="CT421" s="385">
        <f t="shared" si="1009"/>
        <v>38</v>
      </c>
      <c r="CU421" s="385">
        <f t="shared" si="1010"/>
        <v>44</v>
      </c>
      <c r="CV421" s="385">
        <f t="shared" si="1011"/>
        <v>44</v>
      </c>
      <c r="CW421" s="385">
        <f t="shared" si="1012"/>
        <v>58</v>
      </c>
      <c r="CX421" s="386">
        <f t="shared" si="1013"/>
        <v>72</v>
      </c>
      <c r="CY421" s="3"/>
      <c r="CZ421" s="586"/>
      <c r="DA421" s="582">
        <v>232</v>
      </c>
      <c r="DB421" s="391">
        <v>376</v>
      </c>
      <c r="DC421" s="576">
        <v>502</v>
      </c>
      <c r="DD421" s="389">
        <v>25</v>
      </c>
      <c r="DE421" s="390">
        <v>37</v>
      </c>
      <c r="DF421" s="390">
        <v>61</v>
      </c>
      <c r="DG421" s="390">
        <v>33</v>
      </c>
      <c r="DH421" s="390">
        <f t="shared" si="981"/>
        <v>35</v>
      </c>
      <c r="DI421" s="390"/>
      <c r="DJ421" s="390"/>
      <c r="DK421" s="390"/>
      <c r="DL421" s="390"/>
      <c r="DM421" s="390"/>
      <c r="DN421" s="390"/>
      <c r="DO421" s="390"/>
      <c r="DP421" s="391">
        <f t="shared" si="982"/>
        <v>191</v>
      </c>
      <c r="DQ421" s="376"/>
      <c r="DR421" s="376"/>
      <c r="DS421" s="385">
        <v>4</v>
      </c>
      <c r="DT421" s="385">
        <v>1</v>
      </c>
      <c r="DU421" s="385">
        <v>1577</v>
      </c>
      <c r="DV421" s="385" t="s">
        <v>2620</v>
      </c>
      <c r="DW421" s="385">
        <v>72</v>
      </c>
      <c r="DX421" s="385" t="s">
        <v>2694</v>
      </c>
      <c r="DY421" s="385">
        <v>0</v>
      </c>
      <c r="DZ421" s="14">
        <v>192901</v>
      </c>
      <c r="EA421" s="426"/>
      <c r="EB421" s="398">
        <v>20</v>
      </c>
      <c r="EC421" s="398" t="s">
        <v>1369</v>
      </c>
      <c r="ED421" s="398" t="s">
        <v>1370</v>
      </c>
      <c r="EF421" s="601">
        <f t="shared" si="983"/>
        <v>83.571428571428569</v>
      </c>
      <c r="EG421" s="597">
        <f t="shared" si="984"/>
        <v>42</v>
      </c>
      <c r="EI421" s="605">
        <f t="shared" si="964"/>
        <v>412</v>
      </c>
    </row>
    <row r="422" spans="1:139" s="372" customFormat="1" ht="16.149999999999999" hidden="1" customHeight="1">
      <c r="A422" s="573" t="s">
        <v>1246</v>
      </c>
      <c r="B422" s="407" t="s">
        <v>1457</v>
      </c>
      <c r="C422" s="530" t="s">
        <v>1457</v>
      </c>
      <c r="D422" s="393" t="s">
        <v>51</v>
      </c>
      <c r="E422" s="393" t="s">
        <v>783</v>
      </c>
      <c r="F422" s="393" t="s">
        <v>1458</v>
      </c>
      <c r="G422" s="395">
        <v>97</v>
      </c>
      <c r="H422" s="393" t="s">
        <v>47</v>
      </c>
      <c r="I422" s="393" t="s">
        <v>1459</v>
      </c>
      <c r="J422" s="393" t="s">
        <v>131</v>
      </c>
      <c r="K422" s="393" t="s">
        <v>2146</v>
      </c>
      <c r="L422" s="393" t="s">
        <v>2130</v>
      </c>
      <c r="M422" s="396"/>
      <c r="N422" s="392">
        <v>44781</v>
      </c>
      <c r="O422" s="408">
        <v>3</v>
      </c>
      <c r="P422" s="14">
        <v>218205</v>
      </c>
      <c r="Q422" s="14">
        <v>218205</v>
      </c>
      <c r="R422" s="576">
        <v>238</v>
      </c>
      <c r="S422" s="391">
        <v>111</v>
      </c>
      <c r="T422" s="382">
        <v>8</v>
      </c>
      <c r="U422" s="382">
        <v>90</v>
      </c>
      <c r="V422" s="423">
        <v>0</v>
      </c>
      <c r="W422" s="1882">
        <v>31</v>
      </c>
      <c r="X422" s="382">
        <f t="shared" si="986"/>
        <v>59</v>
      </c>
      <c r="Y422" s="423">
        <v>0</v>
      </c>
      <c r="Z422" s="1882">
        <v>32</v>
      </c>
      <c r="AA422" s="382">
        <f t="shared" si="970"/>
        <v>27</v>
      </c>
      <c r="AB422" s="423">
        <v>110</v>
      </c>
      <c r="AC422" s="1882">
        <v>32</v>
      </c>
      <c r="AD422" s="569">
        <v>1.875</v>
      </c>
      <c r="AE422" s="569">
        <v>1.875</v>
      </c>
      <c r="AF422" s="382">
        <f t="shared" si="987"/>
        <v>62.75</v>
      </c>
      <c r="AG422" s="382">
        <f t="shared" si="988"/>
        <v>55.125</v>
      </c>
      <c r="AH422" s="382">
        <f t="shared" si="989"/>
        <v>31.625</v>
      </c>
      <c r="AI422" s="382">
        <f t="shared" si="990"/>
        <v>38.25</v>
      </c>
      <c r="AJ422" s="382">
        <f t="shared" si="991"/>
        <v>43.875</v>
      </c>
      <c r="AK422" s="382">
        <f t="shared" si="992"/>
        <v>46.875</v>
      </c>
      <c r="AL422" s="382">
        <f t="shared" si="993"/>
        <v>56.5</v>
      </c>
      <c r="AM422" s="382">
        <f t="shared" si="994"/>
        <v>65.75</v>
      </c>
      <c r="AN422" s="453">
        <f t="shared" si="995"/>
        <v>65.5</v>
      </c>
      <c r="AO422" s="457">
        <f t="shared" si="996"/>
        <v>0</v>
      </c>
      <c r="AP422" s="455">
        <f t="shared" si="997"/>
        <v>16</v>
      </c>
      <c r="AQ422" s="383">
        <f t="shared" si="998"/>
        <v>19</v>
      </c>
      <c r="AR422" s="383">
        <f t="shared" si="999"/>
        <v>21</v>
      </c>
      <c r="AS422" s="383">
        <f t="shared" si="1000"/>
        <v>25</v>
      </c>
      <c r="AT422" s="383">
        <f t="shared" si="1001"/>
        <v>25</v>
      </c>
      <c r="AU422" s="383">
        <f t="shared" si="1002"/>
        <v>35</v>
      </c>
      <c r="AV422" s="383">
        <f t="shared" si="1003"/>
        <v>34</v>
      </c>
      <c r="AW422" s="383">
        <f t="shared" si="1004"/>
        <v>36</v>
      </c>
      <c r="AX422" s="383">
        <f t="shared" si="971"/>
        <v>224</v>
      </c>
      <c r="AY422" s="383">
        <v>0</v>
      </c>
      <c r="AZ422" s="383">
        <f t="shared" si="985"/>
        <v>0</v>
      </c>
      <c r="BA422" s="382">
        <f t="shared" si="972"/>
        <v>105</v>
      </c>
      <c r="BB422" s="423">
        <v>24</v>
      </c>
      <c r="BC422" s="506">
        <f t="shared" si="965"/>
        <v>31</v>
      </c>
      <c r="BD422" s="382">
        <f t="shared" si="966"/>
        <v>32</v>
      </c>
      <c r="BE422" s="453">
        <f t="shared" si="967"/>
        <v>32</v>
      </c>
      <c r="BF422" s="382">
        <f t="shared" si="973"/>
        <v>-95</v>
      </c>
      <c r="BG422" s="1882">
        <v>32</v>
      </c>
      <c r="BH422" s="1882">
        <v>32</v>
      </c>
      <c r="BI422" s="1882">
        <v>26</v>
      </c>
      <c r="BJ422" s="1882">
        <v>42</v>
      </c>
      <c r="BK422" s="1882">
        <v>15</v>
      </c>
      <c r="BL422" s="1882">
        <v>19</v>
      </c>
      <c r="BM422" s="1882">
        <v>22</v>
      </c>
      <c r="BN422" s="1882">
        <v>25</v>
      </c>
      <c r="BO422" s="1882">
        <v>25</v>
      </c>
      <c r="BP422" s="1882">
        <v>36</v>
      </c>
      <c r="BQ422" s="1882">
        <v>34</v>
      </c>
      <c r="BR422" s="1882">
        <v>36</v>
      </c>
      <c r="BS422" s="1882">
        <v>39</v>
      </c>
      <c r="BT422" s="13"/>
      <c r="BU422" s="384">
        <f t="shared" si="974"/>
        <v>2.84375</v>
      </c>
      <c r="BV422" s="385">
        <f t="shared" si="975"/>
        <v>1.84375</v>
      </c>
      <c r="BW422" s="386">
        <f t="shared" si="976"/>
        <v>0.84375</v>
      </c>
      <c r="BX422" s="3"/>
      <c r="BY422" s="387">
        <f t="shared" si="968"/>
        <v>90</v>
      </c>
      <c r="BZ422" s="382">
        <f t="shared" si="977"/>
        <v>59</v>
      </c>
      <c r="CA422" s="382">
        <f t="shared" si="978"/>
        <v>27</v>
      </c>
      <c r="CB422" s="382">
        <f t="shared" si="979"/>
        <v>105</v>
      </c>
      <c r="CC422" s="382">
        <f t="shared" ref="CC422:CC442" si="1014">CB422+CP422-BG422</f>
        <v>97</v>
      </c>
      <c r="CD422" s="382">
        <f t="shared" ref="CD422:CD442" si="1015">CC422+CQ422-BH422</f>
        <v>65</v>
      </c>
      <c r="CE422" s="382">
        <f t="shared" ref="CE422:CE442" si="1016">CD422+CR422-BI422</f>
        <v>55</v>
      </c>
      <c r="CF422" s="382">
        <f t="shared" ref="CF422:CF442" si="1017">CE422+CS422-BJ422</f>
        <v>32</v>
      </c>
      <c r="CG422" s="382">
        <f t="shared" ref="CG422:CG442" si="1018">CF422+CT422-BK422</f>
        <v>38</v>
      </c>
      <c r="CH422" s="382">
        <f t="shared" ref="CH422:CH442" si="1019">CG422+CU422-BL422</f>
        <v>44</v>
      </c>
      <c r="CI422" s="382">
        <f t="shared" ref="CI422:CI442" si="1020">CH422+CV422-BM422</f>
        <v>47</v>
      </c>
      <c r="CJ422" s="382">
        <f t="shared" ref="CJ422:CJ442" si="1021">CI422+CW422-BN422</f>
        <v>57</v>
      </c>
      <c r="CK422" s="388">
        <f t="shared" ref="CK422:CK442" si="1022">CJ422+CX422-BO422</f>
        <v>66</v>
      </c>
      <c r="CL422" s="3"/>
      <c r="CM422" s="384">
        <f t="shared" si="969"/>
        <v>0</v>
      </c>
      <c r="CN422" s="385">
        <f t="shared" si="980"/>
        <v>0</v>
      </c>
      <c r="CO422" s="385">
        <f t="shared" si="1005"/>
        <v>110</v>
      </c>
      <c r="CP422" s="385">
        <f t="shared" si="955"/>
        <v>24</v>
      </c>
      <c r="CQ422" s="385">
        <f t="shared" si="1006"/>
        <v>0</v>
      </c>
      <c r="CR422" s="385">
        <f t="shared" si="1007"/>
        <v>16</v>
      </c>
      <c r="CS422" s="385">
        <f t="shared" si="1008"/>
        <v>19</v>
      </c>
      <c r="CT422" s="385">
        <f t="shared" si="1009"/>
        <v>21</v>
      </c>
      <c r="CU422" s="385">
        <f t="shared" si="1010"/>
        <v>25</v>
      </c>
      <c r="CV422" s="385">
        <f t="shared" si="1011"/>
        <v>25</v>
      </c>
      <c r="CW422" s="385">
        <f t="shared" si="1012"/>
        <v>35</v>
      </c>
      <c r="CX422" s="386">
        <f t="shared" si="1013"/>
        <v>34</v>
      </c>
      <c r="CY422" s="3"/>
      <c r="CZ422" s="586"/>
      <c r="DA422" s="582">
        <v>123</v>
      </c>
      <c r="DB422" s="391">
        <v>205</v>
      </c>
      <c r="DC422" s="576">
        <v>238</v>
      </c>
      <c r="DD422" s="389">
        <v>13</v>
      </c>
      <c r="DE422" s="390">
        <v>29</v>
      </c>
      <c r="DF422" s="390">
        <v>34</v>
      </c>
      <c r="DG422" s="390">
        <v>27</v>
      </c>
      <c r="DH422" s="390">
        <f t="shared" si="981"/>
        <v>8</v>
      </c>
      <c r="DI422" s="390"/>
      <c r="DJ422" s="390"/>
      <c r="DK422" s="390"/>
      <c r="DL422" s="390"/>
      <c r="DM422" s="390"/>
      <c r="DN422" s="390"/>
      <c r="DO422" s="390"/>
      <c r="DP422" s="391">
        <f t="shared" si="982"/>
        <v>111</v>
      </c>
      <c r="DQ422" s="376"/>
      <c r="DR422" s="376"/>
      <c r="DS422" s="385">
        <v>3</v>
      </c>
      <c r="DT422" s="385">
        <v>1</v>
      </c>
      <c r="DU422" s="385">
        <v>1573</v>
      </c>
      <c r="DV422" s="385" t="s">
        <v>2620</v>
      </c>
      <c r="DW422" s="385">
        <v>73</v>
      </c>
      <c r="DX422" s="385" t="s">
        <v>2693</v>
      </c>
      <c r="DY422" s="385">
        <v>0</v>
      </c>
      <c r="DZ422" s="14">
        <v>218205</v>
      </c>
      <c r="EA422" s="426"/>
      <c r="EB422" s="398">
        <v>20</v>
      </c>
      <c r="EC422" s="398" t="s">
        <v>1369</v>
      </c>
      <c r="ED422" s="398" t="s">
        <v>1370</v>
      </c>
      <c r="EF422" s="601">
        <f t="shared" si="983"/>
        <v>87.096774193548384</v>
      </c>
      <c r="EG422" s="597">
        <f t="shared" si="984"/>
        <v>31</v>
      </c>
      <c r="EI422" s="605">
        <f t="shared" si="964"/>
        <v>232</v>
      </c>
    </row>
    <row r="423" spans="1:139" s="372" customFormat="1" ht="16.149999999999999" hidden="1" customHeight="1">
      <c r="A423" s="573" t="s">
        <v>1246</v>
      </c>
      <c r="B423" s="407" t="s">
        <v>2135</v>
      </c>
      <c r="C423" s="407" t="s">
        <v>2135</v>
      </c>
      <c r="D423" s="393" t="s">
        <v>51</v>
      </c>
      <c r="E423" s="393" t="s">
        <v>2137</v>
      </c>
      <c r="F423" s="393" t="s">
        <v>2139</v>
      </c>
      <c r="G423" s="395">
        <v>114</v>
      </c>
      <c r="H423" s="393" t="s">
        <v>47</v>
      </c>
      <c r="I423" s="393" t="s">
        <v>1459</v>
      </c>
      <c r="J423" s="393" t="s">
        <v>2138</v>
      </c>
      <c r="K423" s="608" t="s">
        <v>2147</v>
      </c>
      <c r="L423" s="608" t="s">
        <v>2130</v>
      </c>
      <c r="M423" s="609" t="s">
        <v>2612</v>
      </c>
      <c r="N423" s="392">
        <v>45714</v>
      </c>
      <c r="O423" s="408">
        <v>3</v>
      </c>
      <c r="P423" s="14">
        <v>354558</v>
      </c>
      <c r="Q423" s="14">
        <v>354558</v>
      </c>
      <c r="R423" s="576">
        <v>2</v>
      </c>
      <c r="S423" s="391">
        <v>0</v>
      </c>
      <c r="T423" s="382">
        <v>2</v>
      </c>
      <c r="U423" s="382">
        <v>48</v>
      </c>
      <c r="V423" s="423">
        <v>0</v>
      </c>
      <c r="W423" s="1882">
        <v>11</v>
      </c>
      <c r="X423" s="382">
        <f t="shared" si="986"/>
        <v>37</v>
      </c>
      <c r="Y423" s="423">
        <v>0</v>
      </c>
      <c r="Z423" s="1882">
        <v>11</v>
      </c>
      <c r="AA423" s="382">
        <f t="shared" si="970"/>
        <v>26</v>
      </c>
      <c r="AB423" s="423">
        <v>0</v>
      </c>
      <c r="AC423" s="1882">
        <v>12</v>
      </c>
      <c r="AD423" s="569">
        <v>1.875</v>
      </c>
      <c r="AE423" s="569">
        <v>1.875</v>
      </c>
      <c r="AF423" s="382">
        <f t="shared" si="987"/>
        <v>3</v>
      </c>
      <c r="AG423" s="382">
        <f t="shared" si="988"/>
        <v>1.75</v>
      </c>
      <c r="AH423" s="382">
        <f t="shared" si="989"/>
        <v>5.5</v>
      </c>
      <c r="AI423" s="382">
        <f t="shared" si="990"/>
        <v>8.375</v>
      </c>
      <c r="AJ423" s="382">
        <f t="shared" si="991"/>
        <v>9.375</v>
      </c>
      <c r="AK423" s="382">
        <f t="shared" si="992"/>
        <v>9.375</v>
      </c>
      <c r="AL423" s="382">
        <f t="shared" si="993"/>
        <v>14.625</v>
      </c>
      <c r="AM423" s="382">
        <f t="shared" si="994"/>
        <v>21.5</v>
      </c>
      <c r="AN423" s="453">
        <f t="shared" si="995"/>
        <v>23.375</v>
      </c>
      <c r="AO423" s="457">
        <f t="shared" si="996"/>
        <v>0</v>
      </c>
      <c r="AP423" s="455">
        <f t="shared" si="997"/>
        <v>2</v>
      </c>
      <c r="AQ423" s="383">
        <f t="shared" si="998"/>
        <v>4</v>
      </c>
      <c r="AR423" s="383">
        <f t="shared" si="999"/>
        <v>4</v>
      </c>
      <c r="AS423" s="383">
        <f t="shared" si="1000"/>
        <v>5</v>
      </c>
      <c r="AT423" s="383">
        <f t="shared" si="1001"/>
        <v>5</v>
      </c>
      <c r="AU423" s="383">
        <f t="shared" si="1002"/>
        <v>11</v>
      </c>
      <c r="AV423" s="383">
        <f t="shared" si="1003"/>
        <v>12</v>
      </c>
      <c r="AW423" s="383">
        <f t="shared" si="1004"/>
        <v>12</v>
      </c>
      <c r="AX423" s="383">
        <f t="shared" si="971"/>
        <v>48</v>
      </c>
      <c r="AY423" s="383">
        <v>0</v>
      </c>
      <c r="AZ423" s="383">
        <f t="shared" si="985"/>
        <v>0</v>
      </c>
      <c r="BA423" s="382">
        <f t="shared" si="972"/>
        <v>14</v>
      </c>
      <c r="BB423" s="423">
        <v>0</v>
      </c>
      <c r="BC423" s="506">
        <f t="shared" si="965"/>
        <v>11</v>
      </c>
      <c r="BD423" s="382">
        <f t="shared" si="966"/>
        <v>11</v>
      </c>
      <c r="BE423" s="453">
        <f t="shared" si="967"/>
        <v>12</v>
      </c>
      <c r="BF423" s="382">
        <f t="shared" si="973"/>
        <v>0</v>
      </c>
      <c r="BG423" s="1882">
        <v>6</v>
      </c>
      <c r="BH423" s="1882">
        <v>5</v>
      </c>
      <c r="BI423" s="1882">
        <v>3</v>
      </c>
      <c r="BJ423" s="1882">
        <v>0</v>
      </c>
      <c r="BK423" s="1882">
        <v>2</v>
      </c>
      <c r="BL423" s="1882">
        <v>4</v>
      </c>
      <c r="BM423" s="1882">
        <v>5</v>
      </c>
      <c r="BN423" s="1882">
        <v>5</v>
      </c>
      <c r="BO423" s="1882">
        <v>5</v>
      </c>
      <c r="BP423" s="1882">
        <v>11</v>
      </c>
      <c r="BQ423" s="1882">
        <v>12</v>
      </c>
      <c r="BR423" s="1882">
        <v>13</v>
      </c>
      <c r="BS423" s="1882">
        <v>14</v>
      </c>
      <c r="BT423" s="13"/>
      <c r="BU423" s="384">
        <f t="shared" si="974"/>
        <v>4.2352941176470589</v>
      </c>
      <c r="BV423" s="385">
        <f t="shared" si="975"/>
        <v>3.8275862068965516</v>
      </c>
      <c r="BW423" s="386">
        <f t="shared" si="976"/>
        <v>3.3913043478260869</v>
      </c>
      <c r="BX423" s="3"/>
      <c r="BY423" s="387">
        <f t="shared" si="968"/>
        <v>48</v>
      </c>
      <c r="BZ423" s="382">
        <f t="shared" si="977"/>
        <v>37</v>
      </c>
      <c r="CA423" s="382">
        <f t="shared" si="978"/>
        <v>26</v>
      </c>
      <c r="CB423" s="382">
        <f t="shared" si="979"/>
        <v>14</v>
      </c>
      <c r="CC423" s="382">
        <f t="shared" si="1014"/>
        <v>8</v>
      </c>
      <c r="CD423" s="382">
        <f t="shared" si="1015"/>
        <v>3</v>
      </c>
      <c r="CE423" s="382">
        <f t="shared" si="1016"/>
        <v>2</v>
      </c>
      <c r="CF423" s="382">
        <f t="shared" si="1017"/>
        <v>6</v>
      </c>
      <c r="CG423" s="382">
        <f t="shared" si="1018"/>
        <v>8</v>
      </c>
      <c r="CH423" s="382">
        <f t="shared" si="1019"/>
        <v>9</v>
      </c>
      <c r="CI423" s="382">
        <f t="shared" si="1020"/>
        <v>9</v>
      </c>
      <c r="CJ423" s="382">
        <f t="shared" si="1021"/>
        <v>15</v>
      </c>
      <c r="CK423" s="388">
        <f t="shared" si="1022"/>
        <v>22</v>
      </c>
      <c r="CL423" s="3"/>
      <c r="CM423" s="384">
        <f t="shared" si="969"/>
        <v>0</v>
      </c>
      <c r="CN423" s="385">
        <f t="shared" si="980"/>
        <v>0</v>
      </c>
      <c r="CO423" s="385">
        <f t="shared" si="1005"/>
        <v>0</v>
      </c>
      <c r="CP423" s="385">
        <f t="shared" si="955"/>
        <v>0</v>
      </c>
      <c r="CQ423" s="385">
        <f t="shared" si="1006"/>
        <v>0</v>
      </c>
      <c r="CR423" s="385">
        <f t="shared" si="1007"/>
        <v>2</v>
      </c>
      <c r="CS423" s="385">
        <f t="shared" si="1008"/>
        <v>4</v>
      </c>
      <c r="CT423" s="385">
        <f t="shared" si="1009"/>
        <v>4</v>
      </c>
      <c r="CU423" s="385">
        <f t="shared" si="1010"/>
        <v>5</v>
      </c>
      <c r="CV423" s="385">
        <f t="shared" si="1011"/>
        <v>5</v>
      </c>
      <c r="CW423" s="385">
        <f t="shared" si="1012"/>
        <v>11</v>
      </c>
      <c r="CX423" s="386">
        <f t="shared" si="1013"/>
        <v>12</v>
      </c>
      <c r="CY423" s="3"/>
      <c r="CZ423" s="586"/>
      <c r="DA423" s="582"/>
      <c r="DB423" s="391"/>
      <c r="DC423" s="576">
        <v>2</v>
      </c>
      <c r="DD423" s="389">
        <v>0</v>
      </c>
      <c r="DE423" s="390">
        <v>0</v>
      </c>
      <c r="DF423" s="390">
        <v>-2</v>
      </c>
      <c r="DG423" s="390">
        <v>0</v>
      </c>
      <c r="DH423" s="390">
        <f t="shared" si="981"/>
        <v>2</v>
      </c>
      <c r="DI423" s="390"/>
      <c r="DJ423" s="390"/>
      <c r="DK423" s="390"/>
      <c r="DL423" s="390"/>
      <c r="DM423" s="390"/>
      <c r="DN423" s="390"/>
      <c r="DO423" s="390"/>
      <c r="DP423" s="391">
        <f t="shared" si="982"/>
        <v>0</v>
      </c>
      <c r="DQ423" s="376"/>
      <c r="DR423" s="376"/>
      <c r="DS423" s="385">
        <v>3</v>
      </c>
      <c r="DT423" s="385">
        <v>1</v>
      </c>
      <c r="DU423" s="385">
        <v>1836</v>
      </c>
      <c r="DV423" s="385" t="s">
        <v>2620</v>
      </c>
      <c r="DW423" s="385">
        <v>75</v>
      </c>
      <c r="DX423" s="385" t="s">
        <v>2696</v>
      </c>
      <c r="DY423" s="385">
        <v>0</v>
      </c>
      <c r="DZ423" s="14">
        <v>354558</v>
      </c>
      <c r="EA423" s="426"/>
      <c r="EB423" s="398">
        <v>22</v>
      </c>
      <c r="EC423" s="398" t="s">
        <v>2141</v>
      </c>
      <c r="ED423" s="398" t="s">
        <v>2142</v>
      </c>
      <c r="EF423" s="601">
        <f t="shared" si="983"/>
        <v>130.90909090909091</v>
      </c>
      <c r="EG423" s="597">
        <f t="shared" si="984"/>
        <v>11</v>
      </c>
      <c r="EI423" s="605">
        <f t="shared" si="964"/>
        <v>50</v>
      </c>
    </row>
    <row r="424" spans="1:139" s="372" customFormat="1" ht="16.149999999999999" hidden="1" customHeight="1">
      <c r="A424" s="573" t="s">
        <v>1246</v>
      </c>
      <c r="B424" s="588" t="s">
        <v>2615</v>
      </c>
      <c r="C424" s="588" t="s">
        <v>2615</v>
      </c>
      <c r="D424" s="590" t="s">
        <v>51</v>
      </c>
      <c r="E424" s="590" t="s">
        <v>474</v>
      </c>
      <c r="F424" s="590" t="s">
        <v>2617</v>
      </c>
      <c r="G424" s="591">
        <v>92</v>
      </c>
      <c r="H424" s="590" t="s">
        <v>47</v>
      </c>
      <c r="I424" s="590" t="s">
        <v>759</v>
      </c>
      <c r="J424" s="590" t="s">
        <v>131</v>
      </c>
      <c r="K424" s="393"/>
      <c r="L424" s="393"/>
      <c r="M424" s="396"/>
      <c r="N424" s="392"/>
      <c r="O424" s="408">
        <v>3</v>
      </c>
      <c r="P424" s="385">
        <v>0</v>
      </c>
      <c r="Q424" s="385">
        <v>0</v>
      </c>
      <c r="R424" s="576"/>
      <c r="S424" s="391">
        <v>0</v>
      </c>
      <c r="T424" s="382">
        <v>0</v>
      </c>
      <c r="U424" s="382">
        <v>0</v>
      </c>
      <c r="V424" s="423">
        <v>0</v>
      </c>
      <c r="W424" s="1882">
        <v>0</v>
      </c>
      <c r="X424" s="382">
        <f t="shared" si="986"/>
        <v>0</v>
      </c>
      <c r="Y424" s="423">
        <v>0</v>
      </c>
      <c r="Z424" s="1882">
        <v>0</v>
      </c>
      <c r="AA424" s="382">
        <f t="shared" si="970"/>
        <v>0</v>
      </c>
      <c r="AB424" s="423">
        <v>0</v>
      </c>
      <c r="AC424" s="1882">
        <v>0</v>
      </c>
      <c r="AD424" s="569">
        <v>1.875</v>
      </c>
      <c r="AE424" s="569">
        <v>1.875</v>
      </c>
      <c r="AF424" s="382">
        <f t="shared" si="987"/>
        <v>0</v>
      </c>
      <c r="AG424" s="382">
        <f t="shared" si="988"/>
        <v>0</v>
      </c>
      <c r="AH424" s="382">
        <f t="shared" si="989"/>
        <v>0</v>
      </c>
      <c r="AI424" s="382">
        <f t="shared" si="990"/>
        <v>0</v>
      </c>
      <c r="AJ424" s="382">
        <f t="shared" si="991"/>
        <v>0</v>
      </c>
      <c r="AK424" s="382">
        <f t="shared" si="992"/>
        <v>0</v>
      </c>
      <c r="AL424" s="382">
        <f t="shared" si="993"/>
        <v>0</v>
      </c>
      <c r="AM424" s="382">
        <f t="shared" si="994"/>
        <v>0</v>
      </c>
      <c r="AN424" s="453">
        <f t="shared" si="995"/>
        <v>0</v>
      </c>
      <c r="AO424" s="457">
        <f t="shared" si="996"/>
        <v>0</v>
      </c>
      <c r="AP424" s="455">
        <f t="shared" si="997"/>
        <v>0</v>
      </c>
      <c r="AQ424" s="383">
        <f t="shared" si="998"/>
        <v>0</v>
      </c>
      <c r="AR424" s="383">
        <f t="shared" si="999"/>
        <v>0</v>
      </c>
      <c r="AS424" s="383">
        <f t="shared" si="1000"/>
        <v>0</v>
      </c>
      <c r="AT424" s="383">
        <f t="shared" si="1001"/>
        <v>0</v>
      </c>
      <c r="AU424" s="383">
        <f t="shared" si="1002"/>
        <v>0</v>
      </c>
      <c r="AV424" s="383">
        <f t="shared" si="1003"/>
        <v>0</v>
      </c>
      <c r="AW424" s="383">
        <f t="shared" si="1004"/>
        <v>0</v>
      </c>
      <c r="AX424" s="383">
        <f t="shared" si="971"/>
        <v>0</v>
      </c>
      <c r="AY424" s="383">
        <v>0</v>
      </c>
      <c r="AZ424" s="383">
        <f t="shared" si="985"/>
        <v>0</v>
      </c>
      <c r="BA424" s="382">
        <f t="shared" si="972"/>
        <v>0</v>
      </c>
      <c r="BB424" s="423">
        <v>0</v>
      </c>
      <c r="BC424" s="506">
        <f t="shared" si="965"/>
        <v>0</v>
      </c>
      <c r="BD424" s="382">
        <f t="shared" si="966"/>
        <v>0</v>
      </c>
      <c r="BE424" s="453">
        <f t="shared" si="967"/>
        <v>0</v>
      </c>
      <c r="BF424" s="382">
        <f t="shared" si="973"/>
        <v>0</v>
      </c>
      <c r="BG424" s="1882">
        <v>0</v>
      </c>
      <c r="BH424" s="1882">
        <v>0</v>
      </c>
      <c r="BI424" s="1882">
        <v>0</v>
      </c>
      <c r="BJ424" s="1882">
        <v>0</v>
      </c>
      <c r="BK424" s="1882">
        <v>0</v>
      </c>
      <c r="BL424" s="1882">
        <v>0</v>
      </c>
      <c r="BM424" s="1882">
        <v>0</v>
      </c>
      <c r="BN424" s="1882">
        <v>0</v>
      </c>
      <c r="BO424" s="1882">
        <v>0</v>
      </c>
      <c r="BP424" s="1882">
        <v>0</v>
      </c>
      <c r="BQ424" s="1882">
        <v>0</v>
      </c>
      <c r="BR424" s="1882">
        <v>0</v>
      </c>
      <c r="BS424" s="1882">
        <v>0</v>
      </c>
      <c r="BT424" s="13"/>
      <c r="BU424" s="384">
        <f t="shared" si="974"/>
        <v>0</v>
      </c>
      <c r="BV424" s="385">
        <f t="shared" si="975"/>
        <v>0</v>
      </c>
      <c r="BW424" s="386">
        <f t="shared" si="976"/>
        <v>0</v>
      </c>
      <c r="BX424" s="3"/>
      <c r="BY424" s="387">
        <f t="shared" si="968"/>
        <v>0</v>
      </c>
      <c r="BZ424" s="382">
        <f t="shared" si="977"/>
        <v>0</v>
      </c>
      <c r="CA424" s="382">
        <f t="shared" si="978"/>
        <v>0</v>
      </c>
      <c r="CB424" s="382">
        <f t="shared" si="979"/>
        <v>0</v>
      </c>
      <c r="CC424" s="382">
        <f t="shared" si="1014"/>
        <v>0</v>
      </c>
      <c r="CD424" s="382">
        <f t="shared" si="1015"/>
        <v>0</v>
      </c>
      <c r="CE424" s="382">
        <f t="shared" si="1016"/>
        <v>0</v>
      </c>
      <c r="CF424" s="382">
        <f t="shared" si="1017"/>
        <v>0</v>
      </c>
      <c r="CG424" s="382">
        <f t="shared" si="1018"/>
        <v>0</v>
      </c>
      <c r="CH424" s="382">
        <f t="shared" si="1019"/>
        <v>0</v>
      </c>
      <c r="CI424" s="382">
        <f t="shared" si="1020"/>
        <v>0</v>
      </c>
      <c r="CJ424" s="382">
        <f t="shared" si="1021"/>
        <v>0</v>
      </c>
      <c r="CK424" s="388">
        <f t="shared" si="1022"/>
        <v>0</v>
      </c>
      <c r="CL424" s="3"/>
      <c r="CM424" s="384">
        <f t="shared" si="969"/>
        <v>0</v>
      </c>
      <c r="CN424" s="385">
        <f t="shared" si="980"/>
        <v>0</v>
      </c>
      <c r="CO424" s="385">
        <f t="shared" si="1005"/>
        <v>0</v>
      </c>
      <c r="CP424" s="385">
        <f t="shared" si="955"/>
        <v>0</v>
      </c>
      <c r="CQ424" s="385">
        <f t="shared" si="1006"/>
        <v>0</v>
      </c>
      <c r="CR424" s="385">
        <f t="shared" si="1007"/>
        <v>0</v>
      </c>
      <c r="CS424" s="385">
        <f t="shared" si="1008"/>
        <v>0</v>
      </c>
      <c r="CT424" s="385">
        <f t="shared" si="1009"/>
        <v>0</v>
      </c>
      <c r="CU424" s="385">
        <f t="shared" si="1010"/>
        <v>0</v>
      </c>
      <c r="CV424" s="385">
        <f t="shared" si="1011"/>
        <v>0</v>
      </c>
      <c r="CW424" s="385">
        <f t="shared" si="1012"/>
        <v>0</v>
      </c>
      <c r="CX424" s="386">
        <f t="shared" si="1013"/>
        <v>0</v>
      </c>
      <c r="CY424" s="3"/>
      <c r="CZ424" s="586"/>
      <c r="DA424" s="582"/>
      <c r="DB424" s="391"/>
      <c r="DC424" s="576"/>
      <c r="DD424" s="389"/>
      <c r="DE424" s="390"/>
      <c r="DF424" s="390"/>
      <c r="DG424" s="390"/>
      <c r="DH424" s="390">
        <f t="shared" si="981"/>
        <v>0</v>
      </c>
      <c r="DI424" s="390"/>
      <c r="DJ424" s="390"/>
      <c r="DK424" s="390"/>
      <c r="DL424" s="390"/>
      <c r="DM424" s="390"/>
      <c r="DN424" s="390"/>
      <c r="DO424" s="390"/>
      <c r="DP424" s="391">
        <f t="shared" si="982"/>
        <v>0</v>
      </c>
      <c r="DQ424" s="376"/>
      <c r="DR424" s="376"/>
      <c r="DS424" s="385" t="s">
        <v>2669</v>
      </c>
      <c r="DT424" s="385" t="s">
        <v>2669</v>
      </c>
      <c r="DU424" s="385" t="s">
        <v>2669</v>
      </c>
      <c r="DV424" s="385" t="s">
        <v>2620</v>
      </c>
      <c r="DW424" s="385">
        <v>72</v>
      </c>
      <c r="DX424" s="385" t="s">
        <v>2694</v>
      </c>
      <c r="DY424" s="385">
        <v>0</v>
      </c>
      <c r="DZ424" s="385">
        <v>0</v>
      </c>
      <c r="EA424" s="426"/>
      <c r="EB424" s="398">
        <v>18</v>
      </c>
      <c r="EC424" s="398" t="s">
        <v>1567</v>
      </c>
      <c r="ED424" s="398" t="s">
        <v>1575</v>
      </c>
      <c r="EF424" s="601" t="str">
        <f t="shared" si="983"/>
        <v>ok</v>
      </c>
      <c r="EG424" s="597">
        <f t="shared" si="984"/>
        <v>0</v>
      </c>
      <c r="EI424" s="605"/>
    </row>
    <row r="425" spans="1:139" s="372" customFormat="1" ht="16.149999999999999" hidden="1" customHeight="1">
      <c r="A425" s="573" t="s">
        <v>1246</v>
      </c>
      <c r="B425" s="588" t="s">
        <v>2616</v>
      </c>
      <c r="C425" s="588" t="s">
        <v>2616</v>
      </c>
      <c r="D425" s="590" t="s">
        <v>51</v>
      </c>
      <c r="E425" s="590" t="s">
        <v>757</v>
      </c>
      <c r="F425" s="590" t="s">
        <v>2614</v>
      </c>
      <c r="G425" s="591">
        <v>91</v>
      </c>
      <c r="H425" s="590" t="s">
        <v>47</v>
      </c>
      <c r="I425" s="590" t="s">
        <v>759</v>
      </c>
      <c r="J425" s="590" t="s">
        <v>131</v>
      </c>
      <c r="K425" s="393"/>
      <c r="L425" s="393"/>
      <c r="M425" s="396"/>
      <c r="N425" s="392"/>
      <c r="O425" s="408">
        <v>3</v>
      </c>
      <c r="P425" s="385">
        <v>0</v>
      </c>
      <c r="Q425" s="385">
        <v>0</v>
      </c>
      <c r="R425" s="576"/>
      <c r="S425" s="391">
        <v>0</v>
      </c>
      <c r="T425" s="382">
        <v>0</v>
      </c>
      <c r="U425" s="382">
        <v>0</v>
      </c>
      <c r="V425" s="423">
        <v>0</v>
      </c>
      <c r="W425" s="1882">
        <v>0</v>
      </c>
      <c r="X425" s="382">
        <f t="shared" si="986"/>
        <v>0</v>
      </c>
      <c r="Y425" s="423">
        <v>0</v>
      </c>
      <c r="Z425" s="1882">
        <v>0</v>
      </c>
      <c r="AA425" s="382">
        <f t="shared" si="970"/>
        <v>0</v>
      </c>
      <c r="AB425" s="423">
        <v>0</v>
      </c>
      <c r="AC425" s="1882">
        <v>0</v>
      </c>
      <c r="AD425" s="569">
        <v>1.875</v>
      </c>
      <c r="AE425" s="569">
        <v>1.875</v>
      </c>
      <c r="AF425" s="382">
        <f t="shared" si="987"/>
        <v>0</v>
      </c>
      <c r="AG425" s="382">
        <f t="shared" si="988"/>
        <v>0</v>
      </c>
      <c r="AH425" s="382">
        <f t="shared" si="989"/>
        <v>0</v>
      </c>
      <c r="AI425" s="382">
        <f t="shared" si="990"/>
        <v>0</v>
      </c>
      <c r="AJ425" s="382">
        <f t="shared" si="991"/>
        <v>0</v>
      </c>
      <c r="AK425" s="382">
        <f t="shared" si="992"/>
        <v>0</v>
      </c>
      <c r="AL425" s="382">
        <f t="shared" si="993"/>
        <v>0</v>
      </c>
      <c r="AM425" s="382">
        <f t="shared" si="994"/>
        <v>0</v>
      </c>
      <c r="AN425" s="453">
        <f t="shared" si="995"/>
        <v>0</v>
      </c>
      <c r="AO425" s="457">
        <f t="shared" si="996"/>
        <v>0</v>
      </c>
      <c r="AP425" s="455">
        <f t="shared" si="997"/>
        <v>0</v>
      </c>
      <c r="AQ425" s="383">
        <f t="shared" si="998"/>
        <v>0</v>
      </c>
      <c r="AR425" s="383">
        <f t="shared" si="999"/>
        <v>0</v>
      </c>
      <c r="AS425" s="383">
        <f t="shared" si="1000"/>
        <v>0</v>
      </c>
      <c r="AT425" s="383">
        <f t="shared" si="1001"/>
        <v>0</v>
      </c>
      <c r="AU425" s="383">
        <f t="shared" si="1002"/>
        <v>0</v>
      </c>
      <c r="AV425" s="383">
        <f t="shared" si="1003"/>
        <v>0</v>
      </c>
      <c r="AW425" s="383">
        <f t="shared" si="1004"/>
        <v>0</v>
      </c>
      <c r="AX425" s="383">
        <f t="shared" si="971"/>
        <v>0</v>
      </c>
      <c r="AY425" s="383">
        <v>0</v>
      </c>
      <c r="AZ425" s="383">
        <f t="shared" si="985"/>
        <v>0</v>
      </c>
      <c r="BA425" s="382">
        <f t="shared" si="972"/>
        <v>0</v>
      </c>
      <c r="BB425" s="423">
        <v>0</v>
      </c>
      <c r="BC425" s="506">
        <f t="shared" si="965"/>
        <v>0</v>
      </c>
      <c r="BD425" s="382">
        <f t="shared" si="966"/>
        <v>0</v>
      </c>
      <c r="BE425" s="453">
        <f t="shared" si="967"/>
        <v>0</v>
      </c>
      <c r="BF425" s="382">
        <f t="shared" si="973"/>
        <v>0</v>
      </c>
      <c r="BG425" s="1882">
        <v>0</v>
      </c>
      <c r="BH425" s="1882">
        <v>0</v>
      </c>
      <c r="BI425" s="1882">
        <v>0</v>
      </c>
      <c r="BJ425" s="1882">
        <v>0</v>
      </c>
      <c r="BK425" s="1882">
        <v>0</v>
      </c>
      <c r="BL425" s="1882">
        <v>0</v>
      </c>
      <c r="BM425" s="1882">
        <v>0</v>
      </c>
      <c r="BN425" s="1882">
        <v>0</v>
      </c>
      <c r="BO425" s="1882">
        <v>0</v>
      </c>
      <c r="BP425" s="1882">
        <v>0</v>
      </c>
      <c r="BQ425" s="1882">
        <v>0</v>
      </c>
      <c r="BR425" s="1882">
        <v>0</v>
      </c>
      <c r="BS425" s="1882">
        <v>0</v>
      </c>
      <c r="BT425" s="13"/>
      <c r="BU425" s="384">
        <f t="shared" si="974"/>
        <v>0</v>
      </c>
      <c r="BV425" s="385">
        <f t="shared" si="975"/>
        <v>0</v>
      </c>
      <c r="BW425" s="386">
        <f t="shared" si="976"/>
        <v>0</v>
      </c>
      <c r="BX425" s="3"/>
      <c r="BY425" s="387">
        <f t="shared" si="968"/>
        <v>0</v>
      </c>
      <c r="BZ425" s="382">
        <f t="shared" si="977"/>
        <v>0</v>
      </c>
      <c r="CA425" s="382">
        <f t="shared" si="978"/>
        <v>0</v>
      </c>
      <c r="CB425" s="382">
        <f t="shared" si="979"/>
        <v>0</v>
      </c>
      <c r="CC425" s="382">
        <f t="shared" si="1014"/>
        <v>0</v>
      </c>
      <c r="CD425" s="382">
        <f t="shared" si="1015"/>
        <v>0</v>
      </c>
      <c r="CE425" s="382">
        <f t="shared" si="1016"/>
        <v>0</v>
      </c>
      <c r="CF425" s="382">
        <f t="shared" si="1017"/>
        <v>0</v>
      </c>
      <c r="CG425" s="382">
        <f t="shared" si="1018"/>
        <v>0</v>
      </c>
      <c r="CH425" s="382">
        <f t="shared" si="1019"/>
        <v>0</v>
      </c>
      <c r="CI425" s="382">
        <f t="shared" si="1020"/>
        <v>0</v>
      </c>
      <c r="CJ425" s="382">
        <f t="shared" si="1021"/>
        <v>0</v>
      </c>
      <c r="CK425" s="388">
        <f t="shared" si="1022"/>
        <v>0</v>
      </c>
      <c r="CL425" s="3"/>
      <c r="CM425" s="384">
        <f t="shared" si="969"/>
        <v>0</v>
      </c>
      <c r="CN425" s="385">
        <f t="shared" si="980"/>
        <v>0</v>
      </c>
      <c r="CO425" s="385">
        <f t="shared" si="1005"/>
        <v>0</v>
      </c>
      <c r="CP425" s="385">
        <f t="shared" si="955"/>
        <v>0</v>
      </c>
      <c r="CQ425" s="385">
        <f t="shared" si="1006"/>
        <v>0</v>
      </c>
      <c r="CR425" s="385">
        <f t="shared" si="1007"/>
        <v>0</v>
      </c>
      <c r="CS425" s="385">
        <f t="shared" si="1008"/>
        <v>0</v>
      </c>
      <c r="CT425" s="385">
        <f t="shared" si="1009"/>
        <v>0</v>
      </c>
      <c r="CU425" s="385">
        <f t="shared" si="1010"/>
        <v>0</v>
      </c>
      <c r="CV425" s="385">
        <f t="shared" si="1011"/>
        <v>0</v>
      </c>
      <c r="CW425" s="385">
        <f t="shared" si="1012"/>
        <v>0</v>
      </c>
      <c r="CX425" s="386">
        <f t="shared" si="1013"/>
        <v>0</v>
      </c>
      <c r="CY425" s="3"/>
      <c r="CZ425" s="586"/>
      <c r="DA425" s="582"/>
      <c r="DB425" s="391"/>
      <c r="DC425" s="576"/>
      <c r="DD425" s="389"/>
      <c r="DE425" s="390"/>
      <c r="DF425" s="390"/>
      <c r="DG425" s="390"/>
      <c r="DH425" s="390">
        <f t="shared" si="981"/>
        <v>0</v>
      </c>
      <c r="DI425" s="390"/>
      <c r="DJ425" s="390"/>
      <c r="DK425" s="390"/>
      <c r="DL425" s="390"/>
      <c r="DM425" s="390"/>
      <c r="DN425" s="390"/>
      <c r="DO425" s="390"/>
      <c r="DP425" s="391">
        <f t="shared" si="982"/>
        <v>0</v>
      </c>
      <c r="DQ425" s="376"/>
      <c r="DR425" s="376"/>
      <c r="DS425" s="385" t="s">
        <v>2669</v>
      </c>
      <c r="DT425" s="385" t="s">
        <v>2669</v>
      </c>
      <c r="DU425" s="385" t="s">
        <v>2669</v>
      </c>
      <c r="DV425" s="385" t="s">
        <v>2620</v>
      </c>
      <c r="DW425" s="385">
        <v>72</v>
      </c>
      <c r="DX425" s="385" t="s">
        <v>2694</v>
      </c>
      <c r="DY425" s="385">
        <v>0</v>
      </c>
      <c r="DZ425" s="385">
        <v>0</v>
      </c>
      <c r="EA425" s="426"/>
      <c r="EB425" s="398">
        <v>19</v>
      </c>
      <c r="EC425" s="398" t="s">
        <v>1567</v>
      </c>
      <c r="ED425" s="398" t="s">
        <v>1575</v>
      </c>
      <c r="EF425" s="601" t="str">
        <f t="shared" si="983"/>
        <v>ok</v>
      </c>
      <c r="EG425" s="597">
        <f t="shared" si="984"/>
        <v>0</v>
      </c>
      <c r="EI425" s="605"/>
    </row>
    <row r="426" spans="1:139" s="372" customFormat="1" ht="16.149999999999999" hidden="1" customHeight="1">
      <c r="A426" s="573" t="s">
        <v>1382</v>
      </c>
      <c r="B426" s="530" t="s">
        <v>2086</v>
      </c>
      <c r="C426" s="530">
        <v>300135562</v>
      </c>
      <c r="D426" s="393" t="s">
        <v>2038</v>
      </c>
      <c r="E426" s="393" t="s">
        <v>54</v>
      </c>
      <c r="F426" s="393"/>
      <c r="G426" s="393" t="s">
        <v>763</v>
      </c>
      <c r="H426" s="393" t="s">
        <v>55</v>
      </c>
      <c r="I426" s="393" t="s">
        <v>2038</v>
      </c>
      <c r="J426" s="393" t="s">
        <v>1109</v>
      </c>
      <c r="K426" s="393" t="s">
        <v>2146</v>
      </c>
      <c r="L426" s="393" t="s">
        <v>2130</v>
      </c>
      <c r="M426" s="396" t="s">
        <v>2241</v>
      </c>
      <c r="N426" s="392" t="s">
        <v>2055</v>
      </c>
      <c r="O426" s="408">
        <v>3</v>
      </c>
      <c r="P426" s="14">
        <v>93058</v>
      </c>
      <c r="Q426" s="14">
        <v>93058</v>
      </c>
      <c r="R426" s="576">
        <v>0</v>
      </c>
      <c r="S426" s="391">
        <v>16</v>
      </c>
      <c r="T426" s="382">
        <v>4</v>
      </c>
      <c r="U426" s="382">
        <v>78</v>
      </c>
      <c r="V426" s="423">
        <v>0</v>
      </c>
      <c r="W426" s="1882">
        <v>12</v>
      </c>
      <c r="X426" s="382">
        <f t="shared" si="986"/>
        <v>66</v>
      </c>
      <c r="Y426" s="423">
        <v>0</v>
      </c>
      <c r="Z426" s="1882">
        <v>12</v>
      </c>
      <c r="AA426" s="382">
        <f t="shared" si="970"/>
        <v>54</v>
      </c>
      <c r="AB426" s="423">
        <v>0</v>
      </c>
      <c r="AC426" s="1882">
        <v>12</v>
      </c>
      <c r="AD426" s="569">
        <v>1.875</v>
      </c>
      <c r="AE426" s="569">
        <v>1.875</v>
      </c>
      <c r="AF426" s="382">
        <f t="shared" si="987"/>
        <v>16</v>
      </c>
      <c r="AG426" s="382">
        <f t="shared" si="988"/>
        <v>10.5</v>
      </c>
      <c r="AH426" s="382">
        <f t="shared" si="989"/>
        <v>22.5</v>
      </c>
      <c r="AI426" s="382">
        <f t="shared" si="990"/>
        <v>22.5</v>
      </c>
      <c r="AJ426" s="382">
        <f t="shared" si="991"/>
        <v>22.5</v>
      </c>
      <c r="AK426" s="382">
        <f t="shared" si="992"/>
        <v>22.5</v>
      </c>
      <c r="AL426" s="382">
        <f t="shared" si="993"/>
        <v>22.5</v>
      </c>
      <c r="AM426" s="382">
        <f t="shared" si="994"/>
        <v>22.5</v>
      </c>
      <c r="AN426" s="453">
        <f t="shared" si="995"/>
        <v>22.5</v>
      </c>
      <c r="AO426" s="457">
        <f t="shared" si="996"/>
        <v>0</v>
      </c>
      <c r="AP426" s="455">
        <f t="shared" si="997"/>
        <v>0</v>
      </c>
      <c r="AQ426" s="383">
        <f t="shared" si="998"/>
        <v>5</v>
      </c>
      <c r="AR426" s="383">
        <f t="shared" si="999"/>
        <v>12</v>
      </c>
      <c r="AS426" s="383">
        <f t="shared" si="1000"/>
        <v>12</v>
      </c>
      <c r="AT426" s="383">
        <f t="shared" si="1001"/>
        <v>12</v>
      </c>
      <c r="AU426" s="383">
        <f t="shared" si="1002"/>
        <v>12</v>
      </c>
      <c r="AV426" s="383">
        <f t="shared" si="1003"/>
        <v>12</v>
      </c>
      <c r="AW426" s="383">
        <f t="shared" si="1004"/>
        <v>12</v>
      </c>
      <c r="AX426" s="383">
        <f t="shared" si="971"/>
        <v>78</v>
      </c>
      <c r="AY426" s="383">
        <v>0</v>
      </c>
      <c r="AZ426" s="383">
        <f t="shared" si="985"/>
        <v>0</v>
      </c>
      <c r="BA426" s="382">
        <f t="shared" si="972"/>
        <v>42</v>
      </c>
      <c r="BB426" s="423">
        <v>0</v>
      </c>
      <c r="BC426" s="506">
        <f t="shared" si="965"/>
        <v>12</v>
      </c>
      <c r="BD426" s="382">
        <f t="shared" si="966"/>
        <v>12</v>
      </c>
      <c r="BE426" s="453">
        <f t="shared" si="967"/>
        <v>12</v>
      </c>
      <c r="BF426" s="382">
        <f t="shared" si="973"/>
        <v>18</v>
      </c>
      <c r="BG426" s="1882">
        <v>4</v>
      </c>
      <c r="BH426" s="1882">
        <v>4</v>
      </c>
      <c r="BI426" s="1882">
        <v>16</v>
      </c>
      <c r="BJ426" s="1882">
        <v>0</v>
      </c>
      <c r="BK426" s="1882">
        <v>12</v>
      </c>
      <c r="BL426" s="1882">
        <v>12</v>
      </c>
      <c r="BM426" s="1882">
        <v>12</v>
      </c>
      <c r="BN426" s="1882">
        <v>12</v>
      </c>
      <c r="BO426" s="1882">
        <v>12</v>
      </c>
      <c r="BP426" s="1882">
        <v>12</v>
      </c>
      <c r="BQ426" s="1882">
        <v>12</v>
      </c>
      <c r="BR426" s="1882">
        <v>12</v>
      </c>
      <c r="BS426" s="1882">
        <v>12</v>
      </c>
      <c r="BT426" s="13"/>
      <c r="BU426" s="384">
        <f t="shared" si="974"/>
        <v>6.5</v>
      </c>
      <c r="BV426" s="385">
        <f t="shared" si="975"/>
        <v>7.0714285714285712</v>
      </c>
      <c r="BW426" s="386">
        <f t="shared" si="976"/>
        <v>8.1</v>
      </c>
      <c r="BX426" s="3"/>
      <c r="BY426" s="387">
        <f t="shared" si="968"/>
        <v>78</v>
      </c>
      <c r="BZ426" s="382">
        <f t="shared" si="977"/>
        <v>66</v>
      </c>
      <c r="CA426" s="382">
        <f t="shared" si="978"/>
        <v>54</v>
      </c>
      <c r="CB426" s="382">
        <f t="shared" si="979"/>
        <v>42</v>
      </c>
      <c r="CC426" s="382">
        <f t="shared" si="1014"/>
        <v>38</v>
      </c>
      <c r="CD426" s="382">
        <f t="shared" si="1015"/>
        <v>34</v>
      </c>
      <c r="CE426" s="382">
        <f t="shared" si="1016"/>
        <v>18</v>
      </c>
      <c r="CF426" s="382">
        <f t="shared" si="1017"/>
        <v>23</v>
      </c>
      <c r="CG426" s="382">
        <f t="shared" si="1018"/>
        <v>23</v>
      </c>
      <c r="CH426" s="382">
        <f t="shared" si="1019"/>
        <v>23</v>
      </c>
      <c r="CI426" s="382">
        <f t="shared" si="1020"/>
        <v>23</v>
      </c>
      <c r="CJ426" s="382">
        <f t="shared" si="1021"/>
        <v>23</v>
      </c>
      <c r="CK426" s="388">
        <f t="shared" si="1022"/>
        <v>23</v>
      </c>
      <c r="CL426" s="3"/>
      <c r="CM426" s="384">
        <f t="shared" si="969"/>
        <v>0</v>
      </c>
      <c r="CN426" s="385">
        <f t="shared" si="980"/>
        <v>0</v>
      </c>
      <c r="CO426" s="385">
        <f t="shared" si="1005"/>
        <v>0</v>
      </c>
      <c r="CP426" s="385">
        <f t="shared" si="955"/>
        <v>0</v>
      </c>
      <c r="CQ426" s="385">
        <f t="shared" si="1006"/>
        <v>0</v>
      </c>
      <c r="CR426" s="385">
        <f t="shared" si="1007"/>
        <v>0</v>
      </c>
      <c r="CS426" s="385">
        <f t="shared" si="1008"/>
        <v>5</v>
      </c>
      <c r="CT426" s="385">
        <f t="shared" si="1009"/>
        <v>12</v>
      </c>
      <c r="CU426" s="385">
        <f t="shared" si="1010"/>
        <v>12</v>
      </c>
      <c r="CV426" s="385">
        <f t="shared" si="1011"/>
        <v>12</v>
      </c>
      <c r="CW426" s="385">
        <f t="shared" si="1012"/>
        <v>12</v>
      </c>
      <c r="CX426" s="386">
        <f t="shared" si="1013"/>
        <v>12</v>
      </c>
      <c r="CY426" s="3"/>
      <c r="CZ426" s="586"/>
      <c r="DA426" s="582"/>
      <c r="DB426" s="391"/>
      <c r="DC426" s="576">
        <v>0</v>
      </c>
      <c r="DD426" s="389">
        <v>2</v>
      </c>
      <c r="DE426" s="390">
        <v>4</v>
      </c>
      <c r="DF426" s="390">
        <v>6</v>
      </c>
      <c r="DG426" s="390">
        <v>0</v>
      </c>
      <c r="DH426" s="390">
        <f t="shared" si="981"/>
        <v>4</v>
      </c>
      <c r="DI426" s="390"/>
      <c r="DJ426" s="390"/>
      <c r="DK426" s="390"/>
      <c r="DL426" s="390"/>
      <c r="DM426" s="390"/>
      <c r="DN426" s="390"/>
      <c r="DO426" s="390"/>
      <c r="DP426" s="391">
        <f t="shared" si="982"/>
        <v>16</v>
      </c>
      <c r="DQ426" s="376"/>
      <c r="DR426" s="376"/>
      <c r="DS426" s="385">
        <v>4</v>
      </c>
      <c r="DT426" s="385">
        <v>3</v>
      </c>
      <c r="DU426" s="385">
        <v>1888</v>
      </c>
      <c r="DV426" s="385" t="s">
        <v>2620</v>
      </c>
      <c r="DW426" s="385">
        <v>72</v>
      </c>
      <c r="DX426" s="385" t="s">
        <v>2698</v>
      </c>
      <c r="DY426" s="385">
        <v>0</v>
      </c>
      <c r="DZ426" s="14">
        <v>93058</v>
      </c>
      <c r="EA426" s="426"/>
      <c r="EB426" s="398">
        <v>18</v>
      </c>
      <c r="EC426" s="398" t="s">
        <v>1369</v>
      </c>
      <c r="ED426" s="398" t="s">
        <v>1370</v>
      </c>
      <c r="EF426" s="601">
        <f t="shared" si="983"/>
        <v>195</v>
      </c>
      <c r="EG426" s="597">
        <f t="shared" si="984"/>
        <v>12</v>
      </c>
      <c r="EI426" s="605">
        <f t="shared" ref="EI426:EI489" si="1023">T426+U426+V426+Y426+AB426+BB426</f>
        <v>82</v>
      </c>
    </row>
    <row r="427" spans="1:139" s="372" customFormat="1" ht="16.149999999999999" hidden="1" customHeight="1">
      <c r="A427" s="573" t="s">
        <v>1382</v>
      </c>
      <c r="B427" s="530" t="s">
        <v>2087</v>
      </c>
      <c r="C427" s="530">
        <v>300135563</v>
      </c>
      <c r="D427" s="393" t="s">
        <v>2038</v>
      </c>
      <c r="E427" s="393" t="s">
        <v>479</v>
      </c>
      <c r="F427" s="393"/>
      <c r="G427" s="393" t="s">
        <v>788</v>
      </c>
      <c r="H427" s="393" t="s">
        <v>55</v>
      </c>
      <c r="I427" s="393" t="s">
        <v>2038</v>
      </c>
      <c r="J427" s="393" t="s">
        <v>1109</v>
      </c>
      <c r="K427" s="393" t="s">
        <v>2146</v>
      </c>
      <c r="L427" s="393" t="s">
        <v>2130</v>
      </c>
      <c r="M427" s="396">
        <v>45689</v>
      </c>
      <c r="N427" s="392" t="s">
        <v>2055</v>
      </c>
      <c r="O427" s="408">
        <v>3</v>
      </c>
      <c r="P427" s="14">
        <v>95834</v>
      </c>
      <c r="Q427" s="14">
        <v>95834</v>
      </c>
      <c r="R427" s="576">
        <v>92</v>
      </c>
      <c r="S427" s="391">
        <v>339</v>
      </c>
      <c r="T427" s="382">
        <v>0</v>
      </c>
      <c r="U427" s="382">
        <v>775</v>
      </c>
      <c r="V427" s="423">
        <v>0</v>
      </c>
      <c r="W427" s="1882">
        <v>140</v>
      </c>
      <c r="X427" s="382">
        <f t="shared" si="986"/>
        <v>635</v>
      </c>
      <c r="Y427" s="423">
        <v>0</v>
      </c>
      <c r="Z427" s="1882">
        <v>140</v>
      </c>
      <c r="AA427" s="382">
        <f t="shared" si="970"/>
        <v>495</v>
      </c>
      <c r="AB427" s="423">
        <v>0</v>
      </c>
      <c r="AC427" s="1882">
        <v>142</v>
      </c>
      <c r="AD427" s="569">
        <v>1.875</v>
      </c>
      <c r="AE427" s="569">
        <v>1.875</v>
      </c>
      <c r="AF427" s="382">
        <f t="shared" si="987"/>
        <v>140</v>
      </c>
      <c r="AG427" s="382">
        <f t="shared" si="988"/>
        <v>17.5</v>
      </c>
      <c r="AH427" s="382">
        <f t="shared" si="989"/>
        <v>37.5</v>
      </c>
      <c r="AI427" s="382">
        <f t="shared" si="990"/>
        <v>37.5</v>
      </c>
      <c r="AJ427" s="382">
        <f t="shared" si="991"/>
        <v>37.5</v>
      </c>
      <c r="AK427" s="382">
        <f t="shared" si="992"/>
        <v>37.5</v>
      </c>
      <c r="AL427" s="382">
        <f t="shared" si="993"/>
        <v>37.5</v>
      </c>
      <c r="AM427" s="382">
        <f t="shared" si="994"/>
        <v>37.5</v>
      </c>
      <c r="AN427" s="453">
        <f t="shared" si="995"/>
        <v>37.5</v>
      </c>
      <c r="AO427" s="457">
        <f t="shared" si="996"/>
        <v>0</v>
      </c>
      <c r="AP427" s="455">
        <f t="shared" si="997"/>
        <v>0</v>
      </c>
      <c r="AQ427" s="383">
        <f t="shared" si="998"/>
        <v>0</v>
      </c>
      <c r="AR427" s="383">
        <f t="shared" si="999"/>
        <v>0</v>
      </c>
      <c r="AS427" s="383">
        <f t="shared" si="1000"/>
        <v>0</v>
      </c>
      <c r="AT427" s="383">
        <f t="shared" si="1001"/>
        <v>0</v>
      </c>
      <c r="AU427" s="383">
        <f t="shared" si="1002"/>
        <v>0</v>
      </c>
      <c r="AV427" s="383">
        <f t="shared" si="1003"/>
        <v>0</v>
      </c>
      <c r="AW427" s="383">
        <f t="shared" si="1004"/>
        <v>0</v>
      </c>
      <c r="AX427" s="383">
        <f t="shared" si="971"/>
        <v>775</v>
      </c>
      <c r="AY427" s="383">
        <v>0</v>
      </c>
      <c r="AZ427" s="383">
        <f t="shared" si="985"/>
        <v>0</v>
      </c>
      <c r="BA427" s="382">
        <f t="shared" si="972"/>
        <v>353</v>
      </c>
      <c r="BB427" s="423">
        <v>0</v>
      </c>
      <c r="BC427" s="506">
        <f t="shared" si="965"/>
        <v>140</v>
      </c>
      <c r="BD427" s="382">
        <f t="shared" si="966"/>
        <v>140</v>
      </c>
      <c r="BE427" s="453">
        <f t="shared" si="967"/>
        <v>142</v>
      </c>
      <c r="BF427" s="382">
        <f t="shared" si="973"/>
        <v>197</v>
      </c>
      <c r="BG427" s="1882">
        <v>8</v>
      </c>
      <c r="BH427" s="1882">
        <v>8</v>
      </c>
      <c r="BI427" s="1882">
        <v>140</v>
      </c>
      <c r="BJ427" s="1882">
        <v>0</v>
      </c>
      <c r="BK427" s="1882">
        <v>20</v>
      </c>
      <c r="BL427" s="1882">
        <v>20</v>
      </c>
      <c r="BM427" s="1882">
        <v>20</v>
      </c>
      <c r="BN427" s="1882">
        <v>20</v>
      </c>
      <c r="BO427" s="1882">
        <v>20</v>
      </c>
      <c r="BP427" s="1882">
        <v>20</v>
      </c>
      <c r="BQ427" s="1882">
        <v>20</v>
      </c>
      <c r="BR427" s="1882">
        <v>20</v>
      </c>
      <c r="BS427" s="1882">
        <v>20</v>
      </c>
      <c r="BT427" s="13"/>
      <c r="BU427" s="384">
        <f t="shared" si="974"/>
        <v>5.5094786729857823</v>
      </c>
      <c r="BV427" s="385">
        <f t="shared" si="975"/>
        <v>6.568965517241379</v>
      </c>
      <c r="BW427" s="386">
        <f t="shared" si="976"/>
        <v>9.3987341772151893</v>
      </c>
      <c r="BX427" s="3"/>
      <c r="BY427" s="387">
        <f t="shared" si="968"/>
        <v>775</v>
      </c>
      <c r="BZ427" s="382">
        <f t="shared" si="977"/>
        <v>635</v>
      </c>
      <c r="CA427" s="382">
        <f t="shared" si="978"/>
        <v>495</v>
      </c>
      <c r="CB427" s="382">
        <f t="shared" si="979"/>
        <v>353</v>
      </c>
      <c r="CC427" s="382">
        <f t="shared" si="1014"/>
        <v>345</v>
      </c>
      <c r="CD427" s="382">
        <f t="shared" si="1015"/>
        <v>337</v>
      </c>
      <c r="CE427" s="382">
        <f t="shared" si="1016"/>
        <v>197</v>
      </c>
      <c r="CF427" s="382">
        <f t="shared" si="1017"/>
        <v>197</v>
      </c>
      <c r="CG427" s="382">
        <f t="shared" si="1018"/>
        <v>177</v>
      </c>
      <c r="CH427" s="382">
        <f t="shared" si="1019"/>
        <v>157</v>
      </c>
      <c r="CI427" s="382">
        <f t="shared" si="1020"/>
        <v>137</v>
      </c>
      <c r="CJ427" s="382">
        <f t="shared" si="1021"/>
        <v>117</v>
      </c>
      <c r="CK427" s="388">
        <f t="shared" si="1022"/>
        <v>97</v>
      </c>
      <c r="CL427" s="3"/>
      <c r="CM427" s="384">
        <f t="shared" si="969"/>
        <v>0</v>
      </c>
      <c r="CN427" s="385">
        <f t="shared" si="980"/>
        <v>0</v>
      </c>
      <c r="CO427" s="385">
        <f t="shared" si="1005"/>
        <v>0</v>
      </c>
      <c r="CP427" s="385">
        <f t="shared" si="955"/>
        <v>0</v>
      </c>
      <c r="CQ427" s="385">
        <f t="shared" si="1006"/>
        <v>0</v>
      </c>
      <c r="CR427" s="385">
        <f t="shared" si="1007"/>
        <v>0</v>
      </c>
      <c r="CS427" s="385">
        <f t="shared" si="1008"/>
        <v>0</v>
      </c>
      <c r="CT427" s="385">
        <f t="shared" si="1009"/>
        <v>0</v>
      </c>
      <c r="CU427" s="385">
        <f t="shared" si="1010"/>
        <v>0</v>
      </c>
      <c r="CV427" s="385">
        <f t="shared" si="1011"/>
        <v>0</v>
      </c>
      <c r="CW427" s="385">
        <f t="shared" si="1012"/>
        <v>0</v>
      </c>
      <c r="CX427" s="386">
        <f t="shared" si="1013"/>
        <v>0</v>
      </c>
      <c r="CY427" s="3"/>
      <c r="CZ427" s="586"/>
      <c r="DA427" s="582"/>
      <c r="DB427" s="391"/>
      <c r="DC427" s="576">
        <v>92</v>
      </c>
      <c r="DD427" s="389">
        <v>12</v>
      </c>
      <c r="DE427" s="390">
        <v>19</v>
      </c>
      <c r="DF427" s="390">
        <v>4</v>
      </c>
      <c r="DG427" s="390">
        <v>304</v>
      </c>
      <c r="DH427" s="390">
        <f t="shared" si="981"/>
        <v>0</v>
      </c>
      <c r="DI427" s="390"/>
      <c r="DJ427" s="390"/>
      <c r="DK427" s="390"/>
      <c r="DL427" s="390"/>
      <c r="DM427" s="390"/>
      <c r="DN427" s="390"/>
      <c r="DO427" s="390"/>
      <c r="DP427" s="391">
        <f t="shared" si="982"/>
        <v>339</v>
      </c>
      <c r="DQ427" s="376"/>
      <c r="DR427" s="376"/>
      <c r="DS427" s="385">
        <v>4</v>
      </c>
      <c r="DT427" s="385">
        <v>3</v>
      </c>
      <c r="DU427" s="385">
        <v>1902</v>
      </c>
      <c r="DV427" s="385" t="s">
        <v>2620</v>
      </c>
      <c r="DW427" s="385">
        <v>72</v>
      </c>
      <c r="DX427" s="385" t="s">
        <v>2698</v>
      </c>
      <c r="DY427" s="385">
        <v>0</v>
      </c>
      <c r="DZ427" s="14">
        <v>95834</v>
      </c>
      <c r="EA427" s="426"/>
      <c r="EB427" s="398">
        <v>18</v>
      </c>
      <c r="EC427" s="398" t="s">
        <v>1369</v>
      </c>
      <c r="ED427" s="398" t="s">
        <v>1370</v>
      </c>
      <c r="EF427" s="601">
        <f t="shared" si="983"/>
        <v>166.07142857142856</v>
      </c>
      <c r="EG427" s="597">
        <f t="shared" si="984"/>
        <v>140</v>
      </c>
      <c r="EI427" s="605">
        <f t="shared" si="1023"/>
        <v>775</v>
      </c>
    </row>
    <row r="428" spans="1:139" s="372" customFormat="1" ht="16.149999999999999" hidden="1" customHeight="1">
      <c r="A428" s="573" t="s">
        <v>1382</v>
      </c>
      <c r="B428" s="530" t="s">
        <v>2089</v>
      </c>
      <c r="C428" s="530">
        <v>300135565</v>
      </c>
      <c r="D428" s="393" t="s">
        <v>2038</v>
      </c>
      <c r="E428" s="393" t="s">
        <v>481</v>
      </c>
      <c r="F428" s="393"/>
      <c r="G428" s="393" t="s">
        <v>788</v>
      </c>
      <c r="H428" s="393" t="s">
        <v>47</v>
      </c>
      <c r="I428" s="393" t="s">
        <v>2038</v>
      </c>
      <c r="J428" s="393" t="s">
        <v>1109</v>
      </c>
      <c r="K428" s="393" t="s">
        <v>2146</v>
      </c>
      <c r="L428" s="393" t="s">
        <v>2130</v>
      </c>
      <c r="M428" s="396">
        <v>45689</v>
      </c>
      <c r="N428" s="392" t="s">
        <v>2055</v>
      </c>
      <c r="O428" s="408">
        <v>3</v>
      </c>
      <c r="P428" s="14">
        <v>133026</v>
      </c>
      <c r="Q428" s="14">
        <v>133026</v>
      </c>
      <c r="R428" s="576">
        <v>181</v>
      </c>
      <c r="S428" s="391">
        <v>96</v>
      </c>
      <c r="T428" s="382">
        <v>12</v>
      </c>
      <c r="U428" s="382">
        <v>616</v>
      </c>
      <c r="V428" s="423">
        <v>0</v>
      </c>
      <c r="W428" s="1882">
        <v>100</v>
      </c>
      <c r="X428" s="382">
        <f t="shared" si="986"/>
        <v>516</v>
      </c>
      <c r="Y428" s="423">
        <v>92</v>
      </c>
      <c r="Z428" s="1882">
        <v>100</v>
      </c>
      <c r="AA428" s="382">
        <f t="shared" si="970"/>
        <v>508</v>
      </c>
      <c r="AB428" s="423">
        <v>0</v>
      </c>
      <c r="AC428" s="1882">
        <v>110</v>
      </c>
      <c r="AD428" s="569">
        <v>1.875</v>
      </c>
      <c r="AE428" s="569">
        <v>1.875</v>
      </c>
      <c r="AF428" s="382">
        <f t="shared" si="987"/>
        <v>189.75</v>
      </c>
      <c r="AG428" s="382">
        <f t="shared" si="988"/>
        <v>107.5</v>
      </c>
      <c r="AH428" s="382">
        <f t="shared" si="989"/>
        <v>37.5</v>
      </c>
      <c r="AI428" s="382">
        <f t="shared" si="990"/>
        <v>37.5</v>
      </c>
      <c r="AJ428" s="382">
        <f t="shared" si="991"/>
        <v>37.5</v>
      </c>
      <c r="AK428" s="382">
        <f t="shared" si="992"/>
        <v>37.5</v>
      </c>
      <c r="AL428" s="382">
        <f t="shared" si="993"/>
        <v>37.5</v>
      </c>
      <c r="AM428" s="382">
        <f t="shared" si="994"/>
        <v>37.5</v>
      </c>
      <c r="AN428" s="453">
        <f t="shared" si="995"/>
        <v>37.5</v>
      </c>
      <c r="AO428" s="457">
        <f t="shared" si="996"/>
        <v>0</v>
      </c>
      <c r="AP428" s="455">
        <f t="shared" si="997"/>
        <v>0</v>
      </c>
      <c r="AQ428" s="383">
        <f t="shared" si="998"/>
        <v>0</v>
      </c>
      <c r="AR428" s="383">
        <f t="shared" si="999"/>
        <v>0</v>
      </c>
      <c r="AS428" s="383">
        <f t="shared" si="1000"/>
        <v>0</v>
      </c>
      <c r="AT428" s="383">
        <f t="shared" si="1001"/>
        <v>0</v>
      </c>
      <c r="AU428" s="383">
        <f t="shared" si="1002"/>
        <v>0</v>
      </c>
      <c r="AV428" s="383">
        <f t="shared" si="1003"/>
        <v>0</v>
      </c>
      <c r="AW428" s="383">
        <f t="shared" si="1004"/>
        <v>0</v>
      </c>
      <c r="AX428" s="383">
        <f t="shared" si="971"/>
        <v>708</v>
      </c>
      <c r="AY428" s="383">
        <v>0</v>
      </c>
      <c r="AZ428" s="383">
        <f t="shared" si="985"/>
        <v>0</v>
      </c>
      <c r="BA428" s="382">
        <f t="shared" si="972"/>
        <v>398</v>
      </c>
      <c r="BB428" s="423">
        <v>0</v>
      </c>
      <c r="BC428" s="506">
        <f t="shared" si="965"/>
        <v>100</v>
      </c>
      <c r="BD428" s="382">
        <f t="shared" si="966"/>
        <v>100</v>
      </c>
      <c r="BE428" s="453">
        <f t="shared" si="967"/>
        <v>110</v>
      </c>
      <c r="BF428" s="382">
        <f t="shared" si="973"/>
        <v>171</v>
      </c>
      <c r="BG428" s="1882">
        <v>12</v>
      </c>
      <c r="BH428" s="1882">
        <v>12</v>
      </c>
      <c r="BI428" s="1882">
        <v>111</v>
      </c>
      <c r="BJ428" s="1882">
        <v>90</v>
      </c>
      <c r="BK428" s="1882">
        <v>20</v>
      </c>
      <c r="BL428" s="1882">
        <v>20</v>
      </c>
      <c r="BM428" s="1882">
        <v>20</v>
      </c>
      <c r="BN428" s="1882">
        <v>20</v>
      </c>
      <c r="BO428" s="1882">
        <v>20</v>
      </c>
      <c r="BP428" s="1882">
        <v>20</v>
      </c>
      <c r="BQ428" s="1882">
        <v>20</v>
      </c>
      <c r="BR428" s="1882">
        <v>20</v>
      </c>
      <c r="BS428" s="1882">
        <v>20</v>
      </c>
      <c r="BT428" s="13"/>
      <c r="BU428" s="384">
        <f t="shared" si="974"/>
        <v>5.9612903225806448</v>
      </c>
      <c r="BV428" s="385">
        <f t="shared" si="975"/>
        <v>6.9729729729729728</v>
      </c>
      <c r="BW428" s="386">
        <f t="shared" si="976"/>
        <v>11.373134328358208</v>
      </c>
      <c r="BX428" s="3"/>
      <c r="BY428" s="387">
        <f t="shared" si="968"/>
        <v>616</v>
      </c>
      <c r="BZ428" s="382">
        <f t="shared" si="977"/>
        <v>516</v>
      </c>
      <c r="CA428" s="382">
        <f t="shared" si="978"/>
        <v>508</v>
      </c>
      <c r="CB428" s="382">
        <f t="shared" si="979"/>
        <v>398</v>
      </c>
      <c r="CC428" s="382">
        <f t="shared" si="1014"/>
        <v>386</v>
      </c>
      <c r="CD428" s="382">
        <f t="shared" si="1015"/>
        <v>374</v>
      </c>
      <c r="CE428" s="382">
        <f t="shared" si="1016"/>
        <v>263</v>
      </c>
      <c r="CF428" s="382">
        <f t="shared" si="1017"/>
        <v>173</v>
      </c>
      <c r="CG428" s="382">
        <f t="shared" si="1018"/>
        <v>153</v>
      </c>
      <c r="CH428" s="382">
        <f t="shared" si="1019"/>
        <v>133</v>
      </c>
      <c r="CI428" s="382">
        <f t="shared" si="1020"/>
        <v>113</v>
      </c>
      <c r="CJ428" s="382">
        <f t="shared" si="1021"/>
        <v>93</v>
      </c>
      <c r="CK428" s="388">
        <f t="shared" si="1022"/>
        <v>73</v>
      </c>
      <c r="CL428" s="3"/>
      <c r="CM428" s="384">
        <f t="shared" si="969"/>
        <v>0</v>
      </c>
      <c r="CN428" s="385">
        <f t="shared" si="980"/>
        <v>92</v>
      </c>
      <c r="CO428" s="385">
        <f t="shared" si="1005"/>
        <v>0</v>
      </c>
      <c r="CP428" s="385">
        <f t="shared" si="955"/>
        <v>0</v>
      </c>
      <c r="CQ428" s="385">
        <f t="shared" si="1006"/>
        <v>0</v>
      </c>
      <c r="CR428" s="385">
        <f t="shared" si="1007"/>
        <v>0</v>
      </c>
      <c r="CS428" s="385">
        <f t="shared" si="1008"/>
        <v>0</v>
      </c>
      <c r="CT428" s="385">
        <f t="shared" si="1009"/>
        <v>0</v>
      </c>
      <c r="CU428" s="385">
        <f t="shared" si="1010"/>
        <v>0</v>
      </c>
      <c r="CV428" s="385">
        <f t="shared" si="1011"/>
        <v>0</v>
      </c>
      <c r="CW428" s="385">
        <f t="shared" si="1012"/>
        <v>0</v>
      </c>
      <c r="CX428" s="386">
        <f t="shared" si="1013"/>
        <v>0</v>
      </c>
      <c r="CY428" s="3"/>
      <c r="CZ428" s="586"/>
      <c r="DA428" s="582"/>
      <c r="DB428" s="391"/>
      <c r="DC428" s="576">
        <v>181</v>
      </c>
      <c r="DD428" s="389">
        <v>9</v>
      </c>
      <c r="DE428" s="390">
        <v>56</v>
      </c>
      <c r="DF428" s="390">
        <v>2</v>
      </c>
      <c r="DG428" s="390">
        <v>17</v>
      </c>
      <c r="DH428" s="390">
        <f t="shared" si="981"/>
        <v>12</v>
      </c>
      <c r="DI428" s="390"/>
      <c r="DJ428" s="390"/>
      <c r="DK428" s="390"/>
      <c r="DL428" s="390"/>
      <c r="DM428" s="390"/>
      <c r="DN428" s="390"/>
      <c r="DO428" s="390"/>
      <c r="DP428" s="391">
        <f t="shared" si="982"/>
        <v>96</v>
      </c>
      <c r="DQ428" s="376"/>
      <c r="DR428" s="376"/>
      <c r="DS428" s="385">
        <v>4</v>
      </c>
      <c r="DT428" s="385">
        <v>3</v>
      </c>
      <c r="DU428" s="385">
        <v>1904</v>
      </c>
      <c r="DV428" s="385" t="s">
        <v>2620</v>
      </c>
      <c r="DW428" s="385">
        <v>72</v>
      </c>
      <c r="DX428" s="385" t="s">
        <v>2699</v>
      </c>
      <c r="DY428" s="385">
        <v>0</v>
      </c>
      <c r="DZ428" s="14">
        <v>133026</v>
      </c>
      <c r="EA428" s="426"/>
      <c r="EB428" s="398">
        <v>19</v>
      </c>
      <c r="EC428" s="398" t="s">
        <v>1369</v>
      </c>
      <c r="ED428" s="398" t="s">
        <v>1370</v>
      </c>
      <c r="EF428" s="601">
        <f t="shared" si="983"/>
        <v>184.8</v>
      </c>
      <c r="EG428" s="597">
        <f t="shared" si="984"/>
        <v>100</v>
      </c>
      <c r="EI428" s="605">
        <f t="shared" si="1023"/>
        <v>720</v>
      </c>
    </row>
    <row r="429" spans="1:139" s="372" customFormat="1" ht="16.149999999999999" hidden="1" customHeight="1">
      <c r="A429" s="573" t="s">
        <v>1382</v>
      </c>
      <c r="B429" s="530" t="s">
        <v>2090</v>
      </c>
      <c r="C429" s="530">
        <v>300135566</v>
      </c>
      <c r="D429" s="393" t="s">
        <v>2038</v>
      </c>
      <c r="E429" s="393" t="s">
        <v>714</v>
      </c>
      <c r="F429" s="393"/>
      <c r="G429" s="393">
        <v>0</v>
      </c>
      <c r="H429" s="393">
        <v>0</v>
      </c>
      <c r="I429" s="393" t="s">
        <v>2038</v>
      </c>
      <c r="J429" s="393" t="s">
        <v>1109</v>
      </c>
      <c r="K429" s="393" t="s">
        <v>2146</v>
      </c>
      <c r="L429" s="393" t="s">
        <v>2130</v>
      </c>
      <c r="M429" s="396" t="s">
        <v>2250</v>
      </c>
      <c r="N429" s="392" t="s">
        <v>2055</v>
      </c>
      <c r="O429" s="408">
        <v>3</v>
      </c>
      <c r="P429" s="14">
        <v>147363</v>
      </c>
      <c r="Q429" s="14">
        <v>147363</v>
      </c>
      <c r="R429" s="576">
        <v>0</v>
      </c>
      <c r="S429" s="391">
        <v>130</v>
      </c>
      <c r="T429" s="382">
        <v>8</v>
      </c>
      <c r="U429" s="382">
        <v>150</v>
      </c>
      <c r="V429" s="423">
        <v>32</v>
      </c>
      <c r="W429" s="1882">
        <v>40</v>
      </c>
      <c r="X429" s="382">
        <f t="shared" si="986"/>
        <v>142</v>
      </c>
      <c r="Y429" s="423">
        <v>0</v>
      </c>
      <c r="Z429" s="1882">
        <v>36</v>
      </c>
      <c r="AA429" s="382">
        <f t="shared" si="970"/>
        <v>106</v>
      </c>
      <c r="AB429" s="423">
        <v>0</v>
      </c>
      <c r="AC429" s="1882">
        <v>40</v>
      </c>
      <c r="AD429" s="569">
        <v>1.875</v>
      </c>
      <c r="AE429" s="569">
        <v>1.875</v>
      </c>
      <c r="AF429" s="382">
        <f t="shared" si="987"/>
        <v>75</v>
      </c>
      <c r="AG429" s="382">
        <f t="shared" si="988"/>
        <v>57.5</v>
      </c>
      <c r="AH429" s="382">
        <f t="shared" si="989"/>
        <v>37.5</v>
      </c>
      <c r="AI429" s="382">
        <f t="shared" si="990"/>
        <v>37.5</v>
      </c>
      <c r="AJ429" s="382">
        <f t="shared" si="991"/>
        <v>37.5</v>
      </c>
      <c r="AK429" s="382">
        <f t="shared" si="992"/>
        <v>37.5</v>
      </c>
      <c r="AL429" s="382">
        <f t="shared" si="993"/>
        <v>37.5</v>
      </c>
      <c r="AM429" s="382">
        <f t="shared" si="994"/>
        <v>37.5</v>
      </c>
      <c r="AN429" s="453">
        <f t="shared" si="995"/>
        <v>37.5</v>
      </c>
      <c r="AO429" s="457">
        <f t="shared" si="996"/>
        <v>0</v>
      </c>
      <c r="AP429" s="455">
        <f t="shared" si="997"/>
        <v>0</v>
      </c>
      <c r="AQ429" s="383">
        <f t="shared" si="998"/>
        <v>0</v>
      </c>
      <c r="AR429" s="383">
        <f t="shared" si="999"/>
        <v>3</v>
      </c>
      <c r="AS429" s="383">
        <f t="shared" si="1000"/>
        <v>20</v>
      </c>
      <c r="AT429" s="383">
        <f t="shared" si="1001"/>
        <v>20</v>
      </c>
      <c r="AU429" s="383">
        <f t="shared" si="1002"/>
        <v>20</v>
      </c>
      <c r="AV429" s="383">
        <f t="shared" si="1003"/>
        <v>20</v>
      </c>
      <c r="AW429" s="383">
        <f t="shared" si="1004"/>
        <v>20</v>
      </c>
      <c r="AX429" s="383">
        <f t="shared" si="971"/>
        <v>267</v>
      </c>
      <c r="AY429" s="383">
        <v>0</v>
      </c>
      <c r="AZ429" s="383">
        <f t="shared" si="985"/>
        <v>0</v>
      </c>
      <c r="BA429" s="382">
        <f t="shared" si="972"/>
        <v>66</v>
      </c>
      <c r="BB429" s="423">
        <v>85</v>
      </c>
      <c r="BC429" s="506">
        <f t="shared" si="965"/>
        <v>40</v>
      </c>
      <c r="BD429" s="382">
        <f t="shared" si="966"/>
        <v>36</v>
      </c>
      <c r="BE429" s="453">
        <f t="shared" si="967"/>
        <v>40</v>
      </c>
      <c r="BF429" s="382">
        <f t="shared" si="973"/>
        <v>-22</v>
      </c>
      <c r="BG429" s="1882">
        <v>8</v>
      </c>
      <c r="BH429" s="1882">
        <v>8</v>
      </c>
      <c r="BI429" s="1882">
        <v>40</v>
      </c>
      <c r="BJ429" s="1882">
        <v>40</v>
      </c>
      <c r="BK429" s="1882">
        <v>20</v>
      </c>
      <c r="BL429" s="1882">
        <v>20</v>
      </c>
      <c r="BM429" s="1882">
        <v>20</v>
      </c>
      <c r="BN429" s="1882">
        <v>20</v>
      </c>
      <c r="BO429" s="1882">
        <v>20</v>
      </c>
      <c r="BP429" s="1882">
        <v>20</v>
      </c>
      <c r="BQ429" s="1882">
        <v>20</v>
      </c>
      <c r="BR429" s="1882">
        <v>20</v>
      </c>
      <c r="BS429" s="1882">
        <v>20</v>
      </c>
      <c r="BT429" s="13"/>
      <c r="BU429" s="384">
        <f t="shared" si="974"/>
        <v>3.8793103448275863</v>
      </c>
      <c r="BV429" s="385">
        <f t="shared" si="975"/>
        <v>5.0714285714285712</v>
      </c>
      <c r="BW429" s="386">
        <f t="shared" si="976"/>
        <v>5.6785714285714288</v>
      </c>
      <c r="BX429" s="3"/>
      <c r="BY429" s="387">
        <f t="shared" si="968"/>
        <v>150</v>
      </c>
      <c r="BZ429" s="382">
        <f t="shared" si="977"/>
        <v>142</v>
      </c>
      <c r="CA429" s="382">
        <f t="shared" si="978"/>
        <v>106</v>
      </c>
      <c r="CB429" s="382">
        <f t="shared" si="979"/>
        <v>66</v>
      </c>
      <c r="CC429" s="382">
        <f t="shared" si="1014"/>
        <v>143</v>
      </c>
      <c r="CD429" s="382">
        <f t="shared" si="1015"/>
        <v>135</v>
      </c>
      <c r="CE429" s="382">
        <f t="shared" si="1016"/>
        <v>95</v>
      </c>
      <c r="CF429" s="382">
        <f t="shared" si="1017"/>
        <v>55</v>
      </c>
      <c r="CG429" s="382">
        <f t="shared" si="1018"/>
        <v>38</v>
      </c>
      <c r="CH429" s="382">
        <f t="shared" si="1019"/>
        <v>38</v>
      </c>
      <c r="CI429" s="382">
        <f t="shared" si="1020"/>
        <v>38</v>
      </c>
      <c r="CJ429" s="382">
        <f t="shared" si="1021"/>
        <v>38</v>
      </c>
      <c r="CK429" s="388">
        <f t="shared" si="1022"/>
        <v>38</v>
      </c>
      <c r="CL429" s="3"/>
      <c r="CM429" s="384">
        <f t="shared" si="969"/>
        <v>32</v>
      </c>
      <c r="CN429" s="385">
        <f t="shared" si="980"/>
        <v>0</v>
      </c>
      <c r="CO429" s="385">
        <f t="shared" si="1005"/>
        <v>0</v>
      </c>
      <c r="CP429" s="385">
        <f t="shared" si="955"/>
        <v>85</v>
      </c>
      <c r="CQ429" s="385">
        <f t="shared" si="1006"/>
        <v>0</v>
      </c>
      <c r="CR429" s="385">
        <f t="shared" si="1007"/>
        <v>0</v>
      </c>
      <c r="CS429" s="385">
        <f t="shared" si="1008"/>
        <v>0</v>
      </c>
      <c r="CT429" s="385">
        <f t="shared" si="1009"/>
        <v>3</v>
      </c>
      <c r="CU429" s="385">
        <f t="shared" si="1010"/>
        <v>20</v>
      </c>
      <c r="CV429" s="385">
        <f t="shared" si="1011"/>
        <v>20</v>
      </c>
      <c r="CW429" s="385">
        <f t="shared" si="1012"/>
        <v>20</v>
      </c>
      <c r="CX429" s="386">
        <f t="shared" si="1013"/>
        <v>20</v>
      </c>
      <c r="CY429" s="3"/>
      <c r="CZ429" s="586"/>
      <c r="DA429" s="582"/>
      <c r="DB429" s="391"/>
      <c r="DC429" s="576">
        <v>0</v>
      </c>
      <c r="DD429" s="389">
        <v>0</v>
      </c>
      <c r="DE429" s="390">
        <v>0</v>
      </c>
      <c r="DF429" s="390">
        <v>0</v>
      </c>
      <c r="DG429" s="390">
        <v>122</v>
      </c>
      <c r="DH429" s="390">
        <f t="shared" si="981"/>
        <v>8</v>
      </c>
      <c r="DI429" s="390"/>
      <c r="DJ429" s="390"/>
      <c r="DK429" s="390"/>
      <c r="DL429" s="390"/>
      <c r="DM429" s="390"/>
      <c r="DN429" s="390"/>
      <c r="DO429" s="390"/>
      <c r="DP429" s="391">
        <f t="shared" si="982"/>
        <v>130</v>
      </c>
      <c r="DQ429" s="376"/>
      <c r="DR429" s="376"/>
      <c r="DS429" s="385">
        <v>4</v>
      </c>
      <c r="DT429" s="385">
        <v>3</v>
      </c>
      <c r="DU429" s="385">
        <v>1905</v>
      </c>
      <c r="DV429" s="385" t="s">
        <v>2620</v>
      </c>
      <c r="DW429" s="385">
        <v>72</v>
      </c>
      <c r="DX429" s="385" t="s">
        <v>2699</v>
      </c>
      <c r="DY429" s="385">
        <v>0</v>
      </c>
      <c r="DZ429" s="14">
        <v>147363</v>
      </c>
      <c r="EA429" s="426"/>
      <c r="EB429" s="398">
        <v>20</v>
      </c>
      <c r="EC429" s="398" t="s">
        <v>1369</v>
      </c>
      <c r="ED429" s="398" t="s">
        <v>1370</v>
      </c>
      <c r="EF429" s="601">
        <f t="shared" si="983"/>
        <v>112.5</v>
      </c>
      <c r="EG429" s="597">
        <f t="shared" si="984"/>
        <v>40</v>
      </c>
      <c r="EI429" s="605">
        <f t="shared" si="1023"/>
        <v>275</v>
      </c>
    </row>
    <row r="430" spans="1:139" s="372" customFormat="1" ht="16.149999999999999" hidden="1" customHeight="1">
      <c r="A430" s="573" t="s">
        <v>1382</v>
      </c>
      <c r="B430" s="530" t="s">
        <v>2091</v>
      </c>
      <c r="C430" s="530">
        <v>300135567</v>
      </c>
      <c r="D430" s="393" t="s">
        <v>2038</v>
      </c>
      <c r="E430" s="393" t="s">
        <v>483</v>
      </c>
      <c r="F430" s="393"/>
      <c r="G430" s="393" t="s">
        <v>500</v>
      </c>
      <c r="H430" s="393" t="s">
        <v>55</v>
      </c>
      <c r="I430" s="393" t="s">
        <v>2038</v>
      </c>
      <c r="J430" s="393" t="s">
        <v>1109</v>
      </c>
      <c r="K430" s="393" t="s">
        <v>2146</v>
      </c>
      <c r="L430" s="393" t="s">
        <v>2130</v>
      </c>
      <c r="M430" s="396">
        <v>45689</v>
      </c>
      <c r="N430" s="392" t="s">
        <v>2055</v>
      </c>
      <c r="O430" s="408">
        <v>3</v>
      </c>
      <c r="P430" s="14">
        <v>103177</v>
      </c>
      <c r="Q430" s="14">
        <v>103177</v>
      </c>
      <c r="R430" s="576">
        <v>132</v>
      </c>
      <c r="S430" s="391">
        <v>45</v>
      </c>
      <c r="T430" s="382">
        <v>12</v>
      </c>
      <c r="U430" s="382">
        <v>623</v>
      </c>
      <c r="V430" s="423">
        <v>0</v>
      </c>
      <c r="W430" s="1882">
        <v>165</v>
      </c>
      <c r="X430" s="382">
        <f t="shared" si="986"/>
        <v>458</v>
      </c>
      <c r="Y430" s="423">
        <v>0</v>
      </c>
      <c r="Z430" s="1882">
        <v>100</v>
      </c>
      <c r="AA430" s="382">
        <f t="shared" si="970"/>
        <v>358</v>
      </c>
      <c r="AB430" s="423">
        <v>0</v>
      </c>
      <c r="AC430" s="1882">
        <v>100</v>
      </c>
      <c r="AD430" s="569">
        <v>1.875</v>
      </c>
      <c r="AE430" s="569">
        <v>1.875</v>
      </c>
      <c r="AF430" s="382">
        <f t="shared" si="987"/>
        <v>84</v>
      </c>
      <c r="AG430" s="382">
        <f t="shared" si="988"/>
        <v>17.5</v>
      </c>
      <c r="AH430" s="382">
        <f t="shared" si="989"/>
        <v>37.5</v>
      </c>
      <c r="AI430" s="382">
        <f t="shared" si="990"/>
        <v>37.5</v>
      </c>
      <c r="AJ430" s="382">
        <f t="shared" si="991"/>
        <v>37.5</v>
      </c>
      <c r="AK430" s="382">
        <f t="shared" si="992"/>
        <v>37.5</v>
      </c>
      <c r="AL430" s="382">
        <f t="shared" si="993"/>
        <v>37.5</v>
      </c>
      <c r="AM430" s="382">
        <f t="shared" si="994"/>
        <v>37.5</v>
      </c>
      <c r="AN430" s="453">
        <f t="shared" si="995"/>
        <v>37.5</v>
      </c>
      <c r="AO430" s="457">
        <f t="shared" si="996"/>
        <v>0</v>
      </c>
      <c r="AP430" s="455">
        <f t="shared" si="997"/>
        <v>0</v>
      </c>
      <c r="AQ430" s="383">
        <f t="shared" si="998"/>
        <v>0</v>
      </c>
      <c r="AR430" s="383">
        <f t="shared" si="999"/>
        <v>0</v>
      </c>
      <c r="AS430" s="383">
        <f t="shared" si="1000"/>
        <v>0</v>
      </c>
      <c r="AT430" s="383">
        <f t="shared" si="1001"/>
        <v>0</v>
      </c>
      <c r="AU430" s="383">
        <f t="shared" si="1002"/>
        <v>0</v>
      </c>
      <c r="AV430" s="383">
        <f t="shared" si="1003"/>
        <v>0</v>
      </c>
      <c r="AW430" s="383">
        <f t="shared" si="1004"/>
        <v>8</v>
      </c>
      <c r="AX430" s="383">
        <f t="shared" si="971"/>
        <v>623</v>
      </c>
      <c r="AY430" s="383">
        <v>0</v>
      </c>
      <c r="AZ430" s="383">
        <f t="shared" si="985"/>
        <v>0</v>
      </c>
      <c r="BA430" s="382">
        <f t="shared" si="972"/>
        <v>258</v>
      </c>
      <c r="BB430" s="423">
        <v>0</v>
      </c>
      <c r="BC430" s="506">
        <f t="shared" si="965"/>
        <v>165</v>
      </c>
      <c r="BD430" s="382">
        <f t="shared" si="966"/>
        <v>100</v>
      </c>
      <c r="BE430" s="453">
        <f t="shared" si="967"/>
        <v>100</v>
      </c>
      <c r="BF430" s="382">
        <f t="shared" si="973"/>
        <v>150</v>
      </c>
      <c r="BG430" s="1882">
        <v>12</v>
      </c>
      <c r="BH430" s="1882">
        <v>12</v>
      </c>
      <c r="BI430" s="1882">
        <v>84</v>
      </c>
      <c r="BJ430" s="1882">
        <v>0</v>
      </c>
      <c r="BK430" s="1882">
        <v>20</v>
      </c>
      <c r="BL430" s="1882">
        <v>20</v>
      </c>
      <c r="BM430" s="1882">
        <v>20</v>
      </c>
      <c r="BN430" s="1882">
        <v>20</v>
      </c>
      <c r="BO430" s="1882">
        <v>20</v>
      </c>
      <c r="BP430" s="1882">
        <v>20</v>
      </c>
      <c r="BQ430" s="1882">
        <v>20</v>
      </c>
      <c r="BR430" s="1882">
        <v>20</v>
      </c>
      <c r="BS430" s="1882">
        <v>20</v>
      </c>
      <c r="BT430" s="13"/>
      <c r="BU430" s="384">
        <f t="shared" si="974"/>
        <v>5.1205479452054794</v>
      </c>
      <c r="BV430" s="385">
        <f t="shared" si="975"/>
        <v>6.4811320754716979</v>
      </c>
      <c r="BW430" s="386">
        <f t="shared" si="976"/>
        <v>8.6612903225806459</v>
      </c>
      <c r="BX430" s="3"/>
      <c r="BY430" s="387">
        <f t="shared" si="968"/>
        <v>623</v>
      </c>
      <c r="BZ430" s="382">
        <f t="shared" si="977"/>
        <v>458</v>
      </c>
      <c r="CA430" s="382">
        <f t="shared" si="978"/>
        <v>358</v>
      </c>
      <c r="CB430" s="382">
        <f t="shared" si="979"/>
        <v>258</v>
      </c>
      <c r="CC430" s="382">
        <f t="shared" si="1014"/>
        <v>246</v>
      </c>
      <c r="CD430" s="382">
        <f t="shared" si="1015"/>
        <v>234</v>
      </c>
      <c r="CE430" s="382">
        <f t="shared" si="1016"/>
        <v>150</v>
      </c>
      <c r="CF430" s="382">
        <f t="shared" si="1017"/>
        <v>150</v>
      </c>
      <c r="CG430" s="382">
        <f t="shared" si="1018"/>
        <v>130</v>
      </c>
      <c r="CH430" s="382">
        <f t="shared" si="1019"/>
        <v>110</v>
      </c>
      <c r="CI430" s="382">
        <f t="shared" si="1020"/>
        <v>90</v>
      </c>
      <c r="CJ430" s="382">
        <f t="shared" si="1021"/>
        <v>70</v>
      </c>
      <c r="CK430" s="388">
        <f t="shared" si="1022"/>
        <v>50</v>
      </c>
      <c r="CL430" s="3"/>
      <c r="CM430" s="384">
        <f t="shared" si="969"/>
        <v>0</v>
      </c>
      <c r="CN430" s="385">
        <f t="shared" si="980"/>
        <v>0</v>
      </c>
      <c r="CO430" s="385">
        <f t="shared" si="1005"/>
        <v>0</v>
      </c>
      <c r="CP430" s="385">
        <f t="shared" si="955"/>
        <v>0</v>
      </c>
      <c r="CQ430" s="385">
        <f t="shared" si="1006"/>
        <v>0</v>
      </c>
      <c r="CR430" s="385">
        <f t="shared" si="1007"/>
        <v>0</v>
      </c>
      <c r="CS430" s="385">
        <f t="shared" si="1008"/>
        <v>0</v>
      </c>
      <c r="CT430" s="385">
        <f t="shared" si="1009"/>
        <v>0</v>
      </c>
      <c r="CU430" s="385">
        <f t="shared" si="1010"/>
        <v>0</v>
      </c>
      <c r="CV430" s="385">
        <f t="shared" si="1011"/>
        <v>0</v>
      </c>
      <c r="CW430" s="385">
        <f t="shared" si="1012"/>
        <v>0</v>
      </c>
      <c r="CX430" s="386">
        <f t="shared" si="1013"/>
        <v>0</v>
      </c>
      <c r="CY430" s="3"/>
      <c r="CZ430" s="586"/>
      <c r="DA430" s="582"/>
      <c r="DB430" s="391"/>
      <c r="DC430" s="576">
        <v>132</v>
      </c>
      <c r="DD430" s="389">
        <v>11</v>
      </c>
      <c r="DE430" s="390">
        <v>4</v>
      </c>
      <c r="DF430" s="390">
        <v>2</v>
      </c>
      <c r="DG430" s="390">
        <v>16</v>
      </c>
      <c r="DH430" s="390">
        <f t="shared" si="981"/>
        <v>12</v>
      </c>
      <c r="DI430" s="390"/>
      <c r="DJ430" s="390"/>
      <c r="DK430" s="390"/>
      <c r="DL430" s="390"/>
      <c r="DM430" s="390"/>
      <c r="DN430" s="390"/>
      <c r="DO430" s="390"/>
      <c r="DP430" s="391">
        <f t="shared" si="982"/>
        <v>45</v>
      </c>
      <c r="DQ430" s="376"/>
      <c r="DR430" s="376"/>
      <c r="DS430" s="385">
        <v>4</v>
      </c>
      <c r="DT430" s="385">
        <v>3</v>
      </c>
      <c r="DU430" s="385">
        <v>1906</v>
      </c>
      <c r="DV430" s="385" t="s">
        <v>2620</v>
      </c>
      <c r="DW430" s="385">
        <v>72</v>
      </c>
      <c r="DX430" s="385" t="s">
        <v>2698</v>
      </c>
      <c r="DY430" s="385">
        <v>0</v>
      </c>
      <c r="DZ430" s="14">
        <v>103177</v>
      </c>
      <c r="EA430" s="426"/>
      <c r="EB430" s="398">
        <v>18</v>
      </c>
      <c r="EC430" s="398" t="s">
        <v>1369</v>
      </c>
      <c r="ED430" s="398" t="s">
        <v>1370</v>
      </c>
      <c r="EF430" s="601">
        <f t="shared" si="983"/>
        <v>113.27272727272728</v>
      </c>
      <c r="EG430" s="597">
        <f t="shared" si="984"/>
        <v>165</v>
      </c>
      <c r="EI430" s="605">
        <f t="shared" si="1023"/>
        <v>635</v>
      </c>
    </row>
    <row r="431" spans="1:139" s="372" customFormat="1" ht="16.149999999999999" hidden="1" customHeight="1">
      <c r="A431" s="573" t="s">
        <v>1382</v>
      </c>
      <c r="B431" s="530" t="s">
        <v>2092</v>
      </c>
      <c r="C431" s="530">
        <v>300135568</v>
      </c>
      <c r="D431" s="393" t="s">
        <v>2038</v>
      </c>
      <c r="E431" s="393" t="s">
        <v>522</v>
      </c>
      <c r="F431" s="393"/>
      <c r="G431" s="393" t="s">
        <v>507</v>
      </c>
      <c r="H431" s="393" t="s">
        <v>47</v>
      </c>
      <c r="I431" s="393" t="s">
        <v>2038</v>
      </c>
      <c r="J431" s="393" t="s">
        <v>1109</v>
      </c>
      <c r="K431" s="393" t="s">
        <v>2146</v>
      </c>
      <c r="L431" s="393" t="s">
        <v>2130</v>
      </c>
      <c r="M431" s="396" t="s">
        <v>2233</v>
      </c>
      <c r="N431" s="392" t="s">
        <v>2055</v>
      </c>
      <c r="O431" s="408">
        <v>3</v>
      </c>
      <c r="P431" s="14">
        <v>145187</v>
      </c>
      <c r="Q431" s="14">
        <v>145187</v>
      </c>
      <c r="R431" s="576">
        <v>60</v>
      </c>
      <c r="S431" s="391">
        <v>82</v>
      </c>
      <c r="T431" s="382">
        <v>12</v>
      </c>
      <c r="U431" s="382">
        <v>254</v>
      </c>
      <c r="V431" s="423">
        <v>0</v>
      </c>
      <c r="W431" s="1882">
        <v>64</v>
      </c>
      <c r="X431" s="382">
        <f t="shared" si="986"/>
        <v>190</v>
      </c>
      <c r="Y431" s="423">
        <v>0</v>
      </c>
      <c r="Z431" s="1882">
        <v>58</v>
      </c>
      <c r="AA431" s="382">
        <f t="shared" si="970"/>
        <v>132</v>
      </c>
      <c r="AB431" s="423">
        <v>0</v>
      </c>
      <c r="AC431" s="1882">
        <v>60</v>
      </c>
      <c r="AD431" s="569">
        <v>1.875</v>
      </c>
      <c r="AE431" s="569">
        <v>1.875</v>
      </c>
      <c r="AF431" s="382">
        <f t="shared" si="987"/>
        <v>40</v>
      </c>
      <c r="AG431" s="382">
        <f t="shared" si="988"/>
        <v>17.5</v>
      </c>
      <c r="AH431" s="382">
        <f t="shared" si="989"/>
        <v>37.5</v>
      </c>
      <c r="AI431" s="382">
        <f t="shared" si="990"/>
        <v>37.5</v>
      </c>
      <c r="AJ431" s="382">
        <f t="shared" si="991"/>
        <v>37.5</v>
      </c>
      <c r="AK431" s="382">
        <f t="shared" si="992"/>
        <v>37.5</v>
      </c>
      <c r="AL431" s="382">
        <f t="shared" si="993"/>
        <v>37.5</v>
      </c>
      <c r="AM431" s="382">
        <f t="shared" si="994"/>
        <v>37.5</v>
      </c>
      <c r="AN431" s="453">
        <f t="shared" si="995"/>
        <v>37.5</v>
      </c>
      <c r="AO431" s="457">
        <f t="shared" si="996"/>
        <v>0</v>
      </c>
      <c r="AP431" s="455">
        <f t="shared" si="997"/>
        <v>6</v>
      </c>
      <c r="AQ431" s="383">
        <f t="shared" si="998"/>
        <v>20</v>
      </c>
      <c r="AR431" s="383">
        <f t="shared" si="999"/>
        <v>20</v>
      </c>
      <c r="AS431" s="383">
        <f t="shared" si="1000"/>
        <v>20</v>
      </c>
      <c r="AT431" s="383">
        <f t="shared" si="1001"/>
        <v>20</v>
      </c>
      <c r="AU431" s="383">
        <f t="shared" si="1002"/>
        <v>20</v>
      </c>
      <c r="AV431" s="383">
        <f t="shared" si="1003"/>
        <v>20</v>
      </c>
      <c r="AW431" s="383">
        <f t="shared" si="1004"/>
        <v>20</v>
      </c>
      <c r="AX431" s="383">
        <f t="shared" si="971"/>
        <v>254</v>
      </c>
      <c r="AY431" s="383">
        <v>0</v>
      </c>
      <c r="AZ431" s="383">
        <f t="shared" si="985"/>
        <v>0</v>
      </c>
      <c r="BA431" s="382">
        <f t="shared" si="972"/>
        <v>72</v>
      </c>
      <c r="BB431" s="423">
        <v>0</v>
      </c>
      <c r="BC431" s="506">
        <f t="shared" si="965"/>
        <v>64</v>
      </c>
      <c r="BD431" s="382">
        <f t="shared" si="966"/>
        <v>58</v>
      </c>
      <c r="BE431" s="453">
        <f t="shared" si="967"/>
        <v>60</v>
      </c>
      <c r="BF431" s="382">
        <f t="shared" si="973"/>
        <v>12</v>
      </c>
      <c r="BG431" s="1882">
        <v>12</v>
      </c>
      <c r="BH431" s="1882">
        <v>8</v>
      </c>
      <c r="BI431" s="1882">
        <v>40</v>
      </c>
      <c r="BJ431" s="1882">
        <v>0</v>
      </c>
      <c r="BK431" s="1882">
        <v>20</v>
      </c>
      <c r="BL431" s="1882">
        <v>20</v>
      </c>
      <c r="BM431" s="1882">
        <v>20</v>
      </c>
      <c r="BN431" s="1882">
        <v>20</v>
      </c>
      <c r="BO431" s="1882">
        <v>20</v>
      </c>
      <c r="BP431" s="1882">
        <v>20</v>
      </c>
      <c r="BQ431" s="1882">
        <v>20</v>
      </c>
      <c r="BR431" s="1882">
        <v>20</v>
      </c>
      <c r="BS431" s="1882">
        <v>20</v>
      </c>
      <c r="BT431" s="13"/>
      <c r="BU431" s="384">
        <f t="shared" si="974"/>
        <v>4.186813186813187</v>
      </c>
      <c r="BV431" s="385">
        <f t="shared" si="975"/>
        <v>4.384615384615385</v>
      </c>
      <c r="BW431" s="386">
        <f t="shared" si="976"/>
        <v>4.95</v>
      </c>
      <c r="BX431" s="3"/>
      <c r="BY431" s="387">
        <f t="shared" si="968"/>
        <v>254</v>
      </c>
      <c r="BZ431" s="382">
        <f t="shared" si="977"/>
        <v>190</v>
      </c>
      <c r="CA431" s="382">
        <f t="shared" si="978"/>
        <v>132</v>
      </c>
      <c r="CB431" s="382">
        <f t="shared" si="979"/>
        <v>72</v>
      </c>
      <c r="CC431" s="382">
        <f t="shared" si="1014"/>
        <v>60</v>
      </c>
      <c r="CD431" s="382">
        <f t="shared" si="1015"/>
        <v>52</v>
      </c>
      <c r="CE431" s="382">
        <f t="shared" si="1016"/>
        <v>18</v>
      </c>
      <c r="CF431" s="382">
        <f t="shared" si="1017"/>
        <v>38</v>
      </c>
      <c r="CG431" s="382">
        <f t="shared" si="1018"/>
        <v>38</v>
      </c>
      <c r="CH431" s="382">
        <f t="shared" si="1019"/>
        <v>38</v>
      </c>
      <c r="CI431" s="382">
        <f t="shared" si="1020"/>
        <v>38</v>
      </c>
      <c r="CJ431" s="382">
        <f t="shared" si="1021"/>
        <v>38</v>
      </c>
      <c r="CK431" s="388">
        <f t="shared" si="1022"/>
        <v>38</v>
      </c>
      <c r="CL431" s="3"/>
      <c r="CM431" s="384">
        <f t="shared" si="969"/>
        <v>0</v>
      </c>
      <c r="CN431" s="385">
        <f t="shared" si="980"/>
        <v>0</v>
      </c>
      <c r="CO431" s="385">
        <f t="shared" si="1005"/>
        <v>0</v>
      </c>
      <c r="CP431" s="385">
        <f t="shared" si="955"/>
        <v>0</v>
      </c>
      <c r="CQ431" s="385">
        <f t="shared" si="1006"/>
        <v>0</v>
      </c>
      <c r="CR431" s="385">
        <f t="shared" si="1007"/>
        <v>6</v>
      </c>
      <c r="CS431" s="385">
        <f t="shared" si="1008"/>
        <v>20</v>
      </c>
      <c r="CT431" s="385">
        <f t="shared" si="1009"/>
        <v>20</v>
      </c>
      <c r="CU431" s="385">
        <f t="shared" si="1010"/>
        <v>20</v>
      </c>
      <c r="CV431" s="385">
        <f t="shared" si="1011"/>
        <v>20</v>
      </c>
      <c r="CW431" s="385">
        <f t="shared" si="1012"/>
        <v>20</v>
      </c>
      <c r="CX431" s="386">
        <f t="shared" si="1013"/>
        <v>20</v>
      </c>
      <c r="CY431" s="3"/>
      <c r="CZ431" s="586"/>
      <c r="DA431" s="582"/>
      <c r="DB431" s="391"/>
      <c r="DC431" s="576">
        <v>60</v>
      </c>
      <c r="DD431" s="389">
        <v>16</v>
      </c>
      <c r="DE431" s="390">
        <v>0</v>
      </c>
      <c r="DF431" s="390">
        <v>16</v>
      </c>
      <c r="DG431" s="390">
        <v>38</v>
      </c>
      <c r="DH431" s="390">
        <f t="shared" si="981"/>
        <v>12</v>
      </c>
      <c r="DI431" s="390"/>
      <c r="DJ431" s="390"/>
      <c r="DK431" s="390"/>
      <c r="DL431" s="390"/>
      <c r="DM431" s="390"/>
      <c r="DN431" s="390"/>
      <c r="DO431" s="390"/>
      <c r="DP431" s="391">
        <f t="shared" si="982"/>
        <v>82</v>
      </c>
      <c r="DQ431" s="376"/>
      <c r="DR431" s="376"/>
      <c r="DS431" s="385">
        <v>4</v>
      </c>
      <c r="DT431" s="385">
        <v>3</v>
      </c>
      <c r="DU431" s="385">
        <v>1907</v>
      </c>
      <c r="DV431" s="385" t="s">
        <v>2620</v>
      </c>
      <c r="DW431" s="385">
        <v>72</v>
      </c>
      <c r="DX431" s="385" t="s">
        <v>2698</v>
      </c>
      <c r="DY431" s="385">
        <v>0</v>
      </c>
      <c r="DZ431" s="14">
        <v>145187</v>
      </c>
      <c r="EA431" s="426"/>
      <c r="EB431" s="398">
        <v>19</v>
      </c>
      <c r="EC431" s="398" t="s">
        <v>1369</v>
      </c>
      <c r="ED431" s="398" t="s">
        <v>1370</v>
      </c>
      <c r="EF431" s="601">
        <f t="shared" si="983"/>
        <v>119.0625</v>
      </c>
      <c r="EG431" s="597">
        <f t="shared" si="984"/>
        <v>64</v>
      </c>
      <c r="EI431" s="605">
        <f t="shared" si="1023"/>
        <v>266</v>
      </c>
    </row>
    <row r="432" spans="1:139" s="372" customFormat="1" ht="16.149999999999999" hidden="1" customHeight="1">
      <c r="A432" s="573" t="s">
        <v>1382</v>
      </c>
      <c r="B432" s="530" t="s">
        <v>2093</v>
      </c>
      <c r="C432" s="530">
        <v>300135569</v>
      </c>
      <c r="D432" s="393" t="s">
        <v>2038</v>
      </c>
      <c r="E432" s="393" t="s">
        <v>103</v>
      </c>
      <c r="F432" s="393"/>
      <c r="G432" s="393" t="s">
        <v>504</v>
      </c>
      <c r="H432" s="393" t="s">
        <v>47</v>
      </c>
      <c r="I432" s="393" t="s">
        <v>2038</v>
      </c>
      <c r="J432" s="393" t="s">
        <v>1109</v>
      </c>
      <c r="K432" s="393" t="s">
        <v>2146</v>
      </c>
      <c r="L432" s="393" t="s">
        <v>2130</v>
      </c>
      <c r="M432" s="396">
        <v>45689</v>
      </c>
      <c r="N432" s="392" t="s">
        <v>2055</v>
      </c>
      <c r="O432" s="408">
        <v>3</v>
      </c>
      <c r="P432" s="14">
        <v>151955</v>
      </c>
      <c r="Q432" s="14">
        <v>151955</v>
      </c>
      <c r="R432" s="576">
        <v>64</v>
      </c>
      <c r="S432" s="391">
        <v>38</v>
      </c>
      <c r="T432" s="382">
        <v>10</v>
      </c>
      <c r="U432" s="382">
        <v>357</v>
      </c>
      <c r="V432" s="423">
        <v>0</v>
      </c>
      <c r="W432" s="1882">
        <v>100</v>
      </c>
      <c r="X432" s="382">
        <f t="shared" si="986"/>
        <v>257</v>
      </c>
      <c r="Y432" s="423">
        <v>0</v>
      </c>
      <c r="Z432" s="1882">
        <v>98</v>
      </c>
      <c r="AA432" s="382">
        <f t="shared" si="970"/>
        <v>159</v>
      </c>
      <c r="AB432" s="423">
        <v>0</v>
      </c>
      <c r="AC432" s="1882">
        <v>67</v>
      </c>
      <c r="AD432" s="569">
        <v>1.875</v>
      </c>
      <c r="AE432" s="569">
        <v>1.875</v>
      </c>
      <c r="AF432" s="382">
        <f t="shared" si="987"/>
        <v>32</v>
      </c>
      <c r="AG432" s="382">
        <f t="shared" si="988"/>
        <v>17.5</v>
      </c>
      <c r="AH432" s="382">
        <f t="shared" si="989"/>
        <v>37.5</v>
      </c>
      <c r="AI432" s="382">
        <f t="shared" si="990"/>
        <v>37.5</v>
      </c>
      <c r="AJ432" s="382">
        <f t="shared" si="991"/>
        <v>37.5</v>
      </c>
      <c r="AK432" s="382">
        <f t="shared" si="992"/>
        <v>37.5</v>
      </c>
      <c r="AL432" s="382">
        <f t="shared" si="993"/>
        <v>37.5</v>
      </c>
      <c r="AM432" s="382">
        <f t="shared" si="994"/>
        <v>37.5</v>
      </c>
      <c r="AN432" s="453">
        <f t="shared" si="995"/>
        <v>37.5</v>
      </c>
      <c r="AO432" s="457">
        <f t="shared" si="996"/>
        <v>0</v>
      </c>
      <c r="AP432" s="455">
        <f t="shared" si="997"/>
        <v>0</v>
      </c>
      <c r="AQ432" s="383">
        <f t="shared" si="998"/>
        <v>2</v>
      </c>
      <c r="AR432" s="383">
        <f t="shared" si="999"/>
        <v>20</v>
      </c>
      <c r="AS432" s="383">
        <f t="shared" si="1000"/>
        <v>20</v>
      </c>
      <c r="AT432" s="383">
        <f t="shared" si="1001"/>
        <v>20</v>
      </c>
      <c r="AU432" s="383">
        <f t="shared" si="1002"/>
        <v>20</v>
      </c>
      <c r="AV432" s="383">
        <f t="shared" si="1003"/>
        <v>20</v>
      </c>
      <c r="AW432" s="383">
        <f t="shared" si="1004"/>
        <v>20</v>
      </c>
      <c r="AX432" s="383">
        <f t="shared" si="971"/>
        <v>357</v>
      </c>
      <c r="AY432" s="383">
        <v>0</v>
      </c>
      <c r="AZ432" s="383">
        <f t="shared" si="985"/>
        <v>0</v>
      </c>
      <c r="BA432" s="382">
        <f t="shared" si="972"/>
        <v>92</v>
      </c>
      <c r="BB432" s="423">
        <v>0</v>
      </c>
      <c r="BC432" s="506">
        <f t="shared" si="965"/>
        <v>100</v>
      </c>
      <c r="BD432" s="382">
        <f t="shared" si="966"/>
        <v>98</v>
      </c>
      <c r="BE432" s="453">
        <f t="shared" si="967"/>
        <v>67</v>
      </c>
      <c r="BF432" s="382">
        <f t="shared" si="973"/>
        <v>36</v>
      </c>
      <c r="BG432" s="1882">
        <v>12</v>
      </c>
      <c r="BH432" s="1882">
        <v>12</v>
      </c>
      <c r="BI432" s="1882">
        <v>32</v>
      </c>
      <c r="BJ432" s="1882">
        <v>0</v>
      </c>
      <c r="BK432" s="1882">
        <v>20</v>
      </c>
      <c r="BL432" s="1882">
        <v>20</v>
      </c>
      <c r="BM432" s="1882">
        <v>20</v>
      </c>
      <c r="BN432" s="1882">
        <v>20</v>
      </c>
      <c r="BO432" s="1882">
        <v>20</v>
      </c>
      <c r="BP432" s="1882">
        <v>20</v>
      </c>
      <c r="BQ432" s="1882">
        <v>20</v>
      </c>
      <c r="BR432" s="1882">
        <v>20</v>
      </c>
      <c r="BS432" s="1882">
        <v>20</v>
      </c>
      <c r="BT432" s="13"/>
      <c r="BU432" s="384">
        <f t="shared" si="974"/>
        <v>4.0415094339622639</v>
      </c>
      <c r="BV432" s="385">
        <f t="shared" si="975"/>
        <v>4.3559322033898304</v>
      </c>
      <c r="BW432" s="386">
        <f t="shared" si="976"/>
        <v>5.2417582417582418</v>
      </c>
      <c r="BX432" s="3"/>
      <c r="BY432" s="387">
        <f t="shared" si="968"/>
        <v>357</v>
      </c>
      <c r="BZ432" s="382">
        <f t="shared" si="977"/>
        <v>257</v>
      </c>
      <c r="CA432" s="382">
        <f t="shared" si="978"/>
        <v>159</v>
      </c>
      <c r="CB432" s="382">
        <f t="shared" si="979"/>
        <v>92</v>
      </c>
      <c r="CC432" s="382">
        <f t="shared" si="1014"/>
        <v>80</v>
      </c>
      <c r="CD432" s="382">
        <f t="shared" si="1015"/>
        <v>68</v>
      </c>
      <c r="CE432" s="382">
        <f t="shared" si="1016"/>
        <v>36</v>
      </c>
      <c r="CF432" s="382">
        <f t="shared" si="1017"/>
        <v>38</v>
      </c>
      <c r="CG432" s="382">
        <f t="shared" si="1018"/>
        <v>38</v>
      </c>
      <c r="CH432" s="382">
        <f t="shared" si="1019"/>
        <v>38</v>
      </c>
      <c r="CI432" s="382">
        <f t="shared" si="1020"/>
        <v>38</v>
      </c>
      <c r="CJ432" s="382">
        <f t="shared" si="1021"/>
        <v>38</v>
      </c>
      <c r="CK432" s="388">
        <f t="shared" si="1022"/>
        <v>38</v>
      </c>
      <c r="CL432" s="3"/>
      <c r="CM432" s="384">
        <f t="shared" si="969"/>
        <v>0</v>
      </c>
      <c r="CN432" s="385">
        <f t="shared" si="980"/>
        <v>0</v>
      </c>
      <c r="CO432" s="385">
        <f t="shared" si="1005"/>
        <v>0</v>
      </c>
      <c r="CP432" s="385">
        <f t="shared" si="955"/>
        <v>0</v>
      </c>
      <c r="CQ432" s="385">
        <f t="shared" si="1006"/>
        <v>0</v>
      </c>
      <c r="CR432" s="385">
        <f t="shared" si="1007"/>
        <v>0</v>
      </c>
      <c r="CS432" s="385">
        <f t="shared" si="1008"/>
        <v>2</v>
      </c>
      <c r="CT432" s="385">
        <f t="shared" si="1009"/>
        <v>20</v>
      </c>
      <c r="CU432" s="385">
        <f t="shared" si="1010"/>
        <v>20</v>
      </c>
      <c r="CV432" s="385">
        <f t="shared" si="1011"/>
        <v>20</v>
      </c>
      <c r="CW432" s="385">
        <f t="shared" si="1012"/>
        <v>20</v>
      </c>
      <c r="CX432" s="386">
        <f t="shared" si="1013"/>
        <v>20</v>
      </c>
      <c r="CY432" s="3"/>
      <c r="CZ432" s="586"/>
      <c r="DA432" s="582"/>
      <c r="DB432" s="391"/>
      <c r="DC432" s="576">
        <v>64</v>
      </c>
      <c r="DD432" s="389">
        <v>6</v>
      </c>
      <c r="DE432" s="390">
        <v>4</v>
      </c>
      <c r="DF432" s="390">
        <v>6</v>
      </c>
      <c r="DG432" s="390">
        <v>12</v>
      </c>
      <c r="DH432" s="390">
        <f t="shared" si="981"/>
        <v>10</v>
      </c>
      <c r="DI432" s="390"/>
      <c r="DJ432" s="390"/>
      <c r="DK432" s="390"/>
      <c r="DL432" s="390"/>
      <c r="DM432" s="390"/>
      <c r="DN432" s="390"/>
      <c r="DO432" s="390"/>
      <c r="DP432" s="391">
        <f t="shared" si="982"/>
        <v>38</v>
      </c>
      <c r="DQ432" s="376"/>
      <c r="DR432" s="376"/>
      <c r="DS432" s="385">
        <v>4</v>
      </c>
      <c r="DT432" s="385">
        <v>3</v>
      </c>
      <c r="DU432" s="385">
        <v>1908</v>
      </c>
      <c r="DV432" s="385" t="s">
        <v>2620</v>
      </c>
      <c r="DW432" s="385">
        <v>72</v>
      </c>
      <c r="DX432" s="385" t="s">
        <v>2698</v>
      </c>
      <c r="DY432" s="385">
        <v>0</v>
      </c>
      <c r="DZ432" s="14">
        <v>151955</v>
      </c>
      <c r="EA432" s="426"/>
      <c r="EB432" s="398">
        <v>20</v>
      </c>
      <c r="EC432" s="398" t="s">
        <v>1369</v>
      </c>
      <c r="ED432" s="398" t="s">
        <v>1370</v>
      </c>
      <c r="EF432" s="601">
        <f t="shared" si="983"/>
        <v>107.1</v>
      </c>
      <c r="EG432" s="597">
        <f t="shared" si="984"/>
        <v>100</v>
      </c>
      <c r="EI432" s="605">
        <f t="shared" si="1023"/>
        <v>367</v>
      </c>
    </row>
    <row r="433" spans="1:139" s="372" customFormat="1" ht="16.149999999999999" hidden="1" customHeight="1">
      <c r="A433" s="573" t="s">
        <v>1382</v>
      </c>
      <c r="B433" s="530" t="s">
        <v>2094</v>
      </c>
      <c r="C433" s="530">
        <v>300135570</v>
      </c>
      <c r="D433" s="393" t="s">
        <v>2038</v>
      </c>
      <c r="E433" s="393" t="s">
        <v>256</v>
      </c>
      <c r="F433" s="393"/>
      <c r="G433" s="393" t="s">
        <v>785</v>
      </c>
      <c r="H433" s="393" t="s">
        <v>55</v>
      </c>
      <c r="I433" s="393" t="s">
        <v>2038</v>
      </c>
      <c r="J433" s="393" t="s">
        <v>1109</v>
      </c>
      <c r="K433" s="393" t="s">
        <v>2146</v>
      </c>
      <c r="L433" s="393" t="s">
        <v>2130</v>
      </c>
      <c r="M433" s="396" t="s">
        <v>2241</v>
      </c>
      <c r="N433" s="392" t="s">
        <v>2055</v>
      </c>
      <c r="O433" s="408">
        <v>3</v>
      </c>
      <c r="P433" s="14">
        <v>156203</v>
      </c>
      <c r="Q433" s="14">
        <v>156203</v>
      </c>
      <c r="R433" s="576">
        <v>0</v>
      </c>
      <c r="S433" s="391">
        <v>44</v>
      </c>
      <c r="T433" s="382">
        <v>0</v>
      </c>
      <c r="U433" s="382">
        <v>280</v>
      </c>
      <c r="V433" s="423">
        <v>0</v>
      </c>
      <c r="W433" s="1882">
        <v>60</v>
      </c>
      <c r="X433" s="382">
        <f t="shared" si="986"/>
        <v>220</v>
      </c>
      <c r="Y433" s="423">
        <v>0</v>
      </c>
      <c r="Z433" s="1882">
        <v>60</v>
      </c>
      <c r="AA433" s="382">
        <f t="shared" si="970"/>
        <v>160</v>
      </c>
      <c r="AB433" s="423">
        <v>0</v>
      </c>
      <c r="AC433" s="1882">
        <v>51</v>
      </c>
      <c r="AD433" s="569">
        <v>1.875</v>
      </c>
      <c r="AE433" s="569">
        <v>1.875</v>
      </c>
      <c r="AF433" s="382">
        <f t="shared" si="987"/>
        <v>27</v>
      </c>
      <c r="AG433" s="382">
        <f t="shared" si="988"/>
        <v>17.5</v>
      </c>
      <c r="AH433" s="382">
        <f t="shared" si="989"/>
        <v>37.5</v>
      </c>
      <c r="AI433" s="382">
        <f t="shared" si="990"/>
        <v>37.5</v>
      </c>
      <c r="AJ433" s="382">
        <f t="shared" si="991"/>
        <v>37.5</v>
      </c>
      <c r="AK433" s="382">
        <f t="shared" si="992"/>
        <v>37.5</v>
      </c>
      <c r="AL433" s="382">
        <f t="shared" si="993"/>
        <v>37.5</v>
      </c>
      <c r="AM433" s="382">
        <f t="shared" si="994"/>
        <v>37.5</v>
      </c>
      <c r="AN433" s="453">
        <f t="shared" si="995"/>
        <v>37.5</v>
      </c>
      <c r="AO433" s="457">
        <f t="shared" si="996"/>
        <v>0</v>
      </c>
      <c r="AP433" s="455">
        <f t="shared" si="997"/>
        <v>0</v>
      </c>
      <c r="AQ433" s="383">
        <f t="shared" si="998"/>
        <v>0</v>
      </c>
      <c r="AR433" s="383">
        <f t="shared" si="999"/>
        <v>0</v>
      </c>
      <c r="AS433" s="383">
        <f t="shared" si="1000"/>
        <v>0</v>
      </c>
      <c r="AT433" s="383">
        <f t="shared" si="1001"/>
        <v>0</v>
      </c>
      <c r="AU433" s="383">
        <f t="shared" si="1002"/>
        <v>14</v>
      </c>
      <c r="AV433" s="383">
        <f t="shared" si="1003"/>
        <v>20</v>
      </c>
      <c r="AW433" s="383">
        <f t="shared" si="1004"/>
        <v>20</v>
      </c>
      <c r="AX433" s="383">
        <f t="shared" si="971"/>
        <v>310</v>
      </c>
      <c r="AY433" s="383">
        <v>0</v>
      </c>
      <c r="AZ433" s="383">
        <f t="shared" si="985"/>
        <v>0</v>
      </c>
      <c r="BA433" s="382">
        <f t="shared" si="972"/>
        <v>109</v>
      </c>
      <c r="BB433" s="423">
        <v>30</v>
      </c>
      <c r="BC433" s="506">
        <f t="shared" si="965"/>
        <v>60</v>
      </c>
      <c r="BD433" s="382">
        <f t="shared" si="966"/>
        <v>60</v>
      </c>
      <c r="BE433" s="453">
        <f t="shared" si="967"/>
        <v>51</v>
      </c>
      <c r="BF433" s="382">
        <f t="shared" si="973"/>
        <v>74</v>
      </c>
      <c r="BG433" s="1882">
        <v>4</v>
      </c>
      <c r="BH433" s="1882">
        <v>4</v>
      </c>
      <c r="BI433" s="1882">
        <v>27</v>
      </c>
      <c r="BJ433" s="1882">
        <v>0</v>
      </c>
      <c r="BK433" s="1882">
        <v>20</v>
      </c>
      <c r="BL433" s="1882">
        <v>20</v>
      </c>
      <c r="BM433" s="1882">
        <v>20</v>
      </c>
      <c r="BN433" s="1882">
        <v>20</v>
      </c>
      <c r="BO433" s="1882">
        <v>20</v>
      </c>
      <c r="BP433" s="1882">
        <v>20</v>
      </c>
      <c r="BQ433" s="1882">
        <v>20</v>
      </c>
      <c r="BR433" s="1882">
        <v>20</v>
      </c>
      <c r="BS433" s="1882">
        <v>20</v>
      </c>
      <c r="BT433" s="13"/>
      <c r="BU433" s="384">
        <f t="shared" si="974"/>
        <v>4.9122807017543861</v>
      </c>
      <c r="BV433" s="385">
        <f t="shared" si="975"/>
        <v>5.7391304347826084</v>
      </c>
      <c r="BW433" s="386">
        <f t="shared" si="976"/>
        <v>8.1355932203389827</v>
      </c>
      <c r="BX433" s="3"/>
      <c r="BY433" s="387">
        <f t="shared" si="968"/>
        <v>280</v>
      </c>
      <c r="BZ433" s="382">
        <f t="shared" si="977"/>
        <v>220</v>
      </c>
      <c r="CA433" s="382">
        <f t="shared" si="978"/>
        <v>160</v>
      </c>
      <c r="CB433" s="382">
        <f t="shared" si="979"/>
        <v>109</v>
      </c>
      <c r="CC433" s="382">
        <f t="shared" si="1014"/>
        <v>135</v>
      </c>
      <c r="CD433" s="382">
        <f t="shared" si="1015"/>
        <v>131</v>
      </c>
      <c r="CE433" s="382">
        <f t="shared" si="1016"/>
        <v>104</v>
      </c>
      <c r="CF433" s="382">
        <f t="shared" si="1017"/>
        <v>104</v>
      </c>
      <c r="CG433" s="382">
        <f t="shared" si="1018"/>
        <v>84</v>
      </c>
      <c r="CH433" s="382">
        <f t="shared" si="1019"/>
        <v>64</v>
      </c>
      <c r="CI433" s="382">
        <f t="shared" si="1020"/>
        <v>44</v>
      </c>
      <c r="CJ433" s="382">
        <f t="shared" si="1021"/>
        <v>38</v>
      </c>
      <c r="CK433" s="388">
        <f t="shared" si="1022"/>
        <v>38</v>
      </c>
      <c r="CL433" s="3"/>
      <c r="CM433" s="384">
        <f t="shared" si="969"/>
        <v>0</v>
      </c>
      <c r="CN433" s="385">
        <f t="shared" si="980"/>
        <v>0</v>
      </c>
      <c r="CO433" s="385">
        <f t="shared" si="1005"/>
        <v>0</v>
      </c>
      <c r="CP433" s="385">
        <f t="shared" si="955"/>
        <v>30</v>
      </c>
      <c r="CQ433" s="385">
        <f t="shared" si="1006"/>
        <v>0</v>
      </c>
      <c r="CR433" s="385">
        <f t="shared" si="1007"/>
        <v>0</v>
      </c>
      <c r="CS433" s="385">
        <f t="shared" si="1008"/>
        <v>0</v>
      </c>
      <c r="CT433" s="385">
        <f t="shared" si="1009"/>
        <v>0</v>
      </c>
      <c r="CU433" s="385">
        <f t="shared" si="1010"/>
        <v>0</v>
      </c>
      <c r="CV433" s="385">
        <f t="shared" si="1011"/>
        <v>0</v>
      </c>
      <c r="CW433" s="385">
        <f t="shared" si="1012"/>
        <v>14</v>
      </c>
      <c r="CX433" s="386">
        <f t="shared" si="1013"/>
        <v>20</v>
      </c>
      <c r="CY433" s="3"/>
      <c r="CZ433" s="586"/>
      <c r="DA433" s="582"/>
      <c r="DB433" s="391"/>
      <c r="DC433" s="576">
        <v>0</v>
      </c>
      <c r="DD433" s="389">
        <v>4</v>
      </c>
      <c r="DE433" s="390">
        <v>4</v>
      </c>
      <c r="DF433" s="390">
        <v>4</v>
      </c>
      <c r="DG433" s="390">
        <v>32</v>
      </c>
      <c r="DH433" s="390">
        <f t="shared" si="981"/>
        <v>0</v>
      </c>
      <c r="DI433" s="390"/>
      <c r="DJ433" s="390"/>
      <c r="DK433" s="390"/>
      <c r="DL433" s="390"/>
      <c r="DM433" s="390"/>
      <c r="DN433" s="390"/>
      <c r="DO433" s="390"/>
      <c r="DP433" s="391">
        <f t="shared" si="982"/>
        <v>44</v>
      </c>
      <c r="DQ433" s="376"/>
      <c r="DR433" s="376"/>
      <c r="DS433" s="385">
        <v>4</v>
      </c>
      <c r="DT433" s="385">
        <v>3</v>
      </c>
      <c r="DU433" s="385">
        <v>1909</v>
      </c>
      <c r="DV433" s="385" t="s">
        <v>2620</v>
      </c>
      <c r="DW433" s="385">
        <v>72</v>
      </c>
      <c r="DX433" s="385" t="s">
        <v>2698</v>
      </c>
      <c r="DY433" s="385">
        <v>0</v>
      </c>
      <c r="DZ433" s="14">
        <v>156203</v>
      </c>
      <c r="EA433" s="426"/>
      <c r="EB433" s="398">
        <v>19</v>
      </c>
      <c r="EC433" s="398" t="s">
        <v>1369</v>
      </c>
      <c r="ED433" s="398" t="s">
        <v>1370</v>
      </c>
      <c r="EF433" s="601">
        <f t="shared" si="983"/>
        <v>140</v>
      </c>
      <c r="EG433" s="597">
        <f t="shared" si="984"/>
        <v>60</v>
      </c>
      <c r="EI433" s="605">
        <f t="shared" si="1023"/>
        <v>310</v>
      </c>
    </row>
    <row r="434" spans="1:139" s="372" customFormat="1" ht="16.149999999999999" hidden="1" customHeight="1">
      <c r="A434" s="573" t="s">
        <v>1382</v>
      </c>
      <c r="B434" s="530" t="s">
        <v>2095</v>
      </c>
      <c r="C434" s="530">
        <v>300135571</v>
      </c>
      <c r="D434" s="393" t="s">
        <v>2038</v>
      </c>
      <c r="E434" s="393" t="s">
        <v>772</v>
      </c>
      <c r="F434" s="393"/>
      <c r="G434" s="393" t="s">
        <v>773</v>
      </c>
      <c r="H434" s="393" t="s">
        <v>47</v>
      </c>
      <c r="I434" s="393" t="s">
        <v>2038</v>
      </c>
      <c r="J434" s="393" t="s">
        <v>1109</v>
      </c>
      <c r="K434" s="393" t="s">
        <v>2146</v>
      </c>
      <c r="L434" s="393" t="s">
        <v>2130</v>
      </c>
      <c r="M434" s="396" t="s">
        <v>2234</v>
      </c>
      <c r="N434" s="392" t="s">
        <v>2055</v>
      </c>
      <c r="O434" s="408">
        <v>3</v>
      </c>
      <c r="P434" s="14">
        <v>120957</v>
      </c>
      <c r="Q434" s="14">
        <v>120957</v>
      </c>
      <c r="R434" s="576">
        <v>36</v>
      </c>
      <c r="S434" s="391">
        <v>9</v>
      </c>
      <c r="T434" s="382">
        <v>6</v>
      </c>
      <c r="U434" s="382">
        <v>152</v>
      </c>
      <c r="V434" s="423">
        <v>0</v>
      </c>
      <c r="W434" s="1882">
        <v>29</v>
      </c>
      <c r="X434" s="382">
        <f t="shared" si="986"/>
        <v>123</v>
      </c>
      <c r="Y434" s="423">
        <v>0</v>
      </c>
      <c r="Z434" s="1882">
        <v>40</v>
      </c>
      <c r="AA434" s="382">
        <f t="shared" si="970"/>
        <v>83</v>
      </c>
      <c r="AB434" s="423">
        <v>0</v>
      </c>
      <c r="AC434" s="1882">
        <v>40</v>
      </c>
      <c r="AD434" s="569">
        <v>1.875</v>
      </c>
      <c r="AE434" s="569">
        <v>1.875</v>
      </c>
      <c r="AF434" s="382">
        <f t="shared" si="987"/>
        <v>17</v>
      </c>
      <c r="AG434" s="382">
        <f t="shared" si="988"/>
        <v>10.5</v>
      </c>
      <c r="AH434" s="382">
        <f t="shared" si="989"/>
        <v>22.5</v>
      </c>
      <c r="AI434" s="382">
        <f t="shared" si="990"/>
        <v>22.5</v>
      </c>
      <c r="AJ434" s="382">
        <f t="shared" si="991"/>
        <v>22.5</v>
      </c>
      <c r="AK434" s="382">
        <f t="shared" si="992"/>
        <v>22.5</v>
      </c>
      <c r="AL434" s="382">
        <f t="shared" si="993"/>
        <v>22.5</v>
      </c>
      <c r="AM434" s="382">
        <f t="shared" si="994"/>
        <v>22.5</v>
      </c>
      <c r="AN434" s="453">
        <f t="shared" si="995"/>
        <v>22.5</v>
      </c>
      <c r="AO434" s="457">
        <f t="shared" si="996"/>
        <v>0</v>
      </c>
      <c r="AP434" s="455">
        <f t="shared" si="997"/>
        <v>1</v>
      </c>
      <c r="AQ434" s="383">
        <f t="shared" si="998"/>
        <v>12</v>
      </c>
      <c r="AR434" s="383">
        <f t="shared" si="999"/>
        <v>12</v>
      </c>
      <c r="AS434" s="383">
        <f t="shared" si="1000"/>
        <v>12</v>
      </c>
      <c r="AT434" s="383">
        <f t="shared" si="1001"/>
        <v>12</v>
      </c>
      <c r="AU434" s="383">
        <f t="shared" si="1002"/>
        <v>12</v>
      </c>
      <c r="AV434" s="383">
        <f t="shared" si="1003"/>
        <v>12</v>
      </c>
      <c r="AW434" s="383">
        <f t="shared" si="1004"/>
        <v>12</v>
      </c>
      <c r="AX434" s="383">
        <f t="shared" si="971"/>
        <v>152</v>
      </c>
      <c r="AY434" s="383">
        <v>0</v>
      </c>
      <c r="AZ434" s="383">
        <f t="shared" si="985"/>
        <v>0</v>
      </c>
      <c r="BA434" s="382">
        <f t="shared" si="972"/>
        <v>43</v>
      </c>
      <c r="BB434" s="423">
        <v>0</v>
      </c>
      <c r="BC434" s="506">
        <f t="shared" si="965"/>
        <v>29</v>
      </c>
      <c r="BD434" s="382">
        <f t="shared" si="966"/>
        <v>40</v>
      </c>
      <c r="BE434" s="453">
        <f t="shared" si="967"/>
        <v>40</v>
      </c>
      <c r="BF434" s="382">
        <f t="shared" si="973"/>
        <v>10</v>
      </c>
      <c r="BG434" s="1882">
        <v>8</v>
      </c>
      <c r="BH434" s="1882">
        <v>8</v>
      </c>
      <c r="BI434" s="1882">
        <v>17</v>
      </c>
      <c r="BJ434" s="1882">
        <v>0</v>
      </c>
      <c r="BK434" s="1882">
        <v>12</v>
      </c>
      <c r="BL434" s="1882">
        <v>12</v>
      </c>
      <c r="BM434" s="1882">
        <v>12</v>
      </c>
      <c r="BN434" s="1882">
        <v>12</v>
      </c>
      <c r="BO434" s="1882">
        <v>12</v>
      </c>
      <c r="BP434" s="1882">
        <v>12</v>
      </c>
      <c r="BQ434" s="1882">
        <v>12</v>
      </c>
      <c r="BR434" s="1882">
        <v>12</v>
      </c>
      <c r="BS434" s="1882">
        <v>12</v>
      </c>
      <c r="BT434" s="13"/>
      <c r="BU434" s="384">
        <f t="shared" si="974"/>
        <v>4.1834862385321099</v>
      </c>
      <c r="BV434" s="385">
        <f t="shared" si="975"/>
        <v>4.1931818181818183</v>
      </c>
      <c r="BW434" s="386">
        <f t="shared" si="976"/>
        <v>4.4464285714285712</v>
      </c>
      <c r="BX434" s="3"/>
      <c r="BY434" s="387">
        <f t="shared" si="968"/>
        <v>152</v>
      </c>
      <c r="BZ434" s="382">
        <f t="shared" si="977"/>
        <v>123</v>
      </c>
      <c r="CA434" s="382">
        <f t="shared" si="978"/>
        <v>83</v>
      </c>
      <c r="CB434" s="382">
        <f t="shared" si="979"/>
        <v>43</v>
      </c>
      <c r="CC434" s="382">
        <f t="shared" si="1014"/>
        <v>35</v>
      </c>
      <c r="CD434" s="382">
        <f t="shared" si="1015"/>
        <v>27</v>
      </c>
      <c r="CE434" s="382">
        <f t="shared" si="1016"/>
        <v>11</v>
      </c>
      <c r="CF434" s="382">
        <f t="shared" si="1017"/>
        <v>23</v>
      </c>
      <c r="CG434" s="382">
        <f t="shared" si="1018"/>
        <v>23</v>
      </c>
      <c r="CH434" s="382">
        <f t="shared" si="1019"/>
        <v>23</v>
      </c>
      <c r="CI434" s="382">
        <f t="shared" si="1020"/>
        <v>23</v>
      </c>
      <c r="CJ434" s="382">
        <f t="shared" si="1021"/>
        <v>23</v>
      </c>
      <c r="CK434" s="388">
        <f t="shared" si="1022"/>
        <v>23</v>
      </c>
      <c r="CL434" s="3"/>
      <c r="CM434" s="384">
        <f t="shared" si="969"/>
        <v>0</v>
      </c>
      <c r="CN434" s="385">
        <f t="shared" si="980"/>
        <v>0</v>
      </c>
      <c r="CO434" s="385">
        <f t="shared" si="1005"/>
        <v>0</v>
      </c>
      <c r="CP434" s="385">
        <f t="shared" si="955"/>
        <v>0</v>
      </c>
      <c r="CQ434" s="385">
        <f t="shared" si="1006"/>
        <v>0</v>
      </c>
      <c r="CR434" s="385">
        <f t="shared" si="1007"/>
        <v>1</v>
      </c>
      <c r="CS434" s="385">
        <f t="shared" si="1008"/>
        <v>12</v>
      </c>
      <c r="CT434" s="385">
        <f t="shared" si="1009"/>
        <v>12</v>
      </c>
      <c r="CU434" s="385">
        <f t="shared" si="1010"/>
        <v>12</v>
      </c>
      <c r="CV434" s="385">
        <f t="shared" si="1011"/>
        <v>12</v>
      </c>
      <c r="CW434" s="385">
        <f t="shared" si="1012"/>
        <v>12</v>
      </c>
      <c r="CX434" s="386">
        <f t="shared" si="1013"/>
        <v>12</v>
      </c>
      <c r="CY434" s="3"/>
      <c r="CZ434" s="586"/>
      <c r="DA434" s="582"/>
      <c r="DB434" s="391"/>
      <c r="DC434" s="576">
        <v>36</v>
      </c>
      <c r="DD434" s="389">
        <v>1</v>
      </c>
      <c r="DE434" s="390">
        <v>0</v>
      </c>
      <c r="DF434" s="390">
        <v>0</v>
      </c>
      <c r="DG434" s="390">
        <v>2</v>
      </c>
      <c r="DH434" s="390">
        <f t="shared" si="981"/>
        <v>6</v>
      </c>
      <c r="DI434" s="390"/>
      <c r="DJ434" s="390"/>
      <c r="DK434" s="390"/>
      <c r="DL434" s="390"/>
      <c r="DM434" s="390"/>
      <c r="DN434" s="390"/>
      <c r="DO434" s="390"/>
      <c r="DP434" s="391">
        <f t="shared" si="982"/>
        <v>9</v>
      </c>
      <c r="DQ434" s="376"/>
      <c r="DR434" s="376"/>
      <c r="DS434" s="385">
        <v>4</v>
      </c>
      <c r="DT434" s="385">
        <v>3</v>
      </c>
      <c r="DU434" s="385">
        <v>1910</v>
      </c>
      <c r="DV434" s="385" t="s">
        <v>2620</v>
      </c>
      <c r="DW434" s="385">
        <v>73</v>
      </c>
      <c r="DX434" s="385" t="s">
        <v>2700</v>
      </c>
      <c r="DY434" s="385">
        <v>0</v>
      </c>
      <c r="DZ434" s="14">
        <v>120957</v>
      </c>
      <c r="EA434" s="426"/>
      <c r="EB434" s="398">
        <v>19</v>
      </c>
      <c r="EC434" s="398" t="s">
        <v>1369</v>
      </c>
      <c r="ED434" s="398" t="s">
        <v>1370</v>
      </c>
      <c r="EF434" s="601">
        <f t="shared" si="983"/>
        <v>157.24137931034483</v>
      </c>
      <c r="EG434" s="597">
        <f t="shared" si="984"/>
        <v>29</v>
      </c>
      <c r="EI434" s="605">
        <f t="shared" si="1023"/>
        <v>158</v>
      </c>
    </row>
    <row r="435" spans="1:139" s="372" customFormat="1" ht="16.149999999999999" hidden="1" customHeight="1">
      <c r="A435" s="573" t="s">
        <v>1382</v>
      </c>
      <c r="B435" s="530" t="s">
        <v>2096</v>
      </c>
      <c r="C435" s="530">
        <v>300135572</v>
      </c>
      <c r="D435" s="393" t="s">
        <v>2038</v>
      </c>
      <c r="E435" s="393" t="s">
        <v>115</v>
      </c>
      <c r="F435" s="393"/>
      <c r="G435" s="393" t="s">
        <v>785</v>
      </c>
      <c r="H435" s="393" t="s">
        <v>47</v>
      </c>
      <c r="I435" s="393" t="s">
        <v>2038</v>
      </c>
      <c r="J435" s="393" t="s">
        <v>1109</v>
      </c>
      <c r="K435" s="393" t="s">
        <v>2146</v>
      </c>
      <c r="L435" s="393" t="s">
        <v>2130</v>
      </c>
      <c r="M435" s="396">
        <v>45689</v>
      </c>
      <c r="N435" s="392" t="s">
        <v>2055</v>
      </c>
      <c r="O435" s="408">
        <v>3</v>
      </c>
      <c r="P435" s="14">
        <v>157480</v>
      </c>
      <c r="Q435" s="14">
        <v>157480</v>
      </c>
      <c r="R435" s="576">
        <v>10</v>
      </c>
      <c r="S435" s="391">
        <v>26</v>
      </c>
      <c r="T435" s="382">
        <v>6</v>
      </c>
      <c r="U435" s="382">
        <v>734</v>
      </c>
      <c r="V435" s="423">
        <v>0</v>
      </c>
      <c r="W435" s="1882">
        <v>150</v>
      </c>
      <c r="X435" s="382">
        <f t="shared" si="986"/>
        <v>584</v>
      </c>
      <c r="Y435" s="423">
        <v>0</v>
      </c>
      <c r="Z435" s="1882">
        <v>138</v>
      </c>
      <c r="AA435" s="382">
        <f t="shared" si="970"/>
        <v>446</v>
      </c>
      <c r="AB435" s="423">
        <v>0</v>
      </c>
      <c r="AC435" s="1882">
        <v>136</v>
      </c>
      <c r="AD435" s="569">
        <v>1.875</v>
      </c>
      <c r="AE435" s="569">
        <v>1.875</v>
      </c>
      <c r="AF435" s="382">
        <f t="shared" si="987"/>
        <v>96</v>
      </c>
      <c r="AG435" s="382">
        <f t="shared" si="988"/>
        <v>17.5</v>
      </c>
      <c r="AH435" s="382">
        <f t="shared" si="989"/>
        <v>37.5</v>
      </c>
      <c r="AI435" s="382">
        <f t="shared" si="990"/>
        <v>37.5</v>
      </c>
      <c r="AJ435" s="382">
        <f t="shared" si="991"/>
        <v>37.5</v>
      </c>
      <c r="AK435" s="382">
        <f t="shared" si="992"/>
        <v>37.5</v>
      </c>
      <c r="AL435" s="382">
        <f t="shared" si="993"/>
        <v>37.5</v>
      </c>
      <c r="AM435" s="382">
        <f t="shared" si="994"/>
        <v>37.5</v>
      </c>
      <c r="AN435" s="453">
        <f t="shared" si="995"/>
        <v>37.5</v>
      </c>
      <c r="AO435" s="457">
        <f t="shared" si="996"/>
        <v>0</v>
      </c>
      <c r="AP435" s="455">
        <f t="shared" si="997"/>
        <v>0</v>
      </c>
      <c r="AQ435" s="383">
        <f t="shared" si="998"/>
        <v>0</v>
      </c>
      <c r="AR435" s="383">
        <f t="shared" si="999"/>
        <v>0</v>
      </c>
      <c r="AS435" s="383">
        <f t="shared" si="1000"/>
        <v>0</v>
      </c>
      <c r="AT435" s="383">
        <f t="shared" si="1001"/>
        <v>0</v>
      </c>
      <c r="AU435" s="383">
        <f t="shared" si="1002"/>
        <v>0</v>
      </c>
      <c r="AV435" s="383">
        <f t="shared" si="1003"/>
        <v>0</v>
      </c>
      <c r="AW435" s="383">
        <f t="shared" si="1004"/>
        <v>0</v>
      </c>
      <c r="AX435" s="383">
        <f t="shared" si="971"/>
        <v>734</v>
      </c>
      <c r="AY435" s="383">
        <v>0</v>
      </c>
      <c r="AZ435" s="383">
        <f t="shared" si="985"/>
        <v>0</v>
      </c>
      <c r="BA435" s="382">
        <f t="shared" si="972"/>
        <v>310</v>
      </c>
      <c r="BB435" s="423">
        <v>0</v>
      </c>
      <c r="BC435" s="506">
        <f t="shared" si="965"/>
        <v>150</v>
      </c>
      <c r="BD435" s="382">
        <f t="shared" si="966"/>
        <v>138</v>
      </c>
      <c r="BE435" s="453">
        <f t="shared" si="967"/>
        <v>136</v>
      </c>
      <c r="BF435" s="382">
        <f t="shared" si="973"/>
        <v>190</v>
      </c>
      <c r="BG435" s="1882">
        <v>12</v>
      </c>
      <c r="BH435" s="1882">
        <v>12</v>
      </c>
      <c r="BI435" s="1882">
        <v>96</v>
      </c>
      <c r="BJ435" s="1882">
        <v>0</v>
      </c>
      <c r="BK435" s="1882">
        <v>20</v>
      </c>
      <c r="BL435" s="1882">
        <v>20</v>
      </c>
      <c r="BM435" s="1882">
        <v>20</v>
      </c>
      <c r="BN435" s="1882">
        <v>20</v>
      </c>
      <c r="BO435" s="1882">
        <v>20</v>
      </c>
      <c r="BP435" s="1882">
        <v>20</v>
      </c>
      <c r="BQ435" s="1882">
        <v>20</v>
      </c>
      <c r="BR435" s="1882">
        <v>20</v>
      </c>
      <c r="BS435" s="1882">
        <v>20</v>
      </c>
      <c r="BT435" s="13"/>
      <c r="BU435" s="384">
        <f t="shared" si="974"/>
        <v>5.1933962264150946</v>
      </c>
      <c r="BV435" s="385">
        <f t="shared" si="975"/>
        <v>6.1258741258741258</v>
      </c>
      <c r="BW435" s="386">
        <f t="shared" si="976"/>
        <v>8.3625000000000007</v>
      </c>
      <c r="BX435" s="3"/>
      <c r="BY435" s="387">
        <f t="shared" si="968"/>
        <v>734</v>
      </c>
      <c r="BZ435" s="382">
        <f t="shared" si="977"/>
        <v>584</v>
      </c>
      <c r="CA435" s="382">
        <f t="shared" si="978"/>
        <v>446</v>
      </c>
      <c r="CB435" s="382">
        <f t="shared" si="979"/>
        <v>310</v>
      </c>
      <c r="CC435" s="382">
        <f t="shared" si="1014"/>
        <v>298</v>
      </c>
      <c r="CD435" s="382">
        <f t="shared" si="1015"/>
        <v>286</v>
      </c>
      <c r="CE435" s="382">
        <f t="shared" si="1016"/>
        <v>190</v>
      </c>
      <c r="CF435" s="382">
        <f t="shared" si="1017"/>
        <v>190</v>
      </c>
      <c r="CG435" s="382">
        <f t="shared" si="1018"/>
        <v>170</v>
      </c>
      <c r="CH435" s="382">
        <f t="shared" si="1019"/>
        <v>150</v>
      </c>
      <c r="CI435" s="382">
        <f t="shared" si="1020"/>
        <v>130</v>
      </c>
      <c r="CJ435" s="382">
        <f t="shared" si="1021"/>
        <v>110</v>
      </c>
      <c r="CK435" s="388">
        <f t="shared" si="1022"/>
        <v>90</v>
      </c>
      <c r="CL435" s="3"/>
      <c r="CM435" s="384">
        <f t="shared" si="969"/>
        <v>0</v>
      </c>
      <c r="CN435" s="385">
        <f t="shared" si="980"/>
        <v>0</v>
      </c>
      <c r="CO435" s="385">
        <f t="shared" si="1005"/>
        <v>0</v>
      </c>
      <c r="CP435" s="385">
        <f t="shared" si="955"/>
        <v>0</v>
      </c>
      <c r="CQ435" s="385">
        <f t="shared" si="1006"/>
        <v>0</v>
      </c>
      <c r="CR435" s="385">
        <f t="shared" si="1007"/>
        <v>0</v>
      </c>
      <c r="CS435" s="385">
        <f t="shared" si="1008"/>
        <v>0</v>
      </c>
      <c r="CT435" s="385">
        <f t="shared" si="1009"/>
        <v>0</v>
      </c>
      <c r="CU435" s="385">
        <f t="shared" si="1010"/>
        <v>0</v>
      </c>
      <c r="CV435" s="385">
        <f t="shared" si="1011"/>
        <v>0</v>
      </c>
      <c r="CW435" s="385">
        <f t="shared" si="1012"/>
        <v>0</v>
      </c>
      <c r="CX435" s="386">
        <f t="shared" si="1013"/>
        <v>0</v>
      </c>
      <c r="CY435" s="3"/>
      <c r="CZ435" s="586"/>
      <c r="DA435" s="582"/>
      <c r="DB435" s="391"/>
      <c r="DC435" s="576">
        <v>10</v>
      </c>
      <c r="DD435" s="389">
        <v>4</v>
      </c>
      <c r="DE435" s="390">
        <v>4</v>
      </c>
      <c r="DF435" s="390">
        <v>8</v>
      </c>
      <c r="DG435" s="390">
        <v>4</v>
      </c>
      <c r="DH435" s="390">
        <f t="shared" si="981"/>
        <v>6</v>
      </c>
      <c r="DI435" s="390"/>
      <c r="DJ435" s="390"/>
      <c r="DK435" s="390"/>
      <c r="DL435" s="390"/>
      <c r="DM435" s="390"/>
      <c r="DN435" s="390"/>
      <c r="DO435" s="390"/>
      <c r="DP435" s="391">
        <f t="shared" si="982"/>
        <v>26</v>
      </c>
      <c r="DQ435" s="376"/>
      <c r="DR435" s="376"/>
      <c r="DS435" s="385">
        <v>4</v>
      </c>
      <c r="DT435" s="385">
        <v>3</v>
      </c>
      <c r="DU435" s="385">
        <v>1911</v>
      </c>
      <c r="DV435" s="385" t="s">
        <v>2620</v>
      </c>
      <c r="DW435" s="385">
        <v>73</v>
      </c>
      <c r="DX435" s="385" t="s">
        <v>2700</v>
      </c>
      <c r="DY435" s="385">
        <v>0</v>
      </c>
      <c r="DZ435" s="14">
        <v>157480</v>
      </c>
      <c r="EA435" s="426"/>
      <c r="EB435" s="398">
        <v>20</v>
      </c>
      <c r="EC435" s="398" t="s">
        <v>1369</v>
      </c>
      <c r="ED435" s="398" t="s">
        <v>1370</v>
      </c>
      <c r="EF435" s="601">
        <f t="shared" si="983"/>
        <v>146.80000000000001</v>
      </c>
      <c r="EG435" s="597">
        <f t="shared" si="984"/>
        <v>150</v>
      </c>
      <c r="EI435" s="605">
        <f t="shared" si="1023"/>
        <v>740</v>
      </c>
    </row>
    <row r="436" spans="1:139" s="372" customFormat="1" ht="16.149999999999999" hidden="1" customHeight="1">
      <c r="A436" s="573" t="s">
        <v>1382</v>
      </c>
      <c r="B436" s="530" t="s">
        <v>2097</v>
      </c>
      <c r="C436" s="530">
        <v>300135573</v>
      </c>
      <c r="D436" s="393" t="s">
        <v>2038</v>
      </c>
      <c r="E436" s="393" t="s">
        <v>2047</v>
      </c>
      <c r="F436" s="393"/>
      <c r="G436" s="393" t="s">
        <v>2402</v>
      </c>
      <c r="H436" s="393" t="s">
        <v>47</v>
      </c>
      <c r="I436" s="393" t="s">
        <v>2038</v>
      </c>
      <c r="J436" s="393" t="s">
        <v>1109</v>
      </c>
      <c r="K436" s="393" t="s">
        <v>2146</v>
      </c>
      <c r="L436" s="393" t="s">
        <v>2130</v>
      </c>
      <c r="M436" s="396">
        <v>45689</v>
      </c>
      <c r="N436" s="392" t="s">
        <v>2055</v>
      </c>
      <c r="O436" s="408">
        <v>3</v>
      </c>
      <c r="P436" s="14">
        <v>173217</v>
      </c>
      <c r="Q436" s="14">
        <v>173217</v>
      </c>
      <c r="R436" s="576">
        <v>846</v>
      </c>
      <c r="S436" s="391">
        <v>36</v>
      </c>
      <c r="T436" s="382">
        <v>46</v>
      </c>
      <c r="U436" s="382">
        <v>290</v>
      </c>
      <c r="V436" s="423">
        <v>0</v>
      </c>
      <c r="W436" s="1882">
        <v>100</v>
      </c>
      <c r="X436" s="382">
        <f t="shared" si="986"/>
        <v>190</v>
      </c>
      <c r="Y436" s="423">
        <v>1008</v>
      </c>
      <c r="Z436" s="1882">
        <v>192</v>
      </c>
      <c r="AA436" s="382">
        <f t="shared" si="970"/>
        <v>1006</v>
      </c>
      <c r="AB436" s="423">
        <v>0</v>
      </c>
      <c r="AC436" s="1882">
        <v>200</v>
      </c>
      <c r="AD436" s="569">
        <v>1.875</v>
      </c>
      <c r="AE436" s="569">
        <v>1.875</v>
      </c>
      <c r="AF436" s="382">
        <f t="shared" si="987"/>
        <v>392.5</v>
      </c>
      <c r="AG436" s="382">
        <f t="shared" si="988"/>
        <v>239</v>
      </c>
      <c r="AH436" s="382">
        <f t="shared" si="989"/>
        <v>75</v>
      </c>
      <c r="AI436" s="382">
        <f t="shared" si="990"/>
        <v>75</v>
      </c>
      <c r="AJ436" s="382">
        <f t="shared" si="991"/>
        <v>75</v>
      </c>
      <c r="AK436" s="382">
        <f t="shared" si="992"/>
        <v>75</v>
      </c>
      <c r="AL436" s="382">
        <f t="shared" si="993"/>
        <v>75</v>
      </c>
      <c r="AM436" s="382">
        <f t="shared" si="994"/>
        <v>75</v>
      </c>
      <c r="AN436" s="453">
        <f t="shared" si="995"/>
        <v>75</v>
      </c>
      <c r="AO436" s="457">
        <f t="shared" si="996"/>
        <v>0</v>
      </c>
      <c r="AP436" s="455">
        <f t="shared" si="997"/>
        <v>0</v>
      </c>
      <c r="AQ436" s="383">
        <f t="shared" si="998"/>
        <v>0</v>
      </c>
      <c r="AR436" s="383">
        <f t="shared" si="999"/>
        <v>0</v>
      </c>
      <c r="AS436" s="383">
        <f t="shared" si="1000"/>
        <v>0</v>
      </c>
      <c r="AT436" s="383">
        <f t="shared" si="1001"/>
        <v>0</v>
      </c>
      <c r="AU436" s="383">
        <f t="shared" si="1002"/>
        <v>0</v>
      </c>
      <c r="AV436" s="383">
        <f t="shared" si="1003"/>
        <v>0</v>
      </c>
      <c r="AW436" s="383">
        <f t="shared" si="1004"/>
        <v>27</v>
      </c>
      <c r="AX436" s="383">
        <f t="shared" si="971"/>
        <v>1298</v>
      </c>
      <c r="AY436" s="383">
        <v>0</v>
      </c>
      <c r="AZ436" s="383">
        <f t="shared" si="985"/>
        <v>0</v>
      </c>
      <c r="BA436" s="382">
        <f t="shared" si="972"/>
        <v>806</v>
      </c>
      <c r="BB436" s="423">
        <v>0</v>
      </c>
      <c r="BC436" s="506">
        <f t="shared" si="965"/>
        <v>100</v>
      </c>
      <c r="BD436" s="382">
        <f t="shared" si="966"/>
        <v>192</v>
      </c>
      <c r="BE436" s="453">
        <f t="shared" si="967"/>
        <v>200</v>
      </c>
      <c r="BF436" s="382">
        <f t="shared" si="973"/>
        <v>-516</v>
      </c>
      <c r="BG436" s="1882">
        <v>50</v>
      </c>
      <c r="BH436" s="1882">
        <v>50</v>
      </c>
      <c r="BI436" s="1882">
        <v>214</v>
      </c>
      <c r="BJ436" s="1882">
        <v>204</v>
      </c>
      <c r="BK436" s="1882">
        <v>40</v>
      </c>
      <c r="BL436" s="1882">
        <v>40</v>
      </c>
      <c r="BM436" s="1882">
        <v>40</v>
      </c>
      <c r="BN436" s="1882">
        <v>40</v>
      </c>
      <c r="BO436" s="1882">
        <v>40</v>
      </c>
      <c r="BP436" s="1882">
        <v>40</v>
      </c>
      <c r="BQ436" s="1882">
        <v>40</v>
      </c>
      <c r="BR436" s="1882">
        <v>40</v>
      </c>
      <c r="BS436" s="1882">
        <v>40</v>
      </c>
      <c r="BT436" s="13"/>
      <c r="BU436" s="384">
        <f t="shared" si="974"/>
        <v>1.9895833333333335</v>
      </c>
      <c r="BV436" s="385">
        <f t="shared" si="975"/>
        <v>0.98958333333333337</v>
      </c>
      <c r="BW436" s="386">
        <f t="shared" si="976"/>
        <v>10.06</v>
      </c>
      <c r="BX436" s="3"/>
      <c r="BY436" s="387">
        <f t="shared" si="968"/>
        <v>290</v>
      </c>
      <c r="BZ436" s="382">
        <f t="shared" si="977"/>
        <v>190</v>
      </c>
      <c r="CA436" s="382">
        <f t="shared" si="978"/>
        <v>1006</v>
      </c>
      <c r="CB436" s="382">
        <f t="shared" si="979"/>
        <v>806</v>
      </c>
      <c r="CC436" s="382">
        <f t="shared" si="1014"/>
        <v>756</v>
      </c>
      <c r="CD436" s="382">
        <f t="shared" si="1015"/>
        <v>706</v>
      </c>
      <c r="CE436" s="382">
        <f t="shared" si="1016"/>
        <v>492</v>
      </c>
      <c r="CF436" s="382">
        <f t="shared" si="1017"/>
        <v>288</v>
      </c>
      <c r="CG436" s="382">
        <f t="shared" si="1018"/>
        <v>248</v>
      </c>
      <c r="CH436" s="382">
        <f t="shared" si="1019"/>
        <v>208</v>
      </c>
      <c r="CI436" s="382">
        <f t="shared" si="1020"/>
        <v>168</v>
      </c>
      <c r="CJ436" s="382">
        <f t="shared" si="1021"/>
        <v>128</v>
      </c>
      <c r="CK436" s="388">
        <f t="shared" si="1022"/>
        <v>88</v>
      </c>
      <c r="CL436" s="3"/>
      <c r="CM436" s="384">
        <f t="shared" si="969"/>
        <v>0</v>
      </c>
      <c r="CN436" s="385">
        <f t="shared" si="980"/>
        <v>1008</v>
      </c>
      <c r="CO436" s="385">
        <f t="shared" si="1005"/>
        <v>0</v>
      </c>
      <c r="CP436" s="385">
        <f t="shared" si="955"/>
        <v>0</v>
      </c>
      <c r="CQ436" s="385">
        <f t="shared" si="1006"/>
        <v>0</v>
      </c>
      <c r="CR436" s="385">
        <f t="shared" si="1007"/>
        <v>0</v>
      </c>
      <c r="CS436" s="385">
        <f t="shared" si="1008"/>
        <v>0</v>
      </c>
      <c r="CT436" s="385">
        <f t="shared" si="1009"/>
        <v>0</v>
      </c>
      <c r="CU436" s="385">
        <f t="shared" si="1010"/>
        <v>0</v>
      </c>
      <c r="CV436" s="385">
        <f t="shared" si="1011"/>
        <v>0</v>
      </c>
      <c r="CW436" s="385">
        <f t="shared" si="1012"/>
        <v>0</v>
      </c>
      <c r="CX436" s="386">
        <f t="shared" si="1013"/>
        <v>0</v>
      </c>
      <c r="CY436" s="3"/>
      <c r="CZ436" s="586"/>
      <c r="DA436" s="582"/>
      <c r="DB436" s="391"/>
      <c r="DC436" s="576">
        <v>846</v>
      </c>
      <c r="DD436" s="389">
        <v>12</v>
      </c>
      <c r="DE436" s="390">
        <v>-94</v>
      </c>
      <c r="DF436" s="390">
        <v>20</v>
      </c>
      <c r="DG436" s="390">
        <v>52</v>
      </c>
      <c r="DH436" s="390">
        <f t="shared" si="981"/>
        <v>46</v>
      </c>
      <c r="DI436" s="390"/>
      <c r="DJ436" s="390"/>
      <c r="DK436" s="390"/>
      <c r="DL436" s="390"/>
      <c r="DM436" s="390"/>
      <c r="DN436" s="390"/>
      <c r="DO436" s="390"/>
      <c r="DP436" s="391">
        <f t="shared" si="982"/>
        <v>36</v>
      </c>
      <c r="DQ436" s="376"/>
      <c r="DR436" s="376"/>
      <c r="DS436" s="385">
        <v>4</v>
      </c>
      <c r="DT436" s="385">
        <v>3</v>
      </c>
      <c r="DU436" s="385">
        <v>1912</v>
      </c>
      <c r="DV436" s="385" t="s">
        <v>2620</v>
      </c>
      <c r="DW436" s="385">
        <v>73</v>
      </c>
      <c r="DX436" s="385" t="s">
        <v>2700</v>
      </c>
      <c r="DY436" s="385">
        <v>0</v>
      </c>
      <c r="DZ436" s="14">
        <v>173217</v>
      </c>
      <c r="EA436" s="426"/>
      <c r="EB436" s="398">
        <v>22</v>
      </c>
      <c r="EC436" s="398" t="s">
        <v>1369</v>
      </c>
      <c r="ED436" s="398" t="s">
        <v>1370</v>
      </c>
      <c r="EF436" s="601">
        <f t="shared" si="983"/>
        <v>87</v>
      </c>
      <c r="EG436" s="597">
        <f t="shared" si="984"/>
        <v>100</v>
      </c>
      <c r="EI436" s="605">
        <f t="shared" si="1023"/>
        <v>1344</v>
      </c>
    </row>
    <row r="437" spans="1:139" s="372" customFormat="1" ht="16.149999999999999" hidden="1" customHeight="1">
      <c r="A437" s="573" t="s">
        <v>1382</v>
      </c>
      <c r="B437" s="530" t="s">
        <v>2098</v>
      </c>
      <c r="C437" s="530">
        <v>300135574</v>
      </c>
      <c r="D437" s="393" t="s">
        <v>2038</v>
      </c>
      <c r="E437" s="393" t="s">
        <v>715</v>
      </c>
      <c r="F437" s="393"/>
      <c r="G437" s="393" t="s">
        <v>500</v>
      </c>
      <c r="H437" s="393" t="s">
        <v>47</v>
      </c>
      <c r="I437" s="393" t="s">
        <v>2038</v>
      </c>
      <c r="J437" s="393" t="s">
        <v>1109</v>
      </c>
      <c r="K437" s="393" t="s">
        <v>2146</v>
      </c>
      <c r="L437" s="393" t="s">
        <v>2130</v>
      </c>
      <c r="M437" s="396">
        <v>45689</v>
      </c>
      <c r="N437" s="392" t="s">
        <v>2055</v>
      </c>
      <c r="O437" s="408">
        <v>3</v>
      </c>
      <c r="P437" s="14">
        <v>140304</v>
      </c>
      <c r="Q437" s="14">
        <v>140304</v>
      </c>
      <c r="R437" s="576">
        <v>187</v>
      </c>
      <c r="S437" s="391">
        <v>94</v>
      </c>
      <c r="T437" s="382">
        <v>4</v>
      </c>
      <c r="U437" s="382">
        <v>550</v>
      </c>
      <c r="V437" s="423">
        <v>0</v>
      </c>
      <c r="W437" s="1882">
        <v>100</v>
      </c>
      <c r="X437" s="382">
        <f t="shared" si="986"/>
        <v>450</v>
      </c>
      <c r="Y437" s="423">
        <v>0</v>
      </c>
      <c r="Z437" s="1882">
        <v>100</v>
      </c>
      <c r="AA437" s="382">
        <f t="shared" si="970"/>
        <v>350</v>
      </c>
      <c r="AB437" s="423">
        <v>0</v>
      </c>
      <c r="AC437" s="1882">
        <v>80</v>
      </c>
      <c r="AD437" s="569">
        <v>1.875</v>
      </c>
      <c r="AE437" s="569">
        <v>1.875</v>
      </c>
      <c r="AF437" s="382">
        <f t="shared" si="987"/>
        <v>96</v>
      </c>
      <c r="AG437" s="382">
        <f t="shared" si="988"/>
        <v>17.5</v>
      </c>
      <c r="AH437" s="382">
        <f t="shared" si="989"/>
        <v>37.5</v>
      </c>
      <c r="AI437" s="382">
        <f t="shared" si="990"/>
        <v>37.5</v>
      </c>
      <c r="AJ437" s="382">
        <f t="shared" si="991"/>
        <v>37.5</v>
      </c>
      <c r="AK437" s="382">
        <f t="shared" si="992"/>
        <v>37.5</v>
      </c>
      <c r="AL437" s="382">
        <f t="shared" si="993"/>
        <v>37.5</v>
      </c>
      <c r="AM437" s="382">
        <f t="shared" si="994"/>
        <v>37.5</v>
      </c>
      <c r="AN437" s="453">
        <f t="shared" si="995"/>
        <v>37.5</v>
      </c>
      <c r="AO437" s="457">
        <f t="shared" si="996"/>
        <v>0</v>
      </c>
      <c r="AP437" s="455">
        <f t="shared" si="997"/>
        <v>0</v>
      </c>
      <c r="AQ437" s="383">
        <f t="shared" si="998"/>
        <v>0</v>
      </c>
      <c r="AR437" s="383">
        <f t="shared" si="999"/>
        <v>0</v>
      </c>
      <c r="AS437" s="383">
        <f t="shared" si="1000"/>
        <v>0</v>
      </c>
      <c r="AT437" s="383">
        <f t="shared" si="1001"/>
        <v>0</v>
      </c>
      <c r="AU437" s="383">
        <f t="shared" si="1002"/>
        <v>0</v>
      </c>
      <c r="AV437" s="383">
        <f t="shared" si="1003"/>
        <v>0</v>
      </c>
      <c r="AW437" s="383">
        <f t="shared" si="1004"/>
        <v>8</v>
      </c>
      <c r="AX437" s="383">
        <f t="shared" si="971"/>
        <v>550</v>
      </c>
      <c r="AY437" s="383">
        <v>0</v>
      </c>
      <c r="AZ437" s="383">
        <f t="shared" si="985"/>
        <v>0</v>
      </c>
      <c r="BA437" s="382">
        <f t="shared" si="972"/>
        <v>270</v>
      </c>
      <c r="BB437" s="423">
        <v>0</v>
      </c>
      <c r="BC437" s="506">
        <f t="shared" si="965"/>
        <v>100</v>
      </c>
      <c r="BD437" s="382">
        <f t="shared" si="966"/>
        <v>100</v>
      </c>
      <c r="BE437" s="453">
        <f t="shared" si="967"/>
        <v>80</v>
      </c>
      <c r="BF437" s="382">
        <f t="shared" si="973"/>
        <v>150</v>
      </c>
      <c r="BG437" s="1882">
        <v>12</v>
      </c>
      <c r="BH437" s="1882">
        <v>12</v>
      </c>
      <c r="BI437" s="1882">
        <v>96</v>
      </c>
      <c r="BJ437" s="1882">
        <v>0</v>
      </c>
      <c r="BK437" s="1882">
        <v>20</v>
      </c>
      <c r="BL437" s="1882">
        <v>20</v>
      </c>
      <c r="BM437" s="1882">
        <v>20</v>
      </c>
      <c r="BN437" s="1882">
        <v>20</v>
      </c>
      <c r="BO437" s="1882">
        <v>20</v>
      </c>
      <c r="BP437" s="1882">
        <v>20</v>
      </c>
      <c r="BQ437" s="1882">
        <v>20</v>
      </c>
      <c r="BR437" s="1882">
        <v>20</v>
      </c>
      <c r="BS437" s="1882">
        <v>20</v>
      </c>
      <c r="BT437" s="13"/>
      <c r="BU437" s="384">
        <f t="shared" si="974"/>
        <v>5.8928571428571432</v>
      </c>
      <c r="BV437" s="385">
        <f t="shared" si="975"/>
        <v>7.03125</v>
      </c>
      <c r="BW437" s="386">
        <f t="shared" si="976"/>
        <v>10.096153846153847</v>
      </c>
      <c r="BX437" s="3"/>
      <c r="BY437" s="387">
        <f t="shared" si="968"/>
        <v>550</v>
      </c>
      <c r="BZ437" s="382">
        <f t="shared" si="977"/>
        <v>450</v>
      </c>
      <c r="CA437" s="382">
        <f t="shared" si="978"/>
        <v>350</v>
      </c>
      <c r="CB437" s="382">
        <f t="shared" si="979"/>
        <v>270</v>
      </c>
      <c r="CC437" s="382">
        <f t="shared" si="1014"/>
        <v>258</v>
      </c>
      <c r="CD437" s="382">
        <f t="shared" si="1015"/>
        <v>246</v>
      </c>
      <c r="CE437" s="382">
        <f t="shared" si="1016"/>
        <v>150</v>
      </c>
      <c r="CF437" s="382">
        <f t="shared" si="1017"/>
        <v>150</v>
      </c>
      <c r="CG437" s="382">
        <f t="shared" si="1018"/>
        <v>130</v>
      </c>
      <c r="CH437" s="382">
        <f t="shared" si="1019"/>
        <v>110</v>
      </c>
      <c r="CI437" s="382">
        <f t="shared" si="1020"/>
        <v>90</v>
      </c>
      <c r="CJ437" s="382">
        <f t="shared" si="1021"/>
        <v>70</v>
      </c>
      <c r="CK437" s="388">
        <f t="shared" si="1022"/>
        <v>50</v>
      </c>
      <c r="CL437" s="3"/>
      <c r="CM437" s="384">
        <f t="shared" si="969"/>
        <v>0</v>
      </c>
      <c r="CN437" s="385">
        <f t="shared" si="980"/>
        <v>0</v>
      </c>
      <c r="CO437" s="385">
        <f t="shared" si="1005"/>
        <v>0</v>
      </c>
      <c r="CP437" s="385">
        <f t="shared" si="955"/>
        <v>0</v>
      </c>
      <c r="CQ437" s="385">
        <f t="shared" si="1006"/>
        <v>0</v>
      </c>
      <c r="CR437" s="385">
        <f t="shared" si="1007"/>
        <v>0</v>
      </c>
      <c r="CS437" s="385">
        <f t="shared" si="1008"/>
        <v>0</v>
      </c>
      <c r="CT437" s="385">
        <f t="shared" si="1009"/>
        <v>0</v>
      </c>
      <c r="CU437" s="385">
        <f t="shared" si="1010"/>
        <v>0</v>
      </c>
      <c r="CV437" s="385">
        <f t="shared" si="1011"/>
        <v>0</v>
      </c>
      <c r="CW437" s="385">
        <f t="shared" si="1012"/>
        <v>0</v>
      </c>
      <c r="CX437" s="386">
        <f t="shared" si="1013"/>
        <v>0</v>
      </c>
      <c r="CY437" s="3"/>
      <c r="CZ437" s="586"/>
      <c r="DA437" s="582"/>
      <c r="DB437" s="391"/>
      <c r="DC437" s="576">
        <v>187</v>
      </c>
      <c r="DD437" s="389">
        <v>8</v>
      </c>
      <c r="DE437" s="390">
        <v>58</v>
      </c>
      <c r="DF437" s="390">
        <v>8</v>
      </c>
      <c r="DG437" s="390">
        <v>16</v>
      </c>
      <c r="DH437" s="390">
        <f t="shared" si="981"/>
        <v>4</v>
      </c>
      <c r="DI437" s="390"/>
      <c r="DJ437" s="390"/>
      <c r="DK437" s="390"/>
      <c r="DL437" s="390"/>
      <c r="DM437" s="390"/>
      <c r="DN437" s="390"/>
      <c r="DO437" s="390"/>
      <c r="DP437" s="391">
        <f t="shared" si="982"/>
        <v>94</v>
      </c>
      <c r="DQ437" s="376"/>
      <c r="DR437" s="376"/>
      <c r="DS437" s="385">
        <v>4</v>
      </c>
      <c r="DT437" s="385">
        <v>3</v>
      </c>
      <c r="DU437" s="385">
        <v>1913</v>
      </c>
      <c r="DV437" s="385" t="s">
        <v>2620</v>
      </c>
      <c r="DW437" s="385">
        <v>73</v>
      </c>
      <c r="DX437" s="385" t="s">
        <v>2701</v>
      </c>
      <c r="DY437" s="385">
        <v>0</v>
      </c>
      <c r="DZ437" s="14">
        <v>140304</v>
      </c>
      <c r="EA437" s="426"/>
      <c r="EB437" s="398">
        <v>19</v>
      </c>
      <c r="EC437" s="398" t="s">
        <v>1369</v>
      </c>
      <c r="ED437" s="398" t="s">
        <v>1370</v>
      </c>
      <c r="EF437" s="601">
        <f t="shared" si="983"/>
        <v>165</v>
      </c>
      <c r="EG437" s="597">
        <f t="shared" si="984"/>
        <v>100</v>
      </c>
      <c r="EI437" s="605">
        <f t="shared" si="1023"/>
        <v>554</v>
      </c>
    </row>
    <row r="438" spans="1:139" s="372" customFormat="1" ht="16.149999999999999" hidden="1" customHeight="1">
      <c r="A438" s="573" t="s">
        <v>1382</v>
      </c>
      <c r="B438" s="530" t="s">
        <v>2099</v>
      </c>
      <c r="C438" s="530">
        <v>300135575</v>
      </c>
      <c r="D438" s="393" t="s">
        <v>2038</v>
      </c>
      <c r="E438" s="393" t="s">
        <v>716</v>
      </c>
      <c r="F438" s="393"/>
      <c r="G438" s="393">
        <v>0</v>
      </c>
      <c r="H438" s="393">
        <v>0</v>
      </c>
      <c r="I438" s="393" t="s">
        <v>2038</v>
      </c>
      <c r="J438" s="393" t="s">
        <v>1109</v>
      </c>
      <c r="K438" s="393" t="s">
        <v>2146</v>
      </c>
      <c r="L438" s="393" t="s">
        <v>2130</v>
      </c>
      <c r="M438" s="396" t="s">
        <v>2251</v>
      </c>
      <c r="N438" s="392" t="s">
        <v>2055</v>
      </c>
      <c r="O438" s="408">
        <v>3</v>
      </c>
      <c r="P438" s="14">
        <v>152911</v>
      </c>
      <c r="Q438" s="14">
        <v>152911</v>
      </c>
      <c r="R438" s="576">
        <v>0</v>
      </c>
      <c r="S438" s="391">
        <v>120</v>
      </c>
      <c r="T438" s="382">
        <v>4</v>
      </c>
      <c r="U438" s="382">
        <v>150</v>
      </c>
      <c r="V438" s="423">
        <v>0</v>
      </c>
      <c r="W438" s="1882">
        <v>40</v>
      </c>
      <c r="X438" s="382">
        <f t="shared" si="986"/>
        <v>110</v>
      </c>
      <c r="Y438" s="423">
        <v>0</v>
      </c>
      <c r="Z438" s="1882">
        <v>36</v>
      </c>
      <c r="AA438" s="382">
        <f t="shared" si="970"/>
        <v>74</v>
      </c>
      <c r="AB438" s="423">
        <v>0</v>
      </c>
      <c r="AC438" s="1882">
        <v>34</v>
      </c>
      <c r="AD438" s="569">
        <v>1.875</v>
      </c>
      <c r="AE438" s="569">
        <v>1.875</v>
      </c>
      <c r="AF438" s="382">
        <f t="shared" si="987"/>
        <v>75</v>
      </c>
      <c r="AG438" s="382">
        <f t="shared" si="988"/>
        <v>57.5</v>
      </c>
      <c r="AH438" s="382">
        <f t="shared" si="989"/>
        <v>37.5</v>
      </c>
      <c r="AI438" s="382">
        <f t="shared" si="990"/>
        <v>37.5</v>
      </c>
      <c r="AJ438" s="382">
        <f t="shared" si="991"/>
        <v>37.5</v>
      </c>
      <c r="AK438" s="382">
        <f t="shared" si="992"/>
        <v>37.5</v>
      </c>
      <c r="AL438" s="382">
        <f t="shared" si="993"/>
        <v>37.5</v>
      </c>
      <c r="AM438" s="382">
        <f t="shared" si="994"/>
        <v>37.5</v>
      </c>
      <c r="AN438" s="453">
        <f t="shared" si="995"/>
        <v>37.5</v>
      </c>
      <c r="AO438" s="457">
        <f t="shared" si="996"/>
        <v>0</v>
      </c>
      <c r="AP438" s="455">
        <f t="shared" si="997"/>
        <v>0</v>
      </c>
      <c r="AQ438" s="383">
        <f t="shared" si="998"/>
        <v>0</v>
      </c>
      <c r="AR438" s="383">
        <f t="shared" si="999"/>
        <v>2</v>
      </c>
      <c r="AS438" s="383">
        <f t="shared" si="1000"/>
        <v>20</v>
      </c>
      <c r="AT438" s="383">
        <f t="shared" si="1001"/>
        <v>20</v>
      </c>
      <c r="AU438" s="383">
        <f t="shared" si="1002"/>
        <v>20</v>
      </c>
      <c r="AV438" s="383">
        <f t="shared" si="1003"/>
        <v>20</v>
      </c>
      <c r="AW438" s="383">
        <f t="shared" si="1004"/>
        <v>20</v>
      </c>
      <c r="AX438" s="383">
        <f t="shared" si="971"/>
        <v>270</v>
      </c>
      <c r="AY438" s="383">
        <v>0</v>
      </c>
      <c r="AZ438" s="383">
        <f t="shared" si="985"/>
        <v>0</v>
      </c>
      <c r="BA438" s="382">
        <f t="shared" si="972"/>
        <v>40</v>
      </c>
      <c r="BB438" s="423">
        <v>120</v>
      </c>
      <c r="BC438" s="506">
        <f t="shared" si="965"/>
        <v>40</v>
      </c>
      <c r="BD438" s="382">
        <f t="shared" si="966"/>
        <v>36</v>
      </c>
      <c r="BE438" s="453">
        <f t="shared" si="967"/>
        <v>34</v>
      </c>
      <c r="BF438" s="382">
        <f t="shared" si="973"/>
        <v>-24</v>
      </c>
      <c r="BG438" s="1882">
        <v>12</v>
      </c>
      <c r="BH438" s="1882">
        <v>12</v>
      </c>
      <c r="BI438" s="1882">
        <v>40</v>
      </c>
      <c r="BJ438" s="1882">
        <v>40</v>
      </c>
      <c r="BK438" s="1882">
        <v>20</v>
      </c>
      <c r="BL438" s="1882">
        <v>20</v>
      </c>
      <c r="BM438" s="1882">
        <v>20</v>
      </c>
      <c r="BN438" s="1882">
        <v>20</v>
      </c>
      <c r="BO438" s="1882">
        <v>20</v>
      </c>
      <c r="BP438" s="1882">
        <v>20</v>
      </c>
      <c r="BQ438" s="1882">
        <v>20</v>
      </c>
      <c r="BR438" s="1882">
        <v>20</v>
      </c>
      <c r="BS438" s="1882">
        <v>20</v>
      </c>
      <c r="BT438" s="13"/>
      <c r="BU438" s="384">
        <f t="shared" si="974"/>
        <v>4.0909090909090908</v>
      </c>
      <c r="BV438" s="385">
        <f t="shared" si="975"/>
        <v>4.024390243902439</v>
      </c>
      <c r="BW438" s="386">
        <f t="shared" si="976"/>
        <v>3.8275862068965516</v>
      </c>
      <c r="BX438" s="3"/>
      <c r="BY438" s="387">
        <f t="shared" si="968"/>
        <v>150</v>
      </c>
      <c r="BZ438" s="382">
        <f t="shared" si="977"/>
        <v>110</v>
      </c>
      <c r="CA438" s="382">
        <f t="shared" si="978"/>
        <v>74</v>
      </c>
      <c r="CB438" s="382">
        <f t="shared" si="979"/>
        <v>40</v>
      </c>
      <c r="CC438" s="382">
        <f t="shared" si="1014"/>
        <v>148</v>
      </c>
      <c r="CD438" s="382">
        <f t="shared" si="1015"/>
        <v>136</v>
      </c>
      <c r="CE438" s="382">
        <f t="shared" si="1016"/>
        <v>96</v>
      </c>
      <c r="CF438" s="382">
        <f t="shared" si="1017"/>
        <v>56</v>
      </c>
      <c r="CG438" s="382">
        <f t="shared" si="1018"/>
        <v>38</v>
      </c>
      <c r="CH438" s="382">
        <f t="shared" si="1019"/>
        <v>38</v>
      </c>
      <c r="CI438" s="382">
        <f t="shared" si="1020"/>
        <v>38</v>
      </c>
      <c r="CJ438" s="382">
        <f t="shared" si="1021"/>
        <v>38</v>
      </c>
      <c r="CK438" s="388">
        <f t="shared" si="1022"/>
        <v>38</v>
      </c>
      <c r="CL438" s="3"/>
      <c r="CM438" s="384">
        <f t="shared" si="969"/>
        <v>0</v>
      </c>
      <c r="CN438" s="385">
        <f t="shared" si="980"/>
        <v>0</v>
      </c>
      <c r="CO438" s="385">
        <f t="shared" si="1005"/>
        <v>0</v>
      </c>
      <c r="CP438" s="385">
        <f t="shared" si="955"/>
        <v>120</v>
      </c>
      <c r="CQ438" s="385">
        <f t="shared" si="1006"/>
        <v>0</v>
      </c>
      <c r="CR438" s="385">
        <f t="shared" si="1007"/>
        <v>0</v>
      </c>
      <c r="CS438" s="385">
        <f t="shared" si="1008"/>
        <v>0</v>
      </c>
      <c r="CT438" s="385">
        <f t="shared" si="1009"/>
        <v>2</v>
      </c>
      <c r="CU438" s="385">
        <f t="shared" si="1010"/>
        <v>20</v>
      </c>
      <c r="CV438" s="385">
        <f t="shared" si="1011"/>
        <v>20</v>
      </c>
      <c r="CW438" s="385">
        <f t="shared" si="1012"/>
        <v>20</v>
      </c>
      <c r="CX438" s="386">
        <f t="shared" si="1013"/>
        <v>20</v>
      </c>
      <c r="CY438" s="3"/>
      <c r="CZ438" s="586"/>
      <c r="DA438" s="582"/>
      <c r="DB438" s="391"/>
      <c r="DC438" s="576">
        <v>0</v>
      </c>
      <c r="DD438" s="389">
        <v>0</v>
      </c>
      <c r="DE438" s="390">
        <v>0</v>
      </c>
      <c r="DF438" s="390">
        <v>0</v>
      </c>
      <c r="DG438" s="390">
        <v>116</v>
      </c>
      <c r="DH438" s="390">
        <f t="shared" si="981"/>
        <v>4</v>
      </c>
      <c r="DI438" s="390"/>
      <c r="DJ438" s="390"/>
      <c r="DK438" s="390"/>
      <c r="DL438" s="390"/>
      <c r="DM438" s="390"/>
      <c r="DN438" s="390"/>
      <c r="DO438" s="390"/>
      <c r="DP438" s="391">
        <f t="shared" si="982"/>
        <v>120</v>
      </c>
      <c r="DQ438" s="376"/>
      <c r="DR438" s="376"/>
      <c r="DS438" s="385">
        <v>4</v>
      </c>
      <c r="DT438" s="385">
        <v>3</v>
      </c>
      <c r="DU438" s="385">
        <v>1914</v>
      </c>
      <c r="DV438" s="385" t="s">
        <v>2620</v>
      </c>
      <c r="DW438" s="385">
        <v>73</v>
      </c>
      <c r="DX438" s="385" t="s">
        <v>2701</v>
      </c>
      <c r="DY438" s="385">
        <v>0</v>
      </c>
      <c r="DZ438" s="14">
        <v>152911</v>
      </c>
      <c r="EA438" s="426"/>
      <c r="EB438" s="398">
        <v>20</v>
      </c>
      <c r="EC438" s="398" t="s">
        <v>1369</v>
      </c>
      <c r="ED438" s="398" t="s">
        <v>1370</v>
      </c>
      <c r="EF438" s="601">
        <f t="shared" si="983"/>
        <v>112.5</v>
      </c>
      <c r="EG438" s="597">
        <f t="shared" si="984"/>
        <v>40</v>
      </c>
      <c r="EI438" s="605">
        <f t="shared" si="1023"/>
        <v>274</v>
      </c>
    </row>
    <row r="439" spans="1:139" s="372" customFormat="1" ht="16.149999999999999" hidden="1" customHeight="1">
      <c r="A439" s="573" t="s">
        <v>1382</v>
      </c>
      <c r="B439" s="530" t="s">
        <v>2100</v>
      </c>
      <c r="C439" s="530">
        <v>300135576</v>
      </c>
      <c r="D439" s="393" t="s">
        <v>2038</v>
      </c>
      <c r="E439" s="393" t="s">
        <v>489</v>
      </c>
      <c r="F439" s="393"/>
      <c r="G439" s="393" t="s">
        <v>785</v>
      </c>
      <c r="H439" s="393" t="s">
        <v>47</v>
      </c>
      <c r="I439" s="393" t="s">
        <v>2038</v>
      </c>
      <c r="J439" s="393" t="s">
        <v>1109</v>
      </c>
      <c r="K439" s="393" t="s">
        <v>2146</v>
      </c>
      <c r="L439" s="393" t="s">
        <v>2130</v>
      </c>
      <c r="M439" s="396">
        <v>45778</v>
      </c>
      <c r="N439" s="392" t="s">
        <v>2055</v>
      </c>
      <c r="O439" s="408">
        <v>3</v>
      </c>
      <c r="P439" s="14">
        <v>150105</v>
      </c>
      <c r="Q439" s="14">
        <v>150105</v>
      </c>
      <c r="R439" s="576">
        <v>50</v>
      </c>
      <c r="S439" s="391">
        <v>44</v>
      </c>
      <c r="T439" s="382">
        <v>10</v>
      </c>
      <c r="U439" s="382">
        <v>472</v>
      </c>
      <c r="V439" s="423">
        <v>0</v>
      </c>
      <c r="W439" s="1882">
        <v>100</v>
      </c>
      <c r="X439" s="382">
        <f t="shared" si="986"/>
        <v>372</v>
      </c>
      <c r="Y439" s="423">
        <v>0</v>
      </c>
      <c r="Z439" s="1882">
        <v>94</v>
      </c>
      <c r="AA439" s="382">
        <f t="shared" si="970"/>
        <v>278</v>
      </c>
      <c r="AB439" s="423">
        <v>0</v>
      </c>
      <c r="AC439" s="1882">
        <v>100</v>
      </c>
      <c r="AD439" s="569">
        <v>1.875</v>
      </c>
      <c r="AE439" s="569">
        <v>1.875</v>
      </c>
      <c r="AF439" s="382">
        <f t="shared" si="987"/>
        <v>56</v>
      </c>
      <c r="AG439" s="382">
        <f t="shared" si="988"/>
        <v>17.5</v>
      </c>
      <c r="AH439" s="382">
        <f t="shared" si="989"/>
        <v>37.5</v>
      </c>
      <c r="AI439" s="382">
        <f t="shared" si="990"/>
        <v>37.5</v>
      </c>
      <c r="AJ439" s="382">
        <f t="shared" si="991"/>
        <v>37.5</v>
      </c>
      <c r="AK439" s="382">
        <f t="shared" si="992"/>
        <v>37.5</v>
      </c>
      <c r="AL439" s="382">
        <f t="shared" si="993"/>
        <v>37.5</v>
      </c>
      <c r="AM439" s="382">
        <f t="shared" si="994"/>
        <v>37.5</v>
      </c>
      <c r="AN439" s="453">
        <f t="shared" si="995"/>
        <v>37.5</v>
      </c>
      <c r="AO439" s="457">
        <f t="shared" si="996"/>
        <v>0</v>
      </c>
      <c r="AP439" s="455">
        <f t="shared" si="997"/>
        <v>0</v>
      </c>
      <c r="AQ439" s="383">
        <f t="shared" si="998"/>
        <v>0</v>
      </c>
      <c r="AR439" s="383">
        <f t="shared" si="999"/>
        <v>0</v>
      </c>
      <c r="AS439" s="383">
        <f t="shared" si="1000"/>
        <v>0</v>
      </c>
      <c r="AT439" s="383">
        <f t="shared" si="1001"/>
        <v>8</v>
      </c>
      <c r="AU439" s="383">
        <f t="shared" si="1002"/>
        <v>20</v>
      </c>
      <c r="AV439" s="383">
        <f t="shared" si="1003"/>
        <v>20</v>
      </c>
      <c r="AW439" s="383">
        <f t="shared" si="1004"/>
        <v>20</v>
      </c>
      <c r="AX439" s="383">
        <f t="shared" si="971"/>
        <v>472</v>
      </c>
      <c r="AY439" s="383">
        <v>0</v>
      </c>
      <c r="AZ439" s="383">
        <f t="shared" si="985"/>
        <v>0</v>
      </c>
      <c r="BA439" s="382">
        <f t="shared" si="972"/>
        <v>178</v>
      </c>
      <c r="BB439" s="423">
        <v>0</v>
      </c>
      <c r="BC439" s="506">
        <f t="shared" si="965"/>
        <v>100</v>
      </c>
      <c r="BD439" s="382">
        <f t="shared" si="966"/>
        <v>94</v>
      </c>
      <c r="BE439" s="453">
        <f t="shared" si="967"/>
        <v>100</v>
      </c>
      <c r="BF439" s="382">
        <f t="shared" si="973"/>
        <v>90</v>
      </c>
      <c r="BG439" s="1882">
        <v>16</v>
      </c>
      <c r="BH439" s="1882">
        <v>16</v>
      </c>
      <c r="BI439" s="1882">
        <v>56</v>
      </c>
      <c r="BJ439" s="1882">
        <v>0</v>
      </c>
      <c r="BK439" s="1882">
        <v>20</v>
      </c>
      <c r="BL439" s="1882">
        <v>20</v>
      </c>
      <c r="BM439" s="1882">
        <v>20</v>
      </c>
      <c r="BN439" s="1882">
        <v>20</v>
      </c>
      <c r="BO439" s="1882">
        <v>20</v>
      </c>
      <c r="BP439" s="1882">
        <v>20</v>
      </c>
      <c r="BQ439" s="1882">
        <v>20</v>
      </c>
      <c r="BR439" s="1882">
        <v>20</v>
      </c>
      <c r="BS439" s="1882">
        <v>20</v>
      </c>
      <c r="BT439" s="13"/>
      <c r="BU439" s="384">
        <f t="shared" si="974"/>
        <v>4.8163265306122449</v>
      </c>
      <c r="BV439" s="385">
        <f t="shared" si="975"/>
        <v>5.3142857142857141</v>
      </c>
      <c r="BW439" s="386">
        <f t="shared" si="976"/>
        <v>6.3181818181818183</v>
      </c>
      <c r="BX439" s="3"/>
      <c r="BY439" s="387">
        <f t="shared" si="968"/>
        <v>472</v>
      </c>
      <c r="BZ439" s="382">
        <f t="shared" si="977"/>
        <v>372</v>
      </c>
      <c r="CA439" s="382">
        <f t="shared" si="978"/>
        <v>278</v>
      </c>
      <c r="CB439" s="382">
        <f t="shared" si="979"/>
        <v>178</v>
      </c>
      <c r="CC439" s="382">
        <f t="shared" si="1014"/>
        <v>162</v>
      </c>
      <c r="CD439" s="382">
        <f t="shared" si="1015"/>
        <v>146</v>
      </c>
      <c r="CE439" s="382">
        <f t="shared" si="1016"/>
        <v>90</v>
      </c>
      <c r="CF439" s="382">
        <f t="shared" si="1017"/>
        <v>90</v>
      </c>
      <c r="CG439" s="382">
        <f t="shared" si="1018"/>
        <v>70</v>
      </c>
      <c r="CH439" s="382">
        <f t="shared" si="1019"/>
        <v>50</v>
      </c>
      <c r="CI439" s="382">
        <f t="shared" si="1020"/>
        <v>38</v>
      </c>
      <c r="CJ439" s="382">
        <f t="shared" si="1021"/>
        <v>38</v>
      </c>
      <c r="CK439" s="388">
        <f t="shared" si="1022"/>
        <v>38</v>
      </c>
      <c r="CL439" s="3"/>
      <c r="CM439" s="384">
        <f t="shared" si="969"/>
        <v>0</v>
      </c>
      <c r="CN439" s="385">
        <f t="shared" si="980"/>
        <v>0</v>
      </c>
      <c r="CO439" s="385">
        <f t="shared" si="1005"/>
        <v>0</v>
      </c>
      <c r="CP439" s="385">
        <f t="shared" si="955"/>
        <v>0</v>
      </c>
      <c r="CQ439" s="385">
        <f t="shared" si="1006"/>
        <v>0</v>
      </c>
      <c r="CR439" s="385">
        <f t="shared" si="1007"/>
        <v>0</v>
      </c>
      <c r="CS439" s="385">
        <f t="shared" si="1008"/>
        <v>0</v>
      </c>
      <c r="CT439" s="385">
        <f t="shared" si="1009"/>
        <v>0</v>
      </c>
      <c r="CU439" s="385">
        <f t="shared" si="1010"/>
        <v>0</v>
      </c>
      <c r="CV439" s="385">
        <f t="shared" si="1011"/>
        <v>8</v>
      </c>
      <c r="CW439" s="385">
        <f t="shared" si="1012"/>
        <v>20</v>
      </c>
      <c r="CX439" s="386">
        <f t="shared" si="1013"/>
        <v>20</v>
      </c>
      <c r="CY439" s="3"/>
      <c r="CZ439" s="586"/>
      <c r="DA439" s="582"/>
      <c r="DB439" s="391"/>
      <c r="DC439" s="576">
        <v>50</v>
      </c>
      <c r="DD439" s="389">
        <v>8</v>
      </c>
      <c r="DE439" s="390">
        <v>0</v>
      </c>
      <c r="DF439" s="390">
        <v>4</v>
      </c>
      <c r="DG439" s="390">
        <v>22</v>
      </c>
      <c r="DH439" s="390">
        <f t="shared" si="981"/>
        <v>10</v>
      </c>
      <c r="DI439" s="390"/>
      <c r="DJ439" s="390"/>
      <c r="DK439" s="390"/>
      <c r="DL439" s="390"/>
      <c r="DM439" s="390"/>
      <c r="DN439" s="390"/>
      <c r="DO439" s="390"/>
      <c r="DP439" s="391">
        <f t="shared" si="982"/>
        <v>44</v>
      </c>
      <c r="DQ439" s="376"/>
      <c r="DR439" s="376"/>
      <c r="DS439" s="385">
        <v>4</v>
      </c>
      <c r="DT439" s="385">
        <v>3</v>
      </c>
      <c r="DU439" s="385">
        <v>1915</v>
      </c>
      <c r="DV439" s="385" t="s">
        <v>2620</v>
      </c>
      <c r="DW439" s="385">
        <v>73</v>
      </c>
      <c r="DX439" s="385" t="s">
        <v>2701</v>
      </c>
      <c r="DY439" s="385">
        <v>0</v>
      </c>
      <c r="DZ439" s="14">
        <v>150105</v>
      </c>
      <c r="EA439" s="426"/>
      <c r="EB439" s="398">
        <v>19</v>
      </c>
      <c r="EC439" s="398" t="s">
        <v>1369</v>
      </c>
      <c r="ED439" s="398" t="s">
        <v>1370</v>
      </c>
      <c r="EF439" s="601">
        <f t="shared" si="983"/>
        <v>141.6</v>
      </c>
      <c r="EG439" s="597">
        <f t="shared" si="984"/>
        <v>100</v>
      </c>
      <c r="EI439" s="605">
        <f t="shared" si="1023"/>
        <v>482</v>
      </c>
    </row>
    <row r="440" spans="1:139" s="372" customFormat="1" ht="16.149999999999999" hidden="1" customHeight="1">
      <c r="A440" s="573" t="s">
        <v>1382</v>
      </c>
      <c r="B440" s="530" t="s">
        <v>2101</v>
      </c>
      <c r="C440" s="530">
        <v>300135577</v>
      </c>
      <c r="D440" s="393" t="s">
        <v>2038</v>
      </c>
      <c r="E440" s="393" t="s">
        <v>308</v>
      </c>
      <c r="F440" s="393"/>
      <c r="G440" s="393" t="s">
        <v>2402</v>
      </c>
      <c r="H440" s="393" t="s">
        <v>47</v>
      </c>
      <c r="I440" s="393" t="s">
        <v>2038</v>
      </c>
      <c r="J440" s="393" t="s">
        <v>1109</v>
      </c>
      <c r="K440" s="393" t="s">
        <v>2146</v>
      </c>
      <c r="L440" s="393" t="s">
        <v>2130</v>
      </c>
      <c r="M440" s="396">
        <v>45748</v>
      </c>
      <c r="N440" s="392" t="s">
        <v>2055</v>
      </c>
      <c r="O440" s="408">
        <v>3</v>
      </c>
      <c r="P440" s="14">
        <v>155691</v>
      </c>
      <c r="Q440" s="14">
        <v>155691</v>
      </c>
      <c r="R440" s="576">
        <v>66</v>
      </c>
      <c r="S440" s="391">
        <v>36</v>
      </c>
      <c r="T440" s="382">
        <v>10</v>
      </c>
      <c r="U440" s="382">
        <v>264</v>
      </c>
      <c r="V440" s="423">
        <v>0</v>
      </c>
      <c r="W440" s="1882">
        <v>68</v>
      </c>
      <c r="X440" s="382">
        <f t="shared" si="986"/>
        <v>196</v>
      </c>
      <c r="Y440" s="423">
        <v>0</v>
      </c>
      <c r="Z440" s="1882">
        <v>52</v>
      </c>
      <c r="AA440" s="382">
        <f t="shared" si="970"/>
        <v>144</v>
      </c>
      <c r="AB440" s="423">
        <v>0</v>
      </c>
      <c r="AC440" s="1882">
        <v>50</v>
      </c>
      <c r="AD440" s="569">
        <v>1.875</v>
      </c>
      <c r="AE440" s="569">
        <v>1.875</v>
      </c>
      <c r="AF440" s="382">
        <f t="shared" si="987"/>
        <v>48</v>
      </c>
      <c r="AG440" s="382">
        <f t="shared" si="988"/>
        <v>17.5</v>
      </c>
      <c r="AH440" s="382">
        <f t="shared" si="989"/>
        <v>37.5</v>
      </c>
      <c r="AI440" s="382">
        <f t="shared" si="990"/>
        <v>37.5</v>
      </c>
      <c r="AJ440" s="382">
        <f t="shared" si="991"/>
        <v>37.5</v>
      </c>
      <c r="AK440" s="382">
        <f t="shared" si="992"/>
        <v>37.5</v>
      </c>
      <c r="AL440" s="382">
        <f t="shared" si="993"/>
        <v>37.5</v>
      </c>
      <c r="AM440" s="382">
        <f t="shared" si="994"/>
        <v>37.5</v>
      </c>
      <c r="AN440" s="453">
        <f t="shared" si="995"/>
        <v>37.5</v>
      </c>
      <c r="AO440" s="457">
        <f t="shared" si="996"/>
        <v>0</v>
      </c>
      <c r="AP440" s="455">
        <f t="shared" si="997"/>
        <v>4</v>
      </c>
      <c r="AQ440" s="383">
        <f t="shared" si="998"/>
        <v>20</v>
      </c>
      <c r="AR440" s="383">
        <f t="shared" si="999"/>
        <v>20</v>
      </c>
      <c r="AS440" s="383">
        <f t="shared" si="1000"/>
        <v>20</v>
      </c>
      <c r="AT440" s="383">
        <f t="shared" si="1001"/>
        <v>20</v>
      </c>
      <c r="AU440" s="383">
        <f t="shared" si="1002"/>
        <v>20</v>
      </c>
      <c r="AV440" s="383">
        <f t="shared" si="1003"/>
        <v>20</v>
      </c>
      <c r="AW440" s="383">
        <f t="shared" si="1004"/>
        <v>20</v>
      </c>
      <c r="AX440" s="383">
        <f t="shared" si="971"/>
        <v>264</v>
      </c>
      <c r="AY440" s="383">
        <v>0</v>
      </c>
      <c r="AZ440" s="383">
        <f t="shared" si="985"/>
        <v>0</v>
      </c>
      <c r="BA440" s="382">
        <f t="shared" si="972"/>
        <v>94</v>
      </c>
      <c r="BB440" s="423">
        <v>0</v>
      </c>
      <c r="BC440" s="506">
        <f t="shared" si="965"/>
        <v>68</v>
      </c>
      <c r="BD440" s="382">
        <f t="shared" si="966"/>
        <v>52</v>
      </c>
      <c r="BE440" s="453">
        <f t="shared" si="967"/>
        <v>50</v>
      </c>
      <c r="BF440" s="382">
        <f t="shared" si="973"/>
        <v>14</v>
      </c>
      <c r="BG440" s="1882">
        <v>16</v>
      </c>
      <c r="BH440" s="1882">
        <v>16</v>
      </c>
      <c r="BI440" s="1882">
        <v>48</v>
      </c>
      <c r="BJ440" s="1882">
        <v>0</v>
      </c>
      <c r="BK440" s="1882">
        <v>20</v>
      </c>
      <c r="BL440" s="1882">
        <v>20</v>
      </c>
      <c r="BM440" s="1882">
        <v>20</v>
      </c>
      <c r="BN440" s="1882">
        <v>20</v>
      </c>
      <c r="BO440" s="1882">
        <v>20</v>
      </c>
      <c r="BP440" s="1882">
        <v>20</v>
      </c>
      <c r="BQ440" s="1882">
        <v>20</v>
      </c>
      <c r="BR440" s="1882">
        <v>20</v>
      </c>
      <c r="BS440" s="1882">
        <v>20</v>
      </c>
      <c r="BT440" s="13"/>
      <c r="BU440" s="384">
        <f t="shared" si="974"/>
        <v>4.658823529411765</v>
      </c>
      <c r="BV440" s="385">
        <f t="shared" si="975"/>
        <v>4.9830508474576272</v>
      </c>
      <c r="BW440" s="386">
        <f t="shared" si="976"/>
        <v>5.2682926829268295</v>
      </c>
      <c r="BX440" s="3"/>
      <c r="BY440" s="387">
        <f t="shared" si="968"/>
        <v>264</v>
      </c>
      <c r="BZ440" s="382">
        <f t="shared" si="977"/>
        <v>196</v>
      </c>
      <c r="CA440" s="382">
        <f t="shared" si="978"/>
        <v>144</v>
      </c>
      <c r="CB440" s="382">
        <f t="shared" si="979"/>
        <v>94</v>
      </c>
      <c r="CC440" s="382">
        <f t="shared" si="1014"/>
        <v>78</v>
      </c>
      <c r="CD440" s="382">
        <f t="shared" si="1015"/>
        <v>62</v>
      </c>
      <c r="CE440" s="382">
        <f t="shared" si="1016"/>
        <v>18</v>
      </c>
      <c r="CF440" s="382">
        <f t="shared" si="1017"/>
        <v>38</v>
      </c>
      <c r="CG440" s="382">
        <f t="shared" si="1018"/>
        <v>38</v>
      </c>
      <c r="CH440" s="382">
        <f t="shared" si="1019"/>
        <v>38</v>
      </c>
      <c r="CI440" s="382">
        <f t="shared" si="1020"/>
        <v>38</v>
      </c>
      <c r="CJ440" s="382">
        <f t="shared" si="1021"/>
        <v>38</v>
      </c>
      <c r="CK440" s="388">
        <f t="shared" si="1022"/>
        <v>38</v>
      </c>
      <c r="CL440" s="3"/>
      <c r="CM440" s="384">
        <f t="shared" si="969"/>
        <v>0</v>
      </c>
      <c r="CN440" s="385">
        <f t="shared" si="980"/>
        <v>0</v>
      </c>
      <c r="CO440" s="385">
        <f t="shared" si="1005"/>
        <v>0</v>
      </c>
      <c r="CP440" s="385">
        <f t="shared" si="955"/>
        <v>0</v>
      </c>
      <c r="CQ440" s="385">
        <f t="shared" si="1006"/>
        <v>0</v>
      </c>
      <c r="CR440" s="385">
        <f t="shared" si="1007"/>
        <v>4</v>
      </c>
      <c r="CS440" s="385">
        <f t="shared" si="1008"/>
        <v>20</v>
      </c>
      <c r="CT440" s="385">
        <f t="shared" si="1009"/>
        <v>20</v>
      </c>
      <c r="CU440" s="385">
        <f t="shared" si="1010"/>
        <v>20</v>
      </c>
      <c r="CV440" s="385">
        <f t="shared" si="1011"/>
        <v>20</v>
      </c>
      <c r="CW440" s="385">
        <f t="shared" si="1012"/>
        <v>20</v>
      </c>
      <c r="CX440" s="386">
        <f t="shared" si="1013"/>
        <v>20</v>
      </c>
      <c r="CY440" s="3"/>
      <c r="CZ440" s="586"/>
      <c r="DA440" s="582"/>
      <c r="DB440" s="391"/>
      <c r="DC440" s="576">
        <v>66</v>
      </c>
      <c r="DD440" s="389">
        <v>6</v>
      </c>
      <c r="DE440" s="390">
        <v>4</v>
      </c>
      <c r="DF440" s="390">
        <v>6</v>
      </c>
      <c r="DG440" s="390">
        <v>10</v>
      </c>
      <c r="DH440" s="390">
        <f t="shared" si="981"/>
        <v>10</v>
      </c>
      <c r="DI440" s="390"/>
      <c r="DJ440" s="390"/>
      <c r="DK440" s="390"/>
      <c r="DL440" s="390"/>
      <c r="DM440" s="390"/>
      <c r="DN440" s="390"/>
      <c r="DO440" s="390"/>
      <c r="DP440" s="391">
        <f t="shared" si="982"/>
        <v>36</v>
      </c>
      <c r="DQ440" s="376"/>
      <c r="DR440" s="376"/>
      <c r="DS440" s="385">
        <v>4</v>
      </c>
      <c r="DT440" s="385">
        <v>3</v>
      </c>
      <c r="DU440" s="385">
        <v>1916</v>
      </c>
      <c r="DV440" s="385" t="s">
        <v>2620</v>
      </c>
      <c r="DW440" s="385">
        <v>73</v>
      </c>
      <c r="DX440" s="385" t="s">
        <v>2701</v>
      </c>
      <c r="DY440" s="385">
        <v>0</v>
      </c>
      <c r="DZ440" s="14">
        <v>155691</v>
      </c>
      <c r="EA440" s="426"/>
      <c r="EB440" s="398">
        <v>20</v>
      </c>
      <c r="EC440" s="398" t="s">
        <v>1369</v>
      </c>
      <c r="ED440" s="398" t="s">
        <v>1370</v>
      </c>
      <c r="EF440" s="601">
        <f t="shared" si="983"/>
        <v>116.47058823529412</v>
      </c>
      <c r="EG440" s="597">
        <f t="shared" si="984"/>
        <v>68</v>
      </c>
      <c r="EI440" s="605">
        <f t="shared" si="1023"/>
        <v>274</v>
      </c>
    </row>
    <row r="441" spans="1:139" s="372" customFormat="1" ht="16.149999999999999" hidden="1" customHeight="1">
      <c r="A441" s="573" t="s">
        <v>1449</v>
      </c>
      <c r="B441" s="407" t="s">
        <v>1212</v>
      </c>
      <c r="C441" s="530" t="s">
        <v>1212</v>
      </c>
      <c r="D441" s="393" t="s">
        <v>51</v>
      </c>
      <c r="E441" s="393" t="s">
        <v>1220</v>
      </c>
      <c r="F441" s="393" t="s">
        <v>1243</v>
      </c>
      <c r="G441" s="395">
        <v>103</v>
      </c>
      <c r="H441" s="393" t="s">
        <v>47</v>
      </c>
      <c r="I441" s="393" t="s">
        <v>1215</v>
      </c>
      <c r="J441" s="393" t="s">
        <v>131</v>
      </c>
      <c r="K441" s="393">
        <v>0</v>
      </c>
      <c r="L441" s="393" t="s">
        <v>2130</v>
      </c>
      <c r="M441" s="396"/>
      <c r="N441" s="392">
        <v>44559</v>
      </c>
      <c r="O441" s="408">
        <v>3</v>
      </c>
      <c r="P441" s="14">
        <v>0</v>
      </c>
      <c r="Q441" s="14">
        <v>0</v>
      </c>
      <c r="R441" s="576">
        <v>0</v>
      </c>
      <c r="S441" s="391">
        <v>0</v>
      </c>
      <c r="T441" s="382">
        <v>0</v>
      </c>
      <c r="U441" s="382">
        <v>0</v>
      </c>
      <c r="V441" s="423">
        <v>0</v>
      </c>
      <c r="W441" s="1882">
        <v>0</v>
      </c>
      <c r="X441" s="382">
        <f t="shared" si="986"/>
        <v>0</v>
      </c>
      <c r="Y441" s="423">
        <v>0</v>
      </c>
      <c r="Z441" s="1882">
        <v>0</v>
      </c>
      <c r="AA441" s="382">
        <f t="shared" si="970"/>
        <v>0</v>
      </c>
      <c r="AB441" s="423">
        <v>0</v>
      </c>
      <c r="AC441" s="1882">
        <v>0</v>
      </c>
      <c r="AD441" s="569">
        <v>1.875</v>
      </c>
      <c r="AE441" s="569">
        <v>1.875</v>
      </c>
      <c r="AF441" s="382">
        <f t="shared" si="987"/>
        <v>0</v>
      </c>
      <c r="AG441" s="382">
        <f t="shared" si="988"/>
        <v>0</v>
      </c>
      <c r="AH441" s="382">
        <f t="shared" si="989"/>
        <v>0</v>
      </c>
      <c r="AI441" s="382">
        <f t="shared" si="990"/>
        <v>0</v>
      </c>
      <c r="AJ441" s="382">
        <f t="shared" si="991"/>
        <v>0</v>
      </c>
      <c r="AK441" s="382">
        <f t="shared" si="992"/>
        <v>0</v>
      </c>
      <c r="AL441" s="382">
        <f t="shared" si="993"/>
        <v>0</v>
      </c>
      <c r="AM441" s="382">
        <f t="shared" si="994"/>
        <v>0</v>
      </c>
      <c r="AN441" s="453">
        <f t="shared" si="995"/>
        <v>0</v>
      </c>
      <c r="AO441" s="457">
        <f t="shared" si="996"/>
        <v>0</v>
      </c>
      <c r="AP441" s="455">
        <f t="shared" si="997"/>
        <v>0</v>
      </c>
      <c r="AQ441" s="383">
        <f t="shared" si="998"/>
        <v>0</v>
      </c>
      <c r="AR441" s="383">
        <f t="shared" si="999"/>
        <v>0</v>
      </c>
      <c r="AS441" s="383">
        <f t="shared" si="1000"/>
        <v>0</v>
      </c>
      <c r="AT441" s="383">
        <f t="shared" si="1001"/>
        <v>0</v>
      </c>
      <c r="AU441" s="383">
        <f t="shared" si="1002"/>
        <v>0</v>
      </c>
      <c r="AV441" s="383">
        <f t="shared" si="1003"/>
        <v>0</v>
      </c>
      <c r="AW441" s="383">
        <f t="shared" si="1004"/>
        <v>0</v>
      </c>
      <c r="AX441" s="383">
        <f t="shared" si="971"/>
        <v>0</v>
      </c>
      <c r="AY441" s="383">
        <v>0</v>
      </c>
      <c r="AZ441" s="383">
        <f t="shared" si="985"/>
        <v>0</v>
      </c>
      <c r="BA441" s="382">
        <f t="shared" si="972"/>
        <v>0</v>
      </c>
      <c r="BB441" s="423">
        <v>0</v>
      </c>
      <c r="BC441" s="506">
        <f t="shared" si="965"/>
        <v>0</v>
      </c>
      <c r="BD441" s="382">
        <f t="shared" si="966"/>
        <v>0</v>
      </c>
      <c r="BE441" s="453">
        <f t="shared" si="967"/>
        <v>0</v>
      </c>
      <c r="BF441" s="382">
        <f t="shared" si="973"/>
        <v>0</v>
      </c>
      <c r="BG441" s="1882">
        <v>0</v>
      </c>
      <c r="BH441" s="1882">
        <v>0</v>
      </c>
      <c r="BI441" s="1882">
        <v>0</v>
      </c>
      <c r="BJ441" s="1882">
        <v>0</v>
      </c>
      <c r="BK441" s="1882">
        <v>0</v>
      </c>
      <c r="BL441" s="1882">
        <v>0</v>
      </c>
      <c r="BM441" s="1882">
        <v>0</v>
      </c>
      <c r="BN441" s="1882">
        <v>0</v>
      </c>
      <c r="BO441" s="1882">
        <v>0</v>
      </c>
      <c r="BP441" s="1882">
        <v>0</v>
      </c>
      <c r="BQ441" s="1882">
        <v>0</v>
      </c>
      <c r="BR441" s="1882">
        <v>0</v>
      </c>
      <c r="BS441" s="1882">
        <v>0</v>
      </c>
      <c r="BT441" s="16"/>
      <c r="BU441" s="387">
        <f t="shared" si="974"/>
        <v>0</v>
      </c>
      <c r="BV441" s="382">
        <f t="shared" si="975"/>
        <v>0</v>
      </c>
      <c r="BW441" s="388">
        <f t="shared" si="976"/>
        <v>0</v>
      </c>
      <c r="BX441" s="3"/>
      <c r="BY441" s="387">
        <f t="shared" si="968"/>
        <v>0</v>
      </c>
      <c r="BZ441" s="382">
        <f t="shared" si="977"/>
        <v>0</v>
      </c>
      <c r="CA441" s="382">
        <f t="shared" si="978"/>
        <v>0</v>
      </c>
      <c r="CB441" s="382">
        <f t="shared" si="979"/>
        <v>0</v>
      </c>
      <c r="CC441" s="382">
        <f t="shared" si="1014"/>
        <v>0</v>
      </c>
      <c r="CD441" s="382">
        <f t="shared" si="1015"/>
        <v>0</v>
      </c>
      <c r="CE441" s="382">
        <f t="shared" si="1016"/>
        <v>0</v>
      </c>
      <c r="CF441" s="382">
        <f t="shared" si="1017"/>
        <v>0</v>
      </c>
      <c r="CG441" s="382">
        <f t="shared" si="1018"/>
        <v>0</v>
      </c>
      <c r="CH441" s="382">
        <f t="shared" si="1019"/>
        <v>0</v>
      </c>
      <c r="CI441" s="382">
        <f t="shared" si="1020"/>
        <v>0</v>
      </c>
      <c r="CJ441" s="382">
        <f t="shared" si="1021"/>
        <v>0</v>
      </c>
      <c r="CK441" s="388">
        <f t="shared" si="1022"/>
        <v>0</v>
      </c>
      <c r="CL441" s="3"/>
      <c r="CM441" s="384">
        <f t="shared" si="969"/>
        <v>0</v>
      </c>
      <c r="CN441" s="385">
        <f t="shared" si="980"/>
        <v>0</v>
      </c>
      <c r="CO441" s="385">
        <f t="shared" si="1005"/>
        <v>0</v>
      </c>
      <c r="CP441" s="385">
        <f t="shared" si="955"/>
        <v>0</v>
      </c>
      <c r="CQ441" s="385">
        <f t="shared" si="1006"/>
        <v>0</v>
      </c>
      <c r="CR441" s="385">
        <f t="shared" si="1007"/>
        <v>0</v>
      </c>
      <c r="CS441" s="385">
        <f t="shared" si="1008"/>
        <v>0</v>
      </c>
      <c r="CT441" s="385">
        <f t="shared" si="1009"/>
        <v>0</v>
      </c>
      <c r="CU441" s="385">
        <f t="shared" si="1010"/>
        <v>0</v>
      </c>
      <c r="CV441" s="385">
        <f t="shared" si="1011"/>
        <v>0</v>
      </c>
      <c r="CW441" s="385">
        <f t="shared" si="1012"/>
        <v>0</v>
      </c>
      <c r="CX441" s="386">
        <f t="shared" si="1013"/>
        <v>0</v>
      </c>
      <c r="CY441" s="3"/>
      <c r="CZ441" s="586">
        <v>0</v>
      </c>
      <c r="DA441" s="582">
        <v>0</v>
      </c>
      <c r="DB441" s="391">
        <v>0</v>
      </c>
      <c r="DC441" s="576">
        <v>0</v>
      </c>
      <c r="DD441" s="389">
        <v>0</v>
      </c>
      <c r="DE441" s="390">
        <v>0</v>
      </c>
      <c r="DF441" s="390">
        <v>0</v>
      </c>
      <c r="DG441" s="390">
        <v>0</v>
      </c>
      <c r="DH441" s="390">
        <f t="shared" si="981"/>
        <v>0</v>
      </c>
      <c r="DI441" s="390"/>
      <c r="DJ441" s="390"/>
      <c r="DK441" s="390"/>
      <c r="DL441" s="390"/>
      <c r="DM441" s="390"/>
      <c r="DN441" s="390"/>
      <c r="DO441" s="390"/>
      <c r="DP441" s="391">
        <f t="shared" si="982"/>
        <v>0</v>
      </c>
      <c r="DQ441" s="376"/>
      <c r="DR441" s="376"/>
      <c r="DS441" s="385">
        <v>4</v>
      </c>
      <c r="DT441" s="385">
        <v>2</v>
      </c>
      <c r="DU441" s="385">
        <v>1581</v>
      </c>
      <c r="DV441" s="385" t="s">
        <v>2620</v>
      </c>
      <c r="DW441" s="385">
        <v>75</v>
      </c>
      <c r="DX441" s="385" t="s">
        <v>2702</v>
      </c>
      <c r="DY441" s="385">
        <v>0</v>
      </c>
      <c r="DZ441" s="14">
        <v>0</v>
      </c>
      <c r="EA441" s="426"/>
      <c r="EB441" s="398">
        <v>20</v>
      </c>
      <c r="EC441" s="398" t="s">
        <v>1369</v>
      </c>
      <c r="ED441" s="398" t="s">
        <v>1370</v>
      </c>
      <c r="EF441" s="601" t="str">
        <f t="shared" si="983"/>
        <v>ok</v>
      </c>
      <c r="EG441" s="597">
        <f t="shared" si="984"/>
        <v>0</v>
      </c>
      <c r="EI441" s="605">
        <f t="shared" si="1023"/>
        <v>0</v>
      </c>
    </row>
    <row r="442" spans="1:139" s="372" customFormat="1" ht="16.149999999999999" hidden="1" customHeight="1">
      <c r="A442" s="573" t="s">
        <v>804</v>
      </c>
      <c r="B442" s="407" t="s">
        <v>2127</v>
      </c>
      <c r="C442" s="530" t="s">
        <v>805</v>
      </c>
      <c r="D442" s="393" t="s">
        <v>804</v>
      </c>
      <c r="E442" s="393" t="s">
        <v>2128</v>
      </c>
      <c r="F442" s="393" t="s">
        <v>2129</v>
      </c>
      <c r="G442" s="395">
        <v>116</v>
      </c>
      <c r="H442" s="393" t="s">
        <v>2130</v>
      </c>
      <c r="I442" s="393" t="s">
        <v>2131</v>
      </c>
      <c r="J442" s="393" t="s">
        <v>48</v>
      </c>
      <c r="K442" s="393"/>
      <c r="L442" s="393" t="s">
        <v>2130</v>
      </c>
      <c r="M442" s="396"/>
      <c r="N442" s="392">
        <v>45712</v>
      </c>
      <c r="O442" s="408">
        <v>3</v>
      </c>
      <c r="P442" s="14">
        <v>85984</v>
      </c>
      <c r="Q442" s="14">
        <v>85984</v>
      </c>
      <c r="R442" s="576">
        <v>569</v>
      </c>
      <c r="S442" s="391">
        <v>267</v>
      </c>
      <c r="T442" s="382">
        <v>56</v>
      </c>
      <c r="U442" s="382">
        <v>158</v>
      </c>
      <c r="V442" s="423">
        <v>262</v>
      </c>
      <c r="W442" s="1882">
        <v>70</v>
      </c>
      <c r="X442" s="382">
        <f t="shared" si="986"/>
        <v>350</v>
      </c>
      <c r="Y442" s="423">
        <v>12</v>
      </c>
      <c r="Z442" s="1882">
        <v>30</v>
      </c>
      <c r="AA442" s="382">
        <f t="shared" si="970"/>
        <v>332</v>
      </c>
      <c r="AB442" s="423">
        <v>0</v>
      </c>
      <c r="AC442" s="1882">
        <v>40</v>
      </c>
      <c r="AD442" s="569">
        <v>1.875</v>
      </c>
      <c r="AE442" s="569">
        <v>1.875</v>
      </c>
      <c r="AF442" s="382">
        <f>IF($AD442&lt;=1,$AD442*BG442,IF($AD442&lt;=2,BG442+(($AD442-1)*BH442),BG442+BH442+BI442))</f>
        <v>187.5</v>
      </c>
      <c r="AG442" s="382">
        <f>IF($AD442&lt;=1,$AD442*BH442,IF($AD442&lt;=2,BH442+(($AD442-1)*BI442),BH442+BI442+BJ442))</f>
        <v>187.5</v>
      </c>
      <c r="AH442" s="382">
        <f>IF($AD442&lt;=1,$AD442*BI442,IF($AD442&lt;=2,BI442+(($AD442-1)*BJ442),BI442+BJ442+BK442))</f>
        <v>187.5</v>
      </c>
      <c r="AI442" s="382">
        <f>IF($AD442&lt;=1,$AD442*BJ442,IF($AD442&lt;=2,BJ442+(($AD442-1)*BK442),BJ442+BK442+BL442))</f>
        <v>149</v>
      </c>
      <c r="AJ442" s="382">
        <f>IF($AD442&lt;=1,$AD442*BK442,IF($AD442&lt;=2,BK442+(($AD442-1)*BL442),BK442+BL442+BM442))</f>
        <v>124.25</v>
      </c>
      <c r="AK442" s="382">
        <f>IF($AE442&lt;=1,$AE442*BL442,IF($AE442&lt;=2,BL442+(($AE442-1)*BM442),BL442+BM442+BN442))</f>
        <v>158.5</v>
      </c>
      <c r="AL442" s="382">
        <f>IF($AE442&lt;=1,$AE442*BM442,IF($AE442&lt;=2,BM442+(($AE442-1)*BN442),BM442+BN442+BO442))</f>
        <v>184.75</v>
      </c>
      <c r="AM442" s="382">
        <f>IF($AE442&lt;=1,$AE442*BN442,IF($AE442&lt;=2,BN442+(($AE442-1)*BO442),BN442+BO442+BP442))</f>
        <v>197</v>
      </c>
      <c r="AN442" s="453">
        <f>IF($AD442&lt;=1,$AD442*BO442,IF($AD442&lt;=2,BO442+(($AD442-1)*BP442),BO442+BP442+BQ442))</f>
        <v>174</v>
      </c>
      <c r="AO442" s="457">
        <f>ROUND(IF(AA442-AC442-AF442&gt;0,0,AF442+AC442-AA442),0)</f>
        <v>0</v>
      </c>
      <c r="AP442" s="455">
        <f t="shared" ref="AP442:AW442" si="1024">ROUND(IF(CB442-AG442-BG442&gt;0,0,BG442+AG442-CB442),0)</f>
        <v>0</v>
      </c>
      <c r="AQ442" s="383">
        <f t="shared" si="1024"/>
        <v>96</v>
      </c>
      <c r="AR442" s="383">
        <f t="shared" si="1024"/>
        <v>61</v>
      </c>
      <c r="AS442" s="383">
        <f t="shared" si="1024"/>
        <v>75</v>
      </c>
      <c r="AT442" s="383">
        <f t="shared" si="1024"/>
        <v>91</v>
      </c>
      <c r="AU442" s="383">
        <f t="shared" si="1024"/>
        <v>104</v>
      </c>
      <c r="AV442" s="383">
        <f t="shared" si="1024"/>
        <v>104</v>
      </c>
      <c r="AW442" s="383">
        <f t="shared" si="1024"/>
        <v>83</v>
      </c>
      <c r="AX442" s="383">
        <f t="shared" si="971"/>
        <v>432</v>
      </c>
      <c r="AY442" s="383"/>
      <c r="AZ442" s="383">
        <f t="shared" si="985"/>
        <v>0</v>
      </c>
      <c r="BA442" s="382">
        <f t="shared" si="972"/>
        <v>292</v>
      </c>
      <c r="BB442" s="423">
        <v>0</v>
      </c>
      <c r="BC442" s="506">
        <f t="shared" si="965"/>
        <v>70</v>
      </c>
      <c r="BD442" s="382">
        <f t="shared" si="966"/>
        <v>30</v>
      </c>
      <c r="BE442" s="453">
        <f t="shared" si="967"/>
        <v>40</v>
      </c>
      <c r="BF442" s="382">
        <f t="shared" si="973"/>
        <v>-282</v>
      </c>
      <c r="BG442" s="1882">
        <v>100</v>
      </c>
      <c r="BH442" s="1882">
        <v>100</v>
      </c>
      <c r="BI442" s="1882">
        <v>100</v>
      </c>
      <c r="BJ442" s="1882">
        <v>100</v>
      </c>
      <c r="BK442" s="1882">
        <v>56</v>
      </c>
      <c r="BL442" s="1882">
        <v>78</v>
      </c>
      <c r="BM442" s="1882">
        <v>92</v>
      </c>
      <c r="BN442" s="1882">
        <v>106</v>
      </c>
      <c r="BO442" s="1882">
        <v>104</v>
      </c>
      <c r="BP442" s="1882">
        <v>80</v>
      </c>
      <c r="BQ442" s="1882">
        <v>84</v>
      </c>
      <c r="BR442" s="1882">
        <v>90</v>
      </c>
      <c r="BS442" s="1882">
        <v>96</v>
      </c>
      <c r="BT442" s="13"/>
      <c r="BU442" s="384">
        <f t="shared" si="974"/>
        <v>3.3857142857142857</v>
      </c>
      <c r="BV442" s="385">
        <f t="shared" si="975"/>
        <v>6.1764705882352944</v>
      </c>
      <c r="BW442" s="386">
        <f t="shared" si="976"/>
        <v>4.1500000000000004</v>
      </c>
      <c r="BX442" s="3"/>
      <c r="BY442" s="387">
        <f t="shared" si="968"/>
        <v>158</v>
      </c>
      <c r="BZ442" s="382">
        <f t="shared" si="977"/>
        <v>350</v>
      </c>
      <c r="CA442" s="382">
        <f t="shared" si="978"/>
        <v>332</v>
      </c>
      <c r="CB442" s="382">
        <f t="shared" si="979"/>
        <v>292</v>
      </c>
      <c r="CC442" s="382">
        <f t="shared" si="1014"/>
        <v>192</v>
      </c>
      <c r="CD442" s="382">
        <f t="shared" si="1015"/>
        <v>188</v>
      </c>
      <c r="CE442" s="382">
        <f t="shared" si="1016"/>
        <v>149</v>
      </c>
      <c r="CF442" s="382">
        <f t="shared" si="1017"/>
        <v>124</v>
      </c>
      <c r="CG442" s="382">
        <f t="shared" si="1018"/>
        <v>159</v>
      </c>
      <c r="CH442" s="382">
        <f t="shared" si="1019"/>
        <v>185</v>
      </c>
      <c r="CI442" s="382">
        <f t="shared" si="1020"/>
        <v>197</v>
      </c>
      <c r="CJ442" s="382">
        <f t="shared" si="1021"/>
        <v>174</v>
      </c>
      <c r="CK442" s="388">
        <f t="shared" si="1022"/>
        <v>153</v>
      </c>
      <c r="CL442" s="3"/>
      <c r="CM442" s="384">
        <f t="shared" si="969"/>
        <v>262</v>
      </c>
      <c r="CN442" s="385">
        <f t="shared" si="980"/>
        <v>12</v>
      </c>
      <c r="CO442" s="385">
        <f t="shared" ref="CO442:CW442" si="1025">AO442</f>
        <v>0</v>
      </c>
      <c r="CP442" s="385">
        <f t="shared" si="1025"/>
        <v>0</v>
      </c>
      <c r="CQ442" s="385">
        <f t="shared" si="1025"/>
        <v>96</v>
      </c>
      <c r="CR442" s="385">
        <f t="shared" si="1025"/>
        <v>61</v>
      </c>
      <c r="CS442" s="385">
        <f t="shared" si="1025"/>
        <v>75</v>
      </c>
      <c r="CT442" s="385">
        <f t="shared" si="1025"/>
        <v>91</v>
      </c>
      <c r="CU442" s="385">
        <f t="shared" si="1025"/>
        <v>104</v>
      </c>
      <c r="CV442" s="385">
        <f t="shared" si="1025"/>
        <v>104</v>
      </c>
      <c r="CW442" s="385">
        <f t="shared" si="1025"/>
        <v>83</v>
      </c>
      <c r="CX442" s="386">
        <f>AW442</f>
        <v>83</v>
      </c>
      <c r="CY442" s="3"/>
      <c r="CZ442" s="586"/>
      <c r="DA442" s="582"/>
      <c r="DB442" s="391"/>
      <c r="DC442" s="576">
        <v>569</v>
      </c>
      <c r="DD442" s="389">
        <v>75</v>
      </c>
      <c r="DE442" s="390">
        <v>15</v>
      </c>
      <c r="DF442" s="390">
        <v>99</v>
      </c>
      <c r="DG442" s="390">
        <v>22</v>
      </c>
      <c r="DH442" s="390">
        <f t="shared" si="981"/>
        <v>56</v>
      </c>
      <c r="DI442" s="390"/>
      <c r="DJ442" s="390"/>
      <c r="DK442" s="390"/>
      <c r="DL442" s="390"/>
      <c r="DM442" s="390"/>
      <c r="DN442" s="390"/>
      <c r="DO442" s="390"/>
      <c r="DP442" s="391">
        <f t="shared" si="982"/>
        <v>267</v>
      </c>
      <c r="DQ442" s="376"/>
      <c r="DR442" s="376"/>
      <c r="DS442" s="385">
        <v>3</v>
      </c>
      <c r="DT442" s="385">
        <v>4</v>
      </c>
      <c r="DU442" s="385">
        <v>1515</v>
      </c>
      <c r="DV442" s="385" t="s">
        <v>2658</v>
      </c>
      <c r="DW442" s="385" t="s">
        <v>2658</v>
      </c>
      <c r="DX442" s="385" t="s">
        <v>2658</v>
      </c>
      <c r="DY442" s="385">
        <v>0</v>
      </c>
      <c r="DZ442" s="14">
        <v>85984</v>
      </c>
      <c r="EA442" s="426"/>
      <c r="EB442" s="398">
        <v>16</v>
      </c>
      <c r="EC442" s="398" t="s">
        <v>1378</v>
      </c>
      <c r="ED442" s="398" t="s">
        <v>1574</v>
      </c>
      <c r="EF442" s="601">
        <f t="shared" si="983"/>
        <v>67.714285714285708</v>
      </c>
      <c r="EG442" s="597">
        <f t="shared" si="984"/>
        <v>70</v>
      </c>
      <c r="EI442" s="605">
        <f t="shared" si="1023"/>
        <v>488</v>
      </c>
    </row>
    <row r="443" spans="1:139" s="372" customFormat="1" ht="16.149999999999999" hidden="1" customHeight="1">
      <c r="A443" s="573" t="s">
        <v>804</v>
      </c>
      <c r="B443" s="407" t="s">
        <v>1223</v>
      </c>
      <c r="C443" s="530" t="s">
        <v>1385</v>
      </c>
      <c r="D443" s="393" t="s">
        <v>804</v>
      </c>
      <c r="E443" s="393" t="s">
        <v>395</v>
      </c>
      <c r="F443" s="393"/>
      <c r="G443" s="393">
        <v>106</v>
      </c>
      <c r="H443" s="393" t="s">
        <v>280</v>
      </c>
      <c r="I443" s="393" t="s">
        <v>1222</v>
      </c>
      <c r="J443" s="393" t="s">
        <v>281</v>
      </c>
      <c r="K443" s="393"/>
      <c r="L443" s="393" t="s">
        <v>2130</v>
      </c>
      <c r="M443" s="396"/>
      <c r="N443" s="392">
        <v>44560</v>
      </c>
      <c r="O443" s="408">
        <v>3</v>
      </c>
      <c r="P443" s="14">
        <v>55187</v>
      </c>
      <c r="Q443" s="14">
        <v>55187</v>
      </c>
      <c r="R443" s="576">
        <v>3322</v>
      </c>
      <c r="S443" s="391">
        <v>2236</v>
      </c>
      <c r="T443" s="382">
        <v>297</v>
      </c>
      <c r="U443" s="382">
        <v>0</v>
      </c>
      <c r="V443" s="423">
        <v>0</v>
      </c>
      <c r="W443" s="1882">
        <v>0</v>
      </c>
      <c r="X443" s="382">
        <f t="shared" si="986"/>
        <v>0</v>
      </c>
      <c r="Y443" s="423">
        <v>0</v>
      </c>
      <c r="Z443" s="1882">
        <v>0</v>
      </c>
      <c r="AA443" s="382">
        <f t="shared" si="970"/>
        <v>0</v>
      </c>
      <c r="AB443" s="423">
        <v>1138</v>
      </c>
      <c r="AC443" s="1882">
        <v>700</v>
      </c>
      <c r="AD443" s="569">
        <v>1.875</v>
      </c>
      <c r="AE443" s="569">
        <v>1.875</v>
      </c>
      <c r="AF443" s="382">
        <f t="shared" ref="AF443:AJ444" si="1026">IF($AD443&lt;=1,$AD443*BH443,IF($AD443&lt;=2,BH443+(($AD443-1)*BI443),BH443+BI443+BJ443))</f>
        <v>762.5</v>
      </c>
      <c r="AG443" s="382">
        <f t="shared" si="1026"/>
        <v>562.5</v>
      </c>
      <c r="AH443" s="382">
        <f t="shared" si="1026"/>
        <v>488.125</v>
      </c>
      <c r="AI443" s="382">
        <f t="shared" si="1026"/>
        <v>477.5</v>
      </c>
      <c r="AJ443" s="382">
        <f t="shared" si="1026"/>
        <v>609.75</v>
      </c>
      <c r="AK443" s="382">
        <f t="shared" ref="AK443:AM444" si="1027">IF($AE443&lt;=1,$AE443*BM443,IF($AE443&lt;=2,BM443+(($AE443-1)*BN443),BM443+BN443+BO443))</f>
        <v>686.5</v>
      </c>
      <c r="AL443" s="382">
        <f t="shared" si="1027"/>
        <v>732.625</v>
      </c>
      <c r="AM443" s="382">
        <f t="shared" si="1027"/>
        <v>753</v>
      </c>
      <c r="AN443" s="453">
        <f>IF($AD443&lt;=1,$AD443*BP443,IF($AD443&lt;=2,BP443+(($AD443-1)*BQ443),BP443+BQ443+BR443))</f>
        <v>446.375</v>
      </c>
      <c r="AO443" s="457">
        <f>ROUND(IF(BA443-BG443-AF443&gt;0,0,AF443+BG443-BA443),0)</f>
        <v>625</v>
      </c>
      <c r="AP443" s="455">
        <f t="shared" ref="AP443:AW444" si="1028">ROUND(IF(CC443-BH443-AG443&gt;0,0,AG443+BH443-CC443),0)</f>
        <v>300</v>
      </c>
      <c r="AQ443" s="383">
        <f t="shared" si="1028"/>
        <v>225</v>
      </c>
      <c r="AR443" s="383">
        <f t="shared" si="1028"/>
        <v>290</v>
      </c>
      <c r="AS443" s="383">
        <f t="shared" si="1028"/>
        <v>347</v>
      </c>
      <c r="AT443" s="383">
        <f t="shared" si="1028"/>
        <v>377</v>
      </c>
      <c r="AU443" s="383">
        <f t="shared" si="1028"/>
        <v>400</v>
      </c>
      <c r="AV443" s="383">
        <f t="shared" si="1028"/>
        <v>400</v>
      </c>
      <c r="AW443" s="383">
        <f t="shared" si="1028"/>
        <v>96</v>
      </c>
      <c r="AX443" s="383">
        <f t="shared" si="971"/>
        <v>1138</v>
      </c>
      <c r="AY443" s="383"/>
      <c r="AZ443" s="383">
        <f t="shared" si="985"/>
        <v>625</v>
      </c>
      <c r="BA443" s="382">
        <f t="shared" si="972"/>
        <v>438</v>
      </c>
      <c r="BB443" s="423">
        <v>0</v>
      </c>
      <c r="BC443" s="506">
        <f t="shared" si="965"/>
        <v>0</v>
      </c>
      <c r="BD443" s="382">
        <f t="shared" si="966"/>
        <v>0</v>
      </c>
      <c r="BE443" s="453">
        <f t="shared" si="967"/>
        <v>700</v>
      </c>
      <c r="BF443" s="382">
        <f t="shared" si="973"/>
        <v>-1800</v>
      </c>
      <c r="BG443" s="1882">
        <v>300</v>
      </c>
      <c r="BH443" s="1882">
        <v>500</v>
      </c>
      <c r="BI443" s="1882">
        <v>300</v>
      </c>
      <c r="BJ443" s="1882">
        <v>300</v>
      </c>
      <c r="BK443" s="1882">
        <v>215</v>
      </c>
      <c r="BL443" s="1882">
        <v>300</v>
      </c>
      <c r="BM443" s="1882">
        <v>354</v>
      </c>
      <c r="BN443" s="1882">
        <v>380</v>
      </c>
      <c r="BO443" s="1882">
        <v>403</v>
      </c>
      <c r="BP443" s="1882">
        <v>400</v>
      </c>
      <c r="BQ443" s="1882">
        <v>53</v>
      </c>
      <c r="BR443" s="1882">
        <v>57</v>
      </c>
      <c r="BS443" s="1882">
        <v>61</v>
      </c>
      <c r="BT443" s="13"/>
      <c r="BU443" s="384">
        <f t="shared" si="974"/>
        <v>0</v>
      </c>
      <c r="BV443" s="385">
        <f t="shared" si="975"/>
        <v>0</v>
      </c>
      <c r="BW443" s="386">
        <f t="shared" si="976"/>
        <v>0</v>
      </c>
      <c r="BX443" s="3"/>
      <c r="BY443" s="387">
        <f t="shared" si="968"/>
        <v>0</v>
      </c>
      <c r="BZ443" s="382">
        <f t="shared" si="977"/>
        <v>0</v>
      </c>
      <c r="CA443" s="382">
        <f t="shared" si="978"/>
        <v>0</v>
      </c>
      <c r="CB443" s="382">
        <f t="shared" si="979"/>
        <v>438</v>
      </c>
      <c r="CC443" s="382">
        <f t="shared" ref="CC443:CC444" si="1029">CB443+CP443-BG443</f>
        <v>763</v>
      </c>
      <c r="CD443" s="382">
        <f t="shared" ref="CD443:CD444" si="1030">CC443+CQ443-BH443</f>
        <v>563</v>
      </c>
      <c r="CE443" s="382">
        <f t="shared" ref="CE443:CE444" si="1031">CD443+CR443-BI443</f>
        <v>488</v>
      </c>
      <c r="CF443" s="382">
        <f t="shared" ref="CF443:CF444" si="1032">CE443+CS443-BJ443</f>
        <v>478</v>
      </c>
      <c r="CG443" s="382">
        <f t="shared" ref="CG443:CG444" si="1033">CF443+CT443-BK443</f>
        <v>610</v>
      </c>
      <c r="CH443" s="382">
        <f t="shared" ref="CH443:CH444" si="1034">CG443+CU443-BL443</f>
        <v>687</v>
      </c>
      <c r="CI443" s="382">
        <f t="shared" ref="CI443:CI444" si="1035">CH443+CV443-BM443</f>
        <v>733</v>
      </c>
      <c r="CJ443" s="382">
        <f t="shared" ref="CJ443:CJ444" si="1036">CI443+CW443-BN443</f>
        <v>753</v>
      </c>
      <c r="CK443" s="388">
        <f t="shared" ref="CK443:CK444" si="1037">CJ443+CX443-BO443</f>
        <v>446</v>
      </c>
      <c r="CL443" s="3"/>
      <c r="CM443" s="384">
        <f t="shared" si="969"/>
        <v>0</v>
      </c>
      <c r="CN443" s="385">
        <f t="shared" si="980"/>
        <v>0</v>
      </c>
      <c r="CO443" s="385">
        <f t="shared" ref="CO443:CO474" si="1038">AB443</f>
        <v>1138</v>
      </c>
      <c r="CP443" s="385">
        <f t="shared" ref="CP443:CW444" si="1039">AO443</f>
        <v>625</v>
      </c>
      <c r="CQ443" s="385">
        <f t="shared" si="1039"/>
        <v>300</v>
      </c>
      <c r="CR443" s="385">
        <f t="shared" si="1039"/>
        <v>225</v>
      </c>
      <c r="CS443" s="385">
        <f t="shared" si="1039"/>
        <v>290</v>
      </c>
      <c r="CT443" s="385">
        <f t="shared" si="1039"/>
        <v>347</v>
      </c>
      <c r="CU443" s="385">
        <f t="shared" si="1039"/>
        <v>377</v>
      </c>
      <c r="CV443" s="385">
        <f t="shared" si="1039"/>
        <v>400</v>
      </c>
      <c r="CW443" s="385">
        <f t="shared" si="1039"/>
        <v>400</v>
      </c>
      <c r="CX443" s="386">
        <f>AW443</f>
        <v>96</v>
      </c>
      <c r="CY443" s="3"/>
      <c r="CZ443" s="586">
        <v>11599</v>
      </c>
      <c r="DA443" s="582">
        <v>24392</v>
      </c>
      <c r="DB443" s="391">
        <v>7385</v>
      </c>
      <c r="DC443" s="576">
        <v>3322</v>
      </c>
      <c r="DD443" s="389">
        <v>269</v>
      </c>
      <c r="DE443" s="390">
        <v>80</v>
      </c>
      <c r="DF443" s="390">
        <v>122</v>
      </c>
      <c r="DG443" s="390">
        <v>1468</v>
      </c>
      <c r="DH443" s="390">
        <f t="shared" si="981"/>
        <v>297</v>
      </c>
      <c r="DI443" s="390"/>
      <c r="DJ443" s="390"/>
      <c r="DK443" s="390"/>
      <c r="DL443" s="390"/>
      <c r="DM443" s="390"/>
      <c r="DN443" s="390"/>
      <c r="DO443" s="390"/>
      <c r="DP443" s="391">
        <f t="shared" si="982"/>
        <v>2236</v>
      </c>
      <c r="DQ443" s="376"/>
      <c r="DR443" s="376"/>
      <c r="DS443" s="385">
        <v>3</v>
      </c>
      <c r="DT443" s="385">
        <v>3</v>
      </c>
      <c r="DU443" s="385">
        <v>640</v>
      </c>
      <c r="DV443" s="385" t="s">
        <v>2658</v>
      </c>
      <c r="DW443" s="385" t="s">
        <v>2658</v>
      </c>
      <c r="DX443" s="385" t="s">
        <v>2658</v>
      </c>
      <c r="DY443" s="385">
        <v>0</v>
      </c>
      <c r="DZ443" s="14">
        <v>55187</v>
      </c>
      <c r="EA443" s="426"/>
      <c r="EB443" s="398">
        <v>15</v>
      </c>
      <c r="EC443" s="398" t="s">
        <v>1378</v>
      </c>
      <c r="ED443" s="398" t="s">
        <v>1573</v>
      </c>
      <c r="EF443" s="601" t="str">
        <f t="shared" si="983"/>
        <v>ok</v>
      </c>
      <c r="EG443" s="597">
        <f t="shared" si="984"/>
        <v>0</v>
      </c>
      <c r="EI443" s="605">
        <f t="shared" si="1023"/>
        <v>1435</v>
      </c>
    </row>
    <row r="444" spans="1:139" s="372" customFormat="1" ht="16.149999999999999" hidden="1" customHeight="1">
      <c r="A444" s="573" t="s">
        <v>804</v>
      </c>
      <c r="B444" s="407" t="s">
        <v>811</v>
      </c>
      <c r="C444" s="530" t="s">
        <v>1386</v>
      </c>
      <c r="D444" s="393" t="s">
        <v>804</v>
      </c>
      <c r="E444" s="393" t="s">
        <v>812</v>
      </c>
      <c r="F444" s="393"/>
      <c r="G444" s="393">
        <v>106</v>
      </c>
      <c r="H444" s="393" t="s">
        <v>280</v>
      </c>
      <c r="I444" s="393" t="s">
        <v>810</v>
      </c>
      <c r="J444" s="393" t="s">
        <v>559</v>
      </c>
      <c r="K444" s="393"/>
      <c r="L444" s="393" t="s">
        <v>2130</v>
      </c>
      <c r="M444" s="396"/>
      <c r="N444" s="392"/>
      <c r="O444" s="408">
        <v>3</v>
      </c>
      <c r="P444" s="14">
        <v>0</v>
      </c>
      <c r="Q444" s="14">
        <v>0</v>
      </c>
      <c r="R444" s="576">
        <v>0</v>
      </c>
      <c r="S444" s="391">
        <v>0</v>
      </c>
      <c r="T444" s="382">
        <v>0</v>
      </c>
      <c r="U444" s="382">
        <v>0</v>
      </c>
      <c r="V444" s="423">
        <v>0</v>
      </c>
      <c r="W444" s="1882">
        <v>0</v>
      </c>
      <c r="X444" s="382">
        <f t="shared" si="986"/>
        <v>0</v>
      </c>
      <c r="Y444" s="423">
        <v>0</v>
      </c>
      <c r="Z444" s="1882">
        <v>0</v>
      </c>
      <c r="AA444" s="382">
        <f t="shared" si="970"/>
        <v>0</v>
      </c>
      <c r="AB444" s="423">
        <v>0</v>
      </c>
      <c r="AC444" s="1882">
        <v>0</v>
      </c>
      <c r="AD444" s="569">
        <v>1.875</v>
      </c>
      <c r="AE444" s="569">
        <v>1.875</v>
      </c>
      <c r="AF444" s="382">
        <f t="shared" si="1026"/>
        <v>0</v>
      </c>
      <c r="AG444" s="382">
        <f t="shared" si="1026"/>
        <v>0</v>
      </c>
      <c r="AH444" s="382">
        <f t="shared" si="1026"/>
        <v>0</v>
      </c>
      <c r="AI444" s="382">
        <f t="shared" si="1026"/>
        <v>0</v>
      </c>
      <c r="AJ444" s="382">
        <f t="shared" si="1026"/>
        <v>0</v>
      </c>
      <c r="AK444" s="382">
        <f t="shared" si="1027"/>
        <v>0</v>
      </c>
      <c r="AL444" s="382">
        <f t="shared" si="1027"/>
        <v>0</v>
      </c>
      <c r="AM444" s="382">
        <f t="shared" si="1027"/>
        <v>0</v>
      </c>
      <c r="AN444" s="453">
        <f>IF($AD444&lt;=1,$AD444*BP444,IF($AD444&lt;=2,BP444+(($AD444-1)*BQ444),BP444+BQ444+BR444))</f>
        <v>0</v>
      </c>
      <c r="AO444" s="457">
        <f>ROUND(IF(BA444-BG444-AF444&gt;0,0,AF444+BG444-BA444),0)</f>
        <v>0</v>
      </c>
      <c r="AP444" s="455">
        <f t="shared" si="1028"/>
        <v>0</v>
      </c>
      <c r="AQ444" s="383">
        <f t="shared" si="1028"/>
        <v>0</v>
      </c>
      <c r="AR444" s="383">
        <f t="shared" si="1028"/>
        <v>0</v>
      </c>
      <c r="AS444" s="383">
        <f t="shared" si="1028"/>
        <v>0</v>
      </c>
      <c r="AT444" s="383">
        <f t="shared" si="1028"/>
        <v>0</v>
      </c>
      <c r="AU444" s="383">
        <f t="shared" si="1028"/>
        <v>0</v>
      </c>
      <c r="AV444" s="383">
        <f t="shared" si="1028"/>
        <v>0</v>
      </c>
      <c r="AW444" s="383">
        <f t="shared" si="1028"/>
        <v>0</v>
      </c>
      <c r="AX444" s="383">
        <f t="shared" si="971"/>
        <v>0</v>
      </c>
      <c r="AY444" s="383"/>
      <c r="AZ444" s="383">
        <f t="shared" si="985"/>
        <v>0</v>
      </c>
      <c r="BA444" s="382">
        <f t="shared" si="972"/>
        <v>0</v>
      </c>
      <c r="BB444" s="423">
        <v>0</v>
      </c>
      <c r="BC444" s="506">
        <f t="shared" si="965"/>
        <v>0</v>
      </c>
      <c r="BD444" s="382">
        <f t="shared" si="966"/>
        <v>0</v>
      </c>
      <c r="BE444" s="453">
        <f t="shared" si="967"/>
        <v>0</v>
      </c>
      <c r="BF444" s="382">
        <f t="shared" si="973"/>
        <v>0</v>
      </c>
      <c r="BG444" s="1882">
        <v>0</v>
      </c>
      <c r="BH444" s="1882">
        <v>0</v>
      </c>
      <c r="BI444" s="1882">
        <v>0</v>
      </c>
      <c r="BJ444" s="1882">
        <v>0</v>
      </c>
      <c r="BK444" s="1882">
        <v>0</v>
      </c>
      <c r="BL444" s="1882">
        <v>0</v>
      </c>
      <c r="BM444" s="1882">
        <v>0</v>
      </c>
      <c r="BN444" s="1882">
        <v>0</v>
      </c>
      <c r="BO444" s="1882">
        <v>0</v>
      </c>
      <c r="BP444" s="1882">
        <v>0</v>
      </c>
      <c r="BQ444" s="1882">
        <v>0</v>
      </c>
      <c r="BR444" s="1882">
        <v>0</v>
      </c>
      <c r="BS444" s="1882">
        <v>0</v>
      </c>
      <c r="BT444" s="13"/>
      <c r="BU444" s="384">
        <f t="shared" si="974"/>
        <v>0</v>
      </c>
      <c r="BV444" s="385">
        <f t="shared" si="975"/>
        <v>0</v>
      </c>
      <c r="BW444" s="386">
        <f t="shared" si="976"/>
        <v>0</v>
      </c>
      <c r="BX444" s="3"/>
      <c r="BY444" s="387">
        <f t="shared" si="968"/>
        <v>0</v>
      </c>
      <c r="BZ444" s="382">
        <f t="shared" si="977"/>
        <v>0</v>
      </c>
      <c r="CA444" s="382">
        <f t="shared" si="978"/>
        <v>0</v>
      </c>
      <c r="CB444" s="382">
        <f t="shared" si="979"/>
        <v>0</v>
      </c>
      <c r="CC444" s="382">
        <f t="shared" si="1029"/>
        <v>0</v>
      </c>
      <c r="CD444" s="382">
        <f t="shared" si="1030"/>
        <v>0</v>
      </c>
      <c r="CE444" s="382">
        <f t="shared" si="1031"/>
        <v>0</v>
      </c>
      <c r="CF444" s="382">
        <f t="shared" si="1032"/>
        <v>0</v>
      </c>
      <c r="CG444" s="382">
        <f t="shared" si="1033"/>
        <v>0</v>
      </c>
      <c r="CH444" s="382">
        <f t="shared" si="1034"/>
        <v>0</v>
      </c>
      <c r="CI444" s="382">
        <f t="shared" si="1035"/>
        <v>0</v>
      </c>
      <c r="CJ444" s="382">
        <f t="shared" si="1036"/>
        <v>0</v>
      </c>
      <c r="CK444" s="388">
        <f t="shared" si="1037"/>
        <v>0</v>
      </c>
      <c r="CL444" s="3"/>
      <c r="CM444" s="384">
        <f t="shared" si="969"/>
        <v>0</v>
      </c>
      <c r="CN444" s="385">
        <f t="shared" si="980"/>
        <v>0</v>
      </c>
      <c r="CO444" s="385">
        <f t="shared" si="1038"/>
        <v>0</v>
      </c>
      <c r="CP444" s="385">
        <f t="shared" si="1039"/>
        <v>0</v>
      </c>
      <c r="CQ444" s="385">
        <f t="shared" si="1039"/>
        <v>0</v>
      </c>
      <c r="CR444" s="385">
        <f t="shared" si="1039"/>
        <v>0</v>
      </c>
      <c r="CS444" s="385">
        <f t="shared" si="1039"/>
        <v>0</v>
      </c>
      <c r="CT444" s="385">
        <f t="shared" si="1039"/>
        <v>0</v>
      </c>
      <c r="CU444" s="385">
        <f t="shared" si="1039"/>
        <v>0</v>
      </c>
      <c r="CV444" s="385">
        <f t="shared" si="1039"/>
        <v>0</v>
      </c>
      <c r="CW444" s="385">
        <f t="shared" si="1039"/>
        <v>0</v>
      </c>
      <c r="CX444" s="386">
        <f>AW444</f>
        <v>0</v>
      </c>
      <c r="CY444" s="3"/>
      <c r="CZ444" s="586">
        <v>0</v>
      </c>
      <c r="DA444" s="582">
        <v>0</v>
      </c>
      <c r="DB444" s="391">
        <v>0</v>
      </c>
      <c r="DC444" s="576">
        <v>0</v>
      </c>
      <c r="DD444" s="389">
        <v>0</v>
      </c>
      <c r="DE444" s="390">
        <v>0</v>
      </c>
      <c r="DF444" s="390">
        <v>0</v>
      </c>
      <c r="DG444" s="390">
        <v>0</v>
      </c>
      <c r="DH444" s="390">
        <f t="shared" si="981"/>
        <v>0</v>
      </c>
      <c r="DI444" s="390"/>
      <c r="DJ444" s="390"/>
      <c r="DK444" s="390"/>
      <c r="DL444" s="390"/>
      <c r="DM444" s="390"/>
      <c r="DN444" s="390"/>
      <c r="DO444" s="390"/>
      <c r="DP444" s="391">
        <f t="shared" si="982"/>
        <v>0</v>
      </c>
      <c r="DQ444" s="376"/>
      <c r="DR444" s="376"/>
      <c r="DS444" s="385">
        <v>4</v>
      </c>
      <c r="DT444" s="385">
        <v>3</v>
      </c>
      <c r="DU444" s="385">
        <v>733</v>
      </c>
      <c r="DV444" s="385" t="s">
        <v>2658</v>
      </c>
      <c r="DW444" s="385" t="s">
        <v>2658</v>
      </c>
      <c r="DX444" s="385" t="s">
        <v>2658</v>
      </c>
      <c r="DY444" s="385">
        <v>0</v>
      </c>
      <c r="DZ444" s="14">
        <v>0</v>
      </c>
      <c r="EA444" s="426"/>
      <c r="EB444" s="398">
        <v>15</v>
      </c>
      <c r="EC444" s="398" t="s">
        <v>1571</v>
      </c>
      <c r="ED444" s="398" t="s">
        <v>1573</v>
      </c>
      <c r="EF444" s="601" t="str">
        <f t="shared" si="983"/>
        <v>ok</v>
      </c>
      <c r="EG444" s="597">
        <f t="shared" si="984"/>
        <v>0</v>
      </c>
      <c r="EI444" s="605">
        <f t="shared" si="1023"/>
        <v>0</v>
      </c>
    </row>
    <row r="445" spans="1:139" s="372" customFormat="1" ht="16.149999999999999" hidden="1" customHeight="1">
      <c r="A445" s="573" t="s">
        <v>813</v>
      </c>
      <c r="B445" s="407" t="s">
        <v>814</v>
      </c>
      <c r="C445" s="530" t="s">
        <v>814</v>
      </c>
      <c r="D445" s="393" t="s">
        <v>804</v>
      </c>
      <c r="E445" s="393" t="s">
        <v>815</v>
      </c>
      <c r="F445" s="393" t="s">
        <v>816</v>
      </c>
      <c r="G445" s="395" t="s">
        <v>817</v>
      </c>
      <c r="H445" s="393" t="s">
        <v>269</v>
      </c>
      <c r="I445" s="393" t="s">
        <v>818</v>
      </c>
      <c r="J445" s="393" t="s">
        <v>131</v>
      </c>
      <c r="K445" s="393">
        <v>0</v>
      </c>
      <c r="L445" s="393" t="s">
        <v>2130</v>
      </c>
      <c r="M445" s="396"/>
      <c r="N445" s="392">
        <v>43871</v>
      </c>
      <c r="O445" s="408">
        <v>3</v>
      </c>
      <c r="P445" s="14">
        <v>0</v>
      </c>
      <c r="Q445" s="14">
        <v>0</v>
      </c>
      <c r="R445" s="576">
        <v>0</v>
      </c>
      <c r="S445" s="391">
        <v>0</v>
      </c>
      <c r="T445" s="382">
        <v>0</v>
      </c>
      <c r="U445" s="382">
        <v>0</v>
      </c>
      <c r="V445" s="423">
        <v>0</v>
      </c>
      <c r="W445" s="1882">
        <v>0</v>
      </c>
      <c r="X445" s="382">
        <f t="shared" si="986"/>
        <v>0</v>
      </c>
      <c r="Y445" s="423">
        <v>0</v>
      </c>
      <c r="Z445" s="1882">
        <v>0</v>
      </c>
      <c r="AA445" s="382">
        <f t="shared" si="970"/>
        <v>0</v>
      </c>
      <c r="AB445" s="423">
        <v>0</v>
      </c>
      <c r="AC445" s="1882">
        <v>0</v>
      </c>
      <c r="AD445" s="569">
        <v>1.875</v>
      </c>
      <c r="AE445" s="569">
        <v>1.875</v>
      </c>
      <c r="AF445" s="382">
        <f t="shared" ref="AF445:AJ447" si="1040">IF($AD445&lt;=1,$AD445*BI445,IF($AD445&lt;=2,BI445+(($AD445-1)*BJ445),BI445+BJ445+BK445))</f>
        <v>0</v>
      </c>
      <c r="AG445" s="382">
        <f t="shared" si="1040"/>
        <v>0</v>
      </c>
      <c r="AH445" s="382">
        <f t="shared" si="1040"/>
        <v>0</v>
      </c>
      <c r="AI445" s="382">
        <f t="shared" si="1040"/>
        <v>0</v>
      </c>
      <c r="AJ445" s="382">
        <f t="shared" si="1040"/>
        <v>0</v>
      </c>
      <c r="AK445" s="382">
        <f t="shared" ref="AK445:AM447" si="1041">IF($AE445&lt;=1,$AE445*BN445,IF($AE445&lt;=2,BN445+(($AE445-1)*BO445),BN445+BO445+BP445))</f>
        <v>0</v>
      </c>
      <c r="AL445" s="382">
        <f t="shared" si="1041"/>
        <v>0</v>
      </c>
      <c r="AM445" s="382">
        <f t="shared" si="1041"/>
        <v>0</v>
      </c>
      <c r="AN445" s="453">
        <f>IF($AD445&lt;=1,$AD445*BQ445,IF($AD445&lt;=2,BQ445+(($AD445-1)*BR445),BQ445+BR445+BS445))</f>
        <v>0</v>
      </c>
      <c r="AO445" s="457">
        <f t="shared" ref="AO445:AW447" si="1042">ROUND(IF(CC445-BH445-AF445&gt;0,0,AF445+BH445-CC445),0)</f>
        <v>0</v>
      </c>
      <c r="AP445" s="455">
        <f t="shared" si="1042"/>
        <v>0</v>
      </c>
      <c r="AQ445" s="383">
        <f t="shared" si="1042"/>
        <v>0</v>
      </c>
      <c r="AR445" s="383">
        <f t="shared" si="1042"/>
        <v>0</v>
      </c>
      <c r="AS445" s="383">
        <f t="shared" si="1042"/>
        <v>0</v>
      </c>
      <c r="AT445" s="383">
        <f t="shared" si="1042"/>
        <v>0</v>
      </c>
      <c r="AU445" s="383">
        <f t="shared" si="1042"/>
        <v>0</v>
      </c>
      <c r="AV445" s="383">
        <f t="shared" si="1042"/>
        <v>0</v>
      </c>
      <c r="AW445" s="383">
        <f t="shared" si="1042"/>
        <v>0</v>
      </c>
      <c r="AX445" s="383">
        <f t="shared" si="971"/>
        <v>0</v>
      </c>
      <c r="AY445" s="383">
        <v>0</v>
      </c>
      <c r="AZ445" s="383">
        <f t="shared" si="985"/>
        <v>0</v>
      </c>
      <c r="BA445" s="382">
        <f t="shared" si="972"/>
        <v>0</v>
      </c>
      <c r="BB445" s="423">
        <v>0</v>
      </c>
      <c r="BC445" s="506">
        <f t="shared" si="965"/>
        <v>0</v>
      </c>
      <c r="BD445" s="382">
        <f t="shared" si="966"/>
        <v>0</v>
      </c>
      <c r="BE445" s="453">
        <f t="shared" si="967"/>
        <v>0</v>
      </c>
      <c r="BF445" s="382">
        <f t="shared" si="973"/>
        <v>0</v>
      </c>
      <c r="BG445" s="1882">
        <v>0</v>
      </c>
      <c r="BH445" s="1882">
        <v>0</v>
      </c>
      <c r="BI445" s="1882">
        <v>0</v>
      </c>
      <c r="BJ445" s="1882">
        <v>0</v>
      </c>
      <c r="BK445" s="1882">
        <v>0</v>
      </c>
      <c r="BL445" s="1882">
        <v>0</v>
      </c>
      <c r="BM445" s="1882">
        <v>0</v>
      </c>
      <c r="BN445" s="1882">
        <v>0</v>
      </c>
      <c r="BO445" s="1882">
        <v>0</v>
      </c>
      <c r="BP445" s="1882">
        <v>0</v>
      </c>
      <c r="BQ445" s="1882">
        <v>0</v>
      </c>
      <c r="BR445" s="1882">
        <v>0</v>
      </c>
      <c r="BS445" s="1882">
        <v>0</v>
      </c>
      <c r="BT445" s="16"/>
      <c r="BU445" s="387">
        <f t="shared" si="974"/>
        <v>0</v>
      </c>
      <c r="BV445" s="382">
        <f t="shared" si="975"/>
        <v>0</v>
      </c>
      <c r="BW445" s="388">
        <f t="shared" si="976"/>
        <v>0</v>
      </c>
      <c r="BX445" s="3"/>
      <c r="BY445" s="387">
        <f t="shared" si="968"/>
        <v>0</v>
      </c>
      <c r="BZ445" s="382">
        <f t="shared" si="977"/>
        <v>0</v>
      </c>
      <c r="CA445" s="382">
        <f t="shared" si="978"/>
        <v>0</v>
      </c>
      <c r="CB445" s="382">
        <f t="shared" si="979"/>
        <v>0</v>
      </c>
      <c r="CC445" s="382">
        <f t="shared" ref="CC445:CC506" si="1043">CB445+CP445-BG445</f>
        <v>0</v>
      </c>
      <c r="CD445" s="382">
        <f t="shared" ref="CD445:CD506" si="1044">CC445+CQ445-BH445</f>
        <v>0</v>
      </c>
      <c r="CE445" s="382">
        <f t="shared" ref="CE445:CE506" si="1045">CD445+CR445-BI445</f>
        <v>0</v>
      </c>
      <c r="CF445" s="382">
        <f t="shared" ref="CF445:CF506" si="1046">CE445+CS445-BJ445</f>
        <v>0</v>
      </c>
      <c r="CG445" s="382">
        <f t="shared" ref="CG445:CG506" si="1047">CF445+CT445-BK445</f>
        <v>0</v>
      </c>
      <c r="CH445" s="382">
        <f t="shared" ref="CH445:CH506" si="1048">CG445+CU445-BL445</f>
        <v>0</v>
      </c>
      <c r="CI445" s="382">
        <f t="shared" ref="CI445:CI506" si="1049">CH445+CV445-BM445</f>
        <v>0</v>
      </c>
      <c r="CJ445" s="382">
        <f t="shared" ref="CJ445:CJ506" si="1050">CI445+CW445-BN445</f>
        <v>0</v>
      </c>
      <c r="CK445" s="388">
        <f t="shared" ref="CK445:CK506" si="1051">CJ445+CX445-BO445</f>
        <v>0</v>
      </c>
      <c r="CL445" s="3"/>
      <c r="CM445" s="384">
        <f t="shared" si="969"/>
        <v>0</v>
      </c>
      <c r="CN445" s="385">
        <f t="shared" si="980"/>
        <v>0</v>
      </c>
      <c r="CO445" s="385">
        <f t="shared" si="1038"/>
        <v>0</v>
      </c>
      <c r="CP445" s="385">
        <f t="shared" ref="CP445:CP447" si="1052">BB445</f>
        <v>0</v>
      </c>
      <c r="CQ445" s="385">
        <f t="shared" ref="CQ445:CX447" si="1053">AO445</f>
        <v>0</v>
      </c>
      <c r="CR445" s="385">
        <f t="shared" si="1053"/>
        <v>0</v>
      </c>
      <c r="CS445" s="385">
        <f t="shared" si="1053"/>
        <v>0</v>
      </c>
      <c r="CT445" s="385">
        <f t="shared" si="1053"/>
        <v>0</v>
      </c>
      <c r="CU445" s="385">
        <f t="shared" si="1053"/>
        <v>0</v>
      </c>
      <c r="CV445" s="385">
        <f t="shared" si="1053"/>
        <v>0</v>
      </c>
      <c r="CW445" s="385">
        <f t="shared" si="1053"/>
        <v>0</v>
      </c>
      <c r="CX445" s="386">
        <f t="shared" si="1053"/>
        <v>0</v>
      </c>
      <c r="CY445" s="3"/>
      <c r="CZ445" s="586">
        <v>0</v>
      </c>
      <c r="DA445" s="582">
        <v>0</v>
      </c>
      <c r="DB445" s="391">
        <v>0</v>
      </c>
      <c r="DC445" s="576">
        <v>0</v>
      </c>
      <c r="DD445" s="389">
        <v>0</v>
      </c>
      <c r="DE445" s="390">
        <v>0</v>
      </c>
      <c r="DF445" s="390">
        <v>0</v>
      </c>
      <c r="DG445" s="390">
        <v>0</v>
      </c>
      <c r="DH445" s="390">
        <f t="shared" si="981"/>
        <v>0</v>
      </c>
      <c r="DI445" s="390"/>
      <c r="DJ445" s="390"/>
      <c r="DK445" s="390"/>
      <c r="DL445" s="390"/>
      <c r="DM445" s="390"/>
      <c r="DN445" s="390"/>
      <c r="DO445" s="390"/>
      <c r="DP445" s="391">
        <f t="shared" si="982"/>
        <v>0</v>
      </c>
      <c r="DQ445" s="376"/>
      <c r="DR445" s="376"/>
      <c r="DS445" s="385">
        <v>1</v>
      </c>
      <c r="DT445" s="385">
        <v>1</v>
      </c>
      <c r="DU445" s="385">
        <v>1301</v>
      </c>
      <c r="DV445" s="385">
        <v>0</v>
      </c>
      <c r="DW445" s="385">
        <v>0</v>
      </c>
      <c r="DX445" s="385">
        <v>0</v>
      </c>
      <c r="DY445" s="385">
        <v>0</v>
      </c>
      <c r="DZ445" s="14">
        <v>0</v>
      </c>
      <c r="EA445" s="426"/>
      <c r="EB445" s="398">
        <v>17</v>
      </c>
      <c r="EC445" s="398" t="s">
        <v>1378</v>
      </c>
      <c r="ED445" s="398" t="s">
        <v>1573</v>
      </c>
      <c r="EF445" s="601" t="str">
        <f t="shared" si="983"/>
        <v>ok</v>
      </c>
      <c r="EG445" s="597">
        <f t="shared" si="984"/>
        <v>0</v>
      </c>
      <c r="EI445" s="605">
        <f t="shared" si="1023"/>
        <v>0</v>
      </c>
    </row>
    <row r="446" spans="1:139" s="372" customFormat="1" ht="16.149999999999999" hidden="1" customHeight="1">
      <c r="A446" s="573" t="s">
        <v>804</v>
      </c>
      <c r="B446" s="531" t="s">
        <v>819</v>
      </c>
      <c r="C446" s="532" t="s">
        <v>819</v>
      </c>
      <c r="D446" s="533" t="s">
        <v>804</v>
      </c>
      <c r="E446" s="393" t="s">
        <v>590</v>
      </c>
      <c r="F446" s="393" t="s">
        <v>820</v>
      </c>
      <c r="G446" s="395">
        <v>107</v>
      </c>
      <c r="H446" s="393" t="s">
        <v>269</v>
      </c>
      <c r="I446" s="393" t="s">
        <v>821</v>
      </c>
      <c r="J446" s="393" t="s">
        <v>131</v>
      </c>
      <c r="K446" s="393">
        <v>0</v>
      </c>
      <c r="L446" s="393" t="s">
        <v>2130</v>
      </c>
      <c r="M446" s="396"/>
      <c r="N446" s="392">
        <v>43714</v>
      </c>
      <c r="O446" s="408">
        <v>3</v>
      </c>
      <c r="P446" s="14">
        <v>0</v>
      </c>
      <c r="Q446" s="14">
        <v>0</v>
      </c>
      <c r="R446" s="576">
        <v>0</v>
      </c>
      <c r="S446" s="391">
        <v>0</v>
      </c>
      <c r="T446" s="382">
        <v>0</v>
      </c>
      <c r="U446" s="382">
        <v>0</v>
      </c>
      <c r="V446" s="423">
        <v>0</v>
      </c>
      <c r="W446" s="1882">
        <v>0</v>
      </c>
      <c r="X446" s="382">
        <f t="shared" si="986"/>
        <v>0</v>
      </c>
      <c r="Y446" s="423">
        <v>0</v>
      </c>
      <c r="Z446" s="1882">
        <v>0</v>
      </c>
      <c r="AA446" s="382">
        <f t="shared" si="970"/>
        <v>0</v>
      </c>
      <c r="AB446" s="423">
        <v>0</v>
      </c>
      <c r="AC446" s="1882">
        <v>0</v>
      </c>
      <c r="AD446" s="569">
        <v>1.875</v>
      </c>
      <c r="AE446" s="569">
        <v>1.875</v>
      </c>
      <c r="AF446" s="382">
        <f t="shared" si="1040"/>
        <v>0</v>
      </c>
      <c r="AG446" s="382">
        <f t="shared" si="1040"/>
        <v>0</v>
      </c>
      <c r="AH446" s="382">
        <f t="shared" si="1040"/>
        <v>0</v>
      </c>
      <c r="AI446" s="382">
        <f t="shared" si="1040"/>
        <v>0</v>
      </c>
      <c r="AJ446" s="382">
        <f t="shared" si="1040"/>
        <v>0</v>
      </c>
      <c r="AK446" s="382">
        <f t="shared" si="1041"/>
        <v>0</v>
      </c>
      <c r="AL446" s="382">
        <f t="shared" si="1041"/>
        <v>0</v>
      </c>
      <c r="AM446" s="382">
        <f t="shared" si="1041"/>
        <v>0</v>
      </c>
      <c r="AN446" s="453">
        <f>IF($AD446&lt;=1,$AD446*BQ446,IF($AD446&lt;=2,BQ446+(($AD446-1)*BR446),BQ446+BR446+BS446))</f>
        <v>0</v>
      </c>
      <c r="AO446" s="457">
        <f t="shared" si="1042"/>
        <v>0</v>
      </c>
      <c r="AP446" s="455">
        <f t="shared" si="1042"/>
        <v>0</v>
      </c>
      <c r="AQ446" s="383">
        <f t="shared" si="1042"/>
        <v>0</v>
      </c>
      <c r="AR446" s="383">
        <f t="shared" si="1042"/>
        <v>0</v>
      </c>
      <c r="AS446" s="383">
        <f t="shared" si="1042"/>
        <v>0</v>
      </c>
      <c r="AT446" s="383">
        <f t="shared" si="1042"/>
        <v>0</v>
      </c>
      <c r="AU446" s="383">
        <f t="shared" si="1042"/>
        <v>0</v>
      </c>
      <c r="AV446" s="383">
        <f t="shared" si="1042"/>
        <v>0</v>
      </c>
      <c r="AW446" s="383">
        <f t="shared" si="1042"/>
        <v>0</v>
      </c>
      <c r="AX446" s="383">
        <f t="shared" si="971"/>
        <v>0</v>
      </c>
      <c r="AY446" s="383">
        <v>0</v>
      </c>
      <c r="AZ446" s="383">
        <f t="shared" si="985"/>
        <v>0</v>
      </c>
      <c r="BA446" s="382">
        <f t="shared" si="972"/>
        <v>0</v>
      </c>
      <c r="BB446" s="423">
        <v>0</v>
      </c>
      <c r="BC446" s="506">
        <f t="shared" si="965"/>
        <v>0</v>
      </c>
      <c r="BD446" s="382">
        <f t="shared" si="966"/>
        <v>0</v>
      </c>
      <c r="BE446" s="453">
        <f t="shared" si="967"/>
        <v>0</v>
      </c>
      <c r="BF446" s="382">
        <f t="shared" si="973"/>
        <v>0</v>
      </c>
      <c r="BG446" s="1882">
        <v>0</v>
      </c>
      <c r="BH446" s="1882">
        <v>0</v>
      </c>
      <c r="BI446" s="1882">
        <v>0</v>
      </c>
      <c r="BJ446" s="1882">
        <v>0</v>
      </c>
      <c r="BK446" s="1882">
        <v>0</v>
      </c>
      <c r="BL446" s="1882">
        <v>0</v>
      </c>
      <c r="BM446" s="1882">
        <v>0</v>
      </c>
      <c r="BN446" s="1882">
        <v>0</v>
      </c>
      <c r="BO446" s="1882">
        <v>0</v>
      </c>
      <c r="BP446" s="1882">
        <v>0</v>
      </c>
      <c r="BQ446" s="1882">
        <v>0</v>
      </c>
      <c r="BR446" s="1882">
        <v>0</v>
      </c>
      <c r="BS446" s="1882">
        <v>0</v>
      </c>
      <c r="BT446" s="13"/>
      <c r="BU446" s="384">
        <f t="shared" si="974"/>
        <v>0</v>
      </c>
      <c r="BV446" s="385">
        <f t="shared" si="975"/>
        <v>0</v>
      </c>
      <c r="BW446" s="386">
        <f t="shared" si="976"/>
        <v>0</v>
      </c>
      <c r="BX446" s="3"/>
      <c r="BY446" s="387">
        <f t="shared" si="968"/>
        <v>0</v>
      </c>
      <c r="BZ446" s="382">
        <f t="shared" si="977"/>
        <v>0</v>
      </c>
      <c r="CA446" s="382">
        <f t="shared" si="978"/>
        <v>0</v>
      </c>
      <c r="CB446" s="382">
        <f t="shared" si="979"/>
        <v>0</v>
      </c>
      <c r="CC446" s="382">
        <f t="shared" si="1043"/>
        <v>0</v>
      </c>
      <c r="CD446" s="382">
        <f t="shared" si="1044"/>
        <v>0</v>
      </c>
      <c r="CE446" s="382">
        <f t="shared" si="1045"/>
        <v>0</v>
      </c>
      <c r="CF446" s="382">
        <f t="shared" si="1046"/>
        <v>0</v>
      </c>
      <c r="CG446" s="382">
        <f t="shared" si="1047"/>
        <v>0</v>
      </c>
      <c r="CH446" s="382">
        <f t="shared" si="1048"/>
        <v>0</v>
      </c>
      <c r="CI446" s="382">
        <f t="shared" si="1049"/>
        <v>0</v>
      </c>
      <c r="CJ446" s="382">
        <f t="shared" si="1050"/>
        <v>0</v>
      </c>
      <c r="CK446" s="388">
        <f t="shared" si="1051"/>
        <v>0</v>
      </c>
      <c r="CL446" s="3"/>
      <c r="CM446" s="384">
        <f t="shared" si="969"/>
        <v>0</v>
      </c>
      <c r="CN446" s="385">
        <f t="shared" si="980"/>
        <v>0</v>
      </c>
      <c r="CO446" s="385">
        <f t="shared" si="1038"/>
        <v>0</v>
      </c>
      <c r="CP446" s="385">
        <f t="shared" si="1052"/>
        <v>0</v>
      </c>
      <c r="CQ446" s="385">
        <f t="shared" si="1053"/>
        <v>0</v>
      </c>
      <c r="CR446" s="385">
        <f t="shared" si="1053"/>
        <v>0</v>
      </c>
      <c r="CS446" s="385">
        <f t="shared" si="1053"/>
        <v>0</v>
      </c>
      <c r="CT446" s="385">
        <f t="shared" si="1053"/>
        <v>0</v>
      </c>
      <c r="CU446" s="385">
        <f t="shared" si="1053"/>
        <v>0</v>
      </c>
      <c r="CV446" s="385">
        <f t="shared" si="1053"/>
        <v>0</v>
      </c>
      <c r="CW446" s="385">
        <f t="shared" si="1053"/>
        <v>0</v>
      </c>
      <c r="CX446" s="386">
        <f t="shared" si="1053"/>
        <v>0</v>
      </c>
      <c r="CY446" s="3"/>
      <c r="CZ446" s="586">
        <v>0</v>
      </c>
      <c r="DA446" s="582">
        <v>0</v>
      </c>
      <c r="DB446" s="391">
        <v>0</v>
      </c>
      <c r="DC446" s="576">
        <v>0</v>
      </c>
      <c r="DD446" s="389">
        <v>0</v>
      </c>
      <c r="DE446" s="390">
        <v>0</v>
      </c>
      <c r="DF446" s="390">
        <v>0</v>
      </c>
      <c r="DG446" s="390">
        <v>0</v>
      </c>
      <c r="DH446" s="390">
        <f t="shared" si="981"/>
        <v>0</v>
      </c>
      <c r="DI446" s="390"/>
      <c r="DJ446" s="390"/>
      <c r="DK446" s="390"/>
      <c r="DL446" s="390"/>
      <c r="DM446" s="390"/>
      <c r="DN446" s="390"/>
      <c r="DO446" s="390"/>
      <c r="DP446" s="391">
        <f t="shared" si="982"/>
        <v>0</v>
      </c>
      <c r="DQ446" s="376"/>
      <c r="DR446" s="376"/>
      <c r="DS446" s="385">
        <v>1</v>
      </c>
      <c r="DT446" s="385">
        <v>1</v>
      </c>
      <c r="DU446" s="385">
        <v>1299</v>
      </c>
      <c r="DV446" s="385">
        <v>0</v>
      </c>
      <c r="DW446" s="385">
        <v>0</v>
      </c>
      <c r="DX446" s="385">
        <v>0</v>
      </c>
      <c r="DY446" s="385">
        <v>0</v>
      </c>
      <c r="DZ446" s="14">
        <v>0</v>
      </c>
      <c r="EA446" s="426"/>
      <c r="EB446" s="398">
        <v>16</v>
      </c>
      <c r="EC446" s="398" t="s">
        <v>1378</v>
      </c>
      <c r="ED446" s="398" t="s">
        <v>1573</v>
      </c>
      <c r="EF446" s="601" t="str">
        <f t="shared" si="983"/>
        <v>ok</v>
      </c>
      <c r="EG446" s="597">
        <f t="shared" si="984"/>
        <v>0</v>
      </c>
      <c r="EI446" s="605">
        <f t="shared" si="1023"/>
        <v>0</v>
      </c>
    </row>
    <row r="447" spans="1:139" s="372" customFormat="1" ht="16.149999999999999" hidden="1" customHeight="1">
      <c r="A447" s="573" t="s">
        <v>804</v>
      </c>
      <c r="B447" s="531" t="s">
        <v>822</v>
      </c>
      <c r="C447" s="532" t="s">
        <v>822</v>
      </c>
      <c r="D447" s="533" t="s">
        <v>804</v>
      </c>
      <c r="E447" s="393" t="s">
        <v>341</v>
      </c>
      <c r="F447" s="393" t="s">
        <v>820</v>
      </c>
      <c r="G447" s="395">
        <v>106</v>
      </c>
      <c r="H447" s="393" t="s">
        <v>269</v>
      </c>
      <c r="I447" s="393" t="s">
        <v>821</v>
      </c>
      <c r="J447" s="393" t="s">
        <v>131</v>
      </c>
      <c r="K447" s="393">
        <v>0</v>
      </c>
      <c r="L447" s="393" t="s">
        <v>2130</v>
      </c>
      <c r="M447" s="396"/>
      <c r="N447" s="392">
        <v>43714</v>
      </c>
      <c r="O447" s="408">
        <v>3</v>
      </c>
      <c r="P447" s="14">
        <v>0</v>
      </c>
      <c r="Q447" s="14">
        <v>0</v>
      </c>
      <c r="R447" s="576">
        <v>0</v>
      </c>
      <c r="S447" s="391">
        <v>0</v>
      </c>
      <c r="T447" s="382">
        <v>0</v>
      </c>
      <c r="U447" s="382">
        <v>0</v>
      </c>
      <c r="V447" s="423">
        <v>0</v>
      </c>
      <c r="W447" s="1882">
        <v>0</v>
      </c>
      <c r="X447" s="382">
        <f t="shared" si="986"/>
        <v>0</v>
      </c>
      <c r="Y447" s="423">
        <v>0</v>
      </c>
      <c r="Z447" s="1882">
        <v>0</v>
      </c>
      <c r="AA447" s="382">
        <f t="shared" si="970"/>
        <v>0</v>
      </c>
      <c r="AB447" s="423">
        <v>0</v>
      </c>
      <c r="AC447" s="1882">
        <v>0</v>
      </c>
      <c r="AD447" s="569">
        <v>1.875</v>
      </c>
      <c r="AE447" s="569">
        <v>1.875</v>
      </c>
      <c r="AF447" s="382">
        <f t="shared" si="1040"/>
        <v>0</v>
      </c>
      <c r="AG447" s="382">
        <f t="shared" si="1040"/>
        <v>0</v>
      </c>
      <c r="AH447" s="382">
        <f t="shared" si="1040"/>
        <v>0</v>
      </c>
      <c r="AI447" s="382">
        <f t="shared" si="1040"/>
        <v>0</v>
      </c>
      <c r="AJ447" s="382">
        <f t="shared" si="1040"/>
        <v>0</v>
      </c>
      <c r="AK447" s="382">
        <f t="shared" si="1041"/>
        <v>0</v>
      </c>
      <c r="AL447" s="382">
        <f t="shared" si="1041"/>
        <v>0</v>
      </c>
      <c r="AM447" s="382">
        <f t="shared" si="1041"/>
        <v>0</v>
      </c>
      <c r="AN447" s="453">
        <f>IF($AD447&lt;=1,$AD447*BQ447,IF($AD447&lt;=2,BQ447+(($AD447-1)*BR447),BQ447+BR447+BS447))</f>
        <v>0</v>
      </c>
      <c r="AO447" s="457">
        <f t="shared" si="1042"/>
        <v>0</v>
      </c>
      <c r="AP447" s="455">
        <f t="shared" si="1042"/>
        <v>0</v>
      </c>
      <c r="AQ447" s="383">
        <f t="shared" si="1042"/>
        <v>0</v>
      </c>
      <c r="AR447" s="383">
        <f t="shared" si="1042"/>
        <v>0</v>
      </c>
      <c r="AS447" s="383">
        <f t="shared" si="1042"/>
        <v>0</v>
      </c>
      <c r="AT447" s="383">
        <f t="shared" si="1042"/>
        <v>0</v>
      </c>
      <c r="AU447" s="383">
        <f t="shared" si="1042"/>
        <v>0</v>
      </c>
      <c r="AV447" s="383">
        <f t="shared" si="1042"/>
        <v>0</v>
      </c>
      <c r="AW447" s="383">
        <f t="shared" si="1042"/>
        <v>0</v>
      </c>
      <c r="AX447" s="383">
        <f t="shared" si="971"/>
        <v>0</v>
      </c>
      <c r="AY447" s="383">
        <v>0</v>
      </c>
      <c r="AZ447" s="383">
        <f t="shared" si="985"/>
        <v>0</v>
      </c>
      <c r="BA447" s="382">
        <f t="shared" si="972"/>
        <v>0</v>
      </c>
      <c r="BB447" s="423">
        <v>0</v>
      </c>
      <c r="BC447" s="506">
        <f t="shared" si="965"/>
        <v>0</v>
      </c>
      <c r="BD447" s="382">
        <f t="shared" si="966"/>
        <v>0</v>
      </c>
      <c r="BE447" s="453">
        <f t="shared" si="967"/>
        <v>0</v>
      </c>
      <c r="BF447" s="382">
        <f t="shared" si="973"/>
        <v>0</v>
      </c>
      <c r="BG447" s="1882">
        <v>0</v>
      </c>
      <c r="BH447" s="1882">
        <v>0</v>
      </c>
      <c r="BI447" s="1882">
        <v>0</v>
      </c>
      <c r="BJ447" s="1882">
        <v>0</v>
      </c>
      <c r="BK447" s="1882">
        <v>0</v>
      </c>
      <c r="BL447" s="1882">
        <v>0</v>
      </c>
      <c r="BM447" s="1882">
        <v>0</v>
      </c>
      <c r="BN447" s="1882">
        <v>0</v>
      </c>
      <c r="BO447" s="1882">
        <v>0</v>
      </c>
      <c r="BP447" s="1882">
        <v>0</v>
      </c>
      <c r="BQ447" s="1882">
        <v>0</v>
      </c>
      <c r="BR447" s="1882">
        <v>0</v>
      </c>
      <c r="BS447" s="1882">
        <v>0</v>
      </c>
      <c r="BT447" s="13"/>
      <c r="BU447" s="384">
        <f t="shared" si="974"/>
        <v>0</v>
      </c>
      <c r="BV447" s="385">
        <f t="shared" si="975"/>
        <v>0</v>
      </c>
      <c r="BW447" s="386">
        <f t="shared" si="976"/>
        <v>0</v>
      </c>
      <c r="BX447" s="3"/>
      <c r="BY447" s="387">
        <f t="shared" si="968"/>
        <v>0</v>
      </c>
      <c r="BZ447" s="382">
        <f t="shared" si="977"/>
        <v>0</v>
      </c>
      <c r="CA447" s="382">
        <f t="shared" si="978"/>
        <v>0</v>
      </c>
      <c r="CB447" s="382">
        <f t="shared" si="979"/>
        <v>0</v>
      </c>
      <c r="CC447" s="382">
        <f t="shared" si="1043"/>
        <v>0</v>
      </c>
      <c r="CD447" s="382">
        <f t="shared" si="1044"/>
        <v>0</v>
      </c>
      <c r="CE447" s="382">
        <f t="shared" si="1045"/>
        <v>0</v>
      </c>
      <c r="CF447" s="382">
        <f t="shared" si="1046"/>
        <v>0</v>
      </c>
      <c r="CG447" s="382">
        <f t="shared" si="1047"/>
        <v>0</v>
      </c>
      <c r="CH447" s="382">
        <f t="shared" si="1048"/>
        <v>0</v>
      </c>
      <c r="CI447" s="382">
        <f t="shared" si="1049"/>
        <v>0</v>
      </c>
      <c r="CJ447" s="382">
        <f t="shared" si="1050"/>
        <v>0</v>
      </c>
      <c r="CK447" s="388">
        <f t="shared" si="1051"/>
        <v>0</v>
      </c>
      <c r="CL447" s="3"/>
      <c r="CM447" s="384">
        <f t="shared" si="969"/>
        <v>0</v>
      </c>
      <c r="CN447" s="385">
        <f t="shared" si="980"/>
        <v>0</v>
      </c>
      <c r="CO447" s="385">
        <f t="shared" si="1038"/>
        <v>0</v>
      </c>
      <c r="CP447" s="385">
        <f t="shared" si="1052"/>
        <v>0</v>
      </c>
      <c r="CQ447" s="385">
        <f t="shared" si="1053"/>
        <v>0</v>
      </c>
      <c r="CR447" s="385">
        <f t="shared" si="1053"/>
        <v>0</v>
      </c>
      <c r="CS447" s="385">
        <f t="shared" si="1053"/>
        <v>0</v>
      </c>
      <c r="CT447" s="385">
        <f t="shared" si="1053"/>
        <v>0</v>
      </c>
      <c r="CU447" s="385">
        <f t="shared" si="1053"/>
        <v>0</v>
      </c>
      <c r="CV447" s="385">
        <f t="shared" si="1053"/>
        <v>0</v>
      </c>
      <c r="CW447" s="385">
        <f t="shared" si="1053"/>
        <v>0</v>
      </c>
      <c r="CX447" s="386">
        <f t="shared" si="1053"/>
        <v>0</v>
      </c>
      <c r="CY447" s="3"/>
      <c r="CZ447" s="586">
        <v>0</v>
      </c>
      <c r="DA447" s="582">
        <v>0</v>
      </c>
      <c r="DB447" s="391">
        <v>0</v>
      </c>
      <c r="DC447" s="576">
        <v>0</v>
      </c>
      <c r="DD447" s="389">
        <v>0</v>
      </c>
      <c r="DE447" s="390">
        <v>0</v>
      </c>
      <c r="DF447" s="390">
        <v>0</v>
      </c>
      <c r="DG447" s="390">
        <v>0</v>
      </c>
      <c r="DH447" s="390">
        <f t="shared" si="981"/>
        <v>0</v>
      </c>
      <c r="DI447" s="390"/>
      <c r="DJ447" s="390"/>
      <c r="DK447" s="390"/>
      <c r="DL447" s="390"/>
      <c r="DM447" s="390"/>
      <c r="DN447" s="390"/>
      <c r="DO447" s="390"/>
      <c r="DP447" s="391">
        <f t="shared" si="982"/>
        <v>0</v>
      </c>
      <c r="DQ447" s="376"/>
      <c r="DR447" s="376"/>
      <c r="DS447" s="385">
        <v>1</v>
      </c>
      <c r="DT447" s="385">
        <v>1</v>
      </c>
      <c r="DU447" s="385">
        <v>1300</v>
      </c>
      <c r="DV447" s="385">
        <v>0</v>
      </c>
      <c r="DW447" s="385">
        <v>0</v>
      </c>
      <c r="DX447" s="385">
        <v>0</v>
      </c>
      <c r="DY447" s="385">
        <v>0</v>
      </c>
      <c r="DZ447" s="14">
        <v>0</v>
      </c>
      <c r="EA447" s="426"/>
      <c r="EB447" s="398">
        <v>16</v>
      </c>
      <c r="EC447" s="398" t="s">
        <v>1378</v>
      </c>
      <c r="ED447" s="398" t="s">
        <v>1573</v>
      </c>
      <c r="EF447" s="601" t="str">
        <f t="shared" si="983"/>
        <v>ok</v>
      </c>
      <c r="EG447" s="597">
        <f t="shared" si="984"/>
        <v>0</v>
      </c>
      <c r="EI447" s="605">
        <f t="shared" si="1023"/>
        <v>0</v>
      </c>
    </row>
    <row r="448" spans="1:139" s="372" customFormat="1" ht="16.149999999999999" hidden="1" customHeight="1">
      <c r="A448" s="573" t="s">
        <v>804</v>
      </c>
      <c r="B448" s="531" t="s">
        <v>823</v>
      </c>
      <c r="C448" s="532" t="s">
        <v>1341</v>
      </c>
      <c r="D448" s="533" t="s">
        <v>804</v>
      </c>
      <c r="E448" s="393" t="s">
        <v>824</v>
      </c>
      <c r="F448" s="393"/>
      <c r="G448" s="395">
        <v>88</v>
      </c>
      <c r="H448" s="393" t="s">
        <v>450</v>
      </c>
      <c r="I448" s="393" t="s">
        <v>825</v>
      </c>
      <c r="J448" s="393" t="s">
        <v>281</v>
      </c>
      <c r="K448" s="393"/>
      <c r="L448" s="393" t="s">
        <v>2130</v>
      </c>
      <c r="M448" s="396"/>
      <c r="N448" s="392">
        <v>44074</v>
      </c>
      <c r="O448" s="408">
        <v>3</v>
      </c>
      <c r="P448" s="14">
        <v>36117</v>
      </c>
      <c r="Q448" s="14">
        <v>36117</v>
      </c>
      <c r="R448" s="576">
        <v>571</v>
      </c>
      <c r="S448" s="391">
        <v>209</v>
      </c>
      <c r="T448" s="382">
        <v>66</v>
      </c>
      <c r="U448" s="382">
        <v>588</v>
      </c>
      <c r="V448" s="423">
        <v>8</v>
      </c>
      <c r="W448" s="1882">
        <v>90</v>
      </c>
      <c r="X448" s="382">
        <f t="shared" si="986"/>
        <v>506</v>
      </c>
      <c r="Y448" s="423">
        <v>0</v>
      </c>
      <c r="Z448" s="1882">
        <v>100</v>
      </c>
      <c r="AA448" s="382">
        <f t="shared" si="970"/>
        <v>406</v>
      </c>
      <c r="AB448" s="423">
        <v>64</v>
      </c>
      <c r="AC448" s="1882">
        <v>120</v>
      </c>
      <c r="AD448" s="569">
        <v>1.875</v>
      </c>
      <c r="AE448" s="569">
        <v>1.875</v>
      </c>
      <c r="AF448" s="382">
        <f t="shared" ref="AF448:AF479" si="1054">IF($AD448&lt;=1,$AD448*BH448,IF($AD448&lt;=2,BH448+(($AD448-1)*BI448),BH448+BI448+BJ448))</f>
        <v>188.125</v>
      </c>
      <c r="AG448" s="382">
        <f t="shared" ref="AG448:AG479" si="1055">IF($AD448&lt;=1,$AD448*BI448,IF($AD448&lt;=2,BI448+(($AD448-1)*BJ448),BI448+BJ448+BK448))</f>
        <v>201</v>
      </c>
      <c r="AH448" s="382">
        <f t="shared" ref="AH448:AH479" si="1056">IF($AD448&lt;=1,$AD448*BJ448,IF($AD448&lt;=2,BJ448+(($AD448-1)*BK448),BJ448+BK448+BL448))</f>
        <v>144.375</v>
      </c>
      <c r="AI448" s="382">
        <f t="shared" ref="AI448:AI479" si="1057">IF($AD448&lt;=1,$AD448*BK448,IF($AD448&lt;=2,BK448+(($AD448-1)*BL448),BK448+BL448+BM448))</f>
        <v>82.5</v>
      </c>
      <c r="AJ448" s="382">
        <f t="shared" ref="AJ448:AJ479" si="1058">IF($AD448&lt;=1,$AD448*BL448,IF($AD448&lt;=2,BL448+(($AD448-1)*BM448),BL448+BM448+BN448))</f>
        <v>105.375</v>
      </c>
      <c r="AK448" s="382">
        <f t="shared" ref="AK448:AK479" si="1059">IF($AE448&lt;=1,$AE448*BM448,IF($AE448&lt;=2,BM448+(($AE448-1)*BN448),BM448+BN448+BO448))</f>
        <v>148.5</v>
      </c>
      <c r="AL448" s="382">
        <f t="shared" ref="AL448:AL479" si="1060">IF($AE448&lt;=1,$AE448*BN448,IF($AE448&lt;=2,BN448+(($AE448-1)*BO448),BN448+BO448+BP448))</f>
        <v>161.25</v>
      </c>
      <c r="AM448" s="382">
        <f t="shared" ref="AM448:AM479" si="1061">IF($AE448&lt;=1,$AE448*BO448,IF($AE448&lt;=2,BO448+(($AE448-1)*BP448),BO448+BP448+BQ448))</f>
        <v>168.875</v>
      </c>
      <c r="AN448" s="453">
        <f t="shared" ref="AN448:AN479" si="1062">IF($AD448&lt;=1,$AD448*BP448,IF($AD448&lt;=2,BP448+(($AD448-1)*BQ448),BP448+BQ448+BR448))</f>
        <v>182.125</v>
      </c>
      <c r="AO448" s="457">
        <f t="shared" ref="AO448:AO479" si="1063">ROUND(IF(BA448-BG448-AF448&gt;0,0,AF448+BG448-BA448),0)</f>
        <v>0</v>
      </c>
      <c r="AP448" s="455">
        <f t="shared" ref="AP448:AP479" si="1064">ROUND(IF(CC448-BH448-AG448&gt;0,0,AG448+BH448-CC448),0)</f>
        <v>99</v>
      </c>
      <c r="AQ448" s="383">
        <f t="shared" ref="AQ448:AQ479" si="1065">ROUND(IF(CD448-BI448-AH448&gt;0,0,AH448+BI448-CD448),0)</f>
        <v>46</v>
      </c>
      <c r="AR448" s="383">
        <f t="shared" ref="AR448:AR479" si="1066">ROUND(IF(CE448-BJ448-AI448&gt;0,0,AI448+BJ448-CE448),0)</f>
        <v>51</v>
      </c>
      <c r="AS448" s="383">
        <f t="shared" ref="AS448:AS479" si="1067">ROUND(IF(CF448-BK448-AJ448&gt;0,0,AJ448+BK448-CF448),0)</f>
        <v>59</v>
      </c>
      <c r="AT448" s="383">
        <f t="shared" ref="AT448:AT479" si="1068">ROUND(IF(CG448-BL448-AK448&gt;0,0,AK448+BL448-CG448),0)</f>
        <v>96</v>
      </c>
      <c r="AU448" s="383">
        <f t="shared" ref="AU448:AU479" si="1069">ROUND(IF(CH448-BM448-AL448&gt;0,0,AL448+BM448-CH448),0)</f>
        <v>73</v>
      </c>
      <c r="AV448" s="383">
        <f t="shared" ref="AV448:AV479" si="1070">ROUND(IF(CI448-BN448-AM448&gt;0,0,AM448+BN448-CI448),0)</f>
        <v>108</v>
      </c>
      <c r="AW448" s="383">
        <f t="shared" ref="AW448:AW479" si="1071">ROUND(IF(CJ448-BO448-AN448&gt;0,0,AN448+BO448-CJ448),0)</f>
        <v>83</v>
      </c>
      <c r="AX448" s="383">
        <f t="shared" si="971"/>
        <v>660</v>
      </c>
      <c r="AY448" s="383"/>
      <c r="AZ448" s="383">
        <f t="shared" si="985"/>
        <v>0</v>
      </c>
      <c r="BA448" s="382">
        <f t="shared" si="972"/>
        <v>350</v>
      </c>
      <c r="BB448" s="423">
        <v>0</v>
      </c>
      <c r="BC448" s="506">
        <f t="shared" si="965"/>
        <v>90</v>
      </c>
      <c r="BD448" s="382">
        <f t="shared" si="966"/>
        <v>100</v>
      </c>
      <c r="BE448" s="453">
        <f t="shared" si="967"/>
        <v>120</v>
      </c>
      <c r="BF448" s="382">
        <f t="shared" si="973"/>
        <v>-73</v>
      </c>
      <c r="BG448" s="1882">
        <v>150</v>
      </c>
      <c r="BH448" s="1882">
        <v>98</v>
      </c>
      <c r="BI448" s="1882">
        <v>103</v>
      </c>
      <c r="BJ448" s="1882">
        <v>112</v>
      </c>
      <c r="BK448" s="1882">
        <v>37</v>
      </c>
      <c r="BL448" s="1882">
        <v>52</v>
      </c>
      <c r="BM448" s="1882">
        <v>61</v>
      </c>
      <c r="BN448" s="1882">
        <v>100</v>
      </c>
      <c r="BO448" s="1882">
        <v>70</v>
      </c>
      <c r="BP448" s="1882">
        <v>113</v>
      </c>
      <c r="BQ448" s="1882">
        <v>79</v>
      </c>
      <c r="BR448" s="1882">
        <v>85</v>
      </c>
      <c r="BS448" s="1882">
        <v>91</v>
      </c>
      <c r="BT448" s="13"/>
      <c r="BU448" s="384">
        <f t="shared" si="974"/>
        <v>5.6903225806451614</v>
      </c>
      <c r="BV448" s="385">
        <f t="shared" si="975"/>
        <v>4.102702702702703</v>
      </c>
      <c r="BW448" s="386">
        <f t="shared" si="976"/>
        <v>3.3097826086956523</v>
      </c>
      <c r="BX448" s="3"/>
      <c r="BY448" s="387">
        <f t="shared" si="968"/>
        <v>588</v>
      </c>
      <c r="BZ448" s="382">
        <f t="shared" si="977"/>
        <v>506</v>
      </c>
      <c r="CA448" s="382">
        <f t="shared" si="978"/>
        <v>406</v>
      </c>
      <c r="CB448" s="382">
        <f t="shared" si="979"/>
        <v>350</v>
      </c>
      <c r="CC448" s="382">
        <f t="shared" si="1043"/>
        <v>200</v>
      </c>
      <c r="CD448" s="382">
        <f t="shared" si="1044"/>
        <v>201</v>
      </c>
      <c r="CE448" s="382">
        <f t="shared" si="1045"/>
        <v>144</v>
      </c>
      <c r="CF448" s="382">
        <f t="shared" si="1046"/>
        <v>83</v>
      </c>
      <c r="CG448" s="382">
        <f t="shared" si="1047"/>
        <v>105</v>
      </c>
      <c r="CH448" s="382">
        <f t="shared" si="1048"/>
        <v>149</v>
      </c>
      <c r="CI448" s="382">
        <f t="shared" si="1049"/>
        <v>161</v>
      </c>
      <c r="CJ448" s="382">
        <f t="shared" si="1050"/>
        <v>169</v>
      </c>
      <c r="CK448" s="388">
        <f t="shared" si="1051"/>
        <v>182</v>
      </c>
      <c r="CL448" s="3"/>
      <c r="CM448" s="384">
        <f t="shared" si="969"/>
        <v>8</v>
      </c>
      <c r="CN448" s="385">
        <f t="shared" si="980"/>
        <v>0</v>
      </c>
      <c r="CO448" s="385">
        <f t="shared" si="1038"/>
        <v>64</v>
      </c>
      <c r="CP448" s="385">
        <f t="shared" ref="CP448:CP479" si="1072">AO448</f>
        <v>0</v>
      </c>
      <c r="CQ448" s="385">
        <f t="shared" ref="CQ448:CQ479" si="1073">AP448</f>
        <v>99</v>
      </c>
      <c r="CR448" s="385">
        <f t="shared" ref="CR448:CR479" si="1074">AQ448</f>
        <v>46</v>
      </c>
      <c r="CS448" s="385">
        <f t="shared" ref="CS448:CS479" si="1075">AR448</f>
        <v>51</v>
      </c>
      <c r="CT448" s="385">
        <f t="shared" ref="CT448:CT479" si="1076">AS448</f>
        <v>59</v>
      </c>
      <c r="CU448" s="385">
        <f t="shared" ref="CU448:CU479" si="1077">AT448</f>
        <v>96</v>
      </c>
      <c r="CV448" s="385">
        <f t="shared" ref="CV448:CV479" si="1078">AU448</f>
        <v>73</v>
      </c>
      <c r="CW448" s="385">
        <f t="shared" ref="CW448:CW479" si="1079">AV448</f>
        <v>108</v>
      </c>
      <c r="CX448" s="386">
        <f t="shared" ref="CX448:CX479" si="1080">AW448</f>
        <v>83</v>
      </c>
      <c r="CY448" s="3"/>
      <c r="CZ448" s="586">
        <v>683</v>
      </c>
      <c r="DA448" s="582">
        <v>268</v>
      </c>
      <c r="DB448" s="391">
        <v>319</v>
      </c>
      <c r="DC448" s="576">
        <v>571</v>
      </c>
      <c r="DD448" s="389">
        <v>4</v>
      </c>
      <c r="DE448" s="390">
        <v>21</v>
      </c>
      <c r="DF448" s="390">
        <v>32</v>
      </c>
      <c r="DG448" s="390">
        <v>86</v>
      </c>
      <c r="DH448" s="390">
        <f t="shared" si="981"/>
        <v>66</v>
      </c>
      <c r="DI448" s="390"/>
      <c r="DJ448" s="390"/>
      <c r="DK448" s="390"/>
      <c r="DL448" s="390"/>
      <c r="DM448" s="390"/>
      <c r="DN448" s="390"/>
      <c r="DO448" s="390"/>
      <c r="DP448" s="391">
        <f t="shared" si="982"/>
        <v>209</v>
      </c>
      <c r="DQ448" s="376"/>
      <c r="DR448" s="376"/>
      <c r="DS448" s="385">
        <v>4</v>
      </c>
      <c r="DT448" s="385">
        <v>3</v>
      </c>
      <c r="DU448" s="385">
        <v>1514</v>
      </c>
      <c r="DV448" s="385" t="s">
        <v>2658</v>
      </c>
      <c r="DW448" s="385" t="s">
        <v>2658</v>
      </c>
      <c r="DX448" s="385" t="s">
        <v>2658</v>
      </c>
      <c r="DY448" s="385">
        <v>0</v>
      </c>
      <c r="DZ448" s="14">
        <v>36117</v>
      </c>
      <c r="EA448" s="426"/>
      <c r="EB448" s="398">
        <v>13</v>
      </c>
      <c r="EC448" s="398" t="s">
        <v>1378</v>
      </c>
      <c r="ED448" s="398" t="s">
        <v>1573</v>
      </c>
      <c r="EF448" s="601">
        <f t="shared" si="983"/>
        <v>196</v>
      </c>
      <c r="EG448" s="597">
        <f t="shared" si="984"/>
        <v>90</v>
      </c>
      <c r="EI448" s="605">
        <f t="shared" si="1023"/>
        <v>726</v>
      </c>
    </row>
    <row r="449" spans="1:139" s="372" customFormat="1" ht="16.149999999999999" hidden="1" customHeight="1">
      <c r="A449" s="573" t="s">
        <v>804</v>
      </c>
      <c r="B449" s="538" t="s">
        <v>826</v>
      </c>
      <c r="C449" s="539" t="s">
        <v>826</v>
      </c>
      <c r="D449" s="540" t="s">
        <v>804</v>
      </c>
      <c r="E449" s="540" t="s">
        <v>827</v>
      </c>
      <c r="F449" s="540"/>
      <c r="G449" s="541" t="s">
        <v>507</v>
      </c>
      <c r="H449" s="541" t="s">
        <v>280</v>
      </c>
      <c r="I449" s="540" t="s">
        <v>828</v>
      </c>
      <c r="J449" s="393" t="s">
        <v>281</v>
      </c>
      <c r="K449" s="393"/>
      <c r="L449" s="393" t="s">
        <v>2130</v>
      </c>
      <c r="M449" s="396"/>
      <c r="N449" s="401">
        <v>43628</v>
      </c>
      <c r="O449" s="408">
        <v>3</v>
      </c>
      <c r="P449" s="14">
        <v>47674</v>
      </c>
      <c r="Q449" s="14">
        <v>47674</v>
      </c>
      <c r="R449" s="576">
        <v>345</v>
      </c>
      <c r="S449" s="391">
        <v>222</v>
      </c>
      <c r="T449" s="382">
        <v>89</v>
      </c>
      <c r="U449" s="382">
        <v>7</v>
      </c>
      <c r="V449" s="423">
        <v>6</v>
      </c>
      <c r="W449" s="1882">
        <v>13</v>
      </c>
      <c r="X449" s="382">
        <f t="shared" si="986"/>
        <v>0</v>
      </c>
      <c r="Y449" s="423">
        <v>0</v>
      </c>
      <c r="Z449" s="1882">
        <v>0</v>
      </c>
      <c r="AA449" s="382">
        <f t="shared" si="970"/>
        <v>0</v>
      </c>
      <c r="AB449" s="423">
        <v>135</v>
      </c>
      <c r="AC449" s="1882">
        <v>79</v>
      </c>
      <c r="AD449" s="569">
        <v>1.875</v>
      </c>
      <c r="AE449" s="569">
        <v>1.875</v>
      </c>
      <c r="AF449" s="382">
        <f t="shared" si="1054"/>
        <v>103.875</v>
      </c>
      <c r="AG449" s="382">
        <f t="shared" si="1055"/>
        <v>111.25</v>
      </c>
      <c r="AH449" s="382">
        <f t="shared" si="1056"/>
        <v>79.5</v>
      </c>
      <c r="AI449" s="382">
        <f t="shared" si="1057"/>
        <v>44.5</v>
      </c>
      <c r="AJ449" s="382">
        <f t="shared" si="1058"/>
        <v>56.875</v>
      </c>
      <c r="AK449" s="382">
        <f t="shared" si="1059"/>
        <v>67.125</v>
      </c>
      <c r="AL449" s="382">
        <f t="shared" si="1060"/>
        <v>71.375</v>
      </c>
      <c r="AM449" s="382">
        <f t="shared" si="1061"/>
        <v>63.25</v>
      </c>
      <c r="AN449" s="453">
        <f t="shared" si="1062"/>
        <v>68.5</v>
      </c>
      <c r="AO449" s="457">
        <f t="shared" si="1063"/>
        <v>100</v>
      </c>
      <c r="AP449" s="455">
        <f t="shared" si="1064"/>
        <v>61</v>
      </c>
      <c r="AQ449" s="383">
        <f t="shared" si="1065"/>
        <v>26</v>
      </c>
      <c r="AR449" s="383">
        <f t="shared" si="1066"/>
        <v>27</v>
      </c>
      <c r="AS449" s="383">
        <f t="shared" si="1067"/>
        <v>32</v>
      </c>
      <c r="AT449" s="383">
        <f t="shared" si="1068"/>
        <v>38</v>
      </c>
      <c r="AU449" s="383">
        <f t="shared" si="1069"/>
        <v>37</v>
      </c>
      <c r="AV449" s="383">
        <f t="shared" si="1070"/>
        <v>31</v>
      </c>
      <c r="AW449" s="383">
        <f t="shared" si="1071"/>
        <v>43</v>
      </c>
      <c r="AX449" s="383">
        <f t="shared" si="971"/>
        <v>148</v>
      </c>
      <c r="AY449" s="383"/>
      <c r="AZ449" s="383">
        <f t="shared" si="985"/>
        <v>100</v>
      </c>
      <c r="BA449" s="382">
        <f t="shared" si="972"/>
        <v>56</v>
      </c>
      <c r="BB449" s="423">
        <v>0</v>
      </c>
      <c r="BC449" s="506">
        <f t="shared" si="965"/>
        <v>13</v>
      </c>
      <c r="BD449" s="382">
        <f t="shared" si="966"/>
        <v>0</v>
      </c>
      <c r="BE449" s="453">
        <f t="shared" si="967"/>
        <v>79</v>
      </c>
      <c r="BF449" s="382">
        <f t="shared" si="973"/>
        <v>-248</v>
      </c>
      <c r="BG449" s="1882">
        <v>52</v>
      </c>
      <c r="BH449" s="1882">
        <v>54</v>
      </c>
      <c r="BI449" s="1882">
        <v>57</v>
      </c>
      <c r="BJ449" s="1882">
        <v>62</v>
      </c>
      <c r="BK449" s="1882">
        <v>20</v>
      </c>
      <c r="BL449" s="1882">
        <v>28</v>
      </c>
      <c r="BM449" s="1882">
        <v>33</v>
      </c>
      <c r="BN449" s="1882">
        <v>39</v>
      </c>
      <c r="BO449" s="1882">
        <v>37</v>
      </c>
      <c r="BP449" s="1882">
        <v>30</v>
      </c>
      <c r="BQ449" s="1882">
        <v>44</v>
      </c>
      <c r="BR449" s="1882">
        <v>47</v>
      </c>
      <c r="BS449" s="1882">
        <v>50</v>
      </c>
      <c r="BT449" s="13"/>
      <c r="BU449" s="384">
        <f t="shared" si="974"/>
        <v>0.53846153846153844</v>
      </c>
      <c r="BV449" s="385">
        <f t="shared" si="975"/>
        <v>0</v>
      </c>
      <c r="BW449" s="386">
        <f t="shared" si="976"/>
        <v>0</v>
      </c>
      <c r="BX449" s="3"/>
      <c r="BY449" s="387">
        <f t="shared" si="968"/>
        <v>7</v>
      </c>
      <c r="BZ449" s="382">
        <f t="shared" si="977"/>
        <v>0</v>
      </c>
      <c r="CA449" s="382">
        <f t="shared" si="978"/>
        <v>0</v>
      </c>
      <c r="CB449" s="382">
        <f t="shared" si="979"/>
        <v>56</v>
      </c>
      <c r="CC449" s="382">
        <f t="shared" si="1043"/>
        <v>104</v>
      </c>
      <c r="CD449" s="382">
        <f t="shared" si="1044"/>
        <v>111</v>
      </c>
      <c r="CE449" s="382">
        <f t="shared" si="1045"/>
        <v>80</v>
      </c>
      <c r="CF449" s="382">
        <f t="shared" si="1046"/>
        <v>45</v>
      </c>
      <c r="CG449" s="382">
        <f t="shared" si="1047"/>
        <v>57</v>
      </c>
      <c r="CH449" s="382">
        <f t="shared" si="1048"/>
        <v>67</v>
      </c>
      <c r="CI449" s="382">
        <f t="shared" si="1049"/>
        <v>71</v>
      </c>
      <c r="CJ449" s="382">
        <f t="shared" si="1050"/>
        <v>63</v>
      </c>
      <c r="CK449" s="388">
        <f t="shared" si="1051"/>
        <v>69</v>
      </c>
      <c r="CL449" s="3"/>
      <c r="CM449" s="384">
        <f t="shared" si="969"/>
        <v>6</v>
      </c>
      <c r="CN449" s="385">
        <f t="shared" si="980"/>
        <v>0</v>
      </c>
      <c r="CO449" s="385">
        <f t="shared" si="1038"/>
        <v>135</v>
      </c>
      <c r="CP449" s="385">
        <f t="shared" si="1072"/>
        <v>100</v>
      </c>
      <c r="CQ449" s="385">
        <f t="shared" si="1073"/>
        <v>61</v>
      </c>
      <c r="CR449" s="385">
        <f t="shared" si="1074"/>
        <v>26</v>
      </c>
      <c r="CS449" s="385">
        <f t="shared" si="1075"/>
        <v>27</v>
      </c>
      <c r="CT449" s="385">
        <f t="shared" si="1076"/>
        <v>32</v>
      </c>
      <c r="CU449" s="385">
        <f t="shared" si="1077"/>
        <v>38</v>
      </c>
      <c r="CV449" s="385">
        <f t="shared" si="1078"/>
        <v>37</v>
      </c>
      <c r="CW449" s="385">
        <f t="shared" si="1079"/>
        <v>31</v>
      </c>
      <c r="CX449" s="386">
        <f t="shared" si="1080"/>
        <v>43</v>
      </c>
      <c r="CY449" s="3"/>
      <c r="CZ449" s="586">
        <v>301</v>
      </c>
      <c r="DA449" s="582">
        <v>299</v>
      </c>
      <c r="DB449" s="391">
        <v>401</v>
      </c>
      <c r="DC449" s="576">
        <v>345</v>
      </c>
      <c r="DD449" s="389">
        <v>0</v>
      </c>
      <c r="DE449" s="390">
        <v>35</v>
      </c>
      <c r="DF449" s="390">
        <v>8</v>
      </c>
      <c r="DG449" s="390">
        <v>90</v>
      </c>
      <c r="DH449" s="390">
        <f t="shared" si="981"/>
        <v>89</v>
      </c>
      <c r="DI449" s="390"/>
      <c r="DJ449" s="390"/>
      <c r="DK449" s="390"/>
      <c r="DL449" s="390"/>
      <c r="DM449" s="390"/>
      <c r="DN449" s="390"/>
      <c r="DO449" s="390"/>
      <c r="DP449" s="391">
        <f t="shared" si="982"/>
        <v>222</v>
      </c>
      <c r="DQ449" s="376"/>
      <c r="DR449" s="376"/>
      <c r="DS449" s="385">
        <v>4</v>
      </c>
      <c r="DT449" s="385">
        <v>4</v>
      </c>
      <c r="DU449" s="385">
        <v>1334</v>
      </c>
      <c r="DV449" s="385" t="s">
        <v>2658</v>
      </c>
      <c r="DW449" s="385" t="s">
        <v>2658</v>
      </c>
      <c r="DX449" s="385" t="s">
        <v>2658</v>
      </c>
      <c r="DY449" s="385">
        <v>0</v>
      </c>
      <c r="DZ449" s="14">
        <v>47674</v>
      </c>
      <c r="EA449" s="426"/>
      <c r="EB449" s="398">
        <v>14</v>
      </c>
      <c r="EC449" s="398" t="s">
        <v>1378</v>
      </c>
      <c r="ED449" s="398" t="s">
        <v>1573</v>
      </c>
      <c r="EF449" s="601">
        <f t="shared" si="983"/>
        <v>16.153846153846153</v>
      </c>
      <c r="EG449" s="597">
        <f t="shared" si="984"/>
        <v>13</v>
      </c>
      <c r="EI449" s="605">
        <f t="shared" si="1023"/>
        <v>237</v>
      </c>
    </row>
    <row r="450" spans="1:139" s="372" customFormat="1" ht="16.149999999999999" hidden="1" customHeight="1">
      <c r="A450" s="573" t="s">
        <v>804</v>
      </c>
      <c r="B450" s="538" t="s">
        <v>829</v>
      </c>
      <c r="C450" s="539" t="s">
        <v>829</v>
      </c>
      <c r="D450" s="540" t="s">
        <v>804</v>
      </c>
      <c r="E450" s="540" t="s">
        <v>830</v>
      </c>
      <c r="F450" s="540"/>
      <c r="G450" s="541" t="s">
        <v>2401</v>
      </c>
      <c r="H450" s="541" t="s">
        <v>38</v>
      </c>
      <c r="I450" s="540" t="s">
        <v>828</v>
      </c>
      <c r="J450" s="393" t="s">
        <v>281</v>
      </c>
      <c r="K450" s="393"/>
      <c r="L450" s="393" t="s">
        <v>2130</v>
      </c>
      <c r="M450" s="396"/>
      <c r="N450" s="401">
        <v>43628</v>
      </c>
      <c r="O450" s="408">
        <v>3</v>
      </c>
      <c r="P450" s="14">
        <v>54550</v>
      </c>
      <c r="Q450" s="14">
        <v>54550</v>
      </c>
      <c r="R450" s="576">
        <v>4930</v>
      </c>
      <c r="S450" s="391">
        <v>1605</v>
      </c>
      <c r="T450" s="382">
        <v>467</v>
      </c>
      <c r="U450" s="382">
        <v>2907</v>
      </c>
      <c r="V450" s="423">
        <v>88</v>
      </c>
      <c r="W450" s="1882">
        <v>500</v>
      </c>
      <c r="X450" s="382">
        <f t="shared" si="986"/>
        <v>2495</v>
      </c>
      <c r="Y450" s="423">
        <v>41</v>
      </c>
      <c r="Z450" s="1882">
        <v>600</v>
      </c>
      <c r="AA450" s="382">
        <f t="shared" si="970"/>
        <v>1936</v>
      </c>
      <c r="AB450" s="423">
        <v>933</v>
      </c>
      <c r="AC450" s="1882">
        <v>800</v>
      </c>
      <c r="AD450" s="569">
        <v>1.875</v>
      </c>
      <c r="AE450" s="569">
        <v>1.875</v>
      </c>
      <c r="AF450" s="382">
        <f t="shared" si="1054"/>
        <v>1587.5</v>
      </c>
      <c r="AG450" s="382">
        <f t="shared" si="1055"/>
        <v>1775</v>
      </c>
      <c r="AH450" s="382">
        <f t="shared" si="1056"/>
        <v>1288.75</v>
      </c>
      <c r="AI450" s="382">
        <f t="shared" si="1057"/>
        <v>687.875</v>
      </c>
      <c r="AJ450" s="382">
        <f t="shared" si="1058"/>
        <v>831.625</v>
      </c>
      <c r="AK450" s="382">
        <f t="shared" si="1059"/>
        <v>968.625</v>
      </c>
      <c r="AL450" s="382">
        <f t="shared" si="1060"/>
        <v>1036.25</v>
      </c>
      <c r="AM450" s="382">
        <f t="shared" si="1061"/>
        <v>987.5</v>
      </c>
      <c r="AN450" s="453">
        <f t="shared" si="1062"/>
        <v>959.375</v>
      </c>
      <c r="AO450" s="457">
        <f t="shared" si="1063"/>
        <v>319</v>
      </c>
      <c r="AP450" s="455">
        <f t="shared" si="1064"/>
        <v>987</v>
      </c>
      <c r="AQ450" s="383">
        <f t="shared" si="1065"/>
        <v>414</v>
      </c>
      <c r="AR450" s="383">
        <f t="shared" si="1066"/>
        <v>399</v>
      </c>
      <c r="AS450" s="383">
        <f t="shared" si="1067"/>
        <v>474</v>
      </c>
      <c r="AT450" s="383">
        <f t="shared" si="1068"/>
        <v>546</v>
      </c>
      <c r="AU450" s="383">
        <f t="shared" si="1069"/>
        <v>550</v>
      </c>
      <c r="AV450" s="383">
        <f t="shared" si="1070"/>
        <v>507</v>
      </c>
      <c r="AW450" s="383">
        <f t="shared" si="1071"/>
        <v>521</v>
      </c>
      <c r="AX450" s="383">
        <f t="shared" si="971"/>
        <v>3969</v>
      </c>
      <c r="AY450" s="383"/>
      <c r="AZ450" s="383">
        <f t="shared" si="985"/>
        <v>319</v>
      </c>
      <c r="BA450" s="382">
        <f t="shared" si="972"/>
        <v>2069</v>
      </c>
      <c r="BB450" s="423">
        <v>0</v>
      </c>
      <c r="BC450" s="506">
        <f t="shared" si="965"/>
        <v>500</v>
      </c>
      <c r="BD450" s="382">
        <f t="shared" si="966"/>
        <v>600</v>
      </c>
      <c r="BE450" s="453">
        <f t="shared" si="967"/>
        <v>800</v>
      </c>
      <c r="BF450" s="382">
        <f t="shared" si="973"/>
        <v>-1493</v>
      </c>
      <c r="BG450" s="1882">
        <v>800</v>
      </c>
      <c r="BH450" s="1882">
        <v>800</v>
      </c>
      <c r="BI450" s="1882">
        <v>900</v>
      </c>
      <c r="BJ450" s="1882">
        <v>1000</v>
      </c>
      <c r="BK450" s="1882">
        <v>330</v>
      </c>
      <c r="BL450" s="1882">
        <v>409</v>
      </c>
      <c r="BM450" s="1882">
        <v>483</v>
      </c>
      <c r="BN450" s="1882">
        <v>555</v>
      </c>
      <c r="BO450" s="1882">
        <v>550</v>
      </c>
      <c r="BP450" s="1882">
        <v>500</v>
      </c>
      <c r="BQ450" s="1882">
        <v>525</v>
      </c>
      <c r="BR450" s="1882">
        <v>562</v>
      </c>
      <c r="BS450" s="1882">
        <v>601</v>
      </c>
      <c r="BT450" s="13"/>
      <c r="BU450" s="384">
        <f t="shared" si="974"/>
        <v>4.59</v>
      </c>
      <c r="BV450" s="385">
        <f t="shared" si="975"/>
        <v>3.4022727272727273</v>
      </c>
      <c r="BW450" s="386">
        <f t="shared" si="976"/>
        <v>2.42</v>
      </c>
      <c r="BX450" s="3"/>
      <c r="BY450" s="387">
        <f t="shared" si="968"/>
        <v>2907</v>
      </c>
      <c r="BZ450" s="382">
        <f t="shared" si="977"/>
        <v>2495</v>
      </c>
      <c r="CA450" s="382">
        <f t="shared" si="978"/>
        <v>1936</v>
      </c>
      <c r="CB450" s="382">
        <f t="shared" si="979"/>
        <v>2069</v>
      </c>
      <c r="CC450" s="382">
        <f t="shared" si="1043"/>
        <v>1588</v>
      </c>
      <c r="CD450" s="382">
        <f t="shared" si="1044"/>
        <v>1775</v>
      </c>
      <c r="CE450" s="382">
        <f t="shared" si="1045"/>
        <v>1289</v>
      </c>
      <c r="CF450" s="382">
        <f t="shared" si="1046"/>
        <v>688</v>
      </c>
      <c r="CG450" s="382">
        <f t="shared" si="1047"/>
        <v>832</v>
      </c>
      <c r="CH450" s="382">
        <f t="shared" si="1048"/>
        <v>969</v>
      </c>
      <c r="CI450" s="382">
        <f t="shared" si="1049"/>
        <v>1036</v>
      </c>
      <c r="CJ450" s="382">
        <f t="shared" si="1050"/>
        <v>988</v>
      </c>
      <c r="CK450" s="388">
        <f t="shared" si="1051"/>
        <v>959</v>
      </c>
      <c r="CL450" s="3"/>
      <c r="CM450" s="384">
        <f t="shared" si="969"/>
        <v>88</v>
      </c>
      <c r="CN450" s="385">
        <f t="shared" si="980"/>
        <v>41</v>
      </c>
      <c r="CO450" s="385">
        <f t="shared" si="1038"/>
        <v>933</v>
      </c>
      <c r="CP450" s="385">
        <f t="shared" si="1072"/>
        <v>319</v>
      </c>
      <c r="CQ450" s="385">
        <f t="shared" si="1073"/>
        <v>987</v>
      </c>
      <c r="CR450" s="385">
        <f t="shared" si="1074"/>
        <v>414</v>
      </c>
      <c r="CS450" s="385">
        <f t="shared" si="1075"/>
        <v>399</v>
      </c>
      <c r="CT450" s="385">
        <f t="shared" si="1076"/>
        <v>474</v>
      </c>
      <c r="CU450" s="385">
        <f t="shared" si="1077"/>
        <v>546</v>
      </c>
      <c r="CV450" s="385">
        <f t="shared" si="1078"/>
        <v>550</v>
      </c>
      <c r="CW450" s="385">
        <f t="shared" si="1079"/>
        <v>507</v>
      </c>
      <c r="CX450" s="386">
        <f t="shared" si="1080"/>
        <v>521</v>
      </c>
      <c r="CY450" s="3"/>
      <c r="CZ450" s="586">
        <v>6972</v>
      </c>
      <c r="DA450" s="582">
        <v>5551</v>
      </c>
      <c r="DB450" s="391">
        <v>4620</v>
      </c>
      <c r="DC450" s="576">
        <v>4930</v>
      </c>
      <c r="DD450" s="389">
        <v>47</v>
      </c>
      <c r="DE450" s="390">
        <v>49</v>
      </c>
      <c r="DF450" s="390">
        <v>441</v>
      </c>
      <c r="DG450" s="390">
        <v>601</v>
      </c>
      <c r="DH450" s="390">
        <f t="shared" si="981"/>
        <v>467</v>
      </c>
      <c r="DI450" s="390"/>
      <c r="DJ450" s="390"/>
      <c r="DK450" s="390"/>
      <c r="DL450" s="390"/>
      <c r="DM450" s="390"/>
      <c r="DN450" s="390"/>
      <c r="DO450" s="390"/>
      <c r="DP450" s="391">
        <f t="shared" si="982"/>
        <v>1605</v>
      </c>
      <c r="DQ450" s="376"/>
      <c r="DR450" s="376"/>
      <c r="DS450" s="385">
        <v>4</v>
      </c>
      <c r="DT450" s="385">
        <v>4</v>
      </c>
      <c r="DU450" s="385">
        <v>1337</v>
      </c>
      <c r="DV450" s="385" t="s">
        <v>2658</v>
      </c>
      <c r="DW450" s="385" t="s">
        <v>2658</v>
      </c>
      <c r="DX450" s="385" t="s">
        <v>2658</v>
      </c>
      <c r="DY450" s="385">
        <v>0</v>
      </c>
      <c r="DZ450" s="14">
        <v>54550</v>
      </c>
      <c r="EA450" s="426"/>
      <c r="EB450" s="398">
        <v>15</v>
      </c>
      <c r="EC450" s="398" t="s">
        <v>1378</v>
      </c>
      <c r="ED450" s="398" t="s">
        <v>1573</v>
      </c>
      <c r="EF450" s="601">
        <f t="shared" si="983"/>
        <v>174.42000000000002</v>
      </c>
      <c r="EG450" s="597">
        <f t="shared" si="984"/>
        <v>500</v>
      </c>
      <c r="EI450" s="605">
        <f t="shared" si="1023"/>
        <v>4436</v>
      </c>
    </row>
    <row r="451" spans="1:139" s="372" customFormat="1" ht="16.149999999999999" hidden="1" customHeight="1">
      <c r="A451" s="573" t="s">
        <v>804</v>
      </c>
      <c r="B451" s="538" t="s">
        <v>831</v>
      </c>
      <c r="C451" s="539" t="s">
        <v>831</v>
      </c>
      <c r="D451" s="540" t="s">
        <v>804</v>
      </c>
      <c r="E451" s="540" t="s">
        <v>832</v>
      </c>
      <c r="F451" s="540"/>
      <c r="G451" s="541" t="s">
        <v>2402</v>
      </c>
      <c r="H451" s="541" t="s">
        <v>280</v>
      </c>
      <c r="I451" s="540" t="s">
        <v>828</v>
      </c>
      <c r="J451" s="393" t="s">
        <v>281</v>
      </c>
      <c r="K451" s="393"/>
      <c r="L451" s="393" t="s">
        <v>2130</v>
      </c>
      <c r="M451" s="396"/>
      <c r="N451" s="401">
        <v>43628</v>
      </c>
      <c r="O451" s="408">
        <v>3</v>
      </c>
      <c r="P451" s="14">
        <v>53395</v>
      </c>
      <c r="Q451" s="14">
        <v>53395</v>
      </c>
      <c r="R451" s="576">
        <v>156</v>
      </c>
      <c r="S451" s="391">
        <v>48</v>
      </c>
      <c r="T451" s="382">
        <v>32</v>
      </c>
      <c r="U451" s="382">
        <v>51</v>
      </c>
      <c r="V451" s="423">
        <v>0</v>
      </c>
      <c r="W451" s="1882">
        <v>40</v>
      </c>
      <c r="X451" s="382">
        <f t="shared" si="986"/>
        <v>11</v>
      </c>
      <c r="Y451" s="423">
        <v>0</v>
      </c>
      <c r="Z451" s="1882">
        <v>11</v>
      </c>
      <c r="AA451" s="382">
        <f t="shared" si="970"/>
        <v>0</v>
      </c>
      <c r="AB451" s="423">
        <v>17</v>
      </c>
      <c r="AC451" s="1882">
        <v>17</v>
      </c>
      <c r="AD451" s="569">
        <v>1.875</v>
      </c>
      <c r="AE451" s="569">
        <v>1.875</v>
      </c>
      <c r="AF451" s="382">
        <f t="shared" si="1054"/>
        <v>64.5</v>
      </c>
      <c r="AG451" s="382">
        <f t="shared" si="1055"/>
        <v>55.125</v>
      </c>
      <c r="AH451" s="382">
        <f t="shared" si="1056"/>
        <v>39.75</v>
      </c>
      <c r="AI451" s="382">
        <f t="shared" si="1057"/>
        <v>22.25</v>
      </c>
      <c r="AJ451" s="382">
        <f t="shared" si="1058"/>
        <v>28.875</v>
      </c>
      <c r="AK451" s="382">
        <f t="shared" si="1059"/>
        <v>33.625</v>
      </c>
      <c r="AL451" s="382">
        <f t="shared" si="1060"/>
        <v>35.625</v>
      </c>
      <c r="AM451" s="382">
        <f t="shared" si="1061"/>
        <v>24.25</v>
      </c>
      <c r="AN451" s="453">
        <f t="shared" si="1062"/>
        <v>11.25</v>
      </c>
      <c r="AO451" s="457">
        <f t="shared" si="1063"/>
        <v>100</v>
      </c>
      <c r="AP451" s="455">
        <f t="shared" si="1064"/>
        <v>30</v>
      </c>
      <c r="AQ451" s="383">
        <f t="shared" si="1065"/>
        <v>13</v>
      </c>
      <c r="AR451" s="383">
        <f t="shared" si="1066"/>
        <v>13</v>
      </c>
      <c r="AS451" s="383">
        <f t="shared" si="1067"/>
        <v>17</v>
      </c>
      <c r="AT451" s="383">
        <f t="shared" si="1068"/>
        <v>19</v>
      </c>
      <c r="AU451" s="383">
        <f t="shared" si="1069"/>
        <v>19</v>
      </c>
      <c r="AV451" s="383">
        <f t="shared" si="1070"/>
        <v>7</v>
      </c>
      <c r="AW451" s="383">
        <f t="shared" si="1071"/>
        <v>6</v>
      </c>
      <c r="AX451" s="383">
        <f t="shared" si="971"/>
        <v>68</v>
      </c>
      <c r="AY451" s="383"/>
      <c r="AZ451" s="383">
        <f t="shared" si="985"/>
        <v>100</v>
      </c>
      <c r="BA451" s="382">
        <f t="shared" si="972"/>
        <v>0</v>
      </c>
      <c r="BB451" s="423">
        <v>0</v>
      </c>
      <c r="BC451" s="506">
        <f t="shared" si="965"/>
        <v>40</v>
      </c>
      <c r="BD451" s="382">
        <f t="shared" si="966"/>
        <v>11</v>
      </c>
      <c r="BE451" s="453">
        <f t="shared" si="967"/>
        <v>17</v>
      </c>
      <c r="BF451" s="382">
        <f t="shared" si="973"/>
        <v>-120</v>
      </c>
      <c r="BG451" s="1882">
        <v>35</v>
      </c>
      <c r="BH451" s="1882">
        <v>40</v>
      </c>
      <c r="BI451" s="1882">
        <v>28</v>
      </c>
      <c r="BJ451" s="1882">
        <v>31</v>
      </c>
      <c r="BK451" s="1882">
        <v>10</v>
      </c>
      <c r="BL451" s="1882">
        <v>14</v>
      </c>
      <c r="BM451" s="1882">
        <v>17</v>
      </c>
      <c r="BN451" s="1882">
        <v>19</v>
      </c>
      <c r="BO451" s="1882">
        <v>19</v>
      </c>
      <c r="BP451" s="1882">
        <v>6</v>
      </c>
      <c r="BQ451" s="1882">
        <v>6</v>
      </c>
      <c r="BR451" s="1882">
        <v>6</v>
      </c>
      <c r="BS451" s="1882">
        <v>6</v>
      </c>
      <c r="BT451" s="13"/>
      <c r="BU451" s="384">
        <f t="shared" si="974"/>
        <v>2</v>
      </c>
      <c r="BV451" s="385">
        <f t="shared" si="975"/>
        <v>1</v>
      </c>
      <c r="BW451" s="386">
        <f t="shared" si="976"/>
        <v>0</v>
      </c>
      <c r="BX451" s="3"/>
      <c r="BY451" s="387">
        <f t="shared" si="968"/>
        <v>51</v>
      </c>
      <c r="BZ451" s="382">
        <f t="shared" si="977"/>
        <v>11</v>
      </c>
      <c r="CA451" s="382">
        <f t="shared" si="978"/>
        <v>0</v>
      </c>
      <c r="CB451" s="382">
        <f t="shared" si="979"/>
        <v>0</v>
      </c>
      <c r="CC451" s="382">
        <f t="shared" si="1043"/>
        <v>65</v>
      </c>
      <c r="CD451" s="382">
        <f t="shared" si="1044"/>
        <v>55</v>
      </c>
      <c r="CE451" s="382">
        <f t="shared" si="1045"/>
        <v>40</v>
      </c>
      <c r="CF451" s="382">
        <f t="shared" si="1046"/>
        <v>22</v>
      </c>
      <c r="CG451" s="382">
        <f t="shared" si="1047"/>
        <v>29</v>
      </c>
      <c r="CH451" s="382">
        <f t="shared" si="1048"/>
        <v>34</v>
      </c>
      <c r="CI451" s="382">
        <f t="shared" si="1049"/>
        <v>36</v>
      </c>
      <c r="CJ451" s="382">
        <f t="shared" si="1050"/>
        <v>24</v>
      </c>
      <c r="CK451" s="388">
        <f t="shared" si="1051"/>
        <v>11</v>
      </c>
      <c r="CL451" s="3"/>
      <c r="CM451" s="384">
        <f t="shared" si="969"/>
        <v>0</v>
      </c>
      <c r="CN451" s="385">
        <f t="shared" si="980"/>
        <v>0</v>
      </c>
      <c r="CO451" s="385">
        <f t="shared" si="1038"/>
        <v>17</v>
      </c>
      <c r="CP451" s="385">
        <f t="shared" si="1072"/>
        <v>100</v>
      </c>
      <c r="CQ451" s="385">
        <f t="shared" si="1073"/>
        <v>30</v>
      </c>
      <c r="CR451" s="385">
        <f t="shared" si="1074"/>
        <v>13</v>
      </c>
      <c r="CS451" s="385">
        <f t="shared" si="1075"/>
        <v>13</v>
      </c>
      <c r="CT451" s="385">
        <f t="shared" si="1076"/>
        <v>17</v>
      </c>
      <c r="CU451" s="385">
        <f t="shared" si="1077"/>
        <v>19</v>
      </c>
      <c r="CV451" s="385">
        <f t="shared" si="1078"/>
        <v>19</v>
      </c>
      <c r="CW451" s="385">
        <f t="shared" si="1079"/>
        <v>7</v>
      </c>
      <c r="CX451" s="386">
        <f t="shared" si="1080"/>
        <v>6</v>
      </c>
      <c r="CY451" s="3"/>
      <c r="CZ451" s="586">
        <v>203</v>
      </c>
      <c r="DA451" s="582">
        <v>73</v>
      </c>
      <c r="DB451" s="391">
        <v>261</v>
      </c>
      <c r="DC451" s="576">
        <v>156</v>
      </c>
      <c r="DD451" s="389">
        <v>4</v>
      </c>
      <c r="DE451" s="390">
        <v>2</v>
      </c>
      <c r="DF451" s="390">
        <v>2</v>
      </c>
      <c r="DG451" s="390">
        <v>8</v>
      </c>
      <c r="DH451" s="390">
        <f t="shared" si="981"/>
        <v>32</v>
      </c>
      <c r="DI451" s="390"/>
      <c r="DJ451" s="390"/>
      <c r="DK451" s="390"/>
      <c r="DL451" s="390"/>
      <c r="DM451" s="390"/>
      <c r="DN451" s="390"/>
      <c r="DO451" s="390"/>
      <c r="DP451" s="391">
        <f t="shared" si="982"/>
        <v>48</v>
      </c>
      <c r="DQ451" s="376"/>
      <c r="DR451" s="376"/>
      <c r="DS451" s="385">
        <v>4</v>
      </c>
      <c r="DT451" s="385">
        <v>4</v>
      </c>
      <c r="DU451" s="385">
        <v>1335</v>
      </c>
      <c r="DV451" s="385" t="s">
        <v>2658</v>
      </c>
      <c r="DW451" s="385" t="s">
        <v>2658</v>
      </c>
      <c r="DX451" s="385" t="s">
        <v>2658</v>
      </c>
      <c r="DY451" s="385">
        <v>0</v>
      </c>
      <c r="DZ451" s="14">
        <v>53395</v>
      </c>
      <c r="EA451" s="426"/>
      <c r="EB451" s="398">
        <v>14</v>
      </c>
      <c r="EC451" s="398" t="s">
        <v>1378</v>
      </c>
      <c r="ED451" s="398" t="s">
        <v>1573</v>
      </c>
      <c r="EF451" s="601">
        <f t="shared" si="983"/>
        <v>38.25</v>
      </c>
      <c r="EG451" s="597">
        <f t="shared" si="984"/>
        <v>40</v>
      </c>
      <c r="EI451" s="605">
        <f t="shared" si="1023"/>
        <v>100</v>
      </c>
    </row>
    <row r="452" spans="1:139" s="372" customFormat="1" ht="16.149999999999999" hidden="1" customHeight="1">
      <c r="A452" s="573" t="s">
        <v>804</v>
      </c>
      <c r="B452" s="538" t="s">
        <v>833</v>
      </c>
      <c r="C452" s="539" t="s">
        <v>833</v>
      </c>
      <c r="D452" s="540" t="s">
        <v>804</v>
      </c>
      <c r="E452" s="540" t="s">
        <v>834</v>
      </c>
      <c r="F452" s="540"/>
      <c r="G452" s="541" t="s">
        <v>2402</v>
      </c>
      <c r="H452" s="541" t="s">
        <v>280</v>
      </c>
      <c r="I452" s="540" t="s">
        <v>828</v>
      </c>
      <c r="J452" s="393" t="s">
        <v>281</v>
      </c>
      <c r="K452" s="393"/>
      <c r="L452" s="393" t="s">
        <v>2130</v>
      </c>
      <c r="M452" s="396"/>
      <c r="N452" s="401">
        <v>43628</v>
      </c>
      <c r="O452" s="408">
        <v>3</v>
      </c>
      <c r="P452" s="14">
        <v>51048</v>
      </c>
      <c r="Q452" s="1910">
        <v>51048</v>
      </c>
      <c r="R452" s="576">
        <v>6229</v>
      </c>
      <c r="S452" s="391">
        <v>3062</v>
      </c>
      <c r="T452" s="382">
        <v>1465</v>
      </c>
      <c r="U452" s="382">
        <v>2162</v>
      </c>
      <c r="V452" s="423">
        <v>0</v>
      </c>
      <c r="W452" s="1882">
        <v>450</v>
      </c>
      <c r="X452" s="382">
        <f t="shared" si="986"/>
        <v>1712</v>
      </c>
      <c r="Y452" s="423">
        <v>100</v>
      </c>
      <c r="Z452" s="1882">
        <v>900</v>
      </c>
      <c r="AA452" s="382">
        <f t="shared" si="970"/>
        <v>912</v>
      </c>
      <c r="AB452" s="423">
        <v>1628</v>
      </c>
      <c r="AC452" s="1882">
        <v>900</v>
      </c>
      <c r="AD452" s="569">
        <v>1.875</v>
      </c>
      <c r="AE452" s="569">
        <v>1.875</v>
      </c>
      <c r="AF452" s="382">
        <f t="shared" si="1054"/>
        <v>1850</v>
      </c>
      <c r="AG452" s="382">
        <f t="shared" si="1055"/>
        <v>2266.625</v>
      </c>
      <c r="AH452" s="382">
        <f t="shared" si="1056"/>
        <v>1570.75</v>
      </c>
      <c r="AI452" s="382">
        <f t="shared" si="1057"/>
        <v>893.75</v>
      </c>
      <c r="AJ452" s="382">
        <f t="shared" si="1058"/>
        <v>1142.125</v>
      </c>
      <c r="AK452" s="382">
        <f t="shared" si="1059"/>
        <v>1450.5</v>
      </c>
      <c r="AL452" s="382">
        <f t="shared" si="1060"/>
        <v>1512.5</v>
      </c>
      <c r="AM452" s="382">
        <f t="shared" si="1061"/>
        <v>1400</v>
      </c>
      <c r="AN452" s="453">
        <f t="shared" si="1062"/>
        <v>1500</v>
      </c>
      <c r="AO452" s="457">
        <f t="shared" si="1063"/>
        <v>1010</v>
      </c>
      <c r="AP452" s="455">
        <f t="shared" si="1064"/>
        <v>1217</v>
      </c>
      <c r="AQ452" s="383">
        <f t="shared" si="1065"/>
        <v>504</v>
      </c>
      <c r="AR452" s="383">
        <f t="shared" si="1066"/>
        <v>542</v>
      </c>
      <c r="AS452" s="383">
        <f t="shared" si="1067"/>
        <v>650</v>
      </c>
      <c r="AT452" s="383">
        <f t="shared" si="1068"/>
        <v>871</v>
      </c>
      <c r="AU452" s="383">
        <f t="shared" si="1069"/>
        <v>725</v>
      </c>
      <c r="AV452" s="383">
        <f t="shared" si="1070"/>
        <v>787</v>
      </c>
      <c r="AW452" s="383">
        <f t="shared" si="1071"/>
        <v>800</v>
      </c>
      <c r="AX452" s="383">
        <f t="shared" si="971"/>
        <v>3890</v>
      </c>
      <c r="AY452" s="383"/>
      <c r="AZ452" s="383">
        <f t="shared" si="985"/>
        <v>1010</v>
      </c>
      <c r="BA452" s="382">
        <f t="shared" si="972"/>
        <v>1640</v>
      </c>
      <c r="BB452" s="423">
        <v>0</v>
      </c>
      <c r="BC452" s="506">
        <f t="shared" si="965"/>
        <v>450</v>
      </c>
      <c r="BD452" s="382">
        <f t="shared" si="966"/>
        <v>900</v>
      </c>
      <c r="BE452" s="453">
        <f t="shared" si="967"/>
        <v>900</v>
      </c>
      <c r="BF452" s="382">
        <f t="shared" si="973"/>
        <v>-2888</v>
      </c>
      <c r="BG452" s="1882">
        <v>800</v>
      </c>
      <c r="BH452" s="1882">
        <v>800</v>
      </c>
      <c r="BI452" s="1882">
        <v>1200</v>
      </c>
      <c r="BJ452" s="1882">
        <v>1219</v>
      </c>
      <c r="BK452" s="1882">
        <v>402</v>
      </c>
      <c r="BL452" s="1882">
        <v>562</v>
      </c>
      <c r="BM452" s="1882">
        <v>663</v>
      </c>
      <c r="BN452" s="1882">
        <v>900</v>
      </c>
      <c r="BO452" s="1882">
        <v>700</v>
      </c>
      <c r="BP452" s="1882">
        <v>800</v>
      </c>
      <c r="BQ452" s="1882">
        <v>800</v>
      </c>
      <c r="BR452" s="1882">
        <v>850</v>
      </c>
      <c r="BS452" s="1882">
        <v>910</v>
      </c>
      <c r="BT452" s="13"/>
      <c r="BU452" s="384">
        <f t="shared" si="974"/>
        <v>2.902222222222222</v>
      </c>
      <c r="BV452" s="385">
        <f t="shared" si="975"/>
        <v>1.9022222222222223</v>
      </c>
      <c r="BW452" s="386">
        <f t="shared" si="976"/>
        <v>1.0149999999999999</v>
      </c>
      <c r="BX452" s="3"/>
      <c r="BY452" s="387">
        <f t="shared" si="968"/>
        <v>2162</v>
      </c>
      <c r="BZ452" s="382">
        <f t="shared" si="977"/>
        <v>1712</v>
      </c>
      <c r="CA452" s="382">
        <f t="shared" si="978"/>
        <v>912</v>
      </c>
      <c r="CB452" s="382">
        <f t="shared" si="979"/>
        <v>1640</v>
      </c>
      <c r="CC452" s="382">
        <f t="shared" si="1043"/>
        <v>1850</v>
      </c>
      <c r="CD452" s="382">
        <f t="shared" si="1044"/>
        <v>2267</v>
      </c>
      <c r="CE452" s="382">
        <f t="shared" si="1045"/>
        <v>1571</v>
      </c>
      <c r="CF452" s="382">
        <f t="shared" si="1046"/>
        <v>894</v>
      </c>
      <c r="CG452" s="382">
        <f t="shared" si="1047"/>
        <v>1142</v>
      </c>
      <c r="CH452" s="382">
        <f t="shared" si="1048"/>
        <v>1451</v>
      </c>
      <c r="CI452" s="382">
        <f t="shared" si="1049"/>
        <v>1513</v>
      </c>
      <c r="CJ452" s="382">
        <f t="shared" si="1050"/>
        <v>1400</v>
      </c>
      <c r="CK452" s="388">
        <f t="shared" si="1051"/>
        <v>1500</v>
      </c>
      <c r="CL452" s="3"/>
      <c r="CM452" s="384">
        <f t="shared" si="969"/>
        <v>0</v>
      </c>
      <c r="CN452" s="385">
        <f t="shared" si="980"/>
        <v>100</v>
      </c>
      <c r="CO452" s="385">
        <f t="shared" si="1038"/>
        <v>1628</v>
      </c>
      <c r="CP452" s="385">
        <f t="shared" si="1072"/>
        <v>1010</v>
      </c>
      <c r="CQ452" s="385">
        <f t="shared" si="1073"/>
        <v>1217</v>
      </c>
      <c r="CR452" s="385">
        <f t="shared" si="1074"/>
        <v>504</v>
      </c>
      <c r="CS452" s="385">
        <f t="shared" si="1075"/>
        <v>542</v>
      </c>
      <c r="CT452" s="385">
        <f t="shared" si="1076"/>
        <v>650</v>
      </c>
      <c r="CU452" s="385">
        <f t="shared" si="1077"/>
        <v>871</v>
      </c>
      <c r="CV452" s="385">
        <f t="shared" si="1078"/>
        <v>725</v>
      </c>
      <c r="CW452" s="385">
        <f t="shared" si="1079"/>
        <v>787</v>
      </c>
      <c r="CX452" s="386">
        <f t="shared" si="1080"/>
        <v>800</v>
      </c>
      <c r="CY452" s="3"/>
      <c r="CZ452" s="586">
        <v>10828</v>
      </c>
      <c r="DA452" s="582">
        <v>4774</v>
      </c>
      <c r="DB452" s="391">
        <v>4145</v>
      </c>
      <c r="DC452" s="576">
        <v>6229</v>
      </c>
      <c r="DD452" s="389">
        <v>156</v>
      </c>
      <c r="DE452" s="390">
        <v>44</v>
      </c>
      <c r="DF452" s="390">
        <v>398</v>
      </c>
      <c r="DG452" s="390">
        <v>999</v>
      </c>
      <c r="DH452" s="390">
        <f t="shared" si="981"/>
        <v>1465</v>
      </c>
      <c r="DI452" s="390"/>
      <c r="DJ452" s="390"/>
      <c r="DK452" s="390"/>
      <c r="DL452" s="390"/>
      <c r="DM452" s="390"/>
      <c r="DN452" s="390"/>
      <c r="DO452" s="390"/>
      <c r="DP452" s="391">
        <f t="shared" si="982"/>
        <v>3062</v>
      </c>
      <c r="DQ452" s="376"/>
      <c r="DR452" s="376"/>
      <c r="DS452" s="385">
        <v>4</v>
      </c>
      <c r="DT452" s="385">
        <v>4</v>
      </c>
      <c r="DU452" s="385">
        <v>1336</v>
      </c>
      <c r="DV452" s="385" t="s">
        <v>2658</v>
      </c>
      <c r="DW452" s="385" t="s">
        <v>2658</v>
      </c>
      <c r="DX452" s="385" t="s">
        <v>2658</v>
      </c>
      <c r="DY452" s="385">
        <v>0</v>
      </c>
      <c r="DZ452" s="14">
        <v>51048</v>
      </c>
      <c r="EA452" s="426"/>
      <c r="EB452" s="398">
        <v>15</v>
      </c>
      <c r="EC452" s="398" t="s">
        <v>1378</v>
      </c>
      <c r="ED452" s="398" t="s">
        <v>1573</v>
      </c>
      <c r="EF452" s="601">
        <f t="shared" si="983"/>
        <v>144.13333333333333</v>
      </c>
      <c r="EG452" s="597">
        <f t="shared" si="984"/>
        <v>450</v>
      </c>
      <c r="EI452" s="605">
        <f t="shared" si="1023"/>
        <v>5355</v>
      </c>
    </row>
    <row r="453" spans="1:139" s="372" customFormat="1" ht="16.149999999999999" hidden="1" customHeight="1">
      <c r="A453" s="573" t="s">
        <v>804</v>
      </c>
      <c r="B453" s="538" t="s">
        <v>835</v>
      </c>
      <c r="C453" s="539" t="s">
        <v>835</v>
      </c>
      <c r="D453" s="540" t="s">
        <v>804</v>
      </c>
      <c r="E453" s="540" t="s">
        <v>836</v>
      </c>
      <c r="F453" s="540"/>
      <c r="G453" s="541" t="s">
        <v>2409</v>
      </c>
      <c r="H453" s="541" t="s">
        <v>38</v>
      </c>
      <c r="I453" s="540" t="s">
        <v>828</v>
      </c>
      <c r="J453" s="393" t="s">
        <v>281</v>
      </c>
      <c r="K453" s="393"/>
      <c r="L453" s="393" t="s">
        <v>2130</v>
      </c>
      <c r="M453" s="396"/>
      <c r="N453" s="401">
        <v>43628</v>
      </c>
      <c r="O453" s="408">
        <v>3</v>
      </c>
      <c r="P453" s="14">
        <v>65541</v>
      </c>
      <c r="Q453" s="14">
        <v>65541</v>
      </c>
      <c r="R453" s="576">
        <v>432</v>
      </c>
      <c r="S453" s="391">
        <v>271</v>
      </c>
      <c r="T453" s="382">
        <v>43</v>
      </c>
      <c r="U453" s="382">
        <v>102</v>
      </c>
      <c r="V453" s="423">
        <v>0</v>
      </c>
      <c r="W453" s="1882">
        <v>30</v>
      </c>
      <c r="X453" s="382">
        <f t="shared" si="986"/>
        <v>72</v>
      </c>
      <c r="Y453" s="423">
        <v>0</v>
      </c>
      <c r="Z453" s="1882">
        <v>55</v>
      </c>
      <c r="AA453" s="382">
        <f t="shared" si="970"/>
        <v>17</v>
      </c>
      <c r="AB453" s="423">
        <v>154</v>
      </c>
      <c r="AC453" s="1882">
        <v>75</v>
      </c>
      <c r="AD453" s="569">
        <v>1.875</v>
      </c>
      <c r="AE453" s="569">
        <v>1.875</v>
      </c>
      <c r="AF453" s="382">
        <f t="shared" si="1054"/>
        <v>106.5</v>
      </c>
      <c r="AG453" s="382">
        <f t="shared" si="1055"/>
        <v>148.625</v>
      </c>
      <c r="AH453" s="382">
        <f t="shared" si="1056"/>
        <v>106.625</v>
      </c>
      <c r="AI453" s="382">
        <f t="shared" si="1057"/>
        <v>60.25</v>
      </c>
      <c r="AJ453" s="382">
        <f t="shared" si="1058"/>
        <v>77.375</v>
      </c>
      <c r="AK453" s="382">
        <f t="shared" si="1059"/>
        <v>90.5</v>
      </c>
      <c r="AL453" s="382">
        <f t="shared" si="1060"/>
        <v>97.5</v>
      </c>
      <c r="AM453" s="382">
        <f t="shared" si="1061"/>
        <v>100.125</v>
      </c>
      <c r="AN453" s="453">
        <f t="shared" si="1062"/>
        <v>105.75</v>
      </c>
      <c r="AO453" s="457">
        <f t="shared" si="1063"/>
        <v>51</v>
      </c>
      <c r="AP453" s="455">
        <f t="shared" si="1064"/>
        <v>82</v>
      </c>
      <c r="AQ453" s="383">
        <f t="shared" si="1065"/>
        <v>34</v>
      </c>
      <c r="AR453" s="383">
        <f t="shared" si="1066"/>
        <v>36</v>
      </c>
      <c r="AS453" s="383">
        <f t="shared" si="1067"/>
        <v>44</v>
      </c>
      <c r="AT453" s="383">
        <f t="shared" si="1068"/>
        <v>52</v>
      </c>
      <c r="AU453" s="383">
        <f t="shared" si="1069"/>
        <v>52</v>
      </c>
      <c r="AV453" s="383">
        <f t="shared" si="1070"/>
        <v>54</v>
      </c>
      <c r="AW453" s="383">
        <f t="shared" si="1071"/>
        <v>58</v>
      </c>
      <c r="AX453" s="383">
        <f t="shared" si="971"/>
        <v>256</v>
      </c>
      <c r="AY453" s="383"/>
      <c r="AZ453" s="383">
        <f t="shared" si="985"/>
        <v>51</v>
      </c>
      <c r="BA453" s="382">
        <f t="shared" si="972"/>
        <v>96</v>
      </c>
      <c r="BB453" s="423">
        <v>0</v>
      </c>
      <c r="BC453" s="506">
        <f t="shared" si="965"/>
        <v>30</v>
      </c>
      <c r="BD453" s="382">
        <f t="shared" si="966"/>
        <v>55</v>
      </c>
      <c r="BE453" s="453">
        <f t="shared" si="967"/>
        <v>75</v>
      </c>
      <c r="BF453" s="382">
        <f t="shared" si="973"/>
        <v>-214</v>
      </c>
      <c r="BG453" s="1882">
        <v>40</v>
      </c>
      <c r="BH453" s="1882">
        <v>40</v>
      </c>
      <c r="BI453" s="1882">
        <v>76</v>
      </c>
      <c r="BJ453" s="1882">
        <v>83</v>
      </c>
      <c r="BK453" s="1882">
        <v>27</v>
      </c>
      <c r="BL453" s="1882">
        <v>38</v>
      </c>
      <c r="BM453" s="1882">
        <v>45</v>
      </c>
      <c r="BN453" s="1882">
        <v>52</v>
      </c>
      <c r="BO453" s="1882">
        <v>52</v>
      </c>
      <c r="BP453" s="1882">
        <v>55</v>
      </c>
      <c r="BQ453" s="1882">
        <v>58</v>
      </c>
      <c r="BR453" s="1882">
        <v>62</v>
      </c>
      <c r="BS453" s="1882">
        <v>66</v>
      </c>
      <c r="BT453" s="13"/>
      <c r="BU453" s="384">
        <f t="shared" si="974"/>
        <v>2.2266666666666666</v>
      </c>
      <c r="BV453" s="385">
        <f t="shared" si="975"/>
        <v>1.2266666666666666</v>
      </c>
      <c r="BW453" s="386">
        <f t="shared" si="976"/>
        <v>0.22666666666666666</v>
      </c>
      <c r="BX453" s="3"/>
      <c r="BY453" s="387">
        <f t="shared" si="968"/>
        <v>102</v>
      </c>
      <c r="BZ453" s="382">
        <f t="shared" si="977"/>
        <v>72</v>
      </c>
      <c r="CA453" s="382">
        <f t="shared" si="978"/>
        <v>17</v>
      </c>
      <c r="CB453" s="382">
        <f t="shared" si="979"/>
        <v>96</v>
      </c>
      <c r="CC453" s="382">
        <f t="shared" si="1043"/>
        <v>107</v>
      </c>
      <c r="CD453" s="382">
        <f t="shared" si="1044"/>
        <v>149</v>
      </c>
      <c r="CE453" s="382">
        <f t="shared" si="1045"/>
        <v>107</v>
      </c>
      <c r="CF453" s="382">
        <f t="shared" si="1046"/>
        <v>60</v>
      </c>
      <c r="CG453" s="382">
        <f t="shared" si="1047"/>
        <v>77</v>
      </c>
      <c r="CH453" s="382">
        <f t="shared" si="1048"/>
        <v>91</v>
      </c>
      <c r="CI453" s="382">
        <f t="shared" si="1049"/>
        <v>98</v>
      </c>
      <c r="CJ453" s="382">
        <f t="shared" si="1050"/>
        <v>100</v>
      </c>
      <c r="CK453" s="388">
        <f t="shared" si="1051"/>
        <v>106</v>
      </c>
      <c r="CL453" s="3"/>
      <c r="CM453" s="384">
        <f t="shared" si="969"/>
        <v>0</v>
      </c>
      <c r="CN453" s="385">
        <f t="shared" si="980"/>
        <v>0</v>
      </c>
      <c r="CO453" s="385">
        <f t="shared" si="1038"/>
        <v>154</v>
      </c>
      <c r="CP453" s="385">
        <f t="shared" si="1072"/>
        <v>51</v>
      </c>
      <c r="CQ453" s="385">
        <f t="shared" si="1073"/>
        <v>82</v>
      </c>
      <c r="CR453" s="385">
        <f t="shared" si="1074"/>
        <v>34</v>
      </c>
      <c r="CS453" s="385">
        <f t="shared" si="1075"/>
        <v>36</v>
      </c>
      <c r="CT453" s="385">
        <f t="shared" si="1076"/>
        <v>44</v>
      </c>
      <c r="CU453" s="385">
        <f t="shared" si="1077"/>
        <v>52</v>
      </c>
      <c r="CV453" s="385">
        <f t="shared" si="1078"/>
        <v>52</v>
      </c>
      <c r="CW453" s="385">
        <f t="shared" si="1079"/>
        <v>54</v>
      </c>
      <c r="CX453" s="386">
        <f t="shared" si="1080"/>
        <v>58</v>
      </c>
      <c r="CY453" s="3"/>
      <c r="CZ453" s="586">
        <v>220</v>
      </c>
      <c r="DA453" s="582">
        <v>304</v>
      </c>
      <c r="DB453" s="391">
        <v>358</v>
      </c>
      <c r="DC453" s="576">
        <v>432</v>
      </c>
      <c r="DD453" s="389">
        <v>96</v>
      </c>
      <c r="DE453" s="390">
        <v>2</v>
      </c>
      <c r="DF453" s="390">
        <v>0</v>
      </c>
      <c r="DG453" s="390">
        <v>130</v>
      </c>
      <c r="DH453" s="390">
        <f t="shared" si="981"/>
        <v>43</v>
      </c>
      <c r="DI453" s="390"/>
      <c r="DJ453" s="390"/>
      <c r="DK453" s="390"/>
      <c r="DL453" s="390"/>
      <c r="DM453" s="390"/>
      <c r="DN453" s="390"/>
      <c r="DO453" s="390"/>
      <c r="DP453" s="391">
        <f t="shared" si="982"/>
        <v>271</v>
      </c>
      <c r="DQ453" s="376"/>
      <c r="DR453" s="376"/>
      <c r="DS453" s="385">
        <v>4</v>
      </c>
      <c r="DT453" s="385">
        <v>3</v>
      </c>
      <c r="DU453" s="385">
        <v>1360</v>
      </c>
      <c r="DV453" s="385" t="s">
        <v>2658</v>
      </c>
      <c r="DW453" s="385" t="s">
        <v>2658</v>
      </c>
      <c r="DX453" s="385" t="s">
        <v>2658</v>
      </c>
      <c r="DY453" s="385">
        <v>0</v>
      </c>
      <c r="DZ453" s="14">
        <v>65541</v>
      </c>
      <c r="EA453" s="426"/>
      <c r="EB453" s="398">
        <v>16</v>
      </c>
      <c r="EC453" s="398" t="s">
        <v>1378</v>
      </c>
      <c r="ED453" s="398" t="s">
        <v>1573</v>
      </c>
      <c r="EF453" s="601">
        <f t="shared" si="983"/>
        <v>102</v>
      </c>
      <c r="EG453" s="597">
        <f t="shared" si="984"/>
        <v>30</v>
      </c>
      <c r="EI453" s="605">
        <f t="shared" si="1023"/>
        <v>299</v>
      </c>
    </row>
    <row r="454" spans="1:139" s="372" customFormat="1" ht="16.149999999999999" hidden="1" customHeight="1">
      <c r="A454" s="573" t="s">
        <v>804</v>
      </c>
      <c r="B454" s="538" t="s">
        <v>837</v>
      </c>
      <c r="C454" s="539" t="s">
        <v>837</v>
      </c>
      <c r="D454" s="540" t="s">
        <v>804</v>
      </c>
      <c r="E454" s="540" t="s">
        <v>838</v>
      </c>
      <c r="F454" s="540"/>
      <c r="G454" s="541" t="s">
        <v>1091</v>
      </c>
      <c r="H454" s="541" t="s">
        <v>280</v>
      </c>
      <c r="I454" s="540" t="s">
        <v>828</v>
      </c>
      <c r="J454" s="393" t="s">
        <v>281</v>
      </c>
      <c r="K454" s="393"/>
      <c r="L454" s="393" t="s">
        <v>2130</v>
      </c>
      <c r="M454" s="396"/>
      <c r="N454" s="401">
        <v>43628</v>
      </c>
      <c r="O454" s="408">
        <v>3</v>
      </c>
      <c r="P454" s="14">
        <v>59461</v>
      </c>
      <c r="Q454" s="14">
        <v>59461</v>
      </c>
      <c r="R454" s="576">
        <v>550</v>
      </c>
      <c r="S454" s="391">
        <v>104</v>
      </c>
      <c r="T454" s="382">
        <v>36</v>
      </c>
      <c r="U454" s="382">
        <v>198</v>
      </c>
      <c r="V454" s="423">
        <v>0</v>
      </c>
      <c r="W454" s="1882">
        <v>40</v>
      </c>
      <c r="X454" s="382">
        <f t="shared" si="986"/>
        <v>158</v>
      </c>
      <c r="Y454" s="423">
        <v>30</v>
      </c>
      <c r="Z454" s="1882">
        <v>50</v>
      </c>
      <c r="AA454" s="382">
        <f t="shared" si="970"/>
        <v>138</v>
      </c>
      <c r="AB454" s="423">
        <v>62</v>
      </c>
      <c r="AC454" s="1882">
        <v>50</v>
      </c>
      <c r="AD454" s="569">
        <v>1.875</v>
      </c>
      <c r="AE454" s="569">
        <v>1.875</v>
      </c>
      <c r="AF454" s="382">
        <f t="shared" si="1054"/>
        <v>174.125</v>
      </c>
      <c r="AG454" s="382">
        <f t="shared" si="1055"/>
        <v>186</v>
      </c>
      <c r="AH454" s="382">
        <f t="shared" si="1056"/>
        <v>133.75</v>
      </c>
      <c r="AI454" s="382">
        <f t="shared" si="1057"/>
        <v>76</v>
      </c>
      <c r="AJ454" s="382">
        <f t="shared" si="1058"/>
        <v>97.875</v>
      </c>
      <c r="AK454" s="382">
        <f t="shared" si="1059"/>
        <v>113.875</v>
      </c>
      <c r="AL454" s="382">
        <f t="shared" si="1060"/>
        <v>121.875</v>
      </c>
      <c r="AM454" s="382">
        <f t="shared" si="1061"/>
        <v>108.75</v>
      </c>
      <c r="AN454" s="453">
        <f t="shared" si="1062"/>
        <v>96.375</v>
      </c>
      <c r="AO454" s="457">
        <f t="shared" si="1063"/>
        <v>64</v>
      </c>
      <c r="AP454" s="455">
        <f t="shared" si="1064"/>
        <v>103</v>
      </c>
      <c r="AQ454" s="383">
        <f t="shared" si="1065"/>
        <v>43</v>
      </c>
      <c r="AR454" s="383">
        <f t="shared" si="1066"/>
        <v>46</v>
      </c>
      <c r="AS454" s="383">
        <f t="shared" si="1067"/>
        <v>56</v>
      </c>
      <c r="AT454" s="383">
        <f t="shared" si="1068"/>
        <v>64</v>
      </c>
      <c r="AU454" s="383">
        <f t="shared" si="1069"/>
        <v>65</v>
      </c>
      <c r="AV454" s="383">
        <f t="shared" si="1070"/>
        <v>52</v>
      </c>
      <c r="AW454" s="383">
        <f t="shared" si="1071"/>
        <v>52</v>
      </c>
      <c r="AX454" s="383">
        <f t="shared" si="971"/>
        <v>290</v>
      </c>
      <c r="AY454" s="383"/>
      <c r="AZ454" s="383">
        <f t="shared" si="985"/>
        <v>64</v>
      </c>
      <c r="BA454" s="382">
        <f t="shared" si="972"/>
        <v>150</v>
      </c>
      <c r="BB454" s="423">
        <v>0</v>
      </c>
      <c r="BC454" s="506">
        <f t="shared" si="965"/>
        <v>40</v>
      </c>
      <c r="BD454" s="382">
        <f t="shared" si="966"/>
        <v>50</v>
      </c>
      <c r="BE454" s="453">
        <f t="shared" si="967"/>
        <v>50</v>
      </c>
      <c r="BF454" s="382">
        <f t="shared" si="973"/>
        <v>-168</v>
      </c>
      <c r="BG454" s="1882">
        <v>40</v>
      </c>
      <c r="BH454" s="1882">
        <v>91</v>
      </c>
      <c r="BI454" s="1882">
        <v>95</v>
      </c>
      <c r="BJ454" s="1882">
        <v>104</v>
      </c>
      <c r="BK454" s="1882">
        <v>34</v>
      </c>
      <c r="BL454" s="1882">
        <v>48</v>
      </c>
      <c r="BM454" s="1882">
        <v>57</v>
      </c>
      <c r="BN454" s="1882">
        <v>65</v>
      </c>
      <c r="BO454" s="1882">
        <v>65</v>
      </c>
      <c r="BP454" s="1882">
        <v>50</v>
      </c>
      <c r="BQ454" s="1882">
        <v>53</v>
      </c>
      <c r="BR454" s="1882">
        <v>57</v>
      </c>
      <c r="BS454" s="1882">
        <v>61</v>
      </c>
      <c r="BT454" s="13"/>
      <c r="BU454" s="384">
        <f t="shared" si="974"/>
        <v>4.2428571428571429</v>
      </c>
      <c r="BV454" s="385">
        <f t="shared" si="975"/>
        <v>3.3857142857142857</v>
      </c>
      <c r="BW454" s="386">
        <f t="shared" si="976"/>
        <v>2.5274725274725274</v>
      </c>
      <c r="BX454" s="3"/>
      <c r="BY454" s="387">
        <f t="shared" si="968"/>
        <v>198</v>
      </c>
      <c r="BZ454" s="382">
        <f t="shared" si="977"/>
        <v>158</v>
      </c>
      <c r="CA454" s="382">
        <f t="shared" si="978"/>
        <v>138</v>
      </c>
      <c r="CB454" s="382">
        <f t="shared" si="979"/>
        <v>150</v>
      </c>
      <c r="CC454" s="382">
        <f t="shared" si="1043"/>
        <v>174</v>
      </c>
      <c r="CD454" s="382">
        <f t="shared" si="1044"/>
        <v>186</v>
      </c>
      <c r="CE454" s="382">
        <f t="shared" si="1045"/>
        <v>134</v>
      </c>
      <c r="CF454" s="382">
        <f t="shared" si="1046"/>
        <v>76</v>
      </c>
      <c r="CG454" s="382">
        <f t="shared" si="1047"/>
        <v>98</v>
      </c>
      <c r="CH454" s="382">
        <f t="shared" si="1048"/>
        <v>114</v>
      </c>
      <c r="CI454" s="382">
        <f t="shared" si="1049"/>
        <v>122</v>
      </c>
      <c r="CJ454" s="382">
        <f t="shared" si="1050"/>
        <v>109</v>
      </c>
      <c r="CK454" s="388">
        <f t="shared" si="1051"/>
        <v>96</v>
      </c>
      <c r="CL454" s="3"/>
      <c r="CM454" s="384">
        <f t="shared" si="969"/>
        <v>0</v>
      </c>
      <c r="CN454" s="385">
        <f t="shared" si="980"/>
        <v>30</v>
      </c>
      <c r="CO454" s="385">
        <f t="shared" si="1038"/>
        <v>62</v>
      </c>
      <c r="CP454" s="385">
        <f t="shared" si="1072"/>
        <v>64</v>
      </c>
      <c r="CQ454" s="385">
        <f t="shared" si="1073"/>
        <v>103</v>
      </c>
      <c r="CR454" s="385">
        <f t="shared" si="1074"/>
        <v>43</v>
      </c>
      <c r="CS454" s="385">
        <f t="shared" si="1075"/>
        <v>46</v>
      </c>
      <c r="CT454" s="385">
        <f t="shared" si="1076"/>
        <v>56</v>
      </c>
      <c r="CU454" s="385">
        <f t="shared" si="1077"/>
        <v>64</v>
      </c>
      <c r="CV454" s="385">
        <f t="shared" si="1078"/>
        <v>65</v>
      </c>
      <c r="CW454" s="385">
        <f t="shared" si="1079"/>
        <v>52</v>
      </c>
      <c r="CX454" s="386">
        <f t="shared" si="1080"/>
        <v>52</v>
      </c>
      <c r="CY454" s="3"/>
      <c r="CZ454" s="586">
        <v>543</v>
      </c>
      <c r="DA454" s="582">
        <v>1120</v>
      </c>
      <c r="DB454" s="391">
        <v>594</v>
      </c>
      <c r="DC454" s="576">
        <v>550</v>
      </c>
      <c r="DD454" s="389">
        <v>0</v>
      </c>
      <c r="DE454" s="390">
        <v>40</v>
      </c>
      <c r="DF454" s="390">
        <v>28</v>
      </c>
      <c r="DG454" s="390">
        <v>0</v>
      </c>
      <c r="DH454" s="390">
        <f t="shared" si="981"/>
        <v>36</v>
      </c>
      <c r="DI454" s="390"/>
      <c r="DJ454" s="390"/>
      <c r="DK454" s="390"/>
      <c r="DL454" s="390"/>
      <c r="DM454" s="390"/>
      <c r="DN454" s="390"/>
      <c r="DO454" s="390"/>
      <c r="DP454" s="391">
        <f t="shared" si="982"/>
        <v>104</v>
      </c>
      <c r="DQ454" s="376"/>
      <c r="DR454" s="376"/>
      <c r="DS454" s="385">
        <v>4</v>
      </c>
      <c r="DT454" s="385">
        <v>4</v>
      </c>
      <c r="DU454" s="385">
        <v>1338</v>
      </c>
      <c r="DV454" s="385" t="s">
        <v>2658</v>
      </c>
      <c r="DW454" s="385" t="s">
        <v>2658</v>
      </c>
      <c r="DX454" s="385" t="s">
        <v>2658</v>
      </c>
      <c r="DY454" s="385">
        <v>0</v>
      </c>
      <c r="DZ454" s="14">
        <v>59461</v>
      </c>
      <c r="EA454" s="426"/>
      <c r="EB454" s="398">
        <v>15</v>
      </c>
      <c r="EC454" s="398" t="s">
        <v>1378</v>
      </c>
      <c r="ED454" s="398" t="s">
        <v>1573</v>
      </c>
      <c r="EF454" s="601">
        <f t="shared" si="983"/>
        <v>148.5</v>
      </c>
      <c r="EG454" s="597">
        <f t="shared" si="984"/>
        <v>40</v>
      </c>
      <c r="EI454" s="605">
        <f t="shared" si="1023"/>
        <v>326</v>
      </c>
    </row>
    <row r="455" spans="1:139" s="372" customFormat="1" ht="16.149999999999999" hidden="1" customHeight="1">
      <c r="A455" s="573" t="s">
        <v>804</v>
      </c>
      <c r="B455" s="538" t="s">
        <v>839</v>
      </c>
      <c r="C455" s="539" t="s">
        <v>839</v>
      </c>
      <c r="D455" s="540" t="s">
        <v>804</v>
      </c>
      <c r="E455" s="540" t="s">
        <v>840</v>
      </c>
      <c r="F455" s="540"/>
      <c r="G455" s="541" t="s">
        <v>2403</v>
      </c>
      <c r="H455" s="541" t="s">
        <v>269</v>
      </c>
      <c r="I455" s="540" t="s">
        <v>828</v>
      </c>
      <c r="J455" s="393" t="s">
        <v>281</v>
      </c>
      <c r="K455" s="393"/>
      <c r="L455" s="393" t="s">
        <v>2130</v>
      </c>
      <c r="M455" s="396"/>
      <c r="N455" s="401">
        <v>43628</v>
      </c>
      <c r="O455" s="408">
        <v>3</v>
      </c>
      <c r="P455" s="14">
        <v>64671</v>
      </c>
      <c r="Q455" s="14">
        <v>64671</v>
      </c>
      <c r="R455" s="576">
        <v>1244</v>
      </c>
      <c r="S455" s="391">
        <v>1327</v>
      </c>
      <c r="T455" s="382">
        <v>766</v>
      </c>
      <c r="U455" s="382">
        <v>676</v>
      </c>
      <c r="V455" s="423">
        <v>0</v>
      </c>
      <c r="W455" s="1882">
        <v>200</v>
      </c>
      <c r="X455" s="382">
        <f t="shared" si="986"/>
        <v>476</v>
      </c>
      <c r="Y455" s="423">
        <v>0</v>
      </c>
      <c r="Z455" s="1882">
        <v>300</v>
      </c>
      <c r="AA455" s="382">
        <f t="shared" si="970"/>
        <v>176</v>
      </c>
      <c r="AB455" s="423">
        <v>232</v>
      </c>
      <c r="AC455" s="1882">
        <v>333</v>
      </c>
      <c r="AD455" s="569">
        <v>1.875</v>
      </c>
      <c r="AE455" s="569">
        <v>1.875</v>
      </c>
      <c r="AF455" s="382">
        <f t="shared" si="1054"/>
        <v>395</v>
      </c>
      <c r="AG455" s="382">
        <f t="shared" si="1055"/>
        <v>445.875</v>
      </c>
      <c r="AH455" s="382">
        <f t="shared" si="1056"/>
        <v>362.375</v>
      </c>
      <c r="AI455" s="382">
        <f t="shared" si="1057"/>
        <v>206.75</v>
      </c>
      <c r="AJ455" s="382">
        <f t="shared" si="1058"/>
        <v>263.875</v>
      </c>
      <c r="AK455" s="382">
        <f t="shared" si="1059"/>
        <v>328</v>
      </c>
      <c r="AL455" s="382">
        <f t="shared" si="1060"/>
        <v>353.125</v>
      </c>
      <c r="AM455" s="382">
        <f t="shared" si="1061"/>
        <v>437.5</v>
      </c>
      <c r="AN455" s="453">
        <f t="shared" si="1062"/>
        <v>452.25</v>
      </c>
      <c r="AO455" s="457">
        <f t="shared" si="1063"/>
        <v>550</v>
      </c>
      <c r="AP455" s="455">
        <f t="shared" si="1064"/>
        <v>271</v>
      </c>
      <c r="AQ455" s="383">
        <f t="shared" si="1065"/>
        <v>116</v>
      </c>
      <c r="AR455" s="383">
        <f t="shared" si="1066"/>
        <v>126</v>
      </c>
      <c r="AS455" s="383">
        <f t="shared" si="1067"/>
        <v>150</v>
      </c>
      <c r="AT455" s="383">
        <f t="shared" si="1068"/>
        <v>194</v>
      </c>
      <c r="AU455" s="383">
        <f t="shared" si="1069"/>
        <v>178</v>
      </c>
      <c r="AV455" s="383">
        <f t="shared" si="1070"/>
        <v>285</v>
      </c>
      <c r="AW455" s="383">
        <f t="shared" si="1071"/>
        <v>189</v>
      </c>
      <c r="AX455" s="383">
        <f t="shared" si="971"/>
        <v>908</v>
      </c>
      <c r="AY455" s="383"/>
      <c r="AZ455" s="383">
        <f t="shared" si="985"/>
        <v>550</v>
      </c>
      <c r="BA455" s="382">
        <f t="shared" si="972"/>
        <v>75</v>
      </c>
      <c r="BB455" s="423">
        <v>0</v>
      </c>
      <c r="BC455" s="506">
        <f t="shared" si="965"/>
        <v>200</v>
      </c>
      <c r="BD455" s="382">
        <f t="shared" si="966"/>
        <v>300</v>
      </c>
      <c r="BE455" s="453">
        <f t="shared" si="967"/>
        <v>333</v>
      </c>
      <c r="BF455" s="382">
        <f t="shared" si="973"/>
        <v>-807</v>
      </c>
      <c r="BG455" s="1882">
        <v>230</v>
      </c>
      <c r="BH455" s="1882">
        <v>220</v>
      </c>
      <c r="BI455" s="1882">
        <v>200</v>
      </c>
      <c r="BJ455" s="1882">
        <v>281</v>
      </c>
      <c r="BK455" s="1882">
        <v>93</v>
      </c>
      <c r="BL455" s="1882">
        <v>130</v>
      </c>
      <c r="BM455" s="1882">
        <v>153</v>
      </c>
      <c r="BN455" s="1882">
        <v>200</v>
      </c>
      <c r="BO455" s="1882">
        <v>175</v>
      </c>
      <c r="BP455" s="1882">
        <v>300</v>
      </c>
      <c r="BQ455" s="1882">
        <v>174</v>
      </c>
      <c r="BR455" s="1882">
        <v>186</v>
      </c>
      <c r="BS455" s="1882">
        <v>199</v>
      </c>
      <c r="BT455" s="13"/>
      <c r="BU455" s="384">
        <f t="shared" si="974"/>
        <v>2.5285285285285286</v>
      </c>
      <c r="BV455" s="385">
        <f t="shared" si="975"/>
        <v>1.5285285285285286</v>
      </c>
      <c r="BW455" s="386">
        <f t="shared" si="976"/>
        <v>0.5285285285285285</v>
      </c>
      <c r="BX455" s="3"/>
      <c r="BY455" s="387">
        <f t="shared" si="968"/>
        <v>676</v>
      </c>
      <c r="BZ455" s="382">
        <f t="shared" si="977"/>
        <v>476</v>
      </c>
      <c r="CA455" s="382">
        <f t="shared" si="978"/>
        <v>176</v>
      </c>
      <c r="CB455" s="382">
        <f t="shared" si="979"/>
        <v>75</v>
      </c>
      <c r="CC455" s="382">
        <f t="shared" si="1043"/>
        <v>395</v>
      </c>
      <c r="CD455" s="382">
        <f t="shared" si="1044"/>
        <v>446</v>
      </c>
      <c r="CE455" s="382">
        <f t="shared" si="1045"/>
        <v>362</v>
      </c>
      <c r="CF455" s="382">
        <f t="shared" si="1046"/>
        <v>207</v>
      </c>
      <c r="CG455" s="382">
        <f t="shared" si="1047"/>
        <v>264</v>
      </c>
      <c r="CH455" s="382">
        <f t="shared" si="1048"/>
        <v>328</v>
      </c>
      <c r="CI455" s="382">
        <f t="shared" si="1049"/>
        <v>353</v>
      </c>
      <c r="CJ455" s="382">
        <f t="shared" si="1050"/>
        <v>438</v>
      </c>
      <c r="CK455" s="388">
        <f t="shared" si="1051"/>
        <v>452</v>
      </c>
      <c r="CL455" s="3"/>
      <c r="CM455" s="384">
        <f t="shared" si="969"/>
        <v>0</v>
      </c>
      <c r="CN455" s="385">
        <f t="shared" si="980"/>
        <v>0</v>
      </c>
      <c r="CO455" s="385">
        <f t="shared" si="1038"/>
        <v>232</v>
      </c>
      <c r="CP455" s="385">
        <f t="shared" si="1072"/>
        <v>550</v>
      </c>
      <c r="CQ455" s="385">
        <f t="shared" si="1073"/>
        <v>271</v>
      </c>
      <c r="CR455" s="385">
        <f t="shared" si="1074"/>
        <v>116</v>
      </c>
      <c r="CS455" s="385">
        <f t="shared" si="1075"/>
        <v>126</v>
      </c>
      <c r="CT455" s="385">
        <f t="shared" si="1076"/>
        <v>150</v>
      </c>
      <c r="CU455" s="385">
        <f t="shared" si="1077"/>
        <v>194</v>
      </c>
      <c r="CV455" s="385">
        <f t="shared" si="1078"/>
        <v>178</v>
      </c>
      <c r="CW455" s="385">
        <f t="shared" si="1079"/>
        <v>285</v>
      </c>
      <c r="CX455" s="386">
        <f t="shared" si="1080"/>
        <v>189</v>
      </c>
      <c r="CY455" s="3"/>
      <c r="CZ455" s="586">
        <v>1275</v>
      </c>
      <c r="DA455" s="582">
        <v>1465</v>
      </c>
      <c r="DB455" s="391">
        <v>978</v>
      </c>
      <c r="DC455" s="576">
        <v>1244</v>
      </c>
      <c r="DD455" s="389">
        <v>0</v>
      </c>
      <c r="DE455" s="390">
        <v>21</v>
      </c>
      <c r="DF455" s="390">
        <v>73</v>
      </c>
      <c r="DG455" s="390">
        <v>467</v>
      </c>
      <c r="DH455" s="390">
        <f t="shared" si="981"/>
        <v>766</v>
      </c>
      <c r="DI455" s="390"/>
      <c r="DJ455" s="390"/>
      <c r="DK455" s="390"/>
      <c r="DL455" s="390"/>
      <c r="DM455" s="390"/>
      <c r="DN455" s="390"/>
      <c r="DO455" s="390"/>
      <c r="DP455" s="391">
        <f t="shared" si="982"/>
        <v>1327</v>
      </c>
      <c r="DQ455" s="376"/>
      <c r="DR455" s="376"/>
      <c r="DS455" s="385">
        <v>4</v>
      </c>
      <c r="DT455" s="385">
        <v>4</v>
      </c>
      <c r="DU455" s="385">
        <v>1339</v>
      </c>
      <c r="DV455" s="385" t="s">
        <v>2658</v>
      </c>
      <c r="DW455" s="385" t="s">
        <v>2658</v>
      </c>
      <c r="DX455" s="385" t="s">
        <v>2658</v>
      </c>
      <c r="DY455" s="385">
        <v>0</v>
      </c>
      <c r="DZ455" s="14">
        <v>64671</v>
      </c>
      <c r="EA455" s="426"/>
      <c r="EB455" s="398">
        <v>16</v>
      </c>
      <c r="EC455" s="398" t="s">
        <v>1378</v>
      </c>
      <c r="ED455" s="398" t="s">
        <v>1573</v>
      </c>
      <c r="EF455" s="601">
        <f t="shared" si="983"/>
        <v>101.39999999999999</v>
      </c>
      <c r="EG455" s="597">
        <f t="shared" si="984"/>
        <v>200</v>
      </c>
      <c r="EI455" s="605">
        <f t="shared" si="1023"/>
        <v>1674</v>
      </c>
    </row>
    <row r="456" spans="1:139" s="372" customFormat="1" ht="16.149999999999999" hidden="1" customHeight="1">
      <c r="A456" s="573" t="s">
        <v>1445</v>
      </c>
      <c r="B456" s="409" t="s">
        <v>841</v>
      </c>
      <c r="C456" s="410" t="s">
        <v>841</v>
      </c>
      <c r="D456" s="394" t="s">
        <v>842</v>
      </c>
      <c r="E456" s="394" t="s">
        <v>843</v>
      </c>
      <c r="F456" s="394"/>
      <c r="G456" s="397">
        <v>82</v>
      </c>
      <c r="H456" s="394" t="s">
        <v>55</v>
      </c>
      <c r="I456" s="394" t="s">
        <v>844</v>
      </c>
      <c r="J456" s="394" t="s">
        <v>281</v>
      </c>
      <c r="K456" s="393"/>
      <c r="L456" s="393" t="s">
        <v>2130</v>
      </c>
      <c r="M456" s="396"/>
      <c r="N456" s="392">
        <v>43789</v>
      </c>
      <c r="O456" s="408">
        <v>3</v>
      </c>
      <c r="P456" s="14">
        <v>51288</v>
      </c>
      <c r="Q456" s="14">
        <v>51288</v>
      </c>
      <c r="R456" s="576">
        <v>874</v>
      </c>
      <c r="S456" s="391">
        <v>134</v>
      </c>
      <c r="T456" s="382">
        <v>0</v>
      </c>
      <c r="U456" s="382">
        <v>1</v>
      </c>
      <c r="V456" s="423">
        <v>0</v>
      </c>
      <c r="W456" s="1882"/>
      <c r="X456" s="382">
        <f t="shared" si="986"/>
        <v>1</v>
      </c>
      <c r="Y456" s="423">
        <v>0</v>
      </c>
      <c r="Z456" s="1882">
        <v>0</v>
      </c>
      <c r="AA456" s="382">
        <f t="shared" si="970"/>
        <v>1</v>
      </c>
      <c r="AB456" s="423">
        <v>0</v>
      </c>
      <c r="AC456" s="1882">
        <v>0</v>
      </c>
      <c r="AD456" s="569">
        <v>1.875</v>
      </c>
      <c r="AE456" s="569">
        <v>1.875</v>
      </c>
      <c r="AF456" s="382">
        <f t="shared" si="1054"/>
        <v>0</v>
      </c>
      <c r="AG456" s="382">
        <f t="shared" si="1055"/>
        <v>0</v>
      </c>
      <c r="AH456" s="382">
        <f t="shared" si="1056"/>
        <v>0</v>
      </c>
      <c r="AI456" s="382">
        <f t="shared" si="1057"/>
        <v>0</v>
      </c>
      <c r="AJ456" s="382">
        <f t="shared" si="1058"/>
        <v>0</v>
      </c>
      <c r="AK456" s="382">
        <f t="shared" si="1059"/>
        <v>0</v>
      </c>
      <c r="AL456" s="382">
        <f t="shared" si="1060"/>
        <v>0</v>
      </c>
      <c r="AM456" s="382">
        <f t="shared" si="1061"/>
        <v>0</v>
      </c>
      <c r="AN456" s="453">
        <f t="shared" si="1062"/>
        <v>0</v>
      </c>
      <c r="AO456" s="457">
        <f t="shared" si="1063"/>
        <v>0</v>
      </c>
      <c r="AP456" s="455">
        <f t="shared" si="1064"/>
        <v>0</v>
      </c>
      <c r="AQ456" s="383">
        <f t="shared" si="1065"/>
        <v>0</v>
      </c>
      <c r="AR456" s="383">
        <f t="shared" si="1066"/>
        <v>0</v>
      </c>
      <c r="AS456" s="383">
        <f t="shared" si="1067"/>
        <v>0</v>
      </c>
      <c r="AT456" s="383">
        <f t="shared" si="1068"/>
        <v>0</v>
      </c>
      <c r="AU456" s="383">
        <f t="shared" si="1069"/>
        <v>0</v>
      </c>
      <c r="AV456" s="383">
        <f t="shared" si="1070"/>
        <v>0</v>
      </c>
      <c r="AW456" s="383">
        <f t="shared" si="1071"/>
        <v>0</v>
      </c>
      <c r="AX456" s="383">
        <f t="shared" si="971"/>
        <v>1</v>
      </c>
      <c r="AY456" s="383"/>
      <c r="AZ456" s="383">
        <f t="shared" si="985"/>
        <v>0</v>
      </c>
      <c r="BA456" s="382">
        <f t="shared" si="972"/>
        <v>1</v>
      </c>
      <c r="BB456" s="423">
        <v>0</v>
      </c>
      <c r="BC456" s="506">
        <f t="shared" ref="BC456:BC519" si="1081">W456</f>
        <v>0</v>
      </c>
      <c r="BD456" s="382">
        <f t="shared" ref="BD456:BD519" si="1082">Z456</f>
        <v>0</v>
      </c>
      <c r="BE456" s="453">
        <f t="shared" ref="BE456:BE519" si="1083">AC456</f>
        <v>0</v>
      </c>
      <c r="BF456" s="382">
        <f t="shared" si="973"/>
        <v>0</v>
      </c>
      <c r="BG456" s="1882">
        <v>1</v>
      </c>
      <c r="BH456" s="1882">
        <v>0</v>
      </c>
      <c r="BI456" s="1882">
        <v>0</v>
      </c>
      <c r="BJ456" s="1882">
        <v>0</v>
      </c>
      <c r="BK456" s="1882">
        <v>0</v>
      </c>
      <c r="BL456" s="1882">
        <v>0</v>
      </c>
      <c r="BM456" s="1882">
        <v>0</v>
      </c>
      <c r="BN456" s="1882">
        <v>0</v>
      </c>
      <c r="BO456" s="1882">
        <v>0</v>
      </c>
      <c r="BP456" s="1882">
        <v>0</v>
      </c>
      <c r="BQ456" s="1882">
        <v>0</v>
      </c>
      <c r="BR456" s="1882">
        <v>0</v>
      </c>
      <c r="BS456" s="1882">
        <v>0</v>
      </c>
      <c r="BT456" s="13"/>
      <c r="BU456" s="384">
        <f t="shared" si="974"/>
        <v>0</v>
      </c>
      <c r="BV456" s="385">
        <f t="shared" si="975"/>
        <v>3</v>
      </c>
      <c r="BW456" s="386">
        <f t="shared" si="976"/>
        <v>0</v>
      </c>
      <c r="BX456" s="3"/>
      <c r="BY456" s="387">
        <f t="shared" ref="BY456:BY519" si="1084">U456</f>
        <v>1</v>
      </c>
      <c r="BZ456" s="382">
        <f t="shared" si="977"/>
        <v>1</v>
      </c>
      <c r="CA456" s="382">
        <f t="shared" si="978"/>
        <v>1</v>
      </c>
      <c r="CB456" s="382">
        <f t="shared" si="979"/>
        <v>1</v>
      </c>
      <c r="CC456" s="382">
        <f t="shared" si="1043"/>
        <v>0</v>
      </c>
      <c r="CD456" s="382">
        <f t="shared" si="1044"/>
        <v>0</v>
      </c>
      <c r="CE456" s="382">
        <f t="shared" si="1045"/>
        <v>0</v>
      </c>
      <c r="CF456" s="382">
        <f t="shared" si="1046"/>
        <v>0</v>
      </c>
      <c r="CG456" s="382">
        <f t="shared" si="1047"/>
        <v>0</v>
      </c>
      <c r="CH456" s="382">
        <f t="shared" si="1048"/>
        <v>0</v>
      </c>
      <c r="CI456" s="382">
        <f t="shared" si="1049"/>
        <v>0</v>
      </c>
      <c r="CJ456" s="382">
        <f t="shared" si="1050"/>
        <v>0</v>
      </c>
      <c r="CK456" s="388">
        <f t="shared" si="1051"/>
        <v>0</v>
      </c>
      <c r="CL456" s="3"/>
      <c r="CM456" s="384">
        <f t="shared" ref="CM456:CM519" si="1085">V456</f>
        <v>0</v>
      </c>
      <c r="CN456" s="385">
        <f t="shared" si="980"/>
        <v>0</v>
      </c>
      <c r="CO456" s="385">
        <f t="shared" si="1038"/>
        <v>0</v>
      </c>
      <c r="CP456" s="385">
        <f t="shared" si="1072"/>
        <v>0</v>
      </c>
      <c r="CQ456" s="385">
        <f t="shared" si="1073"/>
        <v>0</v>
      </c>
      <c r="CR456" s="385">
        <f t="shared" si="1074"/>
        <v>0</v>
      </c>
      <c r="CS456" s="385">
        <f t="shared" si="1075"/>
        <v>0</v>
      </c>
      <c r="CT456" s="385">
        <f t="shared" si="1076"/>
        <v>0</v>
      </c>
      <c r="CU456" s="385">
        <f t="shared" si="1077"/>
        <v>0</v>
      </c>
      <c r="CV456" s="385">
        <f t="shared" si="1078"/>
        <v>0</v>
      </c>
      <c r="CW456" s="385">
        <f t="shared" si="1079"/>
        <v>0</v>
      </c>
      <c r="CX456" s="386">
        <f t="shared" si="1080"/>
        <v>0</v>
      </c>
      <c r="CY456" s="3"/>
      <c r="CZ456" s="586">
        <v>952</v>
      </c>
      <c r="DA456" s="582">
        <v>629</v>
      </c>
      <c r="DB456" s="391">
        <v>736</v>
      </c>
      <c r="DC456" s="576">
        <v>874</v>
      </c>
      <c r="DD456" s="389">
        <v>100</v>
      </c>
      <c r="DE456" s="390">
        <v>32</v>
      </c>
      <c r="DF456" s="390">
        <v>2</v>
      </c>
      <c r="DG456" s="390">
        <v>0</v>
      </c>
      <c r="DH456" s="390">
        <f t="shared" si="981"/>
        <v>0</v>
      </c>
      <c r="DI456" s="390"/>
      <c r="DJ456" s="390"/>
      <c r="DK456" s="390"/>
      <c r="DL456" s="390"/>
      <c r="DM456" s="390"/>
      <c r="DN456" s="390"/>
      <c r="DO456" s="390"/>
      <c r="DP456" s="391">
        <f t="shared" si="982"/>
        <v>134</v>
      </c>
      <c r="DQ456" s="376"/>
      <c r="DR456" s="376"/>
      <c r="DS456" s="385">
        <v>4</v>
      </c>
      <c r="DT456" s="385">
        <v>3</v>
      </c>
      <c r="DU456" s="385">
        <v>1390</v>
      </c>
      <c r="DV456" s="385" t="s">
        <v>2620</v>
      </c>
      <c r="DW456" s="385">
        <v>71</v>
      </c>
      <c r="DX456" s="385" t="s">
        <v>2703</v>
      </c>
      <c r="DY456" s="385">
        <v>0</v>
      </c>
      <c r="DZ456" s="14">
        <v>51288</v>
      </c>
      <c r="EA456" s="426"/>
      <c r="EB456" s="398">
        <v>15</v>
      </c>
      <c r="EC456" s="398" t="s">
        <v>1373</v>
      </c>
      <c r="ED456" s="398" t="s">
        <v>1374</v>
      </c>
      <c r="EF456" s="601" t="str">
        <f t="shared" si="983"/>
        <v>ok</v>
      </c>
      <c r="EG456" s="597">
        <f t="shared" si="984"/>
        <v>0</v>
      </c>
      <c r="EI456" s="605">
        <f t="shared" si="1023"/>
        <v>1</v>
      </c>
    </row>
    <row r="457" spans="1:139" s="372" customFormat="1" ht="16.149999999999999" hidden="1" customHeight="1">
      <c r="A457" s="573" t="s">
        <v>1246</v>
      </c>
      <c r="B457" s="409" t="s">
        <v>845</v>
      </c>
      <c r="C457" s="410" t="s">
        <v>845</v>
      </c>
      <c r="D457" s="394" t="s">
        <v>842</v>
      </c>
      <c r="E457" s="394" t="s">
        <v>176</v>
      </c>
      <c r="F457" s="394"/>
      <c r="G457" s="397">
        <v>88</v>
      </c>
      <c r="H457" s="394" t="s">
        <v>1711</v>
      </c>
      <c r="I457" s="394" t="s">
        <v>844</v>
      </c>
      <c r="J457" s="394" t="s">
        <v>281</v>
      </c>
      <c r="K457" s="393"/>
      <c r="L457" s="393" t="s">
        <v>2130</v>
      </c>
      <c r="M457" s="396"/>
      <c r="N457" s="392">
        <v>43789</v>
      </c>
      <c r="O457" s="408">
        <v>3</v>
      </c>
      <c r="P457" s="14">
        <v>65197</v>
      </c>
      <c r="Q457" s="14">
        <v>65197</v>
      </c>
      <c r="R457" s="576">
        <v>1675</v>
      </c>
      <c r="S457" s="391">
        <v>110</v>
      </c>
      <c r="T457" s="382">
        <v>0</v>
      </c>
      <c r="U457" s="382">
        <v>0</v>
      </c>
      <c r="V457" s="423">
        <v>0</v>
      </c>
      <c r="W457" s="1882">
        <v>0</v>
      </c>
      <c r="X457" s="382">
        <f t="shared" si="986"/>
        <v>0</v>
      </c>
      <c r="Y457" s="423">
        <v>0</v>
      </c>
      <c r="Z457" s="1882">
        <v>0</v>
      </c>
      <c r="AA457" s="382">
        <f t="shared" ref="AA457:AA520" si="1086">X457+Y457-Z457</f>
        <v>0</v>
      </c>
      <c r="AB457" s="423">
        <v>0</v>
      </c>
      <c r="AC457" s="1882">
        <v>0</v>
      </c>
      <c r="AD457" s="569">
        <v>1.875</v>
      </c>
      <c r="AE457" s="569">
        <v>1.875</v>
      </c>
      <c r="AF457" s="382">
        <f t="shared" si="1054"/>
        <v>0</v>
      </c>
      <c r="AG457" s="382">
        <f t="shared" si="1055"/>
        <v>0</v>
      </c>
      <c r="AH457" s="382">
        <f t="shared" si="1056"/>
        <v>0</v>
      </c>
      <c r="AI457" s="382">
        <f t="shared" si="1057"/>
        <v>0</v>
      </c>
      <c r="AJ457" s="382">
        <f t="shared" si="1058"/>
        <v>0</v>
      </c>
      <c r="AK457" s="382">
        <f t="shared" si="1059"/>
        <v>0</v>
      </c>
      <c r="AL457" s="382">
        <f t="shared" si="1060"/>
        <v>0</v>
      </c>
      <c r="AM457" s="382">
        <f t="shared" si="1061"/>
        <v>0</v>
      </c>
      <c r="AN457" s="453">
        <f t="shared" si="1062"/>
        <v>0</v>
      </c>
      <c r="AO457" s="457">
        <f t="shared" si="1063"/>
        <v>0</v>
      </c>
      <c r="AP457" s="455">
        <f t="shared" si="1064"/>
        <v>0</v>
      </c>
      <c r="AQ457" s="383">
        <f t="shared" si="1065"/>
        <v>0</v>
      </c>
      <c r="AR457" s="383">
        <f t="shared" si="1066"/>
        <v>0</v>
      </c>
      <c r="AS457" s="383">
        <f t="shared" si="1067"/>
        <v>0</v>
      </c>
      <c r="AT457" s="383">
        <f t="shared" si="1068"/>
        <v>0</v>
      </c>
      <c r="AU457" s="383">
        <f t="shared" si="1069"/>
        <v>0</v>
      </c>
      <c r="AV457" s="383">
        <f t="shared" si="1070"/>
        <v>0</v>
      </c>
      <c r="AW457" s="383">
        <f t="shared" si="1071"/>
        <v>0</v>
      </c>
      <c r="AX457" s="383">
        <f t="shared" ref="AX457:AX520" si="1087">U457+V457+Y457+AB457+BB457</f>
        <v>0</v>
      </c>
      <c r="AY457" s="383"/>
      <c r="AZ457" s="383">
        <f t="shared" si="985"/>
        <v>0</v>
      </c>
      <c r="BA457" s="382">
        <f t="shared" ref="BA457:BA520" si="1088">AA457+AB457-AC457</f>
        <v>0</v>
      </c>
      <c r="BB457" s="423">
        <v>0</v>
      </c>
      <c r="BC457" s="506">
        <f t="shared" si="1081"/>
        <v>0</v>
      </c>
      <c r="BD457" s="382">
        <f t="shared" si="1082"/>
        <v>0</v>
      </c>
      <c r="BE457" s="453">
        <f t="shared" si="1083"/>
        <v>0</v>
      </c>
      <c r="BF457" s="382">
        <f t="shared" ref="BF457:BF520" si="1089">U457-W457-Z457-AC457-BG457-BH457-BI457</f>
        <v>0</v>
      </c>
      <c r="BG457" s="1882">
        <v>0</v>
      </c>
      <c r="BH457" s="1882">
        <v>0</v>
      </c>
      <c r="BI457" s="1882">
        <v>0</v>
      </c>
      <c r="BJ457" s="1882">
        <v>0</v>
      </c>
      <c r="BK457" s="1882">
        <v>0</v>
      </c>
      <c r="BL457" s="1882">
        <v>0</v>
      </c>
      <c r="BM457" s="1882">
        <v>0</v>
      </c>
      <c r="BN457" s="1882">
        <v>0</v>
      </c>
      <c r="BO457" s="1882">
        <v>0</v>
      </c>
      <c r="BP457" s="1882">
        <v>0</v>
      </c>
      <c r="BQ457" s="1882">
        <v>0</v>
      </c>
      <c r="BR457" s="1882">
        <v>0</v>
      </c>
      <c r="BS457" s="1882">
        <v>0</v>
      </c>
      <c r="BT457" s="13"/>
      <c r="BU457" s="384">
        <f t="shared" ref="BU457:BU520" si="1090">IFERROR(IF(BY457&lt;=W457,BY457/W457,IF(BY457&lt;W457+Z457,1+(BY457-W457)/Z457,IF(BY457&lt;=W457+Z457+AC457,2+(BY457-W457-Z457)/AC457,BY457*3/(W457+Z457+AC457)))),0)</f>
        <v>0</v>
      </c>
      <c r="BV457" s="385">
        <f t="shared" ref="BV457:BV520" si="1091">IFERROR(IF(BZ457&lt;=Z457,BZ457/Z457,IF(BZ457&lt;Z457+AC457,1+(BZ457-Z457)/AC457,IF(BZ457&lt;=Z457+AC457+BG457,2+(BZ457-Z457-AC457)/BG457,BZ457*3/(Z457+AC457+BG457)))),0)</f>
        <v>0</v>
      </c>
      <c r="BW457" s="386">
        <f t="shared" ref="BW457:BW520" si="1092">IFERROR(IF(CA457&lt;=AC457,CA457/AC457,IF(CA457&lt;AC457+BG457,1+(CA457-AC457)/BG457,IF(CA457&lt;=AC457+BG457+BH457,2+(CA457-AC457-BG457)/BH457,CA457*3/(AC457+BG457+BH457)))),0)</f>
        <v>0</v>
      </c>
      <c r="BX457" s="3"/>
      <c r="BY457" s="387">
        <f t="shared" si="1084"/>
        <v>0</v>
      </c>
      <c r="BZ457" s="382">
        <f t="shared" ref="BZ457:BZ520" si="1093">BY457+CM457-W457</f>
        <v>0</v>
      </c>
      <c r="CA457" s="382">
        <f t="shared" ref="CA457:CA520" si="1094">BZ457+CN457-Z457</f>
        <v>0</v>
      </c>
      <c r="CB457" s="382">
        <f t="shared" ref="CB457:CB520" si="1095">CA457+CO457-AC457</f>
        <v>0</v>
      </c>
      <c r="CC457" s="382">
        <f t="shared" si="1043"/>
        <v>0</v>
      </c>
      <c r="CD457" s="382">
        <f t="shared" si="1044"/>
        <v>0</v>
      </c>
      <c r="CE457" s="382">
        <f t="shared" si="1045"/>
        <v>0</v>
      </c>
      <c r="CF457" s="382">
        <f t="shared" si="1046"/>
        <v>0</v>
      </c>
      <c r="CG457" s="382">
        <f t="shared" si="1047"/>
        <v>0</v>
      </c>
      <c r="CH457" s="382">
        <f t="shared" si="1048"/>
        <v>0</v>
      </c>
      <c r="CI457" s="382">
        <f t="shared" si="1049"/>
        <v>0</v>
      </c>
      <c r="CJ457" s="382">
        <f t="shared" si="1050"/>
        <v>0</v>
      </c>
      <c r="CK457" s="388">
        <f t="shared" si="1051"/>
        <v>0</v>
      </c>
      <c r="CL457" s="3"/>
      <c r="CM457" s="384">
        <f t="shared" si="1085"/>
        <v>0</v>
      </c>
      <c r="CN457" s="385">
        <f t="shared" ref="CN457:CN520" si="1096">Y457</f>
        <v>0</v>
      </c>
      <c r="CO457" s="385">
        <f t="shared" si="1038"/>
        <v>0</v>
      </c>
      <c r="CP457" s="385">
        <f t="shared" si="1072"/>
        <v>0</v>
      </c>
      <c r="CQ457" s="385">
        <f t="shared" si="1073"/>
        <v>0</v>
      </c>
      <c r="CR457" s="385">
        <f t="shared" si="1074"/>
        <v>0</v>
      </c>
      <c r="CS457" s="385">
        <f t="shared" si="1075"/>
        <v>0</v>
      </c>
      <c r="CT457" s="385">
        <f t="shared" si="1076"/>
        <v>0</v>
      </c>
      <c r="CU457" s="385">
        <f t="shared" si="1077"/>
        <v>0</v>
      </c>
      <c r="CV457" s="385">
        <f t="shared" si="1078"/>
        <v>0</v>
      </c>
      <c r="CW457" s="385">
        <f t="shared" si="1079"/>
        <v>0</v>
      </c>
      <c r="CX457" s="386">
        <f t="shared" si="1080"/>
        <v>0</v>
      </c>
      <c r="CY457" s="3"/>
      <c r="CZ457" s="586">
        <v>1844</v>
      </c>
      <c r="DA457" s="582">
        <v>1502</v>
      </c>
      <c r="DB457" s="391">
        <v>1468</v>
      </c>
      <c r="DC457" s="576">
        <v>1675</v>
      </c>
      <c r="DD457" s="389">
        <v>92</v>
      </c>
      <c r="DE457" s="390">
        <v>8</v>
      </c>
      <c r="DF457" s="390">
        <v>4</v>
      </c>
      <c r="DG457" s="390">
        <v>6</v>
      </c>
      <c r="DH457" s="390">
        <f t="shared" ref="DH457:DH520" si="1097">T457</f>
        <v>0</v>
      </c>
      <c r="DI457" s="390"/>
      <c r="DJ457" s="390"/>
      <c r="DK457" s="390"/>
      <c r="DL457" s="390"/>
      <c r="DM457" s="390"/>
      <c r="DN457" s="390"/>
      <c r="DO457" s="390"/>
      <c r="DP457" s="391">
        <f t="shared" ref="DP457:DP520" si="1098">SUM(DD457:DO457)</f>
        <v>110</v>
      </c>
      <c r="DQ457" s="376"/>
      <c r="DR457" s="376"/>
      <c r="DS457" s="385">
        <v>4</v>
      </c>
      <c r="DT457" s="385">
        <v>3</v>
      </c>
      <c r="DU457" s="385">
        <v>1367</v>
      </c>
      <c r="DV457" s="385" t="s">
        <v>2620</v>
      </c>
      <c r="DW457" s="385">
        <v>72</v>
      </c>
      <c r="DX457" s="385" t="s">
        <v>2704</v>
      </c>
      <c r="DY457" s="385">
        <v>0</v>
      </c>
      <c r="DZ457" s="14">
        <v>65197</v>
      </c>
      <c r="EA457" s="426"/>
      <c r="EB457" s="398">
        <v>17</v>
      </c>
      <c r="EC457" s="398" t="s">
        <v>1369</v>
      </c>
      <c r="ED457" s="398" t="s">
        <v>1370</v>
      </c>
      <c r="EF457" s="601" t="str">
        <f t="shared" ref="EF457:EF520" si="1099">IFERROR((U457/BC457)*30,"ok")</f>
        <v>ok</v>
      </c>
      <c r="EG457" s="597">
        <f t="shared" si="984"/>
        <v>0</v>
      </c>
      <c r="EI457" s="605">
        <f t="shared" si="1023"/>
        <v>0</v>
      </c>
    </row>
    <row r="458" spans="1:139" s="372" customFormat="1" ht="16.149999999999999" hidden="1" customHeight="1">
      <c r="A458" s="573" t="s">
        <v>1447</v>
      </c>
      <c r="B458" s="409" t="s">
        <v>848</v>
      </c>
      <c r="C458" s="410" t="s">
        <v>1300</v>
      </c>
      <c r="D458" s="394" t="s">
        <v>842</v>
      </c>
      <c r="E458" s="394" t="s">
        <v>469</v>
      </c>
      <c r="F458" s="394"/>
      <c r="G458" s="397">
        <v>91</v>
      </c>
      <c r="H458" s="394" t="s">
        <v>55</v>
      </c>
      <c r="I458" s="394" t="s">
        <v>844</v>
      </c>
      <c r="J458" s="394" t="s">
        <v>281</v>
      </c>
      <c r="K458" s="393"/>
      <c r="L458" s="393" t="s">
        <v>2130</v>
      </c>
      <c r="M458" s="396"/>
      <c r="N458" s="392">
        <v>43789</v>
      </c>
      <c r="O458" s="408">
        <v>3</v>
      </c>
      <c r="P458" s="14">
        <v>55635</v>
      </c>
      <c r="Q458" s="14">
        <v>55635</v>
      </c>
      <c r="R458" s="576">
        <v>1400</v>
      </c>
      <c r="S458" s="391">
        <v>25</v>
      </c>
      <c r="T458" s="382">
        <v>1</v>
      </c>
      <c r="U458" s="382">
        <v>0</v>
      </c>
      <c r="V458" s="423">
        <v>0</v>
      </c>
      <c r="W458" s="1882">
        <v>0</v>
      </c>
      <c r="X458" s="382">
        <f t="shared" si="986"/>
        <v>0</v>
      </c>
      <c r="Y458" s="423">
        <v>0</v>
      </c>
      <c r="Z458" s="1882">
        <v>0</v>
      </c>
      <c r="AA458" s="382">
        <f t="shared" si="1086"/>
        <v>0</v>
      </c>
      <c r="AB458" s="423">
        <v>0</v>
      </c>
      <c r="AC458" s="1882">
        <v>0</v>
      </c>
      <c r="AD458" s="569">
        <v>1.875</v>
      </c>
      <c r="AE458" s="569">
        <v>1.875</v>
      </c>
      <c r="AF458" s="382">
        <f t="shared" si="1054"/>
        <v>0</v>
      </c>
      <c r="AG458" s="382">
        <f t="shared" si="1055"/>
        <v>0</v>
      </c>
      <c r="AH458" s="382">
        <f t="shared" si="1056"/>
        <v>0</v>
      </c>
      <c r="AI458" s="382">
        <f t="shared" si="1057"/>
        <v>0</v>
      </c>
      <c r="AJ458" s="382">
        <f t="shared" si="1058"/>
        <v>0</v>
      </c>
      <c r="AK458" s="382">
        <f t="shared" si="1059"/>
        <v>0</v>
      </c>
      <c r="AL458" s="382">
        <f t="shared" si="1060"/>
        <v>0</v>
      </c>
      <c r="AM458" s="382">
        <f t="shared" si="1061"/>
        <v>0</v>
      </c>
      <c r="AN458" s="453">
        <f t="shared" si="1062"/>
        <v>0</v>
      </c>
      <c r="AO458" s="457">
        <f t="shared" si="1063"/>
        <v>0</v>
      </c>
      <c r="AP458" s="455">
        <f t="shared" si="1064"/>
        <v>0</v>
      </c>
      <c r="AQ458" s="383">
        <f t="shared" si="1065"/>
        <v>0</v>
      </c>
      <c r="AR458" s="383">
        <f t="shared" si="1066"/>
        <v>0</v>
      </c>
      <c r="AS458" s="383">
        <f t="shared" si="1067"/>
        <v>0</v>
      </c>
      <c r="AT458" s="383">
        <f t="shared" si="1068"/>
        <v>0</v>
      </c>
      <c r="AU458" s="383">
        <f t="shared" si="1069"/>
        <v>0</v>
      </c>
      <c r="AV458" s="383">
        <f t="shared" si="1070"/>
        <v>0</v>
      </c>
      <c r="AW458" s="383">
        <f t="shared" si="1071"/>
        <v>0</v>
      </c>
      <c r="AX458" s="383">
        <f t="shared" si="1087"/>
        <v>0</v>
      </c>
      <c r="AY458" s="383"/>
      <c r="AZ458" s="383">
        <f t="shared" si="985"/>
        <v>0</v>
      </c>
      <c r="BA458" s="382">
        <f t="shared" si="1088"/>
        <v>0</v>
      </c>
      <c r="BB458" s="423">
        <v>0</v>
      </c>
      <c r="BC458" s="506">
        <f t="shared" si="1081"/>
        <v>0</v>
      </c>
      <c r="BD458" s="382">
        <f t="shared" si="1082"/>
        <v>0</v>
      </c>
      <c r="BE458" s="453">
        <f t="shared" si="1083"/>
        <v>0</v>
      </c>
      <c r="BF458" s="382">
        <f t="shared" si="1089"/>
        <v>0</v>
      </c>
      <c r="BG458" s="1882">
        <v>0</v>
      </c>
      <c r="BH458" s="1882">
        <v>0</v>
      </c>
      <c r="BI458" s="1882">
        <v>0</v>
      </c>
      <c r="BJ458" s="1882">
        <v>0</v>
      </c>
      <c r="BK458" s="1882">
        <v>0</v>
      </c>
      <c r="BL458" s="1882">
        <v>0</v>
      </c>
      <c r="BM458" s="1882">
        <v>0</v>
      </c>
      <c r="BN458" s="1882">
        <v>0</v>
      </c>
      <c r="BO458" s="1882">
        <v>0</v>
      </c>
      <c r="BP458" s="1882">
        <v>0</v>
      </c>
      <c r="BQ458" s="1882">
        <v>0</v>
      </c>
      <c r="BR458" s="1882">
        <v>0</v>
      </c>
      <c r="BS458" s="1882">
        <v>0</v>
      </c>
      <c r="BT458" s="13"/>
      <c r="BU458" s="384">
        <f t="shared" si="1090"/>
        <v>0</v>
      </c>
      <c r="BV458" s="385">
        <f t="shared" si="1091"/>
        <v>0</v>
      </c>
      <c r="BW458" s="386">
        <f t="shared" si="1092"/>
        <v>0</v>
      </c>
      <c r="BX458" s="3"/>
      <c r="BY458" s="387">
        <f t="shared" si="1084"/>
        <v>0</v>
      </c>
      <c r="BZ458" s="382">
        <f t="shared" si="1093"/>
        <v>0</v>
      </c>
      <c r="CA458" s="382">
        <f t="shared" si="1094"/>
        <v>0</v>
      </c>
      <c r="CB458" s="382">
        <f t="shared" si="1095"/>
        <v>0</v>
      </c>
      <c r="CC458" s="382">
        <f t="shared" si="1043"/>
        <v>0</v>
      </c>
      <c r="CD458" s="382">
        <f t="shared" si="1044"/>
        <v>0</v>
      </c>
      <c r="CE458" s="382">
        <f t="shared" si="1045"/>
        <v>0</v>
      </c>
      <c r="CF458" s="382">
        <f t="shared" si="1046"/>
        <v>0</v>
      </c>
      <c r="CG458" s="382">
        <f t="shared" si="1047"/>
        <v>0</v>
      </c>
      <c r="CH458" s="382">
        <f t="shared" si="1048"/>
        <v>0</v>
      </c>
      <c r="CI458" s="382">
        <f t="shared" si="1049"/>
        <v>0</v>
      </c>
      <c r="CJ458" s="382">
        <f t="shared" si="1050"/>
        <v>0</v>
      </c>
      <c r="CK458" s="388">
        <f t="shared" si="1051"/>
        <v>0</v>
      </c>
      <c r="CL458" s="3"/>
      <c r="CM458" s="384">
        <f t="shared" si="1085"/>
        <v>0</v>
      </c>
      <c r="CN458" s="385">
        <f t="shared" si="1096"/>
        <v>0</v>
      </c>
      <c r="CO458" s="385">
        <f t="shared" si="1038"/>
        <v>0</v>
      </c>
      <c r="CP458" s="385">
        <f t="shared" si="1072"/>
        <v>0</v>
      </c>
      <c r="CQ458" s="385">
        <f t="shared" si="1073"/>
        <v>0</v>
      </c>
      <c r="CR458" s="385">
        <f t="shared" si="1074"/>
        <v>0</v>
      </c>
      <c r="CS458" s="385">
        <f t="shared" si="1075"/>
        <v>0</v>
      </c>
      <c r="CT458" s="385">
        <f t="shared" si="1076"/>
        <v>0</v>
      </c>
      <c r="CU458" s="385">
        <f t="shared" si="1077"/>
        <v>0</v>
      </c>
      <c r="CV458" s="385">
        <f t="shared" si="1078"/>
        <v>0</v>
      </c>
      <c r="CW458" s="385">
        <f t="shared" si="1079"/>
        <v>0</v>
      </c>
      <c r="CX458" s="386">
        <f t="shared" si="1080"/>
        <v>0</v>
      </c>
      <c r="CY458" s="3"/>
      <c r="CZ458" s="586">
        <v>1554</v>
      </c>
      <c r="DA458" s="582">
        <v>1073</v>
      </c>
      <c r="DB458" s="391">
        <v>1365</v>
      </c>
      <c r="DC458" s="576">
        <v>1400</v>
      </c>
      <c r="DD458" s="389">
        <v>12</v>
      </c>
      <c r="DE458" s="390">
        <v>6</v>
      </c>
      <c r="DF458" s="390">
        <v>6</v>
      </c>
      <c r="DG458" s="390">
        <v>0</v>
      </c>
      <c r="DH458" s="390">
        <f t="shared" si="1097"/>
        <v>1</v>
      </c>
      <c r="DI458" s="390"/>
      <c r="DJ458" s="390"/>
      <c r="DK458" s="390"/>
      <c r="DL458" s="390"/>
      <c r="DM458" s="390"/>
      <c r="DN458" s="390"/>
      <c r="DO458" s="390"/>
      <c r="DP458" s="391">
        <f t="shared" si="1098"/>
        <v>25</v>
      </c>
      <c r="DQ458" s="376"/>
      <c r="DR458" s="376"/>
      <c r="DS458" s="385">
        <v>4</v>
      </c>
      <c r="DT458" s="385">
        <v>3</v>
      </c>
      <c r="DU458" s="385">
        <v>1369</v>
      </c>
      <c r="DV458" s="385" t="s">
        <v>2620</v>
      </c>
      <c r="DW458" s="385">
        <v>71</v>
      </c>
      <c r="DX458" s="385" t="s">
        <v>2703</v>
      </c>
      <c r="DY458" s="385">
        <v>0</v>
      </c>
      <c r="DZ458" s="14">
        <v>55635</v>
      </c>
      <c r="EA458" s="426"/>
      <c r="EB458" s="398">
        <v>16</v>
      </c>
      <c r="EC458" s="398" t="s">
        <v>1376</v>
      </c>
      <c r="ED458" s="398" t="s">
        <v>1374</v>
      </c>
      <c r="EF458" s="601" t="str">
        <f t="shared" si="1099"/>
        <v>ok</v>
      </c>
      <c r="EG458" s="597">
        <f t="shared" ref="EG458:EG521" si="1100">BC458</f>
        <v>0</v>
      </c>
      <c r="EI458" s="605">
        <f t="shared" si="1023"/>
        <v>1</v>
      </c>
    </row>
    <row r="459" spans="1:139" s="372" customFormat="1" ht="16.149999999999999" hidden="1" customHeight="1">
      <c r="A459" s="573" t="s">
        <v>1246</v>
      </c>
      <c r="B459" s="409" t="s">
        <v>850</v>
      </c>
      <c r="C459" s="410" t="s">
        <v>850</v>
      </c>
      <c r="D459" s="394" t="s">
        <v>842</v>
      </c>
      <c r="E459" s="394" t="s">
        <v>471</v>
      </c>
      <c r="F459" s="394"/>
      <c r="G459" s="397">
        <v>95</v>
      </c>
      <c r="H459" s="394" t="s">
        <v>55</v>
      </c>
      <c r="I459" s="394" t="s">
        <v>844</v>
      </c>
      <c r="J459" s="394" t="s">
        <v>281</v>
      </c>
      <c r="K459" s="393"/>
      <c r="L459" s="393" t="s">
        <v>2130</v>
      </c>
      <c r="M459" s="396"/>
      <c r="N459" s="392">
        <v>43789</v>
      </c>
      <c r="O459" s="408">
        <v>3</v>
      </c>
      <c r="P459" s="14">
        <v>68340</v>
      </c>
      <c r="Q459" s="14">
        <v>68340</v>
      </c>
      <c r="R459" s="576">
        <v>754</v>
      </c>
      <c r="S459" s="391">
        <v>253</v>
      </c>
      <c r="T459" s="382">
        <v>0</v>
      </c>
      <c r="U459" s="382">
        <v>1</v>
      </c>
      <c r="V459" s="423">
        <v>0</v>
      </c>
      <c r="W459" s="1882"/>
      <c r="X459" s="382">
        <f t="shared" si="986"/>
        <v>1</v>
      </c>
      <c r="Y459" s="423">
        <v>0</v>
      </c>
      <c r="Z459" s="1882">
        <v>0</v>
      </c>
      <c r="AA459" s="382">
        <f t="shared" si="1086"/>
        <v>1</v>
      </c>
      <c r="AB459" s="423">
        <v>0</v>
      </c>
      <c r="AC459" s="1882">
        <v>0</v>
      </c>
      <c r="AD459" s="569">
        <v>1.875</v>
      </c>
      <c r="AE459" s="569">
        <v>1.875</v>
      </c>
      <c r="AF459" s="382">
        <f t="shared" si="1054"/>
        <v>0</v>
      </c>
      <c r="AG459" s="382">
        <f t="shared" si="1055"/>
        <v>0</v>
      </c>
      <c r="AH459" s="382">
        <f t="shared" si="1056"/>
        <v>0</v>
      </c>
      <c r="AI459" s="382">
        <f t="shared" si="1057"/>
        <v>0</v>
      </c>
      <c r="AJ459" s="382">
        <f t="shared" si="1058"/>
        <v>0</v>
      </c>
      <c r="AK459" s="382">
        <f t="shared" si="1059"/>
        <v>0</v>
      </c>
      <c r="AL459" s="382">
        <f t="shared" si="1060"/>
        <v>0</v>
      </c>
      <c r="AM459" s="382">
        <f t="shared" si="1061"/>
        <v>0</v>
      </c>
      <c r="AN459" s="453">
        <f t="shared" si="1062"/>
        <v>0</v>
      </c>
      <c r="AO459" s="457">
        <f t="shared" si="1063"/>
        <v>0</v>
      </c>
      <c r="AP459" s="455">
        <f t="shared" si="1064"/>
        <v>0</v>
      </c>
      <c r="AQ459" s="383">
        <f t="shared" si="1065"/>
        <v>0</v>
      </c>
      <c r="AR459" s="383">
        <f t="shared" si="1066"/>
        <v>0</v>
      </c>
      <c r="AS459" s="383">
        <f t="shared" si="1067"/>
        <v>0</v>
      </c>
      <c r="AT459" s="383">
        <f t="shared" si="1068"/>
        <v>0</v>
      </c>
      <c r="AU459" s="383">
        <f t="shared" si="1069"/>
        <v>0</v>
      </c>
      <c r="AV459" s="383">
        <f t="shared" si="1070"/>
        <v>0</v>
      </c>
      <c r="AW459" s="383">
        <f t="shared" si="1071"/>
        <v>0</v>
      </c>
      <c r="AX459" s="383">
        <f t="shared" si="1087"/>
        <v>1</v>
      </c>
      <c r="AY459" s="383"/>
      <c r="AZ459" s="383">
        <f t="shared" si="985"/>
        <v>0</v>
      </c>
      <c r="BA459" s="382">
        <f t="shared" si="1088"/>
        <v>1</v>
      </c>
      <c r="BB459" s="423">
        <v>0</v>
      </c>
      <c r="BC459" s="506">
        <f t="shared" si="1081"/>
        <v>0</v>
      </c>
      <c r="BD459" s="382">
        <f t="shared" si="1082"/>
        <v>0</v>
      </c>
      <c r="BE459" s="453">
        <f t="shared" si="1083"/>
        <v>0</v>
      </c>
      <c r="BF459" s="382">
        <f t="shared" si="1089"/>
        <v>0</v>
      </c>
      <c r="BG459" s="1882">
        <v>1</v>
      </c>
      <c r="BH459" s="1882">
        <v>0</v>
      </c>
      <c r="BI459" s="1882">
        <v>0</v>
      </c>
      <c r="BJ459" s="1882">
        <v>0</v>
      </c>
      <c r="BK459" s="1882">
        <v>0</v>
      </c>
      <c r="BL459" s="1882">
        <v>0</v>
      </c>
      <c r="BM459" s="1882">
        <v>0</v>
      </c>
      <c r="BN459" s="1882">
        <v>0</v>
      </c>
      <c r="BO459" s="1882">
        <v>0</v>
      </c>
      <c r="BP459" s="1882">
        <v>0</v>
      </c>
      <c r="BQ459" s="1882">
        <v>0</v>
      </c>
      <c r="BR459" s="1882">
        <v>0</v>
      </c>
      <c r="BS459" s="1882">
        <v>0</v>
      </c>
      <c r="BT459" s="13"/>
      <c r="BU459" s="384">
        <f t="shared" si="1090"/>
        <v>0</v>
      </c>
      <c r="BV459" s="385">
        <f t="shared" si="1091"/>
        <v>3</v>
      </c>
      <c r="BW459" s="386">
        <f t="shared" si="1092"/>
        <v>0</v>
      </c>
      <c r="BX459" s="3"/>
      <c r="BY459" s="387">
        <f t="shared" si="1084"/>
        <v>1</v>
      </c>
      <c r="BZ459" s="382">
        <f t="shared" si="1093"/>
        <v>1</v>
      </c>
      <c r="CA459" s="382">
        <f t="shared" si="1094"/>
        <v>1</v>
      </c>
      <c r="CB459" s="382">
        <f t="shared" si="1095"/>
        <v>1</v>
      </c>
      <c r="CC459" s="382">
        <f t="shared" si="1043"/>
        <v>0</v>
      </c>
      <c r="CD459" s="382">
        <f t="shared" si="1044"/>
        <v>0</v>
      </c>
      <c r="CE459" s="382">
        <f t="shared" si="1045"/>
        <v>0</v>
      </c>
      <c r="CF459" s="382">
        <f t="shared" si="1046"/>
        <v>0</v>
      </c>
      <c r="CG459" s="382">
        <f t="shared" si="1047"/>
        <v>0</v>
      </c>
      <c r="CH459" s="382">
        <f t="shared" si="1048"/>
        <v>0</v>
      </c>
      <c r="CI459" s="382">
        <f t="shared" si="1049"/>
        <v>0</v>
      </c>
      <c r="CJ459" s="382">
        <f t="shared" si="1050"/>
        <v>0</v>
      </c>
      <c r="CK459" s="388">
        <f t="shared" si="1051"/>
        <v>0</v>
      </c>
      <c r="CL459" s="3"/>
      <c r="CM459" s="384">
        <f t="shared" si="1085"/>
        <v>0</v>
      </c>
      <c r="CN459" s="385">
        <f t="shared" si="1096"/>
        <v>0</v>
      </c>
      <c r="CO459" s="385">
        <f t="shared" si="1038"/>
        <v>0</v>
      </c>
      <c r="CP459" s="385">
        <f t="shared" si="1072"/>
        <v>0</v>
      </c>
      <c r="CQ459" s="385">
        <f t="shared" si="1073"/>
        <v>0</v>
      </c>
      <c r="CR459" s="385">
        <f t="shared" si="1074"/>
        <v>0</v>
      </c>
      <c r="CS459" s="385">
        <f t="shared" si="1075"/>
        <v>0</v>
      </c>
      <c r="CT459" s="385">
        <f t="shared" si="1076"/>
        <v>0</v>
      </c>
      <c r="CU459" s="385">
        <f t="shared" si="1077"/>
        <v>0</v>
      </c>
      <c r="CV459" s="385">
        <f t="shared" si="1078"/>
        <v>0</v>
      </c>
      <c r="CW459" s="385">
        <f t="shared" si="1079"/>
        <v>0</v>
      </c>
      <c r="CX459" s="386">
        <f t="shared" si="1080"/>
        <v>0</v>
      </c>
      <c r="CY459" s="3"/>
      <c r="CZ459" s="586">
        <v>1883</v>
      </c>
      <c r="DA459" s="582">
        <v>1243</v>
      </c>
      <c r="DB459" s="391">
        <v>1102</v>
      </c>
      <c r="DC459" s="576">
        <v>754</v>
      </c>
      <c r="DD459" s="389">
        <v>31</v>
      </c>
      <c r="DE459" s="390">
        <v>26</v>
      </c>
      <c r="DF459" s="390">
        <v>196</v>
      </c>
      <c r="DG459" s="390">
        <v>0</v>
      </c>
      <c r="DH459" s="390">
        <f t="shared" si="1097"/>
        <v>0</v>
      </c>
      <c r="DI459" s="390"/>
      <c r="DJ459" s="390"/>
      <c r="DK459" s="390"/>
      <c r="DL459" s="390"/>
      <c r="DM459" s="390"/>
      <c r="DN459" s="390"/>
      <c r="DO459" s="390"/>
      <c r="DP459" s="391">
        <f t="shared" si="1098"/>
        <v>253</v>
      </c>
      <c r="DQ459" s="376"/>
      <c r="DR459" s="376"/>
      <c r="DS459" s="385">
        <v>4</v>
      </c>
      <c r="DT459" s="385">
        <v>3</v>
      </c>
      <c r="DU459" s="385">
        <v>1371</v>
      </c>
      <c r="DV459" s="385" t="s">
        <v>2620</v>
      </c>
      <c r="DW459" s="385">
        <v>72</v>
      </c>
      <c r="DX459" s="385" t="s">
        <v>2704</v>
      </c>
      <c r="DY459" s="385">
        <v>0</v>
      </c>
      <c r="DZ459" s="14">
        <v>68340</v>
      </c>
      <c r="EA459" s="426"/>
      <c r="EB459" s="398">
        <v>17</v>
      </c>
      <c r="EC459" s="398" t="s">
        <v>1369</v>
      </c>
      <c r="ED459" s="398" t="s">
        <v>1370</v>
      </c>
      <c r="EF459" s="601" t="str">
        <f t="shared" si="1099"/>
        <v>ok</v>
      </c>
      <c r="EG459" s="597">
        <f t="shared" si="1100"/>
        <v>0</v>
      </c>
      <c r="EI459" s="605">
        <f t="shared" si="1023"/>
        <v>1</v>
      </c>
    </row>
    <row r="460" spans="1:139" s="372" customFormat="1" ht="16.149999999999999" hidden="1" customHeight="1">
      <c r="A460" s="573" t="s">
        <v>1447</v>
      </c>
      <c r="B460" s="409" t="s">
        <v>851</v>
      </c>
      <c r="C460" s="410" t="s">
        <v>851</v>
      </c>
      <c r="D460" s="394" t="s">
        <v>842</v>
      </c>
      <c r="E460" s="394" t="s">
        <v>553</v>
      </c>
      <c r="F460" s="394"/>
      <c r="G460" s="397">
        <v>97</v>
      </c>
      <c r="H460" s="394" t="s">
        <v>55</v>
      </c>
      <c r="I460" s="394" t="s">
        <v>844</v>
      </c>
      <c r="J460" s="394" t="s">
        <v>281</v>
      </c>
      <c r="K460" s="393"/>
      <c r="L460" s="393" t="s">
        <v>2130</v>
      </c>
      <c r="M460" s="396"/>
      <c r="N460" s="392">
        <v>43789</v>
      </c>
      <c r="O460" s="408">
        <v>3</v>
      </c>
      <c r="P460" s="14">
        <v>59915</v>
      </c>
      <c r="Q460" s="14">
        <v>59915</v>
      </c>
      <c r="R460" s="576">
        <v>298</v>
      </c>
      <c r="S460" s="391">
        <v>14</v>
      </c>
      <c r="T460" s="382">
        <v>0</v>
      </c>
      <c r="U460" s="382">
        <v>75</v>
      </c>
      <c r="V460" s="423">
        <v>0</v>
      </c>
      <c r="W460" s="1882">
        <v>0</v>
      </c>
      <c r="X460" s="382">
        <f t="shared" si="986"/>
        <v>75</v>
      </c>
      <c r="Y460" s="423">
        <v>0</v>
      </c>
      <c r="Z460" s="1882">
        <v>0</v>
      </c>
      <c r="AA460" s="382">
        <f t="shared" si="1086"/>
        <v>75</v>
      </c>
      <c r="AB460" s="423">
        <v>0</v>
      </c>
      <c r="AC460" s="1882">
        <v>0</v>
      </c>
      <c r="AD460" s="569">
        <v>1.875</v>
      </c>
      <c r="AE460" s="569">
        <v>1.875</v>
      </c>
      <c r="AF460" s="382">
        <f t="shared" si="1054"/>
        <v>42.5</v>
      </c>
      <c r="AG460" s="382">
        <f t="shared" si="1055"/>
        <v>20</v>
      </c>
      <c r="AH460" s="382">
        <f t="shared" si="1056"/>
        <v>0</v>
      </c>
      <c r="AI460" s="382">
        <f t="shared" si="1057"/>
        <v>0</v>
      </c>
      <c r="AJ460" s="382">
        <f t="shared" si="1058"/>
        <v>0</v>
      </c>
      <c r="AK460" s="382">
        <f t="shared" si="1059"/>
        <v>0</v>
      </c>
      <c r="AL460" s="382">
        <f t="shared" si="1060"/>
        <v>0</v>
      </c>
      <c r="AM460" s="382">
        <f t="shared" si="1061"/>
        <v>0</v>
      </c>
      <c r="AN460" s="453">
        <f t="shared" si="1062"/>
        <v>0</v>
      </c>
      <c r="AO460" s="457">
        <f t="shared" si="1063"/>
        <v>0</v>
      </c>
      <c r="AP460" s="455">
        <f t="shared" si="1064"/>
        <v>0</v>
      </c>
      <c r="AQ460" s="383">
        <f t="shared" si="1065"/>
        <v>0</v>
      </c>
      <c r="AR460" s="383">
        <f t="shared" si="1066"/>
        <v>0</v>
      </c>
      <c r="AS460" s="383">
        <f t="shared" si="1067"/>
        <v>0</v>
      </c>
      <c r="AT460" s="383">
        <f t="shared" si="1068"/>
        <v>0</v>
      </c>
      <c r="AU460" s="383">
        <f t="shared" si="1069"/>
        <v>0</v>
      </c>
      <c r="AV460" s="383">
        <f t="shared" si="1070"/>
        <v>0</v>
      </c>
      <c r="AW460" s="383">
        <f t="shared" si="1071"/>
        <v>0</v>
      </c>
      <c r="AX460" s="383">
        <f t="shared" si="1087"/>
        <v>75</v>
      </c>
      <c r="AY460" s="383"/>
      <c r="AZ460" s="383">
        <f t="shared" ref="AZ460:AZ523" si="1101">AO460-AY460</f>
        <v>0</v>
      </c>
      <c r="BA460" s="382">
        <f t="shared" si="1088"/>
        <v>75</v>
      </c>
      <c r="BB460" s="423">
        <v>0</v>
      </c>
      <c r="BC460" s="506">
        <f t="shared" si="1081"/>
        <v>0</v>
      </c>
      <c r="BD460" s="382">
        <f t="shared" si="1082"/>
        <v>0</v>
      </c>
      <c r="BE460" s="453">
        <f t="shared" si="1083"/>
        <v>0</v>
      </c>
      <c r="BF460" s="382">
        <f t="shared" si="1089"/>
        <v>0</v>
      </c>
      <c r="BG460" s="1882">
        <v>30</v>
      </c>
      <c r="BH460" s="1882">
        <v>25</v>
      </c>
      <c r="BI460" s="1882">
        <v>20</v>
      </c>
      <c r="BJ460" s="1882"/>
      <c r="BK460" s="1882">
        <v>0</v>
      </c>
      <c r="BL460" s="1882">
        <v>0</v>
      </c>
      <c r="BM460" s="1882">
        <v>0</v>
      </c>
      <c r="BN460" s="1882">
        <v>0</v>
      </c>
      <c r="BO460" s="1882">
        <v>0</v>
      </c>
      <c r="BP460" s="1882">
        <v>0</v>
      </c>
      <c r="BQ460" s="1882">
        <v>0</v>
      </c>
      <c r="BR460" s="1882">
        <v>0</v>
      </c>
      <c r="BS460" s="1882">
        <v>0</v>
      </c>
      <c r="BT460" s="13"/>
      <c r="BU460" s="384">
        <f t="shared" si="1090"/>
        <v>0</v>
      </c>
      <c r="BV460" s="385">
        <f t="shared" si="1091"/>
        <v>7.5</v>
      </c>
      <c r="BW460" s="386">
        <f t="shared" si="1092"/>
        <v>4.0909090909090908</v>
      </c>
      <c r="BX460" s="3"/>
      <c r="BY460" s="387">
        <f t="shared" si="1084"/>
        <v>75</v>
      </c>
      <c r="BZ460" s="382">
        <f t="shared" si="1093"/>
        <v>75</v>
      </c>
      <c r="CA460" s="382">
        <f t="shared" si="1094"/>
        <v>75</v>
      </c>
      <c r="CB460" s="382">
        <f t="shared" si="1095"/>
        <v>75</v>
      </c>
      <c r="CC460" s="382">
        <f t="shared" si="1043"/>
        <v>45</v>
      </c>
      <c r="CD460" s="382">
        <f t="shared" si="1044"/>
        <v>20</v>
      </c>
      <c r="CE460" s="382">
        <f t="shared" si="1045"/>
        <v>0</v>
      </c>
      <c r="CF460" s="382">
        <f t="shared" si="1046"/>
        <v>0</v>
      </c>
      <c r="CG460" s="382">
        <f t="shared" si="1047"/>
        <v>0</v>
      </c>
      <c r="CH460" s="382">
        <f t="shared" si="1048"/>
        <v>0</v>
      </c>
      <c r="CI460" s="382">
        <f t="shared" si="1049"/>
        <v>0</v>
      </c>
      <c r="CJ460" s="382">
        <f t="shared" si="1050"/>
        <v>0</v>
      </c>
      <c r="CK460" s="388">
        <f t="shared" si="1051"/>
        <v>0</v>
      </c>
      <c r="CL460" s="3"/>
      <c r="CM460" s="384">
        <f t="shared" si="1085"/>
        <v>0</v>
      </c>
      <c r="CN460" s="385">
        <f t="shared" si="1096"/>
        <v>0</v>
      </c>
      <c r="CO460" s="385">
        <f t="shared" si="1038"/>
        <v>0</v>
      </c>
      <c r="CP460" s="385">
        <f t="shared" si="1072"/>
        <v>0</v>
      </c>
      <c r="CQ460" s="385">
        <f t="shared" si="1073"/>
        <v>0</v>
      </c>
      <c r="CR460" s="385">
        <f t="shared" si="1074"/>
        <v>0</v>
      </c>
      <c r="CS460" s="385">
        <f t="shared" si="1075"/>
        <v>0</v>
      </c>
      <c r="CT460" s="385">
        <f t="shared" si="1076"/>
        <v>0</v>
      </c>
      <c r="CU460" s="385">
        <f t="shared" si="1077"/>
        <v>0</v>
      </c>
      <c r="CV460" s="385">
        <f t="shared" si="1078"/>
        <v>0</v>
      </c>
      <c r="CW460" s="385">
        <f t="shared" si="1079"/>
        <v>0</v>
      </c>
      <c r="CX460" s="386">
        <f t="shared" si="1080"/>
        <v>0</v>
      </c>
      <c r="CY460" s="3"/>
      <c r="CZ460" s="586">
        <v>287</v>
      </c>
      <c r="DA460" s="582">
        <v>258</v>
      </c>
      <c r="DB460" s="391">
        <v>228</v>
      </c>
      <c r="DC460" s="576">
        <v>298</v>
      </c>
      <c r="DD460" s="389">
        <v>8</v>
      </c>
      <c r="DE460" s="390">
        <v>0</v>
      </c>
      <c r="DF460" s="390">
        <v>0</v>
      </c>
      <c r="DG460" s="390">
        <v>6</v>
      </c>
      <c r="DH460" s="390">
        <f t="shared" si="1097"/>
        <v>0</v>
      </c>
      <c r="DI460" s="390"/>
      <c r="DJ460" s="390"/>
      <c r="DK460" s="390"/>
      <c r="DL460" s="390"/>
      <c r="DM460" s="390"/>
      <c r="DN460" s="390"/>
      <c r="DO460" s="390"/>
      <c r="DP460" s="391">
        <f t="shared" si="1098"/>
        <v>14</v>
      </c>
      <c r="DQ460" s="376"/>
      <c r="DR460" s="376"/>
      <c r="DS460" s="385">
        <v>4</v>
      </c>
      <c r="DT460" s="385">
        <v>3</v>
      </c>
      <c r="DU460" s="385">
        <v>1393</v>
      </c>
      <c r="DV460" s="385" t="s">
        <v>2620</v>
      </c>
      <c r="DW460" s="385">
        <v>72</v>
      </c>
      <c r="DX460" s="385" t="s">
        <v>2704</v>
      </c>
      <c r="DY460" s="385">
        <v>0</v>
      </c>
      <c r="DZ460" s="14">
        <v>59915</v>
      </c>
      <c r="EA460" s="426"/>
      <c r="EB460" s="398">
        <v>16</v>
      </c>
      <c r="EC460" s="398" t="s">
        <v>1376</v>
      </c>
      <c r="ED460" s="398" t="s">
        <v>1374</v>
      </c>
      <c r="EF460" s="601" t="str">
        <f t="shared" si="1099"/>
        <v>ok</v>
      </c>
      <c r="EG460" s="597">
        <f t="shared" si="1100"/>
        <v>0</v>
      </c>
      <c r="EI460" s="605">
        <f t="shared" si="1023"/>
        <v>75</v>
      </c>
    </row>
    <row r="461" spans="1:139" s="372" customFormat="1" ht="16.149999999999999" hidden="1" customHeight="1">
      <c r="A461" s="573" t="s">
        <v>1246</v>
      </c>
      <c r="B461" s="409" t="s">
        <v>856</v>
      </c>
      <c r="C461" s="410" t="s">
        <v>856</v>
      </c>
      <c r="D461" s="394" t="s">
        <v>842</v>
      </c>
      <c r="E461" s="394" t="s">
        <v>475</v>
      </c>
      <c r="F461" s="394"/>
      <c r="G461" s="397">
        <v>94</v>
      </c>
      <c r="H461" s="394" t="s">
        <v>55</v>
      </c>
      <c r="I461" s="394" t="s">
        <v>844</v>
      </c>
      <c r="J461" s="394" t="s">
        <v>281</v>
      </c>
      <c r="K461" s="393"/>
      <c r="L461" s="393" t="s">
        <v>2130</v>
      </c>
      <c r="M461" s="396"/>
      <c r="N461" s="392">
        <v>43789</v>
      </c>
      <c r="O461" s="408">
        <v>3</v>
      </c>
      <c r="P461" s="14">
        <v>73288</v>
      </c>
      <c r="Q461" s="14">
        <v>73288</v>
      </c>
      <c r="R461" s="576">
        <v>1979</v>
      </c>
      <c r="S461" s="391">
        <v>176</v>
      </c>
      <c r="T461" s="382">
        <v>0</v>
      </c>
      <c r="U461" s="382">
        <v>1</v>
      </c>
      <c r="V461" s="423">
        <v>0</v>
      </c>
      <c r="W461" s="1882"/>
      <c r="X461" s="382">
        <f t="shared" ref="X461:X524" si="1102">U461+V461-W461</f>
        <v>1</v>
      </c>
      <c r="Y461" s="423">
        <v>0</v>
      </c>
      <c r="Z461" s="1882">
        <v>0</v>
      </c>
      <c r="AA461" s="382">
        <f t="shared" si="1086"/>
        <v>1</v>
      </c>
      <c r="AB461" s="423">
        <v>0</v>
      </c>
      <c r="AC461" s="1882">
        <v>0</v>
      </c>
      <c r="AD461" s="569">
        <v>1.875</v>
      </c>
      <c r="AE461" s="569">
        <v>1.875</v>
      </c>
      <c r="AF461" s="382">
        <f t="shared" si="1054"/>
        <v>1</v>
      </c>
      <c r="AG461" s="382">
        <f t="shared" si="1055"/>
        <v>0</v>
      </c>
      <c r="AH461" s="382">
        <f t="shared" si="1056"/>
        <v>0</v>
      </c>
      <c r="AI461" s="382">
        <f t="shared" si="1057"/>
        <v>0</v>
      </c>
      <c r="AJ461" s="382">
        <f t="shared" si="1058"/>
        <v>0</v>
      </c>
      <c r="AK461" s="382">
        <f t="shared" si="1059"/>
        <v>0</v>
      </c>
      <c r="AL461" s="382">
        <f t="shared" si="1060"/>
        <v>0</v>
      </c>
      <c r="AM461" s="382">
        <f t="shared" si="1061"/>
        <v>0</v>
      </c>
      <c r="AN461" s="453">
        <f t="shared" si="1062"/>
        <v>0</v>
      </c>
      <c r="AO461" s="457">
        <f t="shared" si="1063"/>
        <v>0</v>
      </c>
      <c r="AP461" s="455">
        <f t="shared" si="1064"/>
        <v>0</v>
      </c>
      <c r="AQ461" s="383">
        <f t="shared" si="1065"/>
        <v>0</v>
      </c>
      <c r="AR461" s="383">
        <f t="shared" si="1066"/>
        <v>0</v>
      </c>
      <c r="AS461" s="383">
        <f t="shared" si="1067"/>
        <v>0</v>
      </c>
      <c r="AT461" s="383">
        <f t="shared" si="1068"/>
        <v>0</v>
      </c>
      <c r="AU461" s="383">
        <f t="shared" si="1069"/>
        <v>0</v>
      </c>
      <c r="AV461" s="383">
        <f t="shared" si="1070"/>
        <v>0</v>
      </c>
      <c r="AW461" s="383">
        <f t="shared" si="1071"/>
        <v>0</v>
      </c>
      <c r="AX461" s="383">
        <f t="shared" si="1087"/>
        <v>1</v>
      </c>
      <c r="AY461" s="383"/>
      <c r="AZ461" s="383">
        <f t="shared" si="1101"/>
        <v>0</v>
      </c>
      <c r="BA461" s="382">
        <f t="shared" si="1088"/>
        <v>1</v>
      </c>
      <c r="BB461" s="423">
        <v>0</v>
      </c>
      <c r="BC461" s="506">
        <f t="shared" si="1081"/>
        <v>0</v>
      </c>
      <c r="BD461" s="382">
        <f t="shared" si="1082"/>
        <v>0</v>
      </c>
      <c r="BE461" s="453">
        <f t="shared" si="1083"/>
        <v>0</v>
      </c>
      <c r="BF461" s="382">
        <f t="shared" si="1089"/>
        <v>0</v>
      </c>
      <c r="BG461" s="1882">
        <v>0</v>
      </c>
      <c r="BH461" s="1882">
        <v>1</v>
      </c>
      <c r="BI461" s="1882"/>
      <c r="BJ461" s="1882"/>
      <c r="BK461" s="1882">
        <v>0</v>
      </c>
      <c r="BL461" s="1882">
        <v>0</v>
      </c>
      <c r="BM461" s="1882">
        <v>0</v>
      </c>
      <c r="BN461" s="1882">
        <v>0</v>
      </c>
      <c r="BO461" s="1882">
        <v>0</v>
      </c>
      <c r="BP461" s="1882">
        <v>0</v>
      </c>
      <c r="BQ461" s="1882">
        <v>0</v>
      </c>
      <c r="BR461" s="1882">
        <v>0</v>
      </c>
      <c r="BS461" s="1882">
        <v>0</v>
      </c>
      <c r="BT461" s="13"/>
      <c r="BU461" s="384">
        <f t="shared" si="1090"/>
        <v>0</v>
      </c>
      <c r="BV461" s="385">
        <f t="shared" si="1091"/>
        <v>0</v>
      </c>
      <c r="BW461" s="386">
        <f t="shared" si="1092"/>
        <v>3</v>
      </c>
      <c r="BX461" s="3"/>
      <c r="BY461" s="387">
        <f t="shared" si="1084"/>
        <v>1</v>
      </c>
      <c r="BZ461" s="382">
        <f t="shared" si="1093"/>
        <v>1</v>
      </c>
      <c r="CA461" s="382">
        <f t="shared" si="1094"/>
        <v>1</v>
      </c>
      <c r="CB461" s="382">
        <f t="shared" si="1095"/>
        <v>1</v>
      </c>
      <c r="CC461" s="382">
        <f t="shared" si="1043"/>
        <v>1</v>
      </c>
      <c r="CD461" s="382">
        <f t="shared" si="1044"/>
        <v>0</v>
      </c>
      <c r="CE461" s="382">
        <f t="shared" si="1045"/>
        <v>0</v>
      </c>
      <c r="CF461" s="382">
        <f t="shared" si="1046"/>
        <v>0</v>
      </c>
      <c r="CG461" s="382">
        <f t="shared" si="1047"/>
        <v>0</v>
      </c>
      <c r="CH461" s="382">
        <f t="shared" si="1048"/>
        <v>0</v>
      </c>
      <c r="CI461" s="382">
        <f t="shared" si="1049"/>
        <v>0</v>
      </c>
      <c r="CJ461" s="382">
        <f t="shared" si="1050"/>
        <v>0</v>
      </c>
      <c r="CK461" s="388">
        <f t="shared" si="1051"/>
        <v>0</v>
      </c>
      <c r="CL461" s="3"/>
      <c r="CM461" s="384">
        <f t="shared" si="1085"/>
        <v>0</v>
      </c>
      <c r="CN461" s="385">
        <f t="shared" si="1096"/>
        <v>0</v>
      </c>
      <c r="CO461" s="385">
        <f t="shared" si="1038"/>
        <v>0</v>
      </c>
      <c r="CP461" s="385">
        <f t="shared" si="1072"/>
        <v>0</v>
      </c>
      <c r="CQ461" s="385">
        <f t="shared" si="1073"/>
        <v>0</v>
      </c>
      <c r="CR461" s="385">
        <f t="shared" si="1074"/>
        <v>0</v>
      </c>
      <c r="CS461" s="385">
        <f t="shared" si="1075"/>
        <v>0</v>
      </c>
      <c r="CT461" s="385">
        <f t="shared" si="1076"/>
        <v>0</v>
      </c>
      <c r="CU461" s="385">
        <f t="shared" si="1077"/>
        <v>0</v>
      </c>
      <c r="CV461" s="385">
        <f t="shared" si="1078"/>
        <v>0</v>
      </c>
      <c r="CW461" s="385">
        <f t="shared" si="1079"/>
        <v>0</v>
      </c>
      <c r="CX461" s="386">
        <f t="shared" si="1080"/>
        <v>0</v>
      </c>
      <c r="CY461" s="3"/>
      <c r="CZ461" s="586">
        <v>2472</v>
      </c>
      <c r="DA461" s="582">
        <v>1911</v>
      </c>
      <c r="DB461" s="391">
        <v>1591</v>
      </c>
      <c r="DC461" s="576">
        <v>1979</v>
      </c>
      <c r="DD461" s="389">
        <v>160</v>
      </c>
      <c r="DE461" s="390">
        <v>16</v>
      </c>
      <c r="DF461" s="390">
        <v>0</v>
      </c>
      <c r="DG461" s="390">
        <v>0</v>
      </c>
      <c r="DH461" s="390">
        <f t="shared" si="1097"/>
        <v>0</v>
      </c>
      <c r="DI461" s="390"/>
      <c r="DJ461" s="390"/>
      <c r="DK461" s="390"/>
      <c r="DL461" s="390"/>
      <c r="DM461" s="390"/>
      <c r="DN461" s="390"/>
      <c r="DO461" s="390"/>
      <c r="DP461" s="391">
        <f t="shared" si="1098"/>
        <v>176</v>
      </c>
      <c r="DQ461" s="376"/>
      <c r="DR461" s="376"/>
      <c r="DS461" s="385">
        <v>4</v>
      </c>
      <c r="DT461" s="385">
        <v>3</v>
      </c>
      <c r="DU461" s="385">
        <v>1374</v>
      </c>
      <c r="DV461" s="385" t="s">
        <v>2620</v>
      </c>
      <c r="DW461" s="385">
        <v>72</v>
      </c>
      <c r="DX461" s="385" t="s">
        <v>2704</v>
      </c>
      <c r="DY461" s="385">
        <v>0</v>
      </c>
      <c r="DZ461" s="14">
        <v>73288</v>
      </c>
      <c r="EA461" s="426"/>
      <c r="EB461" s="398">
        <v>17</v>
      </c>
      <c r="EC461" s="398" t="s">
        <v>1369</v>
      </c>
      <c r="ED461" s="398" t="s">
        <v>1370</v>
      </c>
      <c r="EF461" s="601" t="str">
        <f t="shared" si="1099"/>
        <v>ok</v>
      </c>
      <c r="EG461" s="597">
        <f t="shared" si="1100"/>
        <v>0</v>
      </c>
      <c r="EI461" s="605">
        <f t="shared" si="1023"/>
        <v>1</v>
      </c>
    </row>
    <row r="462" spans="1:139" s="372" customFormat="1" ht="16.149999999999999" hidden="1" customHeight="1">
      <c r="A462" s="573" t="s">
        <v>1246</v>
      </c>
      <c r="B462" s="409" t="s">
        <v>857</v>
      </c>
      <c r="C462" s="410" t="s">
        <v>857</v>
      </c>
      <c r="D462" s="394" t="s">
        <v>842</v>
      </c>
      <c r="E462" s="394" t="s">
        <v>54</v>
      </c>
      <c r="F462" s="394"/>
      <c r="G462" s="397">
        <v>95</v>
      </c>
      <c r="H462" s="394" t="s">
        <v>55</v>
      </c>
      <c r="I462" s="394" t="s">
        <v>844</v>
      </c>
      <c r="J462" s="394" t="s">
        <v>281</v>
      </c>
      <c r="K462" s="393"/>
      <c r="L462" s="393" t="s">
        <v>2130</v>
      </c>
      <c r="M462" s="396"/>
      <c r="N462" s="392">
        <v>43789</v>
      </c>
      <c r="O462" s="408">
        <v>3</v>
      </c>
      <c r="P462" s="14">
        <v>82683</v>
      </c>
      <c r="Q462" s="14">
        <v>82683</v>
      </c>
      <c r="R462" s="576">
        <v>3184</v>
      </c>
      <c r="S462" s="391">
        <v>43</v>
      </c>
      <c r="T462" s="382">
        <v>0</v>
      </c>
      <c r="U462" s="382">
        <v>3</v>
      </c>
      <c r="V462" s="423">
        <v>0</v>
      </c>
      <c r="W462" s="1882"/>
      <c r="X462" s="382">
        <f t="shared" si="1102"/>
        <v>3</v>
      </c>
      <c r="Y462" s="423">
        <v>0</v>
      </c>
      <c r="Z462" s="1882">
        <v>0</v>
      </c>
      <c r="AA462" s="382">
        <f t="shared" si="1086"/>
        <v>3</v>
      </c>
      <c r="AB462" s="423">
        <v>0</v>
      </c>
      <c r="AC462" s="1882">
        <v>0</v>
      </c>
      <c r="AD462" s="569">
        <v>1.875</v>
      </c>
      <c r="AE462" s="569">
        <v>1.875</v>
      </c>
      <c r="AF462" s="382">
        <f t="shared" si="1054"/>
        <v>3</v>
      </c>
      <c r="AG462" s="382">
        <f t="shared" si="1055"/>
        <v>0</v>
      </c>
      <c r="AH462" s="382">
        <f t="shared" si="1056"/>
        <v>0</v>
      </c>
      <c r="AI462" s="382">
        <f t="shared" si="1057"/>
        <v>0</v>
      </c>
      <c r="AJ462" s="382">
        <f t="shared" si="1058"/>
        <v>0</v>
      </c>
      <c r="AK462" s="382">
        <f t="shared" si="1059"/>
        <v>0</v>
      </c>
      <c r="AL462" s="382">
        <f t="shared" si="1060"/>
        <v>0</v>
      </c>
      <c r="AM462" s="382">
        <f t="shared" si="1061"/>
        <v>0</v>
      </c>
      <c r="AN462" s="453">
        <f t="shared" si="1062"/>
        <v>0</v>
      </c>
      <c r="AO462" s="457">
        <f t="shared" si="1063"/>
        <v>0</v>
      </c>
      <c r="AP462" s="455">
        <f t="shared" si="1064"/>
        <v>0</v>
      </c>
      <c r="AQ462" s="383">
        <f t="shared" si="1065"/>
        <v>0</v>
      </c>
      <c r="AR462" s="383">
        <f t="shared" si="1066"/>
        <v>0</v>
      </c>
      <c r="AS462" s="383">
        <f t="shared" si="1067"/>
        <v>0</v>
      </c>
      <c r="AT462" s="383">
        <f t="shared" si="1068"/>
        <v>0</v>
      </c>
      <c r="AU462" s="383">
        <f t="shared" si="1069"/>
        <v>0</v>
      </c>
      <c r="AV462" s="383">
        <f t="shared" si="1070"/>
        <v>0</v>
      </c>
      <c r="AW462" s="383">
        <f t="shared" si="1071"/>
        <v>0</v>
      </c>
      <c r="AX462" s="383">
        <f t="shared" si="1087"/>
        <v>3</v>
      </c>
      <c r="AY462" s="383"/>
      <c r="AZ462" s="383">
        <f t="shared" si="1101"/>
        <v>0</v>
      </c>
      <c r="BA462" s="382">
        <f t="shared" si="1088"/>
        <v>3</v>
      </c>
      <c r="BB462" s="423">
        <v>0</v>
      </c>
      <c r="BC462" s="506">
        <f t="shared" si="1081"/>
        <v>0</v>
      </c>
      <c r="BD462" s="382">
        <f t="shared" si="1082"/>
        <v>0</v>
      </c>
      <c r="BE462" s="453">
        <f t="shared" si="1083"/>
        <v>0</v>
      </c>
      <c r="BF462" s="382">
        <f t="shared" si="1089"/>
        <v>0</v>
      </c>
      <c r="BG462" s="1882">
        <v>0</v>
      </c>
      <c r="BH462" s="1882">
        <v>3</v>
      </c>
      <c r="BI462" s="1882"/>
      <c r="BJ462" s="1882">
        <v>0</v>
      </c>
      <c r="BK462" s="1882">
        <v>0</v>
      </c>
      <c r="BL462" s="1882">
        <v>0</v>
      </c>
      <c r="BM462" s="1882">
        <v>0</v>
      </c>
      <c r="BN462" s="1882">
        <v>0</v>
      </c>
      <c r="BO462" s="1882">
        <v>0</v>
      </c>
      <c r="BP462" s="1882">
        <v>0</v>
      </c>
      <c r="BQ462" s="1882">
        <v>0</v>
      </c>
      <c r="BR462" s="1882">
        <v>0</v>
      </c>
      <c r="BS462" s="1882">
        <v>0</v>
      </c>
      <c r="BT462" s="13"/>
      <c r="BU462" s="384">
        <f t="shared" si="1090"/>
        <v>0</v>
      </c>
      <c r="BV462" s="385">
        <f t="shared" si="1091"/>
        <v>0</v>
      </c>
      <c r="BW462" s="386">
        <f t="shared" si="1092"/>
        <v>3</v>
      </c>
      <c r="BX462" s="3"/>
      <c r="BY462" s="387">
        <f t="shared" si="1084"/>
        <v>3</v>
      </c>
      <c r="BZ462" s="382">
        <f t="shared" si="1093"/>
        <v>3</v>
      </c>
      <c r="CA462" s="382">
        <f t="shared" si="1094"/>
        <v>3</v>
      </c>
      <c r="CB462" s="382">
        <f t="shared" si="1095"/>
        <v>3</v>
      </c>
      <c r="CC462" s="382">
        <f t="shared" si="1043"/>
        <v>3</v>
      </c>
      <c r="CD462" s="382">
        <f t="shared" si="1044"/>
        <v>0</v>
      </c>
      <c r="CE462" s="382">
        <f t="shared" si="1045"/>
        <v>0</v>
      </c>
      <c r="CF462" s="382">
        <f t="shared" si="1046"/>
        <v>0</v>
      </c>
      <c r="CG462" s="382">
        <f t="shared" si="1047"/>
        <v>0</v>
      </c>
      <c r="CH462" s="382">
        <f t="shared" si="1048"/>
        <v>0</v>
      </c>
      <c r="CI462" s="382">
        <f t="shared" si="1049"/>
        <v>0</v>
      </c>
      <c r="CJ462" s="382">
        <f t="shared" si="1050"/>
        <v>0</v>
      </c>
      <c r="CK462" s="388">
        <f t="shared" si="1051"/>
        <v>0</v>
      </c>
      <c r="CL462" s="3"/>
      <c r="CM462" s="384">
        <f t="shared" si="1085"/>
        <v>0</v>
      </c>
      <c r="CN462" s="385">
        <f t="shared" si="1096"/>
        <v>0</v>
      </c>
      <c r="CO462" s="385">
        <f t="shared" si="1038"/>
        <v>0</v>
      </c>
      <c r="CP462" s="385">
        <f t="shared" si="1072"/>
        <v>0</v>
      </c>
      <c r="CQ462" s="385">
        <f t="shared" si="1073"/>
        <v>0</v>
      </c>
      <c r="CR462" s="385">
        <f t="shared" si="1074"/>
        <v>0</v>
      </c>
      <c r="CS462" s="385">
        <f t="shared" si="1075"/>
        <v>0</v>
      </c>
      <c r="CT462" s="385">
        <f t="shared" si="1076"/>
        <v>0</v>
      </c>
      <c r="CU462" s="385">
        <f t="shared" si="1077"/>
        <v>0</v>
      </c>
      <c r="CV462" s="385">
        <f t="shared" si="1078"/>
        <v>0</v>
      </c>
      <c r="CW462" s="385">
        <f t="shared" si="1079"/>
        <v>0</v>
      </c>
      <c r="CX462" s="386">
        <f t="shared" si="1080"/>
        <v>0</v>
      </c>
      <c r="CY462" s="3"/>
      <c r="CZ462" s="586">
        <v>4859</v>
      </c>
      <c r="DA462" s="582">
        <v>4168</v>
      </c>
      <c r="DB462" s="391">
        <v>2985</v>
      </c>
      <c r="DC462" s="576">
        <v>3184</v>
      </c>
      <c r="DD462" s="389">
        <v>40</v>
      </c>
      <c r="DE462" s="390">
        <v>3</v>
      </c>
      <c r="DF462" s="390">
        <v>0</v>
      </c>
      <c r="DG462" s="390">
        <v>0</v>
      </c>
      <c r="DH462" s="390">
        <f t="shared" si="1097"/>
        <v>0</v>
      </c>
      <c r="DI462" s="390"/>
      <c r="DJ462" s="390"/>
      <c r="DK462" s="390"/>
      <c r="DL462" s="390"/>
      <c r="DM462" s="390"/>
      <c r="DN462" s="390"/>
      <c r="DO462" s="390"/>
      <c r="DP462" s="391">
        <f t="shared" si="1098"/>
        <v>43</v>
      </c>
      <c r="DQ462" s="376"/>
      <c r="DR462" s="376"/>
      <c r="DS462" s="385">
        <v>4</v>
      </c>
      <c r="DT462" s="385">
        <v>3</v>
      </c>
      <c r="DU462" s="385">
        <v>1375</v>
      </c>
      <c r="DV462" s="385" t="s">
        <v>2620</v>
      </c>
      <c r="DW462" s="385">
        <v>72</v>
      </c>
      <c r="DX462" s="385" t="s">
        <v>2704</v>
      </c>
      <c r="DY462" s="385">
        <v>0</v>
      </c>
      <c r="DZ462" s="14">
        <v>82683</v>
      </c>
      <c r="EA462" s="426"/>
      <c r="EB462" s="398">
        <v>18</v>
      </c>
      <c r="EC462" s="398" t="s">
        <v>1369</v>
      </c>
      <c r="ED462" s="398" t="s">
        <v>1370</v>
      </c>
      <c r="EF462" s="601" t="str">
        <f t="shared" si="1099"/>
        <v>ok</v>
      </c>
      <c r="EG462" s="597">
        <f t="shared" si="1100"/>
        <v>0</v>
      </c>
      <c r="EI462" s="605">
        <f t="shared" si="1023"/>
        <v>3</v>
      </c>
    </row>
    <row r="463" spans="1:139" s="372" customFormat="1" ht="16.149999999999999" hidden="1" customHeight="1">
      <c r="A463" s="573" t="s">
        <v>1246</v>
      </c>
      <c r="B463" s="409" t="s">
        <v>858</v>
      </c>
      <c r="C463" s="410" t="s">
        <v>858</v>
      </c>
      <c r="D463" s="394" t="s">
        <v>842</v>
      </c>
      <c r="E463" s="394" t="s">
        <v>476</v>
      </c>
      <c r="F463" s="394"/>
      <c r="G463" s="397">
        <v>98</v>
      </c>
      <c r="H463" s="394" t="s">
        <v>55</v>
      </c>
      <c r="I463" s="394" t="s">
        <v>844</v>
      </c>
      <c r="J463" s="394" t="s">
        <v>281</v>
      </c>
      <c r="K463" s="393"/>
      <c r="L463" s="393" t="s">
        <v>2130</v>
      </c>
      <c r="M463" s="396"/>
      <c r="N463" s="392">
        <v>43789</v>
      </c>
      <c r="O463" s="408">
        <v>3</v>
      </c>
      <c r="P463" s="14">
        <v>72352</v>
      </c>
      <c r="Q463" s="14">
        <v>72352</v>
      </c>
      <c r="R463" s="576">
        <v>918</v>
      </c>
      <c r="S463" s="391">
        <v>136</v>
      </c>
      <c r="T463" s="382">
        <v>0</v>
      </c>
      <c r="U463" s="382">
        <v>1</v>
      </c>
      <c r="V463" s="423">
        <v>0</v>
      </c>
      <c r="W463" s="1882"/>
      <c r="X463" s="382">
        <f t="shared" si="1102"/>
        <v>1</v>
      </c>
      <c r="Y463" s="423">
        <v>0</v>
      </c>
      <c r="Z463" s="1882">
        <v>0</v>
      </c>
      <c r="AA463" s="382">
        <f t="shared" si="1086"/>
        <v>1</v>
      </c>
      <c r="AB463" s="423">
        <v>0</v>
      </c>
      <c r="AC463" s="1882">
        <v>0</v>
      </c>
      <c r="AD463" s="569">
        <v>1.875</v>
      </c>
      <c r="AE463" s="569">
        <v>1.875</v>
      </c>
      <c r="AF463" s="382">
        <f t="shared" si="1054"/>
        <v>1</v>
      </c>
      <c r="AG463" s="382">
        <f t="shared" si="1055"/>
        <v>0</v>
      </c>
      <c r="AH463" s="382">
        <f t="shared" si="1056"/>
        <v>0</v>
      </c>
      <c r="AI463" s="382">
        <f t="shared" si="1057"/>
        <v>0</v>
      </c>
      <c r="AJ463" s="382">
        <f t="shared" si="1058"/>
        <v>0</v>
      </c>
      <c r="AK463" s="382">
        <f t="shared" si="1059"/>
        <v>0</v>
      </c>
      <c r="AL463" s="382">
        <f t="shared" si="1060"/>
        <v>0</v>
      </c>
      <c r="AM463" s="382">
        <f t="shared" si="1061"/>
        <v>0</v>
      </c>
      <c r="AN463" s="453">
        <f t="shared" si="1062"/>
        <v>0</v>
      </c>
      <c r="AO463" s="457">
        <f t="shared" si="1063"/>
        <v>0</v>
      </c>
      <c r="AP463" s="455">
        <f t="shared" si="1064"/>
        <v>0</v>
      </c>
      <c r="AQ463" s="383">
        <f t="shared" si="1065"/>
        <v>0</v>
      </c>
      <c r="AR463" s="383">
        <f t="shared" si="1066"/>
        <v>0</v>
      </c>
      <c r="AS463" s="383">
        <f t="shared" si="1067"/>
        <v>0</v>
      </c>
      <c r="AT463" s="383">
        <f t="shared" si="1068"/>
        <v>0</v>
      </c>
      <c r="AU463" s="383">
        <f t="shared" si="1069"/>
        <v>0</v>
      </c>
      <c r="AV463" s="383">
        <f t="shared" si="1070"/>
        <v>0</v>
      </c>
      <c r="AW463" s="383">
        <f t="shared" si="1071"/>
        <v>0</v>
      </c>
      <c r="AX463" s="383">
        <f t="shared" si="1087"/>
        <v>1</v>
      </c>
      <c r="AY463" s="383"/>
      <c r="AZ463" s="383">
        <f t="shared" si="1101"/>
        <v>0</v>
      </c>
      <c r="BA463" s="382">
        <f t="shared" si="1088"/>
        <v>1</v>
      </c>
      <c r="BB463" s="423">
        <v>0</v>
      </c>
      <c r="BC463" s="506">
        <f t="shared" si="1081"/>
        <v>0</v>
      </c>
      <c r="BD463" s="382">
        <f t="shared" si="1082"/>
        <v>0</v>
      </c>
      <c r="BE463" s="453">
        <f t="shared" si="1083"/>
        <v>0</v>
      </c>
      <c r="BF463" s="382">
        <f t="shared" si="1089"/>
        <v>0</v>
      </c>
      <c r="BG463" s="1882">
        <v>0</v>
      </c>
      <c r="BH463" s="1882">
        <v>1</v>
      </c>
      <c r="BI463" s="1882"/>
      <c r="BJ463" s="1882">
        <v>0</v>
      </c>
      <c r="BK463" s="1882">
        <v>0</v>
      </c>
      <c r="BL463" s="1882">
        <v>0</v>
      </c>
      <c r="BM463" s="1882">
        <v>0</v>
      </c>
      <c r="BN463" s="1882">
        <v>0</v>
      </c>
      <c r="BO463" s="1882">
        <v>0</v>
      </c>
      <c r="BP463" s="1882">
        <v>0</v>
      </c>
      <c r="BQ463" s="1882">
        <v>0</v>
      </c>
      <c r="BR463" s="1882">
        <v>0</v>
      </c>
      <c r="BS463" s="1882">
        <v>0</v>
      </c>
      <c r="BT463" s="13"/>
      <c r="BU463" s="384">
        <f t="shared" si="1090"/>
        <v>0</v>
      </c>
      <c r="BV463" s="385">
        <f t="shared" si="1091"/>
        <v>0</v>
      </c>
      <c r="BW463" s="386">
        <f t="shared" si="1092"/>
        <v>3</v>
      </c>
      <c r="BX463" s="3"/>
      <c r="BY463" s="387">
        <f t="shared" si="1084"/>
        <v>1</v>
      </c>
      <c r="BZ463" s="382">
        <f t="shared" si="1093"/>
        <v>1</v>
      </c>
      <c r="CA463" s="382">
        <f t="shared" si="1094"/>
        <v>1</v>
      </c>
      <c r="CB463" s="382">
        <f t="shared" si="1095"/>
        <v>1</v>
      </c>
      <c r="CC463" s="382">
        <f t="shared" si="1043"/>
        <v>1</v>
      </c>
      <c r="CD463" s="382">
        <f t="shared" si="1044"/>
        <v>0</v>
      </c>
      <c r="CE463" s="382">
        <f t="shared" si="1045"/>
        <v>0</v>
      </c>
      <c r="CF463" s="382">
        <f t="shared" si="1046"/>
        <v>0</v>
      </c>
      <c r="CG463" s="382">
        <f t="shared" si="1047"/>
        <v>0</v>
      </c>
      <c r="CH463" s="382">
        <f t="shared" si="1048"/>
        <v>0</v>
      </c>
      <c r="CI463" s="382">
        <f t="shared" si="1049"/>
        <v>0</v>
      </c>
      <c r="CJ463" s="382">
        <f t="shared" si="1050"/>
        <v>0</v>
      </c>
      <c r="CK463" s="388">
        <f t="shared" si="1051"/>
        <v>0</v>
      </c>
      <c r="CL463" s="3"/>
      <c r="CM463" s="384">
        <f t="shared" si="1085"/>
        <v>0</v>
      </c>
      <c r="CN463" s="385">
        <f t="shared" si="1096"/>
        <v>0</v>
      </c>
      <c r="CO463" s="385">
        <f t="shared" si="1038"/>
        <v>0</v>
      </c>
      <c r="CP463" s="385">
        <f t="shared" si="1072"/>
        <v>0</v>
      </c>
      <c r="CQ463" s="385">
        <f t="shared" si="1073"/>
        <v>0</v>
      </c>
      <c r="CR463" s="385">
        <f t="shared" si="1074"/>
        <v>0</v>
      </c>
      <c r="CS463" s="385">
        <f t="shared" si="1075"/>
        <v>0</v>
      </c>
      <c r="CT463" s="385">
        <f t="shared" si="1076"/>
        <v>0</v>
      </c>
      <c r="CU463" s="385">
        <f t="shared" si="1077"/>
        <v>0</v>
      </c>
      <c r="CV463" s="385">
        <f t="shared" si="1078"/>
        <v>0</v>
      </c>
      <c r="CW463" s="385">
        <f t="shared" si="1079"/>
        <v>0</v>
      </c>
      <c r="CX463" s="386">
        <f t="shared" si="1080"/>
        <v>0</v>
      </c>
      <c r="CY463" s="3"/>
      <c r="CZ463" s="586">
        <v>1316</v>
      </c>
      <c r="DA463" s="582">
        <v>757</v>
      </c>
      <c r="DB463" s="391">
        <v>1050</v>
      </c>
      <c r="DC463" s="576">
        <v>918</v>
      </c>
      <c r="DD463" s="389">
        <v>23</v>
      </c>
      <c r="DE463" s="390">
        <v>69</v>
      </c>
      <c r="DF463" s="390">
        <v>44</v>
      </c>
      <c r="DG463" s="390">
        <v>0</v>
      </c>
      <c r="DH463" s="390">
        <f t="shared" si="1097"/>
        <v>0</v>
      </c>
      <c r="DI463" s="390"/>
      <c r="DJ463" s="390"/>
      <c r="DK463" s="390"/>
      <c r="DL463" s="390"/>
      <c r="DM463" s="390"/>
      <c r="DN463" s="390"/>
      <c r="DO463" s="390"/>
      <c r="DP463" s="391">
        <f t="shared" si="1098"/>
        <v>136</v>
      </c>
      <c r="DQ463" s="376"/>
      <c r="DR463" s="376"/>
      <c r="DS463" s="385">
        <v>4</v>
      </c>
      <c r="DT463" s="385">
        <v>3</v>
      </c>
      <c r="DU463" s="385">
        <v>1376</v>
      </c>
      <c r="DV463" s="385" t="s">
        <v>2620</v>
      </c>
      <c r="DW463" s="385">
        <v>72</v>
      </c>
      <c r="DX463" s="385" t="s">
        <v>2704</v>
      </c>
      <c r="DY463" s="385">
        <v>0</v>
      </c>
      <c r="DZ463" s="14">
        <v>72352</v>
      </c>
      <c r="EA463" s="426"/>
      <c r="EB463" s="398">
        <v>17</v>
      </c>
      <c r="EC463" s="398" t="s">
        <v>1369</v>
      </c>
      <c r="ED463" s="398" t="s">
        <v>1370</v>
      </c>
      <c r="EF463" s="601" t="str">
        <f t="shared" si="1099"/>
        <v>ok</v>
      </c>
      <c r="EG463" s="597">
        <f t="shared" si="1100"/>
        <v>0</v>
      </c>
      <c r="EI463" s="605">
        <f t="shared" si="1023"/>
        <v>1</v>
      </c>
    </row>
    <row r="464" spans="1:139" s="372" customFormat="1" ht="16.149999999999999" hidden="1" customHeight="1">
      <c r="A464" s="573" t="s">
        <v>1447</v>
      </c>
      <c r="B464" s="409" t="s">
        <v>859</v>
      </c>
      <c r="C464" s="410" t="s">
        <v>859</v>
      </c>
      <c r="D464" s="394" t="s">
        <v>842</v>
      </c>
      <c r="E464" s="394" t="s">
        <v>860</v>
      </c>
      <c r="F464" s="394"/>
      <c r="G464" s="397">
        <v>95</v>
      </c>
      <c r="H464" s="394" t="s">
        <v>55</v>
      </c>
      <c r="I464" s="394" t="s">
        <v>844</v>
      </c>
      <c r="J464" s="394" t="s">
        <v>726</v>
      </c>
      <c r="K464" s="393"/>
      <c r="L464" s="393" t="s">
        <v>2130</v>
      </c>
      <c r="M464" s="396"/>
      <c r="N464" s="392">
        <v>43789</v>
      </c>
      <c r="O464" s="408">
        <v>3</v>
      </c>
      <c r="P464" s="14">
        <v>65934</v>
      </c>
      <c r="Q464" s="14">
        <v>65934</v>
      </c>
      <c r="R464" s="576">
        <v>219</v>
      </c>
      <c r="S464" s="391">
        <v>0</v>
      </c>
      <c r="T464" s="382">
        <v>0</v>
      </c>
      <c r="U464" s="382">
        <v>1</v>
      </c>
      <c r="V464" s="423">
        <v>0</v>
      </c>
      <c r="W464" s="1882"/>
      <c r="X464" s="382">
        <f t="shared" si="1102"/>
        <v>1</v>
      </c>
      <c r="Y464" s="423">
        <v>0</v>
      </c>
      <c r="Z464" s="1882">
        <v>0</v>
      </c>
      <c r="AA464" s="382">
        <f t="shared" si="1086"/>
        <v>1</v>
      </c>
      <c r="AB464" s="423">
        <v>0</v>
      </c>
      <c r="AC464" s="1882">
        <v>0</v>
      </c>
      <c r="AD464" s="569">
        <v>1.875</v>
      </c>
      <c r="AE464" s="569">
        <v>1.875</v>
      </c>
      <c r="AF464" s="382">
        <f t="shared" si="1054"/>
        <v>1</v>
      </c>
      <c r="AG464" s="382">
        <f t="shared" si="1055"/>
        <v>0</v>
      </c>
      <c r="AH464" s="382">
        <f t="shared" si="1056"/>
        <v>0</v>
      </c>
      <c r="AI464" s="382">
        <f t="shared" si="1057"/>
        <v>0</v>
      </c>
      <c r="AJ464" s="382">
        <f t="shared" si="1058"/>
        <v>0</v>
      </c>
      <c r="AK464" s="382">
        <f t="shared" si="1059"/>
        <v>0</v>
      </c>
      <c r="AL464" s="382">
        <f t="shared" si="1060"/>
        <v>0</v>
      </c>
      <c r="AM464" s="382">
        <f t="shared" si="1061"/>
        <v>0</v>
      </c>
      <c r="AN464" s="453">
        <f t="shared" si="1062"/>
        <v>0</v>
      </c>
      <c r="AO464" s="457">
        <f t="shared" si="1063"/>
        <v>0</v>
      </c>
      <c r="AP464" s="455">
        <f t="shared" si="1064"/>
        <v>0</v>
      </c>
      <c r="AQ464" s="383">
        <f t="shared" si="1065"/>
        <v>0</v>
      </c>
      <c r="AR464" s="383">
        <f t="shared" si="1066"/>
        <v>0</v>
      </c>
      <c r="AS464" s="383">
        <f t="shared" si="1067"/>
        <v>0</v>
      </c>
      <c r="AT464" s="383">
        <f t="shared" si="1068"/>
        <v>0</v>
      </c>
      <c r="AU464" s="383">
        <f t="shared" si="1069"/>
        <v>0</v>
      </c>
      <c r="AV464" s="383">
        <f t="shared" si="1070"/>
        <v>0</v>
      </c>
      <c r="AW464" s="383">
        <f t="shared" si="1071"/>
        <v>0</v>
      </c>
      <c r="AX464" s="383">
        <f t="shared" si="1087"/>
        <v>1</v>
      </c>
      <c r="AY464" s="383"/>
      <c r="AZ464" s="383">
        <f t="shared" si="1101"/>
        <v>0</v>
      </c>
      <c r="BA464" s="382">
        <f t="shared" si="1088"/>
        <v>1</v>
      </c>
      <c r="BB464" s="423">
        <v>0</v>
      </c>
      <c r="BC464" s="506">
        <f t="shared" si="1081"/>
        <v>0</v>
      </c>
      <c r="BD464" s="382">
        <f t="shared" si="1082"/>
        <v>0</v>
      </c>
      <c r="BE464" s="453">
        <f t="shared" si="1083"/>
        <v>0</v>
      </c>
      <c r="BF464" s="382">
        <f t="shared" si="1089"/>
        <v>0</v>
      </c>
      <c r="BG464" s="1882">
        <v>0</v>
      </c>
      <c r="BH464" s="1882">
        <v>1</v>
      </c>
      <c r="BI464" s="1882"/>
      <c r="BJ464" s="1882">
        <v>0</v>
      </c>
      <c r="BK464" s="1882">
        <v>0</v>
      </c>
      <c r="BL464" s="1882">
        <v>0</v>
      </c>
      <c r="BM464" s="1882">
        <v>0</v>
      </c>
      <c r="BN464" s="1882">
        <v>0</v>
      </c>
      <c r="BO464" s="1882">
        <v>0</v>
      </c>
      <c r="BP464" s="1882">
        <v>0</v>
      </c>
      <c r="BQ464" s="1882">
        <v>0</v>
      </c>
      <c r="BR464" s="1882">
        <v>0</v>
      </c>
      <c r="BS464" s="1882">
        <v>0</v>
      </c>
      <c r="BT464" s="13"/>
      <c r="BU464" s="384">
        <f t="shared" si="1090"/>
        <v>0</v>
      </c>
      <c r="BV464" s="385">
        <f t="shared" si="1091"/>
        <v>0</v>
      </c>
      <c r="BW464" s="386">
        <f t="shared" si="1092"/>
        <v>3</v>
      </c>
      <c r="BX464" s="3"/>
      <c r="BY464" s="387">
        <f t="shared" si="1084"/>
        <v>1</v>
      </c>
      <c r="BZ464" s="382">
        <f t="shared" si="1093"/>
        <v>1</v>
      </c>
      <c r="CA464" s="382">
        <f t="shared" si="1094"/>
        <v>1</v>
      </c>
      <c r="CB464" s="382">
        <f t="shared" si="1095"/>
        <v>1</v>
      </c>
      <c r="CC464" s="382">
        <f t="shared" si="1043"/>
        <v>1</v>
      </c>
      <c r="CD464" s="382">
        <f t="shared" si="1044"/>
        <v>0</v>
      </c>
      <c r="CE464" s="382">
        <f t="shared" si="1045"/>
        <v>0</v>
      </c>
      <c r="CF464" s="382">
        <f t="shared" si="1046"/>
        <v>0</v>
      </c>
      <c r="CG464" s="382">
        <f t="shared" si="1047"/>
        <v>0</v>
      </c>
      <c r="CH464" s="382">
        <f t="shared" si="1048"/>
        <v>0</v>
      </c>
      <c r="CI464" s="382">
        <f t="shared" si="1049"/>
        <v>0</v>
      </c>
      <c r="CJ464" s="382">
        <f t="shared" si="1050"/>
        <v>0</v>
      </c>
      <c r="CK464" s="388">
        <f t="shared" si="1051"/>
        <v>0</v>
      </c>
      <c r="CL464" s="3"/>
      <c r="CM464" s="384">
        <f t="shared" si="1085"/>
        <v>0</v>
      </c>
      <c r="CN464" s="385">
        <f t="shared" si="1096"/>
        <v>0</v>
      </c>
      <c r="CO464" s="385">
        <f t="shared" si="1038"/>
        <v>0</v>
      </c>
      <c r="CP464" s="385">
        <f t="shared" si="1072"/>
        <v>0</v>
      </c>
      <c r="CQ464" s="385">
        <f t="shared" si="1073"/>
        <v>0</v>
      </c>
      <c r="CR464" s="385">
        <f t="shared" si="1074"/>
        <v>0</v>
      </c>
      <c r="CS464" s="385">
        <f t="shared" si="1075"/>
        <v>0</v>
      </c>
      <c r="CT464" s="385">
        <f t="shared" si="1076"/>
        <v>0</v>
      </c>
      <c r="CU464" s="385">
        <f t="shared" si="1077"/>
        <v>0</v>
      </c>
      <c r="CV464" s="385">
        <f t="shared" si="1078"/>
        <v>0</v>
      </c>
      <c r="CW464" s="385">
        <f t="shared" si="1079"/>
        <v>0</v>
      </c>
      <c r="CX464" s="386">
        <f t="shared" si="1080"/>
        <v>0</v>
      </c>
      <c r="CY464" s="3"/>
      <c r="CZ464" s="586">
        <v>246</v>
      </c>
      <c r="DA464" s="582">
        <v>390</v>
      </c>
      <c r="DB464" s="391">
        <v>115</v>
      </c>
      <c r="DC464" s="576">
        <v>219</v>
      </c>
      <c r="DD464" s="389">
        <v>0</v>
      </c>
      <c r="DE464" s="390">
        <v>0</v>
      </c>
      <c r="DF464" s="390">
        <v>0</v>
      </c>
      <c r="DG464" s="390">
        <v>0</v>
      </c>
      <c r="DH464" s="390">
        <f t="shared" si="1097"/>
        <v>0</v>
      </c>
      <c r="DI464" s="390"/>
      <c r="DJ464" s="390"/>
      <c r="DK464" s="390"/>
      <c r="DL464" s="390"/>
      <c r="DM464" s="390"/>
      <c r="DN464" s="390"/>
      <c r="DO464" s="390"/>
      <c r="DP464" s="391">
        <f t="shared" si="1098"/>
        <v>0</v>
      </c>
      <c r="DQ464" s="376"/>
      <c r="DR464" s="376"/>
      <c r="DS464" s="385">
        <v>4</v>
      </c>
      <c r="DT464" s="385">
        <v>3</v>
      </c>
      <c r="DU464" s="385">
        <v>1377</v>
      </c>
      <c r="DV464" s="385" t="s">
        <v>2620</v>
      </c>
      <c r="DW464" s="385">
        <v>71</v>
      </c>
      <c r="DX464" s="385" t="s">
        <v>2703</v>
      </c>
      <c r="DY464" s="385">
        <v>0</v>
      </c>
      <c r="DZ464" s="14">
        <v>65934</v>
      </c>
      <c r="EA464" s="426"/>
      <c r="EB464" s="398">
        <v>16</v>
      </c>
      <c r="EC464" s="398" t="s">
        <v>1376</v>
      </c>
      <c r="ED464" s="398" t="s">
        <v>1374</v>
      </c>
      <c r="EF464" s="601" t="str">
        <f t="shared" si="1099"/>
        <v>ok</v>
      </c>
      <c r="EG464" s="597">
        <f t="shared" si="1100"/>
        <v>0</v>
      </c>
      <c r="EI464" s="605">
        <f t="shared" si="1023"/>
        <v>1</v>
      </c>
    </row>
    <row r="465" spans="1:139" s="372" customFormat="1" ht="16.149999999999999" hidden="1" customHeight="1">
      <c r="A465" s="573" t="s">
        <v>1246</v>
      </c>
      <c r="B465" s="409" t="s">
        <v>862</v>
      </c>
      <c r="C465" s="410" t="s">
        <v>862</v>
      </c>
      <c r="D465" s="394" t="s">
        <v>842</v>
      </c>
      <c r="E465" s="394" t="s">
        <v>863</v>
      </c>
      <c r="F465" s="394"/>
      <c r="G465" s="397">
        <v>91</v>
      </c>
      <c r="H465" s="394" t="s">
        <v>55</v>
      </c>
      <c r="I465" s="394" t="s">
        <v>844</v>
      </c>
      <c r="J465" s="394" t="s">
        <v>726</v>
      </c>
      <c r="K465" s="393"/>
      <c r="L465" s="393" t="s">
        <v>2130</v>
      </c>
      <c r="M465" s="396"/>
      <c r="N465" s="392">
        <v>43789</v>
      </c>
      <c r="O465" s="408">
        <v>3</v>
      </c>
      <c r="P465" s="14">
        <v>104747</v>
      </c>
      <c r="Q465" s="14">
        <v>104747</v>
      </c>
      <c r="R465" s="576">
        <v>1152</v>
      </c>
      <c r="S465" s="391">
        <v>157</v>
      </c>
      <c r="T465" s="382">
        <v>6</v>
      </c>
      <c r="U465" s="382">
        <v>15</v>
      </c>
      <c r="V465" s="423">
        <v>0</v>
      </c>
      <c r="W465" s="1882">
        <v>4</v>
      </c>
      <c r="X465" s="382">
        <f t="shared" si="1102"/>
        <v>11</v>
      </c>
      <c r="Y465" s="423">
        <v>0</v>
      </c>
      <c r="Z465" s="1882">
        <v>0</v>
      </c>
      <c r="AA465" s="382">
        <f t="shared" si="1086"/>
        <v>11</v>
      </c>
      <c r="AB465" s="423">
        <v>0</v>
      </c>
      <c r="AC465" s="1882">
        <v>0</v>
      </c>
      <c r="AD465" s="569">
        <v>1.875</v>
      </c>
      <c r="AE465" s="569">
        <v>1.875</v>
      </c>
      <c r="AF465" s="382">
        <f t="shared" si="1054"/>
        <v>11</v>
      </c>
      <c r="AG465" s="382">
        <f t="shared" si="1055"/>
        <v>0</v>
      </c>
      <c r="AH465" s="382">
        <f t="shared" si="1056"/>
        <v>0</v>
      </c>
      <c r="AI465" s="382">
        <f t="shared" si="1057"/>
        <v>0</v>
      </c>
      <c r="AJ465" s="382">
        <f t="shared" si="1058"/>
        <v>0</v>
      </c>
      <c r="AK465" s="382">
        <f t="shared" si="1059"/>
        <v>0</v>
      </c>
      <c r="AL465" s="382">
        <f t="shared" si="1060"/>
        <v>0</v>
      </c>
      <c r="AM465" s="382">
        <f t="shared" si="1061"/>
        <v>0</v>
      </c>
      <c r="AN465" s="453">
        <f t="shared" si="1062"/>
        <v>0</v>
      </c>
      <c r="AO465" s="457">
        <f t="shared" si="1063"/>
        <v>0</v>
      </c>
      <c r="AP465" s="455">
        <f t="shared" si="1064"/>
        <v>0</v>
      </c>
      <c r="AQ465" s="383">
        <f t="shared" si="1065"/>
        <v>0</v>
      </c>
      <c r="AR465" s="383">
        <f t="shared" si="1066"/>
        <v>0</v>
      </c>
      <c r="AS465" s="383">
        <f t="shared" si="1067"/>
        <v>0</v>
      </c>
      <c r="AT465" s="383">
        <f t="shared" si="1068"/>
        <v>0</v>
      </c>
      <c r="AU465" s="383">
        <f t="shared" si="1069"/>
        <v>0</v>
      </c>
      <c r="AV465" s="383">
        <f t="shared" si="1070"/>
        <v>0</v>
      </c>
      <c r="AW465" s="383">
        <f t="shared" si="1071"/>
        <v>0</v>
      </c>
      <c r="AX465" s="383">
        <f t="shared" si="1087"/>
        <v>15</v>
      </c>
      <c r="AY465" s="383"/>
      <c r="AZ465" s="383">
        <f t="shared" si="1101"/>
        <v>0</v>
      </c>
      <c r="BA465" s="382">
        <f t="shared" si="1088"/>
        <v>11</v>
      </c>
      <c r="BB465" s="423">
        <v>0</v>
      </c>
      <c r="BC465" s="506">
        <f t="shared" si="1081"/>
        <v>4</v>
      </c>
      <c r="BD465" s="382">
        <f t="shared" si="1082"/>
        <v>0</v>
      </c>
      <c r="BE465" s="453">
        <f t="shared" si="1083"/>
        <v>0</v>
      </c>
      <c r="BF465" s="382">
        <f t="shared" si="1089"/>
        <v>0</v>
      </c>
      <c r="BG465" s="1882">
        <v>0</v>
      </c>
      <c r="BH465" s="1882">
        <v>11</v>
      </c>
      <c r="BI465" s="1882"/>
      <c r="BJ465" s="1882">
        <v>0</v>
      </c>
      <c r="BK465" s="1882">
        <v>0</v>
      </c>
      <c r="BL465" s="1882">
        <v>0</v>
      </c>
      <c r="BM465" s="1882">
        <v>0</v>
      </c>
      <c r="BN465" s="1882">
        <v>0</v>
      </c>
      <c r="BO465" s="1882">
        <v>0</v>
      </c>
      <c r="BP465" s="1882">
        <v>0</v>
      </c>
      <c r="BQ465" s="1882">
        <v>0</v>
      </c>
      <c r="BR465" s="1882">
        <v>0</v>
      </c>
      <c r="BS465" s="1882">
        <v>0</v>
      </c>
      <c r="BT465" s="13"/>
      <c r="BU465" s="384">
        <f t="shared" si="1090"/>
        <v>11.25</v>
      </c>
      <c r="BV465" s="385">
        <f t="shared" si="1091"/>
        <v>0</v>
      </c>
      <c r="BW465" s="386">
        <f t="shared" si="1092"/>
        <v>3</v>
      </c>
      <c r="BX465" s="3"/>
      <c r="BY465" s="387">
        <f t="shared" si="1084"/>
        <v>15</v>
      </c>
      <c r="BZ465" s="382">
        <f t="shared" si="1093"/>
        <v>11</v>
      </c>
      <c r="CA465" s="382">
        <f t="shared" si="1094"/>
        <v>11</v>
      </c>
      <c r="CB465" s="382">
        <f t="shared" si="1095"/>
        <v>11</v>
      </c>
      <c r="CC465" s="382">
        <f t="shared" si="1043"/>
        <v>11</v>
      </c>
      <c r="CD465" s="382">
        <f t="shared" si="1044"/>
        <v>0</v>
      </c>
      <c r="CE465" s="382">
        <f t="shared" si="1045"/>
        <v>0</v>
      </c>
      <c r="CF465" s="382">
        <f t="shared" si="1046"/>
        <v>0</v>
      </c>
      <c r="CG465" s="382">
        <f t="shared" si="1047"/>
        <v>0</v>
      </c>
      <c r="CH465" s="382">
        <f t="shared" si="1048"/>
        <v>0</v>
      </c>
      <c r="CI465" s="382">
        <f t="shared" si="1049"/>
        <v>0</v>
      </c>
      <c r="CJ465" s="382">
        <f t="shared" si="1050"/>
        <v>0</v>
      </c>
      <c r="CK465" s="388">
        <f t="shared" si="1051"/>
        <v>0</v>
      </c>
      <c r="CL465" s="3"/>
      <c r="CM465" s="384">
        <f t="shared" si="1085"/>
        <v>0</v>
      </c>
      <c r="CN465" s="385">
        <f t="shared" si="1096"/>
        <v>0</v>
      </c>
      <c r="CO465" s="385">
        <f t="shared" si="1038"/>
        <v>0</v>
      </c>
      <c r="CP465" s="385">
        <f t="shared" si="1072"/>
        <v>0</v>
      </c>
      <c r="CQ465" s="385">
        <f t="shared" si="1073"/>
        <v>0</v>
      </c>
      <c r="CR465" s="385">
        <f t="shared" si="1074"/>
        <v>0</v>
      </c>
      <c r="CS465" s="385">
        <f t="shared" si="1075"/>
        <v>0</v>
      </c>
      <c r="CT465" s="385">
        <f t="shared" si="1076"/>
        <v>0</v>
      </c>
      <c r="CU465" s="385">
        <f t="shared" si="1077"/>
        <v>0</v>
      </c>
      <c r="CV465" s="385">
        <f t="shared" si="1078"/>
        <v>0</v>
      </c>
      <c r="CW465" s="385">
        <f t="shared" si="1079"/>
        <v>0</v>
      </c>
      <c r="CX465" s="386">
        <f t="shared" si="1080"/>
        <v>0</v>
      </c>
      <c r="CY465" s="3"/>
      <c r="CZ465" s="586">
        <v>1327</v>
      </c>
      <c r="DA465" s="582">
        <v>1039</v>
      </c>
      <c r="DB465" s="391">
        <v>952</v>
      </c>
      <c r="DC465" s="576">
        <v>1152</v>
      </c>
      <c r="DD465" s="389">
        <v>18</v>
      </c>
      <c r="DE465" s="390">
        <v>94</v>
      </c>
      <c r="DF465" s="390">
        <v>22</v>
      </c>
      <c r="DG465" s="390">
        <v>17</v>
      </c>
      <c r="DH465" s="390">
        <f t="shared" si="1097"/>
        <v>6</v>
      </c>
      <c r="DI465" s="390"/>
      <c r="DJ465" s="390"/>
      <c r="DK465" s="390"/>
      <c r="DL465" s="390"/>
      <c r="DM465" s="390"/>
      <c r="DN465" s="390"/>
      <c r="DO465" s="390"/>
      <c r="DP465" s="391">
        <f t="shared" si="1098"/>
        <v>157</v>
      </c>
      <c r="DQ465" s="376"/>
      <c r="DR465" s="376"/>
      <c r="DS465" s="385">
        <v>4</v>
      </c>
      <c r="DT465" s="385">
        <v>3</v>
      </c>
      <c r="DU465" s="385">
        <v>1365</v>
      </c>
      <c r="DV465" s="385" t="s">
        <v>2620</v>
      </c>
      <c r="DW465" s="385">
        <v>72</v>
      </c>
      <c r="DX465" s="385" t="s">
        <v>2704</v>
      </c>
      <c r="DY465" s="385">
        <v>0</v>
      </c>
      <c r="DZ465" s="14">
        <v>104747</v>
      </c>
      <c r="EA465" s="426"/>
      <c r="EB465" s="398">
        <v>19</v>
      </c>
      <c r="EC465" s="398" t="s">
        <v>1369</v>
      </c>
      <c r="ED465" s="398" t="s">
        <v>1370</v>
      </c>
      <c r="EF465" s="601">
        <f t="shared" si="1099"/>
        <v>112.5</v>
      </c>
      <c r="EG465" s="597">
        <f t="shared" si="1100"/>
        <v>4</v>
      </c>
      <c r="EI465" s="605">
        <f t="shared" si="1023"/>
        <v>21</v>
      </c>
    </row>
    <row r="466" spans="1:139" s="372" customFormat="1" ht="16.149999999999999" hidden="1" customHeight="1">
      <c r="A466" s="573" t="s">
        <v>1246</v>
      </c>
      <c r="B466" s="409" t="s">
        <v>866</v>
      </c>
      <c r="C466" s="410" t="s">
        <v>866</v>
      </c>
      <c r="D466" s="394" t="s">
        <v>842</v>
      </c>
      <c r="E466" s="394" t="s">
        <v>195</v>
      </c>
      <c r="F466" s="394"/>
      <c r="G466" s="397">
        <v>97</v>
      </c>
      <c r="H466" s="394" t="s">
        <v>55</v>
      </c>
      <c r="I466" s="394" t="s">
        <v>844</v>
      </c>
      <c r="J466" s="394" t="s">
        <v>281</v>
      </c>
      <c r="K466" s="393"/>
      <c r="L466" s="393" t="s">
        <v>2130</v>
      </c>
      <c r="M466" s="396"/>
      <c r="N466" s="392">
        <v>43789</v>
      </c>
      <c r="O466" s="408">
        <v>3</v>
      </c>
      <c r="P466" s="14">
        <v>75796</v>
      </c>
      <c r="Q466" s="14">
        <v>75796</v>
      </c>
      <c r="R466" s="576">
        <v>961</v>
      </c>
      <c r="S466" s="391">
        <v>96</v>
      </c>
      <c r="T466" s="382">
        <v>0</v>
      </c>
      <c r="U466" s="382">
        <v>3</v>
      </c>
      <c r="V466" s="423">
        <v>0</v>
      </c>
      <c r="W466" s="1882"/>
      <c r="X466" s="382">
        <f t="shared" si="1102"/>
        <v>3</v>
      </c>
      <c r="Y466" s="423">
        <v>0</v>
      </c>
      <c r="Z466" s="1882">
        <v>0</v>
      </c>
      <c r="AA466" s="382">
        <f t="shared" si="1086"/>
        <v>3</v>
      </c>
      <c r="AB466" s="423">
        <v>0</v>
      </c>
      <c r="AC466" s="1882">
        <v>0</v>
      </c>
      <c r="AD466" s="569">
        <v>1.875</v>
      </c>
      <c r="AE466" s="569">
        <v>1.875</v>
      </c>
      <c r="AF466" s="382">
        <f t="shared" si="1054"/>
        <v>3</v>
      </c>
      <c r="AG466" s="382">
        <f t="shared" si="1055"/>
        <v>0</v>
      </c>
      <c r="AH466" s="382">
        <f t="shared" si="1056"/>
        <v>0</v>
      </c>
      <c r="AI466" s="382">
        <f t="shared" si="1057"/>
        <v>0</v>
      </c>
      <c r="AJ466" s="382">
        <f t="shared" si="1058"/>
        <v>0</v>
      </c>
      <c r="AK466" s="382">
        <f t="shared" si="1059"/>
        <v>0</v>
      </c>
      <c r="AL466" s="382">
        <f t="shared" si="1060"/>
        <v>0</v>
      </c>
      <c r="AM466" s="382">
        <f t="shared" si="1061"/>
        <v>0</v>
      </c>
      <c r="AN466" s="453">
        <f t="shared" si="1062"/>
        <v>0</v>
      </c>
      <c r="AO466" s="457">
        <f t="shared" si="1063"/>
        <v>0</v>
      </c>
      <c r="AP466" s="455">
        <f t="shared" si="1064"/>
        <v>0</v>
      </c>
      <c r="AQ466" s="383">
        <f t="shared" si="1065"/>
        <v>0</v>
      </c>
      <c r="AR466" s="383">
        <f t="shared" si="1066"/>
        <v>0</v>
      </c>
      <c r="AS466" s="383">
        <f t="shared" si="1067"/>
        <v>0</v>
      </c>
      <c r="AT466" s="383">
        <f t="shared" si="1068"/>
        <v>0</v>
      </c>
      <c r="AU466" s="383">
        <f t="shared" si="1069"/>
        <v>0</v>
      </c>
      <c r="AV466" s="383">
        <f t="shared" si="1070"/>
        <v>0</v>
      </c>
      <c r="AW466" s="383">
        <f t="shared" si="1071"/>
        <v>0</v>
      </c>
      <c r="AX466" s="383">
        <f t="shared" si="1087"/>
        <v>3</v>
      </c>
      <c r="AY466" s="383"/>
      <c r="AZ466" s="383">
        <f t="shared" si="1101"/>
        <v>0</v>
      </c>
      <c r="BA466" s="382">
        <f t="shared" si="1088"/>
        <v>3</v>
      </c>
      <c r="BB466" s="423">
        <v>0</v>
      </c>
      <c r="BC466" s="506">
        <f t="shared" si="1081"/>
        <v>0</v>
      </c>
      <c r="BD466" s="382">
        <f t="shared" si="1082"/>
        <v>0</v>
      </c>
      <c r="BE466" s="453">
        <f t="shared" si="1083"/>
        <v>0</v>
      </c>
      <c r="BF466" s="382">
        <f t="shared" si="1089"/>
        <v>0</v>
      </c>
      <c r="BG466" s="1882">
        <v>0</v>
      </c>
      <c r="BH466" s="1882">
        <v>3</v>
      </c>
      <c r="BI466" s="1882"/>
      <c r="BJ466" s="1882">
        <v>0</v>
      </c>
      <c r="BK466" s="1882">
        <v>0</v>
      </c>
      <c r="BL466" s="1882">
        <v>0</v>
      </c>
      <c r="BM466" s="1882">
        <v>0</v>
      </c>
      <c r="BN466" s="1882">
        <v>0</v>
      </c>
      <c r="BO466" s="1882">
        <v>0</v>
      </c>
      <c r="BP466" s="1882">
        <v>0</v>
      </c>
      <c r="BQ466" s="1882">
        <v>0</v>
      </c>
      <c r="BR466" s="1882">
        <v>0</v>
      </c>
      <c r="BS466" s="1882">
        <v>0</v>
      </c>
      <c r="BT466" s="13"/>
      <c r="BU466" s="384">
        <f t="shared" si="1090"/>
        <v>0</v>
      </c>
      <c r="BV466" s="385">
        <f t="shared" si="1091"/>
        <v>0</v>
      </c>
      <c r="BW466" s="386">
        <f t="shared" si="1092"/>
        <v>3</v>
      </c>
      <c r="BX466" s="3"/>
      <c r="BY466" s="387">
        <f t="shared" si="1084"/>
        <v>3</v>
      </c>
      <c r="BZ466" s="382">
        <f t="shared" si="1093"/>
        <v>3</v>
      </c>
      <c r="CA466" s="382">
        <f t="shared" si="1094"/>
        <v>3</v>
      </c>
      <c r="CB466" s="382">
        <f t="shared" si="1095"/>
        <v>3</v>
      </c>
      <c r="CC466" s="382">
        <f t="shared" si="1043"/>
        <v>3</v>
      </c>
      <c r="CD466" s="382">
        <f t="shared" si="1044"/>
        <v>0</v>
      </c>
      <c r="CE466" s="382">
        <f t="shared" si="1045"/>
        <v>0</v>
      </c>
      <c r="CF466" s="382">
        <f t="shared" si="1046"/>
        <v>0</v>
      </c>
      <c r="CG466" s="382">
        <f t="shared" si="1047"/>
        <v>0</v>
      </c>
      <c r="CH466" s="382">
        <f t="shared" si="1048"/>
        <v>0</v>
      </c>
      <c r="CI466" s="382">
        <f t="shared" si="1049"/>
        <v>0</v>
      </c>
      <c r="CJ466" s="382">
        <f t="shared" si="1050"/>
        <v>0</v>
      </c>
      <c r="CK466" s="388">
        <f t="shared" si="1051"/>
        <v>0</v>
      </c>
      <c r="CL466" s="3"/>
      <c r="CM466" s="384">
        <f t="shared" si="1085"/>
        <v>0</v>
      </c>
      <c r="CN466" s="385">
        <f t="shared" si="1096"/>
        <v>0</v>
      </c>
      <c r="CO466" s="385">
        <f t="shared" si="1038"/>
        <v>0</v>
      </c>
      <c r="CP466" s="385">
        <f t="shared" si="1072"/>
        <v>0</v>
      </c>
      <c r="CQ466" s="385">
        <f t="shared" si="1073"/>
        <v>0</v>
      </c>
      <c r="CR466" s="385">
        <f t="shared" si="1074"/>
        <v>0</v>
      </c>
      <c r="CS466" s="385">
        <f t="shared" si="1075"/>
        <v>0</v>
      </c>
      <c r="CT466" s="385">
        <f t="shared" si="1076"/>
        <v>0</v>
      </c>
      <c r="CU466" s="385">
        <f t="shared" si="1077"/>
        <v>0</v>
      </c>
      <c r="CV466" s="385">
        <f t="shared" si="1078"/>
        <v>0</v>
      </c>
      <c r="CW466" s="385">
        <f t="shared" si="1079"/>
        <v>0</v>
      </c>
      <c r="CX466" s="386">
        <f t="shared" si="1080"/>
        <v>0</v>
      </c>
      <c r="CY466" s="3"/>
      <c r="CZ466" s="586">
        <v>882</v>
      </c>
      <c r="DA466" s="582">
        <v>679</v>
      </c>
      <c r="DB466" s="391">
        <v>862</v>
      </c>
      <c r="DC466" s="576">
        <v>961</v>
      </c>
      <c r="DD466" s="389">
        <v>6</v>
      </c>
      <c r="DE466" s="390">
        <v>60</v>
      </c>
      <c r="DF466" s="390">
        <v>30</v>
      </c>
      <c r="DG466" s="390">
        <v>0</v>
      </c>
      <c r="DH466" s="390">
        <f t="shared" si="1097"/>
        <v>0</v>
      </c>
      <c r="DI466" s="390"/>
      <c r="DJ466" s="390"/>
      <c r="DK466" s="390"/>
      <c r="DL466" s="390"/>
      <c r="DM466" s="390"/>
      <c r="DN466" s="390"/>
      <c r="DO466" s="390"/>
      <c r="DP466" s="391">
        <f t="shared" si="1098"/>
        <v>96</v>
      </c>
      <c r="DQ466" s="376"/>
      <c r="DR466" s="376"/>
      <c r="DS466" s="385">
        <v>4</v>
      </c>
      <c r="DT466" s="385">
        <v>3</v>
      </c>
      <c r="DU466" s="385">
        <v>1380</v>
      </c>
      <c r="DV466" s="385" t="s">
        <v>2620</v>
      </c>
      <c r="DW466" s="385">
        <v>72</v>
      </c>
      <c r="DX466" s="385" t="s">
        <v>2704</v>
      </c>
      <c r="DY466" s="385">
        <v>0</v>
      </c>
      <c r="DZ466" s="14">
        <v>75796</v>
      </c>
      <c r="EA466" s="426"/>
      <c r="EB466" s="398">
        <v>17</v>
      </c>
      <c r="EC466" s="398" t="s">
        <v>1369</v>
      </c>
      <c r="ED466" s="398" t="s">
        <v>1370</v>
      </c>
      <c r="EF466" s="601" t="str">
        <f t="shared" si="1099"/>
        <v>ok</v>
      </c>
      <c r="EG466" s="597">
        <f t="shared" si="1100"/>
        <v>0</v>
      </c>
      <c r="EI466" s="605">
        <f t="shared" si="1023"/>
        <v>3</v>
      </c>
    </row>
    <row r="467" spans="1:139" s="372" customFormat="1" ht="16.149999999999999" hidden="1" customHeight="1">
      <c r="A467" s="573" t="s">
        <v>1246</v>
      </c>
      <c r="B467" s="409" t="s">
        <v>868</v>
      </c>
      <c r="C467" s="410" t="s">
        <v>868</v>
      </c>
      <c r="D467" s="394" t="s">
        <v>842</v>
      </c>
      <c r="E467" s="394" t="s">
        <v>678</v>
      </c>
      <c r="F467" s="394"/>
      <c r="G467" s="397">
        <v>93</v>
      </c>
      <c r="H467" s="394" t="s">
        <v>55</v>
      </c>
      <c r="I467" s="394" t="s">
        <v>844</v>
      </c>
      <c r="J467" s="394" t="s">
        <v>281</v>
      </c>
      <c r="K467" s="393"/>
      <c r="L467" s="393" t="s">
        <v>2130</v>
      </c>
      <c r="M467" s="396"/>
      <c r="N467" s="392">
        <v>43789</v>
      </c>
      <c r="O467" s="408">
        <v>3</v>
      </c>
      <c r="P467" s="14">
        <v>110233</v>
      </c>
      <c r="Q467" s="14">
        <v>110233</v>
      </c>
      <c r="R467" s="576">
        <v>1121</v>
      </c>
      <c r="S467" s="391">
        <v>46</v>
      </c>
      <c r="T467" s="382">
        <v>8</v>
      </c>
      <c r="U467" s="382">
        <v>14</v>
      </c>
      <c r="V467" s="423">
        <v>0</v>
      </c>
      <c r="W467" s="1882">
        <v>4</v>
      </c>
      <c r="X467" s="382">
        <f t="shared" si="1102"/>
        <v>10</v>
      </c>
      <c r="Y467" s="423">
        <v>0</v>
      </c>
      <c r="Z467" s="1882">
        <v>0</v>
      </c>
      <c r="AA467" s="382">
        <f t="shared" si="1086"/>
        <v>10</v>
      </c>
      <c r="AB467" s="423">
        <v>0</v>
      </c>
      <c r="AC467" s="1882">
        <v>0</v>
      </c>
      <c r="AD467" s="569">
        <v>1.875</v>
      </c>
      <c r="AE467" s="569">
        <v>1.875</v>
      </c>
      <c r="AF467" s="382">
        <f t="shared" si="1054"/>
        <v>10</v>
      </c>
      <c r="AG467" s="382">
        <f t="shared" si="1055"/>
        <v>0</v>
      </c>
      <c r="AH467" s="382">
        <f t="shared" si="1056"/>
        <v>0</v>
      </c>
      <c r="AI467" s="382">
        <f t="shared" si="1057"/>
        <v>0</v>
      </c>
      <c r="AJ467" s="382">
        <f t="shared" si="1058"/>
        <v>0</v>
      </c>
      <c r="AK467" s="382">
        <f t="shared" si="1059"/>
        <v>0</v>
      </c>
      <c r="AL467" s="382">
        <f t="shared" si="1060"/>
        <v>0</v>
      </c>
      <c r="AM467" s="382">
        <f t="shared" si="1061"/>
        <v>0</v>
      </c>
      <c r="AN467" s="453">
        <f t="shared" si="1062"/>
        <v>0</v>
      </c>
      <c r="AO467" s="457">
        <f t="shared" si="1063"/>
        <v>0</v>
      </c>
      <c r="AP467" s="455">
        <f t="shared" si="1064"/>
        <v>0</v>
      </c>
      <c r="AQ467" s="383">
        <f t="shared" si="1065"/>
        <v>0</v>
      </c>
      <c r="AR467" s="383">
        <f t="shared" si="1066"/>
        <v>0</v>
      </c>
      <c r="AS467" s="383">
        <f t="shared" si="1067"/>
        <v>0</v>
      </c>
      <c r="AT467" s="383">
        <f t="shared" si="1068"/>
        <v>0</v>
      </c>
      <c r="AU467" s="383">
        <f t="shared" si="1069"/>
        <v>0</v>
      </c>
      <c r="AV467" s="383">
        <f t="shared" si="1070"/>
        <v>0</v>
      </c>
      <c r="AW467" s="383">
        <f t="shared" si="1071"/>
        <v>0</v>
      </c>
      <c r="AX467" s="383">
        <f t="shared" si="1087"/>
        <v>14</v>
      </c>
      <c r="AY467" s="383"/>
      <c r="AZ467" s="383">
        <f t="shared" si="1101"/>
        <v>0</v>
      </c>
      <c r="BA467" s="382">
        <f t="shared" si="1088"/>
        <v>10</v>
      </c>
      <c r="BB467" s="423">
        <v>0</v>
      </c>
      <c r="BC467" s="506">
        <f t="shared" si="1081"/>
        <v>4</v>
      </c>
      <c r="BD467" s="382">
        <f t="shared" si="1082"/>
        <v>0</v>
      </c>
      <c r="BE467" s="453">
        <f t="shared" si="1083"/>
        <v>0</v>
      </c>
      <c r="BF467" s="382">
        <f t="shared" si="1089"/>
        <v>0</v>
      </c>
      <c r="BG467" s="1882">
        <v>0</v>
      </c>
      <c r="BH467" s="1882">
        <v>10</v>
      </c>
      <c r="BI467" s="1882"/>
      <c r="BJ467" s="1882">
        <v>0</v>
      </c>
      <c r="BK467" s="1882">
        <v>0</v>
      </c>
      <c r="BL467" s="1882">
        <v>0</v>
      </c>
      <c r="BM467" s="1882">
        <v>0</v>
      </c>
      <c r="BN467" s="1882">
        <v>0</v>
      </c>
      <c r="BO467" s="1882">
        <v>0</v>
      </c>
      <c r="BP467" s="1882">
        <v>0</v>
      </c>
      <c r="BQ467" s="1882">
        <v>0</v>
      </c>
      <c r="BR467" s="1882">
        <v>0</v>
      </c>
      <c r="BS467" s="1882">
        <v>0</v>
      </c>
      <c r="BT467" s="13"/>
      <c r="BU467" s="384">
        <f t="shared" si="1090"/>
        <v>10.5</v>
      </c>
      <c r="BV467" s="385">
        <f t="shared" si="1091"/>
        <v>0</v>
      </c>
      <c r="BW467" s="386">
        <f t="shared" si="1092"/>
        <v>3</v>
      </c>
      <c r="BX467" s="3"/>
      <c r="BY467" s="387">
        <f t="shared" si="1084"/>
        <v>14</v>
      </c>
      <c r="BZ467" s="382">
        <f t="shared" si="1093"/>
        <v>10</v>
      </c>
      <c r="CA467" s="382">
        <f t="shared" si="1094"/>
        <v>10</v>
      </c>
      <c r="CB467" s="382">
        <f t="shared" si="1095"/>
        <v>10</v>
      </c>
      <c r="CC467" s="382">
        <f t="shared" si="1043"/>
        <v>10</v>
      </c>
      <c r="CD467" s="382">
        <f t="shared" si="1044"/>
        <v>0</v>
      </c>
      <c r="CE467" s="382">
        <f t="shared" si="1045"/>
        <v>0</v>
      </c>
      <c r="CF467" s="382">
        <f t="shared" si="1046"/>
        <v>0</v>
      </c>
      <c r="CG467" s="382">
        <f t="shared" si="1047"/>
        <v>0</v>
      </c>
      <c r="CH467" s="382">
        <f t="shared" si="1048"/>
        <v>0</v>
      </c>
      <c r="CI467" s="382">
        <f t="shared" si="1049"/>
        <v>0</v>
      </c>
      <c r="CJ467" s="382">
        <f t="shared" si="1050"/>
        <v>0</v>
      </c>
      <c r="CK467" s="388">
        <f t="shared" si="1051"/>
        <v>0</v>
      </c>
      <c r="CL467" s="3"/>
      <c r="CM467" s="384">
        <f t="shared" si="1085"/>
        <v>0</v>
      </c>
      <c r="CN467" s="385">
        <f t="shared" si="1096"/>
        <v>0</v>
      </c>
      <c r="CO467" s="385">
        <f t="shared" si="1038"/>
        <v>0</v>
      </c>
      <c r="CP467" s="385">
        <f t="shared" si="1072"/>
        <v>0</v>
      </c>
      <c r="CQ467" s="385">
        <f t="shared" si="1073"/>
        <v>0</v>
      </c>
      <c r="CR467" s="385">
        <f t="shared" si="1074"/>
        <v>0</v>
      </c>
      <c r="CS467" s="385">
        <f t="shared" si="1075"/>
        <v>0</v>
      </c>
      <c r="CT467" s="385">
        <f t="shared" si="1076"/>
        <v>0</v>
      </c>
      <c r="CU467" s="385">
        <f t="shared" si="1077"/>
        <v>0</v>
      </c>
      <c r="CV467" s="385">
        <f t="shared" si="1078"/>
        <v>0</v>
      </c>
      <c r="CW467" s="385">
        <f t="shared" si="1079"/>
        <v>0</v>
      </c>
      <c r="CX467" s="386">
        <f t="shared" si="1080"/>
        <v>0</v>
      </c>
      <c r="CY467" s="3"/>
      <c r="CZ467" s="586">
        <v>945</v>
      </c>
      <c r="DA467" s="582">
        <v>1099</v>
      </c>
      <c r="DB467" s="391">
        <v>966</v>
      </c>
      <c r="DC467" s="576">
        <v>1121</v>
      </c>
      <c r="DD467" s="389">
        <v>0</v>
      </c>
      <c r="DE467" s="390">
        <v>23</v>
      </c>
      <c r="DF467" s="390">
        <v>5</v>
      </c>
      <c r="DG467" s="390">
        <v>10</v>
      </c>
      <c r="DH467" s="390">
        <f t="shared" si="1097"/>
        <v>8</v>
      </c>
      <c r="DI467" s="390"/>
      <c r="DJ467" s="390"/>
      <c r="DK467" s="390"/>
      <c r="DL467" s="390"/>
      <c r="DM467" s="390"/>
      <c r="DN467" s="390"/>
      <c r="DO467" s="390"/>
      <c r="DP467" s="391">
        <f t="shared" si="1098"/>
        <v>46</v>
      </c>
      <c r="DQ467" s="376"/>
      <c r="DR467" s="376"/>
      <c r="DS467" s="385">
        <v>4</v>
      </c>
      <c r="DT467" s="385">
        <v>3</v>
      </c>
      <c r="DU467" s="385">
        <v>1382</v>
      </c>
      <c r="DV467" s="385" t="s">
        <v>2620</v>
      </c>
      <c r="DW467" s="385">
        <v>72</v>
      </c>
      <c r="DX467" s="385" t="s">
        <v>2704</v>
      </c>
      <c r="DY467" s="385">
        <v>0</v>
      </c>
      <c r="DZ467" s="14">
        <v>110233</v>
      </c>
      <c r="EA467" s="426"/>
      <c r="EB467" s="398">
        <v>19</v>
      </c>
      <c r="EC467" s="398" t="s">
        <v>1369</v>
      </c>
      <c r="ED467" s="398" t="s">
        <v>1370</v>
      </c>
      <c r="EF467" s="601">
        <f t="shared" si="1099"/>
        <v>105</v>
      </c>
      <c r="EG467" s="597">
        <f t="shared" si="1100"/>
        <v>4</v>
      </c>
      <c r="EI467" s="605">
        <f t="shared" si="1023"/>
        <v>22</v>
      </c>
    </row>
    <row r="468" spans="1:139" s="372" customFormat="1" ht="16.149999999999999" hidden="1" customHeight="1">
      <c r="A468" s="573" t="s">
        <v>1246</v>
      </c>
      <c r="B468" s="409" t="s">
        <v>869</v>
      </c>
      <c r="C468" s="410" t="s">
        <v>869</v>
      </c>
      <c r="D468" s="394" t="s">
        <v>842</v>
      </c>
      <c r="E468" s="394" t="s">
        <v>679</v>
      </c>
      <c r="F468" s="394"/>
      <c r="G468" s="397">
        <v>95</v>
      </c>
      <c r="H468" s="394" t="s">
        <v>55</v>
      </c>
      <c r="I468" s="394" t="s">
        <v>844</v>
      </c>
      <c r="J468" s="394" t="s">
        <v>281</v>
      </c>
      <c r="K468" s="393"/>
      <c r="L468" s="393" t="s">
        <v>2130</v>
      </c>
      <c r="M468" s="396"/>
      <c r="N468" s="392">
        <v>43789</v>
      </c>
      <c r="O468" s="408">
        <v>3</v>
      </c>
      <c r="P468" s="14">
        <v>114847</v>
      </c>
      <c r="Q468" s="14">
        <v>114847</v>
      </c>
      <c r="R468" s="576">
        <v>1652</v>
      </c>
      <c r="S468" s="391">
        <v>171</v>
      </c>
      <c r="T468" s="382">
        <v>26</v>
      </c>
      <c r="U468" s="382">
        <v>193</v>
      </c>
      <c r="V468" s="423">
        <v>0</v>
      </c>
      <c r="W468" s="1882">
        <v>50</v>
      </c>
      <c r="X468" s="382">
        <f t="shared" si="1102"/>
        <v>143</v>
      </c>
      <c r="Y468" s="423">
        <v>0</v>
      </c>
      <c r="Z468" s="1882">
        <v>0</v>
      </c>
      <c r="AA468" s="382">
        <f t="shared" si="1086"/>
        <v>143</v>
      </c>
      <c r="AB468" s="423">
        <v>0</v>
      </c>
      <c r="AC468" s="1882">
        <v>23</v>
      </c>
      <c r="AD468" s="569">
        <v>1.875</v>
      </c>
      <c r="AE468" s="569">
        <v>1.875</v>
      </c>
      <c r="AF468" s="382">
        <f t="shared" si="1054"/>
        <v>75</v>
      </c>
      <c r="AG468" s="382">
        <f t="shared" si="1055"/>
        <v>40</v>
      </c>
      <c r="AH468" s="382">
        <f t="shared" si="1056"/>
        <v>0</v>
      </c>
      <c r="AI468" s="382">
        <f t="shared" si="1057"/>
        <v>0</v>
      </c>
      <c r="AJ468" s="382">
        <f t="shared" si="1058"/>
        <v>0</v>
      </c>
      <c r="AK468" s="382">
        <f t="shared" si="1059"/>
        <v>0</v>
      </c>
      <c r="AL468" s="382">
        <f t="shared" si="1060"/>
        <v>0</v>
      </c>
      <c r="AM468" s="382">
        <f t="shared" si="1061"/>
        <v>0</v>
      </c>
      <c r="AN468" s="453">
        <f t="shared" si="1062"/>
        <v>0</v>
      </c>
      <c r="AO468" s="457">
        <f t="shared" si="1063"/>
        <v>0</v>
      </c>
      <c r="AP468" s="455">
        <f t="shared" si="1064"/>
        <v>0</v>
      </c>
      <c r="AQ468" s="383">
        <f t="shared" si="1065"/>
        <v>0</v>
      </c>
      <c r="AR468" s="383">
        <f t="shared" si="1066"/>
        <v>0</v>
      </c>
      <c r="AS468" s="383">
        <f t="shared" si="1067"/>
        <v>0</v>
      </c>
      <c r="AT468" s="383">
        <f t="shared" si="1068"/>
        <v>0</v>
      </c>
      <c r="AU468" s="383">
        <f t="shared" si="1069"/>
        <v>0</v>
      </c>
      <c r="AV468" s="383">
        <f t="shared" si="1070"/>
        <v>0</v>
      </c>
      <c r="AW468" s="383">
        <f t="shared" si="1071"/>
        <v>0</v>
      </c>
      <c r="AX468" s="383">
        <f t="shared" si="1087"/>
        <v>193</v>
      </c>
      <c r="AY468" s="383"/>
      <c r="AZ468" s="383">
        <f t="shared" si="1101"/>
        <v>0</v>
      </c>
      <c r="BA468" s="382">
        <f t="shared" si="1088"/>
        <v>120</v>
      </c>
      <c r="BB468" s="423">
        <v>0</v>
      </c>
      <c r="BC468" s="506">
        <f t="shared" si="1081"/>
        <v>50</v>
      </c>
      <c r="BD468" s="382">
        <f t="shared" si="1082"/>
        <v>0</v>
      </c>
      <c r="BE468" s="453">
        <f t="shared" si="1083"/>
        <v>23</v>
      </c>
      <c r="BF468" s="382">
        <f t="shared" si="1089"/>
        <v>0</v>
      </c>
      <c r="BG468" s="1882">
        <v>40</v>
      </c>
      <c r="BH468" s="1882">
        <v>40</v>
      </c>
      <c r="BI468" s="1882">
        <v>40</v>
      </c>
      <c r="BJ468" s="1882"/>
      <c r="BK468" s="1882">
        <v>0</v>
      </c>
      <c r="BL468" s="1882">
        <v>0</v>
      </c>
      <c r="BM468" s="1882">
        <v>0</v>
      </c>
      <c r="BN468" s="1882">
        <v>0</v>
      </c>
      <c r="BO468" s="1882">
        <v>0</v>
      </c>
      <c r="BP468" s="1882">
        <v>0</v>
      </c>
      <c r="BQ468" s="1882">
        <v>0</v>
      </c>
      <c r="BR468" s="1882">
        <v>0</v>
      </c>
      <c r="BS468" s="1882">
        <v>0</v>
      </c>
      <c r="BT468" s="13"/>
      <c r="BU468" s="384">
        <f t="shared" si="1090"/>
        <v>7.9315068493150687</v>
      </c>
      <c r="BV468" s="385">
        <f t="shared" si="1091"/>
        <v>6.8095238095238093</v>
      </c>
      <c r="BW468" s="386">
        <f t="shared" si="1092"/>
        <v>4.1650485436893208</v>
      </c>
      <c r="BX468" s="3"/>
      <c r="BY468" s="387">
        <f t="shared" si="1084"/>
        <v>193</v>
      </c>
      <c r="BZ468" s="382">
        <f t="shared" si="1093"/>
        <v>143</v>
      </c>
      <c r="CA468" s="382">
        <f t="shared" si="1094"/>
        <v>143</v>
      </c>
      <c r="CB468" s="382">
        <f t="shared" si="1095"/>
        <v>120</v>
      </c>
      <c r="CC468" s="382">
        <f t="shared" si="1043"/>
        <v>80</v>
      </c>
      <c r="CD468" s="382">
        <f t="shared" si="1044"/>
        <v>40</v>
      </c>
      <c r="CE468" s="382">
        <f t="shared" si="1045"/>
        <v>0</v>
      </c>
      <c r="CF468" s="382">
        <f t="shared" si="1046"/>
        <v>0</v>
      </c>
      <c r="CG468" s="382">
        <f t="shared" si="1047"/>
        <v>0</v>
      </c>
      <c r="CH468" s="382">
        <f t="shared" si="1048"/>
        <v>0</v>
      </c>
      <c r="CI468" s="382">
        <f t="shared" si="1049"/>
        <v>0</v>
      </c>
      <c r="CJ468" s="382">
        <f t="shared" si="1050"/>
        <v>0</v>
      </c>
      <c r="CK468" s="388">
        <f t="shared" si="1051"/>
        <v>0</v>
      </c>
      <c r="CL468" s="3"/>
      <c r="CM468" s="384">
        <f t="shared" si="1085"/>
        <v>0</v>
      </c>
      <c r="CN468" s="385">
        <f t="shared" si="1096"/>
        <v>0</v>
      </c>
      <c r="CO468" s="385">
        <f t="shared" si="1038"/>
        <v>0</v>
      </c>
      <c r="CP468" s="385">
        <f t="shared" si="1072"/>
        <v>0</v>
      </c>
      <c r="CQ468" s="385">
        <f t="shared" si="1073"/>
        <v>0</v>
      </c>
      <c r="CR468" s="385">
        <f t="shared" si="1074"/>
        <v>0</v>
      </c>
      <c r="CS468" s="385">
        <f t="shared" si="1075"/>
        <v>0</v>
      </c>
      <c r="CT468" s="385">
        <f t="shared" si="1076"/>
        <v>0</v>
      </c>
      <c r="CU468" s="385">
        <f t="shared" si="1077"/>
        <v>0</v>
      </c>
      <c r="CV468" s="385">
        <f t="shared" si="1078"/>
        <v>0</v>
      </c>
      <c r="CW468" s="385">
        <f t="shared" si="1079"/>
        <v>0</v>
      </c>
      <c r="CX468" s="386">
        <f t="shared" si="1080"/>
        <v>0</v>
      </c>
      <c r="CY468" s="3"/>
      <c r="CZ468" s="586">
        <v>1888</v>
      </c>
      <c r="DA468" s="582">
        <v>1607</v>
      </c>
      <c r="DB468" s="391">
        <v>1902</v>
      </c>
      <c r="DC468" s="576">
        <v>1652</v>
      </c>
      <c r="DD468" s="389">
        <v>27</v>
      </c>
      <c r="DE468" s="390">
        <v>47</v>
      </c>
      <c r="DF468" s="390">
        <v>34</v>
      </c>
      <c r="DG468" s="390">
        <v>37</v>
      </c>
      <c r="DH468" s="390">
        <f t="shared" si="1097"/>
        <v>26</v>
      </c>
      <c r="DI468" s="390"/>
      <c r="DJ468" s="390"/>
      <c r="DK468" s="390"/>
      <c r="DL468" s="390"/>
      <c r="DM468" s="390"/>
      <c r="DN468" s="390"/>
      <c r="DO468" s="390"/>
      <c r="DP468" s="391">
        <f t="shared" si="1098"/>
        <v>171</v>
      </c>
      <c r="DQ468" s="376"/>
      <c r="DR468" s="376"/>
      <c r="DS468" s="385">
        <v>4</v>
      </c>
      <c r="DT468" s="385">
        <v>3</v>
      </c>
      <c r="DU468" s="385">
        <v>1383</v>
      </c>
      <c r="DV468" s="385" t="s">
        <v>2620</v>
      </c>
      <c r="DW468" s="385">
        <v>72</v>
      </c>
      <c r="DX468" s="385" t="s">
        <v>2704</v>
      </c>
      <c r="DY468" s="385">
        <v>0</v>
      </c>
      <c r="DZ468" s="14">
        <v>114847</v>
      </c>
      <c r="EA468" s="426"/>
      <c r="EB468" s="398">
        <v>20</v>
      </c>
      <c r="EC468" s="398" t="s">
        <v>1369</v>
      </c>
      <c r="ED468" s="398" t="s">
        <v>1370</v>
      </c>
      <c r="EF468" s="601">
        <f t="shared" si="1099"/>
        <v>115.8</v>
      </c>
      <c r="EG468" s="597">
        <f t="shared" si="1100"/>
        <v>50</v>
      </c>
      <c r="EI468" s="605">
        <f t="shared" si="1023"/>
        <v>219</v>
      </c>
    </row>
    <row r="469" spans="1:139" s="372" customFormat="1" ht="16.149999999999999" hidden="1" customHeight="1">
      <c r="A469" s="573" t="s">
        <v>1246</v>
      </c>
      <c r="B469" s="409" t="s">
        <v>870</v>
      </c>
      <c r="C469" s="410" t="s">
        <v>870</v>
      </c>
      <c r="D469" s="394" t="s">
        <v>842</v>
      </c>
      <c r="E469" s="394" t="s">
        <v>871</v>
      </c>
      <c r="F469" s="394"/>
      <c r="G469" s="397">
        <v>91</v>
      </c>
      <c r="H469" s="394" t="s">
        <v>55</v>
      </c>
      <c r="I469" s="394" t="s">
        <v>844</v>
      </c>
      <c r="J469" s="394" t="s">
        <v>281</v>
      </c>
      <c r="K469" s="393"/>
      <c r="L469" s="393" t="s">
        <v>2130</v>
      </c>
      <c r="M469" s="396"/>
      <c r="N469" s="392">
        <v>43789</v>
      </c>
      <c r="O469" s="408">
        <v>3</v>
      </c>
      <c r="P469" s="14">
        <v>80376</v>
      </c>
      <c r="Q469" s="14">
        <v>80376</v>
      </c>
      <c r="R469" s="576">
        <v>690</v>
      </c>
      <c r="S469" s="391">
        <v>125</v>
      </c>
      <c r="T469" s="382">
        <v>5</v>
      </c>
      <c r="U469" s="382">
        <v>5</v>
      </c>
      <c r="V469" s="423">
        <v>0</v>
      </c>
      <c r="W469" s="1882">
        <v>5</v>
      </c>
      <c r="X469" s="382">
        <f t="shared" si="1102"/>
        <v>0</v>
      </c>
      <c r="Y469" s="423">
        <v>0</v>
      </c>
      <c r="Z469" s="1882">
        <v>0</v>
      </c>
      <c r="AA469" s="382">
        <f t="shared" si="1086"/>
        <v>0</v>
      </c>
      <c r="AB469" s="423">
        <v>0</v>
      </c>
      <c r="AC469" s="1882">
        <v>0</v>
      </c>
      <c r="AD469" s="569">
        <v>1.875</v>
      </c>
      <c r="AE469" s="569">
        <v>1.875</v>
      </c>
      <c r="AF469" s="382">
        <f t="shared" si="1054"/>
        <v>0</v>
      </c>
      <c r="AG469" s="382">
        <f t="shared" si="1055"/>
        <v>0</v>
      </c>
      <c r="AH469" s="382">
        <f t="shared" si="1056"/>
        <v>0</v>
      </c>
      <c r="AI469" s="382">
        <f t="shared" si="1057"/>
        <v>0</v>
      </c>
      <c r="AJ469" s="382">
        <f t="shared" si="1058"/>
        <v>0</v>
      </c>
      <c r="AK469" s="382">
        <f t="shared" si="1059"/>
        <v>0</v>
      </c>
      <c r="AL469" s="382">
        <f t="shared" si="1060"/>
        <v>0</v>
      </c>
      <c r="AM469" s="382">
        <f t="shared" si="1061"/>
        <v>0</v>
      </c>
      <c r="AN469" s="453">
        <f t="shared" si="1062"/>
        <v>0</v>
      </c>
      <c r="AO469" s="457">
        <f t="shared" si="1063"/>
        <v>0</v>
      </c>
      <c r="AP469" s="455">
        <f t="shared" si="1064"/>
        <v>0</v>
      </c>
      <c r="AQ469" s="383">
        <f t="shared" si="1065"/>
        <v>0</v>
      </c>
      <c r="AR469" s="383">
        <f t="shared" si="1066"/>
        <v>0</v>
      </c>
      <c r="AS469" s="383">
        <f t="shared" si="1067"/>
        <v>0</v>
      </c>
      <c r="AT469" s="383">
        <f t="shared" si="1068"/>
        <v>0</v>
      </c>
      <c r="AU469" s="383">
        <f t="shared" si="1069"/>
        <v>0</v>
      </c>
      <c r="AV469" s="383">
        <f t="shared" si="1070"/>
        <v>0</v>
      </c>
      <c r="AW469" s="383">
        <f t="shared" si="1071"/>
        <v>0</v>
      </c>
      <c r="AX469" s="383">
        <f t="shared" si="1087"/>
        <v>5</v>
      </c>
      <c r="AY469" s="383"/>
      <c r="AZ469" s="383">
        <f t="shared" si="1101"/>
        <v>0</v>
      </c>
      <c r="BA469" s="382">
        <f t="shared" si="1088"/>
        <v>0</v>
      </c>
      <c r="BB469" s="423">
        <v>0</v>
      </c>
      <c r="BC469" s="506">
        <f t="shared" si="1081"/>
        <v>5</v>
      </c>
      <c r="BD469" s="382">
        <f t="shared" si="1082"/>
        <v>0</v>
      </c>
      <c r="BE469" s="453">
        <f t="shared" si="1083"/>
        <v>0</v>
      </c>
      <c r="BF469" s="382">
        <f t="shared" si="1089"/>
        <v>0</v>
      </c>
      <c r="BG469" s="1882">
        <v>0</v>
      </c>
      <c r="BH469" s="1882">
        <v>0</v>
      </c>
      <c r="BI469" s="1882">
        <v>0</v>
      </c>
      <c r="BJ469" s="1882">
        <v>0</v>
      </c>
      <c r="BK469" s="1882">
        <v>0</v>
      </c>
      <c r="BL469" s="1882">
        <v>0</v>
      </c>
      <c r="BM469" s="1882">
        <v>0</v>
      </c>
      <c r="BN469" s="1882">
        <v>0</v>
      </c>
      <c r="BO469" s="1882">
        <v>0</v>
      </c>
      <c r="BP469" s="1882">
        <v>0</v>
      </c>
      <c r="BQ469" s="1882">
        <v>0</v>
      </c>
      <c r="BR469" s="1882">
        <v>0</v>
      </c>
      <c r="BS469" s="1882">
        <v>0</v>
      </c>
      <c r="BT469" s="13"/>
      <c r="BU469" s="384">
        <f t="shared" si="1090"/>
        <v>1</v>
      </c>
      <c r="BV469" s="385">
        <f t="shared" si="1091"/>
        <v>0</v>
      </c>
      <c r="BW469" s="386">
        <f t="shared" si="1092"/>
        <v>0</v>
      </c>
      <c r="BX469" s="3"/>
      <c r="BY469" s="387">
        <f t="shared" si="1084"/>
        <v>5</v>
      </c>
      <c r="BZ469" s="382">
        <f t="shared" si="1093"/>
        <v>0</v>
      </c>
      <c r="CA469" s="382">
        <f t="shared" si="1094"/>
        <v>0</v>
      </c>
      <c r="CB469" s="382">
        <f t="shared" si="1095"/>
        <v>0</v>
      </c>
      <c r="CC469" s="382">
        <f t="shared" si="1043"/>
        <v>0</v>
      </c>
      <c r="CD469" s="382">
        <f t="shared" si="1044"/>
        <v>0</v>
      </c>
      <c r="CE469" s="382">
        <f t="shared" si="1045"/>
        <v>0</v>
      </c>
      <c r="CF469" s="382">
        <f t="shared" si="1046"/>
        <v>0</v>
      </c>
      <c r="CG469" s="382">
        <f t="shared" si="1047"/>
        <v>0</v>
      </c>
      <c r="CH469" s="382">
        <f t="shared" si="1048"/>
        <v>0</v>
      </c>
      <c r="CI469" s="382">
        <f t="shared" si="1049"/>
        <v>0</v>
      </c>
      <c r="CJ469" s="382">
        <f t="shared" si="1050"/>
        <v>0</v>
      </c>
      <c r="CK469" s="388">
        <f t="shared" si="1051"/>
        <v>0</v>
      </c>
      <c r="CL469" s="3"/>
      <c r="CM469" s="384">
        <f t="shared" si="1085"/>
        <v>0</v>
      </c>
      <c r="CN469" s="385">
        <f t="shared" si="1096"/>
        <v>0</v>
      </c>
      <c r="CO469" s="385">
        <f t="shared" si="1038"/>
        <v>0</v>
      </c>
      <c r="CP469" s="385">
        <f t="shared" si="1072"/>
        <v>0</v>
      </c>
      <c r="CQ469" s="385">
        <f t="shared" si="1073"/>
        <v>0</v>
      </c>
      <c r="CR469" s="385">
        <f t="shared" si="1074"/>
        <v>0</v>
      </c>
      <c r="CS469" s="385">
        <f t="shared" si="1075"/>
        <v>0</v>
      </c>
      <c r="CT469" s="385">
        <f t="shared" si="1076"/>
        <v>0</v>
      </c>
      <c r="CU469" s="385">
        <f t="shared" si="1077"/>
        <v>0</v>
      </c>
      <c r="CV469" s="385">
        <f t="shared" si="1078"/>
        <v>0</v>
      </c>
      <c r="CW469" s="385">
        <f t="shared" si="1079"/>
        <v>0</v>
      </c>
      <c r="CX469" s="386">
        <f t="shared" si="1080"/>
        <v>0</v>
      </c>
      <c r="CY469" s="3"/>
      <c r="CZ469" s="586">
        <v>447</v>
      </c>
      <c r="DA469" s="582">
        <v>467</v>
      </c>
      <c r="DB469" s="391">
        <v>516</v>
      </c>
      <c r="DC469" s="576">
        <v>690</v>
      </c>
      <c r="DD469" s="389">
        <v>30</v>
      </c>
      <c r="DE469" s="390">
        <v>74</v>
      </c>
      <c r="DF469" s="390">
        <v>2</v>
      </c>
      <c r="DG469" s="390">
        <v>14</v>
      </c>
      <c r="DH469" s="390">
        <f t="shared" si="1097"/>
        <v>5</v>
      </c>
      <c r="DI469" s="390"/>
      <c r="DJ469" s="390"/>
      <c r="DK469" s="390"/>
      <c r="DL469" s="390"/>
      <c r="DM469" s="390"/>
      <c r="DN469" s="390"/>
      <c r="DO469" s="390"/>
      <c r="DP469" s="391">
        <f t="shared" si="1098"/>
        <v>125</v>
      </c>
      <c r="DQ469" s="376"/>
      <c r="DR469" s="376"/>
      <c r="DS469" s="385">
        <v>4</v>
      </c>
      <c r="DT469" s="385">
        <v>3</v>
      </c>
      <c r="DU469" s="385">
        <v>1384</v>
      </c>
      <c r="DV469" s="385" t="s">
        <v>2620</v>
      </c>
      <c r="DW469" s="385">
        <v>71</v>
      </c>
      <c r="DX469" s="385" t="s">
        <v>2703</v>
      </c>
      <c r="DY469" s="385">
        <v>0</v>
      </c>
      <c r="DZ469" s="14">
        <v>80376</v>
      </c>
      <c r="EA469" s="426"/>
      <c r="EB469" s="398">
        <v>17</v>
      </c>
      <c r="EC469" s="398" t="s">
        <v>1369</v>
      </c>
      <c r="ED469" s="398" t="s">
        <v>1370</v>
      </c>
      <c r="EF469" s="601">
        <f t="shared" si="1099"/>
        <v>30</v>
      </c>
      <c r="EG469" s="597">
        <f t="shared" si="1100"/>
        <v>5</v>
      </c>
      <c r="EI469" s="605">
        <f t="shared" si="1023"/>
        <v>10</v>
      </c>
    </row>
    <row r="470" spans="1:139" s="372" customFormat="1" ht="16.149999999999999" hidden="1" customHeight="1">
      <c r="A470" s="573" t="s">
        <v>1246</v>
      </c>
      <c r="B470" s="409" t="s">
        <v>873</v>
      </c>
      <c r="C470" s="410" t="s">
        <v>873</v>
      </c>
      <c r="D470" s="394" t="s">
        <v>842</v>
      </c>
      <c r="E470" s="394" t="s">
        <v>481</v>
      </c>
      <c r="F470" s="394"/>
      <c r="G470" s="397">
        <v>98</v>
      </c>
      <c r="H470" s="394" t="s">
        <v>55</v>
      </c>
      <c r="I470" s="394" t="s">
        <v>844</v>
      </c>
      <c r="J470" s="394" t="s">
        <v>726</v>
      </c>
      <c r="K470" s="393"/>
      <c r="L470" s="393" t="s">
        <v>2130</v>
      </c>
      <c r="M470" s="396"/>
      <c r="N470" s="392">
        <v>43789</v>
      </c>
      <c r="O470" s="408">
        <v>3</v>
      </c>
      <c r="P470" s="14">
        <v>104078</v>
      </c>
      <c r="Q470" s="14">
        <v>104078</v>
      </c>
      <c r="R470" s="576">
        <v>1911</v>
      </c>
      <c r="S470" s="391">
        <v>104</v>
      </c>
      <c r="T470" s="382">
        <v>0</v>
      </c>
      <c r="U470" s="382">
        <v>0</v>
      </c>
      <c r="V470" s="423">
        <v>0</v>
      </c>
      <c r="W470" s="1882">
        <v>0</v>
      </c>
      <c r="X470" s="382">
        <f t="shared" si="1102"/>
        <v>0</v>
      </c>
      <c r="Y470" s="423">
        <v>0</v>
      </c>
      <c r="Z470" s="1882">
        <v>0</v>
      </c>
      <c r="AA470" s="382">
        <f t="shared" si="1086"/>
        <v>0</v>
      </c>
      <c r="AB470" s="423">
        <v>0</v>
      </c>
      <c r="AC470" s="1882">
        <v>0</v>
      </c>
      <c r="AD470" s="569">
        <v>1.875</v>
      </c>
      <c r="AE470" s="569">
        <v>1.875</v>
      </c>
      <c r="AF470" s="382">
        <f t="shared" si="1054"/>
        <v>0</v>
      </c>
      <c r="AG470" s="382">
        <f t="shared" si="1055"/>
        <v>0</v>
      </c>
      <c r="AH470" s="382">
        <f t="shared" si="1056"/>
        <v>0</v>
      </c>
      <c r="AI470" s="382">
        <f t="shared" si="1057"/>
        <v>0</v>
      </c>
      <c r="AJ470" s="382">
        <f t="shared" si="1058"/>
        <v>0</v>
      </c>
      <c r="AK470" s="382">
        <f t="shared" si="1059"/>
        <v>0</v>
      </c>
      <c r="AL470" s="382">
        <f t="shared" si="1060"/>
        <v>0</v>
      </c>
      <c r="AM470" s="382">
        <f t="shared" si="1061"/>
        <v>0</v>
      </c>
      <c r="AN470" s="453">
        <f t="shared" si="1062"/>
        <v>0</v>
      </c>
      <c r="AO470" s="457">
        <f t="shared" si="1063"/>
        <v>0</v>
      </c>
      <c r="AP470" s="455">
        <f t="shared" si="1064"/>
        <v>0</v>
      </c>
      <c r="AQ470" s="383">
        <f t="shared" si="1065"/>
        <v>0</v>
      </c>
      <c r="AR470" s="383">
        <f t="shared" si="1066"/>
        <v>0</v>
      </c>
      <c r="AS470" s="383">
        <f t="shared" si="1067"/>
        <v>0</v>
      </c>
      <c r="AT470" s="383">
        <f t="shared" si="1068"/>
        <v>0</v>
      </c>
      <c r="AU470" s="383">
        <f t="shared" si="1069"/>
        <v>0</v>
      </c>
      <c r="AV470" s="383">
        <f t="shared" si="1070"/>
        <v>0</v>
      </c>
      <c r="AW470" s="383">
        <f t="shared" si="1071"/>
        <v>0</v>
      </c>
      <c r="AX470" s="383">
        <f t="shared" si="1087"/>
        <v>0</v>
      </c>
      <c r="AY470" s="383"/>
      <c r="AZ470" s="383">
        <f t="shared" si="1101"/>
        <v>0</v>
      </c>
      <c r="BA470" s="382">
        <f t="shared" si="1088"/>
        <v>0</v>
      </c>
      <c r="BB470" s="423">
        <v>0</v>
      </c>
      <c r="BC470" s="506">
        <f t="shared" si="1081"/>
        <v>0</v>
      </c>
      <c r="BD470" s="382">
        <f t="shared" si="1082"/>
        <v>0</v>
      </c>
      <c r="BE470" s="453">
        <f t="shared" si="1083"/>
        <v>0</v>
      </c>
      <c r="BF470" s="382">
        <f t="shared" si="1089"/>
        <v>0</v>
      </c>
      <c r="BG470" s="1882">
        <v>0</v>
      </c>
      <c r="BH470" s="1882">
        <v>0</v>
      </c>
      <c r="BI470" s="1882">
        <v>0</v>
      </c>
      <c r="BJ470" s="1882">
        <v>0</v>
      </c>
      <c r="BK470" s="1882">
        <v>0</v>
      </c>
      <c r="BL470" s="1882">
        <v>0</v>
      </c>
      <c r="BM470" s="1882">
        <v>0</v>
      </c>
      <c r="BN470" s="1882">
        <v>0</v>
      </c>
      <c r="BO470" s="1882">
        <v>0</v>
      </c>
      <c r="BP470" s="1882">
        <v>0</v>
      </c>
      <c r="BQ470" s="1882">
        <v>0</v>
      </c>
      <c r="BR470" s="1882">
        <v>0</v>
      </c>
      <c r="BS470" s="1882">
        <v>0</v>
      </c>
      <c r="BT470" s="13"/>
      <c r="BU470" s="384">
        <f t="shared" si="1090"/>
        <v>0</v>
      </c>
      <c r="BV470" s="385">
        <f t="shared" si="1091"/>
        <v>0</v>
      </c>
      <c r="BW470" s="386">
        <f t="shared" si="1092"/>
        <v>0</v>
      </c>
      <c r="BX470" s="3"/>
      <c r="BY470" s="387">
        <f t="shared" si="1084"/>
        <v>0</v>
      </c>
      <c r="BZ470" s="382">
        <f t="shared" si="1093"/>
        <v>0</v>
      </c>
      <c r="CA470" s="382">
        <f t="shared" si="1094"/>
        <v>0</v>
      </c>
      <c r="CB470" s="382">
        <f t="shared" si="1095"/>
        <v>0</v>
      </c>
      <c r="CC470" s="382">
        <f t="shared" si="1043"/>
        <v>0</v>
      </c>
      <c r="CD470" s="382">
        <f t="shared" si="1044"/>
        <v>0</v>
      </c>
      <c r="CE470" s="382">
        <f t="shared" si="1045"/>
        <v>0</v>
      </c>
      <c r="CF470" s="382">
        <f t="shared" si="1046"/>
        <v>0</v>
      </c>
      <c r="CG470" s="382">
        <f t="shared" si="1047"/>
        <v>0</v>
      </c>
      <c r="CH470" s="382">
        <f t="shared" si="1048"/>
        <v>0</v>
      </c>
      <c r="CI470" s="382">
        <f t="shared" si="1049"/>
        <v>0</v>
      </c>
      <c r="CJ470" s="382">
        <f t="shared" si="1050"/>
        <v>0</v>
      </c>
      <c r="CK470" s="388">
        <f t="shared" si="1051"/>
        <v>0</v>
      </c>
      <c r="CL470" s="3"/>
      <c r="CM470" s="384">
        <f t="shared" si="1085"/>
        <v>0</v>
      </c>
      <c r="CN470" s="385">
        <f t="shared" si="1096"/>
        <v>0</v>
      </c>
      <c r="CO470" s="385">
        <f t="shared" si="1038"/>
        <v>0</v>
      </c>
      <c r="CP470" s="385">
        <f t="shared" si="1072"/>
        <v>0</v>
      </c>
      <c r="CQ470" s="385">
        <f t="shared" si="1073"/>
        <v>0</v>
      </c>
      <c r="CR470" s="385">
        <f t="shared" si="1074"/>
        <v>0</v>
      </c>
      <c r="CS470" s="385">
        <f t="shared" si="1075"/>
        <v>0</v>
      </c>
      <c r="CT470" s="385">
        <f t="shared" si="1076"/>
        <v>0</v>
      </c>
      <c r="CU470" s="385">
        <f t="shared" si="1077"/>
        <v>0</v>
      </c>
      <c r="CV470" s="385">
        <f t="shared" si="1078"/>
        <v>0</v>
      </c>
      <c r="CW470" s="385">
        <f t="shared" si="1079"/>
        <v>0</v>
      </c>
      <c r="CX470" s="386">
        <f t="shared" si="1080"/>
        <v>0</v>
      </c>
      <c r="CY470" s="3"/>
      <c r="CZ470" s="586">
        <v>2189</v>
      </c>
      <c r="DA470" s="582">
        <v>1582</v>
      </c>
      <c r="DB470" s="391">
        <v>1573</v>
      </c>
      <c r="DC470" s="576">
        <v>1911</v>
      </c>
      <c r="DD470" s="389">
        <v>33</v>
      </c>
      <c r="DE470" s="390">
        <v>70</v>
      </c>
      <c r="DF470" s="390">
        <v>1</v>
      </c>
      <c r="DG470" s="390">
        <v>0</v>
      </c>
      <c r="DH470" s="390">
        <f t="shared" si="1097"/>
        <v>0</v>
      </c>
      <c r="DI470" s="390"/>
      <c r="DJ470" s="390"/>
      <c r="DK470" s="390"/>
      <c r="DL470" s="390"/>
      <c r="DM470" s="390"/>
      <c r="DN470" s="390"/>
      <c r="DO470" s="390"/>
      <c r="DP470" s="391">
        <f t="shared" si="1098"/>
        <v>104</v>
      </c>
      <c r="DQ470" s="376"/>
      <c r="DR470" s="376"/>
      <c r="DS470" s="385">
        <v>4</v>
      </c>
      <c r="DT470" s="385">
        <v>3</v>
      </c>
      <c r="DU470" s="385">
        <v>1399</v>
      </c>
      <c r="DV470" s="385" t="s">
        <v>2620</v>
      </c>
      <c r="DW470" s="385">
        <v>72</v>
      </c>
      <c r="DX470" s="385" t="s">
        <v>2704</v>
      </c>
      <c r="DY470" s="385">
        <v>0</v>
      </c>
      <c r="DZ470" s="14">
        <v>104078</v>
      </c>
      <c r="EA470" s="426"/>
      <c r="EB470" s="398">
        <v>19</v>
      </c>
      <c r="EC470" s="398" t="s">
        <v>1369</v>
      </c>
      <c r="ED470" s="398" t="s">
        <v>1370</v>
      </c>
      <c r="EF470" s="601" t="str">
        <f t="shared" si="1099"/>
        <v>ok</v>
      </c>
      <c r="EG470" s="597">
        <f t="shared" si="1100"/>
        <v>0</v>
      </c>
      <c r="EI470" s="605">
        <f t="shared" si="1023"/>
        <v>0</v>
      </c>
    </row>
    <row r="471" spans="1:139" s="372" customFormat="1" ht="16.149999999999999" hidden="1" customHeight="1">
      <c r="A471" s="573" t="s">
        <v>1246</v>
      </c>
      <c r="B471" s="409" t="s">
        <v>874</v>
      </c>
      <c r="C471" s="410" t="s">
        <v>874</v>
      </c>
      <c r="D471" s="394" t="s">
        <v>842</v>
      </c>
      <c r="E471" s="394" t="s">
        <v>482</v>
      </c>
      <c r="F471" s="394"/>
      <c r="G471" s="397">
        <v>99</v>
      </c>
      <c r="H471" s="394" t="s">
        <v>55</v>
      </c>
      <c r="I471" s="394" t="s">
        <v>844</v>
      </c>
      <c r="J471" s="394" t="s">
        <v>281</v>
      </c>
      <c r="K471" s="393"/>
      <c r="L471" s="393" t="s">
        <v>2130</v>
      </c>
      <c r="M471" s="396"/>
      <c r="N471" s="392">
        <v>43789</v>
      </c>
      <c r="O471" s="408">
        <v>3</v>
      </c>
      <c r="P471" s="14">
        <v>79139</v>
      </c>
      <c r="Q471" s="14">
        <v>79139</v>
      </c>
      <c r="R471" s="576">
        <v>774</v>
      </c>
      <c r="S471" s="391">
        <v>246</v>
      </c>
      <c r="T471" s="382">
        <v>6</v>
      </c>
      <c r="U471" s="382">
        <v>52</v>
      </c>
      <c r="V471" s="423">
        <v>0</v>
      </c>
      <c r="W471" s="1882">
        <v>8</v>
      </c>
      <c r="X471" s="382">
        <f t="shared" si="1102"/>
        <v>44</v>
      </c>
      <c r="Y471" s="423">
        <v>0</v>
      </c>
      <c r="Z471" s="1882">
        <v>0</v>
      </c>
      <c r="AA471" s="382">
        <f t="shared" si="1086"/>
        <v>44</v>
      </c>
      <c r="AB471" s="423">
        <v>0</v>
      </c>
      <c r="AC471" s="1882">
        <v>22</v>
      </c>
      <c r="AD471" s="569">
        <v>1.875</v>
      </c>
      <c r="AE471" s="569">
        <v>1.875</v>
      </c>
      <c r="AF471" s="382">
        <f t="shared" si="1054"/>
        <v>22</v>
      </c>
      <c r="AG471" s="382">
        <f t="shared" si="1055"/>
        <v>0</v>
      </c>
      <c r="AH471" s="382">
        <f t="shared" si="1056"/>
        <v>0</v>
      </c>
      <c r="AI471" s="382">
        <f t="shared" si="1057"/>
        <v>0</v>
      </c>
      <c r="AJ471" s="382">
        <f t="shared" si="1058"/>
        <v>0</v>
      </c>
      <c r="AK471" s="382">
        <f t="shared" si="1059"/>
        <v>0</v>
      </c>
      <c r="AL471" s="382">
        <f t="shared" si="1060"/>
        <v>0</v>
      </c>
      <c r="AM471" s="382">
        <f t="shared" si="1061"/>
        <v>0</v>
      </c>
      <c r="AN471" s="453">
        <f t="shared" si="1062"/>
        <v>0</v>
      </c>
      <c r="AO471" s="457">
        <f t="shared" si="1063"/>
        <v>0</v>
      </c>
      <c r="AP471" s="455">
        <f t="shared" si="1064"/>
        <v>0</v>
      </c>
      <c r="AQ471" s="383">
        <f t="shared" si="1065"/>
        <v>0</v>
      </c>
      <c r="AR471" s="383">
        <f t="shared" si="1066"/>
        <v>0</v>
      </c>
      <c r="AS471" s="383">
        <f t="shared" si="1067"/>
        <v>0</v>
      </c>
      <c r="AT471" s="383">
        <f t="shared" si="1068"/>
        <v>0</v>
      </c>
      <c r="AU471" s="383">
        <f t="shared" si="1069"/>
        <v>0</v>
      </c>
      <c r="AV471" s="383">
        <f t="shared" si="1070"/>
        <v>0</v>
      </c>
      <c r="AW471" s="383">
        <f t="shared" si="1071"/>
        <v>0</v>
      </c>
      <c r="AX471" s="383">
        <f t="shared" si="1087"/>
        <v>52</v>
      </c>
      <c r="AY471" s="383"/>
      <c r="AZ471" s="383">
        <f t="shared" si="1101"/>
        <v>0</v>
      </c>
      <c r="BA471" s="382">
        <f t="shared" si="1088"/>
        <v>22</v>
      </c>
      <c r="BB471" s="423">
        <v>0</v>
      </c>
      <c r="BC471" s="506">
        <f t="shared" si="1081"/>
        <v>8</v>
      </c>
      <c r="BD471" s="382">
        <f t="shared" si="1082"/>
        <v>0</v>
      </c>
      <c r="BE471" s="453">
        <f t="shared" si="1083"/>
        <v>22</v>
      </c>
      <c r="BF471" s="382">
        <f t="shared" si="1089"/>
        <v>0</v>
      </c>
      <c r="BG471" s="1882">
        <v>0</v>
      </c>
      <c r="BH471" s="1882">
        <v>22</v>
      </c>
      <c r="BI471" s="1882">
        <v>0</v>
      </c>
      <c r="BJ471" s="1882">
        <v>0</v>
      </c>
      <c r="BK471" s="1882">
        <v>0</v>
      </c>
      <c r="BL471" s="1882">
        <v>0</v>
      </c>
      <c r="BM471" s="1882">
        <v>0</v>
      </c>
      <c r="BN471" s="1882">
        <v>0</v>
      </c>
      <c r="BO471" s="1882">
        <v>0</v>
      </c>
      <c r="BP471" s="1882">
        <v>0</v>
      </c>
      <c r="BQ471" s="1882">
        <v>0</v>
      </c>
      <c r="BR471" s="1882">
        <v>0</v>
      </c>
      <c r="BS471" s="1882">
        <v>0</v>
      </c>
      <c r="BT471" s="13"/>
      <c r="BU471" s="384">
        <f t="shared" si="1090"/>
        <v>5.2</v>
      </c>
      <c r="BV471" s="385">
        <f t="shared" si="1091"/>
        <v>6</v>
      </c>
      <c r="BW471" s="386">
        <f t="shared" si="1092"/>
        <v>3</v>
      </c>
      <c r="BX471" s="3"/>
      <c r="BY471" s="387">
        <f t="shared" si="1084"/>
        <v>52</v>
      </c>
      <c r="BZ471" s="382">
        <f t="shared" si="1093"/>
        <v>44</v>
      </c>
      <c r="CA471" s="382">
        <f t="shared" si="1094"/>
        <v>44</v>
      </c>
      <c r="CB471" s="382">
        <f t="shared" si="1095"/>
        <v>22</v>
      </c>
      <c r="CC471" s="382">
        <f t="shared" si="1043"/>
        <v>22</v>
      </c>
      <c r="CD471" s="382">
        <f t="shared" si="1044"/>
        <v>0</v>
      </c>
      <c r="CE471" s="382">
        <f t="shared" si="1045"/>
        <v>0</v>
      </c>
      <c r="CF471" s="382">
        <f t="shared" si="1046"/>
        <v>0</v>
      </c>
      <c r="CG471" s="382">
        <f t="shared" si="1047"/>
        <v>0</v>
      </c>
      <c r="CH471" s="382">
        <f t="shared" si="1048"/>
        <v>0</v>
      </c>
      <c r="CI471" s="382">
        <f t="shared" si="1049"/>
        <v>0</v>
      </c>
      <c r="CJ471" s="382">
        <f t="shared" si="1050"/>
        <v>0</v>
      </c>
      <c r="CK471" s="388">
        <f t="shared" si="1051"/>
        <v>0</v>
      </c>
      <c r="CL471" s="3"/>
      <c r="CM471" s="384">
        <f t="shared" si="1085"/>
        <v>0</v>
      </c>
      <c r="CN471" s="385">
        <f t="shared" si="1096"/>
        <v>0</v>
      </c>
      <c r="CO471" s="385">
        <f t="shared" si="1038"/>
        <v>0</v>
      </c>
      <c r="CP471" s="385">
        <f t="shared" si="1072"/>
        <v>0</v>
      </c>
      <c r="CQ471" s="385">
        <f t="shared" si="1073"/>
        <v>0</v>
      </c>
      <c r="CR471" s="385">
        <f t="shared" si="1074"/>
        <v>0</v>
      </c>
      <c r="CS471" s="385">
        <f t="shared" si="1075"/>
        <v>0</v>
      </c>
      <c r="CT471" s="385">
        <f t="shared" si="1076"/>
        <v>0</v>
      </c>
      <c r="CU471" s="385">
        <f t="shared" si="1077"/>
        <v>0</v>
      </c>
      <c r="CV471" s="385">
        <f t="shared" si="1078"/>
        <v>0</v>
      </c>
      <c r="CW471" s="385">
        <f t="shared" si="1079"/>
        <v>0</v>
      </c>
      <c r="CX471" s="386">
        <f t="shared" si="1080"/>
        <v>0</v>
      </c>
      <c r="CY471" s="3"/>
      <c r="CZ471" s="586">
        <v>1023</v>
      </c>
      <c r="DA471" s="582">
        <v>571</v>
      </c>
      <c r="DB471" s="391">
        <v>632</v>
      </c>
      <c r="DC471" s="576">
        <v>774</v>
      </c>
      <c r="DD471" s="389">
        <v>118</v>
      </c>
      <c r="DE471" s="390">
        <v>80</v>
      </c>
      <c r="DF471" s="390">
        <v>42</v>
      </c>
      <c r="DG471" s="390">
        <v>0</v>
      </c>
      <c r="DH471" s="390">
        <f t="shared" si="1097"/>
        <v>6</v>
      </c>
      <c r="DI471" s="390"/>
      <c r="DJ471" s="390"/>
      <c r="DK471" s="390"/>
      <c r="DL471" s="390"/>
      <c r="DM471" s="390"/>
      <c r="DN471" s="390"/>
      <c r="DO471" s="390"/>
      <c r="DP471" s="391">
        <f t="shared" si="1098"/>
        <v>246</v>
      </c>
      <c r="DQ471" s="376"/>
      <c r="DR471" s="376"/>
      <c r="DS471" s="385">
        <v>4</v>
      </c>
      <c r="DT471" s="385">
        <v>3</v>
      </c>
      <c r="DU471" s="385">
        <v>1386</v>
      </c>
      <c r="DV471" s="385" t="s">
        <v>2620</v>
      </c>
      <c r="DW471" s="385">
        <v>72</v>
      </c>
      <c r="DX471" s="385" t="s">
        <v>2704</v>
      </c>
      <c r="DY471" s="385">
        <v>0</v>
      </c>
      <c r="DZ471" s="14">
        <v>79139</v>
      </c>
      <c r="EA471" s="426"/>
      <c r="EB471" s="398">
        <v>17</v>
      </c>
      <c r="EC471" s="398" t="s">
        <v>1369</v>
      </c>
      <c r="ED471" s="398" t="s">
        <v>1370</v>
      </c>
      <c r="EF471" s="601">
        <f t="shared" si="1099"/>
        <v>195</v>
      </c>
      <c r="EG471" s="597">
        <f t="shared" si="1100"/>
        <v>8</v>
      </c>
      <c r="EI471" s="605">
        <f t="shared" si="1023"/>
        <v>58</v>
      </c>
    </row>
    <row r="472" spans="1:139" s="372" customFormat="1" ht="16.149999999999999" hidden="1" customHeight="1">
      <c r="A472" s="573" t="s">
        <v>1246</v>
      </c>
      <c r="B472" s="409" t="s">
        <v>875</v>
      </c>
      <c r="C472" s="410" t="s">
        <v>1098</v>
      </c>
      <c r="D472" s="394" t="s">
        <v>842</v>
      </c>
      <c r="E472" s="394" t="s">
        <v>483</v>
      </c>
      <c r="F472" s="394"/>
      <c r="G472" s="397">
        <v>100</v>
      </c>
      <c r="H472" s="394" t="s">
        <v>55</v>
      </c>
      <c r="I472" s="394" t="s">
        <v>844</v>
      </c>
      <c r="J472" s="394" t="s">
        <v>105</v>
      </c>
      <c r="K472" s="393"/>
      <c r="L472" s="393" t="s">
        <v>2130</v>
      </c>
      <c r="M472" s="396"/>
      <c r="N472" s="392">
        <v>43861</v>
      </c>
      <c r="O472" s="408">
        <v>3</v>
      </c>
      <c r="P472" s="14">
        <v>91677</v>
      </c>
      <c r="Q472" s="14">
        <v>91677</v>
      </c>
      <c r="R472" s="576">
        <v>525</v>
      </c>
      <c r="S472" s="391">
        <v>42</v>
      </c>
      <c r="T472" s="382">
        <v>0</v>
      </c>
      <c r="U472" s="382">
        <v>2</v>
      </c>
      <c r="V472" s="423">
        <v>0</v>
      </c>
      <c r="W472" s="1882"/>
      <c r="X472" s="382">
        <f t="shared" si="1102"/>
        <v>2</v>
      </c>
      <c r="Y472" s="423">
        <v>0</v>
      </c>
      <c r="Z472" s="1882">
        <v>0</v>
      </c>
      <c r="AA472" s="382">
        <f t="shared" si="1086"/>
        <v>2</v>
      </c>
      <c r="AB472" s="423">
        <v>0</v>
      </c>
      <c r="AC472" s="1882">
        <v>2</v>
      </c>
      <c r="AD472" s="569">
        <v>1.875</v>
      </c>
      <c r="AE472" s="569">
        <v>1.875</v>
      </c>
      <c r="AF472" s="382">
        <f t="shared" si="1054"/>
        <v>0</v>
      </c>
      <c r="AG472" s="382">
        <f t="shared" si="1055"/>
        <v>0</v>
      </c>
      <c r="AH472" s="382">
        <f t="shared" si="1056"/>
        <v>0</v>
      </c>
      <c r="AI472" s="382">
        <f t="shared" si="1057"/>
        <v>0</v>
      </c>
      <c r="AJ472" s="382">
        <f t="shared" si="1058"/>
        <v>0</v>
      </c>
      <c r="AK472" s="382">
        <f t="shared" si="1059"/>
        <v>0</v>
      </c>
      <c r="AL472" s="382">
        <f t="shared" si="1060"/>
        <v>0</v>
      </c>
      <c r="AM472" s="382">
        <f t="shared" si="1061"/>
        <v>0</v>
      </c>
      <c r="AN472" s="453">
        <f t="shared" si="1062"/>
        <v>0</v>
      </c>
      <c r="AO472" s="457">
        <f t="shared" si="1063"/>
        <v>0</v>
      </c>
      <c r="AP472" s="455">
        <f t="shared" si="1064"/>
        <v>0</v>
      </c>
      <c r="AQ472" s="383">
        <f t="shared" si="1065"/>
        <v>0</v>
      </c>
      <c r="AR472" s="383">
        <f t="shared" si="1066"/>
        <v>0</v>
      </c>
      <c r="AS472" s="383">
        <f t="shared" si="1067"/>
        <v>0</v>
      </c>
      <c r="AT472" s="383">
        <f t="shared" si="1068"/>
        <v>0</v>
      </c>
      <c r="AU472" s="383">
        <f t="shared" si="1069"/>
        <v>0</v>
      </c>
      <c r="AV472" s="383">
        <f t="shared" si="1070"/>
        <v>0</v>
      </c>
      <c r="AW472" s="383">
        <f t="shared" si="1071"/>
        <v>0</v>
      </c>
      <c r="AX472" s="383">
        <f t="shared" si="1087"/>
        <v>2</v>
      </c>
      <c r="AY472" s="383"/>
      <c r="AZ472" s="383">
        <f t="shared" si="1101"/>
        <v>0</v>
      </c>
      <c r="BA472" s="382">
        <f t="shared" si="1088"/>
        <v>0</v>
      </c>
      <c r="BB472" s="423">
        <v>0</v>
      </c>
      <c r="BC472" s="506">
        <f t="shared" si="1081"/>
        <v>0</v>
      </c>
      <c r="BD472" s="382">
        <f t="shared" si="1082"/>
        <v>0</v>
      </c>
      <c r="BE472" s="453">
        <f t="shared" si="1083"/>
        <v>2</v>
      </c>
      <c r="BF472" s="382">
        <f t="shared" si="1089"/>
        <v>0</v>
      </c>
      <c r="BG472" s="1882">
        <v>0</v>
      </c>
      <c r="BH472" s="1882">
        <v>0</v>
      </c>
      <c r="BI472" s="1882">
        <v>0</v>
      </c>
      <c r="BJ472" s="1882">
        <v>0</v>
      </c>
      <c r="BK472" s="1882">
        <v>0</v>
      </c>
      <c r="BL472" s="1882">
        <v>0</v>
      </c>
      <c r="BM472" s="1882">
        <v>0</v>
      </c>
      <c r="BN472" s="1882">
        <v>0</v>
      </c>
      <c r="BO472" s="1882">
        <v>0</v>
      </c>
      <c r="BP472" s="1882">
        <v>0</v>
      </c>
      <c r="BQ472" s="1882">
        <v>0</v>
      </c>
      <c r="BR472" s="1882">
        <v>0</v>
      </c>
      <c r="BS472" s="1882">
        <v>0</v>
      </c>
      <c r="BT472" s="13"/>
      <c r="BU472" s="384">
        <f t="shared" si="1090"/>
        <v>3</v>
      </c>
      <c r="BV472" s="385">
        <f t="shared" si="1091"/>
        <v>0</v>
      </c>
      <c r="BW472" s="386">
        <f t="shared" si="1092"/>
        <v>1</v>
      </c>
      <c r="BX472" s="3"/>
      <c r="BY472" s="387">
        <f t="shared" si="1084"/>
        <v>2</v>
      </c>
      <c r="BZ472" s="382">
        <f t="shared" si="1093"/>
        <v>2</v>
      </c>
      <c r="CA472" s="382">
        <f t="shared" si="1094"/>
        <v>2</v>
      </c>
      <c r="CB472" s="382">
        <f t="shared" si="1095"/>
        <v>0</v>
      </c>
      <c r="CC472" s="382">
        <f t="shared" si="1043"/>
        <v>0</v>
      </c>
      <c r="CD472" s="382">
        <f t="shared" si="1044"/>
        <v>0</v>
      </c>
      <c r="CE472" s="382">
        <f t="shared" si="1045"/>
        <v>0</v>
      </c>
      <c r="CF472" s="382">
        <f t="shared" si="1046"/>
        <v>0</v>
      </c>
      <c r="CG472" s="382">
        <f t="shared" si="1047"/>
        <v>0</v>
      </c>
      <c r="CH472" s="382">
        <f t="shared" si="1048"/>
        <v>0</v>
      </c>
      <c r="CI472" s="382">
        <f t="shared" si="1049"/>
        <v>0</v>
      </c>
      <c r="CJ472" s="382">
        <f t="shared" si="1050"/>
        <v>0</v>
      </c>
      <c r="CK472" s="388">
        <f t="shared" si="1051"/>
        <v>0</v>
      </c>
      <c r="CL472" s="3"/>
      <c r="CM472" s="384">
        <f t="shared" si="1085"/>
        <v>0</v>
      </c>
      <c r="CN472" s="385">
        <f t="shared" si="1096"/>
        <v>0</v>
      </c>
      <c r="CO472" s="385">
        <f t="shared" si="1038"/>
        <v>0</v>
      </c>
      <c r="CP472" s="385">
        <f t="shared" si="1072"/>
        <v>0</v>
      </c>
      <c r="CQ472" s="385">
        <f t="shared" si="1073"/>
        <v>0</v>
      </c>
      <c r="CR472" s="385">
        <f t="shared" si="1074"/>
        <v>0</v>
      </c>
      <c r="CS472" s="385">
        <f t="shared" si="1075"/>
        <v>0</v>
      </c>
      <c r="CT472" s="385">
        <f t="shared" si="1076"/>
        <v>0</v>
      </c>
      <c r="CU472" s="385">
        <f t="shared" si="1077"/>
        <v>0</v>
      </c>
      <c r="CV472" s="385">
        <f t="shared" si="1078"/>
        <v>0</v>
      </c>
      <c r="CW472" s="385">
        <f t="shared" si="1079"/>
        <v>0</v>
      </c>
      <c r="CX472" s="386">
        <f t="shared" si="1080"/>
        <v>0</v>
      </c>
      <c r="CY472" s="3"/>
      <c r="CZ472" s="586">
        <v>556</v>
      </c>
      <c r="DA472" s="582">
        <v>658</v>
      </c>
      <c r="DB472" s="391">
        <v>359</v>
      </c>
      <c r="DC472" s="576">
        <v>525</v>
      </c>
      <c r="DD472" s="389">
        <v>18</v>
      </c>
      <c r="DE472" s="390">
        <v>22</v>
      </c>
      <c r="DF472" s="390">
        <v>0</v>
      </c>
      <c r="DG472" s="390">
        <v>2</v>
      </c>
      <c r="DH472" s="390">
        <f t="shared" si="1097"/>
        <v>0</v>
      </c>
      <c r="DI472" s="390"/>
      <c r="DJ472" s="390"/>
      <c r="DK472" s="390"/>
      <c r="DL472" s="390"/>
      <c r="DM472" s="390"/>
      <c r="DN472" s="390"/>
      <c r="DO472" s="390"/>
      <c r="DP472" s="391">
        <f t="shared" si="1098"/>
        <v>42</v>
      </c>
      <c r="DQ472" s="376"/>
      <c r="DR472" s="376"/>
      <c r="DS472" s="385">
        <v>4</v>
      </c>
      <c r="DT472" s="385">
        <v>3</v>
      </c>
      <c r="DU472" s="385">
        <v>1387</v>
      </c>
      <c r="DV472" s="385" t="s">
        <v>2620</v>
      </c>
      <c r="DW472" s="385">
        <v>72</v>
      </c>
      <c r="DX472" s="385" t="s">
        <v>2704</v>
      </c>
      <c r="DY472" s="385">
        <v>0</v>
      </c>
      <c r="DZ472" s="14">
        <v>91677</v>
      </c>
      <c r="EA472" s="426"/>
      <c r="EB472" s="398">
        <v>18</v>
      </c>
      <c r="EC472" s="398" t="s">
        <v>1369</v>
      </c>
      <c r="ED472" s="398" t="s">
        <v>1370</v>
      </c>
      <c r="EF472" s="601" t="str">
        <f t="shared" si="1099"/>
        <v>ok</v>
      </c>
      <c r="EG472" s="597">
        <f t="shared" si="1100"/>
        <v>0</v>
      </c>
      <c r="EI472" s="605">
        <f t="shared" si="1023"/>
        <v>2</v>
      </c>
    </row>
    <row r="473" spans="1:139" s="372" customFormat="1" ht="16.149999999999999" hidden="1" customHeight="1">
      <c r="A473" s="573" t="s">
        <v>1246</v>
      </c>
      <c r="B473" s="409" t="s">
        <v>876</v>
      </c>
      <c r="C473" s="410" t="s">
        <v>876</v>
      </c>
      <c r="D473" s="394" t="s">
        <v>842</v>
      </c>
      <c r="E473" s="394" t="s">
        <v>877</v>
      </c>
      <c r="F473" s="394"/>
      <c r="G473" s="397">
        <v>94</v>
      </c>
      <c r="H473" s="394" t="s">
        <v>55</v>
      </c>
      <c r="I473" s="394" t="s">
        <v>844</v>
      </c>
      <c r="J473" s="394" t="s">
        <v>281</v>
      </c>
      <c r="K473" s="393"/>
      <c r="L473" s="393" t="s">
        <v>2130</v>
      </c>
      <c r="M473" s="396"/>
      <c r="N473" s="392">
        <v>43789</v>
      </c>
      <c r="O473" s="408">
        <v>3</v>
      </c>
      <c r="P473" s="14">
        <v>105619</v>
      </c>
      <c r="Q473" s="14">
        <v>105619</v>
      </c>
      <c r="R473" s="576">
        <v>956</v>
      </c>
      <c r="S473" s="391">
        <v>4</v>
      </c>
      <c r="T473" s="382">
        <v>0</v>
      </c>
      <c r="U473" s="382">
        <v>0</v>
      </c>
      <c r="V473" s="423">
        <v>0</v>
      </c>
      <c r="W473" s="1882">
        <v>0</v>
      </c>
      <c r="X473" s="382">
        <f t="shared" si="1102"/>
        <v>0</v>
      </c>
      <c r="Y473" s="423">
        <v>0</v>
      </c>
      <c r="Z473" s="1882">
        <v>0</v>
      </c>
      <c r="AA473" s="382">
        <f t="shared" si="1086"/>
        <v>0</v>
      </c>
      <c r="AB473" s="423">
        <v>0</v>
      </c>
      <c r="AC473" s="1882">
        <v>0</v>
      </c>
      <c r="AD473" s="569">
        <v>1.875</v>
      </c>
      <c r="AE473" s="569">
        <v>1.875</v>
      </c>
      <c r="AF473" s="382">
        <f t="shared" si="1054"/>
        <v>0</v>
      </c>
      <c r="AG473" s="382">
        <f t="shared" si="1055"/>
        <v>0</v>
      </c>
      <c r="AH473" s="382">
        <f t="shared" si="1056"/>
        <v>0</v>
      </c>
      <c r="AI473" s="382">
        <f t="shared" si="1057"/>
        <v>0</v>
      </c>
      <c r="AJ473" s="382">
        <f t="shared" si="1058"/>
        <v>0</v>
      </c>
      <c r="AK473" s="382">
        <f t="shared" si="1059"/>
        <v>0</v>
      </c>
      <c r="AL473" s="382">
        <f t="shared" si="1060"/>
        <v>0</v>
      </c>
      <c r="AM473" s="382">
        <f t="shared" si="1061"/>
        <v>0</v>
      </c>
      <c r="AN473" s="453">
        <f t="shared" si="1062"/>
        <v>0</v>
      </c>
      <c r="AO473" s="457">
        <f t="shared" si="1063"/>
        <v>0</v>
      </c>
      <c r="AP473" s="455">
        <f t="shared" si="1064"/>
        <v>0</v>
      </c>
      <c r="AQ473" s="383">
        <f t="shared" si="1065"/>
        <v>0</v>
      </c>
      <c r="AR473" s="383">
        <f t="shared" si="1066"/>
        <v>0</v>
      </c>
      <c r="AS473" s="383">
        <f t="shared" si="1067"/>
        <v>0</v>
      </c>
      <c r="AT473" s="383">
        <f t="shared" si="1068"/>
        <v>0</v>
      </c>
      <c r="AU473" s="383">
        <f t="shared" si="1069"/>
        <v>0</v>
      </c>
      <c r="AV473" s="383">
        <f t="shared" si="1070"/>
        <v>0</v>
      </c>
      <c r="AW473" s="383">
        <f t="shared" si="1071"/>
        <v>0</v>
      </c>
      <c r="AX473" s="383">
        <f t="shared" si="1087"/>
        <v>0</v>
      </c>
      <c r="AY473" s="383"/>
      <c r="AZ473" s="383">
        <f t="shared" si="1101"/>
        <v>0</v>
      </c>
      <c r="BA473" s="382">
        <f t="shared" si="1088"/>
        <v>0</v>
      </c>
      <c r="BB473" s="423">
        <v>0</v>
      </c>
      <c r="BC473" s="506">
        <f t="shared" si="1081"/>
        <v>0</v>
      </c>
      <c r="BD473" s="382">
        <f t="shared" si="1082"/>
        <v>0</v>
      </c>
      <c r="BE473" s="453">
        <f t="shared" si="1083"/>
        <v>0</v>
      </c>
      <c r="BF473" s="382">
        <f t="shared" si="1089"/>
        <v>0</v>
      </c>
      <c r="BG473" s="1882">
        <v>0</v>
      </c>
      <c r="BH473" s="1882">
        <v>0</v>
      </c>
      <c r="BI473" s="1882">
        <v>0</v>
      </c>
      <c r="BJ473" s="1882">
        <v>0</v>
      </c>
      <c r="BK473" s="1882">
        <v>0</v>
      </c>
      <c r="BL473" s="1882">
        <v>0</v>
      </c>
      <c r="BM473" s="1882">
        <v>0</v>
      </c>
      <c r="BN473" s="1882">
        <v>0</v>
      </c>
      <c r="BO473" s="1882">
        <v>0</v>
      </c>
      <c r="BP473" s="1882">
        <v>0</v>
      </c>
      <c r="BQ473" s="1882">
        <v>0</v>
      </c>
      <c r="BR473" s="1882">
        <v>0</v>
      </c>
      <c r="BS473" s="1882">
        <v>0</v>
      </c>
      <c r="BT473" s="13"/>
      <c r="BU473" s="384">
        <f t="shared" si="1090"/>
        <v>0</v>
      </c>
      <c r="BV473" s="385">
        <f t="shared" si="1091"/>
        <v>0</v>
      </c>
      <c r="BW473" s="386">
        <f t="shared" si="1092"/>
        <v>0</v>
      </c>
      <c r="BX473" s="3"/>
      <c r="BY473" s="387">
        <f t="shared" si="1084"/>
        <v>0</v>
      </c>
      <c r="BZ473" s="382">
        <f t="shared" si="1093"/>
        <v>0</v>
      </c>
      <c r="CA473" s="382">
        <f t="shared" si="1094"/>
        <v>0</v>
      </c>
      <c r="CB473" s="382">
        <f t="shared" si="1095"/>
        <v>0</v>
      </c>
      <c r="CC473" s="382">
        <f t="shared" si="1043"/>
        <v>0</v>
      </c>
      <c r="CD473" s="382">
        <f t="shared" si="1044"/>
        <v>0</v>
      </c>
      <c r="CE473" s="382">
        <f t="shared" si="1045"/>
        <v>0</v>
      </c>
      <c r="CF473" s="382">
        <f t="shared" si="1046"/>
        <v>0</v>
      </c>
      <c r="CG473" s="382">
        <f t="shared" si="1047"/>
        <v>0</v>
      </c>
      <c r="CH473" s="382">
        <f t="shared" si="1048"/>
        <v>0</v>
      </c>
      <c r="CI473" s="382">
        <f t="shared" si="1049"/>
        <v>0</v>
      </c>
      <c r="CJ473" s="382">
        <f t="shared" si="1050"/>
        <v>0</v>
      </c>
      <c r="CK473" s="388">
        <f t="shared" si="1051"/>
        <v>0</v>
      </c>
      <c r="CL473" s="3"/>
      <c r="CM473" s="384">
        <f t="shared" si="1085"/>
        <v>0</v>
      </c>
      <c r="CN473" s="385">
        <f t="shared" si="1096"/>
        <v>0</v>
      </c>
      <c r="CO473" s="385">
        <f t="shared" si="1038"/>
        <v>0</v>
      </c>
      <c r="CP473" s="385">
        <f t="shared" si="1072"/>
        <v>0</v>
      </c>
      <c r="CQ473" s="385">
        <f t="shared" si="1073"/>
        <v>0</v>
      </c>
      <c r="CR473" s="385">
        <f t="shared" si="1074"/>
        <v>0</v>
      </c>
      <c r="CS473" s="385">
        <f t="shared" si="1075"/>
        <v>0</v>
      </c>
      <c r="CT473" s="385">
        <f t="shared" si="1076"/>
        <v>0</v>
      </c>
      <c r="CU473" s="385">
        <f t="shared" si="1077"/>
        <v>0</v>
      </c>
      <c r="CV473" s="385">
        <f t="shared" si="1078"/>
        <v>0</v>
      </c>
      <c r="CW473" s="385">
        <f t="shared" si="1079"/>
        <v>0</v>
      </c>
      <c r="CX473" s="386">
        <f t="shared" si="1080"/>
        <v>0</v>
      </c>
      <c r="CY473" s="3"/>
      <c r="CZ473" s="586">
        <v>803</v>
      </c>
      <c r="DA473" s="582">
        <v>793</v>
      </c>
      <c r="DB473" s="391">
        <v>648</v>
      </c>
      <c r="DC473" s="576">
        <v>956</v>
      </c>
      <c r="DD473" s="389">
        <v>1</v>
      </c>
      <c r="DE473" s="390">
        <v>2</v>
      </c>
      <c r="DF473" s="390">
        <v>0</v>
      </c>
      <c r="DG473" s="390">
        <v>1</v>
      </c>
      <c r="DH473" s="390">
        <f t="shared" si="1097"/>
        <v>0</v>
      </c>
      <c r="DI473" s="390"/>
      <c r="DJ473" s="390"/>
      <c r="DK473" s="390"/>
      <c r="DL473" s="390"/>
      <c r="DM473" s="390"/>
      <c r="DN473" s="390"/>
      <c r="DO473" s="390"/>
      <c r="DP473" s="391">
        <f t="shared" si="1098"/>
        <v>4</v>
      </c>
      <c r="DQ473" s="376"/>
      <c r="DR473" s="376"/>
      <c r="DS473" s="385">
        <v>4</v>
      </c>
      <c r="DT473" s="385">
        <v>3</v>
      </c>
      <c r="DU473" s="385">
        <v>1394</v>
      </c>
      <c r="DV473" s="385" t="s">
        <v>2638</v>
      </c>
      <c r="DW473" s="385">
        <v>70</v>
      </c>
      <c r="DX473" s="385" t="s">
        <v>2705</v>
      </c>
      <c r="DY473" s="385">
        <v>0</v>
      </c>
      <c r="DZ473" s="14">
        <v>105619</v>
      </c>
      <c r="EA473" s="426"/>
      <c r="EB473" s="398">
        <v>18</v>
      </c>
      <c r="EC473" s="398" t="s">
        <v>1369</v>
      </c>
      <c r="ED473" s="398" t="s">
        <v>1370</v>
      </c>
      <c r="EF473" s="601" t="str">
        <f t="shared" si="1099"/>
        <v>ok</v>
      </c>
      <c r="EG473" s="597">
        <f t="shared" si="1100"/>
        <v>0</v>
      </c>
      <c r="EI473" s="605">
        <f t="shared" si="1023"/>
        <v>0</v>
      </c>
    </row>
    <row r="474" spans="1:139" s="372" customFormat="1" ht="16.149999999999999" hidden="1" customHeight="1">
      <c r="A474" s="573" t="s">
        <v>1246</v>
      </c>
      <c r="B474" s="409" t="s">
        <v>881</v>
      </c>
      <c r="C474" s="410" t="s">
        <v>881</v>
      </c>
      <c r="D474" s="394" t="s">
        <v>842</v>
      </c>
      <c r="E474" s="394" t="s">
        <v>882</v>
      </c>
      <c r="F474" s="394"/>
      <c r="G474" s="397">
        <v>97</v>
      </c>
      <c r="H474" s="394" t="s">
        <v>55</v>
      </c>
      <c r="I474" s="394" t="s">
        <v>844</v>
      </c>
      <c r="J474" s="394" t="s">
        <v>281</v>
      </c>
      <c r="K474" s="393"/>
      <c r="L474" s="393" t="s">
        <v>2130</v>
      </c>
      <c r="M474" s="396"/>
      <c r="N474" s="392">
        <v>43789</v>
      </c>
      <c r="O474" s="408">
        <v>3</v>
      </c>
      <c r="P474" s="14">
        <v>118625</v>
      </c>
      <c r="Q474" s="14">
        <v>118625</v>
      </c>
      <c r="R474" s="576">
        <v>907</v>
      </c>
      <c r="S474" s="391">
        <v>163</v>
      </c>
      <c r="T474" s="382">
        <v>15</v>
      </c>
      <c r="U474" s="382">
        <v>218</v>
      </c>
      <c r="V474" s="423">
        <v>0</v>
      </c>
      <c r="W474" s="1882">
        <v>30</v>
      </c>
      <c r="X474" s="382">
        <f t="shared" si="1102"/>
        <v>188</v>
      </c>
      <c r="Y474" s="423">
        <v>0</v>
      </c>
      <c r="Z474" s="1882">
        <v>0</v>
      </c>
      <c r="AA474" s="382">
        <f t="shared" si="1086"/>
        <v>188</v>
      </c>
      <c r="AB474" s="423">
        <v>0</v>
      </c>
      <c r="AC474" s="1882">
        <v>40</v>
      </c>
      <c r="AD474" s="569">
        <v>1.875</v>
      </c>
      <c r="AE474" s="569">
        <v>1.875</v>
      </c>
      <c r="AF474" s="382">
        <f t="shared" si="1054"/>
        <v>103</v>
      </c>
      <c r="AG474" s="382">
        <f t="shared" si="1055"/>
        <v>40</v>
      </c>
      <c r="AH474" s="382">
        <f t="shared" si="1056"/>
        <v>0</v>
      </c>
      <c r="AI474" s="382">
        <f t="shared" si="1057"/>
        <v>0</v>
      </c>
      <c r="AJ474" s="382">
        <f t="shared" si="1058"/>
        <v>0</v>
      </c>
      <c r="AK474" s="382">
        <f t="shared" si="1059"/>
        <v>0</v>
      </c>
      <c r="AL474" s="382">
        <f t="shared" si="1060"/>
        <v>0</v>
      </c>
      <c r="AM474" s="382">
        <f t="shared" si="1061"/>
        <v>0</v>
      </c>
      <c r="AN474" s="453">
        <f t="shared" si="1062"/>
        <v>0</v>
      </c>
      <c r="AO474" s="457">
        <f t="shared" si="1063"/>
        <v>0</v>
      </c>
      <c r="AP474" s="455">
        <f t="shared" si="1064"/>
        <v>0</v>
      </c>
      <c r="AQ474" s="383">
        <f t="shared" si="1065"/>
        <v>0</v>
      </c>
      <c r="AR474" s="383">
        <f t="shared" si="1066"/>
        <v>0</v>
      </c>
      <c r="AS474" s="383">
        <f t="shared" si="1067"/>
        <v>0</v>
      </c>
      <c r="AT474" s="383">
        <f t="shared" si="1068"/>
        <v>0</v>
      </c>
      <c r="AU474" s="383">
        <f t="shared" si="1069"/>
        <v>0</v>
      </c>
      <c r="AV474" s="383">
        <f t="shared" si="1070"/>
        <v>0</v>
      </c>
      <c r="AW474" s="383">
        <f t="shared" si="1071"/>
        <v>0</v>
      </c>
      <c r="AX474" s="383">
        <f t="shared" si="1087"/>
        <v>218</v>
      </c>
      <c r="AY474" s="383"/>
      <c r="AZ474" s="383">
        <f t="shared" si="1101"/>
        <v>0</v>
      </c>
      <c r="BA474" s="382">
        <f t="shared" si="1088"/>
        <v>148</v>
      </c>
      <c r="BB474" s="423">
        <v>0</v>
      </c>
      <c r="BC474" s="506">
        <f t="shared" si="1081"/>
        <v>30</v>
      </c>
      <c r="BD474" s="382">
        <f t="shared" si="1082"/>
        <v>0</v>
      </c>
      <c r="BE474" s="453">
        <f t="shared" si="1083"/>
        <v>40</v>
      </c>
      <c r="BF474" s="382">
        <f t="shared" si="1089"/>
        <v>0</v>
      </c>
      <c r="BG474" s="1882">
        <v>40</v>
      </c>
      <c r="BH474" s="1882">
        <v>68</v>
      </c>
      <c r="BI474" s="1882">
        <v>40</v>
      </c>
      <c r="BJ474" s="1882">
        <v>0</v>
      </c>
      <c r="BK474" s="1882">
        <v>0</v>
      </c>
      <c r="BL474" s="1882">
        <v>0</v>
      </c>
      <c r="BM474" s="1882">
        <v>0</v>
      </c>
      <c r="BN474" s="1882">
        <v>0</v>
      </c>
      <c r="BO474" s="1882">
        <v>0</v>
      </c>
      <c r="BP474" s="1882">
        <v>0</v>
      </c>
      <c r="BQ474" s="1882">
        <v>0</v>
      </c>
      <c r="BR474" s="1882">
        <v>0</v>
      </c>
      <c r="BS474" s="1882">
        <v>0</v>
      </c>
      <c r="BT474" s="13"/>
      <c r="BU474" s="384">
        <f t="shared" si="1090"/>
        <v>9.3428571428571434</v>
      </c>
      <c r="BV474" s="385">
        <f t="shared" si="1091"/>
        <v>7.05</v>
      </c>
      <c r="BW474" s="386">
        <f t="shared" si="1092"/>
        <v>3.810810810810811</v>
      </c>
      <c r="BX474" s="3"/>
      <c r="BY474" s="387">
        <f t="shared" si="1084"/>
        <v>218</v>
      </c>
      <c r="BZ474" s="382">
        <f t="shared" si="1093"/>
        <v>188</v>
      </c>
      <c r="CA474" s="382">
        <f t="shared" si="1094"/>
        <v>188</v>
      </c>
      <c r="CB474" s="382">
        <f t="shared" si="1095"/>
        <v>148</v>
      </c>
      <c r="CC474" s="382">
        <f t="shared" si="1043"/>
        <v>108</v>
      </c>
      <c r="CD474" s="382">
        <f t="shared" si="1044"/>
        <v>40</v>
      </c>
      <c r="CE474" s="382">
        <f t="shared" si="1045"/>
        <v>0</v>
      </c>
      <c r="CF474" s="382">
        <f t="shared" si="1046"/>
        <v>0</v>
      </c>
      <c r="CG474" s="382">
        <f t="shared" si="1047"/>
        <v>0</v>
      </c>
      <c r="CH474" s="382">
        <f t="shared" si="1048"/>
        <v>0</v>
      </c>
      <c r="CI474" s="382">
        <f t="shared" si="1049"/>
        <v>0</v>
      </c>
      <c r="CJ474" s="382">
        <f t="shared" si="1050"/>
        <v>0</v>
      </c>
      <c r="CK474" s="388">
        <f t="shared" si="1051"/>
        <v>0</v>
      </c>
      <c r="CL474" s="3"/>
      <c r="CM474" s="384">
        <f t="shared" si="1085"/>
        <v>0</v>
      </c>
      <c r="CN474" s="385">
        <f t="shared" si="1096"/>
        <v>0</v>
      </c>
      <c r="CO474" s="385">
        <f t="shared" si="1038"/>
        <v>0</v>
      </c>
      <c r="CP474" s="385">
        <f t="shared" si="1072"/>
        <v>0</v>
      </c>
      <c r="CQ474" s="385">
        <f t="shared" si="1073"/>
        <v>0</v>
      </c>
      <c r="CR474" s="385">
        <f t="shared" si="1074"/>
        <v>0</v>
      </c>
      <c r="CS474" s="385">
        <f t="shared" si="1075"/>
        <v>0</v>
      </c>
      <c r="CT474" s="385">
        <f t="shared" si="1076"/>
        <v>0</v>
      </c>
      <c r="CU474" s="385">
        <f t="shared" si="1077"/>
        <v>0</v>
      </c>
      <c r="CV474" s="385">
        <f t="shared" si="1078"/>
        <v>0</v>
      </c>
      <c r="CW474" s="385">
        <f t="shared" si="1079"/>
        <v>0</v>
      </c>
      <c r="CX474" s="386">
        <f t="shared" si="1080"/>
        <v>0</v>
      </c>
      <c r="CY474" s="3"/>
      <c r="CZ474" s="586">
        <v>1341</v>
      </c>
      <c r="DA474" s="582">
        <v>1403</v>
      </c>
      <c r="DB474" s="391">
        <v>1411</v>
      </c>
      <c r="DC474" s="576">
        <v>907</v>
      </c>
      <c r="DD474" s="389">
        <v>17</v>
      </c>
      <c r="DE474" s="390">
        <v>102</v>
      </c>
      <c r="DF474" s="390">
        <v>11</v>
      </c>
      <c r="DG474" s="390">
        <v>18</v>
      </c>
      <c r="DH474" s="390">
        <f t="shared" si="1097"/>
        <v>15</v>
      </c>
      <c r="DI474" s="390"/>
      <c r="DJ474" s="390"/>
      <c r="DK474" s="390"/>
      <c r="DL474" s="390"/>
      <c r="DM474" s="390"/>
      <c r="DN474" s="390"/>
      <c r="DO474" s="390"/>
      <c r="DP474" s="391">
        <f t="shared" si="1098"/>
        <v>163</v>
      </c>
      <c r="DQ474" s="376"/>
      <c r="DR474" s="376"/>
      <c r="DS474" s="385">
        <v>4</v>
      </c>
      <c r="DT474" s="385">
        <v>3</v>
      </c>
      <c r="DU474" s="385">
        <v>1396</v>
      </c>
      <c r="DV474" s="385" t="s">
        <v>2638</v>
      </c>
      <c r="DW474" s="385">
        <v>70</v>
      </c>
      <c r="DX474" s="385" t="s">
        <v>2705</v>
      </c>
      <c r="DY474" s="385">
        <v>0</v>
      </c>
      <c r="DZ474" s="14">
        <v>118625</v>
      </c>
      <c r="EA474" s="426"/>
      <c r="EB474" s="398">
        <v>20</v>
      </c>
      <c r="EC474" s="398" t="s">
        <v>1369</v>
      </c>
      <c r="ED474" s="398" t="s">
        <v>1370</v>
      </c>
      <c r="EF474" s="601">
        <f t="shared" si="1099"/>
        <v>218</v>
      </c>
      <c r="EG474" s="597">
        <f t="shared" si="1100"/>
        <v>30</v>
      </c>
      <c r="EI474" s="605">
        <f t="shared" si="1023"/>
        <v>233</v>
      </c>
    </row>
    <row r="475" spans="1:139" s="372" customFormat="1" ht="16.149999999999999" hidden="1" customHeight="1">
      <c r="A475" s="573" t="s">
        <v>1246</v>
      </c>
      <c r="B475" s="409" t="s">
        <v>883</v>
      </c>
      <c r="C475" s="410" t="s">
        <v>883</v>
      </c>
      <c r="D475" s="394" t="s">
        <v>842</v>
      </c>
      <c r="E475" s="394" t="s">
        <v>715</v>
      </c>
      <c r="F475" s="394"/>
      <c r="G475" s="397">
        <v>100</v>
      </c>
      <c r="H475" s="394" t="s">
        <v>55</v>
      </c>
      <c r="I475" s="394" t="s">
        <v>844</v>
      </c>
      <c r="J475" s="394" t="s">
        <v>281</v>
      </c>
      <c r="K475" s="393"/>
      <c r="L475" s="393" t="s">
        <v>2130</v>
      </c>
      <c r="M475" s="396"/>
      <c r="N475" s="392">
        <v>43789</v>
      </c>
      <c r="O475" s="408">
        <v>3</v>
      </c>
      <c r="P475" s="14">
        <v>108796</v>
      </c>
      <c r="Q475" s="14">
        <v>108796</v>
      </c>
      <c r="R475" s="576">
        <v>1751</v>
      </c>
      <c r="S475" s="391">
        <v>81</v>
      </c>
      <c r="T475" s="382">
        <v>0</v>
      </c>
      <c r="U475" s="382">
        <v>0</v>
      </c>
      <c r="V475" s="423">
        <v>0</v>
      </c>
      <c r="W475" s="1882">
        <v>0</v>
      </c>
      <c r="X475" s="382">
        <f t="shared" si="1102"/>
        <v>0</v>
      </c>
      <c r="Y475" s="423">
        <v>0</v>
      </c>
      <c r="Z475" s="1882">
        <v>0</v>
      </c>
      <c r="AA475" s="382">
        <f t="shared" si="1086"/>
        <v>0</v>
      </c>
      <c r="AB475" s="423">
        <v>0</v>
      </c>
      <c r="AC475" s="1882">
        <v>0</v>
      </c>
      <c r="AD475" s="569">
        <v>1.875</v>
      </c>
      <c r="AE475" s="569">
        <v>1.875</v>
      </c>
      <c r="AF475" s="382">
        <f t="shared" si="1054"/>
        <v>0</v>
      </c>
      <c r="AG475" s="382">
        <f t="shared" si="1055"/>
        <v>0</v>
      </c>
      <c r="AH475" s="382">
        <f t="shared" si="1056"/>
        <v>0</v>
      </c>
      <c r="AI475" s="382">
        <f t="shared" si="1057"/>
        <v>0</v>
      </c>
      <c r="AJ475" s="382">
        <f t="shared" si="1058"/>
        <v>0</v>
      </c>
      <c r="AK475" s="382">
        <f t="shared" si="1059"/>
        <v>0</v>
      </c>
      <c r="AL475" s="382">
        <f t="shared" si="1060"/>
        <v>0</v>
      </c>
      <c r="AM475" s="382">
        <f t="shared" si="1061"/>
        <v>0</v>
      </c>
      <c r="AN475" s="453">
        <f t="shared" si="1062"/>
        <v>0</v>
      </c>
      <c r="AO475" s="457">
        <f t="shared" si="1063"/>
        <v>0</v>
      </c>
      <c r="AP475" s="455">
        <f t="shared" si="1064"/>
        <v>0</v>
      </c>
      <c r="AQ475" s="383">
        <f t="shared" si="1065"/>
        <v>0</v>
      </c>
      <c r="AR475" s="383">
        <f t="shared" si="1066"/>
        <v>0</v>
      </c>
      <c r="AS475" s="383">
        <f t="shared" si="1067"/>
        <v>0</v>
      </c>
      <c r="AT475" s="383">
        <f t="shared" si="1068"/>
        <v>0</v>
      </c>
      <c r="AU475" s="383">
        <f t="shared" si="1069"/>
        <v>0</v>
      </c>
      <c r="AV475" s="383">
        <f t="shared" si="1070"/>
        <v>0</v>
      </c>
      <c r="AW475" s="383">
        <f t="shared" si="1071"/>
        <v>0</v>
      </c>
      <c r="AX475" s="383">
        <f t="shared" si="1087"/>
        <v>0</v>
      </c>
      <c r="AY475" s="383"/>
      <c r="AZ475" s="383">
        <f t="shared" si="1101"/>
        <v>0</v>
      </c>
      <c r="BA475" s="382">
        <f t="shared" si="1088"/>
        <v>0</v>
      </c>
      <c r="BB475" s="423">
        <v>0</v>
      </c>
      <c r="BC475" s="506">
        <f t="shared" si="1081"/>
        <v>0</v>
      </c>
      <c r="BD475" s="382">
        <f t="shared" si="1082"/>
        <v>0</v>
      </c>
      <c r="BE475" s="453">
        <f t="shared" si="1083"/>
        <v>0</v>
      </c>
      <c r="BF475" s="382">
        <f t="shared" si="1089"/>
        <v>0</v>
      </c>
      <c r="BG475" s="1882">
        <v>0</v>
      </c>
      <c r="BH475" s="1882">
        <v>0</v>
      </c>
      <c r="BI475" s="1882">
        <v>0</v>
      </c>
      <c r="BJ475" s="1882">
        <v>0</v>
      </c>
      <c r="BK475" s="1882">
        <v>0</v>
      </c>
      <c r="BL475" s="1882">
        <v>0</v>
      </c>
      <c r="BM475" s="1882">
        <v>0</v>
      </c>
      <c r="BN475" s="1882">
        <v>0</v>
      </c>
      <c r="BO475" s="1882">
        <v>0</v>
      </c>
      <c r="BP475" s="1882">
        <v>0</v>
      </c>
      <c r="BQ475" s="1882">
        <v>0</v>
      </c>
      <c r="BR475" s="1882">
        <v>0</v>
      </c>
      <c r="BS475" s="1882">
        <v>0</v>
      </c>
      <c r="BT475" s="13"/>
      <c r="BU475" s="384">
        <f t="shared" si="1090"/>
        <v>0</v>
      </c>
      <c r="BV475" s="385">
        <f t="shared" si="1091"/>
        <v>0</v>
      </c>
      <c r="BW475" s="386">
        <f t="shared" si="1092"/>
        <v>0</v>
      </c>
      <c r="BX475" s="3"/>
      <c r="BY475" s="387">
        <f t="shared" si="1084"/>
        <v>0</v>
      </c>
      <c r="BZ475" s="382">
        <f t="shared" si="1093"/>
        <v>0</v>
      </c>
      <c r="CA475" s="382">
        <f t="shared" si="1094"/>
        <v>0</v>
      </c>
      <c r="CB475" s="382">
        <f t="shared" si="1095"/>
        <v>0</v>
      </c>
      <c r="CC475" s="382">
        <f t="shared" si="1043"/>
        <v>0</v>
      </c>
      <c r="CD475" s="382">
        <f t="shared" si="1044"/>
        <v>0</v>
      </c>
      <c r="CE475" s="382">
        <f t="shared" si="1045"/>
        <v>0</v>
      </c>
      <c r="CF475" s="382">
        <f t="shared" si="1046"/>
        <v>0</v>
      </c>
      <c r="CG475" s="382">
        <f t="shared" si="1047"/>
        <v>0</v>
      </c>
      <c r="CH475" s="382">
        <f t="shared" si="1048"/>
        <v>0</v>
      </c>
      <c r="CI475" s="382">
        <f t="shared" si="1049"/>
        <v>0</v>
      </c>
      <c r="CJ475" s="382">
        <f t="shared" si="1050"/>
        <v>0</v>
      </c>
      <c r="CK475" s="388">
        <f t="shared" si="1051"/>
        <v>0</v>
      </c>
      <c r="CL475" s="3"/>
      <c r="CM475" s="384">
        <f t="shared" si="1085"/>
        <v>0</v>
      </c>
      <c r="CN475" s="385">
        <f t="shared" si="1096"/>
        <v>0</v>
      </c>
      <c r="CO475" s="385">
        <f t="shared" ref="CO475:CO508" si="1103">AB475</f>
        <v>0</v>
      </c>
      <c r="CP475" s="385">
        <f t="shared" si="1072"/>
        <v>0</v>
      </c>
      <c r="CQ475" s="385">
        <f t="shared" si="1073"/>
        <v>0</v>
      </c>
      <c r="CR475" s="385">
        <f t="shared" si="1074"/>
        <v>0</v>
      </c>
      <c r="CS475" s="385">
        <f t="shared" si="1075"/>
        <v>0</v>
      </c>
      <c r="CT475" s="385">
        <f t="shared" si="1076"/>
        <v>0</v>
      </c>
      <c r="CU475" s="385">
        <f t="shared" si="1077"/>
        <v>0</v>
      </c>
      <c r="CV475" s="385">
        <f t="shared" si="1078"/>
        <v>0</v>
      </c>
      <c r="CW475" s="385">
        <f t="shared" si="1079"/>
        <v>0</v>
      </c>
      <c r="CX475" s="386">
        <f t="shared" si="1080"/>
        <v>0</v>
      </c>
      <c r="CY475" s="3"/>
      <c r="CZ475" s="586">
        <v>1661</v>
      </c>
      <c r="DA475" s="582">
        <v>1574</v>
      </c>
      <c r="DB475" s="391">
        <v>1543</v>
      </c>
      <c r="DC475" s="576">
        <v>1751</v>
      </c>
      <c r="DD475" s="389">
        <v>18</v>
      </c>
      <c r="DE475" s="390">
        <v>62</v>
      </c>
      <c r="DF475" s="390">
        <v>1</v>
      </c>
      <c r="DG475" s="390">
        <v>0</v>
      </c>
      <c r="DH475" s="390">
        <f t="shared" si="1097"/>
        <v>0</v>
      </c>
      <c r="DI475" s="390"/>
      <c r="DJ475" s="390"/>
      <c r="DK475" s="390"/>
      <c r="DL475" s="390"/>
      <c r="DM475" s="390"/>
      <c r="DN475" s="390"/>
      <c r="DO475" s="390"/>
      <c r="DP475" s="391">
        <f t="shared" si="1098"/>
        <v>81</v>
      </c>
      <c r="DQ475" s="376"/>
      <c r="DR475" s="376"/>
      <c r="DS475" s="385">
        <v>4</v>
      </c>
      <c r="DT475" s="385">
        <v>3</v>
      </c>
      <c r="DU475" s="385">
        <v>1389</v>
      </c>
      <c r="DV475" s="385" t="s">
        <v>2638</v>
      </c>
      <c r="DW475" s="385">
        <v>70</v>
      </c>
      <c r="DX475" s="385" t="s">
        <v>2705</v>
      </c>
      <c r="DY475" s="385">
        <v>0</v>
      </c>
      <c r="DZ475" s="14">
        <v>108796</v>
      </c>
      <c r="EA475" s="426"/>
      <c r="EB475" s="398">
        <v>19</v>
      </c>
      <c r="EC475" s="398" t="s">
        <v>1369</v>
      </c>
      <c r="ED475" s="398" t="s">
        <v>1370</v>
      </c>
      <c r="EF475" s="601" t="str">
        <f t="shared" si="1099"/>
        <v>ok</v>
      </c>
      <c r="EG475" s="597">
        <f t="shared" si="1100"/>
        <v>0</v>
      </c>
      <c r="EI475" s="605">
        <f t="shared" si="1023"/>
        <v>0</v>
      </c>
    </row>
    <row r="476" spans="1:139" s="372" customFormat="1" ht="16.149999999999999" hidden="1" customHeight="1">
      <c r="A476" s="573" t="s">
        <v>1382</v>
      </c>
      <c r="B476" s="530" t="s">
        <v>2068</v>
      </c>
      <c r="C476" s="530" t="s">
        <v>2068</v>
      </c>
      <c r="D476" s="393" t="s">
        <v>2304</v>
      </c>
      <c r="E476" s="537" t="s">
        <v>1084</v>
      </c>
      <c r="F476" s="393"/>
      <c r="G476" s="393" t="s">
        <v>2394</v>
      </c>
      <c r="H476" s="393" t="s">
        <v>55</v>
      </c>
      <c r="I476" s="393" t="s">
        <v>2042</v>
      </c>
      <c r="J476" s="393" t="s">
        <v>281</v>
      </c>
      <c r="K476" s="393"/>
      <c r="L476" s="393" t="s">
        <v>47</v>
      </c>
      <c r="M476" s="396">
        <v>45992</v>
      </c>
      <c r="N476" s="392" t="s">
        <v>2132</v>
      </c>
      <c r="O476" s="408">
        <v>3</v>
      </c>
      <c r="P476" s="14">
        <v>65197</v>
      </c>
      <c r="Q476" s="14">
        <v>65197</v>
      </c>
      <c r="R476" s="576">
        <v>0</v>
      </c>
      <c r="S476" s="391">
        <v>435</v>
      </c>
      <c r="T476" s="382">
        <v>248</v>
      </c>
      <c r="U476" s="382">
        <v>1</v>
      </c>
      <c r="V476" s="423">
        <v>247</v>
      </c>
      <c r="W476" s="1882">
        <v>200</v>
      </c>
      <c r="X476" s="382">
        <f t="shared" si="1102"/>
        <v>48</v>
      </c>
      <c r="Y476" s="423">
        <v>583</v>
      </c>
      <c r="Z476" s="1882">
        <v>300</v>
      </c>
      <c r="AA476" s="382">
        <f t="shared" si="1086"/>
        <v>331</v>
      </c>
      <c r="AB476" s="423">
        <v>29</v>
      </c>
      <c r="AC476" s="1882">
        <v>350</v>
      </c>
      <c r="AD476" s="569">
        <v>1.875</v>
      </c>
      <c r="AE476" s="569">
        <v>1.875</v>
      </c>
      <c r="AF476" s="382">
        <f t="shared" si="1054"/>
        <v>403.75</v>
      </c>
      <c r="AG476" s="382">
        <f t="shared" si="1055"/>
        <v>393.75</v>
      </c>
      <c r="AH476" s="382">
        <f t="shared" si="1056"/>
        <v>265.125</v>
      </c>
      <c r="AI476" s="382">
        <f t="shared" si="1057"/>
        <v>140</v>
      </c>
      <c r="AJ476" s="382">
        <f t="shared" si="1058"/>
        <v>179</v>
      </c>
      <c r="AK476" s="382">
        <f t="shared" si="1059"/>
        <v>209</v>
      </c>
      <c r="AL476" s="382">
        <f t="shared" si="1060"/>
        <v>224.125</v>
      </c>
      <c r="AM476" s="382">
        <f t="shared" si="1061"/>
        <v>252</v>
      </c>
      <c r="AN476" s="453">
        <f t="shared" si="1062"/>
        <v>253.5</v>
      </c>
      <c r="AO476" s="457">
        <f t="shared" si="1063"/>
        <v>614</v>
      </c>
      <c r="AP476" s="455">
        <f t="shared" si="1064"/>
        <v>210</v>
      </c>
      <c r="AQ476" s="383">
        <f t="shared" si="1065"/>
        <v>81</v>
      </c>
      <c r="AR476" s="383">
        <f t="shared" si="1066"/>
        <v>85</v>
      </c>
      <c r="AS476" s="383">
        <f t="shared" si="1067"/>
        <v>102</v>
      </c>
      <c r="AT476" s="383">
        <f t="shared" si="1068"/>
        <v>118</v>
      </c>
      <c r="AU476" s="383">
        <f t="shared" si="1069"/>
        <v>119</v>
      </c>
      <c r="AV476" s="383">
        <f t="shared" si="1070"/>
        <v>148</v>
      </c>
      <c r="AW476" s="383">
        <f t="shared" si="1071"/>
        <v>121</v>
      </c>
      <c r="AX476" s="383">
        <f t="shared" si="1087"/>
        <v>860</v>
      </c>
      <c r="AY476" s="383"/>
      <c r="AZ476" s="383">
        <f t="shared" si="1101"/>
        <v>614</v>
      </c>
      <c r="BA476" s="382">
        <f t="shared" si="1088"/>
        <v>10</v>
      </c>
      <c r="BB476" s="423">
        <v>0</v>
      </c>
      <c r="BC476" s="506">
        <f t="shared" si="1081"/>
        <v>200</v>
      </c>
      <c r="BD476" s="382">
        <f t="shared" si="1082"/>
        <v>300</v>
      </c>
      <c r="BE476" s="453">
        <f t="shared" si="1083"/>
        <v>350</v>
      </c>
      <c r="BF476" s="382">
        <f t="shared" si="1089"/>
        <v>-1499</v>
      </c>
      <c r="BG476" s="1882">
        <v>220</v>
      </c>
      <c r="BH476" s="1882">
        <v>220</v>
      </c>
      <c r="BI476" s="1882">
        <v>210</v>
      </c>
      <c r="BJ476" s="1882">
        <v>210</v>
      </c>
      <c r="BK476" s="1882">
        <v>63</v>
      </c>
      <c r="BL476" s="1882">
        <v>88</v>
      </c>
      <c r="BM476" s="1882">
        <v>104</v>
      </c>
      <c r="BN476" s="1882">
        <v>120</v>
      </c>
      <c r="BO476" s="1882">
        <v>119</v>
      </c>
      <c r="BP476" s="1882">
        <v>152</v>
      </c>
      <c r="BQ476" s="1882">
        <v>116</v>
      </c>
      <c r="BR476" s="1882">
        <v>124</v>
      </c>
      <c r="BS476" s="1882">
        <v>133</v>
      </c>
      <c r="BT476" s="13"/>
      <c r="BU476" s="384">
        <f t="shared" si="1090"/>
        <v>5.0000000000000001E-3</v>
      </c>
      <c r="BV476" s="385">
        <f t="shared" si="1091"/>
        <v>0.16</v>
      </c>
      <c r="BW476" s="386">
        <f t="shared" si="1092"/>
        <v>0.94571428571428573</v>
      </c>
      <c r="BX476" s="3"/>
      <c r="BY476" s="387">
        <f t="shared" si="1084"/>
        <v>1</v>
      </c>
      <c r="BZ476" s="382">
        <f t="shared" si="1093"/>
        <v>48</v>
      </c>
      <c r="CA476" s="382">
        <f t="shared" si="1094"/>
        <v>331</v>
      </c>
      <c r="CB476" s="382">
        <f t="shared" si="1095"/>
        <v>10</v>
      </c>
      <c r="CC476" s="382">
        <f t="shared" si="1043"/>
        <v>404</v>
      </c>
      <c r="CD476" s="382">
        <f t="shared" si="1044"/>
        <v>394</v>
      </c>
      <c r="CE476" s="382">
        <f t="shared" si="1045"/>
        <v>265</v>
      </c>
      <c r="CF476" s="382">
        <f t="shared" si="1046"/>
        <v>140</v>
      </c>
      <c r="CG476" s="382">
        <f t="shared" si="1047"/>
        <v>179</v>
      </c>
      <c r="CH476" s="382">
        <f t="shared" si="1048"/>
        <v>209</v>
      </c>
      <c r="CI476" s="382">
        <f t="shared" si="1049"/>
        <v>224</v>
      </c>
      <c r="CJ476" s="382">
        <f t="shared" si="1050"/>
        <v>252</v>
      </c>
      <c r="CK476" s="388">
        <f t="shared" si="1051"/>
        <v>254</v>
      </c>
      <c r="CL476" s="3"/>
      <c r="CM476" s="384">
        <f t="shared" si="1085"/>
        <v>247</v>
      </c>
      <c r="CN476" s="385">
        <f t="shared" si="1096"/>
        <v>583</v>
      </c>
      <c r="CO476" s="385">
        <f t="shared" si="1103"/>
        <v>29</v>
      </c>
      <c r="CP476" s="385">
        <f t="shared" si="1072"/>
        <v>614</v>
      </c>
      <c r="CQ476" s="385">
        <f t="shared" si="1073"/>
        <v>210</v>
      </c>
      <c r="CR476" s="385">
        <f t="shared" si="1074"/>
        <v>81</v>
      </c>
      <c r="CS476" s="385">
        <f t="shared" si="1075"/>
        <v>85</v>
      </c>
      <c r="CT476" s="385">
        <f t="shared" si="1076"/>
        <v>102</v>
      </c>
      <c r="CU476" s="385">
        <f t="shared" si="1077"/>
        <v>118</v>
      </c>
      <c r="CV476" s="385">
        <f t="shared" si="1078"/>
        <v>119</v>
      </c>
      <c r="CW476" s="385">
        <f t="shared" si="1079"/>
        <v>148</v>
      </c>
      <c r="CX476" s="386">
        <f t="shared" si="1080"/>
        <v>121</v>
      </c>
      <c r="CY476" s="3"/>
      <c r="CZ476" s="586"/>
      <c r="DA476" s="582"/>
      <c r="DB476" s="391"/>
      <c r="DC476" s="576">
        <v>0</v>
      </c>
      <c r="DD476" s="389">
        <v>0</v>
      </c>
      <c r="DE476" s="390">
        <v>0</v>
      </c>
      <c r="DF476" s="390">
        <v>115</v>
      </c>
      <c r="DG476" s="390">
        <v>72</v>
      </c>
      <c r="DH476" s="390">
        <f t="shared" si="1097"/>
        <v>248</v>
      </c>
      <c r="DI476" s="390"/>
      <c r="DJ476" s="390"/>
      <c r="DK476" s="390"/>
      <c r="DL476" s="390"/>
      <c r="DM476" s="390"/>
      <c r="DN476" s="390"/>
      <c r="DO476" s="390"/>
      <c r="DP476" s="391">
        <f t="shared" si="1098"/>
        <v>435</v>
      </c>
      <c r="DQ476" s="376"/>
      <c r="DR476" s="376"/>
      <c r="DS476" s="385">
        <v>3</v>
      </c>
      <c r="DT476" s="385">
        <v>1</v>
      </c>
      <c r="DU476" s="385">
        <v>2021</v>
      </c>
      <c r="DV476" s="385" t="s">
        <v>2620</v>
      </c>
      <c r="DW476" s="385">
        <v>72</v>
      </c>
      <c r="DX476" s="385" t="s">
        <v>2706</v>
      </c>
      <c r="DY476" s="385">
        <v>0</v>
      </c>
      <c r="DZ476" s="14">
        <v>65197</v>
      </c>
      <c r="EA476" s="426"/>
      <c r="EB476" s="398">
        <v>17</v>
      </c>
      <c r="EC476" s="398" t="s">
        <v>1369</v>
      </c>
      <c r="ED476" s="398" t="s">
        <v>1370</v>
      </c>
      <c r="EF476" s="601">
        <f t="shared" si="1099"/>
        <v>0.15</v>
      </c>
      <c r="EG476" s="597">
        <f t="shared" si="1100"/>
        <v>200</v>
      </c>
      <c r="EI476" s="605">
        <f t="shared" si="1023"/>
        <v>1108</v>
      </c>
    </row>
    <row r="477" spans="1:139" s="372" customFormat="1" ht="16.149999999999999" hidden="1" customHeight="1">
      <c r="A477" s="573" t="s">
        <v>1382</v>
      </c>
      <c r="B477" s="530" t="s">
        <v>2294</v>
      </c>
      <c r="C477" s="530" t="s">
        <v>2294</v>
      </c>
      <c r="D477" s="393" t="s">
        <v>2304</v>
      </c>
      <c r="E477" s="393" t="s">
        <v>2011</v>
      </c>
      <c r="F477" s="393"/>
      <c r="G477" s="596">
        <v>91</v>
      </c>
      <c r="H477" s="393" t="s">
        <v>55</v>
      </c>
      <c r="I477" s="393" t="s">
        <v>2042</v>
      </c>
      <c r="J477" s="393" t="s">
        <v>281</v>
      </c>
      <c r="K477" s="393"/>
      <c r="L477" s="393" t="s">
        <v>47</v>
      </c>
      <c r="M477" s="396">
        <v>45992</v>
      </c>
      <c r="N477" s="392" t="s">
        <v>2133</v>
      </c>
      <c r="O477" s="408">
        <v>3</v>
      </c>
      <c r="P477" s="14">
        <v>56671</v>
      </c>
      <c r="Q477" s="14">
        <v>56671</v>
      </c>
      <c r="R477" s="576">
        <v>0</v>
      </c>
      <c r="S477" s="391">
        <v>166</v>
      </c>
      <c r="T477" s="382">
        <v>50</v>
      </c>
      <c r="U477" s="382">
        <v>8</v>
      </c>
      <c r="V477" s="423">
        <v>56</v>
      </c>
      <c r="W477" s="1882">
        <v>64</v>
      </c>
      <c r="X477" s="382">
        <f t="shared" si="1102"/>
        <v>0</v>
      </c>
      <c r="Y477" s="423">
        <v>45</v>
      </c>
      <c r="Z477" s="1882">
        <v>45</v>
      </c>
      <c r="AA477" s="382">
        <f t="shared" si="1086"/>
        <v>0</v>
      </c>
      <c r="AB477" s="423">
        <v>140</v>
      </c>
      <c r="AC477" s="1882">
        <v>140</v>
      </c>
      <c r="AD477" s="569">
        <v>1.875</v>
      </c>
      <c r="AE477" s="569">
        <v>1.875</v>
      </c>
      <c r="AF477" s="382">
        <f t="shared" si="1054"/>
        <v>81</v>
      </c>
      <c r="AG477" s="382">
        <f t="shared" si="1055"/>
        <v>105</v>
      </c>
      <c r="AH477" s="382">
        <f t="shared" si="1056"/>
        <v>77</v>
      </c>
      <c r="AI477" s="382">
        <f t="shared" si="1057"/>
        <v>52.875</v>
      </c>
      <c r="AJ477" s="382">
        <f t="shared" si="1058"/>
        <v>67.125</v>
      </c>
      <c r="AK477" s="382">
        <f t="shared" si="1059"/>
        <v>78.375</v>
      </c>
      <c r="AL477" s="382">
        <f t="shared" si="1060"/>
        <v>83.5</v>
      </c>
      <c r="AM477" s="382">
        <f t="shared" si="1061"/>
        <v>86.875</v>
      </c>
      <c r="AN477" s="453">
        <f t="shared" si="1062"/>
        <v>90.125</v>
      </c>
      <c r="AO477" s="457">
        <f t="shared" si="1063"/>
        <v>113</v>
      </c>
      <c r="AP477" s="455">
        <f t="shared" si="1064"/>
        <v>56</v>
      </c>
      <c r="AQ477" s="383">
        <f t="shared" si="1065"/>
        <v>28</v>
      </c>
      <c r="AR477" s="383">
        <f t="shared" si="1066"/>
        <v>32</v>
      </c>
      <c r="AS477" s="383">
        <f t="shared" si="1067"/>
        <v>38</v>
      </c>
      <c r="AT477" s="383">
        <f t="shared" si="1068"/>
        <v>44</v>
      </c>
      <c r="AU477" s="383">
        <f t="shared" si="1069"/>
        <v>45</v>
      </c>
      <c r="AV477" s="383">
        <f t="shared" si="1070"/>
        <v>48</v>
      </c>
      <c r="AW477" s="383">
        <f t="shared" si="1071"/>
        <v>47</v>
      </c>
      <c r="AX477" s="383">
        <f t="shared" si="1087"/>
        <v>249</v>
      </c>
      <c r="AY477" s="383"/>
      <c r="AZ477" s="383">
        <f t="shared" si="1101"/>
        <v>113</v>
      </c>
      <c r="BA477" s="382">
        <f t="shared" si="1088"/>
        <v>0</v>
      </c>
      <c r="BB477" s="423">
        <v>0</v>
      </c>
      <c r="BC477" s="506">
        <f t="shared" si="1081"/>
        <v>64</v>
      </c>
      <c r="BD477" s="382">
        <f t="shared" si="1082"/>
        <v>45</v>
      </c>
      <c r="BE477" s="453">
        <f t="shared" si="1083"/>
        <v>140</v>
      </c>
      <c r="BF477" s="382">
        <f t="shared" si="1089"/>
        <v>-361</v>
      </c>
      <c r="BG477" s="1882">
        <v>32</v>
      </c>
      <c r="BH477" s="1882">
        <v>32</v>
      </c>
      <c r="BI477" s="1882">
        <v>56</v>
      </c>
      <c r="BJ477" s="1882">
        <v>56</v>
      </c>
      <c r="BK477" s="1882">
        <v>24</v>
      </c>
      <c r="BL477" s="1882">
        <v>33</v>
      </c>
      <c r="BM477" s="1882">
        <v>39</v>
      </c>
      <c r="BN477" s="1882">
        <v>45</v>
      </c>
      <c r="BO477" s="1882">
        <v>44</v>
      </c>
      <c r="BP477" s="1882">
        <v>49</v>
      </c>
      <c r="BQ477" s="1882">
        <v>47</v>
      </c>
      <c r="BR477" s="1882">
        <v>50</v>
      </c>
      <c r="BS477" s="1882">
        <v>54</v>
      </c>
      <c r="BT477" s="13"/>
      <c r="BU477" s="384">
        <f t="shared" si="1090"/>
        <v>0.125</v>
      </c>
      <c r="BV477" s="385">
        <f t="shared" si="1091"/>
        <v>0</v>
      </c>
      <c r="BW477" s="386">
        <f t="shared" si="1092"/>
        <v>0</v>
      </c>
      <c r="BX477" s="3"/>
      <c r="BY477" s="387">
        <f t="shared" si="1084"/>
        <v>8</v>
      </c>
      <c r="BZ477" s="382">
        <f t="shared" si="1093"/>
        <v>0</v>
      </c>
      <c r="CA477" s="382">
        <f t="shared" si="1094"/>
        <v>0</v>
      </c>
      <c r="CB477" s="382">
        <f t="shared" si="1095"/>
        <v>0</v>
      </c>
      <c r="CC477" s="382">
        <f t="shared" si="1043"/>
        <v>81</v>
      </c>
      <c r="CD477" s="382">
        <f t="shared" si="1044"/>
        <v>105</v>
      </c>
      <c r="CE477" s="382">
        <f t="shared" si="1045"/>
        <v>77</v>
      </c>
      <c r="CF477" s="382">
        <f t="shared" si="1046"/>
        <v>53</v>
      </c>
      <c r="CG477" s="382">
        <f t="shared" si="1047"/>
        <v>67</v>
      </c>
      <c r="CH477" s="382">
        <f t="shared" si="1048"/>
        <v>78</v>
      </c>
      <c r="CI477" s="382">
        <f t="shared" si="1049"/>
        <v>84</v>
      </c>
      <c r="CJ477" s="382">
        <f t="shared" si="1050"/>
        <v>87</v>
      </c>
      <c r="CK477" s="388">
        <f t="shared" si="1051"/>
        <v>90</v>
      </c>
      <c r="CL477" s="3"/>
      <c r="CM477" s="384">
        <f t="shared" si="1085"/>
        <v>56</v>
      </c>
      <c r="CN477" s="385">
        <f t="shared" si="1096"/>
        <v>45</v>
      </c>
      <c r="CO477" s="385">
        <f t="shared" si="1103"/>
        <v>140</v>
      </c>
      <c r="CP477" s="385">
        <f t="shared" si="1072"/>
        <v>113</v>
      </c>
      <c r="CQ477" s="385">
        <f t="shared" si="1073"/>
        <v>56</v>
      </c>
      <c r="CR477" s="385">
        <f t="shared" si="1074"/>
        <v>28</v>
      </c>
      <c r="CS477" s="385">
        <f t="shared" si="1075"/>
        <v>32</v>
      </c>
      <c r="CT477" s="385">
        <f t="shared" si="1076"/>
        <v>38</v>
      </c>
      <c r="CU477" s="385">
        <f t="shared" si="1077"/>
        <v>44</v>
      </c>
      <c r="CV477" s="385">
        <f t="shared" si="1078"/>
        <v>45</v>
      </c>
      <c r="CW477" s="385">
        <f t="shared" si="1079"/>
        <v>48</v>
      </c>
      <c r="CX477" s="386">
        <f t="shared" si="1080"/>
        <v>47</v>
      </c>
      <c r="CY477" s="3"/>
      <c r="CZ477" s="586"/>
      <c r="DA477" s="582"/>
      <c r="DB477" s="391"/>
      <c r="DC477" s="576">
        <v>0</v>
      </c>
      <c r="DD477" s="389">
        <v>0</v>
      </c>
      <c r="DE477" s="390">
        <v>0</v>
      </c>
      <c r="DF477" s="390">
        <v>8</v>
      </c>
      <c r="DG477" s="390">
        <v>108</v>
      </c>
      <c r="DH477" s="390">
        <f t="shared" si="1097"/>
        <v>50</v>
      </c>
      <c r="DI477" s="390"/>
      <c r="DJ477" s="390"/>
      <c r="DK477" s="390"/>
      <c r="DL477" s="390"/>
      <c r="DM477" s="390"/>
      <c r="DN477" s="390"/>
      <c r="DO477" s="390"/>
      <c r="DP477" s="391">
        <f t="shared" si="1098"/>
        <v>166</v>
      </c>
      <c r="DQ477" s="376"/>
      <c r="DR477" s="376"/>
      <c r="DS477" s="385">
        <v>3</v>
      </c>
      <c r="DT477" s="385">
        <v>1</v>
      </c>
      <c r="DU477" s="385">
        <v>2017</v>
      </c>
      <c r="DV477" s="385" t="s">
        <v>2620</v>
      </c>
      <c r="DW477" s="385">
        <v>72</v>
      </c>
      <c r="DX477" s="385" t="s">
        <v>2706</v>
      </c>
      <c r="DY477" s="385">
        <v>0</v>
      </c>
      <c r="DZ477" s="14">
        <v>56671</v>
      </c>
      <c r="EA477" s="426"/>
      <c r="EB477" s="398">
        <v>16</v>
      </c>
      <c r="EC477" s="398" t="s">
        <v>1376</v>
      </c>
      <c r="ED477" s="398" t="s">
        <v>1374</v>
      </c>
      <c r="EF477" s="601">
        <f t="shared" si="1099"/>
        <v>3.75</v>
      </c>
      <c r="EG477" s="597">
        <f t="shared" si="1100"/>
        <v>64</v>
      </c>
      <c r="EI477" s="605">
        <f t="shared" si="1023"/>
        <v>299</v>
      </c>
    </row>
    <row r="478" spans="1:139" s="372" customFormat="1" ht="16.149999999999999" hidden="1" customHeight="1">
      <c r="A478" s="573" t="s">
        <v>1383</v>
      </c>
      <c r="B478" s="530" t="s">
        <v>2289</v>
      </c>
      <c r="C478" s="530" t="s">
        <v>2289</v>
      </c>
      <c r="D478" s="393" t="s">
        <v>2304</v>
      </c>
      <c r="E478" s="393" t="s">
        <v>469</v>
      </c>
      <c r="F478" s="393"/>
      <c r="G478" s="393" t="s">
        <v>639</v>
      </c>
      <c r="H478" s="393" t="s">
        <v>47</v>
      </c>
      <c r="I478" s="393" t="s">
        <v>2042</v>
      </c>
      <c r="J478" s="393" t="s">
        <v>281</v>
      </c>
      <c r="K478" s="393"/>
      <c r="L478" s="393" t="s">
        <v>47</v>
      </c>
      <c r="M478" s="396">
        <v>46030</v>
      </c>
      <c r="N478" s="392" t="s">
        <v>2133</v>
      </c>
      <c r="O478" s="408">
        <v>3</v>
      </c>
      <c r="P478" s="14">
        <v>55635</v>
      </c>
      <c r="Q478" s="14">
        <v>55635</v>
      </c>
      <c r="R478" s="576">
        <v>0</v>
      </c>
      <c r="S478" s="391">
        <v>464</v>
      </c>
      <c r="T478" s="382">
        <v>294</v>
      </c>
      <c r="U478" s="382">
        <v>5</v>
      </c>
      <c r="V478" s="423">
        <v>89</v>
      </c>
      <c r="W478" s="1882">
        <v>94</v>
      </c>
      <c r="X478" s="382">
        <f t="shared" si="1102"/>
        <v>0</v>
      </c>
      <c r="Y478" s="423">
        <v>218</v>
      </c>
      <c r="Z478" s="1882">
        <v>100</v>
      </c>
      <c r="AA478" s="382">
        <f t="shared" si="1086"/>
        <v>118</v>
      </c>
      <c r="AB478" s="423">
        <v>216</v>
      </c>
      <c r="AC478" s="1882">
        <v>334</v>
      </c>
      <c r="AD478" s="569">
        <v>1.875</v>
      </c>
      <c r="AE478" s="569">
        <v>1.875</v>
      </c>
      <c r="AF478" s="382">
        <f t="shared" si="1054"/>
        <v>212.5</v>
      </c>
      <c r="AG478" s="382">
        <f t="shared" si="1055"/>
        <v>262.5</v>
      </c>
      <c r="AH478" s="382">
        <f t="shared" si="1056"/>
        <v>191.625</v>
      </c>
      <c r="AI478" s="382">
        <f t="shared" si="1057"/>
        <v>131.625</v>
      </c>
      <c r="AJ478" s="382">
        <f t="shared" si="1058"/>
        <v>168.75</v>
      </c>
      <c r="AK478" s="382">
        <f t="shared" si="1059"/>
        <v>196.875</v>
      </c>
      <c r="AL478" s="382">
        <f t="shared" si="1060"/>
        <v>211</v>
      </c>
      <c r="AM478" s="382">
        <f t="shared" si="1061"/>
        <v>199.5</v>
      </c>
      <c r="AN478" s="453">
        <f t="shared" si="1062"/>
        <v>201.5</v>
      </c>
      <c r="AO478" s="457">
        <f t="shared" si="1063"/>
        <v>303</v>
      </c>
      <c r="AP478" s="455">
        <f t="shared" si="1064"/>
        <v>140</v>
      </c>
      <c r="AQ478" s="383">
        <f t="shared" si="1065"/>
        <v>69</v>
      </c>
      <c r="AR478" s="383">
        <f t="shared" si="1066"/>
        <v>80</v>
      </c>
      <c r="AS478" s="383">
        <f t="shared" si="1067"/>
        <v>96</v>
      </c>
      <c r="AT478" s="383">
        <f t="shared" si="1068"/>
        <v>111</v>
      </c>
      <c r="AU478" s="383">
        <f t="shared" si="1069"/>
        <v>112</v>
      </c>
      <c r="AV478" s="383">
        <f t="shared" si="1070"/>
        <v>102</v>
      </c>
      <c r="AW478" s="383">
        <f t="shared" si="1071"/>
        <v>114</v>
      </c>
      <c r="AX478" s="383">
        <f t="shared" si="1087"/>
        <v>528</v>
      </c>
      <c r="AY478" s="383"/>
      <c r="AZ478" s="383">
        <f t="shared" si="1101"/>
        <v>303</v>
      </c>
      <c r="BA478" s="382">
        <f t="shared" si="1088"/>
        <v>0</v>
      </c>
      <c r="BB478" s="423">
        <v>0</v>
      </c>
      <c r="BC478" s="506">
        <f t="shared" si="1081"/>
        <v>94</v>
      </c>
      <c r="BD478" s="382">
        <f t="shared" si="1082"/>
        <v>100</v>
      </c>
      <c r="BE478" s="453">
        <f t="shared" si="1083"/>
        <v>334</v>
      </c>
      <c r="BF478" s="382">
        <f t="shared" si="1089"/>
        <v>-843</v>
      </c>
      <c r="BG478" s="1882">
        <v>90</v>
      </c>
      <c r="BH478" s="1882">
        <v>90</v>
      </c>
      <c r="BI478" s="1882">
        <v>140</v>
      </c>
      <c r="BJ478" s="1882">
        <v>140</v>
      </c>
      <c r="BK478" s="1882">
        <v>59</v>
      </c>
      <c r="BL478" s="1882">
        <v>83</v>
      </c>
      <c r="BM478" s="1882">
        <v>98</v>
      </c>
      <c r="BN478" s="1882">
        <v>113</v>
      </c>
      <c r="BO478" s="1882">
        <v>112</v>
      </c>
      <c r="BP478" s="1882">
        <v>100</v>
      </c>
      <c r="BQ478" s="1882">
        <v>116</v>
      </c>
      <c r="BR478" s="1882">
        <v>124</v>
      </c>
      <c r="BS478" s="1882">
        <v>133</v>
      </c>
      <c r="BT478" s="13"/>
      <c r="BU478" s="384">
        <f t="shared" si="1090"/>
        <v>5.3191489361702128E-2</v>
      </c>
      <c r="BV478" s="385">
        <f t="shared" si="1091"/>
        <v>0</v>
      </c>
      <c r="BW478" s="386">
        <f t="shared" si="1092"/>
        <v>0.3532934131736527</v>
      </c>
      <c r="BX478" s="3"/>
      <c r="BY478" s="387">
        <f t="shared" si="1084"/>
        <v>5</v>
      </c>
      <c r="BZ478" s="382">
        <f t="shared" si="1093"/>
        <v>0</v>
      </c>
      <c r="CA478" s="382">
        <f t="shared" si="1094"/>
        <v>118</v>
      </c>
      <c r="CB478" s="382">
        <f t="shared" si="1095"/>
        <v>0</v>
      </c>
      <c r="CC478" s="382">
        <f t="shared" si="1043"/>
        <v>213</v>
      </c>
      <c r="CD478" s="382">
        <f t="shared" si="1044"/>
        <v>263</v>
      </c>
      <c r="CE478" s="382">
        <f t="shared" si="1045"/>
        <v>192</v>
      </c>
      <c r="CF478" s="382">
        <f t="shared" si="1046"/>
        <v>132</v>
      </c>
      <c r="CG478" s="382">
        <f t="shared" si="1047"/>
        <v>169</v>
      </c>
      <c r="CH478" s="382">
        <f t="shared" si="1048"/>
        <v>197</v>
      </c>
      <c r="CI478" s="382">
        <f t="shared" si="1049"/>
        <v>211</v>
      </c>
      <c r="CJ478" s="382">
        <f t="shared" si="1050"/>
        <v>200</v>
      </c>
      <c r="CK478" s="388">
        <f t="shared" si="1051"/>
        <v>202</v>
      </c>
      <c r="CL478" s="3"/>
      <c r="CM478" s="384">
        <f t="shared" si="1085"/>
        <v>89</v>
      </c>
      <c r="CN478" s="385">
        <f t="shared" si="1096"/>
        <v>218</v>
      </c>
      <c r="CO478" s="385">
        <f t="shared" si="1103"/>
        <v>216</v>
      </c>
      <c r="CP478" s="385">
        <f t="shared" si="1072"/>
        <v>303</v>
      </c>
      <c r="CQ478" s="385">
        <f t="shared" si="1073"/>
        <v>140</v>
      </c>
      <c r="CR478" s="385">
        <f t="shared" si="1074"/>
        <v>69</v>
      </c>
      <c r="CS478" s="385">
        <f t="shared" si="1075"/>
        <v>80</v>
      </c>
      <c r="CT478" s="385">
        <f t="shared" si="1076"/>
        <v>96</v>
      </c>
      <c r="CU478" s="385">
        <f t="shared" si="1077"/>
        <v>111</v>
      </c>
      <c r="CV478" s="385">
        <f t="shared" si="1078"/>
        <v>112</v>
      </c>
      <c r="CW478" s="385">
        <f t="shared" si="1079"/>
        <v>102</v>
      </c>
      <c r="CX478" s="386">
        <f t="shared" si="1080"/>
        <v>114</v>
      </c>
      <c r="CY478" s="3"/>
      <c r="CZ478" s="586"/>
      <c r="DA478" s="582"/>
      <c r="DB478" s="391"/>
      <c r="DC478" s="576">
        <v>0</v>
      </c>
      <c r="DD478" s="389">
        <v>0</v>
      </c>
      <c r="DE478" s="390">
        <v>0</v>
      </c>
      <c r="DF478" s="390">
        <v>12</v>
      </c>
      <c r="DG478" s="390">
        <v>158</v>
      </c>
      <c r="DH478" s="390">
        <f t="shared" si="1097"/>
        <v>294</v>
      </c>
      <c r="DI478" s="390"/>
      <c r="DJ478" s="390"/>
      <c r="DK478" s="390"/>
      <c r="DL478" s="390"/>
      <c r="DM478" s="390"/>
      <c r="DN478" s="390"/>
      <c r="DO478" s="390"/>
      <c r="DP478" s="391">
        <f t="shared" si="1098"/>
        <v>464</v>
      </c>
      <c r="DQ478" s="376"/>
      <c r="DR478" s="376"/>
      <c r="DS478" s="385">
        <v>3</v>
      </c>
      <c r="DT478" s="385">
        <v>1</v>
      </c>
      <c r="DU478" s="385">
        <v>2015</v>
      </c>
      <c r="DV478" s="385" t="s">
        <v>2620</v>
      </c>
      <c r="DW478" s="385">
        <v>72</v>
      </c>
      <c r="DX478" s="385" t="s">
        <v>2706</v>
      </c>
      <c r="DY478" s="385">
        <v>0</v>
      </c>
      <c r="DZ478" s="14">
        <v>55635</v>
      </c>
      <c r="EA478" s="426"/>
      <c r="EB478" s="398">
        <v>16</v>
      </c>
      <c r="EC478" s="398" t="s">
        <v>1376</v>
      </c>
      <c r="ED478" s="398" t="s">
        <v>1374</v>
      </c>
      <c r="EF478" s="601">
        <f t="shared" si="1099"/>
        <v>1.5957446808510638</v>
      </c>
      <c r="EG478" s="597">
        <f t="shared" si="1100"/>
        <v>94</v>
      </c>
      <c r="EI478" s="605">
        <f t="shared" si="1023"/>
        <v>822</v>
      </c>
    </row>
    <row r="479" spans="1:139" s="372" customFormat="1" ht="16.149999999999999" hidden="1" customHeight="1">
      <c r="A479" s="573" t="s">
        <v>1383</v>
      </c>
      <c r="B479" s="530" t="s">
        <v>2290</v>
      </c>
      <c r="C479" s="530" t="s">
        <v>2290</v>
      </c>
      <c r="D479" s="393" t="s">
        <v>2304</v>
      </c>
      <c r="E479" s="1905" t="s">
        <v>488</v>
      </c>
      <c r="F479" s="393"/>
      <c r="G479" s="393" t="s">
        <v>758</v>
      </c>
      <c r="H479" s="393" t="s">
        <v>55</v>
      </c>
      <c r="I479" s="393" t="s">
        <v>2042</v>
      </c>
      <c r="J479" s="393" t="s">
        <v>281</v>
      </c>
      <c r="K479" s="393"/>
      <c r="L479" s="393" t="s">
        <v>47</v>
      </c>
      <c r="M479" s="396">
        <v>45992</v>
      </c>
      <c r="N479" s="392" t="s">
        <v>2133</v>
      </c>
      <c r="O479" s="408">
        <v>3</v>
      </c>
      <c r="P479" s="14">
        <v>68775</v>
      </c>
      <c r="Q479" s="14">
        <v>68775</v>
      </c>
      <c r="R479" s="576">
        <v>0</v>
      </c>
      <c r="S479" s="391">
        <v>503</v>
      </c>
      <c r="T479" s="382">
        <v>255</v>
      </c>
      <c r="U479" s="382">
        <v>0</v>
      </c>
      <c r="V479" s="423">
        <v>0</v>
      </c>
      <c r="W479" s="1882">
        <v>0</v>
      </c>
      <c r="X479" s="382">
        <f t="shared" si="1102"/>
        <v>0</v>
      </c>
      <c r="Y479" s="423">
        <v>807</v>
      </c>
      <c r="Z479" s="1882">
        <v>500</v>
      </c>
      <c r="AA479" s="382">
        <f t="shared" si="1086"/>
        <v>307</v>
      </c>
      <c r="AB479" s="423">
        <v>57</v>
      </c>
      <c r="AC479" s="1882">
        <v>364</v>
      </c>
      <c r="AD479" s="569">
        <v>1.875</v>
      </c>
      <c r="AE479" s="569">
        <v>1.875</v>
      </c>
      <c r="AF479" s="382">
        <f t="shared" si="1054"/>
        <v>463.75</v>
      </c>
      <c r="AG479" s="382">
        <f t="shared" si="1055"/>
        <v>393.75</v>
      </c>
      <c r="AH479" s="382">
        <f t="shared" si="1056"/>
        <v>258.125</v>
      </c>
      <c r="AI479" s="382">
        <f t="shared" si="1057"/>
        <v>122.375</v>
      </c>
      <c r="AJ479" s="382">
        <f t="shared" si="1058"/>
        <v>156.625</v>
      </c>
      <c r="AK479" s="382">
        <f t="shared" si="1059"/>
        <v>182.875</v>
      </c>
      <c r="AL479" s="382">
        <f t="shared" si="1060"/>
        <v>195.125</v>
      </c>
      <c r="AM479" s="382">
        <f t="shared" si="1061"/>
        <v>219.375</v>
      </c>
      <c r="AN479" s="453">
        <f t="shared" si="1062"/>
        <v>224.875</v>
      </c>
      <c r="AO479" s="457">
        <f t="shared" si="1063"/>
        <v>744</v>
      </c>
      <c r="AP479" s="455">
        <f t="shared" si="1064"/>
        <v>210</v>
      </c>
      <c r="AQ479" s="383">
        <f t="shared" si="1065"/>
        <v>74</v>
      </c>
      <c r="AR479" s="383">
        <f t="shared" si="1066"/>
        <v>74</v>
      </c>
      <c r="AS479" s="383">
        <f t="shared" si="1067"/>
        <v>90</v>
      </c>
      <c r="AT479" s="383">
        <f t="shared" si="1068"/>
        <v>103</v>
      </c>
      <c r="AU479" s="383">
        <f t="shared" si="1069"/>
        <v>103</v>
      </c>
      <c r="AV479" s="383">
        <f t="shared" si="1070"/>
        <v>129</v>
      </c>
      <c r="AW479" s="383">
        <f t="shared" si="1071"/>
        <v>109</v>
      </c>
      <c r="AX479" s="383">
        <f t="shared" si="1087"/>
        <v>864</v>
      </c>
      <c r="AY479" s="383"/>
      <c r="AZ479" s="383">
        <f t="shared" si="1101"/>
        <v>744</v>
      </c>
      <c r="BA479" s="382">
        <f t="shared" si="1088"/>
        <v>0</v>
      </c>
      <c r="BB479" s="423">
        <v>0</v>
      </c>
      <c r="BC479" s="506">
        <f t="shared" si="1081"/>
        <v>0</v>
      </c>
      <c r="BD479" s="382">
        <f t="shared" si="1082"/>
        <v>500</v>
      </c>
      <c r="BE479" s="453">
        <f t="shared" si="1083"/>
        <v>364</v>
      </c>
      <c r="BF479" s="382">
        <f t="shared" si="1089"/>
        <v>-1634</v>
      </c>
      <c r="BG479" s="1882">
        <v>280</v>
      </c>
      <c r="BH479" s="1882">
        <v>280</v>
      </c>
      <c r="BI479" s="1882">
        <v>210</v>
      </c>
      <c r="BJ479" s="1882">
        <v>210</v>
      </c>
      <c r="BK479" s="1882">
        <v>55</v>
      </c>
      <c r="BL479" s="1882">
        <v>77</v>
      </c>
      <c r="BM479" s="1882">
        <v>91</v>
      </c>
      <c r="BN479" s="1882">
        <v>105</v>
      </c>
      <c r="BO479" s="1882">
        <v>103</v>
      </c>
      <c r="BP479" s="1882">
        <v>133</v>
      </c>
      <c r="BQ479" s="1882">
        <v>105</v>
      </c>
      <c r="BR479" s="1882">
        <v>112</v>
      </c>
      <c r="BS479" s="1882">
        <v>120</v>
      </c>
      <c r="BT479" s="13"/>
      <c r="BU479" s="384">
        <f t="shared" si="1090"/>
        <v>0</v>
      </c>
      <c r="BV479" s="385">
        <f t="shared" si="1091"/>
        <v>0</v>
      </c>
      <c r="BW479" s="386">
        <f t="shared" si="1092"/>
        <v>0.84340659340659341</v>
      </c>
      <c r="BX479" s="3"/>
      <c r="BY479" s="387">
        <f t="shared" si="1084"/>
        <v>0</v>
      </c>
      <c r="BZ479" s="382">
        <f t="shared" si="1093"/>
        <v>0</v>
      </c>
      <c r="CA479" s="382">
        <f t="shared" si="1094"/>
        <v>307</v>
      </c>
      <c r="CB479" s="382">
        <f t="shared" si="1095"/>
        <v>0</v>
      </c>
      <c r="CC479" s="382">
        <f t="shared" si="1043"/>
        <v>464</v>
      </c>
      <c r="CD479" s="382">
        <f t="shared" si="1044"/>
        <v>394</v>
      </c>
      <c r="CE479" s="382">
        <f t="shared" si="1045"/>
        <v>258</v>
      </c>
      <c r="CF479" s="382">
        <f t="shared" si="1046"/>
        <v>122</v>
      </c>
      <c r="CG479" s="382">
        <f t="shared" si="1047"/>
        <v>157</v>
      </c>
      <c r="CH479" s="382">
        <f t="shared" si="1048"/>
        <v>183</v>
      </c>
      <c r="CI479" s="382">
        <f t="shared" si="1049"/>
        <v>195</v>
      </c>
      <c r="CJ479" s="382">
        <f t="shared" si="1050"/>
        <v>219</v>
      </c>
      <c r="CK479" s="388">
        <f t="shared" si="1051"/>
        <v>225</v>
      </c>
      <c r="CL479" s="3"/>
      <c r="CM479" s="384">
        <f t="shared" si="1085"/>
        <v>0</v>
      </c>
      <c r="CN479" s="385">
        <f t="shared" si="1096"/>
        <v>807</v>
      </c>
      <c r="CO479" s="385">
        <f t="shared" si="1103"/>
        <v>57</v>
      </c>
      <c r="CP479" s="385">
        <f t="shared" si="1072"/>
        <v>744</v>
      </c>
      <c r="CQ479" s="385">
        <f t="shared" si="1073"/>
        <v>210</v>
      </c>
      <c r="CR479" s="385">
        <f t="shared" si="1074"/>
        <v>74</v>
      </c>
      <c r="CS479" s="385">
        <f t="shared" si="1075"/>
        <v>74</v>
      </c>
      <c r="CT479" s="385">
        <f t="shared" si="1076"/>
        <v>90</v>
      </c>
      <c r="CU479" s="385">
        <f t="shared" si="1077"/>
        <v>103</v>
      </c>
      <c r="CV479" s="385">
        <f t="shared" si="1078"/>
        <v>103</v>
      </c>
      <c r="CW479" s="385">
        <f t="shared" si="1079"/>
        <v>129</v>
      </c>
      <c r="CX479" s="386">
        <f t="shared" si="1080"/>
        <v>109</v>
      </c>
      <c r="CY479" s="3"/>
      <c r="CZ479" s="586"/>
      <c r="DA479" s="582"/>
      <c r="DB479" s="391"/>
      <c r="DC479" s="576">
        <v>0</v>
      </c>
      <c r="DD479" s="389">
        <v>0</v>
      </c>
      <c r="DE479" s="390">
        <v>0</v>
      </c>
      <c r="DF479" s="390">
        <v>159</v>
      </c>
      <c r="DG479" s="390">
        <v>89</v>
      </c>
      <c r="DH479" s="390">
        <f t="shared" si="1097"/>
        <v>255</v>
      </c>
      <c r="DI479" s="390"/>
      <c r="DJ479" s="390"/>
      <c r="DK479" s="390"/>
      <c r="DL479" s="390"/>
      <c r="DM479" s="390"/>
      <c r="DN479" s="390"/>
      <c r="DO479" s="390"/>
      <c r="DP479" s="391">
        <f t="shared" si="1098"/>
        <v>503</v>
      </c>
      <c r="DQ479" s="376"/>
      <c r="DR479" s="376"/>
      <c r="DS479" s="385">
        <v>3</v>
      </c>
      <c r="DT479" s="385">
        <v>1</v>
      </c>
      <c r="DU479" s="385">
        <v>2022</v>
      </c>
      <c r="DV479" s="385" t="s">
        <v>2620</v>
      </c>
      <c r="DW479" s="385">
        <v>72</v>
      </c>
      <c r="DX479" s="385" t="s">
        <v>2706</v>
      </c>
      <c r="DY479" s="385">
        <v>0</v>
      </c>
      <c r="DZ479" s="14">
        <v>68775</v>
      </c>
      <c r="EA479" s="426"/>
      <c r="EB479" s="398">
        <v>17</v>
      </c>
      <c r="EC479" s="398" t="s">
        <v>1369</v>
      </c>
      <c r="ED479" s="398" t="s">
        <v>1370</v>
      </c>
      <c r="EF479" s="601" t="str">
        <f t="shared" si="1099"/>
        <v>ok</v>
      </c>
      <c r="EG479" s="597">
        <f t="shared" si="1100"/>
        <v>0</v>
      </c>
      <c r="EI479" s="605">
        <f t="shared" si="1023"/>
        <v>1119</v>
      </c>
    </row>
    <row r="480" spans="1:139" s="372" customFormat="1" ht="16.149999999999999" hidden="1" customHeight="1">
      <c r="A480" s="573" t="s">
        <v>1382</v>
      </c>
      <c r="B480" s="530" t="s">
        <v>2069</v>
      </c>
      <c r="C480" s="530" t="s">
        <v>2069</v>
      </c>
      <c r="D480" s="393" t="s">
        <v>2304</v>
      </c>
      <c r="E480" s="393" t="s">
        <v>471</v>
      </c>
      <c r="F480" s="393"/>
      <c r="G480" s="393" t="s">
        <v>763</v>
      </c>
      <c r="H480" s="393" t="s">
        <v>47</v>
      </c>
      <c r="I480" s="393" t="s">
        <v>2042</v>
      </c>
      <c r="J480" s="393" t="s">
        <v>281</v>
      </c>
      <c r="K480" s="393"/>
      <c r="L480" s="393" t="s">
        <v>47</v>
      </c>
      <c r="M480" s="396">
        <v>45992</v>
      </c>
      <c r="N480" s="392" t="s">
        <v>2133</v>
      </c>
      <c r="O480" s="408">
        <v>3</v>
      </c>
      <c r="P480" s="14">
        <v>68340</v>
      </c>
      <c r="Q480" s="14">
        <v>68340</v>
      </c>
      <c r="R480" s="576">
        <v>0</v>
      </c>
      <c r="S480" s="391">
        <v>180</v>
      </c>
      <c r="T480" s="382">
        <v>110</v>
      </c>
      <c r="U480" s="382">
        <v>368</v>
      </c>
      <c r="V480" s="423">
        <v>0</v>
      </c>
      <c r="W480" s="1882">
        <v>100</v>
      </c>
      <c r="X480" s="382">
        <f t="shared" si="1102"/>
        <v>268</v>
      </c>
      <c r="Y480" s="423">
        <v>0</v>
      </c>
      <c r="Z480" s="1882">
        <v>100</v>
      </c>
      <c r="AA480" s="382">
        <f t="shared" si="1086"/>
        <v>168</v>
      </c>
      <c r="AB480" s="423">
        <v>0</v>
      </c>
      <c r="AC480" s="1882">
        <v>168</v>
      </c>
      <c r="AD480" s="569">
        <v>1.875</v>
      </c>
      <c r="AE480" s="569">
        <v>1.875</v>
      </c>
      <c r="AF480" s="382">
        <f t="shared" ref="AF480:AF508" si="1104">IF($AD480&lt;=1,$AD480*BH480,IF($AD480&lt;=2,BH480+(($AD480-1)*BI480),BH480+BI480+BJ480))</f>
        <v>99</v>
      </c>
      <c r="AG480" s="382">
        <f t="shared" ref="AG480:AG508" si="1105">IF($AD480&lt;=1,$AD480*BI480,IF($AD480&lt;=2,BI480+(($AD480-1)*BJ480),BI480+BJ480+BK480))</f>
        <v>105</v>
      </c>
      <c r="AH480" s="382">
        <f t="shared" ref="AH480:AH508" si="1106">IF($AD480&lt;=1,$AD480*BJ480,IF($AD480&lt;=2,BJ480+(($AD480-1)*BK480),BJ480+BK480+BL480))</f>
        <v>107.625</v>
      </c>
      <c r="AI480" s="382">
        <f t="shared" ref="AI480:AI508" si="1107">IF($AD480&lt;=1,$AD480*BK480,IF($AD480&lt;=2,BK480+(($AD480-1)*BL480),BK480+BL480+BM480))</f>
        <v>131.625</v>
      </c>
      <c r="AJ480" s="382">
        <f t="shared" ref="AJ480:AJ508" si="1108">IF($AD480&lt;=1,$AD480*BL480,IF($AD480&lt;=2,BL480+(($AD480-1)*BM480),BL480+BM480+BN480))</f>
        <v>168.75</v>
      </c>
      <c r="AK480" s="382">
        <f t="shared" ref="AK480:AK508" si="1109">IF($AE480&lt;=1,$AE480*BM480,IF($AE480&lt;=2,BM480+(($AE480-1)*BN480),BM480+BN480+BO480))</f>
        <v>196.875</v>
      </c>
      <c r="AL480" s="382">
        <f t="shared" ref="AL480:AL508" si="1110">IF($AE480&lt;=1,$AE480*BN480,IF($AE480&lt;=2,BN480+(($AE480-1)*BO480),BN480+BO480+BP480))</f>
        <v>211</v>
      </c>
      <c r="AM480" s="382">
        <f t="shared" ref="AM480:AM508" si="1111">IF($AE480&lt;=1,$AE480*BO480,IF($AE480&lt;=2,BO480+(($AE480-1)*BP480),BO480+BP480+BQ480))</f>
        <v>199.5</v>
      </c>
      <c r="AN480" s="453">
        <f t="shared" ref="AN480:AN508" si="1112">IF($AD480&lt;=1,$AD480*BP480,IF($AD480&lt;=2,BP480+(($AD480-1)*BQ480),BP480+BQ480+BR480))</f>
        <v>201.5</v>
      </c>
      <c r="AO480" s="457">
        <f t="shared" ref="AO480:AO508" si="1113">ROUND(IF(BA480-BG480-AF480&gt;0,0,AF480+BG480-BA480),0)</f>
        <v>149</v>
      </c>
      <c r="AP480" s="455">
        <f t="shared" ref="AP480:AP508" si="1114">ROUND(IF(CC480-BH480-AG480&gt;0,0,AG480+BH480-CC480),0)</f>
        <v>56</v>
      </c>
      <c r="AQ480" s="383">
        <f t="shared" ref="AQ480:AQ508" si="1115">ROUND(IF(CD480-BI480-AH480&gt;0,0,AH480+BI480-CD480),0)</f>
        <v>59</v>
      </c>
      <c r="AR480" s="383">
        <f t="shared" ref="AR480:AR508" si="1116">ROUND(IF(CE480-BJ480-AI480&gt;0,0,AI480+BJ480-CE480),0)</f>
        <v>80</v>
      </c>
      <c r="AS480" s="383">
        <f t="shared" ref="AS480:AS508" si="1117">ROUND(IF(CF480-BK480-AJ480&gt;0,0,AJ480+BK480-CF480),0)</f>
        <v>96</v>
      </c>
      <c r="AT480" s="383">
        <f t="shared" ref="AT480:AT508" si="1118">ROUND(IF(CG480-BL480-AK480&gt;0,0,AK480+BL480-CG480),0)</f>
        <v>111</v>
      </c>
      <c r="AU480" s="383">
        <f t="shared" ref="AU480:AU508" si="1119">ROUND(IF(CH480-BM480-AL480&gt;0,0,AL480+BM480-CH480),0)</f>
        <v>112</v>
      </c>
      <c r="AV480" s="383">
        <f t="shared" ref="AV480:AV508" si="1120">ROUND(IF(CI480-BN480-AM480&gt;0,0,AM480+BN480-CI480),0)</f>
        <v>102</v>
      </c>
      <c r="AW480" s="383">
        <f t="shared" ref="AW480:AW508" si="1121">ROUND(IF(CJ480-BO480-AN480&gt;0,0,AN480+BO480-CJ480),0)</f>
        <v>114</v>
      </c>
      <c r="AX480" s="383">
        <f t="shared" si="1087"/>
        <v>368</v>
      </c>
      <c r="AY480" s="383"/>
      <c r="AZ480" s="383">
        <f t="shared" si="1101"/>
        <v>149</v>
      </c>
      <c r="BA480" s="382">
        <f t="shared" si="1088"/>
        <v>0</v>
      </c>
      <c r="BB480" s="423">
        <v>0</v>
      </c>
      <c r="BC480" s="506">
        <f t="shared" si="1081"/>
        <v>100</v>
      </c>
      <c r="BD480" s="382">
        <f t="shared" si="1082"/>
        <v>100</v>
      </c>
      <c r="BE480" s="453">
        <f t="shared" si="1083"/>
        <v>168</v>
      </c>
      <c r="BF480" s="382">
        <f t="shared" si="1089"/>
        <v>-156</v>
      </c>
      <c r="BG480" s="1882">
        <v>50</v>
      </c>
      <c r="BH480" s="1882">
        <v>50</v>
      </c>
      <c r="BI480" s="1882">
        <v>56</v>
      </c>
      <c r="BJ480" s="1882">
        <v>56</v>
      </c>
      <c r="BK480" s="1882">
        <v>59</v>
      </c>
      <c r="BL480" s="1882">
        <v>83</v>
      </c>
      <c r="BM480" s="1882">
        <v>98</v>
      </c>
      <c r="BN480" s="1882">
        <v>113</v>
      </c>
      <c r="BO480" s="1882">
        <v>112</v>
      </c>
      <c r="BP480" s="1882">
        <v>100</v>
      </c>
      <c r="BQ480" s="1882">
        <v>116</v>
      </c>
      <c r="BR480" s="1882">
        <v>124</v>
      </c>
      <c r="BS480" s="1882">
        <v>133</v>
      </c>
      <c r="BT480" s="13"/>
      <c r="BU480" s="384">
        <f t="shared" si="1090"/>
        <v>3</v>
      </c>
      <c r="BV480" s="385">
        <f t="shared" si="1091"/>
        <v>2</v>
      </c>
      <c r="BW480" s="386">
        <f t="shared" si="1092"/>
        <v>1</v>
      </c>
      <c r="BX480" s="3"/>
      <c r="BY480" s="387">
        <f t="shared" si="1084"/>
        <v>368</v>
      </c>
      <c r="BZ480" s="382">
        <f t="shared" si="1093"/>
        <v>268</v>
      </c>
      <c r="CA480" s="382">
        <f t="shared" si="1094"/>
        <v>168</v>
      </c>
      <c r="CB480" s="382">
        <f t="shared" si="1095"/>
        <v>0</v>
      </c>
      <c r="CC480" s="382">
        <f t="shared" si="1043"/>
        <v>99</v>
      </c>
      <c r="CD480" s="382">
        <f t="shared" si="1044"/>
        <v>105</v>
      </c>
      <c r="CE480" s="382">
        <f t="shared" si="1045"/>
        <v>108</v>
      </c>
      <c r="CF480" s="382">
        <f t="shared" si="1046"/>
        <v>132</v>
      </c>
      <c r="CG480" s="382">
        <f t="shared" si="1047"/>
        <v>169</v>
      </c>
      <c r="CH480" s="382">
        <f t="shared" si="1048"/>
        <v>197</v>
      </c>
      <c r="CI480" s="382">
        <f t="shared" si="1049"/>
        <v>211</v>
      </c>
      <c r="CJ480" s="382">
        <f t="shared" si="1050"/>
        <v>200</v>
      </c>
      <c r="CK480" s="388">
        <f t="shared" si="1051"/>
        <v>202</v>
      </c>
      <c r="CL480" s="3"/>
      <c r="CM480" s="384">
        <f t="shared" si="1085"/>
        <v>0</v>
      </c>
      <c r="CN480" s="385">
        <f t="shared" si="1096"/>
        <v>0</v>
      </c>
      <c r="CO480" s="385">
        <f t="shared" si="1103"/>
        <v>0</v>
      </c>
      <c r="CP480" s="385">
        <f t="shared" ref="CP480:CP508" si="1122">AO480</f>
        <v>149</v>
      </c>
      <c r="CQ480" s="385">
        <f t="shared" ref="CQ480:CQ508" si="1123">AP480</f>
        <v>56</v>
      </c>
      <c r="CR480" s="385">
        <f t="shared" ref="CR480:CR508" si="1124">AQ480</f>
        <v>59</v>
      </c>
      <c r="CS480" s="385">
        <f t="shared" ref="CS480:CS508" si="1125">AR480</f>
        <v>80</v>
      </c>
      <c r="CT480" s="385">
        <f t="shared" ref="CT480:CT508" si="1126">AS480</f>
        <v>96</v>
      </c>
      <c r="CU480" s="385">
        <f t="shared" ref="CU480:CU508" si="1127">AT480</f>
        <v>111</v>
      </c>
      <c r="CV480" s="385">
        <f t="shared" ref="CV480:CV508" si="1128">AU480</f>
        <v>112</v>
      </c>
      <c r="CW480" s="385">
        <f t="shared" ref="CW480:CW508" si="1129">AV480</f>
        <v>102</v>
      </c>
      <c r="CX480" s="386">
        <f t="shared" ref="CX480:CX508" si="1130">AW480</f>
        <v>114</v>
      </c>
      <c r="CY480" s="3"/>
      <c r="CZ480" s="586"/>
      <c r="DA480" s="582"/>
      <c r="DB480" s="391"/>
      <c r="DC480" s="576">
        <v>0</v>
      </c>
      <c r="DD480" s="389">
        <v>0</v>
      </c>
      <c r="DE480" s="390">
        <v>0</v>
      </c>
      <c r="DF480" s="390">
        <v>0</v>
      </c>
      <c r="DG480" s="390">
        <v>70</v>
      </c>
      <c r="DH480" s="390">
        <f t="shared" si="1097"/>
        <v>110</v>
      </c>
      <c r="DI480" s="390"/>
      <c r="DJ480" s="390"/>
      <c r="DK480" s="390"/>
      <c r="DL480" s="390"/>
      <c r="DM480" s="390"/>
      <c r="DN480" s="390"/>
      <c r="DO480" s="390"/>
      <c r="DP480" s="391">
        <f t="shared" si="1098"/>
        <v>180</v>
      </c>
      <c r="DQ480" s="376"/>
      <c r="DR480" s="376"/>
      <c r="DS480" s="385">
        <v>3</v>
      </c>
      <c r="DT480" s="385">
        <v>1</v>
      </c>
      <c r="DU480" s="385">
        <v>2018</v>
      </c>
      <c r="DV480" s="385" t="s">
        <v>2620</v>
      </c>
      <c r="DW480" s="385">
        <v>72</v>
      </c>
      <c r="DX480" s="385" t="s">
        <v>2706</v>
      </c>
      <c r="DY480" s="385">
        <v>0</v>
      </c>
      <c r="DZ480" s="14">
        <v>68340</v>
      </c>
      <c r="EA480" s="426"/>
      <c r="EB480" s="398">
        <v>17</v>
      </c>
      <c r="EC480" s="398" t="s">
        <v>1369</v>
      </c>
      <c r="ED480" s="398" t="s">
        <v>1370</v>
      </c>
      <c r="EF480" s="601">
        <f t="shared" si="1099"/>
        <v>110.4</v>
      </c>
      <c r="EG480" s="597">
        <f t="shared" si="1100"/>
        <v>100</v>
      </c>
      <c r="EI480" s="605">
        <f t="shared" si="1023"/>
        <v>478</v>
      </c>
    </row>
    <row r="481" spans="1:139" s="372" customFormat="1" ht="16.149999999999999" hidden="1" customHeight="1">
      <c r="A481" s="573" t="s">
        <v>1382</v>
      </c>
      <c r="B481" s="530" t="s">
        <v>2070</v>
      </c>
      <c r="C481" s="530" t="s">
        <v>2070</v>
      </c>
      <c r="D481" s="393" t="s">
        <v>2304</v>
      </c>
      <c r="E481" s="537" t="s">
        <v>472</v>
      </c>
      <c r="F481" s="393"/>
      <c r="G481" s="393" t="s">
        <v>639</v>
      </c>
      <c r="H481" s="393" t="s">
        <v>47</v>
      </c>
      <c r="I481" s="393" t="s">
        <v>2042</v>
      </c>
      <c r="J481" s="393" t="s">
        <v>281</v>
      </c>
      <c r="K481" s="393"/>
      <c r="L481" s="393" t="s">
        <v>47</v>
      </c>
      <c r="M481" s="396">
        <v>45992</v>
      </c>
      <c r="N481" s="392" t="s">
        <v>2133</v>
      </c>
      <c r="O481" s="408">
        <v>3</v>
      </c>
      <c r="P481" s="14">
        <v>65632</v>
      </c>
      <c r="Q481" s="14">
        <v>65632</v>
      </c>
      <c r="R481" s="576">
        <v>0</v>
      </c>
      <c r="S481" s="391">
        <v>568</v>
      </c>
      <c r="T481" s="382">
        <v>338</v>
      </c>
      <c r="U481" s="382">
        <v>38</v>
      </c>
      <c r="V481" s="423">
        <v>0</v>
      </c>
      <c r="W481" s="1882">
        <v>38</v>
      </c>
      <c r="X481" s="382">
        <f t="shared" si="1102"/>
        <v>0</v>
      </c>
      <c r="Y481" s="423">
        <v>814</v>
      </c>
      <c r="Z481" s="1882">
        <v>300</v>
      </c>
      <c r="AA481" s="382">
        <f t="shared" si="1086"/>
        <v>514</v>
      </c>
      <c r="AB481" s="423">
        <v>114</v>
      </c>
      <c r="AC481" s="1882">
        <v>628</v>
      </c>
      <c r="AD481" s="569">
        <v>1.875</v>
      </c>
      <c r="AE481" s="569">
        <v>1.875</v>
      </c>
      <c r="AF481" s="382">
        <f t="shared" si="1104"/>
        <v>431.25</v>
      </c>
      <c r="AG481" s="382">
        <f t="shared" si="1105"/>
        <v>431.25</v>
      </c>
      <c r="AH481" s="382">
        <f t="shared" si="1106"/>
        <v>288.625</v>
      </c>
      <c r="AI481" s="382">
        <f t="shared" si="1107"/>
        <v>149.25</v>
      </c>
      <c r="AJ481" s="382">
        <f t="shared" si="1108"/>
        <v>191.125</v>
      </c>
      <c r="AK481" s="382">
        <f t="shared" si="1109"/>
        <v>223</v>
      </c>
      <c r="AL481" s="382">
        <f t="shared" si="1110"/>
        <v>238.25</v>
      </c>
      <c r="AM481" s="382">
        <f t="shared" si="1111"/>
        <v>301</v>
      </c>
      <c r="AN481" s="453">
        <f t="shared" si="1112"/>
        <v>310.25</v>
      </c>
      <c r="AO481" s="457">
        <f t="shared" si="1113"/>
        <v>661</v>
      </c>
      <c r="AP481" s="455">
        <f t="shared" si="1114"/>
        <v>230</v>
      </c>
      <c r="AQ481" s="383">
        <f t="shared" si="1115"/>
        <v>88</v>
      </c>
      <c r="AR481" s="383">
        <f t="shared" si="1116"/>
        <v>90</v>
      </c>
      <c r="AS481" s="383">
        <f t="shared" si="1117"/>
        <v>109</v>
      </c>
      <c r="AT481" s="383">
        <f t="shared" si="1118"/>
        <v>126</v>
      </c>
      <c r="AU481" s="383">
        <f t="shared" si="1119"/>
        <v>126</v>
      </c>
      <c r="AV481" s="383">
        <f t="shared" si="1120"/>
        <v>191</v>
      </c>
      <c r="AW481" s="383">
        <f t="shared" si="1121"/>
        <v>135</v>
      </c>
      <c r="AX481" s="383">
        <f t="shared" si="1087"/>
        <v>966</v>
      </c>
      <c r="AY481" s="383"/>
      <c r="AZ481" s="383">
        <f t="shared" si="1101"/>
        <v>661</v>
      </c>
      <c r="BA481" s="382">
        <f t="shared" si="1088"/>
        <v>0</v>
      </c>
      <c r="BB481" s="423">
        <v>0</v>
      </c>
      <c r="BC481" s="506">
        <f t="shared" si="1081"/>
        <v>38</v>
      </c>
      <c r="BD481" s="382">
        <f t="shared" si="1082"/>
        <v>300</v>
      </c>
      <c r="BE481" s="453">
        <f t="shared" si="1083"/>
        <v>628</v>
      </c>
      <c r="BF481" s="382">
        <f t="shared" si="1089"/>
        <v>-1618</v>
      </c>
      <c r="BG481" s="1882">
        <v>230</v>
      </c>
      <c r="BH481" s="1882">
        <v>230</v>
      </c>
      <c r="BI481" s="1882">
        <v>230</v>
      </c>
      <c r="BJ481" s="1882">
        <v>230</v>
      </c>
      <c r="BK481" s="1882">
        <v>67</v>
      </c>
      <c r="BL481" s="1882">
        <v>94</v>
      </c>
      <c r="BM481" s="1882">
        <v>111</v>
      </c>
      <c r="BN481" s="1882">
        <v>128</v>
      </c>
      <c r="BO481" s="1882">
        <v>126</v>
      </c>
      <c r="BP481" s="1882">
        <v>200</v>
      </c>
      <c r="BQ481" s="1882">
        <v>126</v>
      </c>
      <c r="BR481" s="1882">
        <v>135</v>
      </c>
      <c r="BS481" s="1882">
        <v>144</v>
      </c>
      <c r="BT481" s="13"/>
      <c r="BU481" s="384">
        <f t="shared" si="1090"/>
        <v>1</v>
      </c>
      <c r="BV481" s="385">
        <f t="shared" si="1091"/>
        <v>0</v>
      </c>
      <c r="BW481" s="386">
        <f t="shared" si="1092"/>
        <v>0.81847133757961787</v>
      </c>
      <c r="BX481" s="3"/>
      <c r="BY481" s="387">
        <f t="shared" si="1084"/>
        <v>38</v>
      </c>
      <c r="BZ481" s="382">
        <f t="shared" si="1093"/>
        <v>0</v>
      </c>
      <c r="CA481" s="382">
        <f t="shared" si="1094"/>
        <v>514</v>
      </c>
      <c r="CB481" s="382">
        <f t="shared" si="1095"/>
        <v>0</v>
      </c>
      <c r="CC481" s="382">
        <f t="shared" si="1043"/>
        <v>431</v>
      </c>
      <c r="CD481" s="382">
        <f t="shared" si="1044"/>
        <v>431</v>
      </c>
      <c r="CE481" s="382">
        <f t="shared" si="1045"/>
        <v>289</v>
      </c>
      <c r="CF481" s="382">
        <f t="shared" si="1046"/>
        <v>149</v>
      </c>
      <c r="CG481" s="382">
        <f t="shared" si="1047"/>
        <v>191</v>
      </c>
      <c r="CH481" s="382">
        <f t="shared" si="1048"/>
        <v>223</v>
      </c>
      <c r="CI481" s="382">
        <f t="shared" si="1049"/>
        <v>238</v>
      </c>
      <c r="CJ481" s="382">
        <f t="shared" si="1050"/>
        <v>301</v>
      </c>
      <c r="CK481" s="388">
        <f t="shared" si="1051"/>
        <v>310</v>
      </c>
      <c r="CL481" s="3"/>
      <c r="CM481" s="384">
        <f t="shared" si="1085"/>
        <v>0</v>
      </c>
      <c r="CN481" s="385">
        <f t="shared" si="1096"/>
        <v>814</v>
      </c>
      <c r="CO481" s="385">
        <f t="shared" si="1103"/>
        <v>114</v>
      </c>
      <c r="CP481" s="385">
        <f t="shared" si="1122"/>
        <v>661</v>
      </c>
      <c r="CQ481" s="385">
        <f t="shared" si="1123"/>
        <v>230</v>
      </c>
      <c r="CR481" s="385">
        <f t="shared" si="1124"/>
        <v>88</v>
      </c>
      <c r="CS481" s="385">
        <f t="shared" si="1125"/>
        <v>90</v>
      </c>
      <c r="CT481" s="385">
        <f t="shared" si="1126"/>
        <v>109</v>
      </c>
      <c r="CU481" s="385">
        <f t="shared" si="1127"/>
        <v>126</v>
      </c>
      <c r="CV481" s="385">
        <f t="shared" si="1128"/>
        <v>126</v>
      </c>
      <c r="CW481" s="385">
        <f t="shared" si="1129"/>
        <v>191</v>
      </c>
      <c r="CX481" s="386">
        <f t="shared" si="1130"/>
        <v>135</v>
      </c>
      <c r="CY481" s="3"/>
      <c r="CZ481" s="586"/>
      <c r="DA481" s="582"/>
      <c r="DB481" s="391"/>
      <c r="DC481" s="576">
        <v>0</v>
      </c>
      <c r="DD481" s="389">
        <v>0</v>
      </c>
      <c r="DE481" s="390">
        <v>0</v>
      </c>
      <c r="DF481" s="390">
        <v>70</v>
      </c>
      <c r="DG481" s="390">
        <v>160</v>
      </c>
      <c r="DH481" s="390">
        <f t="shared" si="1097"/>
        <v>338</v>
      </c>
      <c r="DI481" s="390"/>
      <c r="DJ481" s="390"/>
      <c r="DK481" s="390"/>
      <c r="DL481" s="390"/>
      <c r="DM481" s="390"/>
      <c r="DN481" s="390"/>
      <c r="DO481" s="390"/>
      <c r="DP481" s="391">
        <f t="shared" si="1098"/>
        <v>568</v>
      </c>
      <c r="DQ481" s="376"/>
      <c r="DR481" s="376"/>
      <c r="DS481" s="385">
        <v>3</v>
      </c>
      <c r="DT481" s="385">
        <v>1</v>
      </c>
      <c r="DU481" s="385">
        <v>1994</v>
      </c>
      <c r="DV481" s="385" t="s">
        <v>2620</v>
      </c>
      <c r="DW481" s="385">
        <v>71</v>
      </c>
      <c r="DX481" s="385" t="s">
        <v>2707</v>
      </c>
      <c r="DY481" s="385">
        <v>0</v>
      </c>
      <c r="DZ481" s="14">
        <v>65632</v>
      </c>
      <c r="EA481" s="426"/>
      <c r="EB481" s="398">
        <v>17</v>
      </c>
      <c r="EC481" s="398" t="s">
        <v>1369</v>
      </c>
      <c r="ED481" s="398" t="s">
        <v>1370</v>
      </c>
      <c r="EF481" s="601">
        <f t="shared" si="1099"/>
        <v>30</v>
      </c>
      <c r="EG481" s="597">
        <f t="shared" si="1100"/>
        <v>38</v>
      </c>
      <c r="EI481" s="605">
        <f t="shared" si="1023"/>
        <v>1304</v>
      </c>
    </row>
    <row r="482" spans="1:139" s="372" customFormat="1" ht="16.149999999999999" hidden="1" customHeight="1">
      <c r="A482" s="573" t="s">
        <v>1382</v>
      </c>
      <c r="B482" s="530" t="s">
        <v>2291</v>
      </c>
      <c r="C482" s="530" t="s">
        <v>2291</v>
      </c>
      <c r="D482" s="393" t="s">
        <v>2304</v>
      </c>
      <c r="E482" s="1908" t="s">
        <v>474</v>
      </c>
      <c r="F482" s="393"/>
      <c r="G482" s="393" t="s">
        <v>1089</v>
      </c>
      <c r="H482" s="393" t="s">
        <v>47</v>
      </c>
      <c r="I482" s="393" t="s">
        <v>2042</v>
      </c>
      <c r="J482" s="393" t="s">
        <v>281</v>
      </c>
      <c r="K482" s="393"/>
      <c r="L482" s="393" t="s">
        <v>47</v>
      </c>
      <c r="M482" s="396">
        <v>45992</v>
      </c>
      <c r="N482" s="392" t="s">
        <v>2133</v>
      </c>
      <c r="O482" s="408">
        <v>3</v>
      </c>
      <c r="P482" s="14">
        <v>87197</v>
      </c>
      <c r="Q482" s="14">
        <v>87197</v>
      </c>
      <c r="R482" s="576">
        <v>0</v>
      </c>
      <c r="S482" s="391">
        <v>744</v>
      </c>
      <c r="T482" s="382">
        <v>308</v>
      </c>
      <c r="U482" s="382">
        <v>1</v>
      </c>
      <c r="V482" s="423">
        <v>280</v>
      </c>
      <c r="W482" s="1882">
        <v>181</v>
      </c>
      <c r="X482" s="382">
        <f t="shared" si="1102"/>
        <v>100</v>
      </c>
      <c r="Y482" s="423">
        <v>0</v>
      </c>
      <c r="Z482" s="1882">
        <v>100</v>
      </c>
      <c r="AA482" s="382">
        <f t="shared" si="1086"/>
        <v>0</v>
      </c>
      <c r="AB482" s="423">
        <v>500</v>
      </c>
      <c r="AC482" s="1882">
        <v>500</v>
      </c>
      <c r="AD482" s="569">
        <v>1.875</v>
      </c>
      <c r="AE482" s="569">
        <v>1.875</v>
      </c>
      <c r="AF482" s="382">
        <f t="shared" si="1104"/>
        <v>412.5</v>
      </c>
      <c r="AG482" s="382">
        <f t="shared" si="1105"/>
        <v>412.5</v>
      </c>
      <c r="AH482" s="382">
        <f t="shared" si="1106"/>
        <v>324.125</v>
      </c>
      <c r="AI482" s="382">
        <f t="shared" si="1107"/>
        <v>264.25</v>
      </c>
      <c r="AJ482" s="382">
        <f t="shared" si="1108"/>
        <v>337.5</v>
      </c>
      <c r="AK482" s="382">
        <f t="shared" si="1109"/>
        <v>392.875</v>
      </c>
      <c r="AL482" s="382">
        <f t="shared" si="1110"/>
        <v>420.125</v>
      </c>
      <c r="AM482" s="382">
        <f t="shared" si="1111"/>
        <v>354.25</v>
      </c>
      <c r="AN482" s="453">
        <f t="shared" si="1112"/>
        <v>374.875</v>
      </c>
      <c r="AO482" s="457">
        <f t="shared" si="1113"/>
        <v>633</v>
      </c>
      <c r="AP482" s="455">
        <f t="shared" si="1114"/>
        <v>220</v>
      </c>
      <c r="AQ482" s="383">
        <f t="shared" si="1115"/>
        <v>131</v>
      </c>
      <c r="AR482" s="383">
        <f t="shared" si="1116"/>
        <v>160</v>
      </c>
      <c r="AS482" s="383">
        <f t="shared" si="1117"/>
        <v>193</v>
      </c>
      <c r="AT482" s="383">
        <f t="shared" si="1118"/>
        <v>221</v>
      </c>
      <c r="AU482" s="383">
        <f t="shared" si="1119"/>
        <v>223</v>
      </c>
      <c r="AV482" s="383">
        <f t="shared" si="1120"/>
        <v>159</v>
      </c>
      <c r="AW482" s="383">
        <f t="shared" si="1121"/>
        <v>244</v>
      </c>
      <c r="AX482" s="383">
        <f t="shared" si="1087"/>
        <v>781</v>
      </c>
      <c r="AY482" s="383"/>
      <c r="AZ482" s="383">
        <f t="shared" si="1101"/>
        <v>633</v>
      </c>
      <c r="BA482" s="382">
        <f t="shared" si="1088"/>
        <v>0</v>
      </c>
      <c r="BB482" s="423">
        <v>0</v>
      </c>
      <c r="BC482" s="506">
        <f t="shared" si="1081"/>
        <v>181</v>
      </c>
      <c r="BD482" s="382">
        <f t="shared" si="1082"/>
        <v>100</v>
      </c>
      <c r="BE482" s="453">
        <f t="shared" si="1083"/>
        <v>500</v>
      </c>
      <c r="BF482" s="382">
        <f t="shared" si="1089"/>
        <v>-1440</v>
      </c>
      <c r="BG482" s="1882">
        <v>220</v>
      </c>
      <c r="BH482" s="1882">
        <v>220</v>
      </c>
      <c r="BI482" s="1882">
        <v>220</v>
      </c>
      <c r="BJ482" s="1882">
        <v>220</v>
      </c>
      <c r="BK482" s="1882">
        <v>119</v>
      </c>
      <c r="BL482" s="1882">
        <v>166</v>
      </c>
      <c r="BM482" s="1882">
        <v>196</v>
      </c>
      <c r="BN482" s="1882">
        <v>225</v>
      </c>
      <c r="BO482" s="1882">
        <v>223</v>
      </c>
      <c r="BP482" s="1882">
        <v>150</v>
      </c>
      <c r="BQ482" s="1882">
        <v>257</v>
      </c>
      <c r="BR482" s="1882">
        <v>275</v>
      </c>
      <c r="BS482" s="1882">
        <v>294</v>
      </c>
      <c r="BT482" s="13"/>
      <c r="BU482" s="384">
        <f t="shared" si="1090"/>
        <v>5.5248618784530384E-3</v>
      </c>
      <c r="BV482" s="385">
        <f t="shared" si="1091"/>
        <v>1</v>
      </c>
      <c r="BW482" s="386">
        <f t="shared" si="1092"/>
        <v>0</v>
      </c>
      <c r="BX482" s="3"/>
      <c r="BY482" s="387">
        <f t="shared" si="1084"/>
        <v>1</v>
      </c>
      <c r="BZ482" s="382">
        <f t="shared" si="1093"/>
        <v>100</v>
      </c>
      <c r="CA482" s="382">
        <f t="shared" si="1094"/>
        <v>0</v>
      </c>
      <c r="CB482" s="382">
        <f t="shared" si="1095"/>
        <v>0</v>
      </c>
      <c r="CC482" s="382">
        <f t="shared" si="1043"/>
        <v>413</v>
      </c>
      <c r="CD482" s="382">
        <f t="shared" si="1044"/>
        <v>413</v>
      </c>
      <c r="CE482" s="382">
        <f t="shared" si="1045"/>
        <v>324</v>
      </c>
      <c r="CF482" s="382">
        <f t="shared" si="1046"/>
        <v>264</v>
      </c>
      <c r="CG482" s="382">
        <f t="shared" si="1047"/>
        <v>338</v>
      </c>
      <c r="CH482" s="382">
        <f t="shared" si="1048"/>
        <v>393</v>
      </c>
      <c r="CI482" s="382">
        <f t="shared" si="1049"/>
        <v>420</v>
      </c>
      <c r="CJ482" s="382">
        <f t="shared" si="1050"/>
        <v>354</v>
      </c>
      <c r="CK482" s="388">
        <f t="shared" si="1051"/>
        <v>375</v>
      </c>
      <c r="CL482" s="3"/>
      <c r="CM482" s="384">
        <f t="shared" si="1085"/>
        <v>280</v>
      </c>
      <c r="CN482" s="385">
        <f t="shared" si="1096"/>
        <v>0</v>
      </c>
      <c r="CO482" s="385">
        <f t="shared" si="1103"/>
        <v>500</v>
      </c>
      <c r="CP482" s="385">
        <f t="shared" si="1122"/>
        <v>633</v>
      </c>
      <c r="CQ482" s="385">
        <f t="shared" si="1123"/>
        <v>220</v>
      </c>
      <c r="CR482" s="385">
        <f t="shared" si="1124"/>
        <v>131</v>
      </c>
      <c r="CS482" s="385">
        <f t="shared" si="1125"/>
        <v>160</v>
      </c>
      <c r="CT482" s="385">
        <f t="shared" si="1126"/>
        <v>193</v>
      </c>
      <c r="CU482" s="385">
        <f t="shared" si="1127"/>
        <v>221</v>
      </c>
      <c r="CV482" s="385">
        <f t="shared" si="1128"/>
        <v>223</v>
      </c>
      <c r="CW482" s="385">
        <f t="shared" si="1129"/>
        <v>159</v>
      </c>
      <c r="CX482" s="386">
        <f t="shared" si="1130"/>
        <v>244</v>
      </c>
      <c r="CY482" s="3"/>
      <c r="CZ482" s="586"/>
      <c r="DA482" s="582"/>
      <c r="DB482" s="391"/>
      <c r="DC482" s="576">
        <v>0</v>
      </c>
      <c r="DD482" s="389">
        <v>0</v>
      </c>
      <c r="DE482" s="390">
        <v>0</v>
      </c>
      <c r="DF482" s="390">
        <v>234</v>
      </c>
      <c r="DG482" s="390">
        <v>202</v>
      </c>
      <c r="DH482" s="390">
        <f t="shared" si="1097"/>
        <v>308</v>
      </c>
      <c r="DI482" s="390"/>
      <c r="DJ482" s="390"/>
      <c r="DK482" s="390"/>
      <c r="DL482" s="390"/>
      <c r="DM482" s="390"/>
      <c r="DN482" s="390"/>
      <c r="DO482" s="390"/>
      <c r="DP482" s="391">
        <f t="shared" si="1098"/>
        <v>744</v>
      </c>
      <c r="DQ482" s="376"/>
      <c r="DR482" s="376"/>
      <c r="DS482" s="385">
        <v>4</v>
      </c>
      <c r="DT482" s="385">
        <v>1</v>
      </c>
      <c r="DU482" s="385">
        <v>1995</v>
      </c>
      <c r="DV482" s="385" t="s">
        <v>2620</v>
      </c>
      <c r="DW482" s="385">
        <v>72</v>
      </c>
      <c r="DX482" s="385" t="s">
        <v>2706</v>
      </c>
      <c r="DY482" s="385">
        <v>0</v>
      </c>
      <c r="DZ482" s="14">
        <v>87197</v>
      </c>
      <c r="EA482" s="426"/>
      <c r="EB482" s="398">
        <v>18</v>
      </c>
      <c r="EC482" s="398" t="s">
        <v>1369</v>
      </c>
      <c r="ED482" s="398" t="s">
        <v>1370</v>
      </c>
      <c r="EF482" s="601">
        <f t="shared" si="1099"/>
        <v>0.16574585635359115</v>
      </c>
      <c r="EG482" s="597">
        <f t="shared" si="1100"/>
        <v>181</v>
      </c>
      <c r="EI482" s="605">
        <f t="shared" si="1023"/>
        <v>1089</v>
      </c>
    </row>
    <row r="483" spans="1:139" s="372" customFormat="1" ht="16.149999999999999" hidden="1" customHeight="1">
      <c r="A483" s="573" t="s">
        <v>1382</v>
      </c>
      <c r="B483" s="530" t="s">
        <v>2071</v>
      </c>
      <c r="C483" s="530" t="s">
        <v>2071</v>
      </c>
      <c r="D483" s="393" t="s">
        <v>2304</v>
      </c>
      <c r="E483" s="537" t="s">
        <v>531</v>
      </c>
      <c r="F483" s="393"/>
      <c r="G483" s="393" t="s">
        <v>1096</v>
      </c>
      <c r="H483" s="393" t="s">
        <v>47</v>
      </c>
      <c r="I483" s="393" t="s">
        <v>2042</v>
      </c>
      <c r="J483" s="393" t="s">
        <v>281</v>
      </c>
      <c r="K483" s="393"/>
      <c r="L483" s="393" t="s">
        <v>47</v>
      </c>
      <c r="M483" s="396">
        <v>45992</v>
      </c>
      <c r="N483" s="392" t="s">
        <v>2133</v>
      </c>
      <c r="O483" s="408">
        <v>3</v>
      </c>
      <c r="P483" s="14">
        <v>105619</v>
      </c>
      <c r="Q483" s="14">
        <v>105619</v>
      </c>
      <c r="R483" s="576">
        <v>0</v>
      </c>
      <c r="S483" s="391">
        <v>402</v>
      </c>
      <c r="T483" s="382">
        <v>212</v>
      </c>
      <c r="U483" s="382">
        <v>87</v>
      </c>
      <c r="V483" s="423">
        <v>155</v>
      </c>
      <c r="W483" s="1882">
        <v>142</v>
      </c>
      <c r="X483" s="382">
        <f t="shared" si="1102"/>
        <v>100</v>
      </c>
      <c r="Y483" s="423">
        <v>169</v>
      </c>
      <c r="Z483" s="1882">
        <v>169</v>
      </c>
      <c r="AA483" s="382">
        <f t="shared" si="1086"/>
        <v>100</v>
      </c>
      <c r="AB483" s="423">
        <v>167</v>
      </c>
      <c r="AC483" s="1882">
        <v>267</v>
      </c>
      <c r="AD483" s="569">
        <v>1.875</v>
      </c>
      <c r="AE483" s="569">
        <v>1.875</v>
      </c>
      <c r="AF483" s="382">
        <f t="shared" si="1104"/>
        <v>238.5</v>
      </c>
      <c r="AG483" s="382">
        <f t="shared" si="1105"/>
        <v>232.5</v>
      </c>
      <c r="AH483" s="382">
        <f t="shared" si="1106"/>
        <v>186.125</v>
      </c>
      <c r="AI483" s="382">
        <f t="shared" si="1107"/>
        <v>158.5</v>
      </c>
      <c r="AJ483" s="382">
        <f t="shared" si="1108"/>
        <v>203.25</v>
      </c>
      <c r="AK483" s="382">
        <f t="shared" si="1109"/>
        <v>236.125</v>
      </c>
      <c r="AL483" s="382">
        <f t="shared" si="1110"/>
        <v>252.25</v>
      </c>
      <c r="AM483" s="382">
        <f t="shared" si="1111"/>
        <v>204</v>
      </c>
      <c r="AN483" s="453">
        <f t="shared" si="1112"/>
        <v>199.875</v>
      </c>
      <c r="AO483" s="457">
        <f t="shared" si="1113"/>
        <v>369</v>
      </c>
      <c r="AP483" s="455">
        <f t="shared" si="1114"/>
        <v>124</v>
      </c>
      <c r="AQ483" s="383">
        <f t="shared" si="1115"/>
        <v>77</v>
      </c>
      <c r="AR483" s="383">
        <f t="shared" si="1116"/>
        <v>97</v>
      </c>
      <c r="AS483" s="383">
        <f t="shared" si="1117"/>
        <v>115</v>
      </c>
      <c r="AT483" s="383">
        <f t="shared" si="1118"/>
        <v>133</v>
      </c>
      <c r="AU483" s="383">
        <f t="shared" si="1119"/>
        <v>134</v>
      </c>
      <c r="AV483" s="383">
        <f t="shared" si="1120"/>
        <v>87</v>
      </c>
      <c r="AW483" s="383">
        <f t="shared" si="1121"/>
        <v>130</v>
      </c>
      <c r="AX483" s="383">
        <f t="shared" si="1087"/>
        <v>578</v>
      </c>
      <c r="AY483" s="383"/>
      <c r="AZ483" s="383">
        <f t="shared" si="1101"/>
        <v>369</v>
      </c>
      <c r="BA483" s="382">
        <f t="shared" si="1088"/>
        <v>0</v>
      </c>
      <c r="BB483" s="423">
        <v>0</v>
      </c>
      <c r="BC483" s="506">
        <f t="shared" si="1081"/>
        <v>142</v>
      </c>
      <c r="BD483" s="382">
        <f t="shared" si="1082"/>
        <v>169</v>
      </c>
      <c r="BE483" s="453">
        <f t="shared" si="1083"/>
        <v>267</v>
      </c>
      <c r="BF483" s="382">
        <f t="shared" si="1089"/>
        <v>-875</v>
      </c>
      <c r="BG483" s="1882">
        <v>130</v>
      </c>
      <c r="BH483" s="1882">
        <v>130</v>
      </c>
      <c r="BI483" s="1882">
        <v>124</v>
      </c>
      <c r="BJ483" s="1882">
        <v>124</v>
      </c>
      <c r="BK483" s="1882">
        <v>71</v>
      </c>
      <c r="BL483" s="1882">
        <v>100</v>
      </c>
      <c r="BM483" s="1882">
        <v>118</v>
      </c>
      <c r="BN483" s="1882">
        <v>135</v>
      </c>
      <c r="BO483" s="1882">
        <v>134</v>
      </c>
      <c r="BP483" s="1882">
        <v>80</v>
      </c>
      <c r="BQ483" s="1882">
        <v>137</v>
      </c>
      <c r="BR483" s="1882">
        <v>147</v>
      </c>
      <c r="BS483" s="1882">
        <v>157</v>
      </c>
      <c r="BT483" s="13"/>
      <c r="BU483" s="384">
        <f t="shared" si="1090"/>
        <v>0.61267605633802813</v>
      </c>
      <c r="BV483" s="385">
        <f t="shared" si="1091"/>
        <v>0.59171597633136097</v>
      </c>
      <c r="BW483" s="386">
        <f t="shared" si="1092"/>
        <v>0.37453183520599254</v>
      </c>
      <c r="BX483" s="3"/>
      <c r="BY483" s="387">
        <f t="shared" si="1084"/>
        <v>87</v>
      </c>
      <c r="BZ483" s="382">
        <f t="shared" si="1093"/>
        <v>100</v>
      </c>
      <c r="CA483" s="382">
        <f t="shared" si="1094"/>
        <v>100</v>
      </c>
      <c r="CB483" s="382">
        <f t="shared" si="1095"/>
        <v>0</v>
      </c>
      <c r="CC483" s="382">
        <f t="shared" si="1043"/>
        <v>239</v>
      </c>
      <c r="CD483" s="382">
        <f t="shared" si="1044"/>
        <v>233</v>
      </c>
      <c r="CE483" s="382">
        <f t="shared" si="1045"/>
        <v>186</v>
      </c>
      <c r="CF483" s="382">
        <f t="shared" si="1046"/>
        <v>159</v>
      </c>
      <c r="CG483" s="382">
        <f t="shared" si="1047"/>
        <v>203</v>
      </c>
      <c r="CH483" s="382">
        <f t="shared" si="1048"/>
        <v>236</v>
      </c>
      <c r="CI483" s="382">
        <f t="shared" si="1049"/>
        <v>252</v>
      </c>
      <c r="CJ483" s="382">
        <f t="shared" si="1050"/>
        <v>204</v>
      </c>
      <c r="CK483" s="388">
        <f t="shared" si="1051"/>
        <v>200</v>
      </c>
      <c r="CL483" s="3"/>
      <c r="CM483" s="384">
        <f t="shared" si="1085"/>
        <v>155</v>
      </c>
      <c r="CN483" s="385">
        <f t="shared" si="1096"/>
        <v>169</v>
      </c>
      <c r="CO483" s="385">
        <f t="shared" si="1103"/>
        <v>167</v>
      </c>
      <c r="CP483" s="385">
        <f t="shared" si="1122"/>
        <v>369</v>
      </c>
      <c r="CQ483" s="385">
        <f t="shared" si="1123"/>
        <v>124</v>
      </c>
      <c r="CR483" s="385">
        <f t="shared" si="1124"/>
        <v>77</v>
      </c>
      <c r="CS483" s="385">
        <f t="shared" si="1125"/>
        <v>97</v>
      </c>
      <c r="CT483" s="385">
        <f t="shared" si="1126"/>
        <v>115</v>
      </c>
      <c r="CU483" s="385">
        <f t="shared" si="1127"/>
        <v>133</v>
      </c>
      <c r="CV483" s="385">
        <f t="shared" si="1128"/>
        <v>134</v>
      </c>
      <c r="CW483" s="385">
        <f t="shared" si="1129"/>
        <v>87</v>
      </c>
      <c r="CX483" s="386">
        <f t="shared" si="1130"/>
        <v>130</v>
      </c>
      <c r="CY483" s="3"/>
      <c r="CZ483" s="586"/>
      <c r="DA483" s="582"/>
      <c r="DB483" s="391"/>
      <c r="DC483" s="576">
        <v>0</v>
      </c>
      <c r="DD483" s="389">
        <v>0</v>
      </c>
      <c r="DE483" s="390">
        <v>0</v>
      </c>
      <c r="DF483" s="390">
        <v>116</v>
      </c>
      <c r="DG483" s="390">
        <v>74</v>
      </c>
      <c r="DH483" s="390">
        <f t="shared" si="1097"/>
        <v>212</v>
      </c>
      <c r="DI483" s="390"/>
      <c r="DJ483" s="390"/>
      <c r="DK483" s="390"/>
      <c r="DL483" s="390"/>
      <c r="DM483" s="390"/>
      <c r="DN483" s="390"/>
      <c r="DO483" s="390"/>
      <c r="DP483" s="391">
        <f t="shared" si="1098"/>
        <v>402</v>
      </c>
      <c r="DQ483" s="376"/>
      <c r="DR483" s="376"/>
      <c r="DS483" s="385">
        <v>4</v>
      </c>
      <c r="DT483" s="385">
        <v>1</v>
      </c>
      <c r="DU483" s="385">
        <v>2003</v>
      </c>
      <c r="DV483" s="385" t="s">
        <v>2620</v>
      </c>
      <c r="DW483" s="385">
        <v>72</v>
      </c>
      <c r="DX483" s="385" t="s">
        <v>2706</v>
      </c>
      <c r="DY483" s="385">
        <v>0</v>
      </c>
      <c r="DZ483" s="14">
        <v>105619</v>
      </c>
      <c r="EA483" s="426"/>
      <c r="EB483" s="398">
        <v>19</v>
      </c>
      <c r="EC483" s="398" t="s">
        <v>1369</v>
      </c>
      <c r="ED483" s="398" t="s">
        <v>1370</v>
      </c>
      <c r="EF483" s="601">
        <f t="shared" si="1099"/>
        <v>18.380281690140844</v>
      </c>
      <c r="EG483" s="597">
        <f t="shared" si="1100"/>
        <v>142</v>
      </c>
      <c r="EI483" s="605">
        <f t="shared" si="1023"/>
        <v>790</v>
      </c>
    </row>
    <row r="484" spans="1:139" s="372" customFormat="1" ht="16.149999999999999" hidden="1" customHeight="1">
      <c r="A484" s="573" t="s">
        <v>1382</v>
      </c>
      <c r="B484" s="530" t="s">
        <v>2292</v>
      </c>
      <c r="C484" s="530" t="s">
        <v>2292</v>
      </c>
      <c r="D484" s="393" t="s">
        <v>2304</v>
      </c>
      <c r="E484" s="537" t="s">
        <v>475</v>
      </c>
      <c r="F484" s="393"/>
      <c r="G484" s="393" t="s">
        <v>639</v>
      </c>
      <c r="H484" s="393" t="s">
        <v>47</v>
      </c>
      <c r="I484" s="393" t="s">
        <v>2042</v>
      </c>
      <c r="J484" s="393" t="s">
        <v>281</v>
      </c>
      <c r="K484" s="393"/>
      <c r="L484" s="393" t="s">
        <v>47</v>
      </c>
      <c r="M484" s="396">
        <v>45992</v>
      </c>
      <c r="N484" s="392" t="s">
        <v>2133</v>
      </c>
      <c r="O484" s="408">
        <v>3</v>
      </c>
      <c r="P484" s="14">
        <v>73288</v>
      </c>
      <c r="Q484" s="14">
        <v>73288</v>
      </c>
      <c r="R484" s="576">
        <v>0</v>
      </c>
      <c r="S484" s="391">
        <v>807</v>
      </c>
      <c r="T484" s="382">
        <v>394</v>
      </c>
      <c r="U484" s="382">
        <v>15</v>
      </c>
      <c r="V484" s="423">
        <v>453</v>
      </c>
      <c r="W484" s="1882">
        <v>300</v>
      </c>
      <c r="X484" s="382">
        <f t="shared" si="1102"/>
        <v>168</v>
      </c>
      <c r="Y484" s="423">
        <v>57</v>
      </c>
      <c r="Z484" s="1882">
        <v>225</v>
      </c>
      <c r="AA484" s="382">
        <f t="shared" si="1086"/>
        <v>0</v>
      </c>
      <c r="AB484" s="423">
        <v>383</v>
      </c>
      <c r="AC484" s="1882">
        <v>300</v>
      </c>
      <c r="AD484" s="569">
        <v>1.875</v>
      </c>
      <c r="AE484" s="569">
        <v>1.875</v>
      </c>
      <c r="AF484" s="382">
        <f t="shared" si="1104"/>
        <v>372.5</v>
      </c>
      <c r="AG484" s="382">
        <f t="shared" si="1105"/>
        <v>412.5</v>
      </c>
      <c r="AH484" s="382">
        <f t="shared" si="1106"/>
        <v>320.625</v>
      </c>
      <c r="AI484" s="382">
        <f t="shared" si="1107"/>
        <v>255</v>
      </c>
      <c r="AJ484" s="382">
        <f t="shared" si="1108"/>
        <v>325.375</v>
      </c>
      <c r="AK484" s="382">
        <f t="shared" si="1109"/>
        <v>379.75</v>
      </c>
      <c r="AL484" s="382">
        <f t="shared" si="1110"/>
        <v>406.125</v>
      </c>
      <c r="AM484" s="382">
        <f t="shared" si="1111"/>
        <v>390</v>
      </c>
      <c r="AN484" s="453">
        <f t="shared" si="1112"/>
        <v>393.375</v>
      </c>
      <c r="AO484" s="457">
        <f t="shared" si="1113"/>
        <v>470</v>
      </c>
      <c r="AP484" s="455">
        <f t="shared" si="1114"/>
        <v>220</v>
      </c>
      <c r="AQ484" s="383">
        <f t="shared" si="1115"/>
        <v>128</v>
      </c>
      <c r="AR484" s="383">
        <f t="shared" si="1116"/>
        <v>154</v>
      </c>
      <c r="AS484" s="383">
        <f t="shared" si="1117"/>
        <v>185</v>
      </c>
      <c r="AT484" s="383">
        <f t="shared" si="1118"/>
        <v>215</v>
      </c>
      <c r="AU484" s="383">
        <f t="shared" si="1119"/>
        <v>215</v>
      </c>
      <c r="AV484" s="383">
        <f t="shared" si="1120"/>
        <v>202</v>
      </c>
      <c r="AW484" s="383">
        <f t="shared" si="1121"/>
        <v>218</v>
      </c>
      <c r="AX484" s="383">
        <f t="shared" si="1087"/>
        <v>908</v>
      </c>
      <c r="AY484" s="383"/>
      <c r="AZ484" s="383">
        <f t="shared" si="1101"/>
        <v>470</v>
      </c>
      <c r="BA484" s="382">
        <f t="shared" si="1088"/>
        <v>83</v>
      </c>
      <c r="BB484" s="423">
        <v>0</v>
      </c>
      <c r="BC484" s="506">
        <f t="shared" si="1081"/>
        <v>300</v>
      </c>
      <c r="BD484" s="382">
        <f t="shared" si="1082"/>
        <v>225</v>
      </c>
      <c r="BE484" s="453">
        <f t="shared" si="1083"/>
        <v>300</v>
      </c>
      <c r="BF484" s="382">
        <f t="shared" si="1089"/>
        <v>-1390</v>
      </c>
      <c r="BG484" s="1882">
        <v>180</v>
      </c>
      <c r="BH484" s="1882">
        <v>180</v>
      </c>
      <c r="BI484" s="1882">
        <v>220</v>
      </c>
      <c r="BJ484" s="1882">
        <v>220</v>
      </c>
      <c r="BK484" s="1882">
        <v>115</v>
      </c>
      <c r="BL484" s="1882">
        <v>160</v>
      </c>
      <c r="BM484" s="1882">
        <v>189</v>
      </c>
      <c r="BN484" s="1882">
        <v>218</v>
      </c>
      <c r="BO484" s="1882">
        <v>215</v>
      </c>
      <c r="BP484" s="1882">
        <v>200</v>
      </c>
      <c r="BQ484" s="1882">
        <v>221</v>
      </c>
      <c r="BR484" s="1882">
        <v>236</v>
      </c>
      <c r="BS484" s="1882">
        <v>253</v>
      </c>
      <c r="BT484" s="13"/>
      <c r="BU484" s="384">
        <f t="shared" si="1090"/>
        <v>0.05</v>
      </c>
      <c r="BV484" s="385">
        <f t="shared" si="1091"/>
        <v>0.7466666666666667</v>
      </c>
      <c r="BW484" s="386">
        <f t="shared" si="1092"/>
        <v>0</v>
      </c>
      <c r="BX484" s="3"/>
      <c r="BY484" s="387">
        <f t="shared" si="1084"/>
        <v>15</v>
      </c>
      <c r="BZ484" s="382">
        <f t="shared" si="1093"/>
        <v>168</v>
      </c>
      <c r="CA484" s="382">
        <f t="shared" si="1094"/>
        <v>0</v>
      </c>
      <c r="CB484" s="382">
        <f t="shared" si="1095"/>
        <v>83</v>
      </c>
      <c r="CC484" s="382">
        <f t="shared" si="1043"/>
        <v>373</v>
      </c>
      <c r="CD484" s="382">
        <f t="shared" si="1044"/>
        <v>413</v>
      </c>
      <c r="CE484" s="382">
        <f t="shared" si="1045"/>
        <v>321</v>
      </c>
      <c r="CF484" s="382">
        <f t="shared" si="1046"/>
        <v>255</v>
      </c>
      <c r="CG484" s="382">
        <f t="shared" si="1047"/>
        <v>325</v>
      </c>
      <c r="CH484" s="382">
        <f t="shared" si="1048"/>
        <v>380</v>
      </c>
      <c r="CI484" s="382">
        <f t="shared" si="1049"/>
        <v>406</v>
      </c>
      <c r="CJ484" s="382">
        <f t="shared" si="1050"/>
        <v>390</v>
      </c>
      <c r="CK484" s="388">
        <f t="shared" si="1051"/>
        <v>393</v>
      </c>
      <c r="CL484" s="3"/>
      <c r="CM484" s="384">
        <f t="shared" si="1085"/>
        <v>453</v>
      </c>
      <c r="CN484" s="385">
        <f t="shared" si="1096"/>
        <v>57</v>
      </c>
      <c r="CO484" s="385">
        <f t="shared" si="1103"/>
        <v>383</v>
      </c>
      <c r="CP484" s="385">
        <f t="shared" si="1122"/>
        <v>470</v>
      </c>
      <c r="CQ484" s="385">
        <f t="shared" si="1123"/>
        <v>220</v>
      </c>
      <c r="CR484" s="385">
        <f t="shared" si="1124"/>
        <v>128</v>
      </c>
      <c r="CS484" s="385">
        <f t="shared" si="1125"/>
        <v>154</v>
      </c>
      <c r="CT484" s="385">
        <f t="shared" si="1126"/>
        <v>185</v>
      </c>
      <c r="CU484" s="385">
        <f t="shared" si="1127"/>
        <v>215</v>
      </c>
      <c r="CV484" s="385">
        <f t="shared" si="1128"/>
        <v>215</v>
      </c>
      <c r="CW484" s="385">
        <f t="shared" si="1129"/>
        <v>202</v>
      </c>
      <c r="CX484" s="386">
        <f t="shared" si="1130"/>
        <v>218</v>
      </c>
      <c r="CY484" s="3"/>
      <c r="CZ484" s="586"/>
      <c r="DA484" s="582"/>
      <c r="DB484" s="391"/>
      <c r="DC484" s="576">
        <v>0</v>
      </c>
      <c r="DD484" s="389">
        <v>0</v>
      </c>
      <c r="DE484" s="390">
        <v>0</v>
      </c>
      <c r="DF484" s="390">
        <v>177</v>
      </c>
      <c r="DG484" s="390">
        <v>236</v>
      </c>
      <c r="DH484" s="390">
        <f t="shared" si="1097"/>
        <v>394</v>
      </c>
      <c r="DI484" s="390"/>
      <c r="DJ484" s="390"/>
      <c r="DK484" s="390"/>
      <c r="DL484" s="390"/>
      <c r="DM484" s="390"/>
      <c r="DN484" s="390"/>
      <c r="DO484" s="390"/>
      <c r="DP484" s="391">
        <f t="shared" si="1098"/>
        <v>807</v>
      </c>
      <c r="DQ484" s="376"/>
      <c r="DR484" s="376"/>
      <c r="DS484" s="385">
        <v>3</v>
      </c>
      <c r="DT484" s="385">
        <v>1</v>
      </c>
      <c r="DU484" s="385">
        <v>2023</v>
      </c>
      <c r="DV484" s="385" t="s">
        <v>2620</v>
      </c>
      <c r="DW484" s="385">
        <v>72</v>
      </c>
      <c r="DX484" s="385" t="s">
        <v>2706</v>
      </c>
      <c r="DY484" s="385">
        <v>0</v>
      </c>
      <c r="DZ484" s="14">
        <v>73288</v>
      </c>
      <c r="EA484" s="426"/>
      <c r="EB484" s="398">
        <v>17</v>
      </c>
      <c r="EC484" s="398" t="s">
        <v>1369</v>
      </c>
      <c r="ED484" s="398" t="s">
        <v>1370</v>
      </c>
      <c r="EF484" s="601">
        <f t="shared" si="1099"/>
        <v>1.5</v>
      </c>
      <c r="EG484" s="597">
        <f t="shared" si="1100"/>
        <v>300</v>
      </c>
      <c r="EI484" s="605">
        <f t="shared" si="1023"/>
        <v>1302</v>
      </c>
    </row>
    <row r="485" spans="1:139" s="372" customFormat="1" ht="16.149999999999999" hidden="1" customHeight="1">
      <c r="A485" s="573" t="s">
        <v>1382</v>
      </c>
      <c r="B485" s="530" t="s">
        <v>2293</v>
      </c>
      <c r="C485" s="530" t="s">
        <v>2293</v>
      </c>
      <c r="D485" s="393" t="s">
        <v>2304</v>
      </c>
      <c r="E485" s="1905" t="s">
        <v>54</v>
      </c>
      <c r="F485" s="393"/>
      <c r="G485" s="393" t="s">
        <v>763</v>
      </c>
      <c r="H485" s="393" t="s">
        <v>47</v>
      </c>
      <c r="I485" s="393" t="s">
        <v>2042</v>
      </c>
      <c r="J485" s="393" t="s">
        <v>281</v>
      </c>
      <c r="K485" s="393"/>
      <c r="L485" s="393" t="s">
        <v>47</v>
      </c>
      <c r="M485" s="396">
        <v>45992</v>
      </c>
      <c r="N485" s="392" t="s">
        <v>2133</v>
      </c>
      <c r="O485" s="408">
        <v>3</v>
      </c>
      <c r="P485" s="14">
        <v>82683</v>
      </c>
      <c r="Q485" s="14">
        <v>82683</v>
      </c>
      <c r="R485" s="576">
        <v>0</v>
      </c>
      <c r="S485" s="391">
        <v>730</v>
      </c>
      <c r="T485" s="382">
        <v>261</v>
      </c>
      <c r="U485" s="382">
        <v>11</v>
      </c>
      <c r="V485" s="423">
        <v>621</v>
      </c>
      <c r="W485" s="1882">
        <v>200</v>
      </c>
      <c r="X485" s="382">
        <f t="shared" si="1102"/>
        <v>432</v>
      </c>
      <c r="Y485" s="423">
        <v>5</v>
      </c>
      <c r="Z485" s="1882">
        <v>120</v>
      </c>
      <c r="AA485" s="382">
        <f t="shared" si="1086"/>
        <v>317</v>
      </c>
      <c r="AB485" s="423">
        <v>0</v>
      </c>
      <c r="AC485" s="1882">
        <v>317</v>
      </c>
      <c r="AD485" s="569">
        <v>1.875</v>
      </c>
      <c r="AE485" s="569">
        <v>1.875</v>
      </c>
      <c r="AF485" s="382">
        <f t="shared" si="1104"/>
        <v>560</v>
      </c>
      <c r="AG485" s="382">
        <f t="shared" si="1105"/>
        <v>600</v>
      </c>
      <c r="AH485" s="382">
        <f t="shared" si="1106"/>
        <v>410.125</v>
      </c>
      <c r="AI485" s="382">
        <f t="shared" si="1107"/>
        <v>229</v>
      </c>
      <c r="AJ485" s="382">
        <f t="shared" si="1108"/>
        <v>292.75</v>
      </c>
      <c r="AK485" s="382">
        <f t="shared" si="1109"/>
        <v>340.625</v>
      </c>
      <c r="AL485" s="382">
        <f t="shared" si="1110"/>
        <v>363.875</v>
      </c>
      <c r="AM485" s="382">
        <f t="shared" si="1111"/>
        <v>409.125</v>
      </c>
      <c r="AN485" s="453">
        <f t="shared" si="1112"/>
        <v>422</v>
      </c>
      <c r="AO485" s="457">
        <f t="shared" si="1113"/>
        <v>840</v>
      </c>
      <c r="AP485" s="455">
        <f t="shared" si="1114"/>
        <v>320</v>
      </c>
      <c r="AQ485" s="383">
        <f t="shared" si="1115"/>
        <v>130</v>
      </c>
      <c r="AR485" s="383">
        <f t="shared" si="1116"/>
        <v>139</v>
      </c>
      <c r="AS485" s="383">
        <f t="shared" si="1117"/>
        <v>167</v>
      </c>
      <c r="AT485" s="383">
        <f t="shared" si="1118"/>
        <v>192</v>
      </c>
      <c r="AU485" s="383">
        <f t="shared" si="1119"/>
        <v>193</v>
      </c>
      <c r="AV485" s="383">
        <f t="shared" si="1120"/>
        <v>240</v>
      </c>
      <c r="AW485" s="383">
        <f t="shared" si="1121"/>
        <v>206</v>
      </c>
      <c r="AX485" s="383">
        <f t="shared" si="1087"/>
        <v>637</v>
      </c>
      <c r="AY485" s="383"/>
      <c r="AZ485" s="383">
        <f t="shared" si="1101"/>
        <v>840</v>
      </c>
      <c r="BA485" s="382">
        <f t="shared" si="1088"/>
        <v>0</v>
      </c>
      <c r="BB485" s="423">
        <v>0</v>
      </c>
      <c r="BC485" s="506">
        <f t="shared" si="1081"/>
        <v>200</v>
      </c>
      <c r="BD485" s="382">
        <f t="shared" si="1082"/>
        <v>120</v>
      </c>
      <c r="BE485" s="453">
        <f t="shared" si="1083"/>
        <v>317</v>
      </c>
      <c r="BF485" s="382">
        <f t="shared" si="1089"/>
        <v>-1506</v>
      </c>
      <c r="BG485" s="1882">
        <v>280</v>
      </c>
      <c r="BH485" s="1882">
        <v>280</v>
      </c>
      <c r="BI485" s="1882">
        <v>320</v>
      </c>
      <c r="BJ485" s="1882">
        <v>320</v>
      </c>
      <c r="BK485" s="1882">
        <v>103</v>
      </c>
      <c r="BL485" s="1882">
        <v>144</v>
      </c>
      <c r="BM485" s="1882">
        <v>170</v>
      </c>
      <c r="BN485" s="1882">
        <v>195</v>
      </c>
      <c r="BO485" s="1882">
        <v>193</v>
      </c>
      <c r="BP485" s="1882">
        <v>247</v>
      </c>
      <c r="BQ485" s="1882">
        <v>200</v>
      </c>
      <c r="BR485" s="1882">
        <v>214</v>
      </c>
      <c r="BS485" s="1882">
        <v>229</v>
      </c>
      <c r="BT485" s="13"/>
      <c r="BU485" s="384">
        <f t="shared" si="1090"/>
        <v>5.5E-2</v>
      </c>
      <c r="BV485" s="385">
        <f t="shared" si="1091"/>
        <v>1.9842271293375395</v>
      </c>
      <c r="BW485" s="386">
        <f t="shared" si="1092"/>
        <v>1</v>
      </c>
      <c r="BX485" s="3"/>
      <c r="BY485" s="387">
        <f t="shared" si="1084"/>
        <v>11</v>
      </c>
      <c r="BZ485" s="382">
        <f t="shared" si="1093"/>
        <v>432</v>
      </c>
      <c r="CA485" s="382">
        <f t="shared" si="1094"/>
        <v>317</v>
      </c>
      <c r="CB485" s="382">
        <f t="shared" si="1095"/>
        <v>0</v>
      </c>
      <c r="CC485" s="382">
        <f t="shared" si="1043"/>
        <v>560</v>
      </c>
      <c r="CD485" s="382">
        <f t="shared" si="1044"/>
        <v>600</v>
      </c>
      <c r="CE485" s="382">
        <f t="shared" si="1045"/>
        <v>410</v>
      </c>
      <c r="CF485" s="382">
        <f t="shared" si="1046"/>
        <v>229</v>
      </c>
      <c r="CG485" s="382">
        <f t="shared" si="1047"/>
        <v>293</v>
      </c>
      <c r="CH485" s="382">
        <f t="shared" si="1048"/>
        <v>341</v>
      </c>
      <c r="CI485" s="382">
        <f t="shared" si="1049"/>
        <v>364</v>
      </c>
      <c r="CJ485" s="382">
        <f t="shared" si="1050"/>
        <v>409</v>
      </c>
      <c r="CK485" s="388">
        <f t="shared" si="1051"/>
        <v>422</v>
      </c>
      <c r="CL485" s="3"/>
      <c r="CM485" s="384">
        <f t="shared" si="1085"/>
        <v>621</v>
      </c>
      <c r="CN485" s="385">
        <f t="shared" si="1096"/>
        <v>5</v>
      </c>
      <c r="CO485" s="385">
        <f t="shared" si="1103"/>
        <v>0</v>
      </c>
      <c r="CP485" s="385">
        <f t="shared" si="1122"/>
        <v>840</v>
      </c>
      <c r="CQ485" s="385">
        <f t="shared" si="1123"/>
        <v>320</v>
      </c>
      <c r="CR485" s="385">
        <f t="shared" si="1124"/>
        <v>130</v>
      </c>
      <c r="CS485" s="385">
        <f t="shared" si="1125"/>
        <v>139</v>
      </c>
      <c r="CT485" s="385">
        <f t="shared" si="1126"/>
        <v>167</v>
      </c>
      <c r="CU485" s="385">
        <f t="shared" si="1127"/>
        <v>192</v>
      </c>
      <c r="CV485" s="385">
        <f t="shared" si="1128"/>
        <v>193</v>
      </c>
      <c r="CW485" s="385">
        <f t="shared" si="1129"/>
        <v>240</v>
      </c>
      <c r="CX485" s="386">
        <f t="shared" si="1130"/>
        <v>206</v>
      </c>
      <c r="CY485" s="3"/>
      <c r="CZ485" s="586"/>
      <c r="DA485" s="582"/>
      <c r="DB485" s="391"/>
      <c r="DC485" s="576">
        <v>0</v>
      </c>
      <c r="DD485" s="389">
        <v>0</v>
      </c>
      <c r="DE485" s="390">
        <v>0</v>
      </c>
      <c r="DF485" s="390">
        <v>251</v>
      </c>
      <c r="DG485" s="390">
        <v>218</v>
      </c>
      <c r="DH485" s="390">
        <f t="shared" si="1097"/>
        <v>261</v>
      </c>
      <c r="DI485" s="390"/>
      <c r="DJ485" s="390"/>
      <c r="DK485" s="390"/>
      <c r="DL485" s="390"/>
      <c r="DM485" s="390"/>
      <c r="DN485" s="390"/>
      <c r="DO485" s="390"/>
      <c r="DP485" s="391">
        <f t="shared" si="1098"/>
        <v>730</v>
      </c>
      <c r="DQ485" s="376"/>
      <c r="DR485" s="376"/>
      <c r="DS485" s="385">
        <v>3</v>
      </c>
      <c r="DT485" s="385">
        <v>1</v>
      </c>
      <c r="DU485" s="385">
        <v>2026</v>
      </c>
      <c r="DV485" s="385" t="s">
        <v>2620</v>
      </c>
      <c r="DW485" s="385">
        <v>72</v>
      </c>
      <c r="DX485" s="385" t="s">
        <v>2706</v>
      </c>
      <c r="DY485" s="385">
        <v>0</v>
      </c>
      <c r="DZ485" s="14">
        <v>82683</v>
      </c>
      <c r="EA485" s="426"/>
      <c r="EB485" s="398">
        <v>18</v>
      </c>
      <c r="EC485" s="398" t="s">
        <v>1369</v>
      </c>
      <c r="ED485" s="398" t="s">
        <v>1370</v>
      </c>
      <c r="EF485" s="601">
        <f t="shared" si="1099"/>
        <v>1.65</v>
      </c>
      <c r="EG485" s="597">
        <f t="shared" si="1100"/>
        <v>200</v>
      </c>
      <c r="EI485" s="605">
        <f t="shared" si="1023"/>
        <v>898</v>
      </c>
    </row>
    <row r="486" spans="1:139" s="372" customFormat="1" ht="16.149999999999999" hidden="1" customHeight="1">
      <c r="A486" s="573" t="s">
        <v>1382</v>
      </c>
      <c r="B486" s="530" t="s">
        <v>2072</v>
      </c>
      <c r="C486" s="530" t="s">
        <v>2072</v>
      </c>
      <c r="D486" s="393" t="s">
        <v>2304</v>
      </c>
      <c r="E486" s="393" t="s">
        <v>476</v>
      </c>
      <c r="F486" s="393"/>
      <c r="G486" s="393" t="s">
        <v>788</v>
      </c>
      <c r="H486" s="393" t="s">
        <v>47</v>
      </c>
      <c r="I486" s="393" t="s">
        <v>2042</v>
      </c>
      <c r="J486" s="393" t="s">
        <v>281</v>
      </c>
      <c r="K486" s="393"/>
      <c r="L486" s="393" t="s">
        <v>47</v>
      </c>
      <c r="M486" s="396">
        <v>45992</v>
      </c>
      <c r="N486" s="392" t="s">
        <v>2133</v>
      </c>
      <c r="O486" s="408">
        <v>3</v>
      </c>
      <c r="P486" s="14">
        <v>72352</v>
      </c>
      <c r="Q486" s="14">
        <v>72352</v>
      </c>
      <c r="R486" s="576">
        <v>0</v>
      </c>
      <c r="S486" s="391">
        <v>216</v>
      </c>
      <c r="T486" s="382">
        <v>136</v>
      </c>
      <c r="U486" s="382">
        <v>167</v>
      </c>
      <c r="V486" s="423">
        <v>145</v>
      </c>
      <c r="W486" s="1882">
        <v>50</v>
      </c>
      <c r="X486" s="382">
        <f t="shared" si="1102"/>
        <v>262</v>
      </c>
      <c r="Y486" s="423">
        <v>0</v>
      </c>
      <c r="Z486" s="1882">
        <v>200</v>
      </c>
      <c r="AA486" s="382">
        <f t="shared" si="1086"/>
        <v>62</v>
      </c>
      <c r="AB486" s="423">
        <v>137</v>
      </c>
      <c r="AC486" s="1882">
        <v>199</v>
      </c>
      <c r="AD486" s="569">
        <v>1.875</v>
      </c>
      <c r="AE486" s="569">
        <v>1.875</v>
      </c>
      <c r="AF486" s="382">
        <f t="shared" si="1104"/>
        <v>130</v>
      </c>
      <c r="AG486" s="382">
        <f t="shared" si="1105"/>
        <v>150</v>
      </c>
      <c r="AH486" s="382">
        <f t="shared" si="1106"/>
        <v>128.125</v>
      </c>
      <c r="AI486" s="382">
        <f t="shared" si="1107"/>
        <v>122.375</v>
      </c>
      <c r="AJ486" s="382">
        <f t="shared" si="1108"/>
        <v>156.625</v>
      </c>
      <c r="AK486" s="382">
        <f t="shared" si="1109"/>
        <v>182.875</v>
      </c>
      <c r="AL486" s="382">
        <f t="shared" si="1110"/>
        <v>195.125</v>
      </c>
      <c r="AM486" s="382">
        <f t="shared" si="1111"/>
        <v>190.5</v>
      </c>
      <c r="AN486" s="453">
        <f t="shared" si="1112"/>
        <v>191.875</v>
      </c>
      <c r="AO486" s="457">
        <f t="shared" si="1113"/>
        <v>190</v>
      </c>
      <c r="AP486" s="455">
        <f t="shared" si="1114"/>
        <v>80</v>
      </c>
      <c r="AQ486" s="383">
        <f t="shared" si="1115"/>
        <v>58</v>
      </c>
      <c r="AR486" s="383">
        <f t="shared" si="1116"/>
        <v>74</v>
      </c>
      <c r="AS486" s="383">
        <f t="shared" si="1117"/>
        <v>90</v>
      </c>
      <c r="AT486" s="383">
        <f t="shared" si="1118"/>
        <v>103</v>
      </c>
      <c r="AU486" s="383">
        <f t="shared" si="1119"/>
        <v>103</v>
      </c>
      <c r="AV486" s="383">
        <f t="shared" si="1120"/>
        <v>101</v>
      </c>
      <c r="AW486" s="383">
        <f t="shared" si="1121"/>
        <v>104</v>
      </c>
      <c r="AX486" s="383">
        <f t="shared" si="1087"/>
        <v>449</v>
      </c>
      <c r="AY486" s="383"/>
      <c r="AZ486" s="383">
        <f t="shared" si="1101"/>
        <v>190</v>
      </c>
      <c r="BA486" s="382">
        <f t="shared" si="1088"/>
        <v>0</v>
      </c>
      <c r="BB486" s="423">
        <v>0</v>
      </c>
      <c r="BC486" s="506">
        <f t="shared" si="1081"/>
        <v>50</v>
      </c>
      <c r="BD486" s="382">
        <f t="shared" si="1082"/>
        <v>200</v>
      </c>
      <c r="BE486" s="453">
        <f t="shared" si="1083"/>
        <v>199</v>
      </c>
      <c r="BF486" s="382">
        <f t="shared" si="1089"/>
        <v>-482</v>
      </c>
      <c r="BG486" s="1882">
        <v>60</v>
      </c>
      <c r="BH486" s="1882">
        <v>60</v>
      </c>
      <c r="BI486" s="1882">
        <v>80</v>
      </c>
      <c r="BJ486" s="1882">
        <v>80</v>
      </c>
      <c r="BK486" s="1882">
        <v>55</v>
      </c>
      <c r="BL486" s="1882">
        <v>77</v>
      </c>
      <c r="BM486" s="1882">
        <v>91</v>
      </c>
      <c r="BN486" s="1882">
        <v>105</v>
      </c>
      <c r="BO486" s="1882">
        <v>103</v>
      </c>
      <c r="BP486" s="1882">
        <v>100</v>
      </c>
      <c r="BQ486" s="1882">
        <v>105</v>
      </c>
      <c r="BR486" s="1882">
        <v>112</v>
      </c>
      <c r="BS486" s="1882">
        <v>120</v>
      </c>
      <c r="BT486" s="13"/>
      <c r="BU486" s="384">
        <f t="shared" si="1090"/>
        <v>1.585</v>
      </c>
      <c r="BV486" s="385">
        <f t="shared" si="1091"/>
        <v>1.3115577889447236</v>
      </c>
      <c r="BW486" s="386">
        <f t="shared" si="1092"/>
        <v>0.31155778894472363</v>
      </c>
      <c r="BX486" s="3"/>
      <c r="BY486" s="387">
        <f t="shared" si="1084"/>
        <v>167</v>
      </c>
      <c r="BZ486" s="382">
        <f t="shared" si="1093"/>
        <v>262</v>
      </c>
      <c r="CA486" s="382">
        <f t="shared" si="1094"/>
        <v>62</v>
      </c>
      <c r="CB486" s="382">
        <f t="shared" si="1095"/>
        <v>0</v>
      </c>
      <c r="CC486" s="382">
        <f t="shared" si="1043"/>
        <v>130</v>
      </c>
      <c r="CD486" s="382">
        <f t="shared" si="1044"/>
        <v>150</v>
      </c>
      <c r="CE486" s="382">
        <f t="shared" si="1045"/>
        <v>128</v>
      </c>
      <c r="CF486" s="382">
        <f t="shared" si="1046"/>
        <v>122</v>
      </c>
      <c r="CG486" s="382">
        <f t="shared" si="1047"/>
        <v>157</v>
      </c>
      <c r="CH486" s="382">
        <f t="shared" si="1048"/>
        <v>183</v>
      </c>
      <c r="CI486" s="382">
        <f t="shared" si="1049"/>
        <v>195</v>
      </c>
      <c r="CJ486" s="382">
        <f t="shared" si="1050"/>
        <v>191</v>
      </c>
      <c r="CK486" s="388">
        <f t="shared" si="1051"/>
        <v>192</v>
      </c>
      <c r="CL486" s="3"/>
      <c r="CM486" s="384">
        <f t="shared" si="1085"/>
        <v>145</v>
      </c>
      <c r="CN486" s="385">
        <f t="shared" si="1096"/>
        <v>0</v>
      </c>
      <c r="CO486" s="385">
        <f t="shared" si="1103"/>
        <v>137</v>
      </c>
      <c r="CP486" s="385">
        <f t="shared" si="1122"/>
        <v>190</v>
      </c>
      <c r="CQ486" s="385">
        <f t="shared" si="1123"/>
        <v>80</v>
      </c>
      <c r="CR486" s="385">
        <f t="shared" si="1124"/>
        <v>58</v>
      </c>
      <c r="CS486" s="385">
        <f t="shared" si="1125"/>
        <v>74</v>
      </c>
      <c r="CT486" s="385">
        <f t="shared" si="1126"/>
        <v>90</v>
      </c>
      <c r="CU486" s="385">
        <f t="shared" si="1127"/>
        <v>103</v>
      </c>
      <c r="CV486" s="385">
        <f t="shared" si="1128"/>
        <v>103</v>
      </c>
      <c r="CW486" s="385">
        <f t="shared" si="1129"/>
        <v>101</v>
      </c>
      <c r="CX486" s="386">
        <f t="shared" si="1130"/>
        <v>104</v>
      </c>
      <c r="CY486" s="3"/>
      <c r="CZ486" s="586"/>
      <c r="DA486" s="582"/>
      <c r="DB486" s="391"/>
      <c r="DC486" s="576">
        <v>0</v>
      </c>
      <c r="DD486" s="389">
        <v>0</v>
      </c>
      <c r="DE486" s="390">
        <v>0</v>
      </c>
      <c r="DF486" s="390">
        <v>4</v>
      </c>
      <c r="DG486" s="390">
        <v>76</v>
      </c>
      <c r="DH486" s="390">
        <f t="shared" si="1097"/>
        <v>136</v>
      </c>
      <c r="DI486" s="390"/>
      <c r="DJ486" s="390"/>
      <c r="DK486" s="390"/>
      <c r="DL486" s="390"/>
      <c r="DM486" s="390"/>
      <c r="DN486" s="390"/>
      <c r="DO486" s="390"/>
      <c r="DP486" s="391">
        <f t="shared" si="1098"/>
        <v>216</v>
      </c>
      <c r="DQ486" s="376"/>
      <c r="DR486" s="376"/>
      <c r="DS486" s="385">
        <v>3</v>
      </c>
      <c r="DT486" s="385">
        <v>1</v>
      </c>
      <c r="DU486" s="385">
        <v>2019</v>
      </c>
      <c r="DV486" s="385" t="s">
        <v>2620</v>
      </c>
      <c r="DW486" s="385">
        <v>72</v>
      </c>
      <c r="DX486" s="385" t="s">
        <v>2706</v>
      </c>
      <c r="DY486" s="385">
        <v>0</v>
      </c>
      <c r="DZ486" s="14">
        <v>72352</v>
      </c>
      <c r="EA486" s="426"/>
      <c r="EB486" s="398">
        <v>17</v>
      </c>
      <c r="EC486" s="398" t="s">
        <v>1369</v>
      </c>
      <c r="ED486" s="398" t="s">
        <v>1370</v>
      </c>
      <c r="EF486" s="601">
        <f t="shared" si="1099"/>
        <v>100.19999999999999</v>
      </c>
      <c r="EG486" s="597">
        <f t="shared" si="1100"/>
        <v>50</v>
      </c>
      <c r="EI486" s="605">
        <f t="shared" si="1023"/>
        <v>585</v>
      </c>
    </row>
    <row r="487" spans="1:139" s="372" customFormat="1" ht="16.149999999999999" hidden="1" customHeight="1">
      <c r="A487" s="573" t="s">
        <v>1382</v>
      </c>
      <c r="B487" s="530" t="s">
        <v>2303</v>
      </c>
      <c r="C487" s="530" t="s">
        <v>2303</v>
      </c>
      <c r="D487" s="393" t="s">
        <v>2304</v>
      </c>
      <c r="E487" s="537" t="s">
        <v>477</v>
      </c>
      <c r="F487" s="393"/>
      <c r="G487" s="395" t="s">
        <v>2560</v>
      </c>
      <c r="H487" s="393" t="s">
        <v>47</v>
      </c>
      <c r="I487" s="393" t="s">
        <v>2042</v>
      </c>
      <c r="J487" s="393" t="s">
        <v>281</v>
      </c>
      <c r="K487" s="393"/>
      <c r="L487" s="393" t="s">
        <v>47</v>
      </c>
      <c r="M487" s="396">
        <v>45992</v>
      </c>
      <c r="N487" s="392" t="s">
        <v>2133</v>
      </c>
      <c r="O487" s="408">
        <v>3</v>
      </c>
      <c r="P487" s="14">
        <v>64696</v>
      </c>
      <c r="Q487" s="14">
        <v>64696</v>
      </c>
      <c r="R487" s="576">
        <v>0</v>
      </c>
      <c r="S487" s="391">
        <v>357</v>
      </c>
      <c r="T487" s="382">
        <v>199</v>
      </c>
      <c r="U487" s="382">
        <v>29</v>
      </c>
      <c r="V487" s="423">
        <v>54</v>
      </c>
      <c r="W487" s="1882">
        <v>83</v>
      </c>
      <c r="X487" s="382">
        <f t="shared" si="1102"/>
        <v>0</v>
      </c>
      <c r="Y487" s="423">
        <v>640</v>
      </c>
      <c r="Z487" s="1882">
        <v>300</v>
      </c>
      <c r="AA487" s="382">
        <f t="shared" si="1086"/>
        <v>340</v>
      </c>
      <c r="AB487" s="423">
        <v>52</v>
      </c>
      <c r="AC487" s="1882">
        <v>300</v>
      </c>
      <c r="AD487" s="569">
        <v>1.875</v>
      </c>
      <c r="AE487" s="569">
        <v>1.875</v>
      </c>
      <c r="AF487" s="382">
        <f t="shared" si="1104"/>
        <v>320</v>
      </c>
      <c r="AG487" s="382">
        <f t="shared" si="1105"/>
        <v>300</v>
      </c>
      <c r="AH487" s="382">
        <f t="shared" si="1106"/>
        <v>202</v>
      </c>
      <c r="AI487" s="382">
        <f t="shared" si="1107"/>
        <v>105.75</v>
      </c>
      <c r="AJ487" s="382">
        <f t="shared" si="1108"/>
        <v>134.25</v>
      </c>
      <c r="AK487" s="382">
        <f t="shared" si="1109"/>
        <v>156.75</v>
      </c>
      <c r="AL487" s="382">
        <f t="shared" si="1110"/>
        <v>167.875</v>
      </c>
      <c r="AM487" s="382">
        <f t="shared" si="1111"/>
        <v>195.75</v>
      </c>
      <c r="AN487" s="453">
        <f t="shared" si="1112"/>
        <v>205.125</v>
      </c>
      <c r="AO487" s="457">
        <f t="shared" si="1113"/>
        <v>408</v>
      </c>
      <c r="AP487" s="455">
        <f t="shared" si="1114"/>
        <v>160</v>
      </c>
      <c r="AQ487" s="383">
        <f t="shared" si="1115"/>
        <v>62</v>
      </c>
      <c r="AR487" s="383">
        <f t="shared" si="1116"/>
        <v>64</v>
      </c>
      <c r="AS487" s="383">
        <f t="shared" si="1117"/>
        <v>76</v>
      </c>
      <c r="AT487" s="383">
        <f t="shared" si="1118"/>
        <v>89</v>
      </c>
      <c r="AU487" s="383">
        <f t="shared" si="1119"/>
        <v>89</v>
      </c>
      <c r="AV487" s="383">
        <f t="shared" si="1120"/>
        <v>118</v>
      </c>
      <c r="AW487" s="383">
        <f t="shared" si="1121"/>
        <v>98</v>
      </c>
      <c r="AX487" s="383">
        <f t="shared" si="1087"/>
        <v>775</v>
      </c>
      <c r="AY487" s="383"/>
      <c r="AZ487" s="383">
        <f t="shared" si="1101"/>
        <v>408</v>
      </c>
      <c r="BA487" s="382">
        <f t="shared" si="1088"/>
        <v>92</v>
      </c>
      <c r="BB487" s="423">
        <v>0</v>
      </c>
      <c r="BC487" s="506">
        <f t="shared" si="1081"/>
        <v>83</v>
      </c>
      <c r="BD487" s="382">
        <f t="shared" si="1082"/>
        <v>300</v>
      </c>
      <c r="BE487" s="453">
        <f t="shared" si="1083"/>
        <v>300</v>
      </c>
      <c r="BF487" s="382">
        <f t="shared" si="1089"/>
        <v>-1174</v>
      </c>
      <c r="BG487" s="1882">
        <v>180</v>
      </c>
      <c r="BH487" s="1882">
        <v>180</v>
      </c>
      <c r="BI487" s="1882">
        <v>160</v>
      </c>
      <c r="BJ487" s="1882">
        <v>160</v>
      </c>
      <c r="BK487" s="1882">
        <v>48</v>
      </c>
      <c r="BL487" s="1882">
        <v>66</v>
      </c>
      <c r="BM487" s="1882">
        <v>78</v>
      </c>
      <c r="BN487" s="1882">
        <v>90</v>
      </c>
      <c r="BO487" s="1882">
        <v>89</v>
      </c>
      <c r="BP487" s="1882">
        <v>122</v>
      </c>
      <c r="BQ487" s="1882">
        <v>95</v>
      </c>
      <c r="BR487" s="1882">
        <v>102</v>
      </c>
      <c r="BS487" s="1882">
        <v>109</v>
      </c>
      <c r="BT487" s="13"/>
      <c r="BU487" s="384">
        <f t="shared" si="1090"/>
        <v>0.3493975903614458</v>
      </c>
      <c r="BV487" s="385">
        <f t="shared" si="1091"/>
        <v>0</v>
      </c>
      <c r="BW487" s="386">
        <f t="shared" si="1092"/>
        <v>1.2222222222222223</v>
      </c>
      <c r="BX487" s="3"/>
      <c r="BY487" s="387">
        <f t="shared" si="1084"/>
        <v>29</v>
      </c>
      <c r="BZ487" s="382">
        <f t="shared" si="1093"/>
        <v>0</v>
      </c>
      <c r="CA487" s="382">
        <f t="shared" si="1094"/>
        <v>340</v>
      </c>
      <c r="CB487" s="382">
        <f t="shared" si="1095"/>
        <v>92</v>
      </c>
      <c r="CC487" s="382">
        <f t="shared" si="1043"/>
        <v>320</v>
      </c>
      <c r="CD487" s="382">
        <f t="shared" si="1044"/>
        <v>300</v>
      </c>
      <c r="CE487" s="382">
        <f t="shared" si="1045"/>
        <v>202</v>
      </c>
      <c r="CF487" s="382">
        <f t="shared" si="1046"/>
        <v>106</v>
      </c>
      <c r="CG487" s="382">
        <f t="shared" si="1047"/>
        <v>134</v>
      </c>
      <c r="CH487" s="382">
        <f t="shared" si="1048"/>
        <v>157</v>
      </c>
      <c r="CI487" s="382">
        <f t="shared" si="1049"/>
        <v>168</v>
      </c>
      <c r="CJ487" s="382">
        <f t="shared" si="1050"/>
        <v>196</v>
      </c>
      <c r="CK487" s="388">
        <f t="shared" si="1051"/>
        <v>205</v>
      </c>
      <c r="CL487" s="3"/>
      <c r="CM487" s="384">
        <f t="shared" si="1085"/>
        <v>54</v>
      </c>
      <c r="CN487" s="385">
        <f t="shared" si="1096"/>
        <v>640</v>
      </c>
      <c r="CO487" s="385">
        <f t="shared" si="1103"/>
        <v>52</v>
      </c>
      <c r="CP487" s="385">
        <f t="shared" si="1122"/>
        <v>408</v>
      </c>
      <c r="CQ487" s="385">
        <f t="shared" si="1123"/>
        <v>160</v>
      </c>
      <c r="CR487" s="385">
        <f t="shared" si="1124"/>
        <v>62</v>
      </c>
      <c r="CS487" s="385">
        <f t="shared" si="1125"/>
        <v>64</v>
      </c>
      <c r="CT487" s="385">
        <f t="shared" si="1126"/>
        <v>76</v>
      </c>
      <c r="CU487" s="385">
        <f t="shared" si="1127"/>
        <v>89</v>
      </c>
      <c r="CV487" s="385">
        <f t="shared" si="1128"/>
        <v>89</v>
      </c>
      <c r="CW487" s="385">
        <f t="shared" si="1129"/>
        <v>118</v>
      </c>
      <c r="CX487" s="386">
        <f t="shared" si="1130"/>
        <v>98</v>
      </c>
      <c r="CY487" s="3"/>
      <c r="CZ487" s="586"/>
      <c r="DA487" s="582"/>
      <c r="DB487" s="391"/>
      <c r="DC487" s="576">
        <v>0</v>
      </c>
      <c r="DD487" s="389">
        <v>0</v>
      </c>
      <c r="DE487" s="390">
        <v>0</v>
      </c>
      <c r="DF487" s="390">
        <v>0</v>
      </c>
      <c r="DG487" s="390">
        <v>158</v>
      </c>
      <c r="DH487" s="390">
        <f t="shared" si="1097"/>
        <v>199</v>
      </c>
      <c r="DI487" s="390"/>
      <c r="DJ487" s="390"/>
      <c r="DK487" s="390"/>
      <c r="DL487" s="390"/>
      <c r="DM487" s="390"/>
      <c r="DN487" s="390"/>
      <c r="DO487" s="390"/>
      <c r="DP487" s="391">
        <f t="shared" si="1098"/>
        <v>357</v>
      </c>
      <c r="DQ487" s="376"/>
      <c r="DR487" s="376"/>
      <c r="DS487" s="385">
        <v>3</v>
      </c>
      <c r="DT487" s="385">
        <v>1</v>
      </c>
      <c r="DU487" s="385">
        <v>2016</v>
      </c>
      <c r="DV487" s="385" t="s">
        <v>2620</v>
      </c>
      <c r="DW487" s="385">
        <v>72</v>
      </c>
      <c r="DX487" s="385" t="s">
        <v>2706</v>
      </c>
      <c r="DY487" s="385">
        <v>0</v>
      </c>
      <c r="DZ487" s="14">
        <v>64696</v>
      </c>
      <c r="EA487" s="426"/>
      <c r="EB487" s="398">
        <v>17</v>
      </c>
      <c r="EC487" s="398" t="s">
        <v>1369</v>
      </c>
      <c r="ED487" s="398" t="s">
        <v>1370</v>
      </c>
      <c r="EF487" s="601">
        <f t="shared" si="1099"/>
        <v>10.481927710843374</v>
      </c>
      <c r="EG487" s="597">
        <f t="shared" si="1100"/>
        <v>83</v>
      </c>
      <c r="EI487" s="605">
        <f t="shared" si="1023"/>
        <v>974</v>
      </c>
    </row>
    <row r="488" spans="1:139" s="372" customFormat="1" ht="16.149999999999999" hidden="1" customHeight="1">
      <c r="A488" s="573" t="s">
        <v>1382</v>
      </c>
      <c r="B488" s="530" t="s">
        <v>2073</v>
      </c>
      <c r="C488" s="530" t="s">
        <v>2073</v>
      </c>
      <c r="D488" s="393" t="s">
        <v>2304</v>
      </c>
      <c r="E488" s="1908" t="s">
        <v>757</v>
      </c>
      <c r="F488" s="393"/>
      <c r="G488" s="393" t="s">
        <v>758</v>
      </c>
      <c r="H488" s="393" t="s">
        <v>47</v>
      </c>
      <c r="I488" s="393" t="s">
        <v>2042</v>
      </c>
      <c r="J488" s="393" t="s">
        <v>281</v>
      </c>
      <c r="K488" s="393"/>
      <c r="L488" s="393" t="s">
        <v>47</v>
      </c>
      <c r="M488" s="396">
        <v>46030</v>
      </c>
      <c r="N488" s="392" t="s">
        <v>2133</v>
      </c>
      <c r="O488" s="408">
        <v>3</v>
      </c>
      <c r="P488" s="14">
        <v>109933</v>
      </c>
      <c r="Q488" s="14">
        <v>109933</v>
      </c>
      <c r="R488" s="576">
        <v>0</v>
      </c>
      <c r="S488" s="391">
        <v>319</v>
      </c>
      <c r="T488" s="382">
        <v>85</v>
      </c>
      <c r="U488" s="382">
        <v>0</v>
      </c>
      <c r="V488" s="423">
        <v>248</v>
      </c>
      <c r="W488" s="1882">
        <v>100</v>
      </c>
      <c r="X488" s="382">
        <f t="shared" si="1102"/>
        <v>148</v>
      </c>
      <c r="Y488" s="423">
        <v>50</v>
      </c>
      <c r="Z488" s="1882">
        <v>198</v>
      </c>
      <c r="AA488" s="382">
        <f t="shared" si="1086"/>
        <v>0</v>
      </c>
      <c r="AB488" s="423">
        <v>384</v>
      </c>
      <c r="AC488" s="1882">
        <v>384</v>
      </c>
      <c r="AD488" s="569">
        <v>1.875</v>
      </c>
      <c r="AE488" s="569">
        <v>1.875</v>
      </c>
      <c r="AF488" s="382">
        <f t="shared" si="1104"/>
        <v>225</v>
      </c>
      <c r="AG488" s="382">
        <f t="shared" si="1105"/>
        <v>225</v>
      </c>
      <c r="AH488" s="382">
        <f t="shared" si="1106"/>
        <v>175.125</v>
      </c>
      <c r="AI488" s="382">
        <f t="shared" si="1107"/>
        <v>140</v>
      </c>
      <c r="AJ488" s="382">
        <f t="shared" si="1108"/>
        <v>179</v>
      </c>
      <c r="AK488" s="382">
        <f t="shared" si="1109"/>
        <v>209</v>
      </c>
      <c r="AL488" s="382">
        <f t="shared" si="1110"/>
        <v>224.125</v>
      </c>
      <c r="AM488" s="382">
        <f t="shared" si="1111"/>
        <v>189</v>
      </c>
      <c r="AN488" s="453">
        <f t="shared" si="1112"/>
        <v>185.875</v>
      </c>
      <c r="AO488" s="457">
        <f t="shared" si="1113"/>
        <v>345</v>
      </c>
      <c r="AP488" s="455">
        <f t="shared" si="1114"/>
        <v>120</v>
      </c>
      <c r="AQ488" s="383">
        <f t="shared" si="1115"/>
        <v>70</v>
      </c>
      <c r="AR488" s="383">
        <f t="shared" si="1116"/>
        <v>85</v>
      </c>
      <c r="AS488" s="383">
        <f t="shared" si="1117"/>
        <v>102</v>
      </c>
      <c r="AT488" s="383">
        <f t="shared" si="1118"/>
        <v>118</v>
      </c>
      <c r="AU488" s="383">
        <f t="shared" si="1119"/>
        <v>119</v>
      </c>
      <c r="AV488" s="383">
        <f t="shared" si="1120"/>
        <v>85</v>
      </c>
      <c r="AW488" s="383">
        <f t="shared" si="1121"/>
        <v>116</v>
      </c>
      <c r="AX488" s="383">
        <f t="shared" si="1087"/>
        <v>682</v>
      </c>
      <c r="AY488" s="383"/>
      <c r="AZ488" s="383">
        <f t="shared" si="1101"/>
        <v>345</v>
      </c>
      <c r="BA488" s="382">
        <f t="shared" si="1088"/>
        <v>0</v>
      </c>
      <c r="BB488" s="423">
        <v>0</v>
      </c>
      <c r="BC488" s="506">
        <f t="shared" si="1081"/>
        <v>100</v>
      </c>
      <c r="BD488" s="382">
        <f t="shared" si="1082"/>
        <v>198</v>
      </c>
      <c r="BE488" s="453">
        <f t="shared" si="1083"/>
        <v>384</v>
      </c>
      <c r="BF488" s="382">
        <f t="shared" si="1089"/>
        <v>-1042</v>
      </c>
      <c r="BG488" s="1882">
        <v>120</v>
      </c>
      <c r="BH488" s="1882">
        <v>120</v>
      </c>
      <c r="BI488" s="1882">
        <v>120</v>
      </c>
      <c r="BJ488" s="1882">
        <v>120</v>
      </c>
      <c r="BK488" s="1882">
        <v>63</v>
      </c>
      <c r="BL488" s="1882">
        <v>88</v>
      </c>
      <c r="BM488" s="1882">
        <v>104</v>
      </c>
      <c r="BN488" s="1882">
        <v>120</v>
      </c>
      <c r="BO488" s="1882">
        <v>119</v>
      </c>
      <c r="BP488" s="1882">
        <v>80</v>
      </c>
      <c r="BQ488" s="1882">
        <v>121</v>
      </c>
      <c r="BR488" s="1882">
        <v>129</v>
      </c>
      <c r="BS488" s="1882">
        <v>138</v>
      </c>
      <c r="BT488" s="13"/>
      <c r="BU488" s="384">
        <f t="shared" si="1090"/>
        <v>0</v>
      </c>
      <c r="BV488" s="385">
        <f t="shared" si="1091"/>
        <v>0.74747474747474751</v>
      </c>
      <c r="BW488" s="386">
        <f t="shared" si="1092"/>
        <v>0</v>
      </c>
      <c r="BX488" s="3"/>
      <c r="BY488" s="387">
        <f t="shared" si="1084"/>
        <v>0</v>
      </c>
      <c r="BZ488" s="382">
        <f t="shared" si="1093"/>
        <v>148</v>
      </c>
      <c r="CA488" s="382">
        <f t="shared" si="1094"/>
        <v>0</v>
      </c>
      <c r="CB488" s="382">
        <f t="shared" si="1095"/>
        <v>0</v>
      </c>
      <c r="CC488" s="382">
        <f t="shared" si="1043"/>
        <v>225</v>
      </c>
      <c r="CD488" s="382">
        <f t="shared" si="1044"/>
        <v>225</v>
      </c>
      <c r="CE488" s="382">
        <f t="shared" si="1045"/>
        <v>175</v>
      </c>
      <c r="CF488" s="382">
        <f t="shared" si="1046"/>
        <v>140</v>
      </c>
      <c r="CG488" s="382">
        <f t="shared" si="1047"/>
        <v>179</v>
      </c>
      <c r="CH488" s="382">
        <f t="shared" si="1048"/>
        <v>209</v>
      </c>
      <c r="CI488" s="382">
        <f t="shared" si="1049"/>
        <v>224</v>
      </c>
      <c r="CJ488" s="382">
        <f t="shared" si="1050"/>
        <v>189</v>
      </c>
      <c r="CK488" s="388">
        <f t="shared" si="1051"/>
        <v>186</v>
      </c>
      <c r="CL488" s="3"/>
      <c r="CM488" s="384">
        <f t="shared" si="1085"/>
        <v>248</v>
      </c>
      <c r="CN488" s="385">
        <f t="shared" si="1096"/>
        <v>50</v>
      </c>
      <c r="CO488" s="385">
        <f t="shared" si="1103"/>
        <v>384</v>
      </c>
      <c r="CP488" s="385">
        <f t="shared" si="1122"/>
        <v>345</v>
      </c>
      <c r="CQ488" s="385">
        <f t="shared" si="1123"/>
        <v>120</v>
      </c>
      <c r="CR488" s="385">
        <f t="shared" si="1124"/>
        <v>70</v>
      </c>
      <c r="CS488" s="385">
        <f t="shared" si="1125"/>
        <v>85</v>
      </c>
      <c r="CT488" s="385">
        <f t="shared" si="1126"/>
        <v>102</v>
      </c>
      <c r="CU488" s="385">
        <f t="shared" si="1127"/>
        <v>118</v>
      </c>
      <c r="CV488" s="385">
        <f t="shared" si="1128"/>
        <v>119</v>
      </c>
      <c r="CW488" s="385">
        <f t="shared" si="1129"/>
        <v>85</v>
      </c>
      <c r="CX488" s="386">
        <f t="shared" si="1130"/>
        <v>116</v>
      </c>
      <c r="CY488" s="3"/>
      <c r="CZ488" s="586"/>
      <c r="DA488" s="582"/>
      <c r="DB488" s="391"/>
      <c r="DC488" s="576">
        <v>0</v>
      </c>
      <c r="DD488" s="389">
        <v>0</v>
      </c>
      <c r="DE488" s="390">
        <v>0</v>
      </c>
      <c r="DF488" s="390">
        <v>133</v>
      </c>
      <c r="DG488" s="390">
        <v>101</v>
      </c>
      <c r="DH488" s="390">
        <f t="shared" si="1097"/>
        <v>85</v>
      </c>
      <c r="DI488" s="390"/>
      <c r="DJ488" s="390"/>
      <c r="DK488" s="390"/>
      <c r="DL488" s="390"/>
      <c r="DM488" s="390"/>
      <c r="DN488" s="390"/>
      <c r="DO488" s="390"/>
      <c r="DP488" s="391">
        <f t="shared" si="1098"/>
        <v>319</v>
      </c>
      <c r="DQ488" s="376"/>
      <c r="DR488" s="376"/>
      <c r="DS488" s="385">
        <v>4</v>
      </c>
      <c r="DT488" s="385">
        <v>1</v>
      </c>
      <c r="DU488" s="385">
        <v>2008</v>
      </c>
      <c r="DV488" s="385" t="s">
        <v>2620</v>
      </c>
      <c r="DW488" s="385">
        <v>72</v>
      </c>
      <c r="DX488" s="385" t="s">
        <v>2706</v>
      </c>
      <c r="DY488" s="385">
        <v>0</v>
      </c>
      <c r="DZ488" s="14">
        <v>109933</v>
      </c>
      <c r="EA488" s="426"/>
      <c r="EB488" s="398">
        <v>19</v>
      </c>
      <c r="EC488" s="398" t="s">
        <v>1369</v>
      </c>
      <c r="ED488" s="398" t="s">
        <v>1370</v>
      </c>
      <c r="EF488" s="601">
        <f t="shared" si="1099"/>
        <v>0</v>
      </c>
      <c r="EG488" s="597">
        <f t="shared" si="1100"/>
        <v>100</v>
      </c>
      <c r="EI488" s="605">
        <f t="shared" si="1023"/>
        <v>767</v>
      </c>
    </row>
    <row r="489" spans="1:139" s="372" customFormat="1" ht="16.149999999999999" hidden="1" customHeight="1">
      <c r="A489" s="573" t="s">
        <v>1382</v>
      </c>
      <c r="B489" s="530" t="s">
        <v>2300</v>
      </c>
      <c r="C489" s="530" t="s">
        <v>2300</v>
      </c>
      <c r="D489" s="393" t="s">
        <v>2304</v>
      </c>
      <c r="E489" s="537" t="s">
        <v>1062</v>
      </c>
      <c r="F489" s="393"/>
      <c r="G489" s="393" t="s">
        <v>763</v>
      </c>
      <c r="H489" s="393" t="s">
        <v>47</v>
      </c>
      <c r="I489" s="393" t="s">
        <v>2042</v>
      </c>
      <c r="J489" s="393" t="s">
        <v>281</v>
      </c>
      <c r="K489" s="393"/>
      <c r="L489" s="393" t="s">
        <v>47</v>
      </c>
      <c r="M489" s="396">
        <v>45992</v>
      </c>
      <c r="N489" s="392" t="s">
        <v>2133</v>
      </c>
      <c r="O489" s="408">
        <v>3</v>
      </c>
      <c r="P489" s="14">
        <v>91677</v>
      </c>
      <c r="Q489" s="14">
        <v>91677</v>
      </c>
      <c r="R489" s="576">
        <v>0</v>
      </c>
      <c r="S489" s="391">
        <v>746</v>
      </c>
      <c r="T489" s="382">
        <v>390</v>
      </c>
      <c r="U489" s="382">
        <v>44</v>
      </c>
      <c r="V489" s="423">
        <v>258</v>
      </c>
      <c r="W489" s="1882">
        <v>100</v>
      </c>
      <c r="X489" s="382">
        <f t="shared" si="1102"/>
        <v>202</v>
      </c>
      <c r="Y489" s="423">
        <v>0</v>
      </c>
      <c r="Z489" s="1882">
        <v>102</v>
      </c>
      <c r="AA489" s="382">
        <f t="shared" si="1086"/>
        <v>100</v>
      </c>
      <c r="AB489" s="423">
        <v>0</v>
      </c>
      <c r="AC489" s="1882">
        <v>100</v>
      </c>
      <c r="AD489" s="569">
        <v>1.875</v>
      </c>
      <c r="AE489" s="569">
        <v>1.875</v>
      </c>
      <c r="AF489" s="382">
        <f t="shared" si="1104"/>
        <v>270</v>
      </c>
      <c r="AG489" s="382">
        <f t="shared" si="1105"/>
        <v>300</v>
      </c>
      <c r="AH489" s="382">
        <f t="shared" si="1106"/>
        <v>257.125</v>
      </c>
      <c r="AI489" s="382">
        <f t="shared" si="1107"/>
        <v>246.625</v>
      </c>
      <c r="AJ489" s="382">
        <f t="shared" si="1108"/>
        <v>315.125</v>
      </c>
      <c r="AK489" s="382">
        <f t="shared" si="1109"/>
        <v>366.75</v>
      </c>
      <c r="AL489" s="382">
        <f t="shared" si="1110"/>
        <v>392.875</v>
      </c>
      <c r="AM489" s="382">
        <f t="shared" si="1111"/>
        <v>340.25</v>
      </c>
      <c r="AN489" s="453">
        <f t="shared" si="1112"/>
        <v>333.75</v>
      </c>
      <c r="AO489" s="457">
        <f t="shared" si="1113"/>
        <v>400</v>
      </c>
      <c r="AP489" s="455">
        <f t="shared" si="1114"/>
        <v>160</v>
      </c>
      <c r="AQ489" s="383">
        <f t="shared" si="1115"/>
        <v>117</v>
      </c>
      <c r="AR489" s="383">
        <f t="shared" si="1116"/>
        <v>150</v>
      </c>
      <c r="AS489" s="383">
        <f t="shared" si="1117"/>
        <v>179</v>
      </c>
      <c r="AT489" s="383">
        <f t="shared" si="1118"/>
        <v>207</v>
      </c>
      <c r="AU489" s="383">
        <f t="shared" si="1119"/>
        <v>209</v>
      </c>
      <c r="AV489" s="383">
        <f t="shared" si="1120"/>
        <v>157</v>
      </c>
      <c r="AW489" s="383">
        <f t="shared" si="1121"/>
        <v>203</v>
      </c>
      <c r="AX489" s="383">
        <f t="shared" si="1087"/>
        <v>302</v>
      </c>
      <c r="AY489" s="383"/>
      <c r="AZ489" s="383">
        <f t="shared" si="1101"/>
        <v>400</v>
      </c>
      <c r="BA489" s="382">
        <f t="shared" si="1088"/>
        <v>0</v>
      </c>
      <c r="BB489" s="423">
        <v>0</v>
      </c>
      <c r="BC489" s="506">
        <f t="shared" si="1081"/>
        <v>100</v>
      </c>
      <c r="BD489" s="382">
        <f t="shared" si="1082"/>
        <v>102</v>
      </c>
      <c r="BE489" s="453">
        <f t="shared" si="1083"/>
        <v>100</v>
      </c>
      <c r="BF489" s="382">
        <f t="shared" si="1089"/>
        <v>-678</v>
      </c>
      <c r="BG489" s="1882">
        <v>130</v>
      </c>
      <c r="BH489" s="1882">
        <v>130</v>
      </c>
      <c r="BI489" s="1882">
        <v>160</v>
      </c>
      <c r="BJ489" s="1882">
        <v>160</v>
      </c>
      <c r="BK489" s="1882">
        <v>111</v>
      </c>
      <c r="BL489" s="1882">
        <v>155</v>
      </c>
      <c r="BM489" s="1882">
        <v>183</v>
      </c>
      <c r="BN489" s="1882">
        <v>210</v>
      </c>
      <c r="BO489" s="1882">
        <v>209</v>
      </c>
      <c r="BP489" s="1882">
        <v>150</v>
      </c>
      <c r="BQ489" s="1882">
        <v>210</v>
      </c>
      <c r="BR489" s="1882">
        <v>225</v>
      </c>
      <c r="BS489" s="1882">
        <v>241</v>
      </c>
      <c r="BT489" s="13"/>
      <c r="BU489" s="384">
        <f t="shared" si="1090"/>
        <v>0.44</v>
      </c>
      <c r="BV489" s="385">
        <f t="shared" si="1091"/>
        <v>2</v>
      </c>
      <c r="BW489" s="386">
        <f t="shared" si="1092"/>
        <v>1</v>
      </c>
      <c r="BX489" s="3"/>
      <c r="BY489" s="387">
        <f t="shared" si="1084"/>
        <v>44</v>
      </c>
      <c r="BZ489" s="382">
        <f t="shared" si="1093"/>
        <v>202</v>
      </c>
      <c r="CA489" s="382">
        <f t="shared" si="1094"/>
        <v>100</v>
      </c>
      <c r="CB489" s="382">
        <f t="shared" si="1095"/>
        <v>0</v>
      </c>
      <c r="CC489" s="382">
        <f t="shared" si="1043"/>
        <v>270</v>
      </c>
      <c r="CD489" s="382">
        <f t="shared" si="1044"/>
        <v>300</v>
      </c>
      <c r="CE489" s="382">
        <f t="shared" si="1045"/>
        <v>257</v>
      </c>
      <c r="CF489" s="382">
        <f t="shared" si="1046"/>
        <v>247</v>
      </c>
      <c r="CG489" s="382">
        <f t="shared" si="1047"/>
        <v>315</v>
      </c>
      <c r="CH489" s="382">
        <f t="shared" si="1048"/>
        <v>367</v>
      </c>
      <c r="CI489" s="382">
        <f t="shared" si="1049"/>
        <v>393</v>
      </c>
      <c r="CJ489" s="382">
        <f t="shared" si="1050"/>
        <v>340</v>
      </c>
      <c r="CK489" s="388">
        <f t="shared" si="1051"/>
        <v>334</v>
      </c>
      <c r="CL489" s="3"/>
      <c r="CM489" s="384">
        <f t="shared" si="1085"/>
        <v>258</v>
      </c>
      <c r="CN489" s="385">
        <f t="shared" si="1096"/>
        <v>0</v>
      </c>
      <c r="CO489" s="385">
        <f t="shared" si="1103"/>
        <v>0</v>
      </c>
      <c r="CP489" s="385">
        <f t="shared" si="1122"/>
        <v>400</v>
      </c>
      <c r="CQ489" s="385">
        <f t="shared" si="1123"/>
        <v>160</v>
      </c>
      <c r="CR489" s="385">
        <f t="shared" si="1124"/>
        <v>117</v>
      </c>
      <c r="CS489" s="385">
        <f t="shared" si="1125"/>
        <v>150</v>
      </c>
      <c r="CT489" s="385">
        <f t="shared" si="1126"/>
        <v>179</v>
      </c>
      <c r="CU489" s="385">
        <f t="shared" si="1127"/>
        <v>207</v>
      </c>
      <c r="CV489" s="385">
        <f t="shared" si="1128"/>
        <v>209</v>
      </c>
      <c r="CW489" s="385">
        <f t="shared" si="1129"/>
        <v>157</v>
      </c>
      <c r="CX489" s="386">
        <f t="shared" si="1130"/>
        <v>203</v>
      </c>
      <c r="CY489" s="3"/>
      <c r="CZ489" s="586"/>
      <c r="DA489" s="582"/>
      <c r="DB489" s="391"/>
      <c r="DC489" s="576">
        <v>0</v>
      </c>
      <c r="DD489" s="389">
        <v>0</v>
      </c>
      <c r="DE489" s="390">
        <v>0</v>
      </c>
      <c r="DF489" s="390">
        <v>204</v>
      </c>
      <c r="DG489" s="390">
        <v>152</v>
      </c>
      <c r="DH489" s="390">
        <f t="shared" si="1097"/>
        <v>390</v>
      </c>
      <c r="DI489" s="390"/>
      <c r="DJ489" s="390"/>
      <c r="DK489" s="390"/>
      <c r="DL489" s="390"/>
      <c r="DM489" s="390"/>
      <c r="DN489" s="390"/>
      <c r="DO489" s="390"/>
      <c r="DP489" s="391">
        <f t="shared" si="1098"/>
        <v>746</v>
      </c>
      <c r="DQ489" s="376"/>
      <c r="DR489" s="376"/>
      <c r="DS489" s="385">
        <v>4</v>
      </c>
      <c r="DT489" s="385">
        <v>1</v>
      </c>
      <c r="DU489" s="385">
        <v>2000</v>
      </c>
      <c r="DV489" s="385" t="s">
        <v>2620</v>
      </c>
      <c r="DW489" s="385">
        <v>72</v>
      </c>
      <c r="DX489" s="385" t="s">
        <v>2706</v>
      </c>
      <c r="DY489" s="385">
        <v>0</v>
      </c>
      <c r="DZ489" s="14">
        <v>91677</v>
      </c>
      <c r="EA489" s="426"/>
      <c r="EB489" s="398">
        <v>18</v>
      </c>
      <c r="EC489" s="398" t="s">
        <v>1369</v>
      </c>
      <c r="ED489" s="398" t="s">
        <v>1370</v>
      </c>
      <c r="EF489" s="601">
        <f t="shared" si="1099"/>
        <v>13.2</v>
      </c>
      <c r="EG489" s="597">
        <f t="shared" si="1100"/>
        <v>100</v>
      </c>
      <c r="EI489" s="605">
        <f t="shared" si="1023"/>
        <v>692</v>
      </c>
    </row>
    <row r="490" spans="1:139" s="372" customFormat="1" ht="16.149999999999999" hidden="1" customHeight="1">
      <c r="A490" s="573" t="s">
        <v>1382</v>
      </c>
      <c r="B490" s="530" t="s">
        <v>2295</v>
      </c>
      <c r="C490" s="530" t="s">
        <v>2295</v>
      </c>
      <c r="D490" s="393" t="s">
        <v>2304</v>
      </c>
      <c r="E490" s="537" t="s">
        <v>1079</v>
      </c>
      <c r="F490" s="393"/>
      <c r="G490" s="393" t="s">
        <v>775</v>
      </c>
      <c r="H490" s="393" t="s">
        <v>47</v>
      </c>
      <c r="I490" s="393" t="s">
        <v>2042</v>
      </c>
      <c r="J490" s="393" t="s">
        <v>281</v>
      </c>
      <c r="K490" s="393"/>
      <c r="L490" s="393" t="s">
        <v>47</v>
      </c>
      <c r="M490" s="396">
        <v>45992</v>
      </c>
      <c r="N490" s="392" t="s">
        <v>2133</v>
      </c>
      <c r="O490" s="408">
        <v>3</v>
      </c>
      <c r="P490" s="14">
        <v>75796</v>
      </c>
      <c r="Q490" s="14">
        <v>75796</v>
      </c>
      <c r="R490" s="576">
        <v>0</v>
      </c>
      <c r="S490" s="391">
        <v>200</v>
      </c>
      <c r="T490" s="382">
        <v>137</v>
      </c>
      <c r="U490" s="382">
        <v>102</v>
      </c>
      <c r="V490" s="423">
        <v>0</v>
      </c>
      <c r="W490" s="1882">
        <v>50</v>
      </c>
      <c r="X490" s="382">
        <f t="shared" si="1102"/>
        <v>52</v>
      </c>
      <c r="Y490" s="423">
        <v>37</v>
      </c>
      <c r="Z490" s="1882">
        <v>80</v>
      </c>
      <c r="AA490" s="382">
        <f t="shared" si="1086"/>
        <v>9</v>
      </c>
      <c r="AB490" s="423">
        <v>79</v>
      </c>
      <c r="AC490" s="1882">
        <v>79</v>
      </c>
      <c r="AD490" s="569">
        <v>1.875</v>
      </c>
      <c r="AE490" s="569">
        <v>1.875</v>
      </c>
      <c r="AF490" s="382">
        <f t="shared" si="1104"/>
        <v>97.25</v>
      </c>
      <c r="AG490" s="382">
        <f t="shared" si="1105"/>
        <v>101.25</v>
      </c>
      <c r="AH490" s="382">
        <f t="shared" si="1106"/>
        <v>82</v>
      </c>
      <c r="AI490" s="382">
        <f t="shared" si="1107"/>
        <v>70.5</v>
      </c>
      <c r="AJ490" s="382">
        <f t="shared" si="1108"/>
        <v>89.5</v>
      </c>
      <c r="AK490" s="382">
        <f t="shared" si="1109"/>
        <v>104.5</v>
      </c>
      <c r="AL490" s="382">
        <f t="shared" si="1110"/>
        <v>111.625</v>
      </c>
      <c r="AM490" s="382">
        <f t="shared" si="1111"/>
        <v>125.5</v>
      </c>
      <c r="AN490" s="453">
        <f t="shared" si="1112"/>
        <v>131.125</v>
      </c>
      <c r="AO490" s="457">
        <f t="shared" si="1113"/>
        <v>138</v>
      </c>
      <c r="AP490" s="455">
        <f t="shared" si="1114"/>
        <v>54</v>
      </c>
      <c r="AQ490" s="383">
        <f t="shared" si="1115"/>
        <v>35</v>
      </c>
      <c r="AR490" s="383">
        <f t="shared" si="1116"/>
        <v>43</v>
      </c>
      <c r="AS490" s="383">
        <f t="shared" si="1117"/>
        <v>51</v>
      </c>
      <c r="AT490" s="383">
        <f t="shared" si="1118"/>
        <v>59</v>
      </c>
      <c r="AU490" s="383">
        <f t="shared" si="1119"/>
        <v>59</v>
      </c>
      <c r="AV490" s="383">
        <f t="shared" si="1120"/>
        <v>74</v>
      </c>
      <c r="AW490" s="383">
        <f t="shared" si="1121"/>
        <v>64</v>
      </c>
      <c r="AX490" s="383">
        <f t="shared" si="1087"/>
        <v>218</v>
      </c>
      <c r="AY490" s="383"/>
      <c r="AZ490" s="383">
        <f t="shared" si="1101"/>
        <v>138</v>
      </c>
      <c r="BA490" s="382">
        <f t="shared" si="1088"/>
        <v>9</v>
      </c>
      <c r="BB490" s="423">
        <v>0</v>
      </c>
      <c r="BC490" s="506">
        <f t="shared" si="1081"/>
        <v>50</v>
      </c>
      <c r="BD490" s="382">
        <f t="shared" si="1082"/>
        <v>80</v>
      </c>
      <c r="BE490" s="453">
        <f t="shared" si="1083"/>
        <v>79</v>
      </c>
      <c r="BF490" s="382">
        <f t="shared" si="1089"/>
        <v>-261</v>
      </c>
      <c r="BG490" s="1882">
        <v>50</v>
      </c>
      <c r="BH490" s="1882">
        <v>50</v>
      </c>
      <c r="BI490" s="1882">
        <v>54</v>
      </c>
      <c r="BJ490" s="1882">
        <v>54</v>
      </c>
      <c r="BK490" s="1882">
        <v>32</v>
      </c>
      <c r="BL490" s="1882">
        <v>44</v>
      </c>
      <c r="BM490" s="1882">
        <v>52</v>
      </c>
      <c r="BN490" s="1882">
        <v>60</v>
      </c>
      <c r="BO490" s="1882">
        <v>59</v>
      </c>
      <c r="BP490" s="1882">
        <v>76</v>
      </c>
      <c r="BQ490" s="1882">
        <v>63</v>
      </c>
      <c r="BR490" s="1882">
        <v>67</v>
      </c>
      <c r="BS490" s="1882">
        <v>72</v>
      </c>
      <c r="BT490" s="13"/>
      <c r="BU490" s="384">
        <f t="shared" si="1090"/>
        <v>1.65</v>
      </c>
      <c r="BV490" s="385">
        <f t="shared" si="1091"/>
        <v>0.65</v>
      </c>
      <c r="BW490" s="386">
        <f t="shared" si="1092"/>
        <v>0.11392405063291139</v>
      </c>
      <c r="BX490" s="3"/>
      <c r="BY490" s="387">
        <f t="shared" si="1084"/>
        <v>102</v>
      </c>
      <c r="BZ490" s="382">
        <f t="shared" si="1093"/>
        <v>52</v>
      </c>
      <c r="CA490" s="382">
        <f t="shared" si="1094"/>
        <v>9</v>
      </c>
      <c r="CB490" s="382">
        <f t="shared" si="1095"/>
        <v>9</v>
      </c>
      <c r="CC490" s="382">
        <f t="shared" si="1043"/>
        <v>97</v>
      </c>
      <c r="CD490" s="382">
        <f t="shared" si="1044"/>
        <v>101</v>
      </c>
      <c r="CE490" s="382">
        <f t="shared" si="1045"/>
        <v>82</v>
      </c>
      <c r="CF490" s="382">
        <f t="shared" si="1046"/>
        <v>71</v>
      </c>
      <c r="CG490" s="382">
        <f t="shared" si="1047"/>
        <v>90</v>
      </c>
      <c r="CH490" s="382">
        <f t="shared" si="1048"/>
        <v>105</v>
      </c>
      <c r="CI490" s="382">
        <f t="shared" si="1049"/>
        <v>112</v>
      </c>
      <c r="CJ490" s="382">
        <f t="shared" si="1050"/>
        <v>126</v>
      </c>
      <c r="CK490" s="388">
        <f t="shared" si="1051"/>
        <v>131</v>
      </c>
      <c r="CL490" s="3"/>
      <c r="CM490" s="384">
        <f t="shared" si="1085"/>
        <v>0</v>
      </c>
      <c r="CN490" s="385">
        <f t="shared" si="1096"/>
        <v>37</v>
      </c>
      <c r="CO490" s="385">
        <f t="shared" si="1103"/>
        <v>79</v>
      </c>
      <c r="CP490" s="385">
        <f t="shared" si="1122"/>
        <v>138</v>
      </c>
      <c r="CQ490" s="385">
        <f t="shared" si="1123"/>
        <v>54</v>
      </c>
      <c r="CR490" s="385">
        <f t="shared" si="1124"/>
        <v>35</v>
      </c>
      <c r="CS490" s="385">
        <f t="shared" si="1125"/>
        <v>43</v>
      </c>
      <c r="CT490" s="385">
        <f t="shared" si="1126"/>
        <v>51</v>
      </c>
      <c r="CU490" s="385">
        <f t="shared" si="1127"/>
        <v>59</v>
      </c>
      <c r="CV490" s="385">
        <f t="shared" si="1128"/>
        <v>59</v>
      </c>
      <c r="CW490" s="385">
        <f t="shared" si="1129"/>
        <v>74</v>
      </c>
      <c r="CX490" s="386">
        <f t="shared" si="1130"/>
        <v>64</v>
      </c>
      <c r="CY490" s="3"/>
      <c r="CZ490" s="586"/>
      <c r="DA490" s="582"/>
      <c r="DB490" s="391"/>
      <c r="DC490" s="576">
        <v>0</v>
      </c>
      <c r="DD490" s="389">
        <v>0</v>
      </c>
      <c r="DE490" s="390">
        <v>0</v>
      </c>
      <c r="DF490" s="390">
        <v>15</v>
      </c>
      <c r="DG490" s="390">
        <v>48</v>
      </c>
      <c r="DH490" s="390">
        <f t="shared" si="1097"/>
        <v>137</v>
      </c>
      <c r="DI490" s="390"/>
      <c r="DJ490" s="390"/>
      <c r="DK490" s="390"/>
      <c r="DL490" s="390"/>
      <c r="DM490" s="390"/>
      <c r="DN490" s="390"/>
      <c r="DO490" s="390"/>
      <c r="DP490" s="391">
        <f t="shared" si="1098"/>
        <v>200</v>
      </c>
      <c r="DQ490" s="376"/>
      <c r="DR490" s="376"/>
      <c r="DS490" s="385">
        <v>3</v>
      </c>
      <c r="DT490" s="385">
        <v>1</v>
      </c>
      <c r="DU490" s="385">
        <v>2024</v>
      </c>
      <c r="DV490" s="385" t="s">
        <v>2620</v>
      </c>
      <c r="DW490" s="385">
        <v>72</v>
      </c>
      <c r="DX490" s="385" t="s">
        <v>2706</v>
      </c>
      <c r="DY490" s="385">
        <v>0</v>
      </c>
      <c r="DZ490" s="14">
        <v>75796</v>
      </c>
      <c r="EA490" s="426"/>
      <c r="EB490" s="398">
        <v>17</v>
      </c>
      <c r="EC490" s="398" t="s">
        <v>1369</v>
      </c>
      <c r="ED490" s="398" t="s">
        <v>1370</v>
      </c>
      <c r="EF490" s="601">
        <f t="shared" si="1099"/>
        <v>61.2</v>
      </c>
      <c r="EG490" s="597">
        <f t="shared" si="1100"/>
        <v>50</v>
      </c>
      <c r="EI490" s="605">
        <f t="shared" ref="EI490:EI553" si="1131">T490+U490+V490+Y490+AB490+BB490</f>
        <v>355</v>
      </c>
    </row>
    <row r="491" spans="1:139" s="372" customFormat="1" ht="16.149999999999999" hidden="1" customHeight="1">
      <c r="A491" s="573" t="s">
        <v>1382</v>
      </c>
      <c r="B491" s="530" t="s">
        <v>2298</v>
      </c>
      <c r="C491" s="530" t="s">
        <v>2298</v>
      </c>
      <c r="D491" s="393" t="s">
        <v>2304</v>
      </c>
      <c r="E491" s="1908" t="s">
        <v>355</v>
      </c>
      <c r="F491" s="393"/>
      <c r="G491" s="395" t="s">
        <v>2560</v>
      </c>
      <c r="H491" s="393" t="s">
        <v>47</v>
      </c>
      <c r="I491" s="393" t="s">
        <v>2042</v>
      </c>
      <c r="J491" s="393" t="s">
        <v>281</v>
      </c>
      <c r="K491" s="393"/>
      <c r="L491" s="393" t="s">
        <v>47</v>
      </c>
      <c r="M491" s="396">
        <v>45992</v>
      </c>
      <c r="N491" s="392" t="s">
        <v>2133</v>
      </c>
      <c r="O491" s="408">
        <v>3</v>
      </c>
      <c r="P491" s="14">
        <v>84155</v>
      </c>
      <c r="Q491" s="14">
        <v>84155</v>
      </c>
      <c r="R491" s="576">
        <v>0</v>
      </c>
      <c r="S491" s="391">
        <v>270</v>
      </c>
      <c r="T491" s="382">
        <v>150</v>
      </c>
      <c r="U491" s="382">
        <v>0</v>
      </c>
      <c r="V491" s="423">
        <v>57</v>
      </c>
      <c r="W491" s="1882">
        <v>57</v>
      </c>
      <c r="X491" s="382">
        <f t="shared" si="1102"/>
        <v>0</v>
      </c>
      <c r="Y491" s="423">
        <v>514</v>
      </c>
      <c r="Z491" s="1882">
        <v>350</v>
      </c>
      <c r="AA491" s="382">
        <f t="shared" si="1086"/>
        <v>164</v>
      </c>
      <c r="AB491" s="423">
        <v>0</v>
      </c>
      <c r="AC491" s="1882">
        <v>164</v>
      </c>
      <c r="AD491" s="569">
        <v>1.875</v>
      </c>
      <c r="AE491" s="569">
        <v>1.875</v>
      </c>
      <c r="AF491" s="382">
        <f t="shared" si="1104"/>
        <v>308.75</v>
      </c>
      <c r="AG491" s="382">
        <f t="shared" si="1105"/>
        <v>318.75</v>
      </c>
      <c r="AH491" s="382">
        <f t="shared" si="1106"/>
        <v>201.5</v>
      </c>
      <c r="AI491" s="382">
        <f t="shared" si="1107"/>
        <v>79.75</v>
      </c>
      <c r="AJ491" s="382">
        <f t="shared" si="1108"/>
        <v>101.625</v>
      </c>
      <c r="AK491" s="382">
        <f t="shared" si="1109"/>
        <v>118.5</v>
      </c>
      <c r="AL491" s="382">
        <f t="shared" si="1110"/>
        <v>126.625</v>
      </c>
      <c r="AM491" s="382">
        <f t="shared" si="1111"/>
        <v>198.25</v>
      </c>
      <c r="AN491" s="453">
        <f t="shared" si="1112"/>
        <v>208.625</v>
      </c>
      <c r="AO491" s="457">
        <f t="shared" si="1113"/>
        <v>469</v>
      </c>
      <c r="AP491" s="455">
        <f t="shared" si="1114"/>
        <v>170</v>
      </c>
      <c r="AQ491" s="383">
        <f t="shared" si="1115"/>
        <v>53</v>
      </c>
      <c r="AR491" s="383">
        <f t="shared" si="1116"/>
        <v>48</v>
      </c>
      <c r="AS491" s="383">
        <f t="shared" si="1117"/>
        <v>58</v>
      </c>
      <c r="AT491" s="383">
        <f t="shared" si="1118"/>
        <v>67</v>
      </c>
      <c r="AU491" s="383">
        <f t="shared" si="1119"/>
        <v>67</v>
      </c>
      <c r="AV491" s="383">
        <f t="shared" si="1120"/>
        <v>139</v>
      </c>
      <c r="AW491" s="383">
        <f t="shared" si="1121"/>
        <v>78</v>
      </c>
      <c r="AX491" s="383">
        <f t="shared" si="1087"/>
        <v>571</v>
      </c>
      <c r="AY491" s="383"/>
      <c r="AZ491" s="383">
        <f t="shared" si="1101"/>
        <v>469</v>
      </c>
      <c r="BA491" s="382">
        <f t="shared" si="1088"/>
        <v>0</v>
      </c>
      <c r="BB491" s="423">
        <v>0</v>
      </c>
      <c r="BC491" s="506">
        <f t="shared" si="1081"/>
        <v>57</v>
      </c>
      <c r="BD491" s="382">
        <f t="shared" si="1082"/>
        <v>350</v>
      </c>
      <c r="BE491" s="453">
        <f t="shared" si="1083"/>
        <v>164</v>
      </c>
      <c r="BF491" s="382">
        <f t="shared" si="1089"/>
        <v>-1061</v>
      </c>
      <c r="BG491" s="1882">
        <v>160</v>
      </c>
      <c r="BH491" s="1882">
        <v>160</v>
      </c>
      <c r="BI491" s="1882">
        <v>170</v>
      </c>
      <c r="BJ491" s="1882">
        <v>170</v>
      </c>
      <c r="BK491" s="1882">
        <v>36</v>
      </c>
      <c r="BL491" s="1882">
        <v>50</v>
      </c>
      <c r="BM491" s="1882">
        <v>59</v>
      </c>
      <c r="BN491" s="1882">
        <v>68</v>
      </c>
      <c r="BO491" s="1882">
        <v>67</v>
      </c>
      <c r="BP491" s="1882">
        <v>150</v>
      </c>
      <c r="BQ491" s="1882">
        <v>67</v>
      </c>
      <c r="BR491" s="1882">
        <v>72</v>
      </c>
      <c r="BS491" s="1882">
        <v>77</v>
      </c>
      <c r="BT491" s="13"/>
      <c r="BU491" s="384">
        <f t="shared" si="1090"/>
        <v>0</v>
      </c>
      <c r="BV491" s="385">
        <f t="shared" si="1091"/>
        <v>0</v>
      </c>
      <c r="BW491" s="386">
        <f t="shared" si="1092"/>
        <v>1</v>
      </c>
      <c r="BX491" s="3"/>
      <c r="BY491" s="387">
        <f t="shared" si="1084"/>
        <v>0</v>
      </c>
      <c r="BZ491" s="382">
        <f t="shared" si="1093"/>
        <v>0</v>
      </c>
      <c r="CA491" s="382">
        <f t="shared" si="1094"/>
        <v>164</v>
      </c>
      <c r="CB491" s="382">
        <f t="shared" si="1095"/>
        <v>0</v>
      </c>
      <c r="CC491" s="382">
        <f t="shared" si="1043"/>
        <v>309</v>
      </c>
      <c r="CD491" s="382">
        <f t="shared" si="1044"/>
        <v>319</v>
      </c>
      <c r="CE491" s="382">
        <f t="shared" si="1045"/>
        <v>202</v>
      </c>
      <c r="CF491" s="382">
        <f t="shared" si="1046"/>
        <v>80</v>
      </c>
      <c r="CG491" s="382">
        <f t="shared" si="1047"/>
        <v>102</v>
      </c>
      <c r="CH491" s="382">
        <f t="shared" si="1048"/>
        <v>119</v>
      </c>
      <c r="CI491" s="382">
        <f t="shared" si="1049"/>
        <v>127</v>
      </c>
      <c r="CJ491" s="382">
        <f t="shared" si="1050"/>
        <v>198</v>
      </c>
      <c r="CK491" s="388">
        <f t="shared" si="1051"/>
        <v>209</v>
      </c>
      <c r="CL491" s="3"/>
      <c r="CM491" s="384">
        <f t="shared" si="1085"/>
        <v>57</v>
      </c>
      <c r="CN491" s="385">
        <f t="shared" si="1096"/>
        <v>514</v>
      </c>
      <c r="CO491" s="385">
        <f t="shared" si="1103"/>
        <v>0</v>
      </c>
      <c r="CP491" s="385">
        <f t="shared" si="1122"/>
        <v>469</v>
      </c>
      <c r="CQ491" s="385">
        <f t="shared" si="1123"/>
        <v>170</v>
      </c>
      <c r="CR491" s="385">
        <f t="shared" si="1124"/>
        <v>53</v>
      </c>
      <c r="CS491" s="385">
        <f t="shared" si="1125"/>
        <v>48</v>
      </c>
      <c r="CT491" s="385">
        <f t="shared" si="1126"/>
        <v>58</v>
      </c>
      <c r="CU491" s="385">
        <f t="shared" si="1127"/>
        <v>67</v>
      </c>
      <c r="CV491" s="385">
        <f t="shared" si="1128"/>
        <v>67</v>
      </c>
      <c r="CW491" s="385">
        <f t="shared" si="1129"/>
        <v>139</v>
      </c>
      <c r="CX491" s="386">
        <f t="shared" si="1130"/>
        <v>78</v>
      </c>
      <c r="CY491" s="3"/>
      <c r="CZ491" s="586"/>
      <c r="DA491" s="582"/>
      <c r="DB491" s="391"/>
      <c r="DC491" s="576">
        <v>0</v>
      </c>
      <c r="DD491" s="389">
        <v>0</v>
      </c>
      <c r="DE491" s="390">
        <v>0</v>
      </c>
      <c r="DF491" s="390">
        <v>2</v>
      </c>
      <c r="DG491" s="390">
        <v>118</v>
      </c>
      <c r="DH491" s="390">
        <f t="shared" si="1097"/>
        <v>150</v>
      </c>
      <c r="DI491" s="390"/>
      <c r="DJ491" s="390"/>
      <c r="DK491" s="390"/>
      <c r="DL491" s="390"/>
      <c r="DM491" s="390"/>
      <c r="DN491" s="390"/>
      <c r="DO491" s="390"/>
      <c r="DP491" s="391">
        <f t="shared" si="1098"/>
        <v>270</v>
      </c>
      <c r="DQ491" s="376"/>
      <c r="DR491" s="376"/>
      <c r="DS491" s="385">
        <v>3</v>
      </c>
      <c r="DT491" s="385">
        <v>1</v>
      </c>
      <c r="DU491" s="385">
        <v>2020</v>
      </c>
      <c r="DV491" s="385" t="s">
        <v>2620</v>
      </c>
      <c r="DW491" s="385">
        <v>72</v>
      </c>
      <c r="DX491" s="385" t="s">
        <v>2706</v>
      </c>
      <c r="DY491" s="385">
        <v>0</v>
      </c>
      <c r="DZ491" s="14">
        <v>84155</v>
      </c>
      <c r="EA491" s="426"/>
      <c r="EB491" s="398">
        <v>18</v>
      </c>
      <c r="EC491" s="398" t="s">
        <v>1369</v>
      </c>
      <c r="ED491" s="398" t="s">
        <v>1370</v>
      </c>
      <c r="EF491" s="601">
        <f t="shared" si="1099"/>
        <v>0</v>
      </c>
      <c r="EG491" s="597">
        <f t="shared" si="1100"/>
        <v>57</v>
      </c>
      <c r="EI491" s="605">
        <f t="shared" si="1131"/>
        <v>721</v>
      </c>
    </row>
    <row r="492" spans="1:139" s="372" customFormat="1" ht="16.149999999999999" hidden="1" customHeight="1">
      <c r="A492" s="573" t="s">
        <v>1382</v>
      </c>
      <c r="B492" s="571" t="s">
        <v>2074</v>
      </c>
      <c r="C492" s="530" t="s">
        <v>2074</v>
      </c>
      <c r="D492" s="572" t="s">
        <v>2304</v>
      </c>
      <c r="E492" s="1907" t="s">
        <v>678</v>
      </c>
      <c r="F492" s="393"/>
      <c r="G492" s="393" t="s">
        <v>1096</v>
      </c>
      <c r="H492" s="393" t="s">
        <v>47</v>
      </c>
      <c r="I492" s="393" t="s">
        <v>2042</v>
      </c>
      <c r="J492" s="393" t="s">
        <v>281</v>
      </c>
      <c r="K492" s="393"/>
      <c r="L492" s="393" t="s">
        <v>47</v>
      </c>
      <c r="M492" s="396">
        <v>45992</v>
      </c>
      <c r="N492" s="392" t="s">
        <v>2133</v>
      </c>
      <c r="O492" s="408">
        <v>3</v>
      </c>
      <c r="P492" s="14">
        <v>110233</v>
      </c>
      <c r="Q492" s="14">
        <v>110233</v>
      </c>
      <c r="R492" s="576">
        <v>0</v>
      </c>
      <c r="S492" s="391">
        <v>272</v>
      </c>
      <c r="T492" s="382">
        <v>76</v>
      </c>
      <c r="U492" s="382">
        <v>0</v>
      </c>
      <c r="V492" s="423">
        <v>220</v>
      </c>
      <c r="W492" s="1882">
        <v>220</v>
      </c>
      <c r="X492" s="382">
        <f t="shared" si="1102"/>
        <v>0</v>
      </c>
      <c r="Y492" s="423">
        <v>510</v>
      </c>
      <c r="Z492" s="1882">
        <v>400</v>
      </c>
      <c r="AA492" s="382">
        <f t="shared" si="1086"/>
        <v>110</v>
      </c>
      <c r="AB492" s="423">
        <v>102</v>
      </c>
      <c r="AC492" s="1882">
        <v>212</v>
      </c>
      <c r="AD492" s="569">
        <v>1.875</v>
      </c>
      <c r="AE492" s="569">
        <v>1.875</v>
      </c>
      <c r="AF492" s="382">
        <f t="shared" si="1104"/>
        <v>370</v>
      </c>
      <c r="AG492" s="382">
        <f t="shared" si="1105"/>
        <v>300</v>
      </c>
      <c r="AH492" s="382">
        <f t="shared" si="1106"/>
        <v>204.625</v>
      </c>
      <c r="AI492" s="382">
        <f t="shared" si="1107"/>
        <v>114</v>
      </c>
      <c r="AJ492" s="382">
        <f t="shared" si="1108"/>
        <v>146.375</v>
      </c>
      <c r="AK492" s="382">
        <f t="shared" si="1109"/>
        <v>170.75</v>
      </c>
      <c r="AL492" s="382">
        <f t="shared" si="1110"/>
        <v>182.875</v>
      </c>
      <c r="AM492" s="382">
        <f t="shared" si="1111"/>
        <v>205.5</v>
      </c>
      <c r="AN492" s="453">
        <f t="shared" si="1112"/>
        <v>211.5</v>
      </c>
      <c r="AO492" s="457">
        <f t="shared" si="1113"/>
        <v>600</v>
      </c>
      <c r="AP492" s="455">
        <f t="shared" si="1114"/>
        <v>160</v>
      </c>
      <c r="AQ492" s="383">
        <f t="shared" si="1115"/>
        <v>65</v>
      </c>
      <c r="AR492" s="383">
        <f t="shared" si="1116"/>
        <v>69</v>
      </c>
      <c r="AS492" s="383">
        <f t="shared" si="1117"/>
        <v>83</v>
      </c>
      <c r="AT492" s="383">
        <f t="shared" si="1118"/>
        <v>97</v>
      </c>
      <c r="AU492" s="383">
        <f t="shared" si="1119"/>
        <v>97</v>
      </c>
      <c r="AV492" s="383">
        <f t="shared" si="1120"/>
        <v>121</v>
      </c>
      <c r="AW492" s="383">
        <f t="shared" si="1121"/>
        <v>103</v>
      </c>
      <c r="AX492" s="383">
        <f t="shared" si="1087"/>
        <v>832</v>
      </c>
      <c r="AY492" s="383"/>
      <c r="AZ492" s="383">
        <f t="shared" si="1101"/>
        <v>600</v>
      </c>
      <c r="BA492" s="382">
        <f t="shared" si="1088"/>
        <v>0</v>
      </c>
      <c r="BB492" s="423">
        <v>0</v>
      </c>
      <c r="BC492" s="506">
        <f t="shared" si="1081"/>
        <v>220</v>
      </c>
      <c r="BD492" s="382">
        <f t="shared" si="1082"/>
        <v>400</v>
      </c>
      <c r="BE492" s="453">
        <f t="shared" si="1083"/>
        <v>212</v>
      </c>
      <c r="BF492" s="382">
        <f t="shared" si="1089"/>
        <v>-1452</v>
      </c>
      <c r="BG492" s="1882">
        <v>230</v>
      </c>
      <c r="BH492" s="1882">
        <v>230</v>
      </c>
      <c r="BI492" s="1882">
        <v>160</v>
      </c>
      <c r="BJ492" s="1882">
        <v>160</v>
      </c>
      <c r="BK492" s="1882">
        <v>51</v>
      </c>
      <c r="BL492" s="1882">
        <v>72</v>
      </c>
      <c r="BM492" s="1882">
        <v>85</v>
      </c>
      <c r="BN492" s="1882">
        <v>98</v>
      </c>
      <c r="BO492" s="1882">
        <v>97</v>
      </c>
      <c r="BP492" s="1882">
        <v>124</v>
      </c>
      <c r="BQ492" s="1882">
        <v>100</v>
      </c>
      <c r="BR492" s="1882">
        <v>107</v>
      </c>
      <c r="BS492" s="1882">
        <v>114</v>
      </c>
      <c r="BT492" s="13"/>
      <c r="BU492" s="384">
        <f t="shared" si="1090"/>
        <v>0</v>
      </c>
      <c r="BV492" s="385">
        <f t="shared" si="1091"/>
        <v>0</v>
      </c>
      <c r="BW492" s="386">
        <f t="shared" si="1092"/>
        <v>0.51886792452830188</v>
      </c>
      <c r="BX492" s="3"/>
      <c r="BY492" s="387">
        <f t="shared" si="1084"/>
        <v>0</v>
      </c>
      <c r="BZ492" s="382">
        <f t="shared" si="1093"/>
        <v>0</v>
      </c>
      <c r="CA492" s="382">
        <f t="shared" si="1094"/>
        <v>110</v>
      </c>
      <c r="CB492" s="382">
        <f t="shared" si="1095"/>
        <v>0</v>
      </c>
      <c r="CC492" s="382">
        <f t="shared" si="1043"/>
        <v>370</v>
      </c>
      <c r="CD492" s="382">
        <f t="shared" si="1044"/>
        <v>300</v>
      </c>
      <c r="CE492" s="382">
        <f t="shared" si="1045"/>
        <v>205</v>
      </c>
      <c r="CF492" s="382">
        <f t="shared" si="1046"/>
        <v>114</v>
      </c>
      <c r="CG492" s="382">
        <f t="shared" si="1047"/>
        <v>146</v>
      </c>
      <c r="CH492" s="382">
        <f t="shared" si="1048"/>
        <v>171</v>
      </c>
      <c r="CI492" s="382">
        <f t="shared" si="1049"/>
        <v>183</v>
      </c>
      <c r="CJ492" s="382">
        <f t="shared" si="1050"/>
        <v>206</v>
      </c>
      <c r="CK492" s="388">
        <f t="shared" si="1051"/>
        <v>212</v>
      </c>
      <c r="CL492" s="3"/>
      <c r="CM492" s="384">
        <f t="shared" si="1085"/>
        <v>220</v>
      </c>
      <c r="CN492" s="385">
        <f t="shared" si="1096"/>
        <v>510</v>
      </c>
      <c r="CO492" s="385">
        <f t="shared" si="1103"/>
        <v>102</v>
      </c>
      <c r="CP492" s="385">
        <f t="shared" si="1122"/>
        <v>600</v>
      </c>
      <c r="CQ492" s="385">
        <f t="shared" si="1123"/>
        <v>160</v>
      </c>
      <c r="CR492" s="385">
        <f t="shared" si="1124"/>
        <v>65</v>
      </c>
      <c r="CS492" s="385">
        <f t="shared" si="1125"/>
        <v>69</v>
      </c>
      <c r="CT492" s="385">
        <f t="shared" si="1126"/>
        <v>83</v>
      </c>
      <c r="CU492" s="385">
        <f t="shared" si="1127"/>
        <v>97</v>
      </c>
      <c r="CV492" s="385">
        <f t="shared" si="1128"/>
        <v>97</v>
      </c>
      <c r="CW492" s="385">
        <f t="shared" si="1129"/>
        <v>121</v>
      </c>
      <c r="CX492" s="386">
        <f t="shared" si="1130"/>
        <v>103</v>
      </c>
      <c r="CY492" s="3"/>
      <c r="CZ492" s="586"/>
      <c r="DA492" s="582"/>
      <c r="DB492" s="391"/>
      <c r="DC492" s="576">
        <v>0</v>
      </c>
      <c r="DD492" s="389">
        <v>0</v>
      </c>
      <c r="DE492" s="390">
        <v>0</v>
      </c>
      <c r="DF492" s="390">
        <v>138</v>
      </c>
      <c r="DG492" s="390">
        <v>58</v>
      </c>
      <c r="DH492" s="390">
        <f t="shared" si="1097"/>
        <v>76</v>
      </c>
      <c r="DI492" s="390"/>
      <c r="DJ492" s="390"/>
      <c r="DK492" s="390"/>
      <c r="DL492" s="390"/>
      <c r="DM492" s="390"/>
      <c r="DN492" s="390"/>
      <c r="DO492" s="390"/>
      <c r="DP492" s="391">
        <f t="shared" si="1098"/>
        <v>272</v>
      </c>
      <c r="DQ492" s="376"/>
      <c r="DR492" s="376"/>
      <c r="DS492" s="385">
        <v>4</v>
      </c>
      <c r="DT492" s="385">
        <v>1</v>
      </c>
      <c r="DU492" s="385">
        <v>2009</v>
      </c>
      <c r="DV492" s="385" t="s">
        <v>2620</v>
      </c>
      <c r="DW492" s="385">
        <v>72</v>
      </c>
      <c r="DX492" s="385" t="s">
        <v>2706</v>
      </c>
      <c r="DY492" s="385">
        <v>0</v>
      </c>
      <c r="DZ492" s="14">
        <v>110233</v>
      </c>
      <c r="EA492" s="426"/>
      <c r="EB492" s="398">
        <v>19</v>
      </c>
      <c r="EC492" s="398" t="s">
        <v>1369</v>
      </c>
      <c r="ED492" s="398" t="s">
        <v>1370</v>
      </c>
      <c r="EF492" s="601">
        <f t="shared" si="1099"/>
        <v>0</v>
      </c>
      <c r="EG492" s="597">
        <f t="shared" si="1100"/>
        <v>220</v>
      </c>
      <c r="EI492" s="605">
        <f t="shared" si="1131"/>
        <v>908</v>
      </c>
    </row>
    <row r="493" spans="1:139" s="372" customFormat="1" ht="16.149999999999999" hidden="1" customHeight="1">
      <c r="A493" s="573" t="s">
        <v>1382</v>
      </c>
      <c r="B493" s="530" t="s">
        <v>2075</v>
      </c>
      <c r="C493" s="530" t="s">
        <v>2075</v>
      </c>
      <c r="D493" s="393" t="s">
        <v>2304</v>
      </c>
      <c r="E493" s="1905" t="s">
        <v>60</v>
      </c>
      <c r="F493" s="393"/>
      <c r="G493" s="393" t="s">
        <v>763</v>
      </c>
      <c r="H493" s="393" t="s">
        <v>47</v>
      </c>
      <c r="I493" s="393" t="s">
        <v>2042</v>
      </c>
      <c r="J493" s="393" t="s">
        <v>281</v>
      </c>
      <c r="K493" s="393"/>
      <c r="L493" s="393" t="s">
        <v>47</v>
      </c>
      <c r="M493" s="396">
        <v>45992</v>
      </c>
      <c r="N493" s="392" t="s">
        <v>2133</v>
      </c>
      <c r="O493" s="408">
        <v>3</v>
      </c>
      <c r="P493" s="14">
        <v>114847</v>
      </c>
      <c r="Q493" s="14">
        <v>114847</v>
      </c>
      <c r="R493" s="576">
        <v>0</v>
      </c>
      <c r="S493" s="391">
        <v>204</v>
      </c>
      <c r="T493" s="382">
        <v>0</v>
      </c>
      <c r="U493" s="382">
        <v>1</v>
      </c>
      <c r="V493" s="423">
        <v>156</v>
      </c>
      <c r="W493" s="1882">
        <v>157</v>
      </c>
      <c r="X493" s="382">
        <f t="shared" si="1102"/>
        <v>0</v>
      </c>
      <c r="Y493" s="423">
        <v>755</v>
      </c>
      <c r="Z493" s="1882">
        <v>600</v>
      </c>
      <c r="AA493" s="382">
        <f t="shared" si="1086"/>
        <v>155</v>
      </c>
      <c r="AB493" s="423">
        <v>0</v>
      </c>
      <c r="AC493" s="1882">
        <v>155</v>
      </c>
      <c r="AD493" s="569">
        <v>1.875</v>
      </c>
      <c r="AE493" s="569">
        <v>1.875</v>
      </c>
      <c r="AF493" s="382">
        <f t="shared" si="1104"/>
        <v>480</v>
      </c>
      <c r="AG493" s="382">
        <f t="shared" si="1105"/>
        <v>300</v>
      </c>
      <c r="AH493" s="382">
        <f t="shared" si="1106"/>
        <v>188</v>
      </c>
      <c r="AI493" s="382">
        <f t="shared" si="1107"/>
        <v>70.5</v>
      </c>
      <c r="AJ493" s="382">
        <f t="shared" si="1108"/>
        <v>89.5</v>
      </c>
      <c r="AK493" s="382">
        <f t="shared" si="1109"/>
        <v>104.5</v>
      </c>
      <c r="AL493" s="382">
        <f t="shared" si="1110"/>
        <v>111.625</v>
      </c>
      <c r="AM493" s="382">
        <f t="shared" si="1111"/>
        <v>190.25</v>
      </c>
      <c r="AN493" s="453">
        <f t="shared" si="1112"/>
        <v>201.625</v>
      </c>
      <c r="AO493" s="457">
        <f t="shared" si="1113"/>
        <v>820</v>
      </c>
      <c r="AP493" s="455">
        <f t="shared" si="1114"/>
        <v>160</v>
      </c>
      <c r="AQ493" s="383">
        <f t="shared" si="1115"/>
        <v>48</v>
      </c>
      <c r="AR493" s="383">
        <f t="shared" si="1116"/>
        <v>43</v>
      </c>
      <c r="AS493" s="383">
        <f t="shared" si="1117"/>
        <v>51</v>
      </c>
      <c r="AT493" s="383">
        <f t="shared" si="1118"/>
        <v>59</v>
      </c>
      <c r="AU493" s="383">
        <f t="shared" si="1119"/>
        <v>59</v>
      </c>
      <c r="AV493" s="383">
        <f t="shared" si="1120"/>
        <v>138</v>
      </c>
      <c r="AW493" s="383">
        <f t="shared" si="1121"/>
        <v>71</v>
      </c>
      <c r="AX493" s="383">
        <f t="shared" si="1087"/>
        <v>912</v>
      </c>
      <c r="AY493" s="383"/>
      <c r="AZ493" s="383">
        <f t="shared" si="1101"/>
        <v>820</v>
      </c>
      <c r="BA493" s="382">
        <f t="shared" si="1088"/>
        <v>0</v>
      </c>
      <c r="BB493" s="423">
        <v>0</v>
      </c>
      <c r="BC493" s="506">
        <f t="shared" si="1081"/>
        <v>157</v>
      </c>
      <c r="BD493" s="382">
        <f t="shared" si="1082"/>
        <v>600</v>
      </c>
      <c r="BE493" s="453">
        <f t="shared" si="1083"/>
        <v>155</v>
      </c>
      <c r="BF493" s="382">
        <f t="shared" si="1089"/>
        <v>-1751</v>
      </c>
      <c r="BG493" s="1882">
        <v>340</v>
      </c>
      <c r="BH493" s="1882">
        <v>340</v>
      </c>
      <c r="BI493" s="1882">
        <v>160</v>
      </c>
      <c r="BJ493" s="1882">
        <v>160</v>
      </c>
      <c r="BK493" s="1882">
        <v>32</v>
      </c>
      <c r="BL493" s="1882">
        <v>44</v>
      </c>
      <c r="BM493" s="1882">
        <v>52</v>
      </c>
      <c r="BN493" s="1882">
        <v>60</v>
      </c>
      <c r="BO493" s="1882">
        <v>59</v>
      </c>
      <c r="BP493" s="1882">
        <v>150</v>
      </c>
      <c r="BQ493" s="1882">
        <v>59</v>
      </c>
      <c r="BR493" s="1882">
        <v>63</v>
      </c>
      <c r="BS493" s="1882">
        <v>67</v>
      </c>
      <c r="BT493" s="13"/>
      <c r="BU493" s="384">
        <f t="shared" si="1090"/>
        <v>6.369426751592357E-3</v>
      </c>
      <c r="BV493" s="385">
        <f t="shared" si="1091"/>
        <v>0</v>
      </c>
      <c r="BW493" s="386">
        <f t="shared" si="1092"/>
        <v>1</v>
      </c>
      <c r="BX493" s="3"/>
      <c r="BY493" s="387">
        <f t="shared" si="1084"/>
        <v>1</v>
      </c>
      <c r="BZ493" s="382">
        <f t="shared" si="1093"/>
        <v>0</v>
      </c>
      <c r="CA493" s="382">
        <f t="shared" si="1094"/>
        <v>155</v>
      </c>
      <c r="CB493" s="382">
        <f t="shared" si="1095"/>
        <v>0</v>
      </c>
      <c r="CC493" s="382">
        <f t="shared" si="1043"/>
        <v>480</v>
      </c>
      <c r="CD493" s="382">
        <f t="shared" si="1044"/>
        <v>300</v>
      </c>
      <c r="CE493" s="382">
        <f t="shared" si="1045"/>
        <v>188</v>
      </c>
      <c r="CF493" s="382">
        <f t="shared" si="1046"/>
        <v>71</v>
      </c>
      <c r="CG493" s="382">
        <f t="shared" si="1047"/>
        <v>90</v>
      </c>
      <c r="CH493" s="382">
        <f t="shared" si="1048"/>
        <v>105</v>
      </c>
      <c r="CI493" s="382">
        <f t="shared" si="1049"/>
        <v>112</v>
      </c>
      <c r="CJ493" s="382">
        <f t="shared" si="1050"/>
        <v>190</v>
      </c>
      <c r="CK493" s="388">
        <f t="shared" si="1051"/>
        <v>202</v>
      </c>
      <c r="CL493" s="3"/>
      <c r="CM493" s="384">
        <f t="shared" si="1085"/>
        <v>156</v>
      </c>
      <c r="CN493" s="385">
        <f t="shared" si="1096"/>
        <v>755</v>
      </c>
      <c r="CO493" s="385">
        <f t="shared" si="1103"/>
        <v>0</v>
      </c>
      <c r="CP493" s="385">
        <f t="shared" si="1122"/>
        <v>820</v>
      </c>
      <c r="CQ493" s="385">
        <f t="shared" si="1123"/>
        <v>160</v>
      </c>
      <c r="CR493" s="385">
        <f t="shared" si="1124"/>
        <v>48</v>
      </c>
      <c r="CS493" s="385">
        <f t="shared" si="1125"/>
        <v>43</v>
      </c>
      <c r="CT493" s="385">
        <f t="shared" si="1126"/>
        <v>51</v>
      </c>
      <c r="CU493" s="385">
        <f t="shared" si="1127"/>
        <v>59</v>
      </c>
      <c r="CV493" s="385">
        <f t="shared" si="1128"/>
        <v>59</v>
      </c>
      <c r="CW493" s="385">
        <f t="shared" si="1129"/>
        <v>138</v>
      </c>
      <c r="CX493" s="386">
        <f t="shared" si="1130"/>
        <v>71</v>
      </c>
      <c r="CY493" s="3"/>
      <c r="CZ493" s="586"/>
      <c r="DA493" s="582"/>
      <c r="DB493" s="391"/>
      <c r="DC493" s="576">
        <v>0</v>
      </c>
      <c r="DD493" s="389">
        <v>0</v>
      </c>
      <c r="DE493" s="390">
        <v>0</v>
      </c>
      <c r="DF493" s="390">
        <v>116</v>
      </c>
      <c r="DG493" s="390">
        <v>88</v>
      </c>
      <c r="DH493" s="390">
        <f t="shared" si="1097"/>
        <v>0</v>
      </c>
      <c r="DI493" s="390"/>
      <c r="DJ493" s="390"/>
      <c r="DK493" s="390"/>
      <c r="DL493" s="390"/>
      <c r="DM493" s="390"/>
      <c r="DN493" s="390"/>
      <c r="DO493" s="390"/>
      <c r="DP493" s="391">
        <f t="shared" si="1098"/>
        <v>204</v>
      </c>
      <c r="DQ493" s="376"/>
      <c r="DR493" s="376"/>
      <c r="DS493" s="385">
        <v>4</v>
      </c>
      <c r="DT493" s="385">
        <v>1</v>
      </c>
      <c r="DU493" s="385">
        <v>2012</v>
      </c>
      <c r="DV493" s="385" t="s">
        <v>2620</v>
      </c>
      <c r="DW493" s="385">
        <v>72</v>
      </c>
      <c r="DX493" s="385" t="s">
        <v>2706</v>
      </c>
      <c r="DY493" s="385">
        <v>0</v>
      </c>
      <c r="DZ493" s="14">
        <v>114847</v>
      </c>
      <c r="EA493" s="426"/>
      <c r="EB493" s="398">
        <v>20</v>
      </c>
      <c r="EC493" s="398" t="s">
        <v>1369</v>
      </c>
      <c r="ED493" s="398" t="s">
        <v>1370</v>
      </c>
      <c r="EF493" s="601">
        <f t="shared" si="1099"/>
        <v>0.19108280254777071</v>
      </c>
      <c r="EG493" s="597">
        <f t="shared" si="1100"/>
        <v>157</v>
      </c>
      <c r="EI493" s="605">
        <f t="shared" si="1131"/>
        <v>912</v>
      </c>
    </row>
    <row r="494" spans="1:139" s="372" customFormat="1" ht="16.149999999999999" hidden="1" customHeight="1">
      <c r="A494" s="573" t="s">
        <v>1382</v>
      </c>
      <c r="B494" s="530" t="s">
        <v>2297</v>
      </c>
      <c r="C494" s="530" t="s">
        <v>2297</v>
      </c>
      <c r="D494" s="393" t="s">
        <v>2304</v>
      </c>
      <c r="E494" s="537" t="s">
        <v>1086</v>
      </c>
      <c r="F494" s="393"/>
      <c r="G494" s="393" t="s">
        <v>763</v>
      </c>
      <c r="H494" s="393" t="s">
        <v>47</v>
      </c>
      <c r="I494" s="393" t="s">
        <v>2042</v>
      </c>
      <c r="J494" s="393" t="s">
        <v>281</v>
      </c>
      <c r="K494" s="393"/>
      <c r="L494" s="393" t="s">
        <v>47</v>
      </c>
      <c r="M494" s="396">
        <v>45992</v>
      </c>
      <c r="N494" s="392" t="s">
        <v>2133</v>
      </c>
      <c r="O494" s="408">
        <v>3</v>
      </c>
      <c r="P494" s="14">
        <v>80376</v>
      </c>
      <c r="Q494" s="14">
        <v>80376</v>
      </c>
      <c r="R494" s="576">
        <v>0</v>
      </c>
      <c r="S494" s="391">
        <v>127</v>
      </c>
      <c r="T494" s="382">
        <v>27</v>
      </c>
      <c r="U494" s="382">
        <v>1</v>
      </c>
      <c r="V494" s="423">
        <v>158</v>
      </c>
      <c r="W494" s="1882">
        <v>120</v>
      </c>
      <c r="X494" s="382">
        <f t="shared" si="1102"/>
        <v>39</v>
      </c>
      <c r="Y494" s="423">
        <v>50</v>
      </c>
      <c r="Z494" s="1882">
        <v>89</v>
      </c>
      <c r="AA494" s="382">
        <f t="shared" si="1086"/>
        <v>0</v>
      </c>
      <c r="AB494" s="423">
        <v>138</v>
      </c>
      <c r="AC494" s="1882">
        <v>138</v>
      </c>
      <c r="AD494" s="569">
        <v>1.875</v>
      </c>
      <c r="AE494" s="569">
        <v>1.875</v>
      </c>
      <c r="AF494" s="382">
        <f t="shared" si="1104"/>
        <v>328.75</v>
      </c>
      <c r="AG494" s="382">
        <f t="shared" si="1105"/>
        <v>318.75</v>
      </c>
      <c r="AH494" s="382">
        <f t="shared" si="1106"/>
        <v>180.5</v>
      </c>
      <c r="AI494" s="382">
        <f t="shared" si="1107"/>
        <v>26.875</v>
      </c>
      <c r="AJ494" s="382">
        <f t="shared" si="1108"/>
        <v>34.5</v>
      </c>
      <c r="AK494" s="382">
        <f t="shared" si="1109"/>
        <v>40.125</v>
      </c>
      <c r="AL494" s="382">
        <f t="shared" si="1110"/>
        <v>43.125</v>
      </c>
      <c r="AM494" s="382">
        <f t="shared" si="1111"/>
        <v>110.5</v>
      </c>
      <c r="AN494" s="453">
        <f t="shared" si="1112"/>
        <v>118.375</v>
      </c>
      <c r="AO494" s="457">
        <f t="shared" si="1113"/>
        <v>509</v>
      </c>
      <c r="AP494" s="455">
        <f t="shared" si="1114"/>
        <v>170</v>
      </c>
      <c r="AQ494" s="383">
        <f t="shared" si="1115"/>
        <v>32</v>
      </c>
      <c r="AR494" s="383">
        <f t="shared" si="1116"/>
        <v>16</v>
      </c>
      <c r="AS494" s="383">
        <f t="shared" si="1117"/>
        <v>20</v>
      </c>
      <c r="AT494" s="383">
        <f t="shared" si="1118"/>
        <v>22</v>
      </c>
      <c r="AU494" s="383">
        <f t="shared" si="1119"/>
        <v>23</v>
      </c>
      <c r="AV494" s="383">
        <f t="shared" si="1120"/>
        <v>91</v>
      </c>
      <c r="AW494" s="383">
        <f t="shared" si="1121"/>
        <v>30</v>
      </c>
      <c r="AX494" s="383">
        <f t="shared" si="1087"/>
        <v>347</v>
      </c>
      <c r="AY494" s="383"/>
      <c r="AZ494" s="383">
        <f t="shared" si="1101"/>
        <v>509</v>
      </c>
      <c r="BA494" s="382">
        <f t="shared" si="1088"/>
        <v>0</v>
      </c>
      <c r="BB494" s="423">
        <v>0</v>
      </c>
      <c r="BC494" s="506">
        <f t="shared" si="1081"/>
        <v>120</v>
      </c>
      <c r="BD494" s="382">
        <f t="shared" si="1082"/>
        <v>89</v>
      </c>
      <c r="BE494" s="453">
        <f t="shared" si="1083"/>
        <v>138</v>
      </c>
      <c r="BF494" s="382">
        <f t="shared" si="1089"/>
        <v>-876</v>
      </c>
      <c r="BG494" s="1882">
        <v>180</v>
      </c>
      <c r="BH494" s="1882">
        <v>180</v>
      </c>
      <c r="BI494" s="1882">
        <v>170</v>
      </c>
      <c r="BJ494" s="1882">
        <v>170</v>
      </c>
      <c r="BK494" s="1882">
        <v>12</v>
      </c>
      <c r="BL494" s="1882">
        <v>17</v>
      </c>
      <c r="BM494" s="1882">
        <v>20</v>
      </c>
      <c r="BN494" s="1882">
        <v>23</v>
      </c>
      <c r="BO494" s="1882">
        <v>23</v>
      </c>
      <c r="BP494" s="1882">
        <v>100</v>
      </c>
      <c r="BQ494" s="1882">
        <v>21</v>
      </c>
      <c r="BR494" s="1882">
        <v>22</v>
      </c>
      <c r="BS494" s="1882">
        <v>24</v>
      </c>
      <c r="BT494" s="13"/>
      <c r="BU494" s="384">
        <f t="shared" si="1090"/>
        <v>8.3333333333333332E-3</v>
      </c>
      <c r="BV494" s="385">
        <f t="shared" si="1091"/>
        <v>0.43820224719101125</v>
      </c>
      <c r="BW494" s="386">
        <f t="shared" si="1092"/>
        <v>0</v>
      </c>
      <c r="BX494" s="3"/>
      <c r="BY494" s="387">
        <f t="shared" si="1084"/>
        <v>1</v>
      </c>
      <c r="BZ494" s="382">
        <f t="shared" si="1093"/>
        <v>39</v>
      </c>
      <c r="CA494" s="382">
        <f t="shared" si="1094"/>
        <v>0</v>
      </c>
      <c r="CB494" s="382">
        <f t="shared" si="1095"/>
        <v>0</v>
      </c>
      <c r="CC494" s="382">
        <f t="shared" si="1043"/>
        <v>329</v>
      </c>
      <c r="CD494" s="382">
        <f t="shared" si="1044"/>
        <v>319</v>
      </c>
      <c r="CE494" s="382">
        <f t="shared" si="1045"/>
        <v>181</v>
      </c>
      <c r="CF494" s="382">
        <f t="shared" si="1046"/>
        <v>27</v>
      </c>
      <c r="CG494" s="382">
        <f t="shared" si="1047"/>
        <v>35</v>
      </c>
      <c r="CH494" s="382">
        <f t="shared" si="1048"/>
        <v>40</v>
      </c>
      <c r="CI494" s="382">
        <f t="shared" si="1049"/>
        <v>43</v>
      </c>
      <c r="CJ494" s="382">
        <f t="shared" si="1050"/>
        <v>111</v>
      </c>
      <c r="CK494" s="388">
        <f t="shared" si="1051"/>
        <v>118</v>
      </c>
      <c r="CL494" s="3"/>
      <c r="CM494" s="384">
        <f t="shared" si="1085"/>
        <v>158</v>
      </c>
      <c r="CN494" s="385">
        <f t="shared" si="1096"/>
        <v>50</v>
      </c>
      <c r="CO494" s="385">
        <f t="shared" si="1103"/>
        <v>138</v>
      </c>
      <c r="CP494" s="385">
        <f t="shared" si="1122"/>
        <v>509</v>
      </c>
      <c r="CQ494" s="385">
        <f t="shared" si="1123"/>
        <v>170</v>
      </c>
      <c r="CR494" s="385">
        <f t="shared" si="1124"/>
        <v>32</v>
      </c>
      <c r="CS494" s="385">
        <f t="shared" si="1125"/>
        <v>16</v>
      </c>
      <c r="CT494" s="385">
        <f t="shared" si="1126"/>
        <v>20</v>
      </c>
      <c r="CU494" s="385">
        <f t="shared" si="1127"/>
        <v>22</v>
      </c>
      <c r="CV494" s="385">
        <f t="shared" si="1128"/>
        <v>23</v>
      </c>
      <c r="CW494" s="385">
        <f t="shared" si="1129"/>
        <v>91</v>
      </c>
      <c r="CX494" s="386">
        <f t="shared" si="1130"/>
        <v>30</v>
      </c>
      <c r="CY494" s="3"/>
      <c r="CZ494" s="586"/>
      <c r="DA494" s="582"/>
      <c r="DB494" s="391"/>
      <c r="DC494" s="576">
        <v>0</v>
      </c>
      <c r="DD494" s="389">
        <v>0</v>
      </c>
      <c r="DE494" s="390">
        <v>0</v>
      </c>
      <c r="DF494" s="390">
        <v>4</v>
      </c>
      <c r="DG494" s="390">
        <v>96</v>
      </c>
      <c r="DH494" s="390">
        <f t="shared" si="1097"/>
        <v>27</v>
      </c>
      <c r="DI494" s="390"/>
      <c r="DJ494" s="390"/>
      <c r="DK494" s="390"/>
      <c r="DL494" s="390"/>
      <c r="DM494" s="390"/>
      <c r="DN494" s="390"/>
      <c r="DO494" s="390"/>
      <c r="DP494" s="391">
        <f t="shared" si="1098"/>
        <v>127</v>
      </c>
      <c r="DQ494" s="376"/>
      <c r="DR494" s="376"/>
      <c r="DS494" s="385">
        <v>4</v>
      </c>
      <c r="DT494" s="385">
        <v>1</v>
      </c>
      <c r="DU494" s="385">
        <v>1999</v>
      </c>
      <c r="DV494" s="385" t="s">
        <v>2620</v>
      </c>
      <c r="DW494" s="385">
        <v>72</v>
      </c>
      <c r="DX494" s="385" t="s">
        <v>2706</v>
      </c>
      <c r="DY494" s="385">
        <v>0</v>
      </c>
      <c r="DZ494" s="14">
        <v>80376</v>
      </c>
      <c r="EA494" s="426"/>
      <c r="EB494" s="398">
        <v>17</v>
      </c>
      <c r="EC494" s="398" t="s">
        <v>1369</v>
      </c>
      <c r="ED494" s="398" t="s">
        <v>1370</v>
      </c>
      <c r="EF494" s="601">
        <f t="shared" si="1099"/>
        <v>0.25</v>
      </c>
      <c r="EG494" s="597">
        <f t="shared" si="1100"/>
        <v>120</v>
      </c>
      <c r="EI494" s="605">
        <f t="shared" si="1131"/>
        <v>374</v>
      </c>
    </row>
    <row r="495" spans="1:139" s="372" customFormat="1" ht="16.149999999999999" hidden="1" customHeight="1">
      <c r="A495" s="573" t="s">
        <v>1382</v>
      </c>
      <c r="B495" s="530" t="s">
        <v>2301</v>
      </c>
      <c r="C495" s="530" t="s">
        <v>2301</v>
      </c>
      <c r="D495" s="393" t="s">
        <v>2304</v>
      </c>
      <c r="E495" s="1905" t="s">
        <v>480</v>
      </c>
      <c r="F495" s="393"/>
      <c r="G495" s="393" t="s">
        <v>775</v>
      </c>
      <c r="H495" s="393" t="s">
        <v>47</v>
      </c>
      <c r="I495" s="393" t="s">
        <v>2042</v>
      </c>
      <c r="J495" s="393" t="s">
        <v>281</v>
      </c>
      <c r="K495" s="393"/>
      <c r="L495" s="393" t="s">
        <v>47</v>
      </c>
      <c r="M495" s="396">
        <v>45992</v>
      </c>
      <c r="N495" s="392" t="s">
        <v>2133</v>
      </c>
      <c r="O495" s="408">
        <v>3</v>
      </c>
      <c r="P495" s="14">
        <v>95121</v>
      </c>
      <c r="Q495" s="14">
        <v>95121</v>
      </c>
      <c r="R495" s="576">
        <v>0</v>
      </c>
      <c r="S495" s="391">
        <v>766</v>
      </c>
      <c r="T495" s="382">
        <v>278</v>
      </c>
      <c r="U495" s="382">
        <v>0</v>
      </c>
      <c r="V495" s="423">
        <v>196</v>
      </c>
      <c r="W495" s="1882">
        <v>110</v>
      </c>
      <c r="X495" s="382">
        <f t="shared" si="1102"/>
        <v>86</v>
      </c>
      <c r="Y495" s="423">
        <v>0</v>
      </c>
      <c r="Z495" s="1882">
        <v>86</v>
      </c>
      <c r="AA495" s="382">
        <f t="shared" si="1086"/>
        <v>0</v>
      </c>
      <c r="AB495" s="423">
        <v>0</v>
      </c>
      <c r="AC495" s="1882">
        <v>0</v>
      </c>
      <c r="AD495" s="569">
        <v>1.875</v>
      </c>
      <c r="AE495" s="569">
        <v>1.875</v>
      </c>
      <c r="AF495" s="382">
        <f t="shared" si="1104"/>
        <v>368.75</v>
      </c>
      <c r="AG495" s="382">
        <f t="shared" si="1105"/>
        <v>318.75</v>
      </c>
      <c r="AH495" s="382">
        <f t="shared" si="1106"/>
        <v>253.125</v>
      </c>
      <c r="AI495" s="382">
        <f t="shared" si="1107"/>
        <v>211.375</v>
      </c>
      <c r="AJ495" s="382">
        <f t="shared" si="1108"/>
        <v>270.375</v>
      </c>
      <c r="AK495" s="382">
        <f t="shared" si="1109"/>
        <v>314.5</v>
      </c>
      <c r="AL495" s="382">
        <f t="shared" si="1110"/>
        <v>336.625</v>
      </c>
      <c r="AM495" s="382">
        <f t="shared" si="1111"/>
        <v>310.25</v>
      </c>
      <c r="AN495" s="453">
        <f t="shared" si="1112"/>
        <v>311.875</v>
      </c>
      <c r="AO495" s="457">
        <f t="shared" si="1113"/>
        <v>589</v>
      </c>
      <c r="AP495" s="455">
        <f t="shared" si="1114"/>
        <v>170</v>
      </c>
      <c r="AQ495" s="383">
        <f t="shared" si="1115"/>
        <v>104</v>
      </c>
      <c r="AR495" s="383">
        <f t="shared" si="1116"/>
        <v>128</v>
      </c>
      <c r="AS495" s="383">
        <f t="shared" si="1117"/>
        <v>154</v>
      </c>
      <c r="AT495" s="383">
        <f t="shared" si="1118"/>
        <v>178</v>
      </c>
      <c r="AU495" s="383">
        <f t="shared" si="1119"/>
        <v>179</v>
      </c>
      <c r="AV495" s="383">
        <f t="shared" si="1120"/>
        <v>153</v>
      </c>
      <c r="AW495" s="383">
        <f t="shared" si="1121"/>
        <v>181</v>
      </c>
      <c r="AX495" s="383">
        <f t="shared" si="1087"/>
        <v>196</v>
      </c>
      <c r="AY495" s="383"/>
      <c r="AZ495" s="383">
        <f t="shared" si="1101"/>
        <v>589</v>
      </c>
      <c r="BA495" s="382">
        <f t="shared" si="1088"/>
        <v>0</v>
      </c>
      <c r="BB495" s="423">
        <v>0</v>
      </c>
      <c r="BC495" s="506">
        <f t="shared" si="1081"/>
        <v>110</v>
      </c>
      <c r="BD495" s="382">
        <f t="shared" si="1082"/>
        <v>86</v>
      </c>
      <c r="BE495" s="453">
        <f t="shared" si="1083"/>
        <v>0</v>
      </c>
      <c r="BF495" s="382">
        <f t="shared" si="1089"/>
        <v>-806</v>
      </c>
      <c r="BG495" s="1882">
        <v>220</v>
      </c>
      <c r="BH495" s="1882">
        <v>220</v>
      </c>
      <c r="BI495" s="1882">
        <v>170</v>
      </c>
      <c r="BJ495" s="1882">
        <v>170</v>
      </c>
      <c r="BK495" s="1882">
        <v>95</v>
      </c>
      <c r="BL495" s="1882">
        <v>133</v>
      </c>
      <c r="BM495" s="1882">
        <v>157</v>
      </c>
      <c r="BN495" s="1882">
        <v>180</v>
      </c>
      <c r="BO495" s="1882">
        <v>179</v>
      </c>
      <c r="BP495" s="1882">
        <v>150</v>
      </c>
      <c r="BQ495" s="1882">
        <v>185</v>
      </c>
      <c r="BR495" s="1882">
        <v>198</v>
      </c>
      <c r="BS495" s="1882">
        <v>212</v>
      </c>
      <c r="BT495" s="13"/>
      <c r="BU495" s="384">
        <f t="shared" si="1090"/>
        <v>0</v>
      </c>
      <c r="BV495" s="385">
        <f t="shared" si="1091"/>
        <v>1</v>
      </c>
      <c r="BW495" s="386">
        <f t="shared" si="1092"/>
        <v>0</v>
      </c>
      <c r="BX495" s="3"/>
      <c r="BY495" s="387">
        <f t="shared" si="1084"/>
        <v>0</v>
      </c>
      <c r="BZ495" s="382">
        <f t="shared" si="1093"/>
        <v>86</v>
      </c>
      <c r="CA495" s="382">
        <f t="shared" si="1094"/>
        <v>0</v>
      </c>
      <c r="CB495" s="382">
        <f t="shared" si="1095"/>
        <v>0</v>
      </c>
      <c r="CC495" s="382">
        <f t="shared" si="1043"/>
        <v>369</v>
      </c>
      <c r="CD495" s="382">
        <f t="shared" si="1044"/>
        <v>319</v>
      </c>
      <c r="CE495" s="382">
        <f t="shared" si="1045"/>
        <v>253</v>
      </c>
      <c r="CF495" s="382">
        <f t="shared" si="1046"/>
        <v>211</v>
      </c>
      <c r="CG495" s="382">
        <f t="shared" si="1047"/>
        <v>270</v>
      </c>
      <c r="CH495" s="382">
        <f t="shared" si="1048"/>
        <v>315</v>
      </c>
      <c r="CI495" s="382">
        <f t="shared" si="1049"/>
        <v>337</v>
      </c>
      <c r="CJ495" s="382">
        <f t="shared" si="1050"/>
        <v>310</v>
      </c>
      <c r="CK495" s="388">
        <f t="shared" si="1051"/>
        <v>312</v>
      </c>
      <c r="CL495" s="3"/>
      <c r="CM495" s="384">
        <f t="shared" si="1085"/>
        <v>196</v>
      </c>
      <c r="CN495" s="385">
        <f t="shared" si="1096"/>
        <v>0</v>
      </c>
      <c r="CO495" s="385">
        <f t="shared" si="1103"/>
        <v>0</v>
      </c>
      <c r="CP495" s="385">
        <f t="shared" si="1122"/>
        <v>589</v>
      </c>
      <c r="CQ495" s="385">
        <f t="shared" si="1123"/>
        <v>170</v>
      </c>
      <c r="CR495" s="385">
        <f t="shared" si="1124"/>
        <v>104</v>
      </c>
      <c r="CS495" s="385">
        <f t="shared" si="1125"/>
        <v>128</v>
      </c>
      <c r="CT495" s="385">
        <f t="shared" si="1126"/>
        <v>154</v>
      </c>
      <c r="CU495" s="385">
        <f t="shared" si="1127"/>
        <v>178</v>
      </c>
      <c r="CV495" s="385">
        <f t="shared" si="1128"/>
        <v>179</v>
      </c>
      <c r="CW495" s="385">
        <f t="shared" si="1129"/>
        <v>153</v>
      </c>
      <c r="CX495" s="386">
        <f t="shared" si="1130"/>
        <v>181</v>
      </c>
      <c r="CY495" s="3"/>
      <c r="CZ495" s="586"/>
      <c r="DA495" s="582"/>
      <c r="DB495" s="391"/>
      <c r="DC495" s="576">
        <v>0</v>
      </c>
      <c r="DD495" s="389">
        <v>0</v>
      </c>
      <c r="DE495" s="390">
        <v>0</v>
      </c>
      <c r="DF495" s="390">
        <v>366</v>
      </c>
      <c r="DG495" s="390">
        <v>122</v>
      </c>
      <c r="DH495" s="390">
        <f t="shared" si="1097"/>
        <v>278</v>
      </c>
      <c r="DI495" s="390"/>
      <c r="DJ495" s="390"/>
      <c r="DK495" s="390"/>
      <c r="DL495" s="390"/>
      <c r="DM495" s="390"/>
      <c r="DN495" s="390"/>
      <c r="DO495" s="390"/>
      <c r="DP495" s="391">
        <f t="shared" si="1098"/>
        <v>766</v>
      </c>
      <c r="DQ495" s="376"/>
      <c r="DR495" s="376"/>
      <c r="DS495" s="385">
        <v>4</v>
      </c>
      <c r="DT495" s="385">
        <v>1</v>
      </c>
      <c r="DU495" s="385">
        <v>2001</v>
      </c>
      <c r="DV495" s="385" t="s">
        <v>2620</v>
      </c>
      <c r="DW495" s="385">
        <v>72</v>
      </c>
      <c r="DX495" s="385" t="s">
        <v>2706</v>
      </c>
      <c r="DY495" s="385">
        <v>0</v>
      </c>
      <c r="DZ495" s="14">
        <v>95121</v>
      </c>
      <c r="EA495" s="426"/>
      <c r="EB495" s="398">
        <v>18</v>
      </c>
      <c r="EC495" s="398" t="s">
        <v>1369</v>
      </c>
      <c r="ED495" s="398" t="s">
        <v>1370</v>
      </c>
      <c r="EF495" s="601">
        <f t="shared" si="1099"/>
        <v>0</v>
      </c>
      <c r="EG495" s="597">
        <f t="shared" si="1100"/>
        <v>110</v>
      </c>
      <c r="EI495" s="605">
        <f t="shared" si="1131"/>
        <v>474</v>
      </c>
    </row>
    <row r="496" spans="1:139" s="372" customFormat="1" ht="16.149999999999999" hidden="1" customHeight="1">
      <c r="A496" s="573" t="s">
        <v>1382</v>
      </c>
      <c r="B496" s="530" t="s">
        <v>2076</v>
      </c>
      <c r="C496" s="530" t="s">
        <v>2076</v>
      </c>
      <c r="D496" s="393" t="s">
        <v>2304</v>
      </c>
      <c r="E496" s="393" t="s">
        <v>481</v>
      </c>
      <c r="F496" s="393"/>
      <c r="G496" s="393" t="s">
        <v>788</v>
      </c>
      <c r="H496" s="393" t="s">
        <v>47</v>
      </c>
      <c r="I496" s="393" t="s">
        <v>2042</v>
      </c>
      <c r="J496" s="393" t="s">
        <v>281</v>
      </c>
      <c r="K496" s="393"/>
      <c r="L496" s="393" t="s">
        <v>47</v>
      </c>
      <c r="M496" s="396">
        <v>45992</v>
      </c>
      <c r="N496" s="392" t="s">
        <v>2133</v>
      </c>
      <c r="O496" s="408">
        <v>3</v>
      </c>
      <c r="P496" s="14">
        <v>109230</v>
      </c>
      <c r="Q496" s="14">
        <v>109230</v>
      </c>
      <c r="R496" s="576">
        <v>0</v>
      </c>
      <c r="S496" s="391">
        <v>596</v>
      </c>
      <c r="T496" s="382">
        <v>230</v>
      </c>
      <c r="U496" s="382">
        <v>248</v>
      </c>
      <c r="V496" s="423">
        <v>154</v>
      </c>
      <c r="W496" s="1882">
        <v>154</v>
      </c>
      <c r="X496" s="382">
        <f t="shared" si="1102"/>
        <v>248</v>
      </c>
      <c r="Y496" s="423">
        <v>147</v>
      </c>
      <c r="Z496" s="1882">
        <v>200</v>
      </c>
      <c r="AA496" s="382">
        <f t="shared" si="1086"/>
        <v>195</v>
      </c>
      <c r="AB496" s="423">
        <v>410</v>
      </c>
      <c r="AC496" s="1882">
        <v>200</v>
      </c>
      <c r="AD496" s="569">
        <v>1.875</v>
      </c>
      <c r="AE496" s="569">
        <v>1.875</v>
      </c>
      <c r="AF496" s="382">
        <f t="shared" si="1104"/>
        <v>348.75</v>
      </c>
      <c r="AG496" s="382">
        <f t="shared" si="1105"/>
        <v>318.75</v>
      </c>
      <c r="AH496" s="382">
        <f t="shared" si="1106"/>
        <v>291.625</v>
      </c>
      <c r="AI496" s="382">
        <f t="shared" si="1107"/>
        <v>308.75</v>
      </c>
      <c r="AJ496" s="382">
        <f t="shared" si="1108"/>
        <v>394.375</v>
      </c>
      <c r="AK496" s="382">
        <f t="shared" si="1109"/>
        <v>459.125</v>
      </c>
      <c r="AL496" s="382">
        <f t="shared" si="1110"/>
        <v>490.5</v>
      </c>
      <c r="AM496" s="382">
        <f t="shared" si="1111"/>
        <v>386.875</v>
      </c>
      <c r="AN496" s="453">
        <f t="shared" si="1112"/>
        <v>375.125</v>
      </c>
      <c r="AO496" s="457">
        <f t="shared" si="1113"/>
        <v>144</v>
      </c>
      <c r="AP496" s="455">
        <f t="shared" si="1114"/>
        <v>170</v>
      </c>
      <c r="AQ496" s="383">
        <f t="shared" si="1115"/>
        <v>143</v>
      </c>
      <c r="AR496" s="383">
        <f t="shared" si="1116"/>
        <v>187</v>
      </c>
      <c r="AS496" s="383">
        <f t="shared" si="1117"/>
        <v>224</v>
      </c>
      <c r="AT496" s="383">
        <f t="shared" si="1118"/>
        <v>259</v>
      </c>
      <c r="AU496" s="383">
        <f t="shared" si="1119"/>
        <v>261</v>
      </c>
      <c r="AV496" s="383">
        <f t="shared" si="1120"/>
        <v>159</v>
      </c>
      <c r="AW496" s="383">
        <f t="shared" si="1121"/>
        <v>248</v>
      </c>
      <c r="AX496" s="383">
        <f t="shared" si="1087"/>
        <v>959</v>
      </c>
      <c r="AY496" s="383"/>
      <c r="AZ496" s="383">
        <f t="shared" si="1101"/>
        <v>144</v>
      </c>
      <c r="BA496" s="382">
        <f t="shared" si="1088"/>
        <v>405</v>
      </c>
      <c r="BB496" s="423">
        <v>0</v>
      </c>
      <c r="BC496" s="506">
        <f t="shared" si="1081"/>
        <v>154</v>
      </c>
      <c r="BD496" s="382">
        <f t="shared" si="1082"/>
        <v>200</v>
      </c>
      <c r="BE496" s="453">
        <f t="shared" si="1083"/>
        <v>200</v>
      </c>
      <c r="BF496" s="382">
        <f t="shared" si="1089"/>
        <v>-876</v>
      </c>
      <c r="BG496" s="1882">
        <v>200</v>
      </c>
      <c r="BH496" s="1882">
        <v>200</v>
      </c>
      <c r="BI496" s="1882">
        <v>170</v>
      </c>
      <c r="BJ496" s="1882">
        <v>170</v>
      </c>
      <c r="BK496" s="1882">
        <v>139</v>
      </c>
      <c r="BL496" s="1882">
        <v>194</v>
      </c>
      <c r="BM496" s="1882">
        <v>229</v>
      </c>
      <c r="BN496" s="1882">
        <v>263</v>
      </c>
      <c r="BO496" s="1882">
        <v>260</v>
      </c>
      <c r="BP496" s="1882">
        <v>145</v>
      </c>
      <c r="BQ496" s="1882">
        <v>263</v>
      </c>
      <c r="BR496" s="1882">
        <v>281</v>
      </c>
      <c r="BS496" s="1882">
        <v>301</v>
      </c>
      <c r="BT496" s="13"/>
      <c r="BU496" s="384">
        <f t="shared" si="1090"/>
        <v>1.47</v>
      </c>
      <c r="BV496" s="385">
        <f t="shared" si="1091"/>
        <v>1.24</v>
      </c>
      <c r="BW496" s="386">
        <f t="shared" si="1092"/>
        <v>0.97499999999999998</v>
      </c>
      <c r="BX496" s="3"/>
      <c r="BY496" s="387">
        <f t="shared" si="1084"/>
        <v>248</v>
      </c>
      <c r="BZ496" s="382">
        <f t="shared" si="1093"/>
        <v>248</v>
      </c>
      <c r="CA496" s="382">
        <f t="shared" si="1094"/>
        <v>195</v>
      </c>
      <c r="CB496" s="382">
        <f t="shared" si="1095"/>
        <v>405</v>
      </c>
      <c r="CC496" s="382">
        <f t="shared" si="1043"/>
        <v>349</v>
      </c>
      <c r="CD496" s="382">
        <f t="shared" si="1044"/>
        <v>319</v>
      </c>
      <c r="CE496" s="382">
        <f t="shared" si="1045"/>
        <v>292</v>
      </c>
      <c r="CF496" s="382">
        <f t="shared" si="1046"/>
        <v>309</v>
      </c>
      <c r="CG496" s="382">
        <f t="shared" si="1047"/>
        <v>394</v>
      </c>
      <c r="CH496" s="382">
        <f t="shared" si="1048"/>
        <v>459</v>
      </c>
      <c r="CI496" s="382">
        <f t="shared" si="1049"/>
        <v>491</v>
      </c>
      <c r="CJ496" s="382">
        <f t="shared" si="1050"/>
        <v>387</v>
      </c>
      <c r="CK496" s="388">
        <f t="shared" si="1051"/>
        <v>375</v>
      </c>
      <c r="CL496" s="3"/>
      <c r="CM496" s="384">
        <f t="shared" si="1085"/>
        <v>154</v>
      </c>
      <c r="CN496" s="385">
        <f t="shared" si="1096"/>
        <v>147</v>
      </c>
      <c r="CO496" s="385">
        <f t="shared" si="1103"/>
        <v>410</v>
      </c>
      <c r="CP496" s="385">
        <f t="shared" si="1122"/>
        <v>144</v>
      </c>
      <c r="CQ496" s="385">
        <f t="shared" si="1123"/>
        <v>170</v>
      </c>
      <c r="CR496" s="385">
        <f t="shared" si="1124"/>
        <v>143</v>
      </c>
      <c r="CS496" s="385">
        <f t="shared" si="1125"/>
        <v>187</v>
      </c>
      <c r="CT496" s="385">
        <f t="shared" si="1126"/>
        <v>224</v>
      </c>
      <c r="CU496" s="385">
        <f t="shared" si="1127"/>
        <v>259</v>
      </c>
      <c r="CV496" s="385">
        <f t="shared" si="1128"/>
        <v>261</v>
      </c>
      <c r="CW496" s="385">
        <f t="shared" si="1129"/>
        <v>159</v>
      </c>
      <c r="CX496" s="386">
        <f t="shared" si="1130"/>
        <v>248</v>
      </c>
      <c r="CY496" s="3"/>
      <c r="CZ496" s="586"/>
      <c r="DA496" s="582"/>
      <c r="DB496" s="391"/>
      <c r="DC496" s="576">
        <v>0</v>
      </c>
      <c r="DD496" s="389">
        <v>0</v>
      </c>
      <c r="DE496" s="390">
        <v>0</v>
      </c>
      <c r="DF496" s="390">
        <v>166</v>
      </c>
      <c r="DG496" s="390">
        <v>200</v>
      </c>
      <c r="DH496" s="390">
        <f t="shared" si="1097"/>
        <v>230</v>
      </c>
      <c r="DI496" s="390"/>
      <c r="DJ496" s="390"/>
      <c r="DK496" s="390"/>
      <c r="DL496" s="390"/>
      <c r="DM496" s="390"/>
      <c r="DN496" s="390"/>
      <c r="DO496" s="390"/>
      <c r="DP496" s="391">
        <f t="shared" si="1098"/>
        <v>596</v>
      </c>
      <c r="DQ496" s="376"/>
      <c r="DR496" s="376"/>
      <c r="DS496" s="385">
        <v>4</v>
      </c>
      <c r="DT496" s="385">
        <v>1</v>
      </c>
      <c r="DU496" s="385">
        <v>2004</v>
      </c>
      <c r="DV496" s="385" t="s">
        <v>2620</v>
      </c>
      <c r="DW496" s="385">
        <v>72</v>
      </c>
      <c r="DX496" s="385" t="s">
        <v>2706</v>
      </c>
      <c r="DY496" s="385">
        <v>0</v>
      </c>
      <c r="DZ496" s="14">
        <v>109230</v>
      </c>
      <c r="EA496" s="426"/>
      <c r="EB496" s="398">
        <v>19</v>
      </c>
      <c r="EC496" s="398" t="s">
        <v>1369</v>
      </c>
      <c r="ED496" s="398" t="s">
        <v>1370</v>
      </c>
      <c r="EF496" s="601">
        <f t="shared" si="1099"/>
        <v>48.311688311688314</v>
      </c>
      <c r="EG496" s="597">
        <f t="shared" si="1100"/>
        <v>154</v>
      </c>
      <c r="EI496" s="605">
        <f t="shared" si="1131"/>
        <v>1189</v>
      </c>
    </row>
    <row r="497" spans="1:139" s="372" customFormat="1" ht="16.149999999999999" hidden="1" customHeight="1">
      <c r="A497" s="573" t="s">
        <v>1382</v>
      </c>
      <c r="B497" s="530" t="s">
        <v>2296</v>
      </c>
      <c r="C497" s="530" t="s">
        <v>2296</v>
      </c>
      <c r="D497" s="393" t="s">
        <v>2304</v>
      </c>
      <c r="E497" s="393" t="s">
        <v>482</v>
      </c>
      <c r="F497" s="393"/>
      <c r="G497" s="393" t="s">
        <v>769</v>
      </c>
      <c r="H497" s="393" t="s">
        <v>47</v>
      </c>
      <c r="I497" s="393" t="s">
        <v>2042</v>
      </c>
      <c r="J497" s="393" t="s">
        <v>281</v>
      </c>
      <c r="K497" s="393"/>
      <c r="L497" s="393" t="s">
        <v>47</v>
      </c>
      <c r="M497" s="396">
        <v>45992</v>
      </c>
      <c r="N497" s="392" t="s">
        <v>2133</v>
      </c>
      <c r="O497" s="408">
        <v>3</v>
      </c>
      <c r="P497" s="14">
        <v>79139</v>
      </c>
      <c r="Q497" s="14">
        <v>79139</v>
      </c>
      <c r="R497" s="576">
        <v>0</v>
      </c>
      <c r="S497" s="391">
        <v>158</v>
      </c>
      <c r="T497" s="382">
        <v>112</v>
      </c>
      <c r="U497" s="382">
        <v>260</v>
      </c>
      <c r="V497" s="423">
        <v>1</v>
      </c>
      <c r="W497" s="1882">
        <v>80</v>
      </c>
      <c r="X497" s="382">
        <f t="shared" si="1102"/>
        <v>181</v>
      </c>
      <c r="Y497" s="423">
        <v>0</v>
      </c>
      <c r="Z497" s="1882">
        <v>100</v>
      </c>
      <c r="AA497" s="382">
        <f t="shared" si="1086"/>
        <v>81</v>
      </c>
      <c r="AB497" s="423">
        <v>66</v>
      </c>
      <c r="AC497" s="1882">
        <v>147</v>
      </c>
      <c r="AD497" s="569">
        <v>1.875</v>
      </c>
      <c r="AE497" s="569">
        <v>1.875</v>
      </c>
      <c r="AF497" s="382">
        <f t="shared" si="1104"/>
        <v>110.75</v>
      </c>
      <c r="AG497" s="382">
        <f t="shared" si="1105"/>
        <v>108.75</v>
      </c>
      <c r="AH497" s="382">
        <f t="shared" si="1106"/>
        <v>96.5</v>
      </c>
      <c r="AI497" s="382">
        <f t="shared" si="1107"/>
        <v>97.375</v>
      </c>
      <c r="AJ497" s="382">
        <f t="shared" si="1108"/>
        <v>124</v>
      </c>
      <c r="AK497" s="382">
        <f t="shared" si="1109"/>
        <v>144.625</v>
      </c>
      <c r="AL497" s="382">
        <f t="shared" si="1110"/>
        <v>154.75</v>
      </c>
      <c r="AM497" s="382">
        <f t="shared" si="1111"/>
        <v>143.25</v>
      </c>
      <c r="AN497" s="453">
        <f t="shared" si="1112"/>
        <v>143.5</v>
      </c>
      <c r="AO497" s="457">
        <f t="shared" si="1113"/>
        <v>171</v>
      </c>
      <c r="AP497" s="455">
        <f t="shared" si="1114"/>
        <v>58</v>
      </c>
      <c r="AQ497" s="383">
        <f t="shared" si="1115"/>
        <v>46</v>
      </c>
      <c r="AR497" s="383">
        <f t="shared" si="1116"/>
        <v>58</v>
      </c>
      <c r="AS497" s="383">
        <f t="shared" si="1117"/>
        <v>71</v>
      </c>
      <c r="AT497" s="383">
        <f t="shared" si="1118"/>
        <v>82</v>
      </c>
      <c r="AU497" s="383">
        <f t="shared" si="1119"/>
        <v>82</v>
      </c>
      <c r="AV497" s="383">
        <f t="shared" si="1120"/>
        <v>71</v>
      </c>
      <c r="AW497" s="383">
        <f t="shared" si="1121"/>
        <v>83</v>
      </c>
      <c r="AX497" s="383">
        <f t="shared" si="1087"/>
        <v>327</v>
      </c>
      <c r="AY497" s="383"/>
      <c r="AZ497" s="383">
        <f t="shared" si="1101"/>
        <v>171</v>
      </c>
      <c r="BA497" s="382">
        <f t="shared" si="1088"/>
        <v>0</v>
      </c>
      <c r="BB497" s="423">
        <v>0</v>
      </c>
      <c r="BC497" s="506">
        <f t="shared" si="1081"/>
        <v>80</v>
      </c>
      <c r="BD497" s="382">
        <f t="shared" si="1082"/>
        <v>100</v>
      </c>
      <c r="BE497" s="453">
        <f t="shared" si="1083"/>
        <v>147</v>
      </c>
      <c r="BF497" s="382">
        <f t="shared" si="1089"/>
        <v>-245</v>
      </c>
      <c r="BG497" s="1882">
        <v>60</v>
      </c>
      <c r="BH497" s="1882">
        <v>60</v>
      </c>
      <c r="BI497" s="1882">
        <v>58</v>
      </c>
      <c r="BJ497" s="1882">
        <v>58</v>
      </c>
      <c r="BK497" s="1882">
        <v>44</v>
      </c>
      <c r="BL497" s="1882">
        <v>61</v>
      </c>
      <c r="BM497" s="1882">
        <v>72</v>
      </c>
      <c r="BN497" s="1882">
        <v>83</v>
      </c>
      <c r="BO497" s="1882">
        <v>82</v>
      </c>
      <c r="BP497" s="1882">
        <v>70</v>
      </c>
      <c r="BQ497" s="1882">
        <v>84</v>
      </c>
      <c r="BR497" s="1882">
        <v>90</v>
      </c>
      <c r="BS497" s="1882">
        <v>96</v>
      </c>
      <c r="BT497" s="13"/>
      <c r="BU497" s="384">
        <f t="shared" si="1090"/>
        <v>2.5442176870748301</v>
      </c>
      <c r="BV497" s="385">
        <f t="shared" si="1091"/>
        <v>1.5510204081632653</v>
      </c>
      <c r="BW497" s="386">
        <f t="shared" si="1092"/>
        <v>0.55102040816326525</v>
      </c>
      <c r="BX497" s="3"/>
      <c r="BY497" s="387">
        <f t="shared" si="1084"/>
        <v>260</v>
      </c>
      <c r="BZ497" s="382">
        <f t="shared" si="1093"/>
        <v>181</v>
      </c>
      <c r="CA497" s="382">
        <f t="shared" si="1094"/>
        <v>81</v>
      </c>
      <c r="CB497" s="382">
        <f t="shared" si="1095"/>
        <v>0</v>
      </c>
      <c r="CC497" s="382">
        <f t="shared" si="1043"/>
        <v>111</v>
      </c>
      <c r="CD497" s="382">
        <f t="shared" si="1044"/>
        <v>109</v>
      </c>
      <c r="CE497" s="382">
        <f t="shared" si="1045"/>
        <v>97</v>
      </c>
      <c r="CF497" s="382">
        <f t="shared" si="1046"/>
        <v>97</v>
      </c>
      <c r="CG497" s="382">
        <f t="shared" si="1047"/>
        <v>124</v>
      </c>
      <c r="CH497" s="382">
        <f t="shared" si="1048"/>
        <v>145</v>
      </c>
      <c r="CI497" s="382">
        <f t="shared" si="1049"/>
        <v>155</v>
      </c>
      <c r="CJ497" s="382">
        <f t="shared" si="1050"/>
        <v>143</v>
      </c>
      <c r="CK497" s="388">
        <f t="shared" si="1051"/>
        <v>144</v>
      </c>
      <c r="CL497" s="3"/>
      <c r="CM497" s="384">
        <f t="shared" si="1085"/>
        <v>1</v>
      </c>
      <c r="CN497" s="385">
        <f t="shared" si="1096"/>
        <v>0</v>
      </c>
      <c r="CO497" s="385">
        <f t="shared" si="1103"/>
        <v>66</v>
      </c>
      <c r="CP497" s="385">
        <f t="shared" si="1122"/>
        <v>171</v>
      </c>
      <c r="CQ497" s="385">
        <f t="shared" si="1123"/>
        <v>58</v>
      </c>
      <c r="CR497" s="385">
        <f t="shared" si="1124"/>
        <v>46</v>
      </c>
      <c r="CS497" s="385">
        <f t="shared" si="1125"/>
        <v>58</v>
      </c>
      <c r="CT497" s="385">
        <f t="shared" si="1126"/>
        <v>71</v>
      </c>
      <c r="CU497" s="385">
        <f t="shared" si="1127"/>
        <v>82</v>
      </c>
      <c r="CV497" s="385">
        <f t="shared" si="1128"/>
        <v>82</v>
      </c>
      <c r="CW497" s="385">
        <f t="shared" si="1129"/>
        <v>71</v>
      </c>
      <c r="CX497" s="386">
        <f t="shared" si="1130"/>
        <v>83</v>
      </c>
      <c r="CY497" s="3"/>
      <c r="CZ497" s="586"/>
      <c r="DA497" s="582"/>
      <c r="DB497" s="391"/>
      <c r="DC497" s="576">
        <v>0</v>
      </c>
      <c r="DD497" s="389">
        <v>0</v>
      </c>
      <c r="DE497" s="390">
        <v>0</v>
      </c>
      <c r="DF497" s="390">
        <v>4</v>
      </c>
      <c r="DG497" s="390">
        <v>42</v>
      </c>
      <c r="DH497" s="390">
        <f t="shared" si="1097"/>
        <v>112</v>
      </c>
      <c r="DI497" s="390"/>
      <c r="DJ497" s="390"/>
      <c r="DK497" s="390"/>
      <c r="DL497" s="390"/>
      <c r="DM497" s="390"/>
      <c r="DN497" s="390"/>
      <c r="DO497" s="390"/>
      <c r="DP497" s="391">
        <f t="shared" si="1098"/>
        <v>158</v>
      </c>
      <c r="DQ497" s="376"/>
      <c r="DR497" s="376"/>
      <c r="DS497" s="385">
        <v>3</v>
      </c>
      <c r="DT497" s="385">
        <v>1</v>
      </c>
      <c r="DU497" s="385">
        <v>2025</v>
      </c>
      <c r="DV497" s="385" t="s">
        <v>2620</v>
      </c>
      <c r="DW497" s="385">
        <v>72</v>
      </c>
      <c r="DX497" s="385" t="s">
        <v>2706</v>
      </c>
      <c r="DY497" s="385">
        <v>0</v>
      </c>
      <c r="DZ497" s="14">
        <v>79139</v>
      </c>
      <c r="EA497" s="426"/>
      <c r="EB497" s="398">
        <v>17</v>
      </c>
      <c r="EC497" s="398" t="s">
        <v>1369</v>
      </c>
      <c r="ED497" s="398" t="s">
        <v>1370</v>
      </c>
      <c r="EF497" s="601">
        <f t="shared" si="1099"/>
        <v>97.5</v>
      </c>
      <c r="EG497" s="597">
        <f t="shared" si="1100"/>
        <v>80</v>
      </c>
      <c r="EI497" s="605">
        <f t="shared" si="1131"/>
        <v>439</v>
      </c>
    </row>
    <row r="498" spans="1:139" s="372" customFormat="1" ht="16.149999999999999" hidden="1" customHeight="1">
      <c r="A498" s="573" t="s">
        <v>1382</v>
      </c>
      <c r="B498" s="530" t="s">
        <v>2299</v>
      </c>
      <c r="C498" s="530" t="s">
        <v>2299</v>
      </c>
      <c r="D498" s="393" t="s">
        <v>2304</v>
      </c>
      <c r="E498" s="393" t="s">
        <v>483</v>
      </c>
      <c r="F498" s="393"/>
      <c r="G498" s="395" t="s">
        <v>2561</v>
      </c>
      <c r="H498" s="393" t="s">
        <v>47</v>
      </c>
      <c r="I498" s="393" t="s">
        <v>2042</v>
      </c>
      <c r="J498" s="393" t="s">
        <v>281</v>
      </c>
      <c r="K498" s="393"/>
      <c r="L498" s="393" t="s">
        <v>47</v>
      </c>
      <c r="M498" s="396">
        <v>45992</v>
      </c>
      <c r="N498" s="392" t="s">
        <v>2133</v>
      </c>
      <c r="O498" s="408">
        <v>3</v>
      </c>
      <c r="P498" s="14">
        <v>91677</v>
      </c>
      <c r="Q498" s="14">
        <v>91677</v>
      </c>
      <c r="R498" s="576">
        <v>0</v>
      </c>
      <c r="S498" s="391">
        <v>266</v>
      </c>
      <c r="T498" s="382">
        <v>120</v>
      </c>
      <c r="U498" s="382">
        <v>586</v>
      </c>
      <c r="V498" s="423">
        <v>0</v>
      </c>
      <c r="W498" s="1882">
        <v>100</v>
      </c>
      <c r="X498" s="382">
        <f t="shared" si="1102"/>
        <v>486</v>
      </c>
      <c r="Y498" s="423">
        <v>0</v>
      </c>
      <c r="Z498" s="1882">
        <v>50</v>
      </c>
      <c r="AA498" s="382">
        <f t="shared" si="1086"/>
        <v>436</v>
      </c>
      <c r="AB498" s="423">
        <v>0</v>
      </c>
      <c r="AC498" s="1882">
        <v>100</v>
      </c>
      <c r="AD498" s="569">
        <v>1.875</v>
      </c>
      <c r="AE498" s="569">
        <v>1.875</v>
      </c>
      <c r="AF498" s="382">
        <f t="shared" si="1104"/>
        <v>198.5</v>
      </c>
      <c r="AG498" s="382">
        <f t="shared" si="1105"/>
        <v>112.5</v>
      </c>
      <c r="AH498" s="382">
        <f t="shared" si="1106"/>
        <v>160.625</v>
      </c>
      <c r="AI498" s="382">
        <f t="shared" si="1107"/>
        <v>255</v>
      </c>
      <c r="AJ498" s="382">
        <f t="shared" si="1108"/>
        <v>325.375</v>
      </c>
      <c r="AK498" s="382">
        <f t="shared" si="1109"/>
        <v>379.75</v>
      </c>
      <c r="AL498" s="382">
        <f t="shared" si="1110"/>
        <v>406.125</v>
      </c>
      <c r="AM498" s="382">
        <f t="shared" si="1111"/>
        <v>346.25</v>
      </c>
      <c r="AN498" s="453">
        <f t="shared" si="1112"/>
        <v>343.375</v>
      </c>
      <c r="AO498" s="457">
        <f t="shared" si="1113"/>
        <v>0</v>
      </c>
      <c r="AP498" s="455">
        <f t="shared" si="1114"/>
        <v>53</v>
      </c>
      <c r="AQ498" s="383">
        <f t="shared" si="1115"/>
        <v>108</v>
      </c>
      <c r="AR498" s="383">
        <f t="shared" si="1116"/>
        <v>154</v>
      </c>
      <c r="AS498" s="383">
        <f t="shared" si="1117"/>
        <v>185</v>
      </c>
      <c r="AT498" s="383">
        <f t="shared" si="1118"/>
        <v>215</v>
      </c>
      <c r="AU498" s="383">
        <f t="shared" si="1119"/>
        <v>215</v>
      </c>
      <c r="AV498" s="383">
        <f t="shared" si="1120"/>
        <v>158</v>
      </c>
      <c r="AW498" s="383">
        <f t="shared" si="1121"/>
        <v>212</v>
      </c>
      <c r="AX498" s="383">
        <f t="shared" si="1087"/>
        <v>586</v>
      </c>
      <c r="AY498" s="383"/>
      <c r="AZ498" s="383">
        <f t="shared" si="1101"/>
        <v>0</v>
      </c>
      <c r="BA498" s="382">
        <f t="shared" si="1088"/>
        <v>336</v>
      </c>
      <c r="BB498" s="423">
        <v>0</v>
      </c>
      <c r="BC498" s="506">
        <f t="shared" si="1081"/>
        <v>100</v>
      </c>
      <c r="BD498" s="382">
        <f t="shared" si="1082"/>
        <v>50</v>
      </c>
      <c r="BE498" s="453">
        <f t="shared" si="1083"/>
        <v>100</v>
      </c>
      <c r="BF498" s="382">
        <f t="shared" si="1089"/>
        <v>0</v>
      </c>
      <c r="BG498" s="1882">
        <v>130</v>
      </c>
      <c r="BH498" s="1882">
        <v>146</v>
      </c>
      <c r="BI498" s="1882">
        <v>60</v>
      </c>
      <c r="BJ498" s="1882">
        <v>60</v>
      </c>
      <c r="BK498" s="1882">
        <v>115</v>
      </c>
      <c r="BL498" s="1882">
        <v>160</v>
      </c>
      <c r="BM498" s="1882">
        <v>189</v>
      </c>
      <c r="BN498" s="1882">
        <v>218</v>
      </c>
      <c r="BO498" s="1882">
        <v>215</v>
      </c>
      <c r="BP498" s="1882">
        <v>150</v>
      </c>
      <c r="BQ498" s="1882">
        <v>221</v>
      </c>
      <c r="BR498" s="1882">
        <v>236</v>
      </c>
      <c r="BS498" s="1882">
        <v>253</v>
      </c>
      <c r="BT498" s="13"/>
      <c r="BU498" s="384">
        <f t="shared" si="1090"/>
        <v>7.032</v>
      </c>
      <c r="BV498" s="385">
        <f t="shared" si="1091"/>
        <v>5.2071428571428573</v>
      </c>
      <c r="BW498" s="386">
        <f t="shared" si="1092"/>
        <v>3.478723404255319</v>
      </c>
      <c r="BX498" s="3"/>
      <c r="BY498" s="387">
        <f t="shared" si="1084"/>
        <v>586</v>
      </c>
      <c r="BZ498" s="382">
        <f t="shared" si="1093"/>
        <v>486</v>
      </c>
      <c r="CA498" s="382">
        <f t="shared" si="1094"/>
        <v>436</v>
      </c>
      <c r="CB498" s="382">
        <f t="shared" si="1095"/>
        <v>336</v>
      </c>
      <c r="CC498" s="382">
        <f t="shared" si="1043"/>
        <v>206</v>
      </c>
      <c r="CD498" s="382">
        <f t="shared" si="1044"/>
        <v>113</v>
      </c>
      <c r="CE498" s="382">
        <f t="shared" si="1045"/>
        <v>161</v>
      </c>
      <c r="CF498" s="382">
        <f t="shared" si="1046"/>
        <v>255</v>
      </c>
      <c r="CG498" s="382">
        <f t="shared" si="1047"/>
        <v>325</v>
      </c>
      <c r="CH498" s="382">
        <f t="shared" si="1048"/>
        <v>380</v>
      </c>
      <c r="CI498" s="382">
        <f t="shared" si="1049"/>
        <v>406</v>
      </c>
      <c r="CJ498" s="382">
        <f t="shared" si="1050"/>
        <v>346</v>
      </c>
      <c r="CK498" s="388">
        <f t="shared" si="1051"/>
        <v>343</v>
      </c>
      <c r="CL498" s="3"/>
      <c r="CM498" s="384">
        <f t="shared" si="1085"/>
        <v>0</v>
      </c>
      <c r="CN498" s="385">
        <f t="shared" si="1096"/>
        <v>0</v>
      </c>
      <c r="CO498" s="385">
        <f t="shared" si="1103"/>
        <v>0</v>
      </c>
      <c r="CP498" s="385">
        <f t="shared" si="1122"/>
        <v>0</v>
      </c>
      <c r="CQ498" s="385">
        <f t="shared" si="1123"/>
        <v>53</v>
      </c>
      <c r="CR498" s="385">
        <f t="shared" si="1124"/>
        <v>108</v>
      </c>
      <c r="CS498" s="385">
        <f t="shared" si="1125"/>
        <v>154</v>
      </c>
      <c r="CT498" s="385">
        <f t="shared" si="1126"/>
        <v>185</v>
      </c>
      <c r="CU498" s="385">
        <f t="shared" si="1127"/>
        <v>215</v>
      </c>
      <c r="CV498" s="385">
        <f t="shared" si="1128"/>
        <v>215</v>
      </c>
      <c r="CW498" s="385">
        <f t="shared" si="1129"/>
        <v>158</v>
      </c>
      <c r="CX498" s="386">
        <f t="shared" si="1130"/>
        <v>212</v>
      </c>
      <c r="CY498" s="3"/>
      <c r="CZ498" s="586"/>
      <c r="DA498" s="582"/>
      <c r="DB498" s="391"/>
      <c r="DC498" s="576">
        <v>0</v>
      </c>
      <c r="DD498" s="389">
        <v>0</v>
      </c>
      <c r="DE498" s="390">
        <v>0</v>
      </c>
      <c r="DF498" s="390">
        <v>88</v>
      </c>
      <c r="DG498" s="390">
        <v>58</v>
      </c>
      <c r="DH498" s="390">
        <f t="shared" si="1097"/>
        <v>120</v>
      </c>
      <c r="DI498" s="390"/>
      <c r="DJ498" s="390"/>
      <c r="DK498" s="390"/>
      <c r="DL498" s="390"/>
      <c r="DM498" s="390"/>
      <c r="DN498" s="390"/>
      <c r="DO498" s="390"/>
      <c r="DP498" s="391">
        <f t="shared" si="1098"/>
        <v>266</v>
      </c>
      <c r="DQ498" s="376"/>
      <c r="DR498" s="376"/>
      <c r="DS498" s="385">
        <v>3</v>
      </c>
      <c r="DT498" s="385">
        <v>1</v>
      </c>
      <c r="DU498" s="385">
        <v>2027</v>
      </c>
      <c r="DV498" s="385" t="s">
        <v>2620</v>
      </c>
      <c r="DW498" s="385">
        <v>72</v>
      </c>
      <c r="DX498" s="385" t="s">
        <v>2706</v>
      </c>
      <c r="DY498" s="385">
        <v>0</v>
      </c>
      <c r="DZ498" s="14">
        <v>91677</v>
      </c>
      <c r="EA498" s="426"/>
      <c r="EB498" s="398">
        <v>18</v>
      </c>
      <c r="EC498" s="398" t="s">
        <v>1369</v>
      </c>
      <c r="ED498" s="398" t="s">
        <v>1370</v>
      </c>
      <c r="EF498" s="601">
        <f t="shared" si="1099"/>
        <v>175.8</v>
      </c>
      <c r="EG498" s="597">
        <f t="shared" si="1100"/>
        <v>100</v>
      </c>
      <c r="EI498" s="605">
        <f t="shared" si="1131"/>
        <v>706</v>
      </c>
    </row>
    <row r="499" spans="1:139" s="372" customFormat="1" ht="16.149999999999999" hidden="1" customHeight="1">
      <c r="A499" s="573" t="s">
        <v>1382</v>
      </c>
      <c r="B499" s="530" t="s">
        <v>2302</v>
      </c>
      <c r="C499" s="530" t="s">
        <v>2302</v>
      </c>
      <c r="D499" s="393" t="s">
        <v>2304</v>
      </c>
      <c r="E499" s="537" t="s">
        <v>522</v>
      </c>
      <c r="F499" s="393"/>
      <c r="G499" s="395" t="s">
        <v>2562</v>
      </c>
      <c r="H499" s="393" t="s">
        <v>47</v>
      </c>
      <c r="I499" s="393" t="s">
        <v>2042</v>
      </c>
      <c r="J499" s="393" t="s">
        <v>281</v>
      </c>
      <c r="K499" s="393"/>
      <c r="L499" s="393" t="s">
        <v>47</v>
      </c>
      <c r="M499" s="396">
        <v>45992</v>
      </c>
      <c r="N499" s="392" t="s">
        <v>2133</v>
      </c>
      <c r="O499" s="408">
        <v>3</v>
      </c>
      <c r="P499" s="14">
        <v>104409</v>
      </c>
      <c r="Q499" s="14">
        <v>104409</v>
      </c>
      <c r="R499" s="576">
        <v>0</v>
      </c>
      <c r="S499" s="391">
        <v>180</v>
      </c>
      <c r="T499" s="382">
        <v>40</v>
      </c>
      <c r="U499" s="382">
        <v>0</v>
      </c>
      <c r="V499" s="423">
        <v>27</v>
      </c>
      <c r="W499" s="1882">
        <v>27</v>
      </c>
      <c r="X499" s="382">
        <f t="shared" si="1102"/>
        <v>0</v>
      </c>
      <c r="Y499" s="423">
        <v>243</v>
      </c>
      <c r="Z499" s="1882">
        <v>243</v>
      </c>
      <c r="AA499" s="382">
        <f t="shared" si="1086"/>
        <v>0</v>
      </c>
      <c r="AB499" s="423">
        <v>50</v>
      </c>
      <c r="AC499" s="1882">
        <v>50</v>
      </c>
      <c r="AD499" s="569">
        <v>1.875</v>
      </c>
      <c r="AE499" s="569">
        <v>1.875</v>
      </c>
      <c r="AF499" s="382">
        <f t="shared" si="1104"/>
        <v>196.75</v>
      </c>
      <c r="AG499" s="382">
        <f t="shared" si="1105"/>
        <v>138.75</v>
      </c>
      <c r="AH499" s="382">
        <f t="shared" si="1106"/>
        <v>98.5</v>
      </c>
      <c r="AI499" s="382">
        <f t="shared" si="1107"/>
        <v>62.125</v>
      </c>
      <c r="AJ499" s="382">
        <f t="shared" si="1108"/>
        <v>79.25</v>
      </c>
      <c r="AK499" s="382">
        <f t="shared" si="1109"/>
        <v>92.375</v>
      </c>
      <c r="AL499" s="382">
        <f t="shared" si="1110"/>
        <v>99.375</v>
      </c>
      <c r="AM499" s="382">
        <f t="shared" si="1111"/>
        <v>158</v>
      </c>
      <c r="AN499" s="453">
        <f t="shared" si="1112"/>
        <v>166.375</v>
      </c>
      <c r="AO499" s="457">
        <f t="shared" si="1113"/>
        <v>329</v>
      </c>
      <c r="AP499" s="455">
        <f t="shared" si="1114"/>
        <v>74</v>
      </c>
      <c r="AQ499" s="383">
        <f t="shared" si="1115"/>
        <v>34</v>
      </c>
      <c r="AR499" s="383">
        <f t="shared" si="1116"/>
        <v>37</v>
      </c>
      <c r="AS499" s="383">
        <f t="shared" si="1117"/>
        <v>45</v>
      </c>
      <c r="AT499" s="383">
        <f t="shared" si="1118"/>
        <v>52</v>
      </c>
      <c r="AU499" s="383">
        <f t="shared" si="1119"/>
        <v>53</v>
      </c>
      <c r="AV499" s="383">
        <f t="shared" si="1120"/>
        <v>112</v>
      </c>
      <c r="AW499" s="383">
        <f t="shared" si="1121"/>
        <v>61</v>
      </c>
      <c r="AX499" s="383">
        <f t="shared" si="1087"/>
        <v>320</v>
      </c>
      <c r="AY499" s="383"/>
      <c r="AZ499" s="383">
        <f t="shared" si="1101"/>
        <v>329</v>
      </c>
      <c r="BA499" s="382">
        <f t="shared" si="1088"/>
        <v>0</v>
      </c>
      <c r="BB499" s="423">
        <v>0</v>
      </c>
      <c r="BC499" s="506">
        <f t="shared" si="1081"/>
        <v>27</v>
      </c>
      <c r="BD499" s="382">
        <f t="shared" si="1082"/>
        <v>243</v>
      </c>
      <c r="BE499" s="453">
        <f t="shared" si="1083"/>
        <v>50</v>
      </c>
      <c r="BF499" s="382">
        <f t="shared" si="1089"/>
        <v>-658</v>
      </c>
      <c r="BG499" s="1882">
        <v>132</v>
      </c>
      <c r="BH499" s="1882">
        <v>132</v>
      </c>
      <c r="BI499" s="1882">
        <v>74</v>
      </c>
      <c r="BJ499" s="1882">
        <v>74</v>
      </c>
      <c r="BK499" s="1882">
        <v>28</v>
      </c>
      <c r="BL499" s="1882">
        <v>39</v>
      </c>
      <c r="BM499" s="1882">
        <v>46</v>
      </c>
      <c r="BN499" s="1882">
        <v>53</v>
      </c>
      <c r="BO499" s="1882">
        <v>53</v>
      </c>
      <c r="BP499" s="1882">
        <v>120</v>
      </c>
      <c r="BQ499" s="1882">
        <v>53</v>
      </c>
      <c r="BR499" s="1882">
        <v>57</v>
      </c>
      <c r="BS499" s="1882">
        <v>61</v>
      </c>
      <c r="BT499" s="13"/>
      <c r="BU499" s="384">
        <f t="shared" si="1090"/>
        <v>0</v>
      </c>
      <c r="BV499" s="385">
        <f t="shared" si="1091"/>
        <v>0</v>
      </c>
      <c r="BW499" s="386">
        <f t="shared" si="1092"/>
        <v>0</v>
      </c>
      <c r="BX499" s="3"/>
      <c r="BY499" s="387">
        <f t="shared" si="1084"/>
        <v>0</v>
      </c>
      <c r="BZ499" s="382">
        <f t="shared" si="1093"/>
        <v>0</v>
      </c>
      <c r="CA499" s="382">
        <f t="shared" si="1094"/>
        <v>0</v>
      </c>
      <c r="CB499" s="382">
        <f t="shared" si="1095"/>
        <v>0</v>
      </c>
      <c r="CC499" s="382">
        <f t="shared" si="1043"/>
        <v>197</v>
      </c>
      <c r="CD499" s="382">
        <f t="shared" si="1044"/>
        <v>139</v>
      </c>
      <c r="CE499" s="382">
        <f t="shared" si="1045"/>
        <v>99</v>
      </c>
      <c r="CF499" s="382">
        <f t="shared" si="1046"/>
        <v>62</v>
      </c>
      <c r="CG499" s="382">
        <f t="shared" si="1047"/>
        <v>79</v>
      </c>
      <c r="CH499" s="382">
        <f t="shared" si="1048"/>
        <v>92</v>
      </c>
      <c r="CI499" s="382">
        <f t="shared" si="1049"/>
        <v>99</v>
      </c>
      <c r="CJ499" s="382">
        <f t="shared" si="1050"/>
        <v>158</v>
      </c>
      <c r="CK499" s="388">
        <f t="shared" si="1051"/>
        <v>166</v>
      </c>
      <c r="CL499" s="3"/>
      <c r="CM499" s="384">
        <f t="shared" si="1085"/>
        <v>27</v>
      </c>
      <c r="CN499" s="385">
        <f t="shared" si="1096"/>
        <v>243</v>
      </c>
      <c r="CO499" s="385">
        <f t="shared" si="1103"/>
        <v>50</v>
      </c>
      <c r="CP499" s="385">
        <f t="shared" si="1122"/>
        <v>329</v>
      </c>
      <c r="CQ499" s="385">
        <f t="shared" si="1123"/>
        <v>74</v>
      </c>
      <c r="CR499" s="385">
        <f t="shared" si="1124"/>
        <v>34</v>
      </c>
      <c r="CS499" s="385">
        <f t="shared" si="1125"/>
        <v>37</v>
      </c>
      <c r="CT499" s="385">
        <f t="shared" si="1126"/>
        <v>45</v>
      </c>
      <c r="CU499" s="385">
        <f t="shared" si="1127"/>
        <v>52</v>
      </c>
      <c r="CV499" s="385">
        <f t="shared" si="1128"/>
        <v>53</v>
      </c>
      <c r="CW499" s="385">
        <f t="shared" si="1129"/>
        <v>112</v>
      </c>
      <c r="CX499" s="386">
        <f t="shared" si="1130"/>
        <v>61</v>
      </c>
      <c r="CY499" s="3"/>
      <c r="CZ499" s="586"/>
      <c r="DA499" s="582"/>
      <c r="DB499" s="391"/>
      <c r="DC499" s="576">
        <v>0</v>
      </c>
      <c r="DD499" s="389">
        <v>0</v>
      </c>
      <c r="DE499" s="390">
        <v>0</v>
      </c>
      <c r="DF499" s="390">
        <v>106</v>
      </c>
      <c r="DG499" s="390">
        <v>34</v>
      </c>
      <c r="DH499" s="390">
        <f t="shared" si="1097"/>
        <v>40</v>
      </c>
      <c r="DI499" s="390"/>
      <c r="DJ499" s="390"/>
      <c r="DK499" s="390"/>
      <c r="DL499" s="390"/>
      <c r="DM499" s="390"/>
      <c r="DN499" s="390"/>
      <c r="DO499" s="390"/>
      <c r="DP499" s="391">
        <f t="shared" si="1098"/>
        <v>180</v>
      </c>
      <c r="DQ499" s="376"/>
      <c r="DR499" s="376"/>
      <c r="DS499" s="385">
        <v>3</v>
      </c>
      <c r="DT499" s="385">
        <v>1</v>
      </c>
      <c r="DU499" s="385">
        <v>2029</v>
      </c>
      <c r="DV499" s="385" t="s">
        <v>2620</v>
      </c>
      <c r="DW499" s="385">
        <v>72</v>
      </c>
      <c r="DX499" s="385" t="s">
        <v>2706</v>
      </c>
      <c r="DY499" s="385">
        <v>0</v>
      </c>
      <c r="DZ499" s="14">
        <v>104409</v>
      </c>
      <c r="EA499" s="426"/>
      <c r="EB499" s="398">
        <v>19</v>
      </c>
      <c r="EC499" s="398" t="s">
        <v>1369</v>
      </c>
      <c r="ED499" s="398" t="s">
        <v>1370</v>
      </c>
      <c r="EF499" s="601">
        <f t="shared" si="1099"/>
        <v>0</v>
      </c>
      <c r="EG499" s="597">
        <f t="shared" si="1100"/>
        <v>27</v>
      </c>
      <c r="EI499" s="605">
        <f t="shared" si="1131"/>
        <v>360</v>
      </c>
    </row>
    <row r="500" spans="1:139" s="372" customFormat="1" ht="16.149999999999999" hidden="1" customHeight="1">
      <c r="A500" s="573" t="s">
        <v>1382</v>
      </c>
      <c r="B500" s="530" t="s">
        <v>2077</v>
      </c>
      <c r="C500" s="530" t="s">
        <v>2077</v>
      </c>
      <c r="D500" s="393" t="s">
        <v>2304</v>
      </c>
      <c r="E500" s="1908" t="s">
        <v>877</v>
      </c>
      <c r="F500" s="393"/>
      <c r="G500" s="393" t="s">
        <v>639</v>
      </c>
      <c r="H500" s="393" t="s">
        <v>47</v>
      </c>
      <c r="I500" s="393" t="s">
        <v>2042</v>
      </c>
      <c r="J500" s="393" t="s">
        <v>281</v>
      </c>
      <c r="K500" s="393"/>
      <c r="L500" s="393" t="s">
        <v>47</v>
      </c>
      <c r="M500" s="396">
        <v>46029</v>
      </c>
      <c r="N500" s="392" t="s">
        <v>2133</v>
      </c>
      <c r="O500" s="408">
        <v>3</v>
      </c>
      <c r="P500" s="14">
        <v>105619</v>
      </c>
      <c r="Q500" s="14">
        <v>105619</v>
      </c>
      <c r="R500" s="576">
        <v>0</v>
      </c>
      <c r="S500" s="391">
        <v>170</v>
      </c>
      <c r="T500" s="382">
        <v>82</v>
      </c>
      <c r="U500" s="382">
        <v>0</v>
      </c>
      <c r="V500" s="423">
        <v>105</v>
      </c>
      <c r="W500" s="1882">
        <v>105</v>
      </c>
      <c r="X500" s="382">
        <f t="shared" si="1102"/>
        <v>0</v>
      </c>
      <c r="Y500" s="423">
        <v>0</v>
      </c>
      <c r="Z500" s="1882">
        <v>0</v>
      </c>
      <c r="AA500" s="382">
        <f t="shared" si="1086"/>
        <v>0</v>
      </c>
      <c r="AB500" s="423">
        <v>0</v>
      </c>
      <c r="AC500" s="1882">
        <v>0</v>
      </c>
      <c r="AD500" s="569">
        <v>1.875</v>
      </c>
      <c r="AE500" s="569">
        <v>1.875</v>
      </c>
      <c r="AF500" s="382">
        <f t="shared" si="1104"/>
        <v>298.75</v>
      </c>
      <c r="AG500" s="382">
        <f t="shared" si="1105"/>
        <v>168.75</v>
      </c>
      <c r="AH500" s="382">
        <f t="shared" si="1106"/>
        <v>111</v>
      </c>
      <c r="AI500" s="382">
        <f t="shared" si="1107"/>
        <v>52.875</v>
      </c>
      <c r="AJ500" s="382">
        <f t="shared" si="1108"/>
        <v>67.125</v>
      </c>
      <c r="AK500" s="382">
        <f t="shared" si="1109"/>
        <v>78.375</v>
      </c>
      <c r="AL500" s="382">
        <f t="shared" si="1110"/>
        <v>83.5</v>
      </c>
      <c r="AM500" s="382">
        <f t="shared" si="1111"/>
        <v>149</v>
      </c>
      <c r="AN500" s="453">
        <f t="shared" si="1112"/>
        <v>156.75</v>
      </c>
      <c r="AO500" s="457">
        <f t="shared" si="1113"/>
        <v>519</v>
      </c>
      <c r="AP500" s="455">
        <f t="shared" si="1114"/>
        <v>90</v>
      </c>
      <c r="AQ500" s="383">
        <f t="shared" si="1115"/>
        <v>32</v>
      </c>
      <c r="AR500" s="383">
        <f t="shared" si="1116"/>
        <v>32</v>
      </c>
      <c r="AS500" s="383">
        <f t="shared" si="1117"/>
        <v>38</v>
      </c>
      <c r="AT500" s="383">
        <f t="shared" si="1118"/>
        <v>44</v>
      </c>
      <c r="AU500" s="383">
        <f t="shared" si="1119"/>
        <v>45</v>
      </c>
      <c r="AV500" s="383">
        <f t="shared" si="1120"/>
        <v>110</v>
      </c>
      <c r="AW500" s="383">
        <f t="shared" si="1121"/>
        <v>52</v>
      </c>
      <c r="AX500" s="383">
        <f t="shared" si="1087"/>
        <v>105</v>
      </c>
      <c r="AY500" s="383"/>
      <c r="AZ500" s="383">
        <f t="shared" si="1101"/>
        <v>519</v>
      </c>
      <c r="BA500" s="382">
        <f t="shared" si="1088"/>
        <v>0</v>
      </c>
      <c r="BB500" s="423">
        <v>0</v>
      </c>
      <c r="BC500" s="506">
        <f t="shared" si="1081"/>
        <v>105</v>
      </c>
      <c r="BD500" s="382">
        <f t="shared" si="1082"/>
        <v>0</v>
      </c>
      <c r="BE500" s="453">
        <f t="shared" si="1083"/>
        <v>0</v>
      </c>
      <c r="BF500" s="382">
        <f t="shared" si="1089"/>
        <v>-635</v>
      </c>
      <c r="BG500" s="1882">
        <v>220</v>
      </c>
      <c r="BH500" s="1882">
        <v>220</v>
      </c>
      <c r="BI500" s="1882">
        <v>90</v>
      </c>
      <c r="BJ500" s="1882">
        <v>90</v>
      </c>
      <c r="BK500" s="1882">
        <v>24</v>
      </c>
      <c r="BL500" s="1882">
        <v>33</v>
      </c>
      <c r="BM500" s="1882">
        <v>39</v>
      </c>
      <c r="BN500" s="1882">
        <v>45</v>
      </c>
      <c r="BO500" s="1882">
        <v>44</v>
      </c>
      <c r="BP500" s="1882">
        <v>120</v>
      </c>
      <c r="BQ500" s="1882">
        <v>42</v>
      </c>
      <c r="BR500" s="1882">
        <v>45</v>
      </c>
      <c r="BS500" s="1882">
        <v>48</v>
      </c>
      <c r="BT500" s="13"/>
      <c r="BU500" s="384">
        <f t="shared" si="1090"/>
        <v>0</v>
      </c>
      <c r="BV500" s="385">
        <f t="shared" si="1091"/>
        <v>0</v>
      </c>
      <c r="BW500" s="386">
        <f t="shared" si="1092"/>
        <v>0</v>
      </c>
      <c r="BX500" s="3"/>
      <c r="BY500" s="387">
        <f t="shared" si="1084"/>
        <v>0</v>
      </c>
      <c r="BZ500" s="382">
        <f t="shared" si="1093"/>
        <v>0</v>
      </c>
      <c r="CA500" s="382">
        <f t="shared" si="1094"/>
        <v>0</v>
      </c>
      <c r="CB500" s="382">
        <f t="shared" si="1095"/>
        <v>0</v>
      </c>
      <c r="CC500" s="382">
        <f t="shared" si="1043"/>
        <v>299</v>
      </c>
      <c r="CD500" s="382">
        <f t="shared" si="1044"/>
        <v>169</v>
      </c>
      <c r="CE500" s="382">
        <f t="shared" si="1045"/>
        <v>111</v>
      </c>
      <c r="CF500" s="382">
        <f t="shared" si="1046"/>
        <v>53</v>
      </c>
      <c r="CG500" s="382">
        <f t="shared" si="1047"/>
        <v>67</v>
      </c>
      <c r="CH500" s="382">
        <f t="shared" si="1048"/>
        <v>78</v>
      </c>
      <c r="CI500" s="382">
        <f t="shared" si="1049"/>
        <v>84</v>
      </c>
      <c r="CJ500" s="382">
        <f t="shared" si="1050"/>
        <v>149</v>
      </c>
      <c r="CK500" s="388">
        <f t="shared" si="1051"/>
        <v>157</v>
      </c>
      <c r="CL500" s="3"/>
      <c r="CM500" s="384">
        <f t="shared" si="1085"/>
        <v>105</v>
      </c>
      <c r="CN500" s="385">
        <f t="shared" si="1096"/>
        <v>0</v>
      </c>
      <c r="CO500" s="385">
        <f t="shared" si="1103"/>
        <v>0</v>
      </c>
      <c r="CP500" s="385">
        <f t="shared" si="1122"/>
        <v>519</v>
      </c>
      <c r="CQ500" s="385">
        <f t="shared" si="1123"/>
        <v>90</v>
      </c>
      <c r="CR500" s="385">
        <f t="shared" si="1124"/>
        <v>32</v>
      </c>
      <c r="CS500" s="385">
        <f t="shared" si="1125"/>
        <v>32</v>
      </c>
      <c r="CT500" s="385">
        <f t="shared" si="1126"/>
        <v>38</v>
      </c>
      <c r="CU500" s="385">
        <f t="shared" si="1127"/>
        <v>44</v>
      </c>
      <c r="CV500" s="385">
        <f t="shared" si="1128"/>
        <v>45</v>
      </c>
      <c r="CW500" s="385">
        <f t="shared" si="1129"/>
        <v>110</v>
      </c>
      <c r="CX500" s="386">
        <f t="shared" si="1130"/>
        <v>52</v>
      </c>
      <c r="CY500" s="3"/>
      <c r="CZ500" s="586"/>
      <c r="DA500" s="582"/>
      <c r="DB500" s="391"/>
      <c r="DC500" s="576">
        <v>0</v>
      </c>
      <c r="DD500" s="389">
        <v>0</v>
      </c>
      <c r="DE500" s="390">
        <v>0</v>
      </c>
      <c r="DF500" s="390">
        <v>56</v>
      </c>
      <c r="DG500" s="390">
        <v>32</v>
      </c>
      <c r="DH500" s="390">
        <f t="shared" si="1097"/>
        <v>82</v>
      </c>
      <c r="DI500" s="390"/>
      <c r="DJ500" s="390"/>
      <c r="DK500" s="390"/>
      <c r="DL500" s="390"/>
      <c r="DM500" s="390"/>
      <c r="DN500" s="390"/>
      <c r="DO500" s="390"/>
      <c r="DP500" s="391">
        <f t="shared" si="1098"/>
        <v>170</v>
      </c>
      <c r="DQ500" s="376"/>
      <c r="DR500" s="376"/>
      <c r="DS500" s="385">
        <v>4</v>
      </c>
      <c r="DT500" s="385">
        <v>1</v>
      </c>
      <c r="DU500" s="385">
        <v>2006</v>
      </c>
      <c r="DV500" s="385" t="s">
        <v>2620</v>
      </c>
      <c r="DW500" s="385">
        <v>73</v>
      </c>
      <c r="DX500" s="385" t="s">
        <v>2708</v>
      </c>
      <c r="DY500" s="385">
        <v>0</v>
      </c>
      <c r="DZ500" s="14">
        <v>105619</v>
      </c>
      <c r="EA500" s="426"/>
      <c r="EB500" s="398">
        <v>18</v>
      </c>
      <c r="EC500" s="398" t="s">
        <v>1369</v>
      </c>
      <c r="ED500" s="398" t="s">
        <v>1370</v>
      </c>
      <c r="EF500" s="601">
        <f t="shared" si="1099"/>
        <v>0</v>
      </c>
      <c r="EG500" s="597">
        <f t="shared" si="1100"/>
        <v>105</v>
      </c>
      <c r="EI500" s="605">
        <f t="shared" si="1131"/>
        <v>187</v>
      </c>
    </row>
    <row r="501" spans="1:139" s="372" customFormat="1" ht="16.149999999999999" hidden="1" customHeight="1">
      <c r="A501" s="573" t="s">
        <v>1382</v>
      </c>
      <c r="B501" s="530" t="s">
        <v>2078</v>
      </c>
      <c r="C501" s="530" t="s">
        <v>2078</v>
      </c>
      <c r="D501" s="393" t="s">
        <v>2304</v>
      </c>
      <c r="E501" s="1905" t="s">
        <v>772</v>
      </c>
      <c r="F501" s="393"/>
      <c r="G501" s="393" t="s">
        <v>773</v>
      </c>
      <c r="H501" s="393" t="s">
        <v>47</v>
      </c>
      <c r="I501" s="393" t="s">
        <v>2042</v>
      </c>
      <c r="J501" s="393" t="s">
        <v>281</v>
      </c>
      <c r="K501" s="393"/>
      <c r="L501" s="393" t="s">
        <v>47</v>
      </c>
      <c r="M501" s="396">
        <v>45992</v>
      </c>
      <c r="N501" s="392" t="s">
        <v>2133</v>
      </c>
      <c r="O501" s="408">
        <v>3</v>
      </c>
      <c r="P501" s="14">
        <v>110862</v>
      </c>
      <c r="Q501" s="14">
        <v>110862</v>
      </c>
      <c r="R501" s="576">
        <v>0</v>
      </c>
      <c r="S501" s="391">
        <v>230</v>
      </c>
      <c r="T501" s="382">
        <v>43</v>
      </c>
      <c r="U501" s="382">
        <v>2</v>
      </c>
      <c r="V501" s="423">
        <v>258</v>
      </c>
      <c r="W501" s="1882">
        <v>260</v>
      </c>
      <c r="X501" s="382">
        <f t="shared" si="1102"/>
        <v>0</v>
      </c>
      <c r="Y501" s="423">
        <v>267</v>
      </c>
      <c r="Z501" s="1882">
        <v>267</v>
      </c>
      <c r="AA501" s="382">
        <f t="shared" si="1086"/>
        <v>0</v>
      </c>
      <c r="AB501" s="423">
        <v>105</v>
      </c>
      <c r="AC501" s="1882">
        <v>105</v>
      </c>
      <c r="AD501" s="569">
        <v>1.875</v>
      </c>
      <c r="AE501" s="569">
        <v>1.875</v>
      </c>
      <c r="AF501" s="382">
        <f t="shared" si="1104"/>
        <v>360</v>
      </c>
      <c r="AG501" s="382">
        <f t="shared" si="1105"/>
        <v>300</v>
      </c>
      <c r="AH501" s="382">
        <f t="shared" si="1106"/>
        <v>191.5</v>
      </c>
      <c r="AI501" s="382">
        <f t="shared" si="1107"/>
        <v>79.75</v>
      </c>
      <c r="AJ501" s="382">
        <f t="shared" si="1108"/>
        <v>101.625</v>
      </c>
      <c r="AK501" s="382">
        <f t="shared" si="1109"/>
        <v>118.5</v>
      </c>
      <c r="AL501" s="382">
        <f t="shared" si="1110"/>
        <v>126.625</v>
      </c>
      <c r="AM501" s="382">
        <f t="shared" si="1111"/>
        <v>224.5</v>
      </c>
      <c r="AN501" s="453">
        <f t="shared" si="1112"/>
        <v>238.625</v>
      </c>
      <c r="AO501" s="457">
        <f t="shared" si="1113"/>
        <v>580</v>
      </c>
      <c r="AP501" s="455">
        <f t="shared" si="1114"/>
        <v>160</v>
      </c>
      <c r="AQ501" s="383">
        <f t="shared" si="1115"/>
        <v>52</v>
      </c>
      <c r="AR501" s="383">
        <f t="shared" si="1116"/>
        <v>48</v>
      </c>
      <c r="AS501" s="383">
        <f t="shared" si="1117"/>
        <v>58</v>
      </c>
      <c r="AT501" s="383">
        <f t="shared" si="1118"/>
        <v>67</v>
      </c>
      <c r="AU501" s="383">
        <f t="shared" si="1119"/>
        <v>67</v>
      </c>
      <c r="AV501" s="383">
        <f t="shared" si="1120"/>
        <v>166</v>
      </c>
      <c r="AW501" s="383">
        <f t="shared" si="1121"/>
        <v>81</v>
      </c>
      <c r="AX501" s="383">
        <f t="shared" si="1087"/>
        <v>632</v>
      </c>
      <c r="AY501" s="383"/>
      <c r="AZ501" s="383">
        <f t="shared" si="1101"/>
        <v>580</v>
      </c>
      <c r="BA501" s="382">
        <f t="shared" si="1088"/>
        <v>0</v>
      </c>
      <c r="BB501" s="423">
        <v>0</v>
      </c>
      <c r="BC501" s="506">
        <f t="shared" si="1081"/>
        <v>260</v>
      </c>
      <c r="BD501" s="382">
        <f t="shared" si="1082"/>
        <v>267</v>
      </c>
      <c r="BE501" s="453">
        <f t="shared" si="1083"/>
        <v>105</v>
      </c>
      <c r="BF501" s="382">
        <f t="shared" si="1089"/>
        <v>-1230</v>
      </c>
      <c r="BG501" s="1882">
        <v>220</v>
      </c>
      <c r="BH501" s="1882">
        <v>220</v>
      </c>
      <c r="BI501" s="1882">
        <v>160</v>
      </c>
      <c r="BJ501" s="1882">
        <v>160</v>
      </c>
      <c r="BK501" s="1882">
        <v>36</v>
      </c>
      <c r="BL501" s="1882">
        <v>50</v>
      </c>
      <c r="BM501" s="1882">
        <v>59</v>
      </c>
      <c r="BN501" s="1882">
        <v>68</v>
      </c>
      <c r="BO501" s="1882">
        <v>67</v>
      </c>
      <c r="BP501" s="1882">
        <v>180</v>
      </c>
      <c r="BQ501" s="1882">
        <v>67</v>
      </c>
      <c r="BR501" s="1882">
        <v>72</v>
      </c>
      <c r="BS501" s="1882">
        <v>77</v>
      </c>
      <c r="BT501" s="13"/>
      <c r="BU501" s="384">
        <f t="shared" si="1090"/>
        <v>7.6923076923076927E-3</v>
      </c>
      <c r="BV501" s="385">
        <f t="shared" si="1091"/>
        <v>0</v>
      </c>
      <c r="BW501" s="386">
        <f t="shared" si="1092"/>
        <v>0</v>
      </c>
      <c r="BX501" s="3"/>
      <c r="BY501" s="387">
        <f t="shared" si="1084"/>
        <v>2</v>
      </c>
      <c r="BZ501" s="382">
        <f t="shared" si="1093"/>
        <v>0</v>
      </c>
      <c r="CA501" s="382">
        <f t="shared" si="1094"/>
        <v>0</v>
      </c>
      <c r="CB501" s="382">
        <f t="shared" si="1095"/>
        <v>0</v>
      </c>
      <c r="CC501" s="382">
        <f t="shared" si="1043"/>
        <v>360</v>
      </c>
      <c r="CD501" s="382">
        <f t="shared" si="1044"/>
        <v>300</v>
      </c>
      <c r="CE501" s="382">
        <f t="shared" si="1045"/>
        <v>192</v>
      </c>
      <c r="CF501" s="382">
        <f t="shared" si="1046"/>
        <v>80</v>
      </c>
      <c r="CG501" s="382">
        <f t="shared" si="1047"/>
        <v>102</v>
      </c>
      <c r="CH501" s="382">
        <f t="shared" si="1048"/>
        <v>119</v>
      </c>
      <c r="CI501" s="382">
        <f t="shared" si="1049"/>
        <v>127</v>
      </c>
      <c r="CJ501" s="382">
        <f t="shared" si="1050"/>
        <v>225</v>
      </c>
      <c r="CK501" s="388">
        <f t="shared" si="1051"/>
        <v>239</v>
      </c>
      <c r="CL501" s="3"/>
      <c r="CM501" s="384">
        <f t="shared" si="1085"/>
        <v>258</v>
      </c>
      <c r="CN501" s="385">
        <f t="shared" si="1096"/>
        <v>267</v>
      </c>
      <c r="CO501" s="385">
        <f t="shared" si="1103"/>
        <v>105</v>
      </c>
      <c r="CP501" s="385">
        <f t="shared" si="1122"/>
        <v>580</v>
      </c>
      <c r="CQ501" s="385">
        <f t="shared" si="1123"/>
        <v>160</v>
      </c>
      <c r="CR501" s="385">
        <f t="shared" si="1124"/>
        <v>52</v>
      </c>
      <c r="CS501" s="385">
        <f t="shared" si="1125"/>
        <v>48</v>
      </c>
      <c r="CT501" s="385">
        <f t="shared" si="1126"/>
        <v>58</v>
      </c>
      <c r="CU501" s="385">
        <f t="shared" si="1127"/>
        <v>67</v>
      </c>
      <c r="CV501" s="385">
        <f t="shared" si="1128"/>
        <v>67</v>
      </c>
      <c r="CW501" s="385">
        <f t="shared" si="1129"/>
        <v>166</v>
      </c>
      <c r="CX501" s="386">
        <f t="shared" si="1130"/>
        <v>81</v>
      </c>
      <c r="CY501" s="3"/>
      <c r="CZ501" s="586"/>
      <c r="DA501" s="582"/>
      <c r="DB501" s="391"/>
      <c r="DC501" s="576">
        <v>0</v>
      </c>
      <c r="DD501" s="389">
        <v>0</v>
      </c>
      <c r="DE501" s="390">
        <v>0</v>
      </c>
      <c r="DF501" s="390">
        <v>122</v>
      </c>
      <c r="DG501" s="390">
        <v>65</v>
      </c>
      <c r="DH501" s="390">
        <f t="shared" si="1097"/>
        <v>43</v>
      </c>
      <c r="DI501" s="390"/>
      <c r="DJ501" s="390"/>
      <c r="DK501" s="390"/>
      <c r="DL501" s="390"/>
      <c r="DM501" s="390"/>
      <c r="DN501" s="390"/>
      <c r="DO501" s="390"/>
      <c r="DP501" s="391">
        <f t="shared" si="1098"/>
        <v>230</v>
      </c>
      <c r="DQ501" s="376"/>
      <c r="DR501" s="376"/>
      <c r="DS501" s="385">
        <v>4</v>
      </c>
      <c r="DT501" s="385">
        <v>1</v>
      </c>
      <c r="DU501" s="385">
        <v>2010</v>
      </c>
      <c r="DV501" s="385" t="s">
        <v>2620</v>
      </c>
      <c r="DW501" s="385">
        <v>73</v>
      </c>
      <c r="DX501" s="385" t="s">
        <v>2708</v>
      </c>
      <c r="DY501" s="385">
        <v>0</v>
      </c>
      <c r="DZ501" s="14">
        <v>110862</v>
      </c>
      <c r="EA501" s="426"/>
      <c r="EB501" s="398">
        <v>19</v>
      </c>
      <c r="EC501" s="398" t="s">
        <v>1369</v>
      </c>
      <c r="ED501" s="398" t="s">
        <v>1370</v>
      </c>
      <c r="EF501" s="601">
        <f t="shared" si="1099"/>
        <v>0.23076923076923078</v>
      </c>
      <c r="EG501" s="597">
        <f t="shared" si="1100"/>
        <v>260</v>
      </c>
      <c r="EI501" s="605">
        <f t="shared" si="1131"/>
        <v>675</v>
      </c>
    </row>
    <row r="502" spans="1:139" s="372" customFormat="1" ht="16.149999999999999" hidden="1" customHeight="1">
      <c r="A502" s="573" t="s">
        <v>1382</v>
      </c>
      <c r="B502" s="530" t="s">
        <v>2079</v>
      </c>
      <c r="C502" s="530" t="s">
        <v>2079</v>
      </c>
      <c r="D502" s="393" t="s">
        <v>2304</v>
      </c>
      <c r="E502" s="393" t="s">
        <v>517</v>
      </c>
      <c r="F502" s="393"/>
      <c r="G502" s="393" t="s">
        <v>769</v>
      </c>
      <c r="H502" s="393" t="s">
        <v>47</v>
      </c>
      <c r="I502" s="393" t="s">
        <v>2042</v>
      </c>
      <c r="J502" s="393" t="s">
        <v>281</v>
      </c>
      <c r="K502" s="393"/>
      <c r="L502" s="393" t="s">
        <v>47</v>
      </c>
      <c r="M502" s="396">
        <v>45992</v>
      </c>
      <c r="N502" s="392" t="s">
        <v>2133</v>
      </c>
      <c r="O502" s="408">
        <v>3</v>
      </c>
      <c r="P502" s="14">
        <v>88572</v>
      </c>
      <c r="Q502" s="14">
        <v>88572</v>
      </c>
      <c r="R502" s="576">
        <v>0</v>
      </c>
      <c r="S502" s="391">
        <v>212</v>
      </c>
      <c r="T502" s="382">
        <v>62</v>
      </c>
      <c r="U502" s="382">
        <v>60</v>
      </c>
      <c r="V502" s="423">
        <v>161</v>
      </c>
      <c r="W502" s="1882">
        <v>54</v>
      </c>
      <c r="X502" s="382">
        <f t="shared" si="1102"/>
        <v>167</v>
      </c>
      <c r="Y502" s="423">
        <v>0</v>
      </c>
      <c r="Z502" s="1882">
        <v>70</v>
      </c>
      <c r="AA502" s="382">
        <f t="shared" si="1086"/>
        <v>97</v>
      </c>
      <c r="AB502" s="423">
        <v>0</v>
      </c>
      <c r="AC502" s="1882">
        <v>97</v>
      </c>
      <c r="AD502" s="569">
        <v>1.875</v>
      </c>
      <c r="AE502" s="569">
        <v>1.875</v>
      </c>
      <c r="AF502" s="382">
        <f t="shared" si="1104"/>
        <v>142.5</v>
      </c>
      <c r="AG502" s="382">
        <f t="shared" si="1105"/>
        <v>112.5</v>
      </c>
      <c r="AH502" s="382">
        <f t="shared" si="1106"/>
        <v>91.5</v>
      </c>
      <c r="AI502" s="382">
        <f t="shared" si="1107"/>
        <v>79.75</v>
      </c>
      <c r="AJ502" s="382">
        <f t="shared" si="1108"/>
        <v>101.625</v>
      </c>
      <c r="AK502" s="382">
        <f t="shared" si="1109"/>
        <v>118.5</v>
      </c>
      <c r="AL502" s="382">
        <f t="shared" si="1110"/>
        <v>126.625</v>
      </c>
      <c r="AM502" s="382">
        <f t="shared" si="1111"/>
        <v>110.75</v>
      </c>
      <c r="AN502" s="453">
        <f t="shared" si="1112"/>
        <v>108.625</v>
      </c>
      <c r="AO502" s="457">
        <f t="shared" si="1113"/>
        <v>233</v>
      </c>
      <c r="AP502" s="455">
        <f t="shared" si="1114"/>
        <v>60</v>
      </c>
      <c r="AQ502" s="383">
        <f t="shared" si="1115"/>
        <v>39</v>
      </c>
      <c r="AR502" s="383">
        <f t="shared" si="1116"/>
        <v>48</v>
      </c>
      <c r="AS502" s="383">
        <f t="shared" si="1117"/>
        <v>58</v>
      </c>
      <c r="AT502" s="383">
        <f t="shared" si="1118"/>
        <v>67</v>
      </c>
      <c r="AU502" s="383">
        <f t="shared" si="1119"/>
        <v>67</v>
      </c>
      <c r="AV502" s="383">
        <f t="shared" si="1120"/>
        <v>52</v>
      </c>
      <c r="AW502" s="383">
        <f t="shared" si="1121"/>
        <v>65</v>
      </c>
      <c r="AX502" s="383">
        <f t="shared" si="1087"/>
        <v>221</v>
      </c>
      <c r="AY502" s="383"/>
      <c r="AZ502" s="383">
        <f t="shared" si="1101"/>
        <v>233</v>
      </c>
      <c r="BA502" s="382">
        <f t="shared" si="1088"/>
        <v>0</v>
      </c>
      <c r="BB502" s="423">
        <v>0</v>
      </c>
      <c r="BC502" s="506">
        <f t="shared" si="1081"/>
        <v>54</v>
      </c>
      <c r="BD502" s="382">
        <f t="shared" si="1082"/>
        <v>70</v>
      </c>
      <c r="BE502" s="453">
        <f t="shared" si="1083"/>
        <v>97</v>
      </c>
      <c r="BF502" s="382">
        <f t="shared" si="1089"/>
        <v>-401</v>
      </c>
      <c r="BG502" s="1882">
        <v>90</v>
      </c>
      <c r="BH502" s="1882">
        <v>90</v>
      </c>
      <c r="BI502" s="1882">
        <v>60</v>
      </c>
      <c r="BJ502" s="1882">
        <v>60</v>
      </c>
      <c r="BK502" s="1882">
        <v>36</v>
      </c>
      <c r="BL502" s="1882">
        <v>50</v>
      </c>
      <c r="BM502" s="1882">
        <v>59</v>
      </c>
      <c r="BN502" s="1882">
        <v>68</v>
      </c>
      <c r="BO502" s="1882">
        <v>67</v>
      </c>
      <c r="BP502" s="1882">
        <v>50</v>
      </c>
      <c r="BQ502" s="1882">
        <v>67</v>
      </c>
      <c r="BR502" s="1882">
        <v>72</v>
      </c>
      <c r="BS502" s="1882">
        <v>77</v>
      </c>
      <c r="BT502" s="13"/>
      <c r="BU502" s="384">
        <f t="shared" si="1090"/>
        <v>1.0857142857142856</v>
      </c>
      <c r="BV502" s="385">
        <f t="shared" si="1091"/>
        <v>2</v>
      </c>
      <c r="BW502" s="386">
        <f t="shared" si="1092"/>
        <v>1</v>
      </c>
      <c r="BX502" s="3"/>
      <c r="BY502" s="387">
        <f t="shared" si="1084"/>
        <v>60</v>
      </c>
      <c r="BZ502" s="382">
        <f t="shared" si="1093"/>
        <v>167</v>
      </c>
      <c r="CA502" s="382">
        <f t="shared" si="1094"/>
        <v>97</v>
      </c>
      <c r="CB502" s="382">
        <f t="shared" si="1095"/>
        <v>0</v>
      </c>
      <c r="CC502" s="382">
        <f t="shared" si="1043"/>
        <v>143</v>
      </c>
      <c r="CD502" s="382">
        <f t="shared" si="1044"/>
        <v>113</v>
      </c>
      <c r="CE502" s="382">
        <f t="shared" si="1045"/>
        <v>92</v>
      </c>
      <c r="CF502" s="382">
        <f t="shared" si="1046"/>
        <v>80</v>
      </c>
      <c r="CG502" s="382">
        <f t="shared" si="1047"/>
        <v>102</v>
      </c>
      <c r="CH502" s="382">
        <f t="shared" si="1048"/>
        <v>119</v>
      </c>
      <c r="CI502" s="382">
        <f t="shared" si="1049"/>
        <v>127</v>
      </c>
      <c r="CJ502" s="382">
        <f t="shared" si="1050"/>
        <v>111</v>
      </c>
      <c r="CK502" s="388">
        <f t="shared" si="1051"/>
        <v>109</v>
      </c>
      <c r="CL502" s="3"/>
      <c r="CM502" s="384">
        <f t="shared" si="1085"/>
        <v>161</v>
      </c>
      <c r="CN502" s="385">
        <f t="shared" si="1096"/>
        <v>0</v>
      </c>
      <c r="CO502" s="385">
        <f t="shared" si="1103"/>
        <v>0</v>
      </c>
      <c r="CP502" s="385">
        <f t="shared" si="1122"/>
        <v>233</v>
      </c>
      <c r="CQ502" s="385">
        <f t="shared" si="1123"/>
        <v>60</v>
      </c>
      <c r="CR502" s="385">
        <f t="shared" si="1124"/>
        <v>39</v>
      </c>
      <c r="CS502" s="385">
        <f t="shared" si="1125"/>
        <v>48</v>
      </c>
      <c r="CT502" s="385">
        <f t="shared" si="1126"/>
        <v>58</v>
      </c>
      <c r="CU502" s="385">
        <f t="shared" si="1127"/>
        <v>67</v>
      </c>
      <c r="CV502" s="385">
        <f t="shared" si="1128"/>
        <v>67</v>
      </c>
      <c r="CW502" s="385">
        <f t="shared" si="1129"/>
        <v>52</v>
      </c>
      <c r="CX502" s="386">
        <f t="shared" si="1130"/>
        <v>65</v>
      </c>
      <c r="CY502" s="3"/>
      <c r="CZ502" s="586"/>
      <c r="DA502" s="582"/>
      <c r="DB502" s="391"/>
      <c r="DC502" s="576">
        <v>0</v>
      </c>
      <c r="DD502" s="389">
        <v>0</v>
      </c>
      <c r="DE502" s="390">
        <v>0</v>
      </c>
      <c r="DF502" s="390">
        <v>78</v>
      </c>
      <c r="DG502" s="390">
        <v>72</v>
      </c>
      <c r="DH502" s="390">
        <f t="shared" si="1097"/>
        <v>62</v>
      </c>
      <c r="DI502" s="390"/>
      <c r="DJ502" s="390"/>
      <c r="DK502" s="390"/>
      <c r="DL502" s="390"/>
      <c r="DM502" s="390"/>
      <c r="DN502" s="390"/>
      <c r="DO502" s="390"/>
      <c r="DP502" s="391">
        <f t="shared" si="1098"/>
        <v>212</v>
      </c>
      <c r="DQ502" s="376"/>
      <c r="DR502" s="376"/>
      <c r="DS502" s="385">
        <v>4</v>
      </c>
      <c r="DT502" s="385">
        <v>1</v>
      </c>
      <c r="DU502" s="385">
        <v>2002</v>
      </c>
      <c r="DV502" s="385" t="s">
        <v>2620</v>
      </c>
      <c r="DW502" s="385">
        <v>73</v>
      </c>
      <c r="DX502" s="385" t="s">
        <v>2708</v>
      </c>
      <c r="DY502" s="385">
        <v>0</v>
      </c>
      <c r="DZ502" s="14">
        <v>88572</v>
      </c>
      <c r="EA502" s="426"/>
      <c r="EB502" s="398">
        <v>18</v>
      </c>
      <c r="EC502" s="398" t="s">
        <v>1369</v>
      </c>
      <c r="ED502" s="398" t="s">
        <v>1370</v>
      </c>
      <c r="EF502" s="601">
        <f t="shared" si="1099"/>
        <v>33.333333333333336</v>
      </c>
      <c r="EG502" s="597">
        <f t="shared" si="1100"/>
        <v>54</v>
      </c>
      <c r="EI502" s="605">
        <f t="shared" si="1131"/>
        <v>283</v>
      </c>
    </row>
    <row r="503" spans="1:139" s="372" customFormat="1" ht="16.149999999999999" hidden="1" customHeight="1">
      <c r="A503" s="573" t="s">
        <v>1382</v>
      </c>
      <c r="B503" s="530" t="s">
        <v>2080</v>
      </c>
      <c r="C503" s="530" t="s">
        <v>2080</v>
      </c>
      <c r="D503" s="393" t="s">
        <v>2304</v>
      </c>
      <c r="E503" s="393" t="s">
        <v>484</v>
      </c>
      <c r="F503" s="393"/>
      <c r="G503" s="395" t="s">
        <v>2563</v>
      </c>
      <c r="H503" s="393" t="s">
        <v>55</v>
      </c>
      <c r="I503" s="393" t="s">
        <v>2042</v>
      </c>
      <c r="J503" s="393" t="s">
        <v>281</v>
      </c>
      <c r="K503" s="393"/>
      <c r="L503" s="393" t="s">
        <v>47</v>
      </c>
      <c r="M503" s="396">
        <v>45992</v>
      </c>
      <c r="N503" s="392" t="s">
        <v>2133</v>
      </c>
      <c r="O503" s="408">
        <v>3</v>
      </c>
      <c r="P503" s="14">
        <v>93650</v>
      </c>
      <c r="Q503" s="14">
        <v>93650</v>
      </c>
      <c r="R503" s="576">
        <v>0</v>
      </c>
      <c r="S503" s="391">
        <v>106</v>
      </c>
      <c r="T503" s="382">
        <v>62</v>
      </c>
      <c r="U503" s="382">
        <v>30</v>
      </c>
      <c r="V503" s="423">
        <v>37</v>
      </c>
      <c r="W503" s="1882">
        <v>20</v>
      </c>
      <c r="X503" s="382">
        <f t="shared" si="1102"/>
        <v>47</v>
      </c>
      <c r="Y503" s="423">
        <v>0</v>
      </c>
      <c r="Z503" s="1882">
        <v>47</v>
      </c>
      <c r="AA503" s="382">
        <f t="shared" si="1086"/>
        <v>0</v>
      </c>
      <c r="AB503" s="423">
        <v>0</v>
      </c>
      <c r="AC503" s="1882">
        <v>0</v>
      </c>
      <c r="AD503" s="569">
        <v>1.875</v>
      </c>
      <c r="AE503" s="569">
        <v>1.875</v>
      </c>
      <c r="AF503" s="382">
        <f t="shared" si="1104"/>
        <v>77.5</v>
      </c>
      <c r="AG503" s="382">
        <f t="shared" si="1105"/>
        <v>37.5</v>
      </c>
      <c r="AH503" s="382">
        <f t="shared" si="1106"/>
        <v>34</v>
      </c>
      <c r="AI503" s="382">
        <f t="shared" si="1107"/>
        <v>35.25</v>
      </c>
      <c r="AJ503" s="382">
        <f t="shared" si="1108"/>
        <v>44.75</v>
      </c>
      <c r="AK503" s="382">
        <f t="shared" si="1109"/>
        <v>52.25</v>
      </c>
      <c r="AL503" s="382">
        <f t="shared" si="1110"/>
        <v>56.25</v>
      </c>
      <c r="AM503" s="382">
        <f t="shared" si="1111"/>
        <v>63.25</v>
      </c>
      <c r="AN503" s="453">
        <f t="shared" si="1112"/>
        <v>66</v>
      </c>
      <c r="AO503" s="457">
        <f t="shared" si="1113"/>
        <v>138</v>
      </c>
      <c r="AP503" s="455">
        <f t="shared" si="1114"/>
        <v>20</v>
      </c>
      <c r="AQ503" s="383">
        <f t="shared" si="1115"/>
        <v>16</v>
      </c>
      <c r="AR503" s="383">
        <f t="shared" si="1116"/>
        <v>21</v>
      </c>
      <c r="AS503" s="383">
        <f t="shared" si="1117"/>
        <v>26</v>
      </c>
      <c r="AT503" s="383">
        <f t="shared" si="1118"/>
        <v>29</v>
      </c>
      <c r="AU503" s="383">
        <f t="shared" si="1119"/>
        <v>30</v>
      </c>
      <c r="AV503" s="383">
        <f t="shared" si="1120"/>
        <v>37</v>
      </c>
      <c r="AW503" s="383">
        <f t="shared" si="1121"/>
        <v>33</v>
      </c>
      <c r="AX503" s="383">
        <f t="shared" si="1087"/>
        <v>67</v>
      </c>
      <c r="AY503" s="383"/>
      <c r="AZ503" s="383">
        <f t="shared" si="1101"/>
        <v>138</v>
      </c>
      <c r="BA503" s="382">
        <f t="shared" si="1088"/>
        <v>0</v>
      </c>
      <c r="BB503" s="423">
        <v>0</v>
      </c>
      <c r="BC503" s="506">
        <f t="shared" si="1081"/>
        <v>20</v>
      </c>
      <c r="BD503" s="382">
        <f t="shared" si="1082"/>
        <v>47</v>
      </c>
      <c r="BE503" s="453">
        <f t="shared" si="1083"/>
        <v>0</v>
      </c>
      <c r="BF503" s="382">
        <f t="shared" si="1089"/>
        <v>-177</v>
      </c>
      <c r="BG503" s="1882">
        <v>60</v>
      </c>
      <c r="BH503" s="1882">
        <v>60</v>
      </c>
      <c r="BI503" s="1882">
        <v>20</v>
      </c>
      <c r="BJ503" s="1882">
        <v>20</v>
      </c>
      <c r="BK503" s="1882">
        <v>16</v>
      </c>
      <c r="BL503" s="1882">
        <v>22</v>
      </c>
      <c r="BM503" s="1882">
        <v>26</v>
      </c>
      <c r="BN503" s="1882">
        <v>30</v>
      </c>
      <c r="BO503" s="1882">
        <v>30</v>
      </c>
      <c r="BP503" s="1882">
        <v>38</v>
      </c>
      <c r="BQ503" s="1882">
        <v>32</v>
      </c>
      <c r="BR503" s="1882">
        <v>34</v>
      </c>
      <c r="BS503" s="1882">
        <v>36</v>
      </c>
      <c r="BT503" s="13"/>
      <c r="BU503" s="384">
        <f t="shared" si="1090"/>
        <v>1.2127659574468086</v>
      </c>
      <c r="BV503" s="385">
        <f t="shared" si="1091"/>
        <v>1</v>
      </c>
      <c r="BW503" s="386">
        <f t="shared" si="1092"/>
        <v>0</v>
      </c>
      <c r="BX503" s="3"/>
      <c r="BY503" s="387">
        <f t="shared" si="1084"/>
        <v>30</v>
      </c>
      <c r="BZ503" s="382">
        <f t="shared" si="1093"/>
        <v>47</v>
      </c>
      <c r="CA503" s="382">
        <f t="shared" si="1094"/>
        <v>0</v>
      </c>
      <c r="CB503" s="382">
        <f t="shared" si="1095"/>
        <v>0</v>
      </c>
      <c r="CC503" s="382">
        <f t="shared" si="1043"/>
        <v>78</v>
      </c>
      <c r="CD503" s="382">
        <f t="shared" si="1044"/>
        <v>38</v>
      </c>
      <c r="CE503" s="382">
        <f t="shared" si="1045"/>
        <v>34</v>
      </c>
      <c r="CF503" s="382">
        <f t="shared" si="1046"/>
        <v>35</v>
      </c>
      <c r="CG503" s="382">
        <f t="shared" si="1047"/>
        <v>45</v>
      </c>
      <c r="CH503" s="382">
        <f t="shared" si="1048"/>
        <v>52</v>
      </c>
      <c r="CI503" s="382">
        <f t="shared" si="1049"/>
        <v>56</v>
      </c>
      <c r="CJ503" s="382">
        <f t="shared" si="1050"/>
        <v>63</v>
      </c>
      <c r="CK503" s="388">
        <f t="shared" si="1051"/>
        <v>66</v>
      </c>
      <c r="CL503" s="3"/>
      <c r="CM503" s="384">
        <f t="shared" si="1085"/>
        <v>37</v>
      </c>
      <c r="CN503" s="385">
        <f t="shared" si="1096"/>
        <v>0</v>
      </c>
      <c r="CO503" s="385">
        <f t="shared" si="1103"/>
        <v>0</v>
      </c>
      <c r="CP503" s="385">
        <f t="shared" si="1122"/>
        <v>138</v>
      </c>
      <c r="CQ503" s="385">
        <f t="shared" si="1123"/>
        <v>20</v>
      </c>
      <c r="CR503" s="385">
        <f t="shared" si="1124"/>
        <v>16</v>
      </c>
      <c r="CS503" s="385">
        <f t="shared" si="1125"/>
        <v>21</v>
      </c>
      <c r="CT503" s="385">
        <f t="shared" si="1126"/>
        <v>26</v>
      </c>
      <c r="CU503" s="385">
        <f t="shared" si="1127"/>
        <v>29</v>
      </c>
      <c r="CV503" s="385">
        <f t="shared" si="1128"/>
        <v>30</v>
      </c>
      <c r="CW503" s="385">
        <f t="shared" si="1129"/>
        <v>37</v>
      </c>
      <c r="CX503" s="386">
        <f t="shared" si="1130"/>
        <v>33</v>
      </c>
      <c r="CY503" s="3"/>
      <c r="CZ503" s="586"/>
      <c r="DA503" s="582"/>
      <c r="DB503" s="391"/>
      <c r="DC503" s="576">
        <v>0</v>
      </c>
      <c r="DD503" s="389">
        <v>0</v>
      </c>
      <c r="DE503" s="390">
        <v>0</v>
      </c>
      <c r="DF503" s="390">
        <v>2</v>
      </c>
      <c r="DG503" s="390">
        <v>42</v>
      </c>
      <c r="DH503" s="390">
        <f t="shared" si="1097"/>
        <v>62</v>
      </c>
      <c r="DI503" s="390"/>
      <c r="DJ503" s="390"/>
      <c r="DK503" s="390"/>
      <c r="DL503" s="390"/>
      <c r="DM503" s="390"/>
      <c r="DN503" s="390"/>
      <c r="DO503" s="390"/>
      <c r="DP503" s="391">
        <f t="shared" si="1098"/>
        <v>106</v>
      </c>
      <c r="DQ503" s="376"/>
      <c r="DR503" s="376"/>
      <c r="DS503" s="385">
        <v>3</v>
      </c>
      <c r="DT503" s="385">
        <v>1</v>
      </c>
      <c r="DU503" s="385">
        <v>2028</v>
      </c>
      <c r="DV503" s="385" t="s">
        <v>2620</v>
      </c>
      <c r="DW503" s="385">
        <v>73</v>
      </c>
      <c r="DX503" s="385" t="s">
        <v>2708</v>
      </c>
      <c r="DY503" s="385">
        <v>0</v>
      </c>
      <c r="DZ503" s="14">
        <v>93650</v>
      </c>
      <c r="EA503" s="426"/>
      <c r="EB503" s="398">
        <v>18</v>
      </c>
      <c r="EC503" s="398" t="s">
        <v>1369</v>
      </c>
      <c r="ED503" s="398" t="s">
        <v>1370</v>
      </c>
      <c r="EF503" s="601">
        <f t="shared" si="1099"/>
        <v>45</v>
      </c>
      <c r="EG503" s="597">
        <f t="shared" si="1100"/>
        <v>20</v>
      </c>
      <c r="EI503" s="605">
        <f t="shared" si="1131"/>
        <v>129</v>
      </c>
    </row>
    <row r="504" spans="1:139" s="372" customFormat="1" ht="16.149999999999999" hidden="1" customHeight="1">
      <c r="A504" s="573" t="s">
        <v>1382</v>
      </c>
      <c r="B504" s="530" t="s">
        <v>2081</v>
      </c>
      <c r="C504" s="530" t="s">
        <v>2081</v>
      </c>
      <c r="D504" s="393" t="s">
        <v>2304</v>
      </c>
      <c r="E504" s="1908" t="s">
        <v>880</v>
      </c>
      <c r="F504" s="393"/>
      <c r="G504" s="393" t="s">
        <v>775</v>
      </c>
      <c r="H504" s="393" t="s">
        <v>47</v>
      </c>
      <c r="I504" s="393" t="s">
        <v>2042</v>
      </c>
      <c r="J504" s="393" t="s">
        <v>281</v>
      </c>
      <c r="K504" s="393"/>
      <c r="L504" s="393" t="s">
        <v>47</v>
      </c>
      <c r="M504" s="396">
        <v>45992</v>
      </c>
      <c r="N504" s="392" t="s">
        <v>2133</v>
      </c>
      <c r="O504" s="408">
        <v>3</v>
      </c>
      <c r="P504" s="14">
        <v>95611</v>
      </c>
      <c r="Q504" s="14">
        <v>95611</v>
      </c>
      <c r="R504" s="576">
        <v>0</v>
      </c>
      <c r="S504" s="391">
        <v>136</v>
      </c>
      <c r="T504" s="382">
        <v>10</v>
      </c>
      <c r="U504" s="382">
        <v>0</v>
      </c>
      <c r="V504" s="423">
        <v>37</v>
      </c>
      <c r="W504" s="1882">
        <v>37</v>
      </c>
      <c r="X504" s="382">
        <f t="shared" si="1102"/>
        <v>0</v>
      </c>
      <c r="Y504" s="423">
        <v>0</v>
      </c>
      <c r="Z504" s="1882">
        <v>0</v>
      </c>
      <c r="AA504" s="382">
        <f t="shared" si="1086"/>
        <v>0</v>
      </c>
      <c r="AB504" s="423">
        <v>0</v>
      </c>
      <c r="AC504" s="1882">
        <v>0</v>
      </c>
      <c r="AD504" s="569">
        <v>1.875</v>
      </c>
      <c r="AE504" s="569">
        <v>1.875</v>
      </c>
      <c r="AF504" s="382">
        <f t="shared" si="1104"/>
        <v>223.5</v>
      </c>
      <c r="AG504" s="382">
        <f t="shared" si="1105"/>
        <v>7.5</v>
      </c>
      <c r="AH504" s="382">
        <f t="shared" si="1106"/>
        <v>18</v>
      </c>
      <c r="AI504" s="382">
        <f t="shared" si="1107"/>
        <v>35.25</v>
      </c>
      <c r="AJ504" s="382">
        <f t="shared" si="1108"/>
        <v>44.75</v>
      </c>
      <c r="AK504" s="382">
        <f t="shared" si="1109"/>
        <v>52.25</v>
      </c>
      <c r="AL504" s="382">
        <f t="shared" si="1110"/>
        <v>56.25</v>
      </c>
      <c r="AM504" s="382">
        <f t="shared" si="1111"/>
        <v>117.5</v>
      </c>
      <c r="AN504" s="453">
        <f t="shared" si="1112"/>
        <v>128</v>
      </c>
      <c r="AO504" s="457">
        <f t="shared" si="1113"/>
        <v>444</v>
      </c>
      <c r="AP504" s="455">
        <f t="shared" si="1114"/>
        <v>4</v>
      </c>
      <c r="AQ504" s="383">
        <f t="shared" si="1115"/>
        <v>14</v>
      </c>
      <c r="AR504" s="383">
        <f t="shared" si="1116"/>
        <v>21</v>
      </c>
      <c r="AS504" s="383">
        <f t="shared" si="1117"/>
        <v>26</v>
      </c>
      <c r="AT504" s="383">
        <f t="shared" si="1118"/>
        <v>29</v>
      </c>
      <c r="AU504" s="383">
        <f t="shared" si="1119"/>
        <v>30</v>
      </c>
      <c r="AV504" s="383">
        <f t="shared" si="1120"/>
        <v>92</v>
      </c>
      <c r="AW504" s="383">
        <f t="shared" si="1121"/>
        <v>40</v>
      </c>
      <c r="AX504" s="383">
        <f t="shared" si="1087"/>
        <v>37</v>
      </c>
      <c r="AY504" s="383"/>
      <c r="AZ504" s="383">
        <f t="shared" si="1101"/>
        <v>444</v>
      </c>
      <c r="BA504" s="382">
        <f t="shared" si="1088"/>
        <v>0</v>
      </c>
      <c r="BB504" s="423">
        <v>0</v>
      </c>
      <c r="BC504" s="506">
        <f t="shared" si="1081"/>
        <v>37</v>
      </c>
      <c r="BD504" s="382">
        <f t="shared" si="1082"/>
        <v>0</v>
      </c>
      <c r="BE504" s="453">
        <f t="shared" si="1083"/>
        <v>0</v>
      </c>
      <c r="BF504" s="382">
        <f t="shared" si="1089"/>
        <v>-481</v>
      </c>
      <c r="BG504" s="1882">
        <v>220</v>
      </c>
      <c r="BH504" s="1882">
        <v>220</v>
      </c>
      <c r="BI504" s="1882">
        <v>4</v>
      </c>
      <c r="BJ504" s="1882">
        <v>4</v>
      </c>
      <c r="BK504" s="1882">
        <v>16</v>
      </c>
      <c r="BL504" s="1882">
        <v>22</v>
      </c>
      <c r="BM504" s="1882">
        <v>26</v>
      </c>
      <c r="BN504" s="1882">
        <v>30</v>
      </c>
      <c r="BO504" s="1882">
        <v>30</v>
      </c>
      <c r="BP504" s="1882">
        <v>100</v>
      </c>
      <c r="BQ504" s="1882">
        <v>32</v>
      </c>
      <c r="BR504" s="1882">
        <v>34</v>
      </c>
      <c r="BS504" s="1882">
        <v>36</v>
      </c>
      <c r="BT504" s="13"/>
      <c r="BU504" s="384">
        <f t="shared" si="1090"/>
        <v>0</v>
      </c>
      <c r="BV504" s="385">
        <f t="shared" si="1091"/>
        <v>0</v>
      </c>
      <c r="BW504" s="386">
        <f t="shared" si="1092"/>
        <v>0</v>
      </c>
      <c r="BX504" s="3"/>
      <c r="BY504" s="387">
        <f t="shared" si="1084"/>
        <v>0</v>
      </c>
      <c r="BZ504" s="382">
        <f t="shared" si="1093"/>
        <v>0</v>
      </c>
      <c r="CA504" s="382">
        <f t="shared" si="1094"/>
        <v>0</v>
      </c>
      <c r="CB504" s="382">
        <f t="shared" si="1095"/>
        <v>0</v>
      </c>
      <c r="CC504" s="382">
        <f t="shared" si="1043"/>
        <v>224</v>
      </c>
      <c r="CD504" s="382">
        <f t="shared" si="1044"/>
        <v>8</v>
      </c>
      <c r="CE504" s="382">
        <f t="shared" si="1045"/>
        <v>18</v>
      </c>
      <c r="CF504" s="382">
        <f t="shared" si="1046"/>
        <v>35</v>
      </c>
      <c r="CG504" s="382">
        <f t="shared" si="1047"/>
        <v>45</v>
      </c>
      <c r="CH504" s="382">
        <f t="shared" si="1048"/>
        <v>52</v>
      </c>
      <c r="CI504" s="382">
        <f t="shared" si="1049"/>
        <v>56</v>
      </c>
      <c r="CJ504" s="382">
        <f t="shared" si="1050"/>
        <v>118</v>
      </c>
      <c r="CK504" s="388">
        <f t="shared" si="1051"/>
        <v>128</v>
      </c>
      <c r="CL504" s="3"/>
      <c r="CM504" s="384">
        <f t="shared" si="1085"/>
        <v>37</v>
      </c>
      <c r="CN504" s="385">
        <f t="shared" si="1096"/>
        <v>0</v>
      </c>
      <c r="CO504" s="385">
        <f t="shared" si="1103"/>
        <v>0</v>
      </c>
      <c r="CP504" s="385">
        <f t="shared" si="1122"/>
        <v>444</v>
      </c>
      <c r="CQ504" s="385">
        <f t="shared" si="1123"/>
        <v>4</v>
      </c>
      <c r="CR504" s="385">
        <f t="shared" si="1124"/>
        <v>14</v>
      </c>
      <c r="CS504" s="385">
        <f t="shared" si="1125"/>
        <v>21</v>
      </c>
      <c r="CT504" s="385">
        <f t="shared" si="1126"/>
        <v>26</v>
      </c>
      <c r="CU504" s="385">
        <f t="shared" si="1127"/>
        <v>29</v>
      </c>
      <c r="CV504" s="385">
        <f t="shared" si="1128"/>
        <v>30</v>
      </c>
      <c r="CW504" s="385">
        <f t="shared" si="1129"/>
        <v>92</v>
      </c>
      <c r="CX504" s="386">
        <f t="shared" si="1130"/>
        <v>40</v>
      </c>
      <c r="CY504" s="3"/>
      <c r="CZ504" s="586"/>
      <c r="DA504" s="582"/>
      <c r="DB504" s="391"/>
      <c r="DC504" s="576">
        <v>0</v>
      </c>
      <c r="DD504" s="389">
        <v>0</v>
      </c>
      <c r="DE504" s="390">
        <v>0</v>
      </c>
      <c r="DF504" s="390">
        <v>66</v>
      </c>
      <c r="DG504" s="390">
        <v>60</v>
      </c>
      <c r="DH504" s="390">
        <f t="shared" si="1097"/>
        <v>10</v>
      </c>
      <c r="DI504" s="390"/>
      <c r="DJ504" s="390"/>
      <c r="DK504" s="390"/>
      <c r="DL504" s="390"/>
      <c r="DM504" s="390"/>
      <c r="DN504" s="390"/>
      <c r="DO504" s="390"/>
      <c r="DP504" s="391">
        <f t="shared" si="1098"/>
        <v>136</v>
      </c>
      <c r="DQ504" s="376"/>
      <c r="DR504" s="376"/>
      <c r="DS504" s="385">
        <v>4</v>
      </c>
      <c r="DT504" s="385">
        <v>1</v>
      </c>
      <c r="DU504" s="385">
        <v>2007</v>
      </c>
      <c r="DV504" s="385" t="s">
        <v>2620</v>
      </c>
      <c r="DW504" s="385">
        <v>73</v>
      </c>
      <c r="DX504" s="385" t="s">
        <v>2708</v>
      </c>
      <c r="DY504" s="385">
        <v>0</v>
      </c>
      <c r="DZ504" s="14">
        <v>95611</v>
      </c>
      <c r="EA504" s="426"/>
      <c r="EB504" s="398">
        <v>18</v>
      </c>
      <c r="EC504" s="398" t="s">
        <v>1369</v>
      </c>
      <c r="ED504" s="398" t="s">
        <v>1370</v>
      </c>
      <c r="EF504" s="601">
        <f t="shared" si="1099"/>
        <v>0</v>
      </c>
      <c r="EG504" s="597">
        <f t="shared" si="1100"/>
        <v>37</v>
      </c>
      <c r="EI504" s="605">
        <f t="shared" si="1131"/>
        <v>47</v>
      </c>
    </row>
    <row r="505" spans="1:139" s="372" customFormat="1" ht="16.149999999999999" hidden="1" customHeight="1">
      <c r="A505" s="573" t="s">
        <v>1382</v>
      </c>
      <c r="B505" s="530" t="s">
        <v>2082</v>
      </c>
      <c r="C505" s="530" t="s">
        <v>2082</v>
      </c>
      <c r="D505" s="393" t="s">
        <v>2304</v>
      </c>
      <c r="E505" s="393" t="s">
        <v>781</v>
      </c>
      <c r="F505" s="393"/>
      <c r="G505" s="393" t="s">
        <v>773</v>
      </c>
      <c r="H505" s="393" t="s">
        <v>47</v>
      </c>
      <c r="I505" s="393" t="s">
        <v>2042</v>
      </c>
      <c r="J505" s="393" t="s">
        <v>281</v>
      </c>
      <c r="K505" s="393"/>
      <c r="L505" s="393" t="s">
        <v>47</v>
      </c>
      <c r="M505" s="396">
        <v>45992</v>
      </c>
      <c r="N505" s="392" t="s">
        <v>2133</v>
      </c>
      <c r="O505" s="408">
        <v>3</v>
      </c>
      <c r="P505" s="14">
        <v>109688</v>
      </c>
      <c r="Q505" s="14">
        <v>109688</v>
      </c>
      <c r="R505" s="576">
        <v>0</v>
      </c>
      <c r="S505" s="391">
        <v>143</v>
      </c>
      <c r="T505" s="382">
        <v>66</v>
      </c>
      <c r="U505" s="382">
        <v>157</v>
      </c>
      <c r="V505" s="423">
        <v>0</v>
      </c>
      <c r="W505" s="1882">
        <v>30</v>
      </c>
      <c r="X505" s="382">
        <f t="shared" si="1102"/>
        <v>127</v>
      </c>
      <c r="Y505" s="423">
        <v>0</v>
      </c>
      <c r="Z505" s="1882">
        <v>40</v>
      </c>
      <c r="AA505" s="382">
        <f t="shared" si="1086"/>
        <v>87</v>
      </c>
      <c r="AB505" s="423">
        <v>28</v>
      </c>
      <c r="AC505" s="1882">
        <v>100</v>
      </c>
      <c r="AD505" s="569">
        <v>1.875</v>
      </c>
      <c r="AE505" s="569">
        <v>1.875</v>
      </c>
      <c r="AF505" s="382">
        <f t="shared" si="1104"/>
        <v>108</v>
      </c>
      <c r="AG505" s="382">
        <f t="shared" si="1105"/>
        <v>60</v>
      </c>
      <c r="AH505" s="382">
        <f t="shared" si="1106"/>
        <v>53</v>
      </c>
      <c r="AI505" s="382">
        <f t="shared" si="1107"/>
        <v>52.875</v>
      </c>
      <c r="AJ505" s="382">
        <f t="shared" si="1108"/>
        <v>67.125</v>
      </c>
      <c r="AK505" s="382">
        <f t="shared" si="1109"/>
        <v>78.375</v>
      </c>
      <c r="AL505" s="382">
        <f t="shared" si="1110"/>
        <v>83.5</v>
      </c>
      <c r="AM505" s="382">
        <f t="shared" si="1111"/>
        <v>79</v>
      </c>
      <c r="AN505" s="453">
        <f t="shared" si="1112"/>
        <v>76.75</v>
      </c>
      <c r="AO505" s="457">
        <f t="shared" si="1113"/>
        <v>173</v>
      </c>
      <c r="AP505" s="455">
        <f t="shared" si="1114"/>
        <v>32</v>
      </c>
      <c r="AQ505" s="383">
        <f t="shared" si="1115"/>
        <v>25</v>
      </c>
      <c r="AR505" s="383">
        <f t="shared" si="1116"/>
        <v>32</v>
      </c>
      <c r="AS505" s="383">
        <f t="shared" si="1117"/>
        <v>38</v>
      </c>
      <c r="AT505" s="383">
        <f t="shared" si="1118"/>
        <v>44</v>
      </c>
      <c r="AU505" s="383">
        <f t="shared" si="1119"/>
        <v>45</v>
      </c>
      <c r="AV505" s="383">
        <f t="shared" si="1120"/>
        <v>40</v>
      </c>
      <c r="AW505" s="383">
        <f t="shared" si="1121"/>
        <v>42</v>
      </c>
      <c r="AX505" s="383">
        <f t="shared" si="1087"/>
        <v>185</v>
      </c>
      <c r="AY505" s="383"/>
      <c r="AZ505" s="383">
        <f t="shared" si="1101"/>
        <v>173</v>
      </c>
      <c r="BA505" s="382">
        <f t="shared" si="1088"/>
        <v>15</v>
      </c>
      <c r="BB505" s="423">
        <v>0</v>
      </c>
      <c r="BC505" s="506">
        <f t="shared" si="1081"/>
        <v>30</v>
      </c>
      <c r="BD505" s="382">
        <f t="shared" si="1082"/>
        <v>40</v>
      </c>
      <c r="BE505" s="453">
        <f t="shared" si="1083"/>
        <v>100</v>
      </c>
      <c r="BF505" s="382">
        <f t="shared" si="1089"/>
        <v>-205</v>
      </c>
      <c r="BG505" s="1882">
        <v>80</v>
      </c>
      <c r="BH505" s="1882">
        <v>80</v>
      </c>
      <c r="BI505" s="1882">
        <v>32</v>
      </c>
      <c r="BJ505" s="1882">
        <v>32</v>
      </c>
      <c r="BK505" s="1882">
        <v>24</v>
      </c>
      <c r="BL505" s="1882">
        <v>33</v>
      </c>
      <c r="BM505" s="1882">
        <v>39</v>
      </c>
      <c r="BN505" s="1882">
        <v>45</v>
      </c>
      <c r="BO505" s="1882">
        <v>44</v>
      </c>
      <c r="BP505" s="1882">
        <v>40</v>
      </c>
      <c r="BQ505" s="1882">
        <v>42</v>
      </c>
      <c r="BR505" s="1882">
        <v>45</v>
      </c>
      <c r="BS505" s="1882">
        <v>48</v>
      </c>
      <c r="BT505" s="13"/>
      <c r="BU505" s="384">
        <f t="shared" si="1090"/>
        <v>2.87</v>
      </c>
      <c r="BV505" s="385">
        <f t="shared" si="1091"/>
        <v>1.87</v>
      </c>
      <c r="BW505" s="386">
        <f t="shared" si="1092"/>
        <v>0.87</v>
      </c>
      <c r="BX505" s="3"/>
      <c r="BY505" s="387">
        <f t="shared" si="1084"/>
        <v>157</v>
      </c>
      <c r="BZ505" s="382">
        <f t="shared" si="1093"/>
        <v>127</v>
      </c>
      <c r="CA505" s="382">
        <f t="shared" si="1094"/>
        <v>87</v>
      </c>
      <c r="CB505" s="382">
        <f t="shared" si="1095"/>
        <v>15</v>
      </c>
      <c r="CC505" s="382">
        <f t="shared" si="1043"/>
        <v>108</v>
      </c>
      <c r="CD505" s="382">
        <f t="shared" si="1044"/>
        <v>60</v>
      </c>
      <c r="CE505" s="382">
        <f t="shared" si="1045"/>
        <v>53</v>
      </c>
      <c r="CF505" s="382">
        <f t="shared" si="1046"/>
        <v>53</v>
      </c>
      <c r="CG505" s="382">
        <f t="shared" si="1047"/>
        <v>67</v>
      </c>
      <c r="CH505" s="382">
        <f t="shared" si="1048"/>
        <v>78</v>
      </c>
      <c r="CI505" s="382">
        <f t="shared" si="1049"/>
        <v>84</v>
      </c>
      <c r="CJ505" s="382">
        <f t="shared" si="1050"/>
        <v>79</v>
      </c>
      <c r="CK505" s="388">
        <f t="shared" si="1051"/>
        <v>77</v>
      </c>
      <c r="CL505" s="3"/>
      <c r="CM505" s="384">
        <f t="shared" si="1085"/>
        <v>0</v>
      </c>
      <c r="CN505" s="385">
        <f t="shared" si="1096"/>
        <v>0</v>
      </c>
      <c r="CO505" s="385">
        <f t="shared" si="1103"/>
        <v>28</v>
      </c>
      <c r="CP505" s="385">
        <f t="shared" si="1122"/>
        <v>173</v>
      </c>
      <c r="CQ505" s="385">
        <f t="shared" si="1123"/>
        <v>32</v>
      </c>
      <c r="CR505" s="385">
        <f t="shared" si="1124"/>
        <v>25</v>
      </c>
      <c r="CS505" s="385">
        <f t="shared" si="1125"/>
        <v>32</v>
      </c>
      <c r="CT505" s="385">
        <f t="shared" si="1126"/>
        <v>38</v>
      </c>
      <c r="CU505" s="385">
        <f t="shared" si="1127"/>
        <v>44</v>
      </c>
      <c r="CV505" s="385">
        <f t="shared" si="1128"/>
        <v>45</v>
      </c>
      <c r="CW505" s="385">
        <f t="shared" si="1129"/>
        <v>40</v>
      </c>
      <c r="CX505" s="386">
        <f t="shared" si="1130"/>
        <v>42</v>
      </c>
      <c r="CY505" s="3"/>
      <c r="CZ505" s="586"/>
      <c r="DA505" s="582"/>
      <c r="DB505" s="391"/>
      <c r="DC505" s="576">
        <v>0</v>
      </c>
      <c r="DD505" s="389">
        <v>0</v>
      </c>
      <c r="DE505" s="390">
        <v>0</v>
      </c>
      <c r="DF505" s="390">
        <v>38</v>
      </c>
      <c r="DG505" s="390">
        <v>39</v>
      </c>
      <c r="DH505" s="390">
        <f t="shared" si="1097"/>
        <v>66</v>
      </c>
      <c r="DI505" s="390"/>
      <c r="DJ505" s="390"/>
      <c r="DK505" s="390"/>
      <c r="DL505" s="390"/>
      <c r="DM505" s="390"/>
      <c r="DN505" s="390"/>
      <c r="DO505" s="390"/>
      <c r="DP505" s="391">
        <f t="shared" si="1098"/>
        <v>143</v>
      </c>
      <c r="DQ505" s="376"/>
      <c r="DR505" s="376"/>
      <c r="DS505" s="385">
        <v>4</v>
      </c>
      <c r="DT505" s="385">
        <v>1</v>
      </c>
      <c r="DU505" s="385">
        <v>2013</v>
      </c>
      <c r="DV505" s="385" t="s">
        <v>2620</v>
      </c>
      <c r="DW505" s="385">
        <v>73</v>
      </c>
      <c r="DX505" s="385" t="s">
        <v>2708</v>
      </c>
      <c r="DY505" s="385">
        <v>0</v>
      </c>
      <c r="DZ505" s="14">
        <v>109688</v>
      </c>
      <c r="EA505" s="426"/>
      <c r="EB505" s="398">
        <v>19</v>
      </c>
      <c r="EC505" s="398" t="s">
        <v>1369</v>
      </c>
      <c r="ED505" s="398" t="s">
        <v>1370</v>
      </c>
      <c r="EF505" s="601">
        <f t="shared" si="1099"/>
        <v>157</v>
      </c>
      <c r="EG505" s="597">
        <f t="shared" si="1100"/>
        <v>30</v>
      </c>
      <c r="EI505" s="605">
        <f t="shared" si="1131"/>
        <v>251</v>
      </c>
    </row>
    <row r="506" spans="1:139" s="372" customFormat="1" ht="16.149999999999999" hidden="1" customHeight="1">
      <c r="A506" s="573" t="s">
        <v>1382</v>
      </c>
      <c r="B506" s="530" t="s">
        <v>2083</v>
      </c>
      <c r="C506" s="530" t="s">
        <v>2083</v>
      </c>
      <c r="D506" s="393" t="s">
        <v>2304</v>
      </c>
      <c r="E506" s="1905" t="s">
        <v>783</v>
      </c>
      <c r="F506" s="393"/>
      <c r="G506" s="393" t="s">
        <v>775</v>
      </c>
      <c r="H506" s="393" t="s">
        <v>47</v>
      </c>
      <c r="I506" s="393" t="s">
        <v>2042</v>
      </c>
      <c r="J506" s="393" t="s">
        <v>281</v>
      </c>
      <c r="K506" s="393"/>
      <c r="L506" s="393" t="s">
        <v>47</v>
      </c>
      <c r="M506" s="396">
        <v>45992</v>
      </c>
      <c r="N506" s="392" t="s">
        <v>2133</v>
      </c>
      <c r="O506" s="408">
        <v>3</v>
      </c>
      <c r="P506" s="14">
        <v>118625</v>
      </c>
      <c r="Q506" s="14">
        <v>118625</v>
      </c>
      <c r="R506" s="576">
        <v>0</v>
      </c>
      <c r="S506" s="391">
        <v>237</v>
      </c>
      <c r="T506" s="382">
        <v>31</v>
      </c>
      <c r="U506" s="382">
        <v>0</v>
      </c>
      <c r="V506" s="423">
        <v>475</v>
      </c>
      <c r="W506" s="1882">
        <v>475</v>
      </c>
      <c r="X506" s="382">
        <f t="shared" si="1102"/>
        <v>0</v>
      </c>
      <c r="Y506" s="423">
        <v>429</v>
      </c>
      <c r="Z506" s="1882">
        <v>429</v>
      </c>
      <c r="AA506" s="382">
        <f t="shared" si="1086"/>
        <v>0</v>
      </c>
      <c r="AB506" s="423">
        <v>25</v>
      </c>
      <c r="AC506" s="1882">
        <v>25</v>
      </c>
      <c r="AD506" s="569">
        <v>1.875</v>
      </c>
      <c r="AE506" s="569">
        <v>1.875</v>
      </c>
      <c r="AF506" s="382">
        <f t="shared" si="1104"/>
        <v>388.75</v>
      </c>
      <c r="AG506" s="382">
        <f t="shared" si="1105"/>
        <v>318.75</v>
      </c>
      <c r="AH506" s="382">
        <f t="shared" si="1106"/>
        <v>198</v>
      </c>
      <c r="AI506" s="382">
        <f t="shared" si="1107"/>
        <v>70.5</v>
      </c>
      <c r="AJ506" s="382">
        <f t="shared" si="1108"/>
        <v>89.5</v>
      </c>
      <c r="AK506" s="382">
        <f t="shared" si="1109"/>
        <v>104.5</v>
      </c>
      <c r="AL506" s="382">
        <f t="shared" si="1110"/>
        <v>111.625</v>
      </c>
      <c r="AM506" s="382">
        <f t="shared" si="1111"/>
        <v>190.25</v>
      </c>
      <c r="AN506" s="453">
        <f t="shared" si="1112"/>
        <v>201.625</v>
      </c>
      <c r="AO506" s="457">
        <f t="shared" si="1113"/>
        <v>629</v>
      </c>
      <c r="AP506" s="455">
        <f t="shared" si="1114"/>
        <v>170</v>
      </c>
      <c r="AQ506" s="383">
        <f t="shared" si="1115"/>
        <v>49</v>
      </c>
      <c r="AR506" s="383">
        <f t="shared" si="1116"/>
        <v>43</v>
      </c>
      <c r="AS506" s="383">
        <f t="shared" si="1117"/>
        <v>51</v>
      </c>
      <c r="AT506" s="383">
        <f t="shared" si="1118"/>
        <v>59</v>
      </c>
      <c r="AU506" s="383">
        <f t="shared" si="1119"/>
        <v>59</v>
      </c>
      <c r="AV506" s="383">
        <f t="shared" si="1120"/>
        <v>138</v>
      </c>
      <c r="AW506" s="383">
        <f t="shared" si="1121"/>
        <v>71</v>
      </c>
      <c r="AX506" s="383">
        <f t="shared" si="1087"/>
        <v>929</v>
      </c>
      <c r="AY506" s="383"/>
      <c r="AZ506" s="383">
        <f t="shared" si="1101"/>
        <v>629</v>
      </c>
      <c r="BA506" s="382">
        <f t="shared" si="1088"/>
        <v>0</v>
      </c>
      <c r="BB506" s="423">
        <v>0</v>
      </c>
      <c r="BC506" s="506">
        <f t="shared" si="1081"/>
        <v>475</v>
      </c>
      <c r="BD506" s="382">
        <f t="shared" si="1082"/>
        <v>429</v>
      </c>
      <c r="BE506" s="453">
        <f t="shared" si="1083"/>
        <v>25</v>
      </c>
      <c r="BF506" s="382">
        <f t="shared" si="1089"/>
        <v>-1579</v>
      </c>
      <c r="BG506" s="1882">
        <v>240</v>
      </c>
      <c r="BH506" s="1882">
        <v>240</v>
      </c>
      <c r="BI506" s="1882">
        <v>170</v>
      </c>
      <c r="BJ506" s="1882">
        <v>170</v>
      </c>
      <c r="BK506" s="1882">
        <v>32</v>
      </c>
      <c r="BL506" s="1882">
        <v>44</v>
      </c>
      <c r="BM506" s="1882">
        <v>52</v>
      </c>
      <c r="BN506" s="1882">
        <v>60</v>
      </c>
      <c r="BO506" s="1882">
        <v>59</v>
      </c>
      <c r="BP506" s="1882">
        <v>150</v>
      </c>
      <c r="BQ506" s="1882">
        <v>59</v>
      </c>
      <c r="BR506" s="1882">
        <v>63</v>
      </c>
      <c r="BS506" s="1882">
        <v>67</v>
      </c>
      <c r="BT506" s="13"/>
      <c r="BU506" s="384">
        <f t="shared" si="1090"/>
        <v>0</v>
      </c>
      <c r="BV506" s="385">
        <f t="shared" si="1091"/>
        <v>0</v>
      </c>
      <c r="BW506" s="386">
        <f t="shared" si="1092"/>
        <v>0</v>
      </c>
      <c r="BX506" s="3"/>
      <c r="BY506" s="387">
        <f t="shared" si="1084"/>
        <v>0</v>
      </c>
      <c r="BZ506" s="382">
        <f t="shared" si="1093"/>
        <v>0</v>
      </c>
      <c r="CA506" s="382">
        <f t="shared" si="1094"/>
        <v>0</v>
      </c>
      <c r="CB506" s="382">
        <f t="shared" si="1095"/>
        <v>0</v>
      </c>
      <c r="CC506" s="382">
        <f t="shared" si="1043"/>
        <v>389</v>
      </c>
      <c r="CD506" s="382">
        <f t="shared" si="1044"/>
        <v>319</v>
      </c>
      <c r="CE506" s="382">
        <f t="shared" si="1045"/>
        <v>198</v>
      </c>
      <c r="CF506" s="382">
        <f t="shared" si="1046"/>
        <v>71</v>
      </c>
      <c r="CG506" s="382">
        <f t="shared" si="1047"/>
        <v>90</v>
      </c>
      <c r="CH506" s="382">
        <f t="shared" si="1048"/>
        <v>105</v>
      </c>
      <c r="CI506" s="382">
        <f t="shared" si="1049"/>
        <v>112</v>
      </c>
      <c r="CJ506" s="382">
        <f t="shared" si="1050"/>
        <v>190</v>
      </c>
      <c r="CK506" s="388">
        <f t="shared" si="1051"/>
        <v>202</v>
      </c>
      <c r="CL506" s="3"/>
      <c r="CM506" s="384">
        <f t="shared" si="1085"/>
        <v>475</v>
      </c>
      <c r="CN506" s="385">
        <f t="shared" si="1096"/>
        <v>429</v>
      </c>
      <c r="CO506" s="385">
        <f t="shared" si="1103"/>
        <v>25</v>
      </c>
      <c r="CP506" s="385">
        <f t="shared" si="1122"/>
        <v>629</v>
      </c>
      <c r="CQ506" s="385">
        <f t="shared" si="1123"/>
        <v>170</v>
      </c>
      <c r="CR506" s="385">
        <f t="shared" si="1124"/>
        <v>49</v>
      </c>
      <c r="CS506" s="385">
        <f t="shared" si="1125"/>
        <v>43</v>
      </c>
      <c r="CT506" s="385">
        <f t="shared" si="1126"/>
        <v>51</v>
      </c>
      <c r="CU506" s="385">
        <f t="shared" si="1127"/>
        <v>59</v>
      </c>
      <c r="CV506" s="385">
        <f t="shared" si="1128"/>
        <v>59</v>
      </c>
      <c r="CW506" s="385">
        <f t="shared" si="1129"/>
        <v>138</v>
      </c>
      <c r="CX506" s="386">
        <f t="shared" si="1130"/>
        <v>71</v>
      </c>
      <c r="CY506" s="3"/>
      <c r="CZ506" s="586"/>
      <c r="DA506" s="582"/>
      <c r="DB506" s="391"/>
      <c r="DC506" s="576">
        <v>0</v>
      </c>
      <c r="DD506" s="389">
        <v>0</v>
      </c>
      <c r="DE506" s="390">
        <v>0</v>
      </c>
      <c r="DF506" s="390">
        <v>114</v>
      </c>
      <c r="DG506" s="390">
        <v>92</v>
      </c>
      <c r="DH506" s="390">
        <f t="shared" si="1097"/>
        <v>31</v>
      </c>
      <c r="DI506" s="390"/>
      <c r="DJ506" s="390"/>
      <c r="DK506" s="390"/>
      <c r="DL506" s="390"/>
      <c r="DM506" s="390"/>
      <c r="DN506" s="390"/>
      <c r="DO506" s="390"/>
      <c r="DP506" s="391">
        <f t="shared" si="1098"/>
        <v>237</v>
      </c>
      <c r="DQ506" s="376"/>
      <c r="DR506" s="376"/>
      <c r="DS506" s="385">
        <v>4</v>
      </c>
      <c r="DT506" s="385">
        <v>1</v>
      </c>
      <c r="DU506" s="385">
        <v>2014</v>
      </c>
      <c r="DV506" s="385" t="s">
        <v>2620</v>
      </c>
      <c r="DW506" s="385">
        <v>73</v>
      </c>
      <c r="DX506" s="385" t="s">
        <v>2708</v>
      </c>
      <c r="DY506" s="385">
        <v>0</v>
      </c>
      <c r="DZ506" s="14">
        <v>118625</v>
      </c>
      <c r="EA506" s="426"/>
      <c r="EB506" s="398">
        <v>20</v>
      </c>
      <c r="EC506" s="398" t="s">
        <v>1369</v>
      </c>
      <c r="ED506" s="398" t="s">
        <v>1370</v>
      </c>
      <c r="EF506" s="601">
        <f t="shared" si="1099"/>
        <v>0</v>
      </c>
      <c r="EG506" s="597">
        <f t="shared" si="1100"/>
        <v>475</v>
      </c>
      <c r="EI506" s="605">
        <f t="shared" si="1131"/>
        <v>960</v>
      </c>
    </row>
    <row r="507" spans="1:139" s="372" customFormat="1" ht="16.149999999999999" hidden="1" customHeight="1">
      <c r="A507" s="573" t="s">
        <v>1382</v>
      </c>
      <c r="B507" s="530" t="s">
        <v>2084</v>
      </c>
      <c r="C507" s="530" t="s">
        <v>2084</v>
      </c>
      <c r="D507" s="393" t="s">
        <v>2304</v>
      </c>
      <c r="E507" s="537" t="s">
        <v>715</v>
      </c>
      <c r="F507" s="393"/>
      <c r="G507" s="395" t="s">
        <v>2561</v>
      </c>
      <c r="H507" s="393" t="s">
        <v>47</v>
      </c>
      <c r="I507" s="393" t="s">
        <v>2042</v>
      </c>
      <c r="J507" s="393" t="s">
        <v>281</v>
      </c>
      <c r="K507" s="393"/>
      <c r="L507" s="393" t="s">
        <v>47</v>
      </c>
      <c r="M507" s="396">
        <v>45992</v>
      </c>
      <c r="N507" s="392" t="s">
        <v>2133</v>
      </c>
      <c r="O507" s="408">
        <v>3</v>
      </c>
      <c r="P507" s="14">
        <v>108796</v>
      </c>
      <c r="Q507" s="14">
        <v>108796</v>
      </c>
      <c r="R507" s="576">
        <v>0</v>
      </c>
      <c r="S507" s="391">
        <v>574</v>
      </c>
      <c r="T507" s="382">
        <v>254</v>
      </c>
      <c r="U507" s="382">
        <v>175</v>
      </c>
      <c r="V507" s="423">
        <v>351</v>
      </c>
      <c r="W507" s="1882">
        <v>130</v>
      </c>
      <c r="X507" s="382">
        <f t="shared" si="1102"/>
        <v>396</v>
      </c>
      <c r="Y507" s="423">
        <v>0</v>
      </c>
      <c r="Z507" s="1882">
        <v>191</v>
      </c>
      <c r="AA507" s="382">
        <f t="shared" si="1086"/>
        <v>205</v>
      </c>
      <c r="AB507" s="423">
        <v>300</v>
      </c>
      <c r="AC507" s="1882">
        <v>350</v>
      </c>
      <c r="AD507" s="569">
        <v>1.875</v>
      </c>
      <c r="AE507" s="569">
        <v>1.875</v>
      </c>
      <c r="AF507" s="382">
        <f t="shared" si="1104"/>
        <v>298.75</v>
      </c>
      <c r="AG507" s="382">
        <f t="shared" si="1105"/>
        <v>318.75</v>
      </c>
      <c r="AH507" s="382">
        <f t="shared" si="1106"/>
        <v>274.125</v>
      </c>
      <c r="AI507" s="382">
        <f t="shared" si="1107"/>
        <v>264.25</v>
      </c>
      <c r="AJ507" s="382">
        <f t="shared" si="1108"/>
        <v>337.5</v>
      </c>
      <c r="AK507" s="382">
        <f t="shared" si="1109"/>
        <v>392.875</v>
      </c>
      <c r="AL507" s="382">
        <f t="shared" si="1110"/>
        <v>420.125</v>
      </c>
      <c r="AM507" s="382">
        <f t="shared" si="1111"/>
        <v>345.5</v>
      </c>
      <c r="AN507" s="453">
        <f t="shared" si="1112"/>
        <v>333.375</v>
      </c>
      <c r="AO507" s="457">
        <f t="shared" si="1113"/>
        <v>294</v>
      </c>
      <c r="AP507" s="455">
        <f t="shared" si="1114"/>
        <v>170</v>
      </c>
      <c r="AQ507" s="383">
        <f t="shared" si="1115"/>
        <v>125</v>
      </c>
      <c r="AR507" s="383">
        <f t="shared" si="1116"/>
        <v>160</v>
      </c>
      <c r="AS507" s="383">
        <f t="shared" si="1117"/>
        <v>193</v>
      </c>
      <c r="AT507" s="383">
        <f t="shared" si="1118"/>
        <v>221</v>
      </c>
      <c r="AU507" s="383">
        <f t="shared" si="1119"/>
        <v>223</v>
      </c>
      <c r="AV507" s="383">
        <f t="shared" si="1120"/>
        <v>151</v>
      </c>
      <c r="AW507" s="383">
        <f t="shared" si="1121"/>
        <v>210</v>
      </c>
      <c r="AX507" s="383">
        <f t="shared" si="1087"/>
        <v>826</v>
      </c>
      <c r="AY507" s="383"/>
      <c r="AZ507" s="383">
        <f t="shared" si="1101"/>
        <v>294</v>
      </c>
      <c r="BA507" s="382">
        <f t="shared" si="1088"/>
        <v>155</v>
      </c>
      <c r="BB507" s="423">
        <v>0</v>
      </c>
      <c r="BC507" s="506">
        <f t="shared" si="1081"/>
        <v>130</v>
      </c>
      <c r="BD507" s="382">
        <f t="shared" si="1082"/>
        <v>191</v>
      </c>
      <c r="BE507" s="453">
        <f t="shared" si="1083"/>
        <v>350</v>
      </c>
      <c r="BF507" s="382">
        <f t="shared" si="1089"/>
        <v>-966</v>
      </c>
      <c r="BG507" s="1882">
        <v>150</v>
      </c>
      <c r="BH507" s="1882">
        <v>150</v>
      </c>
      <c r="BI507" s="1882">
        <v>170</v>
      </c>
      <c r="BJ507" s="1882">
        <v>170</v>
      </c>
      <c r="BK507" s="1882">
        <v>119</v>
      </c>
      <c r="BL507" s="1882">
        <v>166</v>
      </c>
      <c r="BM507" s="1882">
        <v>196</v>
      </c>
      <c r="BN507" s="1882">
        <v>225</v>
      </c>
      <c r="BO507" s="1882">
        <v>223</v>
      </c>
      <c r="BP507" s="1882">
        <v>140</v>
      </c>
      <c r="BQ507" s="1882">
        <v>221</v>
      </c>
      <c r="BR507" s="1882">
        <v>236</v>
      </c>
      <c r="BS507" s="1882">
        <v>253</v>
      </c>
      <c r="BT507" s="13"/>
      <c r="BU507" s="384">
        <f t="shared" si="1090"/>
        <v>1.2356020942408377</v>
      </c>
      <c r="BV507" s="385">
        <f t="shared" si="1091"/>
        <v>1.5857142857142859</v>
      </c>
      <c r="BW507" s="386">
        <f t="shared" si="1092"/>
        <v>0.58571428571428574</v>
      </c>
      <c r="BX507" s="3"/>
      <c r="BY507" s="387">
        <f t="shared" si="1084"/>
        <v>175</v>
      </c>
      <c r="BZ507" s="382">
        <f t="shared" si="1093"/>
        <v>396</v>
      </c>
      <c r="CA507" s="382">
        <f t="shared" si="1094"/>
        <v>205</v>
      </c>
      <c r="CB507" s="382">
        <f t="shared" si="1095"/>
        <v>155</v>
      </c>
      <c r="CC507" s="382">
        <f t="shared" ref="CC507:CC512" si="1132">CB507+CP507-BG507</f>
        <v>299</v>
      </c>
      <c r="CD507" s="382">
        <f t="shared" ref="CD507:CD512" si="1133">CC507+CQ507-BH507</f>
        <v>319</v>
      </c>
      <c r="CE507" s="382">
        <f t="shared" ref="CE507:CE512" si="1134">CD507+CR507-BI507</f>
        <v>274</v>
      </c>
      <c r="CF507" s="382">
        <f t="shared" ref="CF507:CF512" si="1135">CE507+CS507-BJ507</f>
        <v>264</v>
      </c>
      <c r="CG507" s="382">
        <f t="shared" ref="CG507:CG512" si="1136">CF507+CT507-BK507</f>
        <v>338</v>
      </c>
      <c r="CH507" s="382">
        <f t="shared" ref="CH507:CH512" si="1137">CG507+CU507-BL507</f>
        <v>393</v>
      </c>
      <c r="CI507" s="382">
        <f t="shared" ref="CI507:CI512" si="1138">CH507+CV507-BM507</f>
        <v>420</v>
      </c>
      <c r="CJ507" s="382">
        <f t="shared" ref="CJ507:CJ512" si="1139">CI507+CW507-BN507</f>
        <v>346</v>
      </c>
      <c r="CK507" s="388">
        <f t="shared" ref="CK507:CK512" si="1140">CJ507+CX507-BO507</f>
        <v>333</v>
      </c>
      <c r="CL507" s="3"/>
      <c r="CM507" s="384">
        <f t="shared" si="1085"/>
        <v>351</v>
      </c>
      <c r="CN507" s="385">
        <f t="shared" si="1096"/>
        <v>0</v>
      </c>
      <c r="CO507" s="385">
        <f t="shared" si="1103"/>
        <v>300</v>
      </c>
      <c r="CP507" s="385">
        <f t="shared" si="1122"/>
        <v>294</v>
      </c>
      <c r="CQ507" s="385">
        <f t="shared" si="1123"/>
        <v>170</v>
      </c>
      <c r="CR507" s="385">
        <f t="shared" si="1124"/>
        <v>125</v>
      </c>
      <c r="CS507" s="385">
        <f t="shared" si="1125"/>
        <v>160</v>
      </c>
      <c r="CT507" s="385">
        <f t="shared" si="1126"/>
        <v>193</v>
      </c>
      <c r="CU507" s="385">
        <f t="shared" si="1127"/>
        <v>221</v>
      </c>
      <c r="CV507" s="385">
        <f t="shared" si="1128"/>
        <v>223</v>
      </c>
      <c r="CW507" s="385">
        <f t="shared" si="1129"/>
        <v>151</v>
      </c>
      <c r="CX507" s="386">
        <f t="shared" si="1130"/>
        <v>210</v>
      </c>
      <c r="CY507" s="3"/>
      <c r="CZ507" s="586"/>
      <c r="DA507" s="582"/>
      <c r="DB507" s="391"/>
      <c r="DC507" s="576">
        <v>0</v>
      </c>
      <c r="DD507" s="389">
        <v>0</v>
      </c>
      <c r="DE507" s="390">
        <v>0</v>
      </c>
      <c r="DF507" s="390">
        <v>136</v>
      </c>
      <c r="DG507" s="390">
        <v>184</v>
      </c>
      <c r="DH507" s="390">
        <f t="shared" si="1097"/>
        <v>254</v>
      </c>
      <c r="DI507" s="390"/>
      <c r="DJ507" s="390"/>
      <c r="DK507" s="390"/>
      <c r="DL507" s="390"/>
      <c r="DM507" s="390"/>
      <c r="DN507" s="390"/>
      <c r="DO507" s="390"/>
      <c r="DP507" s="391">
        <f t="shared" si="1098"/>
        <v>574</v>
      </c>
      <c r="DQ507" s="376"/>
      <c r="DR507" s="376"/>
      <c r="DS507" s="385">
        <v>4</v>
      </c>
      <c r="DT507" s="385">
        <v>1</v>
      </c>
      <c r="DU507" s="385">
        <v>2011</v>
      </c>
      <c r="DV507" s="385" t="s">
        <v>2620</v>
      </c>
      <c r="DW507" s="385">
        <v>73</v>
      </c>
      <c r="DX507" s="385" t="s">
        <v>2708</v>
      </c>
      <c r="DY507" s="385">
        <v>0</v>
      </c>
      <c r="DZ507" s="14">
        <v>108796</v>
      </c>
      <c r="EA507" s="426"/>
      <c r="EB507" s="398">
        <v>19</v>
      </c>
      <c r="EC507" s="398" t="s">
        <v>1369</v>
      </c>
      <c r="ED507" s="398" t="s">
        <v>1370</v>
      </c>
      <c r="EF507" s="601">
        <f t="shared" si="1099"/>
        <v>40.384615384615387</v>
      </c>
      <c r="EG507" s="597">
        <f t="shared" si="1100"/>
        <v>130</v>
      </c>
      <c r="EI507" s="605">
        <f t="shared" si="1131"/>
        <v>1080</v>
      </c>
    </row>
    <row r="508" spans="1:139" s="372" customFormat="1" ht="16.149999999999999" hidden="1" customHeight="1">
      <c r="A508" s="573" t="s">
        <v>1382</v>
      </c>
      <c r="B508" s="530" t="s">
        <v>2085</v>
      </c>
      <c r="C508" s="530" t="s">
        <v>2085</v>
      </c>
      <c r="D508" s="393" t="s">
        <v>2304</v>
      </c>
      <c r="E508" s="393" t="s">
        <v>489</v>
      </c>
      <c r="F508" s="393"/>
      <c r="G508" s="395" t="s">
        <v>2564</v>
      </c>
      <c r="H508" s="393" t="s">
        <v>47</v>
      </c>
      <c r="I508" s="393" t="s">
        <v>2042</v>
      </c>
      <c r="J508" s="393" t="s">
        <v>281</v>
      </c>
      <c r="K508" s="393"/>
      <c r="L508" s="393" t="s">
        <v>47</v>
      </c>
      <c r="M508" s="396">
        <v>45992</v>
      </c>
      <c r="N508" s="392" t="s">
        <v>2133</v>
      </c>
      <c r="O508" s="408">
        <v>3</v>
      </c>
      <c r="P508" s="14">
        <v>106756</v>
      </c>
      <c r="Q508" s="14">
        <v>106756</v>
      </c>
      <c r="R508" s="576">
        <v>0</v>
      </c>
      <c r="S508" s="391">
        <v>156</v>
      </c>
      <c r="T508" s="382">
        <v>74</v>
      </c>
      <c r="U508" s="382">
        <v>5</v>
      </c>
      <c r="V508" s="423">
        <v>121</v>
      </c>
      <c r="W508" s="1882">
        <v>60</v>
      </c>
      <c r="X508" s="382">
        <f t="shared" si="1102"/>
        <v>66</v>
      </c>
      <c r="Y508" s="423">
        <v>22</v>
      </c>
      <c r="Z508" s="1882">
        <v>28</v>
      </c>
      <c r="AA508" s="382">
        <f t="shared" si="1086"/>
        <v>60</v>
      </c>
      <c r="AB508" s="423">
        <v>41</v>
      </c>
      <c r="AC508" s="1882">
        <v>100</v>
      </c>
      <c r="AD508" s="569">
        <v>1.875</v>
      </c>
      <c r="AE508" s="569">
        <v>1.875</v>
      </c>
      <c r="AF508" s="382">
        <f t="shared" si="1104"/>
        <v>195</v>
      </c>
      <c r="AG508" s="382">
        <f t="shared" si="1105"/>
        <v>75</v>
      </c>
      <c r="AH508" s="382">
        <f t="shared" si="1106"/>
        <v>61</v>
      </c>
      <c r="AI508" s="382">
        <f t="shared" si="1107"/>
        <v>52.875</v>
      </c>
      <c r="AJ508" s="382">
        <f t="shared" si="1108"/>
        <v>67.125</v>
      </c>
      <c r="AK508" s="382">
        <f t="shared" si="1109"/>
        <v>78.375</v>
      </c>
      <c r="AL508" s="382">
        <f t="shared" si="1110"/>
        <v>83.5</v>
      </c>
      <c r="AM508" s="382">
        <f t="shared" si="1111"/>
        <v>93.875</v>
      </c>
      <c r="AN508" s="453">
        <f t="shared" si="1112"/>
        <v>93.75</v>
      </c>
      <c r="AO508" s="457">
        <f t="shared" si="1113"/>
        <v>354</v>
      </c>
      <c r="AP508" s="455">
        <f t="shared" si="1114"/>
        <v>40</v>
      </c>
      <c r="AQ508" s="383">
        <f t="shared" si="1115"/>
        <v>26</v>
      </c>
      <c r="AR508" s="383">
        <f t="shared" si="1116"/>
        <v>32</v>
      </c>
      <c r="AS508" s="383">
        <f t="shared" si="1117"/>
        <v>38</v>
      </c>
      <c r="AT508" s="383">
        <f t="shared" si="1118"/>
        <v>44</v>
      </c>
      <c r="AU508" s="383">
        <f t="shared" si="1119"/>
        <v>45</v>
      </c>
      <c r="AV508" s="383">
        <f t="shared" si="1120"/>
        <v>55</v>
      </c>
      <c r="AW508" s="383">
        <f t="shared" si="1121"/>
        <v>44</v>
      </c>
      <c r="AX508" s="383">
        <f t="shared" si="1087"/>
        <v>189</v>
      </c>
      <c r="AY508" s="383"/>
      <c r="AZ508" s="383">
        <f t="shared" si="1101"/>
        <v>354</v>
      </c>
      <c r="BA508" s="382">
        <f t="shared" si="1088"/>
        <v>1</v>
      </c>
      <c r="BB508" s="423">
        <v>0</v>
      </c>
      <c r="BC508" s="506">
        <f t="shared" si="1081"/>
        <v>60</v>
      </c>
      <c r="BD508" s="382">
        <f t="shared" si="1082"/>
        <v>28</v>
      </c>
      <c r="BE508" s="453">
        <f t="shared" si="1083"/>
        <v>100</v>
      </c>
      <c r="BF508" s="382">
        <f t="shared" si="1089"/>
        <v>-543</v>
      </c>
      <c r="BG508" s="1882">
        <v>160</v>
      </c>
      <c r="BH508" s="1882">
        <v>160</v>
      </c>
      <c r="BI508" s="1882">
        <v>40</v>
      </c>
      <c r="BJ508" s="1882">
        <v>40</v>
      </c>
      <c r="BK508" s="1882">
        <v>24</v>
      </c>
      <c r="BL508" s="1882">
        <v>33</v>
      </c>
      <c r="BM508" s="1882">
        <v>39</v>
      </c>
      <c r="BN508" s="1882">
        <v>45</v>
      </c>
      <c r="BO508" s="1882">
        <v>44</v>
      </c>
      <c r="BP508" s="1882">
        <v>57</v>
      </c>
      <c r="BQ508" s="1882">
        <v>42</v>
      </c>
      <c r="BR508" s="1882">
        <v>45</v>
      </c>
      <c r="BS508" s="1882">
        <v>48</v>
      </c>
      <c r="BT508" s="13"/>
      <c r="BU508" s="384">
        <f t="shared" si="1090"/>
        <v>8.3333333333333329E-2</v>
      </c>
      <c r="BV508" s="385">
        <f t="shared" si="1091"/>
        <v>1.38</v>
      </c>
      <c r="BW508" s="386">
        <f t="shared" si="1092"/>
        <v>0.6</v>
      </c>
      <c r="BX508" s="3"/>
      <c r="BY508" s="387">
        <f t="shared" si="1084"/>
        <v>5</v>
      </c>
      <c r="BZ508" s="382">
        <f t="shared" si="1093"/>
        <v>66</v>
      </c>
      <c r="CA508" s="382">
        <f t="shared" si="1094"/>
        <v>60</v>
      </c>
      <c r="CB508" s="382">
        <f t="shared" si="1095"/>
        <v>1</v>
      </c>
      <c r="CC508" s="382">
        <f t="shared" si="1132"/>
        <v>195</v>
      </c>
      <c r="CD508" s="382">
        <f t="shared" si="1133"/>
        <v>75</v>
      </c>
      <c r="CE508" s="382">
        <f t="shared" si="1134"/>
        <v>61</v>
      </c>
      <c r="CF508" s="382">
        <f t="shared" si="1135"/>
        <v>53</v>
      </c>
      <c r="CG508" s="382">
        <f t="shared" si="1136"/>
        <v>67</v>
      </c>
      <c r="CH508" s="382">
        <f t="shared" si="1137"/>
        <v>78</v>
      </c>
      <c r="CI508" s="382">
        <f t="shared" si="1138"/>
        <v>84</v>
      </c>
      <c r="CJ508" s="382">
        <f t="shared" si="1139"/>
        <v>94</v>
      </c>
      <c r="CK508" s="388">
        <f t="shared" si="1140"/>
        <v>94</v>
      </c>
      <c r="CL508" s="3"/>
      <c r="CM508" s="384">
        <f t="shared" si="1085"/>
        <v>121</v>
      </c>
      <c r="CN508" s="385">
        <f t="shared" si="1096"/>
        <v>22</v>
      </c>
      <c r="CO508" s="385">
        <f t="shared" si="1103"/>
        <v>41</v>
      </c>
      <c r="CP508" s="385">
        <f t="shared" si="1122"/>
        <v>354</v>
      </c>
      <c r="CQ508" s="385">
        <f t="shared" si="1123"/>
        <v>40</v>
      </c>
      <c r="CR508" s="385">
        <f t="shared" si="1124"/>
        <v>26</v>
      </c>
      <c r="CS508" s="385">
        <f t="shared" si="1125"/>
        <v>32</v>
      </c>
      <c r="CT508" s="385">
        <f t="shared" si="1126"/>
        <v>38</v>
      </c>
      <c r="CU508" s="385">
        <f t="shared" si="1127"/>
        <v>44</v>
      </c>
      <c r="CV508" s="385">
        <f t="shared" si="1128"/>
        <v>45</v>
      </c>
      <c r="CW508" s="385">
        <f t="shared" si="1129"/>
        <v>55</v>
      </c>
      <c r="CX508" s="386">
        <f t="shared" si="1130"/>
        <v>44</v>
      </c>
      <c r="CY508" s="3"/>
      <c r="CZ508" s="586"/>
      <c r="DA508" s="582"/>
      <c r="DB508" s="391"/>
      <c r="DC508" s="576">
        <v>0</v>
      </c>
      <c r="DD508" s="389">
        <v>0</v>
      </c>
      <c r="DE508" s="390">
        <v>0</v>
      </c>
      <c r="DF508" s="390">
        <v>70</v>
      </c>
      <c r="DG508" s="390">
        <v>12</v>
      </c>
      <c r="DH508" s="390">
        <f t="shared" si="1097"/>
        <v>74</v>
      </c>
      <c r="DI508" s="390"/>
      <c r="DJ508" s="390"/>
      <c r="DK508" s="390"/>
      <c r="DL508" s="390"/>
      <c r="DM508" s="390"/>
      <c r="DN508" s="390"/>
      <c r="DO508" s="390"/>
      <c r="DP508" s="391">
        <f t="shared" si="1098"/>
        <v>156</v>
      </c>
      <c r="DQ508" s="376"/>
      <c r="DR508" s="376"/>
      <c r="DS508" s="385">
        <v>4</v>
      </c>
      <c r="DT508" s="385">
        <v>1</v>
      </c>
      <c r="DU508" s="385">
        <v>2005</v>
      </c>
      <c r="DV508" s="385" t="s">
        <v>2620</v>
      </c>
      <c r="DW508" s="385">
        <v>73</v>
      </c>
      <c r="DX508" s="385" t="s">
        <v>2708</v>
      </c>
      <c r="DY508" s="385">
        <v>0</v>
      </c>
      <c r="DZ508" s="14">
        <v>106756</v>
      </c>
      <c r="EA508" s="426"/>
      <c r="EB508" s="398">
        <v>19</v>
      </c>
      <c r="EC508" s="398" t="s">
        <v>1369</v>
      </c>
      <c r="ED508" s="398" t="s">
        <v>1370</v>
      </c>
      <c r="EF508" s="601">
        <f t="shared" si="1099"/>
        <v>2.5</v>
      </c>
      <c r="EG508" s="597">
        <f t="shared" si="1100"/>
        <v>60</v>
      </c>
      <c r="EI508" s="605">
        <f t="shared" si="1131"/>
        <v>263</v>
      </c>
    </row>
    <row r="509" spans="1:139" s="372" customFormat="1" ht="16.149999999999999" hidden="1" customHeight="1">
      <c r="A509" s="573" t="s">
        <v>1449</v>
      </c>
      <c r="B509" s="538" t="s">
        <v>1832</v>
      </c>
      <c r="C509" s="538" t="s">
        <v>1832</v>
      </c>
      <c r="D509" s="540" t="s">
        <v>2153</v>
      </c>
      <c r="E509" s="540" t="s">
        <v>54</v>
      </c>
      <c r="F509" s="542" t="s">
        <v>1888</v>
      </c>
      <c r="G509" s="541" t="s">
        <v>1077</v>
      </c>
      <c r="H509" s="541" t="s">
        <v>1077</v>
      </c>
      <c r="I509" s="540" t="s">
        <v>1833</v>
      </c>
      <c r="J509" s="393" t="s">
        <v>1834</v>
      </c>
      <c r="K509" s="393"/>
      <c r="L509" s="393" t="s">
        <v>47</v>
      </c>
      <c r="M509" s="396"/>
      <c r="N509" s="401">
        <v>45299</v>
      </c>
      <c r="O509" s="408">
        <v>3</v>
      </c>
      <c r="P509" s="14">
        <v>116326</v>
      </c>
      <c r="Q509" s="1910">
        <v>116326</v>
      </c>
      <c r="R509" s="576">
        <v>437</v>
      </c>
      <c r="S509" s="391">
        <v>182</v>
      </c>
      <c r="T509" s="382">
        <v>80</v>
      </c>
      <c r="U509" s="382">
        <v>313</v>
      </c>
      <c r="V509" s="423">
        <v>0</v>
      </c>
      <c r="W509" s="1882">
        <v>62</v>
      </c>
      <c r="X509" s="382">
        <f t="shared" si="1102"/>
        <v>251</v>
      </c>
      <c r="Y509" s="423">
        <v>0</v>
      </c>
      <c r="Z509" s="1882">
        <v>70</v>
      </c>
      <c r="AA509" s="382">
        <f t="shared" si="1086"/>
        <v>181</v>
      </c>
      <c r="AB509" s="423">
        <v>0</v>
      </c>
      <c r="AC509" s="1882">
        <v>70</v>
      </c>
      <c r="AD509" s="569">
        <v>1.875</v>
      </c>
      <c r="AE509" s="569">
        <v>1.875</v>
      </c>
      <c r="AF509" s="382">
        <f t="shared" ref="AF509:AJ512" si="1141">IF($AD509&lt;=1,$AD509*BG509,IF($AD509&lt;=2,BG509+(($AD509-1)*BH509),BG509+BH509+BI509))</f>
        <v>110.5</v>
      </c>
      <c r="AG509" s="382">
        <f t="shared" si="1141"/>
        <v>112.5</v>
      </c>
      <c r="AH509" s="382">
        <f t="shared" si="1141"/>
        <v>102</v>
      </c>
      <c r="AI509" s="382">
        <f t="shared" si="1141"/>
        <v>62</v>
      </c>
      <c r="AJ509" s="382">
        <f t="shared" si="1141"/>
        <v>35.25</v>
      </c>
      <c r="AK509" s="382">
        <f t="shared" ref="AK509:AM512" si="1142">IF($AE509&lt;=1,$AE509*BL509,IF($AE509&lt;=2,BL509+(($AE509-1)*BM509),BL509+BM509+BN509))</f>
        <v>44.75</v>
      </c>
      <c r="AL509" s="382">
        <f t="shared" si="1142"/>
        <v>113.5</v>
      </c>
      <c r="AM509" s="382">
        <f t="shared" si="1142"/>
        <v>126.25</v>
      </c>
      <c r="AN509" s="453">
        <f>IF($AD509&lt;=1,$AD509*BO509,IF($AD509&lt;=2,BO509+(($AD509-1)*BP509),BO509+BP509+BQ509))</f>
        <v>47.5</v>
      </c>
      <c r="AO509" s="457">
        <f t="shared" ref="AO509:AO512" si="1143">ROUND(IF(AA509-AC509-AF509&gt;0,0,AF509+AC509-AA509),0)</f>
        <v>0</v>
      </c>
      <c r="AP509" s="455">
        <f t="shared" ref="AP509:AW512" si="1144">ROUND(IF(CB509-AG509-BG509&gt;0,0,BG509+AG509-CB509),0)</f>
        <v>60</v>
      </c>
      <c r="AQ509" s="383">
        <f t="shared" si="1144"/>
        <v>49</v>
      </c>
      <c r="AR509" s="383">
        <f t="shared" si="1144"/>
        <v>20</v>
      </c>
      <c r="AS509" s="383">
        <f t="shared" si="1144"/>
        <v>21</v>
      </c>
      <c r="AT509" s="383">
        <f t="shared" si="1144"/>
        <v>26</v>
      </c>
      <c r="AU509" s="383">
        <f t="shared" si="1144"/>
        <v>91</v>
      </c>
      <c r="AV509" s="383">
        <f t="shared" si="1144"/>
        <v>38</v>
      </c>
      <c r="AW509" s="383">
        <f t="shared" si="1144"/>
        <v>22</v>
      </c>
      <c r="AX509" s="383">
        <f t="shared" si="1087"/>
        <v>313</v>
      </c>
      <c r="AY509" s="383"/>
      <c r="AZ509" s="383">
        <f t="shared" si="1101"/>
        <v>0</v>
      </c>
      <c r="BA509" s="382">
        <f t="shared" si="1088"/>
        <v>111</v>
      </c>
      <c r="BB509" s="423">
        <v>0</v>
      </c>
      <c r="BC509" s="506">
        <f t="shared" si="1081"/>
        <v>62</v>
      </c>
      <c r="BD509" s="382">
        <f t="shared" si="1082"/>
        <v>70</v>
      </c>
      <c r="BE509" s="453">
        <f t="shared" si="1083"/>
        <v>70</v>
      </c>
      <c r="BF509" s="382">
        <f t="shared" si="1089"/>
        <v>-67</v>
      </c>
      <c r="BG509" s="1882">
        <v>58</v>
      </c>
      <c r="BH509" s="1882">
        <v>60</v>
      </c>
      <c r="BI509" s="1882">
        <v>60</v>
      </c>
      <c r="BJ509" s="1882">
        <v>48</v>
      </c>
      <c r="BK509" s="1882">
        <v>16</v>
      </c>
      <c r="BL509" s="1882">
        <v>22</v>
      </c>
      <c r="BM509" s="1882">
        <v>26</v>
      </c>
      <c r="BN509" s="1882">
        <v>100</v>
      </c>
      <c r="BO509" s="1882">
        <v>30</v>
      </c>
      <c r="BP509" s="1882">
        <v>20</v>
      </c>
      <c r="BQ509" s="1882">
        <v>20</v>
      </c>
      <c r="BR509" s="1882">
        <v>140</v>
      </c>
      <c r="BS509" s="1882">
        <v>150</v>
      </c>
      <c r="BT509" s="13"/>
      <c r="BU509" s="384">
        <f t="shared" si="1090"/>
        <v>4.6485148514851486</v>
      </c>
      <c r="BV509" s="385">
        <f t="shared" si="1091"/>
        <v>3.8030303030303032</v>
      </c>
      <c r="BW509" s="386">
        <f t="shared" si="1092"/>
        <v>2.8833333333333333</v>
      </c>
      <c r="BX509" s="3"/>
      <c r="BY509" s="387">
        <f t="shared" si="1084"/>
        <v>313</v>
      </c>
      <c r="BZ509" s="382">
        <f t="shared" si="1093"/>
        <v>251</v>
      </c>
      <c r="CA509" s="382">
        <f t="shared" si="1094"/>
        <v>181</v>
      </c>
      <c r="CB509" s="382">
        <f t="shared" si="1095"/>
        <v>111</v>
      </c>
      <c r="CC509" s="382">
        <f t="shared" si="1132"/>
        <v>113</v>
      </c>
      <c r="CD509" s="382">
        <f t="shared" si="1133"/>
        <v>102</v>
      </c>
      <c r="CE509" s="382">
        <f t="shared" si="1134"/>
        <v>62</v>
      </c>
      <c r="CF509" s="382">
        <f t="shared" si="1135"/>
        <v>35</v>
      </c>
      <c r="CG509" s="382">
        <f t="shared" si="1136"/>
        <v>45</v>
      </c>
      <c r="CH509" s="382">
        <f t="shared" si="1137"/>
        <v>114</v>
      </c>
      <c r="CI509" s="382">
        <f t="shared" si="1138"/>
        <v>126</v>
      </c>
      <c r="CJ509" s="382">
        <f t="shared" si="1139"/>
        <v>48</v>
      </c>
      <c r="CK509" s="388">
        <f t="shared" si="1140"/>
        <v>40</v>
      </c>
      <c r="CL509" s="3"/>
      <c r="CM509" s="384">
        <f t="shared" si="1085"/>
        <v>0</v>
      </c>
      <c r="CN509" s="385">
        <f t="shared" si="1096"/>
        <v>0</v>
      </c>
      <c r="CO509" s="385">
        <f t="shared" ref="CO509:CW512" si="1145">AO509</f>
        <v>0</v>
      </c>
      <c r="CP509" s="385">
        <f t="shared" si="1145"/>
        <v>60</v>
      </c>
      <c r="CQ509" s="385">
        <f t="shared" si="1145"/>
        <v>49</v>
      </c>
      <c r="CR509" s="385">
        <f t="shared" si="1145"/>
        <v>20</v>
      </c>
      <c r="CS509" s="385">
        <f t="shared" si="1145"/>
        <v>21</v>
      </c>
      <c r="CT509" s="385">
        <f t="shared" si="1145"/>
        <v>26</v>
      </c>
      <c r="CU509" s="385">
        <f t="shared" si="1145"/>
        <v>91</v>
      </c>
      <c r="CV509" s="385">
        <f t="shared" si="1145"/>
        <v>38</v>
      </c>
      <c r="CW509" s="385">
        <f t="shared" si="1145"/>
        <v>22</v>
      </c>
      <c r="CX509" s="386">
        <f>AW509</f>
        <v>22</v>
      </c>
      <c r="CY509" s="3"/>
      <c r="CZ509" s="586"/>
      <c r="DA509" s="582"/>
      <c r="DB509" s="391">
        <v>504</v>
      </c>
      <c r="DC509" s="576">
        <v>437</v>
      </c>
      <c r="DD509" s="389">
        <v>0</v>
      </c>
      <c r="DE509" s="390">
        <v>16</v>
      </c>
      <c r="DF509" s="390">
        <v>8</v>
      </c>
      <c r="DG509" s="390">
        <v>78</v>
      </c>
      <c r="DH509" s="390">
        <f t="shared" si="1097"/>
        <v>80</v>
      </c>
      <c r="DI509" s="390"/>
      <c r="DJ509" s="390"/>
      <c r="DK509" s="390"/>
      <c r="DL509" s="390"/>
      <c r="DM509" s="390"/>
      <c r="DN509" s="390"/>
      <c r="DO509" s="390"/>
      <c r="DP509" s="391">
        <f t="shared" si="1098"/>
        <v>182</v>
      </c>
      <c r="DQ509" s="376"/>
      <c r="DR509" s="376"/>
      <c r="DS509" s="385" t="s">
        <v>2669</v>
      </c>
      <c r="DT509" s="385" t="s">
        <v>2669</v>
      </c>
      <c r="DU509" s="385" t="s">
        <v>2669</v>
      </c>
      <c r="DV509" s="385" t="s">
        <v>2620</v>
      </c>
      <c r="DW509" s="385">
        <v>72</v>
      </c>
      <c r="DX509" s="385" t="s">
        <v>2709</v>
      </c>
      <c r="DY509" s="385" t="s">
        <v>2733</v>
      </c>
      <c r="DZ509" s="14">
        <v>116326</v>
      </c>
      <c r="EA509" s="426"/>
      <c r="EB509" s="398">
        <v>18</v>
      </c>
      <c r="EC509" s="398" t="s">
        <v>1369</v>
      </c>
      <c r="ED509" s="398" t="s">
        <v>1370</v>
      </c>
      <c r="EF509" s="601">
        <f t="shared" si="1099"/>
        <v>151.45161290322582</v>
      </c>
      <c r="EG509" s="597">
        <f t="shared" si="1100"/>
        <v>62</v>
      </c>
      <c r="EI509" s="605">
        <f t="shared" si="1131"/>
        <v>393</v>
      </c>
    </row>
    <row r="510" spans="1:139" s="372" customFormat="1" ht="16.149999999999999" hidden="1" customHeight="1">
      <c r="A510" s="573" t="s">
        <v>1246</v>
      </c>
      <c r="B510" s="407" t="s">
        <v>1514</v>
      </c>
      <c r="C510" s="530" t="s">
        <v>1487</v>
      </c>
      <c r="D510" s="393" t="s">
        <v>51</v>
      </c>
      <c r="E510" s="393" t="s">
        <v>54</v>
      </c>
      <c r="F510" s="395" t="s">
        <v>885</v>
      </c>
      <c r="G510" s="393">
        <v>95</v>
      </c>
      <c r="H510" s="393" t="s">
        <v>107</v>
      </c>
      <c r="I510" s="393" t="s">
        <v>886</v>
      </c>
      <c r="J510" s="393" t="s">
        <v>48</v>
      </c>
      <c r="K510" s="393"/>
      <c r="L510" s="393" t="s">
        <v>47</v>
      </c>
      <c r="M510" s="396"/>
      <c r="N510" s="392">
        <v>44833</v>
      </c>
      <c r="O510" s="408">
        <v>3</v>
      </c>
      <c r="P510" s="14">
        <v>86872</v>
      </c>
      <c r="Q510" s="14">
        <v>86872</v>
      </c>
      <c r="R510" s="576">
        <v>1833</v>
      </c>
      <c r="S510" s="391">
        <v>669</v>
      </c>
      <c r="T510" s="382">
        <v>105</v>
      </c>
      <c r="U510" s="382">
        <v>235</v>
      </c>
      <c r="V510" s="423">
        <v>206</v>
      </c>
      <c r="W510" s="1882">
        <v>154</v>
      </c>
      <c r="X510" s="382">
        <f t="shared" si="1102"/>
        <v>287</v>
      </c>
      <c r="Y510" s="423">
        <v>317</v>
      </c>
      <c r="Z510" s="1882">
        <v>151</v>
      </c>
      <c r="AA510" s="382">
        <f t="shared" si="1086"/>
        <v>453</v>
      </c>
      <c r="AB510" s="423">
        <v>0</v>
      </c>
      <c r="AC510" s="1882">
        <v>200</v>
      </c>
      <c r="AD510" s="569">
        <v>1.875</v>
      </c>
      <c r="AE510" s="569">
        <v>1.875</v>
      </c>
      <c r="AF510" s="382">
        <f t="shared" si="1141"/>
        <v>403.25</v>
      </c>
      <c r="AG510" s="382">
        <f t="shared" si="1141"/>
        <v>380</v>
      </c>
      <c r="AH510" s="382">
        <f t="shared" si="1141"/>
        <v>406.625</v>
      </c>
      <c r="AI510" s="382">
        <f t="shared" si="1141"/>
        <v>292.625</v>
      </c>
      <c r="AJ510" s="382">
        <f t="shared" si="1141"/>
        <v>166</v>
      </c>
      <c r="AK510" s="382">
        <f t="shared" si="1142"/>
        <v>211.625</v>
      </c>
      <c r="AL510" s="382">
        <f t="shared" si="1142"/>
        <v>210.5</v>
      </c>
      <c r="AM510" s="382">
        <f t="shared" si="1142"/>
        <v>221.625</v>
      </c>
      <c r="AN510" s="453">
        <f>IF($AD510&lt;=1,$AD510*BO510,IF($AD510&lt;=2,BO510+(($AD510-1)*BP510),BO510+BP510+BQ510))</f>
        <v>271.125</v>
      </c>
      <c r="AO510" s="457">
        <f t="shared" si="1143"/>
        <v>150</v>
      </c>
      <c r="AP510" s="455">
        <f t="shared" si="1144"/>
        <v>207</v>
      </c>
      <c r="AQ510" s="383">
        <f t="shared" si="1144"/>
        <v>225</v>
      </c>
      <c r="AR510" s="383">
        <f t="shared" si="1144"/>
        <v>94</v>
      </c>
      <c r="AS510" s="383">
        <f t="shared" si="1144"/>
        <v>100</v>
      </c>
      <c r="AT510" s="383">
        <f t="shared" si="1144"/>
        <v>121</v>
      </c>
      <c r="AU510" s="383">
        <f t="shared" si="1144"/>
        <v>103</v>
      </c>
      <c r="AV510" s="383">
        <f t="shared" si="1144"/>
        <v>134</v>
      </c>
      <c r="AW510" s="383">
        <f t="shared" si="1144"/>
        <v>149</v>
      </c>
      <c r="AX510" s="383">
        <f t="shared" si="1087"/>
        <v>758</v>
      </c>
      <c r="AY510" s="383"/>
      <c r="AZ510" s="383">
        <f t="shared" si="1101"/>
        <v>150</v>
      </c>
      <c r="BA510" s="382">
        <f t="shared" si="1088"/>
        <v>253</v>
      </c>
      <c r="BB510" s="423">
        <v>0</v>
      </c>
      <c r="BC510" s="506">
        <f t="shared" si="1081"/>
        <v>154</v>
      </c>
      <c r="BD510" s="382">
        <f t="shared" si="1082"/>
        <v>151</v>
      </c>
      <c r="BE510" s="453">
        <f t="shared" si="1083"/>
        <v>200</v>
      </c>
      <c r="BF510" s="382">
        <f t="shared" si="1089"/>
        <v>-906</v>
      </c>
      <c r="BG510" s="1882">
        <v>230</v>
      </c>
      <c r="BH510" s="1882">
        <v>198</v>
      </c>
      <c r="BI510" s="1882">
        <v>208</v>
      </c>
      <c r="BJ510" s="1882">
        <v>227</v>
      </c>
      <c r="BK510" s="1882">
        <v>75</v>
      </c>
      <c r="BL510" s="1882">
        <v>104</v>
      </c>
      <c r="BM510" s="1882">
        <v>123</v>
      </c>
      <c r="BN510" s="1882">
        <v>100</v>
      </c>
      <c r="BO510" s="1882">
        <v>139</v>
      </c>
      <c r="BP510" s="1882">
        <v>151</v>
      </c>
      <c r="BQ510" s="1882">
        <v>159</v>
      </c>
      <c r="BR510" s="1882">
        <v>170</v>
      </c>
      <c r="BS510" s="1882">
        <v>182</v>
      </c>
      <c r="BT510" s="13"/>
      <c r="BU510" s="384">
        <f t="shared" si="1090"/>
        <v>1.5364238410596025</v>
      </c>
      <c r="BV510" s="385">
        <f t="shared" si="1091"/>
        <v>1.6800000000000002</v>
      </c>
      <c r="BW510" s="386">
        <f t="shared" si="1092"/>
        <v>2.1161616161616164</v>
      </c>
      <c r="BX510" s="3"/>
      <c r="BY510" s="387">
        <f t="shared" si="1084"/>
        <v>235</v>
      </c>
      <c r="BZ510" s="382">
        <f t="shared" si="1093"/>
        <v>287</v>
      </c>
      <c r="CA510" s="382">
        <f t="shared" si="1094"/>
        <v>453</v>
      </c>
      <c r="CB510" s="382">
        <f t="shared" si="1095"/>
        <v>403</v>
      </c>
      <c r="CC510" s="382">
        <f t="shared" si="1132"/>
        <v>380</v>
      </c>
      <c r="CD510" s="382">
        <f t="shared" si="1133"/>
        <v>407</v>
      </c>
      <c r="CE510" s="382">
        <f t="shared" si="1134"/>
        <v>293</v>
      </c>
      <c r="CF510" s="382">
        <f t="shared" si="1135"/>
        <v>166</v>
      </c>
      <c r="CG510" s="382">
        <f t="shared" si="1136"/>
        <v>212</v>
      </c>
      <c r="CH510" s="382">
        <f t="shared" si="1137"/>
        <v>211</v>
      </c>
      <c r="CI510" s="382">
        <f t="shared" si="1138"/>
        <v>222</v>
      </c>
      <c r="CJ510" s="382">
        <f t="shared" si="1139"/>
        <v>271</v>
      </c>
      <c r="CK510" s="388">
        <f t="shared" si="1140"/>
        <v>281</v>
      </c>
      <c r="CL510" s="3"/>
      <c r="CM510" s="384">
        <f t="shared" si="1085"/>
        <v>206</v>
      </c>
      <c r="CN510" s="385">
        <f t="shared" si="1096"/>
        <v>317</v>
      </c>
      <c r="CO510" s="385">
        <f t="shared" si="1145"/>
        <v>150</v>
      </c>
      <c r="CP510" s="385">
        <f t="shared" si="1145"/>
        <v>207</v>
      </c>
      <c r="CQ510" s="385">
        <f t="shared" si="1145"/>
        <v>225</v>
      </c>
      <c r="CR510" s="385">
        <f t="shared" si="1145"/>
        <v>94</v>
      </c>
      <c r="CS510" s="385">
        <f t="shared" si="1145"/>
        <v>100</v>
      </c>
      <c r="CT510" s="385">
        <f t="shared" si="1145"/>
        <v>121</v>
      </c>
      <c r="CU510" s="385">
        <f t="shared" si="1145"/>
        <v>103</v>
      </c>
      <c r="CV510" s="385">
        <f t="shared" si="1145"/>
        <v>134</v>
      </c>
      <c r="CW510" s="385">
        <f t="shared" si="1145"/>
        <v>149</v>
      </c>
      <c r="CX510" s="386">
        <f>AW510</f>
        <v>149</v>
      </c>
      <c r="CY510" s="3"/>
      <c r="CZ510" s="586"/>
      <c r="DA510" s="582">
        <v>2269</v>
      </c>
      <c r="DB510" s="391">
        <v>2891</v>
      </c>
      <c r="DC510" s="576">
        <v>1833</v>
      </c>
      <c r="DD510" s="389">
        <v>149</v>
      </c>
      <c r="DE510" s="390">
        <v>113</v>
      </c>
      <c r="DF510" s="390">
        <v>150</v>
      </c>
      <c r="DG510" s="390">
        <v>152</v>
      </c>
      <c r="DH510" s="390">
        <f t="shared" si="1097"/>
        <v>105</v>
      </c>
      <c r="DI510" s="390"/>
      <c r="DJ510" s="390"/>
      <c r="DK510" s="390"/>
      <c r="DL510" s="390"/>
      <c r="DM510" s="390"/>
      <c r="DN510" s="390"/>
      <c r="DO510" s="390"/>
      <c r="DP510" s="391">
        <f t="shared" si="1098"/>
        <v>669</v>
      </c>
      <c r="DQ510" s="376"/>
      <c r="DR510" s="376"/>
      <c r="DS510" s="385">
        <v>3</v>
      </c>
      <c r="DT510" s="385">
        <v>3</v>
      </c>
      <c r="DU510" s="385">
        <v>1035</v>
      </c>
      <c r="DV510" s="385" t="s">
        <v>2620</v>
      </c>
      <c r="DW510" s="385">
        <v>72</v>
      </c>
      <c r="DX510" s="385" t="s">
        <v>2710</v>
      </c>
      <c r="DY510" s="385">
        <v>0</v>
      </c>
      <c r="DZ510" s="14">
        <v>86872</v>
      </c>
      <c r="EA510" s="426"/>
      <c r="EB510" s="398">
        <v>18</v>
      </c>
      <c r="EC510" s="398" t="s">
        <v>1369</v>
      </c>
      <c r="ED510" s="398" t="s">
        <v>1370</v>
      </c>
      <c r="EF510" s="601">
        <f t="shared" si="1099"/>
        <v>45.779220779220779</v>
      </c>
      <c r="EG510" s="597">
        <f t="shared" si="1100"/>
        <v>154</v>
      </c>
      <c r="EI510" s="605">
        <f t="shared" si="1131"/>
        <v>863</v>
      </c>
    </row>
    <row r="511" spans="1:139" s="372" customFormat="1" ht="16.149999999999999" hidden="1" customHeight="1">
      <c r="A511" s="573" t="s">
        <v>1246</v>
      </c>
      <c r="B511" s="409" t="s">
        <v>887</v>
      </c>
      <c r="C511" s="410" t="s">
        <v>887</v>
      </c>
      <c r="D511" s="394" t="s">
        <v>51</v>
      </c>
      <c r="E511" s="394" t="s">
        <v>193</v>
      </c>
      <c r="F511" s="397" t="s">
        <v>885</v>
      </c>
      <c r="G511" s="394">
        <v>94</v>
      </c>
      <c r="H511" s="394" t="s">
        <v>107</v>
      </c>
      <c r="I511" s="394" t="s">
        <v>886</v>
      </c>
      <c r="J511" s="394" t="s">
        <v>48</v>
      </c>
      <c r="K511" s="393"/>
      <c r="L511" s="393" t="s">
        <v>47</v>
      </c>
      <c r="M511" s="396" t="s">
        <v>1708</v>
      </c>
      <c r="N511" s="392">
        <v>42845</v>
      </c>
      <c r="O511" s="408">
        <v>3</v>
      </c>
      <c r="P511" s="14">
        <v>0</v>
      </c>
      <c r="Q511" s="14">
        <v>0</v>
      </c>
      <c r="R511" s="576">
        <v>8</v>
      </c>
      <c r="S511" s="391">
        <v>100</v>
      </c>
      <c r="T511" s="382">
        <v>0</v>
      </c>
      <c r="U511" s="382">
        <v>1</v>
      </c>
      <c r="V511" s="423">
        <v>0</v>
      </c>
      <c r="W511" s="1882">
        <v>1</v>
      </c>
      <c r="X511" s="382">
        <f t="shared" si="1102"/>
        <v>0</v>
      </c>
      <c r="Y511" s="423">
        <v>0</v>
      </c>
      <c r="Z511" s="1882">
        <v>0</v>
      </c>
      <c r="AA511" s="382">
        <f t="shared" si="1086"/>
        <v>0</v>
      </c>
      <c r="AB511" s="423">
        <v>0</v>
      </c>
      <c r="AC511" s="1882">
        <v>0</v>
      </c>
      <c r="AD511" s="569">
        <v>1.875</v>
      </c>
      <c r="AE511" s="569">
        <v>1.875</v>
      </c>
      <c r="AF511" s="382">
        <f t="shared" si="1141"/>
        <v>0</v>
      </c>
      <c r="AG511" s="382">
        <f t="shared" si="1141"/>
        <v>0</v>
      </c>
      <c r="AH511" s="382">
        <f t="shared" si="1141"/>
        <v>0</v>
      </c>
      <c r="AI511" s="382">
        <f t="shared" si="1141"/>
        <v>0</v>
      </c>
      <c r="AJ511" s="382">
        <f t="shared" si="1141"/>
        <v>0</v>
      </c>
      <c r="AK511" s="382">
        <f t="shared" si="1142"/>
        <v>0</v>
      </c>
      <c r="AL511" s="382">
        <f t="shared" si="1142"/>
        <v>0</v>
      </c>
      <c r="AM511" s="382">
        <f t="shared" si="1142"/>
        <v>0</v>
      </c>
      <c r="AN511" s="453">
        <f>IF($AD511&lt;=1,$AD511*BO511,IF($AD511&lt;=2,BO511+(($AD511-1)*BP511),BO511+BP511+BQ511))</f>
        <v>0</v>
      </c>
      <c r="AO511" s="457">
        <f t="shared" si="1143"/>
        <v>0</v>
      </c>
      <c r="AP511" s="455">
        <f t="shared" si="1144"/>
        <v>0</v>
      </c>
      <c r="AQ511" s="383">
        <f t="shared" si="1144"/>
        <v>0</v>
      </c>
      <c r="AR511" s="383">
        <f t="shared" si="1144"/>
        <v>0</v>
      </c>
      <c r="AS511" s="383">
        <f t="shared" si="1144"/>
        <v>0</v>
      </c>
      <c r="AT511" s="383">
        <f t="shared" si="1144"/>
        <v>0</v>
      </c>
      <c r="AU511" s="383">
        <f t="shared" si="1144"/>
        <v>0</v>
      </c>
      <c r="AV511" s="383">
        <f t="shared" si="1144"/>
        <v>0</v>
      </c>
      <c r="AW511" s="383">
        <f t="shared" si="1144"/>
        <v>0</v>
      </c>
      <c r="AX511" s="383">
        <f t="shared" si="1087"/>
        <v>1</v>
      </c>
      <c r="AY511" s="383"/>
      <c r="AZ511" s="383">
        <f t="shared" si="1101"/>
        <v>0</v>
      </c>
      <c r="BA511" s="382">
        <f t="shared" si="1088"/>
        <v>0</v>
      </c>
      <c r="BB511" s="423">
        <v>0</v>
      </c>
      <c r="BC511" s="506">
        <f t="shared" si="1081"/>
        <v>1</v>
      </c>
      <c r="BD511" s="382">
        <f t="shared" si="1082"/>
        <v>0</v>
      </c>
      <c r="BE511" s="453">
        <f t="shared" si="1083"/>
        <v>0</v>
      </c>
      <c r="BF511" s="382">
        <f t="shared" si="1089"/>
        <v>0</v>
      </c>
      <c r="BG511" s="1882">
        <v>0</v>
      </c>
      <c r="BH511" s="1882">
        <v>0</v>
      </c>
      <c r="BI511" s="1882">
        <v>0</v>
      </c>
      <c r="BJ511" s="1882">
        <v>0</v>
      </c>
      <c r="BK511" s="1882">
        <v>0</v>
      </c>
      <c r="BL511" s="1882">
        <v>0</v>
      </c>
      <c r="BM511" s="1882">
        <v>0</v>
      </c>
      <c r="BN511" s="1882">
        <v>0</v>
      </c>
      <c r="BO511" s="1882">
        <v>0</v>
      </c>
      <c r="BP511" s="1882">
        <v>0</v>
      </c>
      <c r="BQ511" s="1882">
        <v>0</v>
      </c>
      <c r="BR511" s="1882">
        <v>0</v>
      </c>
      <c r="BS511" s="1882">
        <v>0</v>
      </c>
      <c r="BT511" s="13"/>
      <c r="BU511" s="384">
        <f t="shared" si="1090"/>
        <v>1</v>
      </c>
      <c r="BV511" s="385">
        <f t="shared" si="1091"/>
        <v>0</v>
      </c>
      <c r="BW511" s="386">
        <f t="shared" si="1092"/>
        <v>0</v>
      </c>
      <c r="BX511" s="3"/>
      <c r="BY511" s="387">
        <f t="shared" si="1084"/>
        <v>1</v>
      </c>
      <c r="BZ511" s="382">
        <f t="shared" si="1093"/>
        <v>0</v>
      </c>
      <c r="CA511" s="382">
        <f t="shared" si="1094"/>
        <v>0</v>
      </c>
      <c r="CB511" s="382">
        <f t="shared" si="1095"/>
        <v>0</v>
      </c>
      <c r="CC511" s="382">
        <f t="shared" si="1132"/>
        <v>0</v>
      </c>
      <c r="CD511" s="382">
        <f t="shared" si="1133"/>
        <v>0</v>
      </c>
      <c r="CE511" s="382">
        <f t="shared" si="1134"/>
        <v>0</v>
      </c>
      <c r="CF511" s="382">
        <f t="shared" si="1135"/>
        <v>0</v>
      </c>
      <c r="CG511" s="382">
        <f t="shared" si="1136"/>
        <v>0</v>
      </c>
      <c r="CH511" s="382">
        <f t="shared" si="1137"/>
        <v>0</v>
      </c>
      <c r="CI511" s="382">
        <f t="shared" si="1138"/>
        <v>0</v>
      </c>
      <c r="CJ511" s="382">
        <f t="shared" si="1139"/>
        <v>0</v>
      </c>
      <c r="CK511" s="388">
        <f t="shared" si="1140"/>
        <v>0</v>
      </c>
      <c r="CL511" s="3"/>
      <c r="CM511" s="384">
        <f t="shared" si="1085"/>
        <v>0</v>
      </c>
      <c r="CN511" s="385">
        <f t="shared" si="1096"/>
        <v>0</v>
      </c>
      <c r="CO511" s="385">
        <f t="shared" si="1145"/>
        <v>0</v>
      </c>
      <c r="CP511" s="385">
        <f t="shared" si="1145"/>
        <v>0</v>
      </c>
      <c r="CQ511" s="385">
        <f t="shared" si="1145"/>
        <v>0</v>
      </c>
      <c r="CR511" s="385">
        <f t="shared" si="1145"/>
        <v>0</v>
      </c>
      <c r="CS511" s="385">
        <f t="shared" si="1145"/>
        <v>0</v>
      </c>
      <c r="CT511" s="385">
        <f t="shared" si="1145"/>
        <v>0</v>
      </c>
      <c r="CU511" s="385">
        <f t="shared" si="1145"/>
        <v>0</v>
      </c>
      <c r="CV511" s="385">
        <f t="shared" si="1145"/>
        <v>0</v>
      </c>
      <c r="CW511" s="385">
        <f t="shared" si="1145"/>
        <v>0</v>
      </c>
      <c r="CX511" s="386">
        <f>AW511</f>
        <v>0</v>
      </c>
      <c r="CY511" s="3"/>
      <c r="CZ511" s="586">
        <v>108</v>
      </c>
      <c r="DA511" s="582">
        <v>243</v>
      </c>
      <c r="DB511" s="391">
        <v>589</v>
      </c>
      <c r="DC511" s="576">
        <v>8</v>
      </c>
      <c r="DD511" s="389">
        <v>0</v>
      </c>
      <c r="DE511" s="390">
        <v>0</v>
      </c>
      <c r="DF511" s="390">
        <v>100</v>
      </c>
      <c r="DG511" s="390">
        <v>0</v>
      </c>
      <c r="DH511" s="390">
        <f t="shared" si="1097"/>
        <v>0</v>
      </c>
      <c r="DI511" s="390"/>
      <c r="DJ511" s="390"/>
      <c r="DK511" s="390"/>
      <c r="DL511" s="390"/>
      <c r="DM511" s="390"/>
      <c r="DN511" s="390"/>
      <c r="DO511" s="390"/>
      <c r="DP511" s="391">
        <f t="shared" si="1098"/>
        <v>100</v>
      </c>
      <c r="DQ511" s="376"/>
      <c r="DR511" s="376"/>
      <c r="DS511" s="385">
        <v>3</v>
      </c>
      <c r="DT511" s="385">
        <v>4</v>
      </c>
      <c r="DU511" s="385">
        <v>1034</v>
      </c>
      <c r="DV511" s="385" t="s">
        <v>2658</v>
      </c>
      <c r="DW511" s="385" t="s">
        <v>2658</v>
      </c>
      <c r="DX511" s="385" t="s">
        <v>2658</v>
      </c>
      <c r="DY511" s="385">
        <v>0</v>
      </c>
      <c r="DZ511" s="14">
        <v>0</v>
      </c>
      <c r="EA511" s="426"/>
      <c r="EB511" s="398">
        <v>17</v>
      </c>
      <c r="EC511" s="398" t="s">
        <v>1369</v>
      </c>
      <c r="ED511" s="398" t="s">
        <v>1370</v>
      </c>
      <c r="EF511" s="601">
        <f t="shared" si="1099"/>
        <v>30</v>
      </c>
      <c r="EG511" s="597">
        <f t="shared" si="1100"/>
        <v>1</v>
      </c>
      <c r="EI511" s="605">
        <f t="shared" si="1131"/>
        <v>1</v>
      </c>
    </row>
    <row r="512" spans="1:139" s="372" customFormat="1" ht="16.149999999999999" hidden="1" customHeight="1">
      <c r="A512" s="573" t="s">
        <v>1246</v>
      </c>
      <c r="B512" s="407" t="s">
        <v>1905</v>
      </c>
      <c r="C512" s="530" t="s">
        <v>887</v>
      </c>
      <c r="D512" s="393" t="s">
        <v>51</v>
      </c>
      <c r="E512" s="393" t="s">
        <v>476</v>
      </c>
      <c r="F512" s="395" t="s">
        <v>885</v>
      </c>
      <c r="G512" s="393">
        <v>94</v>
      </c>
      <c r="H512" s="393" t="s">
        <v>107</v>
      </c>
      <c r="I512" s="393" t="s">
        <v>886</v>
      </c>
      <c r="J512" s="393" t="s">
        <v>48</v>
      </c>
      <c r="K512" s="393"/>
      <c r="L512" s="393" t="s">
        <v>47</v>
      </c>
      <c r="M512" s="396"/>
      <c r="N512" s="392">
        <v>45379</v>
      </c>
      <c r="O512" s="408">
        <v>3</v>
      </c>
      <c r="P512" s="14">
        <v>74568</v>
      </c>
      <c r="Q512" s="14">
        <v>74568</v>
      </c>
      <c r="R512" s="576">
        <v>4</v>
      </c>
      <c r="S512" s="391">
        <v>8</v>
      </c>
      <c r="T512" s="382">
        <v>8</v>
      </c>
      <c r="U512" s="382">
        <v>255</v>
      </c>
      <c r="V512" s="423">
        <v>0</v>
      </c>
      <c r="W512" s="1882">
        <v>13</v>
      </c>
      <c r="X512" s="382">
        <f t="shared" si="1102"/>
        <v>242</v>
      </c>
      <c r="Y512" s="423">
        <v>0</v>
      </c>
      <c r="Z512" s="1882">
        <v>50</v>
      </c>
      <c r="AA512" s="382">
        <f t="shared" si="1086"/>
        <v>192</v>
      </c>
      <c r="AB512" s="423">
        <v>0</v>
      </c>
      <c r="AC512" s="1882">
        <v>50</v>
      </c>
      <c r="AD512" s="569">
        <v>1.875</v>
      </c>
      <c r="AE512" s="569">
        <v>1.875</v>
      </c>
      <c r="AF512" s="382">
        <f t="shared" si="1141"/>
        <v>93.75</v>
      </c>
      <c r="AG512" s="382">
        <f t="shared" si="1141"/>
        <v>86.75</v>
      </c>
      <c r="AH512" s="382">
        <f t="shared" si="1141"/>
        <v>42</v>
      </c>
      <c r="AI512" s="382">
        <f t="shared" si="1141"/>
        <v>0</v>
      </c>
      <c r="AJ512" s="382">
        <f t="shared" si="1141"/>
        <v>0</v>
      </c>
      <c r="AK512" s="382">
        <f t="shared" si="1142"/>
        <v>0</v>
      </c>
      <c r="AL512" s="382">
        <f t="shared" si="1142"/>
        <v>62.125</v>
      </c>
      <c r="AM512" s="382">
        <f t="shared" si="1142"/>
        <v>71</v>
      </c>
      <c r="AN512" s="453">
        <f>IF($AD512&lt;=1,$AD512*BO512,IF($AD512&lt;=2,BO512+(($AD512-1)*BP512),BO512+BP512+BQ512))</f>
        <v>43.75</v>
      </c>
      <c r="AO512" s="457">
        <f t="shared" si="1143"/>
        <v>0</v>
      </c>
      <c r="AP512" s="455">
        <f t="shared" si="1144"/>
        <v>0</v>
      </c>
      <c r="AQ512" s="383">
        <f t="shared" si="1144"/>
        <v>0</v>
      </c>
      <c r="AR512" s="383">
        <f t="shared" si="1144"/>
        <v>0</v>
      </c>
      <c r="AS512" s="383">
        <f t="shared" si="1144"/>
        <v>0</v>
      </c>
      <c r="AT512" s="383">
        <f t="shared" si="1144"/>
        <v>0</v>
      </c>
      <c r="AU512" s="383">
        <f t="shared" si="1144"/>
        <v>62</v>
      </c>
      <c r="AV512" s="383">
        <f t="shared" si="1144"/>
        <v>9</v>
      </c>
      <c r="AW512" s="383">
        <f t="shared" si="1144"/>
        <v>44</v>
      </c>
      <c r="AX512" s="383">
        <f t="shared" si="1087"/>
        <v>255</v>
      </c>
      <c r="AY512" s="383"/>
      <c r="AZ512" s="383">
        <f t="shared" si="1101"/>
        <v>0</v>
      </c>
      <c r="BA512" s="382">
        <f t="shared" si="1088"/>
        <v>142</v>
      </c>
      <c r="BB512" s="423">
        <v>0</v>
      </c>
      <c r="BC512" s="506">
        <f t="shared" si="1081"/>
        <v>13</v>
      </c>
      <c r="BD512" s="382">
        <f t="shared" si="1082"/>
        <v>50</v>
      </c>
      <c r="BE512" s="453">
        <f t="shared" si="1083"/>
        <v>50</v>
      </c>
      <c r="BF512" s="382">
        <f t="shared" si="1089"/>
        <v>0</v>
      </c>
      <c r="BG512" s="1882">
        <v>50</v>
      </c>
      <c r="BH512" s="1882">
        <v>50</v>
      </c>
      <c r="BI512" s="1882">
        <v>42</v>
      </c>
      <c r="BJ512" s="1882">
        <v>0</v>
      </c>
      <c r="BK512" s="1882">
        <v>0</v>
      </c>
      <c r="BL512" s="1882">
        <v>0</v>
      </c>
      <c r="BM512" s="1882">
        <v>0</v>
      </c>
      <c r="BN512" s="1882">
        <v>71</v>
      </c>
      <c r="BO512" s="1882">
        <v>0</v>
      </c>
      <c r="BP512" s="1882">
        <v>50</v>
      </c>
      <c r="BQ512" s="1882">
        <v>53</v>
      </c>
      <c r="BR512" s="1882">
        <v>57</v>
      </c>
      <c r="BS512" s="1882">
        <v>61</v>
      </c>
      <c r="BT512" s="13"/>
      <c r="BU512" s="384">
        <f t="shared" si="1090"/>
        <v>6.7699115044247788</v>
      </c>
      <c r="BV512" s="385">
        <f t="shared" si="1091"/>
        <v>4.84</v>
      </c>
      <c r="BW512" s="386">
        <f t="shared" si="1092"/>
        <v>3.84</v>
      </c>
      <c r="BX512" s="3"/>
      <c r="BY512" s="387">
        <f t="shared" si="1084"/>
        <v>255</v>
      </c>
      <c r="BZ512" s="382">
        <f t="shared" si="1093"/>
        <v>242</v>
      </c>
      <c r="CA512" s="382">
        <f t="shared" si="1094"/>
        <v>192</v>
      </c>
      <c r="CB512" s="382">
        <f t="shared" si="1095"/>
        <v>142</v>
      </c>
      <c r="CC512" s="382">
        <f t="shared" si="1132"/>
        <v>92</v>
      </c>
      <c r="CD512" s="382">
        <f t="shared" si="1133"/>
        <v>42</v>
      </c>
      <c r="CE512" s="382">
        <f t="shared" si="1134"/>
        <v>0</v>
      </c>
      <c r="CF512" s="382">
        <f t="shared" si="1135"/>
        <v>0</v>
      </c>
      <c r="CG512" s="382">
        <f t="shared" si="1136"/>
        <v>0</v>
      </c>
      <c r="CH512" s="382">
        <f t="shared" si="1137"/>
        <v>62</v>
      </c>
      <c r="CI512" s="382">
        <f t="shared" si="1138"/>
        <v>71</v>
      </c>
      <c r="CJ512" s="382">
        <f t="shared" si="1139"/>
        <v>44</v>
      </c>
      <c r="CK512" s="388">
        <f t="shared" si="1140"/>
        <v>88</v>
      </c>
      <c r="CL512" s="3"/>
      <c r="CM512" s="384">
        <f t="shared" si="1085"/>
        <v>0</v>
      </c>
      <c r="CN512" s="385">
        <f t="shared" si="1096"/>
        <v>0</v>
      </c>
      <c r="CO512" s="385">
        <f t="shared" si="1145"/>
        <v>0</v>
      </c>
      <c r="CP512" s="385">
        <f t="shared" si="1145"/>
        <v>0</v>
      </c>
      <c r="CQ512" s="385">
        <f t="shared" si="1145"/>
        <v>0</v>
      </c>
      <c r="CR512" s="385">
        <f t="shared" si="1145"/>
        <v>0</v>
      </c>
      <c r="CS512" s="385">
        <f t="shared" si="1145"/>
        <v>0</v>
      </c>
      <c r="CT512" s="385">
        <f t="shared" si="1145"/>
        <v>0</v>
      </c>
      <c r="CU512" s="385">
        <f t="shared" si="1145"/>
        <v>62</v>
      </c>
      <c r="CV512" s="385">
        <f t="shared" si="1145"/>
        <v>9</v>
      </c>
      <c r="CW512" s="385">
        <f t="shared" si="1145"/>
        <v>44</v>
      </c>
      <c r="CX512" s="386">
        <f>AW512</f>
        <v>44</v>
      </c>
      <c r="CY512" s="3"/>
      <c r="CZ512" s="586"/>
      <c r="DA512" s="582"/>
      <c r="DB512" s="391">
        <v>29</v>
      </c>
      <c r="DC512" s="576">
        <v>4</v>
      </c>
      <c r="DD512" s="389">
        <v>0</v>
      </c>
      <c r="DE512" s="390">
        <v>0</v>
      </c>
      <c r="DF512" s="390">
        <v>0</v>
      </c>
      <c r="DG512" s="390">
        <v>0</v>
      </c>
      <c r="DH512" s="390">
        <f t="shared" si="1097"/>
        <v>8</v>
      </c>
      <c r="DI512" s="390"/>
      <c r="DJ512" s="390"/>
      <c r="DK512" s="390"/>
      <c r="DL512" s="390"/>
      <c r="DM512" s="390"/>
      <c r="DN512" s="390"/>
      <c r="DO512" s="390"/>
      <c r="DP512" s="391">
        <f t="shared" si="1098"/>
        <v>8</v>
      </c>
      <c r="DQ512" s="376"/>
      <c r="DR512" s="376"/>
      <c r="DS512" s="385">
        <v>3</v>
      </c>
      <c r="DT512" s="385">
        <v>4</v>
      </c>
      <c r="DU512" s="385">
        <v>1034</v>
      </c>
      <c r="DV512" s="385" t="s">
        <v>2620</v>
      </c>
      <c r="DW512" s="385">
        <v>71</v>
      </c>
      <c r="DX512" s="385" t="s">
        <v>2711</v>
      </c>
      <c r="DY512" s="385">
        <v>0</v>
      </c>
      <c r="DZ512" s="14">
        <v>74568</v>
      </c>
      <c r="EA512" s="426"/>
      <c r="EB512" s="398">
        <v>17</v>
      </c>
      <c r="EC512" s="398" t="s">
        <v>1369</v>
      </c>
      <c r="ED512" s="398" t="s">
        <v>1370</v>
      </c>
      <c r="EF512" s="601">
        <f t="shared" si="1099"/>
        <v>588.46153846153845</v>
      </c>
      <c r="EG512" s="597">
        <f t="shared" si="1100"/>
        <v>13</v>
      </c>
      <c r="EI512" s="605">
        <f t="shared" si="1131"/>
        <v>263</v>
      </c>
    </row>
    <row r="513" spans="1:139" s="372" customFormat="1" ht="16.149999999999999" hidden="1" customHeight="1">
      <c r="A513" s="573" t="s">
        <v>45</v>
      </c>
      <c r="B513" s="409" t="s">
        <v>895</v>
      </c>
      <c r="C513" s="410" t="s">
        <v>895</v>
      </c>
      <c r="D513" s="394" t="s">
        <v>46</v>
      </c>
      <c r="E513" s="394" t="s">
        <v>896</v>
      </c>
      <c r="F513" s="394" t="s">
        <v>628</v>
      </c>
      <c r="G513" s="397">
        <v>93</v>
      </c>
      <c r="H513" s="394" t="s">
        <v>47</v>
      </c>
      <c r="I513" s="394" t="s">
        <v>897</v>
      </c>
      <c r="J513" s="394" t="s">
        <v>131</v>
      </c>
      <c r="K513" s="393" t="s">
        <v>2147</v>
      </c>
      <c r="L513" s="393" t="s">
        <v>2130</v>
      </c>
      <c r="M513" s="396"/>
      <c r="N513" s="392">
        <v>42488</v>
      </c>
      <c r="O513" s="408">
        <v>3</v>
      </c>
      <c r="P513" s="14">
        <v>213267</v>
      </c>
      <c r="Q513" s="14">
        <v>213267</v>
      </c>
      <c r="R513" s="576">
        <v>7</v>
      </c>
      <c r="S513" s="391">
        <v>6</v>
      </c>
      <c r="T513" s="382">
        <v>0</v>
      </c>
      <c r="U513" s="382">
        <v>0</v>
      </c>
      <c r="V513" s="423">
        <v>0</v>
      </c>
      <c r="W513" s="1882">
        <v>0</v>
      </c>
      <c r="X513" s="382">
        <f t="shared" si="1102"/>
        <v>0</v>
      </c>
      <c r="Y513" s="423">
        <v>0</v>
      </c>
      <c r="Z513" s="1882">
        <v>0</v>
      </c>
      <c r="AA513" s="382">
        <f t="shared" si="1086"/>
        <v>0</v>
      </c>
      <c r="AB513" s="423">
        <v>0</v>
      </c>
      <c r="AC513" s="1882">
        <v>0</v>
      </c>
      <c r="AD513" s="569">
        <v>1.875</v>
      </c>
      <c r="AE513" s="569">
        <v>1.875</v>
      </c>
      <c r="AF513" s="382">
        <f t="shared" ref="AF513:AF559" si="1146">IF($AD513&lt;=1,$AD513*BI513,IF($AD513&lt;=2,BI513+(($AD513-1)*BJ513),BI513+BJ513+BK513))</f>
        <v>0</v>
      </c>
      <c r="AG513" s="382">
        <f t="shared" ref="AG513:AG559" si="1147">IF($AD513&lt;=1,$AD513*BJ513,IF($AD513&lt;=2,BJ513+(($AD513-1)*BK513),BJ513+BK513+BL513))</f>
        <v>0</v>
      </c>
      <c r="AH513" s="382">
        <f t="shared" ref="AH513:AH559" si="1148">IF($AD513&lt;=1,$AD513*BK513,IF($AD513&lt;=2,BK513+(($AD513-1)*BL513),BK513+BL513+BM513))</f>
        <v>0</v>
      </c>
      <c r="AI513" s="382">
        <f t="shared" ref="AI513:AI559" si="1149">IF($AD513&lt;=1,$AD513*BL513,IF($AD513&lt;=2,BL513+(($AD513-1)*BM513),BL513+BM513+BN513))</f>
        <v>0</v>
      </c>
      <c r="AJ513" s="382">
        <f t="shared" ref="AJ513:AJ559" si="1150">IF($AD513&lt;=1,$AD513*BM513,IF($AD513&lt;=2,BM513+(($AD513-1)*BN513),BM513+BN513+BO513))</f>
        <v>0</v>
      </c>
      <c r="AK513" s="382">
        <f t="shared" ref="AK513:AK559" si="1151">IF($AE513&lt;=1,$AE513*BN513,IF($AE513&lt;=2,BN513+(($AE513-1)*BO513),BN513+BO513+BP513))</f>
        <v>0</v>
      </c>
      <c r="AL513" s="382">
        <f t="shared" ref="AL513:AL559" si="1152">IF($AE513&lt;=1,$AE513*BO513,IF($AE513&lt;=2,BO513+(($AE513-1)*BP513),BO513+BP513+BQ513))</f>
        <v>0</v>
      </c>
      <c r="AM513" s="382">
        <f t="shared" ref="AM513:AM559" si="1153">IF($AE513&lt;=1,$AE513*BP513,IF($AE513&lt;=2,BP513+(($AE513-1)*BQ513),BP513+BQ513+BR513))</f>
        <v>0</v>
      </c>
      <c r="AN513" s="453">
        <f t="shared" ref="AN513:AN559" si="1154">IF($AD513&lt;=1,$AD513*BQ513,IF($AD513&lt;=2,BQ513+(($AD513-1)*BR513),BQ513+BR513+BS513))</f>
        <v>0</v>
      </c>
      <c r="AO513" s="457">
        <f t="shared" ref="AO513:AO559" si="1155">ROUND(IF(CC513-BH513-AF513&gt;0,0,AF513+BH513-CC513),0)</f>
        <v>0</v>
      </c>
      <c r="AP513" s="455">
        <f t="shared" ref="AP513:AP559" si="1156">ROUND(IF(CD513-BI513-AG513&gt;0,0,AG513+BI513-CD513),0)</f>
        <v>0</v>
      </c>
      <c r="AQ513" s="383">
        <f t="shared" ref="AQ513:AQ559" si="1157">ROUND(IF(CE513-BJ513-AH513&gt;0,0,AH513+BJ513-CE513),0)</f>
        <v>0</v>
      </c>
      <c r="AR513" s="383">
        <f t="shared" ref="AR513:AR559" si="1158">ROUND(IF(CF513-BK513-AI513&gt;0,0,AI513+BK513-CF513),0)</f>
        <v>0</v>
      </c>
      <c r="AS513" s="383">
        <f t="shared" ref="AS513:AS559" si="1159">ROUND(IF(CG513-BL513-AJ513&gt;0,0,AJ513+BL513-CG513),0)</f>
        <v>0</v>
      </c>
      <c r="AT513" s="383">
        <f t="shared" ref="AT513:AT559" si="1160">ROUND(IF(CH513-BM513-AK513&gt;0,0,AK513+BM513-CH513),0)</f>
        <v>0</v>
      </c>
      <c r="AU513" s="383">
        <f t="shared" ref="AU513:AU559" si="1161">ROUND(IF(CI513-BN513-AL513&gt;0,0,AL513+BN513-CI513),0)</f>
        <v>0</v>
      </c>
      <c r="AV513" s="383">
        <f t="shared" ref="AV513:AV559" si="1162">ROUND(IF(CJ513-BO513-AM513&gt;0,0,AM513+BO513-CJ513),0)</f>
        <v>0</v>
      </c>
      <c r="AW513" s="383">
        <f t="shared" ref="AW513:AW559" si="1163">ROUND(IF(CK513-BP513-AN513&gt;0,0,AN513+BP513-CK513),0)</f>
        <v>0</v>
      </c>
      <c r="AX513" s="383">
        <f t="shared" si="1087"/>
        <v>0</v>
      </c>
      <c r="AY513" s="383">
        <v>0</v>
      </c>
      <c r="AZ513" s="383">
        <f t="shared" si="1101"/>
        <v>0</v>
      </c>
      <c r="BA513" s="382">
        <f t="shared" si="1088"/>
        <v>0</v>
      </c>
      <c r="BB513" s="423">
        <v>0</v>
      </c>
      <c r="BC513" s="506">
        <f t="shared" si="1081"/>
        <v>0</v>
      </c>
      <c r="BD513" s="382">
        <f t="shared" si="1082"/>
        <v>0</v>
      </c>
      <c r="BE513" s="453">
        <f t="shared" si="1083"/>
        <v>0</v>
      </c>
      <c r="BF513" s="382">
        <f t="shared" si="1089"/>
        <v>0</v>
      </c>
      <c r="BG513" s="1882">
        <v>0</v>
      </c>
      <c r="BH513" s="1882">
        <v>0</v>
      </c>
      <c r="BI513" s="1882">
        <v>0</v>
      </c>
      <c r="BJ513" s="1882">
        <v>0</v>
      </c>
      <c r="BK513" s="1882">
        <v>0</v>
      </c>
      <c r="BL513" s="1882">
        <v>0</v>
      </c>
      <c r="BM513" s="1882">
        <v>0</v>
      </c>
      <c r="BN513" s="1882">
        <v>0</v>
      </c>
      <c r="BO513" s="1882">
        <v>0</v>
      </c>
      <c r="BP513" s="1882">
        <v>0</v>
      </c>
      <c r="BQ513" s="1882">
        <v>0</v>
      </c>
      <c r="BR513" s="1882">
        <v>0</v>
      </c>
      <c r="BS513" s="1882">
        <v>0</v>
      </c>
      <c r="BT513" s="13"/>
      <c r="BU513" s="384">
        <f t="shared" si="1090"/>
        <v>0</v>
      </c>
      <c r="BV513" s="385">
        <f t="shared" si="1091"/>
        <v>0</v>
      </c>
      <c r="BW513" s="386">
        <f t="shared" si="1092"/>
        <v>0</v>
      </c>
      <c r="BX513" s="3"/>
      <c r="BY513" s="387">
        <f t="shared" si="1084"/>
        <v>0</v>
      </c>
      <c r="BZ513" s="382">
        <f t="shared" si="1093"/>
        <v>0</v>
      </c>
      <c r="CA513" s="382">
        <f t="shared" si="1094"/>
        <v>0</v>
      </c>
      <c r="CB513" s="382">
        <f t="shared" si="1095"/>
        <v>0</v>
      </c>
      <c r="CC513" s="382">
        <f t="shared" ref="CC513:CC559" si="1164">CB513+CP513-BG513</f>
        <v>0</v>
      </c>
      <c r="CD513" s="382">
        <f t="shared" ref="CD513:CD559" si="1165">CC513+CQ513-BH513</f>
        <v>0</v>
      </c>
      <c r="CE513" s="382">
        <f t="shared" ref="CE513:CE559" si="1166">CD513+CR513-BI513</f>
        <v>0</v>
      </c>
      <c r="CF513" s="382">
        <f t="shared" ref="CF513:CF559" si="1167">CE513+CS513-BJ513</f>
        <v>0</v>
      </c>
      <c r="CG513" s="382">
        <f t="shared" ref="CG513:CG559" si="1168">CF513+CT513-BK513</f>
        <v>0</v>
      </c>
      <c r="CH513" s="382">
        <f t="shared" ref="CH513:CH559" si="1169">CG513+CU513-BL513</f>
        <v>0</v>
      </c>
      <c r="CI513" s="382">
        <f t="shared" ref="CI513:CI559" si="1170">CH513+CV513-BM513</f>
        <v>0</v>
      </c>
      <c r="CJ513" s="382">
        <f t="shared" ref="CJ513:CJ559" si="1171">CI513+CW513-BN513</f>
        <v>0</v>
      </c>
      <c r="CK513" s="388">
        <f t="shared" ref="CK513:CK559" si="1172">CJ513+CX513-BO513</f>
        <v>0</v>
      </c>
      <c r="CL513" s="3"/>
      <c r="CM513" s="384">
        <f t="shared" si="1085"/>
        <v>0</v>
      </c>
      <c r="CN513" s="385">
        <f t="shared" si="1096"/>
        <v>0</v>
      </c>
      <c r="CO513" s="385">
        <f t="shared" ref="CO513:CO544" si="1173">AB513</f>
        <v>0</v>
      </c>
      <c r="CP513" s="385">
        <f t="shared" ref="CP513:CP559" si="1174">BB513</f>
        <v>0</v>
      </c>
      <c r="CQ513" s="385">
        <f t="shared" ref="CQ513:CQ559" si="1175">AO513</f>
        <v>0</v>
      </c>
      <c r="CR513" s="385">
        <f t="shared" ref="CR513:CR559" si="1176">AP513</f>
        <v>0</v>
      </c>
      <c r="CS513" s="385">
        <f t="shared" ref="CS513:CS559" si="1177">AQ513</f>
        <v>0</v>
      </c>
      <c r="CT513" s="385">
        <f t="shared" ref="CT513:CT559" si="1178">AR513</f>
        <v>0</v>
      </c>
      <c r="CU513" s="385">
        <f t="shared" ref="CU513:CU559" si="1179">AS513</f>
        <v>0</v>
      </c>
      <c r="CV513" s="385">
        <f t="shared" ref="CV513:CV559" si="1180">AT513</f>
        <v>0</v>
      </c>
      <c r="CW513" s="385">
        <f t="shared" ref="CW513:CW559" si="1181">AU513</f>
        <v>0</v>
      </c>
      <c r="CX513" s="386">
        <f t="shared" ref="CX513:CX559" si="1182">AV513</f>
        <v>0</v>
      </c>
      <c r="CY513" s="3"/>
      <c r="CZ513" s="586">
        <v>36</v>
      </c>
      <c r="DA513" s="582">
        <v>17</v>
      </c>
      <c r="DB513" s="391">
        <v>26</v>
      </c>
      <c r="DC513" s="576">
        <v>7</v>
      </c>
      <c r="DD513" s="389">
        <v>0</v>
      </c>
      <c r="DE513" s="390">
        <v>0</v>
      </c>
      <c r="DF513" s="390">
        <v>6</v>
      </c>
      <c r="DG513" s="390">
        <v>0</v>
      </c>
      <c r="DH513" s="390">
        <f t="shared" si="1097"/>
        <v>0</v>
      </c>
      <c r="DI513" s="390"/>
      <c r="DJ513" s="390"/>
      <c r="DK513" s="390"/>
      <c r="DL513" s="390"/>
      <c r="DM513" s="390"/>
      <c r="DN513" s="390"/>
      <c r="DO513" s="390"/>
      <c r="DP513" s="391">
        <f t="shared" si="1098"/>
        <v>6</v>
      </c>
      <c r="DQ513" s="378"/>
      <c r="DR513" s="378"/>
      <c r="DS513" s="385">
        <v>4</v>
      </c>
      <c r="DT513" s="385">
        <v>2</v>
      </c>
      <c r="DU513" s="385">
        <v>877</v>
      </c>
      <c r="DV513" s="385" t="s">
        <v>2620</v>
      </c>
      <c r="DW513" s="385">
        <v>72</v>
      </c>
      <c r="DX513" s="385" t="s">
        <v>2682</v>
      </c>
      <c r="DY513" s="385">
        <v>0</v>
      </c>
      <c r="DZ513" s="14">
        <v>213267</v>
      </c>
      <c r="EA513" s="426"/>
      <c r="EB513" s="398">
        <v>19</v>
      </c>
      <c r="EC513" s="398" t="s">
        <v>1371</v>
      </c>
      <c r="ED513" s="398" t="s">
        <v>1370</v>
      </c>
      <c r="EF513" s="601" t="str">
        <f t="shared" si="1099"/>
        <v>ok</v>
      </c>
      <c r="EG513" s="597">
        <f t="shared" si="1100"/>
        <v>0</v>
      </c>
      <c r="EI513" s="605">
        <f t="shared" si="1131"/>
        <v>0</v>
      </c>
    </row>
    <row r="514" spans="1:139" s="372" customFormat="1" ht="16.149999999999999" hidden="1" customHeight="1">
      <c r="A514" s="573" t="s">
        <v>1246</v>
      </c>
      <c r="B514" s="407" t="s">
        <v>1724</v>
      </c>
      <c r="C514" s="530" t="s">
        <v>900</v>
      </c>
      <c r="D514" s="393" t="s">
        <v>51</v>
      </c>
      <c r="E514" s="393" t="s">
        <v>474</v>
      </c>
      <c r="F514" s="393" t="s">
        <v>1725</v>
      </c>
      <c r="G514" s="395">
        <v>92</v>
      </c>
      <c r="H514" s="393" t="s">
        <v>47</v>
      </c>
      <c r="I514" s="393" t="s">
        <v>899</v>
      </c>
      <c r="J514" s="393" t="s">
        <v>131</v>
      </c>
      <c r="K514" s="393" t="s">
        <v>2147</v>
      </c>
      <c r="L514" s="393" t="s">
        <v>2130</v>
      </c>
      <c r="M514" s="396"/>
      <c r="N514" s="392">
        <v>45103</v>
      </c>
      <c r="O514" s="408">
        <v>3</v>
      </c>
      <c r="P514" s="14">
        <v>167455</v>
      </c>
      <c r="Q514" s="14">
        <v>167455</v>
      </c>
      <c r="R514" s="576">
        <v>1</v>
      </c>
      <c r="S514" s="391">
        <v>2</v>
      </c>
      <c r="T514" s="382">
        <v>0</v>
      </c>
      <c r="U514" s="382">
        <v>1</v>
      </c>
      <c r="V514" s="423">
        <v>0</v>
      </c>
      <c r="W514" s="1882">
        <v>0</v>
      </c>
      <c r="X514" s="382">
        <f t="shared" si="1102"/>
        <v>1</v>
      </c>
      <c r="Y514" s="423">
        <v>0</v>
      </c>
      <c r="Z514" s="1882">
        <v>0</v>
      </c>
      <c r="AA514" s="382">
        <f t="shared" si="1086"/>
        <v>1</v>
      </c>
      <c r="AB514" s="423">
        <v>0</v>
      </c>
      <c r="AC514" s="1882">
        <v>0</v>
      </c>
      <c r="AD514" s="569">
        <v>1.875</v>
      </c>
      <c r="AE514" s="569">
        <v>1.875</v>
      </c>
      <c r="AF514" s="382">
        <f t="shared" si="1146"/>
        <v>1</v>
      </c>
      <c r="AG514" s="382">
        <f t="shared" si="1147"/>
        <v>0</v>
      </c>
      <c r="AH514" s="382">
        <f t="shared" si="1148"/>
        <v>0</v>
      </c>
      <c r="AI514" s="382">
        <f t="shared" si="1149"/>
        <v>0</v>
      </c>
      <c r="AJ514" s="382">
        <f t="shared" si="1150"/>
        <v>2.625</v>
      </c>
      <c r="AK514" s="382">
        <f t="shared" si="1151"/>
        <v>3</v>
      </c>
      <c r="AL514" s="382">
        <f t="shared" si="1152"/>
        <v>0</v>
      </c>
      <c r="AM514" s="382">
        <f t="shared" si="1153"/>
        <v>0</v>
      </c>
      <c r="AN514" s="453">
        <f t="shared" si="1154"/>
        <v>0</v>
      </c>
      <c r="AO514" s="457">
        <f t="shared" si="1155"/>
        <v>0</v>
      </c>
      <c r="AP514" s="455">
        <f t="shared" si="1156"/>
        <v>0</v>
      </c>
      <c r="AQ514" s="383">
        <f t="shared" si="1157"/>
        <v>0</v>
      </c>
      <c r="AR514" s="383">
        <f t="shared" si="1158"/>
        <v>0</v>
      </c>
      <c r="AS514" s="383">
        <f t="shared" si="1159"/>
        <v>3</v>
      </c>
      <c r="AT514" s="383">
        <f t="shared" si="1160"/>
        <v>0</v>
      </c>
      <c r="AU514" s="383">
        <f t="shared" si="1161"/>
        <v>0</v>
      </c>
      <c r="AV514" s="383">
        <f t="shared" si="1162"/>
        <v>0</v>
      </c>
      <c r="AW514" s="383">
        <f t="shared" si="1163"/>
        <v>0</v>
      </c>
      <c r="AX514" s="383">
        <f t="shared" si="1087"/>
        <v>1</v>
      </c>
      <c r="AY514" s="383">
        <v>0</v>
      </c>
      <c r="AZ514" s="383">
        <f t="shared" si="1101"/>
        <v>0</v>
      </c>
      <c r="BA514" s="382">
        <f t="shared" si="1088"/>
        <v>1</v>
      </c>
      <c r="BB514" s="423">
        <v>0</v>
      </c>
      <c r="BC514" s="506">
        <f t="shared" si="1081"/>
        <v>0</v>
      </c>
      <c r="BD514" s="382">
        <f t="shared" si="1082"/>
        <v>0</v>
      </c>
      <c r="BE514" s="453">
        <f t="shared" si="1083"/>
        <v>0</v>
      </c>
      <c r="BF514" s="382">
        <f t="shared" si="1089"/>
        <v>0</v>
      </c>
      <c r="BG514" s="1882">
        <v>0</v>
      </c>
      <c r="BH514" s="1882">
        <v>0</v>
      </c>
      <c r="BI514" s="1882">
        <v>1</v>
      </c>
      <c r="BJ514" s="1882">
        <v>0</v>
      </c>
      <c r="BK514" s="1882">
        <v>0</v>
      </c>
      <c r="BL514" s="1882">
        <v>0</v>
      </c>
      <c r="BM514" s="1882">
        <v>0</v>
      </c>
      <c r="BN514" s="1882">
        <v>3</v>
      </c>
      <c r="BO514" s="1882">
        <v>0</v>
      </c>
      <c r="BP514" s="1882">
        <v>0</v>
      </c>
      <c r="BQ514" s="1882">
        <v>0</v>
      </c>
      <c r="BR514" s="1882">
        <v>0</v>
      </c>
      <c r="BS514" s="1882">
        <v>0</v>
      </c>
      <c r="BT514" s="16"/>
      <c r="BU514" s="387">
        <f t="shared" si="1090"/>
        <v>0</v>
      </c>
      <c r="BV514" s="382">
        <f t="shared" si="1091"/>
        <v>0</v>
      </c>
      <c r="BW514" s="388">
        <f t="shared" si="1092"/>
        <v>0</v>
      </c>
      <c r="BX514" s="3"/>
      <c r="BY514" s="387">
        <f t="shared" si="1084"/>
        <v>1</v>
      </c>
      <c r="BZ514" s="382">
        <f t="shared" si="1093"/>
        <v>1</v>
      </c>
      <c r="CA514" s="382">
        <f t="shared" si="1094"/>
        <v>1</v>
      </c>
      <c r="CB514" s="382">
        <f t="shared" si="1095"/>
        <v>1</v>
      </c>
      <c r="CC514" s="382">
        <f t="shared" si="1164"/>
        <v>1</v>
      </c>
      <c r="CD514" s="382">
        <f t="shared" si="1165"/>
        <v>1</v>
      </c>
      <c r="CE514" s="382">
        <f t="shared" si="1166"/>
        <v>0</v>
      </c>
      <c r="CF514" s="382">
        <f t="shared" si="1167"/>
        <v>0</v>
      </c>
      <c r="CG514" s="382">
        <f t="shared" si="1168"/>
        <v>0</v>
      </c>
      <c r="CH514" s="382">
        <f t="shared" si="1169"/>
        <v>3</v>
      </c>
      <c r="CI514" s="382">
        <f t="shared" si="1170"/>
        <v>3</v>
      </c>
      <c r="CJ514" s="382">
        <f t="shared" si="1171"/>
        <v>0</v>
      </c>
      <c r="CK514" s="388">
        <f t="shared" si="1172"/>
        <v>0</v>
      </c>
      <c r="CL514" s="3"/>
      <c r="CM514" s="384">
        <f t="shared" si="1085"/>
        <v>0</v>
      </c>
      <c r="CN514" s="385">
        <f t="shared" si="1096"/>
        <v>0</v>
      </c>
      <c r="CO514" s="385">
        <f t="shared" si="1173"/>
        <v>0</v>
      </c>
      <c r="CP514" s="385">
        <f t="shared" si="1174"/>
        <v>0</v>
      </c>
      <c r="CQ514" s="385">
        <f t="shared" si="1175"/>
        <v>0</v>
      </c>
      <c r="CR514" s="385">
        <f t="shared" si="1176"/>
        <v>0</v>
      </c>
      <c r="CS514" s="385">
        <f t="shared" si="1177"/>
        <v>0</v>
      </c>
      <c r="CT514" s="385">
        <f t="shared" si="1178"/>
        <v>0</v>
      </c>
      <c r="CU514" s="385">
        <f t="shared" si="1179"/>
        <v>3</v>
      </c>
      <c r="CV514" s="385">
        <f t="shared" si="1180"/>
        <v>0</v>
      </c>
      <c r="CW514" s="385">
        <f t="shared" si="1181"/>
        <v>0</v>
      </c>
      <c r="CX514" s="386">
        <f t="shared" si="1182"/>
        <v>0</v>
      </c>
      <c r="CY514" s="3"/>
      <c r="CZ514" s="586"/>
      <c r="DA514" s="582"/>
      <c r="DB514" s="391">
        <v>0</v>
      </c>
      <c r="DC514" s="576">
        <v>1</v>
      </c>
      <c r="DD514" s="389">
        <v>0</v>
      </c>
      <c r="DE514" s="390">
        <v>2</v>
      </c>
      <c r="DF514" s="390">
        <v>0</v>
      </c>
      <c r="DG514" s="390">
        <v>0</v>
      </c>
      <c r="DH514" s="390">
        <f t="shared" si="1097"/>
        <v>0</v>
      </c>
      <c r="DI514" s="390"/>
      <c r="DJ514" s="390"/>
      <c r="DK514" s="390"/>
      <c r="DL514" s="390"/>
      <c r="DM514" s="390"/>
      <c r="DN514" s="390"/>
      <c r="DO514" s="390"/>
      <c r="DP514" s="391">
        <f t="shared" si="1098"/>
        <v>2</v>
      </c>
      <c r="DQ514" s="376"/>
      <c r="DR514" s="376"/>
      <c r="DS514" s="385">
        <v>3</v>
      </c>
      <c r="DT514" s="385">
        <v>1</v>
      </c>
      <c r="DU514" s="385">
        <v>1292</v>
      </c>
      <c r="DV514" s="385" t="s">
        <v>2620</v>
      </c>
      <c r="DW514" s="385">
        <v>72</v>
      </c>
      <c r="DX514" s="385" t="s">
        <v>2682</v>
      </c>
      <c r="DY514" s="385">
        <v>0</v>
      </c>
      <c r="DZ514" s="14">
        <v>167455</v>
      </c>
      <c r="EA514" s="426"/>
      <c r="EB514" s="398">
        <v>18</v>
      </c>
      <c r="EC514" s="398" t="s">
        <v>1369</v>
      </c>
      <c r="ED514" s="398" t="s">
        <v>1370</v>
      </c>
      <c r="EF514" s="601" t="str">
        <f t="shared" si="1099"/>
        <v>ok</v>
      </c>
      <c r="EG514" s="597">
        <f t="shared" si="1100"/>
        <v>0</v>
      </c>
      <c r="EI514" s="605">
        <f t="shared" si="1131"/>
        <v>1</v>
      </c>
    </row>
    <row r="515" spans="1:139" s="372" customFormat="1" ht="16.149999999999999" hidden="1" customHeight="1">
      <c r="A515" s="573" t="s">
        <v>1246</v>
      </c>
      <c r="B515" s="407" t="s">
        <v>902</v>
      </c>
      <c r="C515" s="530" t="s">
        <v>902</v>
      </c>
      <c r="D515" s="393" t="s">
        <v>51</v>
      </c>
      <c r="E515" s="393" t="s">
        <v>863</v>
      </c>
      <c r="F515" s="393" t="s">
        <v>903</v>
      </c>
      <c r="G515" s="393">
        <v>91</v>
      </c>
      <c r="H515" s="393" t="s">
        <v>53</v>
      </c>
      <c r="I515" s="393" t="s">
        <v>901</v>
      </c>
      <c r="J515" s="393" t="s">
        <v>131</v>
      </c>
      <c r="K515" s="393" t="s">
        <v>2147</v>
      </c>
      <c r="L515" s="393" t="s">
        <v>2130</v>
      </c>
      <c r="M515" s="396"/>
      <c r="N515" s="392">
        <v>43598</v>
      </c>
      <c r="O515" s="408">
        <v>3</v>
      </c>
      <c r="P515" s="14">
        <v>247748</v>
      </c>
      <c r="Q515" s="14">
        <v>247748</v>
      </c>
      <c r="R515" s="576">
        <v>140</v>
      </c>
      <c r="S515" s="391">
        <v>32</v>
      </c>
      <c r="T515" s="382">
        <v>13</v>
      </c>
      <c r="U515" s="382">
        <v>41</v>
      </c>
      <c r="V515" s="423">
        <v>0</v>
      </c>
      <c r="W515" s="1882">
        <v>10</v>
      </c>
      <c r="X515" s="382">
        <f t="shared" si="1102"/>
        <v>31</v>
      </c>
      <c r="Y515" s="423">
        <v>0</v>
      </c>
      <c r="Z515" s="1882">
        <v>8</v>
      </c>
      <c r="AA515" s="382">
        <f t="shared" si="1086"/>
        <v>23</v>
      </c>
      <c r="AB515" s="423">
        <v>0</v>
      </c>
      <c r="AC515" s="1882">
        <v>8</v>
      </c>
      <c r="AD515" s="569">
        <v>1.875</v>
      </c>
      <c r="AE515" s="569">
        <v>1.875</v>
      </c>
      <c r="AF515" s="382">
        <f t="shared" si="1146"/>
        <v>9.625</v>
      </c>
      <c r="AG515" s="382">
        <f t="shared" si="1147"/>
        <v>9.125</v>
      </c>
      <c r="AH515" s="382">
        <f t="shared" si="1148"/>
        <v>14.875</v>
      </c>
      <c r="AI515" s="382">
        <f t="shared" si="1149"/>
        <v>18.625</v>
      </c>
      <c r="AJ515" s="382">
        <f t="shared" si="1150"/>
        <v>20.625</v>
      </c>
      <c r="AK515" s="382">
        <f t="shared" si="1151"/>
        <v>21.5</v>
      </c>
      <c r="AL515" s="382">
        <f t="shared" si="1152"/>
        <v>23.375</v>
      </c>
      <c r="AM515" s="382">
        <f t="shared" si="1153"/>
        <v>26.125</v>
      </c>
      <c r="AN515" s="453">
        <f t="shared" si="1154"/>
        <v>29</v>
      </c>
      <c r="AO515" s="457">
        <f t="shared" si="1155"/>
        <v>0</v>
      </c>
      <c r="AP515" s="455">
        <f t="shared" si="1156"/>
        <v>6</v>
      </c>
      <c r="AQ515" s="383">
        <f t="shared" si="1157"/>
        <v>9</v>
      </c>
      <c r="AR515" s="383">
        <f t="shared" si="1158"/>
        <v>11</v>
      </c>
      <c r="AS515" s="383">
        <f t="shared" si="1159"/>
        <v>11</v>
      </c>
      <c r="AT515" s="383">
        <f t="shared" si="1160"/>
        <v>12</v>
      </c>
      <c r="AU515" s="383">
        <f t="shared" si="1161"/>
        <v>12</v>
      </c>
      <c r="AV515" s="383">
        <f t="shared" si="1162"/>
        <v>15</v>
      </c>
      <c r="AW515" s="383">
        <f t="shared" si="1163"/>
        <v>16</v>
      </c>
      <c r="AX515" s="383">
        <f t="shared" si="1087"/>
        <v>53</v>
      </c>
      <c r="AY515" s="383">
        <v>0</v>
      </c>
      <c r="AZ515" s="383">
        <f t="shared" si="1101"/>
        <v>0</v>
      </c>
      <c r="BA515" s="382">
        <f t="shared" si="1088"/>
        <v>15</v>
      </c>
      <c r="BB515" s="423">
        <v>12</v>
      </c>
      <c r="BC515" s="506">
        <f t="shared" si="1081"/>
        <v>10</v>
      </c>
      <c r="BD515" s="382">
        <f t="shared" si="1082"/>
        <v>8</v>
      </c>
      <c r="BE515" s="453">
        <f t="shared" si="1083"/>
        <v>8</v>
      </c>
      <c r="BF515" s="382">
        <f t="shared" si="1089"/>
        <v>-9</v>
      </c>
      <c r="BG515" s="1882">
        <v>8</v>
      </c>
      <c r="BH515" s="1882">
        <v>9</v>
      </c>
      <c r="BI515" s="1882">
        <v>7</v>
      </c>
      <c r="BJ515" s="1882">
        <v>3</v>
      </c>
      <c r="BK515" s="1882">
        <v>7</v>
      </c>
      <c r="BL515" s="1882">
        <v>9</v>
      </c>
      <c r="BM515" s="1882">
        <v>11</v>
      </c>
      <c r="BN515" s="1882">
        <v>11</v>
      </c>
      <c r="BO515" s="1882">
        <v>12</v>
      </c>
      <c r="BP515" s="1882">
        <v>13</v>
      </c>
      <c r="BQ515" s="1882">
        <v>15</v>
      </c>
      <c r="BR515" s="1882">
        <v>16</v>
      </c>
      <c r="BS515" s="1882">
        <v>17</v>
      </c>
      <c r="BT515" s="13"/>
      <c r="BU515" s="384">
        <f t="shared" si="1090"/>
        <v>4.7307692307692308</v>
      </c>
      <c r="BV515" s="385">
        <f t="shared" si="1091"/>
        <v>3.875</v>
      </c>
      <c r="BW515" s="386">
        <f t="shared" si="1092"/>
        <v>2.7777777777777777</v>
      </c>
      <c r="BX515" s="3"/>
      <c r="BY515" s="387">
        <f t="shared" si="1084"/>
        <v>41</v>
      </c>
      <c r="BZ515" s="382">
        <f t="shared" si="1093"/>
        <v>31</v>
      </c>
      <c r="CA515" s="382">
        <f t="shared" si="1094"/>
        <v>23</v>
      </c>
      <c r="CB515" s="382">
        <f t="shared" si="1095"/>
        <v>15</v>
      </c>
      <c r="CC515" s="382">
        <f t="shared" si="1164"/>
        <v>19</v>
      </c>
      <c r="CD515" s="382">
        <f t="shared" si="1165"/>
        <v>10</v>
      </c>
      <c r="CE515" s="382">
        <f t="shared" si="1166"/>
        <v>9</v>
      </c>
      <c r="CF515" s="382">
        <f t="shared" si="1167"/>
        <v>15</v>
      </c>
      <c r="CG515" s="382">
        <f t="shared" si="1168"/>
        <v>19</v>
      </c>
      <c r="CH515" s="382">
        <f t="shared" si="1169"/>
        <v>21</v>
      </c>
      <c r="CI515" s="382">
        <f t="shared" si="1170"/>
        <v>22</v>
      </c>
      <c r="CJ515" s="382">
        <f t="shared" si="1171"/>
        <v>23</v>
      </c>
      <c r="CK515" s="388">
        <f t="shared" si="1172"/>
        <v>26</v>
      </c>
      <c r="CL515" s="3"/>
      <c r="CM515" s="384">
        <f t="shared" si="1085"/>
        <v>0</v>
      </c>
      <c r="CN515" s="385">
        <f t="shared" si="1096"/>
        <v>0</v>
      </c>
      <c r="CO515" s="385">
        <f t="shared" si="1173"/>
        <v>0</v>
      </c>
      <c r="CP515" s="385">
        <f t="shared" si="1174"/>
        <v>12</v>
      </c>
      <c r="CQ515" s="385">
        <f t="shared" si="1175"/>
        <v>0</v>
      </c>
      <c r="CR515" s="385">
        <f t="shared" si="1176"/>
        <v>6</v>
      </c>
      <c r="CS515" s="385">
        <f t="shared" si="1177"/>
        <v>9</v>
      </c>
      <c r="CT515" s="385">
        <f t="shared" si="1178"/>
        <v>11</v>
      </c>
      <c r="CU515" s="385">
        <f t="shared" si="1179"/>
        <v>11</v>
      </c>
      <c r="CV515" s="385">
        <f t="shared" si="1180"/>
        <v>12</v>
      </c>
      <c r="CW515" s="385">
        <f t="shared" si="1181"/>
        <v>12</v>
      </c>
      <c r="CX515" s="386">
        <f t="shared" si="1182"/>
        <v>15</v>
      </c>
      <c r="CY515" s="3"/>
      <c r="CZ515" s="586">
        <v>54</v>
      </c>
      <c r="DA515" s="582">
        <v>102</v>
      </c>
      <c r="DB515" s="391">
        <v>165</v>
      </c>
      <c r="DC515" s="576">
        <v>140</v>
      </c>
      <c r="DD515" s="389">
        <v>0</v>
      </c>
      <c r="DE515" s="390">
        <v>0</v>
      </c>
      <c r="DF515" s="390">
        <v>9</v>
      </c>
      <c r="DG515" s="390">
        <v>10</v>
      </c>
      <c r="DH515" s="390">
        <f t="shared" si="1097"/>
        <v>13</v>
      </c>
      <c r="DI515" s="390"/>
      <c r="DJ515" s="390"/>
      <c r="DK515" s="390"/>
      <c r="DL515" s="390"/>
      <c r="DM515" s="390"/>
      <c r="DN515" s="390"/>
      <c r="DO515" s="390"/>
      <c r="DP515" s="391">
        <f t="shared" si="1098"/>
        <v>32</v>
      </c>
      <c r="DQ515" s="376"/>
      <c r="DR515" s="376"/>
      <c r="DS515" s="385">
        <v>2</v>
      </c>
      <c r="DT515" s="385">
        <v>2</v>
      </c>
      <c r="DU515" s="385">
        <v>1340</v>
      </c>
      <c r="DV515" s="385" t="s">
        <v>2620</v>
      </c>
      <c r="DW515" s="385">
        <v>72</v>
      </c>
      <c r="DX515" s="385" t="s">
        <v>2682</v>
      </c>
      <c r="DY515" s="385">
        <v>0</v>
      </c>
      <c r="DZ515" s="14">
        <v>247748</v>
      </c>
      <c r="EA515" s="426"/>
      <c r="EB515" s="398">
        <v>19</v>
      </c>
      <c r="EC515" s="398" t="s">
        <v>1369</v>
      </c>
      <c r="ED515" s="398" t="s">
        <v>1370</v>
      </c>
      <c r="EF515" s="601">
        <f t="shared" si="1099"/>
        <v>122.99999999999999</v>
      </c>
      <c r="EG515" s="597">
        <f t="shared" si="1100"/>
        <v>10</v>
      </c>
      <c r="EI515" s="605">
        <f t="shared" si="1131"/>
        <v>66</v>
      </c>
    </row>
    <row r="516" spans="1:139" s="372" customFormat="1" ht="16.149999999999999" hidden="1" customHeight="1">
      <c r="A516" s="573" t="s">
        <v>1246</v>
      </c>
      <c r="B516" s="407" t="s">
        <v>1607</v>
      </c>
      <c r="C516" s="530" t="s">
        <v>1606</v>
      </c>
      <c r="D516" s="393" t="s">
        <v>51</v>
      </c>
      <c r="E516" s="393" t="s">
        <v>757</v>
      </c>
      <c r="F516" s="393" t="s">
        <v>904</v>
      </c>
      <c r="G516" s="395">
        <v>91</v>
      </c>
      <c r="H516" s="393" t="s">
        <v>47</v>
      </c>
      <c r="I516" s="393" t="s">
        <v>899</v>
      </c>
      <c r="J516" s="393" t="s">
        <v>131</v>
      </c>
      <c r="K516" s="393" t="s">
        <v>2147</v>
      </c>
      <c r="L516" s="393" t="s">
        <v>2130</v>
      </c>
      <c r="M516" s="396"/>
      <c r="N516" s="392">
        <v>44984</v>
      </c>
      <c r="O516" s="408">
        <v>3</v>
      </c>
      <c r="P516" s="14">
        <v>246858</v>
      </c>
      <c r="Q516" s="14">
        <v>246858</v>
      </c>
      <c r="R516" s="576">
        <v>30</v>
      </c>
      <c r="S516" s="391">
        <v>8</v>
      </c>
      <c r="T516" s="382">
        <v>2</v>
      </c>
      <c r="U516" s="382">
        <v>19</v>
      </c>
      <c r="V516" s="423">
        <v>0</v>
      </c>
      <c r="W516" s="1882">
        <v>5</v>
      </c>
      <c r="X516" s="382">
        <f t="shared" si="1102"/>
        <v>14</v>
      </c>
      <c r="Y516" s="423">
        <v>0</v>
      </c>
      <c r="Z516" s="1882">
        <v>2</v>
      </c>
      <c r="AA516" s="382">
        <f t="shared" si="1086"/>
        <v>12</v>
      </c>
      <c r="AB516" s="423">
        <v>0</v>
      </c>
      <c r="AC516" s="1882">
        <v>3</v>
      </c>
      <c r="AD516" s="569">
        <v>1.875</v>
      </c>
      <c r="AE516" s="569">
        <v>1.875</v>
      </c>
      <c r="AF516" s="382">
        <f t="shared" si="1146"/>
        <v>3</v>
      </c>
      <c r="AG516" s="382">
        <f t="shared" si="1147"/>
        <v>1.75</v>
      </c>
      <c r="AH516" s="382">
        <f t="shared" si="1148"/>
        <v>4.625</v>
      </c>
      <c r="AI516" s="382">
        <f t="shared" si="1149"/>
        <v>6.5</v>
      </c>
      <c r="AJ516" s="382">
        <f t="shared" si="1150"/>
        <v>8.375</v>
      </c>
      <c r="AK516" s="382">
        <f t="shared" si="1151"/>
        <v>8.5</v>
      </c>
      <c r="AL516" s="382">
        <f t="shared" si="1152"/>
        <v>5.75</v>
      </c>
      <c r="AM516" s="382">
        <f t="shared" si="1153"/>
        <v>3.75</v>
      </c>
      <c r="AN516" s="453">
        <f t="shared" si="1154"/>
        <v>3.75</v>
      </c>
      <c r="AO516" s="457">
        <f t="shared" si="1155"/>
        <v>0</v>
      </c>
      <c r="AP516" s="455">
        <f t="shared" si="1156"/>
        <v>2</v>
      </c>
      <c r="AQ516" s="383">
        <f t="shared" si="1157"/>
        <v>3</v>
      </c>
      <c r="AR516" s="383">
        <f t="shared" si="1158"/>
        <v>4</v>
      </c>
      <c r="AS516" s="383">
        <f t="shared" si="1159"/>
        <v>4</v>
      </c>
      <c r="AT516" s="383">
        <f t="shared" si="1160"/>
        <v>5</v>
      </c>
      <c r="AU516" s="383">
        <f t="shared" si="1161"/>
        <v>2</v>
      </c>
      <c r="AV516" s="383">
        <f t="shared" si="1162"/>
        <v>2</v>
      </c>
      <c r="AW516" s="383">
        <f t="shared" si="1163"/>
        <v>2</v>
      </c>
      <c r="AX516" s="383">
        <f t="shared" si="1087"/>
        <v>19</v>
      </c>
      <c r="AY516" s="383">
        <v>0</v>
      </c>
      <c r="AZ516" s="383">
        <f t="shared" si="1101"/>
        <v>0</v>
      </c>
      <c r="BA516" s="382">
        <f t="shared" si="1088"/>
        <v>9</v>
      </c>
      <c r="BB516" s="423">
        <v>0</v>
      </c>
      <c r="BC516" s="506">
        <f t="shared" si="1081"/>
        <v>5</v>
      </c>
      <c r="BD516" s="382">
        <f t="shared" si="1082"/>
        <v>2</v>
      </c>
      <c r="BE516" s="453">
        <f t="shared" si="1083"/>
        <v>3</v>
      </c>
      <c r="BF516" s="382">
        <f t="shared" si="1089"/>
        <v>0</v>
      </c>
      <c r="BG516" s="1882">
        <v>2</v>
      </c>
      <c r="BH516" s="1882">
        <v>4</v>
      </c>
      <c r="BI516" s="1882">
        <v>3</v>
      </c>
      <c r="BJ516" s="1882">
        <v>0</v>
      </c>
      <c r="BK516" s="1882">
        <v>2</v>
      </c>
      <c r="BL516" s="1882">
        <v>3</v>
      </c>
      <c r="BM516" s="1882">
        <v>4</v>
      </c>
      <c r="BN516" s="1882">
        <v>5</v>
      </c>
      <c r="BO516" s="1882">
        <v>4</v>
      </c>
      <c r="BP516" s="1882">
        <v>2</v>
      </c>
      <c r="BQ516" s="1882">
        <v>2</v>
      </c>
      <c r="BR516" s="1882">
        <v>2</v>
      </c>
      <c r="BS516" s="1882">
        <v>2</v>
      </c>
      <c r="BT516" s="13"/>
      <c r="BU516" s="384">
        <f t="shared" si="1090"/>
        <v>5.7</v>
      </c>
      <c r="BV516" s="385">
        <f t="shared" si="1091"/>
        <v>6</v>
      </c>
      <c r="BW516" s="386">
        <f t="shared" si="1092"/>
        <v>4</v>
      </c>
      <c r="BX516" s="3"/>
      <c r="BY516" s="387">
        <f t="shared" si="1084"/>
        <v>19</v>
      </c>
      <c r="BZ516" s="382">
        <f t="shared" si="1093"/>
        <v>14</v>
      </c>
      <c r="CA516" s="382">
        <f t="shared" si="1094"/>
        <v>12</v>
      </c>
      <c r="CB516" s="382">
        <f t="shared" si="1095"/>
        <v>9</v>
      </c>
      <c r="CC516" s="382">
        <f t="shared" si="1164"/>
        <v>7</v>
      </c>
      <c r="CD516" s="382">
        <f t="shared" si="1165"/>
        <v>3</v>
      </c>
      <c r="CE516" s="382">
        <f t="shared" si="1166"/>
        <v>2</v>
      </c>
      <c r="CF516" s="382">
        <f t="shared" si="1167"/>
        <v>5</v>
      </c>
      <c r="CG516" s="382">
        <f t="shared" si="1168"/>
        <v>7</v>
      </c>
      <c r="CH516" s="382">
        <f t="shared" si="1169"/>
        <v>8</v>
      </c>
      <c r="CI516" s="382">
        <f t="shared" si="1170"/>
        <v>9</v>
      </c>
      <c r="CJ516" s="382">
        <f t="shared" si="1171"/>
        <v>6</v>
      </c>
      <c r="CK516" s="388">
        <f t="shared" si="1172"/>
        <v>4</v>
      </c>
      <c r="CL516" s="3"/>
      <c r="CM516" s="384">
        <f t="shared" si="1085"/>
        <v>0</v>
      </c>
      <c r="CN516" s="385">
        <f t="shared" si="1096"/>
        <v>0</v>
      </c>
      <c r="CO516" s="385">
        <f t="shared" si="1173"/>
        <v>0</v>
      </c>
      <c r="CP516" s="385">
        <f t="shared" si="1174"/>
        <v>0</v>
      </c>
      <c r="CQ516" s="385">
        <f t="shared" si="1175"/>
        <v>0</v>
      </c>
      <c r="CR516" s="385">
        <f t="shared" si="1176"/>
        <v>2</v>
      </c>
      <c r="CS516" s="385">
        <f t="shared" si="1177"/>
        <v>3</v>
      </c>
      <c r="CT516" s="385">
        <f t="shared" si="1178"/>
        <v>4</v>
      </c>
      <c r="CU516" s="385">
        <f t="shared" si="1179"/>
        <v>4</v>
      </c>
      <c r="CV516" s="385">
        <f t="shared" si="1180"/>
        <v>5</v>
      </c>
      <c r="CW516" s="385">
        <f t="shared" si="1181"/>
        <v>2</v>
      </c>
      <c r="CX516" s="386">
        <f t="shared" si="1182"/>
        <v>2</v>
      </c>
      <c r="CY516" s="3"/>
      <c r="CZ516" s="586"/>
      <c r="DA516" s="582">
        <v>3</v>
      </c>
      <c r="DB516" s="391">
        <v>41</v>
      </c>
      <c r="DC516" s="576">
        <v>30</v>
      </c>
      <c r="DD516" s="389">
        <v>1</v>
      </c>
      <c r="DE516" s="390">
        <v>0</v>
      </c>
      <c r="DF516" s="390">
        <v>4</v>
      </c>
      <c r="DG516" s="390">
        <v>1</v>
      </c>
      <c r="DH516" s="390">
        <f t="shared" si="1097"/>
        <v>2</v>
      </c>
      <c r="DI516" s="390"/>
      <c r="DJ516" s="390"/>
      <c r="DK516" s="390"/>
      <c r="DL516" s="390"/>
      <c r="DM516" s="390"/>
      <c r="DN516" s="390"/>
      <c r="DO516" s="390"/>
      <c r="DP516" s="391">
        <f t="shared" si="1098"/>
        <v>8</v>
      </c>
      <c r="DQ516" s="376"/>
      <c r="DR516" s="376"/>
      <c r="DS516" s="385">
        <v>3</v>
      </c>
      <c r="DT516" s="385">
        <v>1</v>
      </c>
      <c r="DU516" s="385">
        <v>1291</v>
      </c>
      <c r="DV516" s="385" t="s">
        <v>2620</v>
      </c>
      <c r="DW516" s="385">
        <v>72</v>
      </c>
      <c r="DX516" s="385" t="s">
        <v>2682</v>
      </c>
      <c r="DY516" s="385">
        <v>0</v>
      </c>
      <c r="DZ516" s="14">
        <v>246858</v>
      </c>
      <c r="EA516" s="426"/>
      <c r="EB516" s="398">
        <v>19</v>
      </c>
      <c r="EC516" s="398" t="s">
        <v>1369</v>
      </c>
      <c r="ED516" s="398" t="s">
        <v>1370</v>
      </c>
      <c r="EF516" s="601">
        <f t="shared" si="1099"/>
        <v>114</v>
      </c>
      <c r="EG516" s="597">
        <f t="shared" si="1100"/>
        <v>5</v>
      </c>
      <c r="EI516" s="605">
        <f t="shared" si="1131"/>
        <v>21</v>
      </c>
    </row>
    <row r="517" spans="1:139" s="372" customFormat="1" ht="16.149999999999999" hidden="1" customHeight="1">
      <c r="A517" s="573" t="s">
        <v>1246</v>
      </c>
      <c r="B517" s="407" t="s">
        <v>906</v>
      </c>
      <c r="C517" s="530" t="s">
        <v>1321</v>
      </c>
      <c r="D517" s="393" t="s">
        <v>51</v>
      </c>
      <c r="E517" s="393" t="s">
        <v>907</v>
      </c>
      <c r="F517" s="393" t="s">
        <v>908</v>
      </c>
      <c r="G517" s="395" t="s">
        <v>909</v>
      </c>
      <c r="H517" s="393" t="s">
        <v>53</v>
      </c>
      <c r="I517" s="393" t="s">
        <v>910</v>
      </c>
      <c r="J517" s="393" t="s">
        <v>131</v>
      </c>
      <c r="K517" s="608" t="s">
        <v>2146</v>
      </c>
      <c r="L517" s="608" t="s">
        <v>2130</v>
      </c>
      <c r="M517" s="609" t="s">
        <v>2612</v>
      </c>
      <c r="N517" s="392">
        <v>42710</v>
      </c>
      <c r="O517" s="408">
        <v>3</v>
      </c>
      <c r="P517" s="14">
        <v>241876</v>
      </c>
      <c r="Q517" s="14">
        <v>241876</v>
      </c>
      <c r="R517" s="576">
        <v>1</v>
      </c>
      <c r="S517" s="391">
        <v>1</v>
      </c>
      <c r="T517" s="382">
        <v>0</v>
      </c>
      <c r="U517" s="382">
        <v>2</v>
      </c>
      <c r="V517" s="423">
        <v>0</v>
      </c>
      <c r="W517" s="1882">
        <v>1</v>
      </c>
      <c r="X517" s="382">
        <f t="shared" si="1102"/>
        <v>1</v>
      </c>
      <c r="Y517" s="423">
        <v>0</v>
      </c>
      <c r="Z517" s="1882">
        <v>0</v>
      </c>
      <c r="AA517" s="382">
        <f t="shared" si="1086"/>
        <v>1</v>
      </c>
      <c r="AB517" s="423">
        <v>0</v>
      </c>
      <c r="AC517" s="1882">
        <v>0</v>
      </c>
      <c r="AD517" s="569">
        <v>1.875</v>
      </c>
      <c r="AE517" s="569">
        <v>1.875</v>
      </c>
      <c r="AF517" s="382">
        <f t="shared" si="1146"/>
        <v>1</v>
      </c>
      <c r="AG517" s="382">
        <f t="shared" si="1147"/>
        <v>0</v>
      </c>
      <c r="AH517" s="382">
        <f t="shared" si="1148"/>
        <v>0</v>
      </c>
      <c r="AI517" s="382">
        <f t="shared" si="1149"/>
        <v>0</v>
      </c>
      <c r="AJ517" s="382">
        <f t="shared" si="1150"/>
        <v>1.75</v>
      </c>
      <c r="AK517" s="382">
        <f t="shared" si="1151"/>
        <v>2</v>
      </c>
      <c r="AL517" s="382">
        <f t="shared" si="1152"/>
        <v>0</v>
      </c>
      <c r="AM517" s="382">
        <f t="shared" si="1153"/>
        <v>0</v>
      </c>
      <c r="AN517" s="453">
        <f t="shared" si="1154"/>
        <v>0</v>
      </c>
      <c r="AO517" s="457">
        <f t="shared" si="1155"/>
        <v>0</v>
      </c>
      <c r="AP517" s="455">
        <f t="shared" si="1156"/>
        <v>0</v>
      </c>
      <c r="AQ517" s="383">
        <f t="shared" si="1157"/>
        <v>0</v>
      </c>
      <c r="AR517" s="383">
        <f t="shared" si="1158"/>
        <v>0</v>
      </c>
      <c r="AS517" s="383">
        <f t="shared" si="1159"/>
        <v>2</v>
      </c>
      <c r="AT517" s="383">
        <f t="shared" si="1160"/>
        <v>0</v>
      </c>
      <c r="AU517" s="383">
        <f t="shared" si="1161"/>
        <v>0</v>
      </c>
      <c r="AV517" s="383">
        <f t="shared" si="1162"/>
        <v>0</v>
      </c>
      <c r="AW517" s="383">
        <f t="shared" si="1163"/>
        <v>0</v>
      </c>
      <c r="AX517" s="383">
        <f t="shared" si="1087"/>
        <v>2</v>
      </c>
      <c r="AY517" s="383">
        <v>0</v>
      </c>
      <c r="AZ517" s="383">
        <f t="shared" si="1101"/>
        <v>0</v>
      </c>
      <c r="BA517" s="382">
        <f t="shared" si="1088"/>
        <v>1</v>
      </c>
      <c r="BB517" s="423">
        <v>0</v>
      </c>
      <c r="BC517" s="506">
        <f t="shared" si="1081"/>
        <v>1</v>
      </c>
      <c r="BD517" s="382">
        <f t="shared" si="1082"/>
        <v>0</v>
      </c>
      <c r="BE517" s="453">
        <f t="shared" si="1083"/>
        <v>0</v>
      </c>
      <c r="BF517" s="382">
        <f t="shared" si="1089"/>
        <v>0</v>
      </c>
      <c r="BG517" s="1882">
        <v>0</v>
      </c>
      <c r="BH517" s="1882">
        <v>0</v>
      </c>
      <c r="BI517" s="1882">
        <v>1</v>
      </c>
      <c r="BJ517" s="1882">
        <v>0</v>
      </c>
      <c r="BK517" s="1882">
        <v>0</v>
      </c>
      <c r="BL517" s="1882">
        <v>0</v>
      </c>
      <c r="BM517" s="1882">
        <v>0</v>
      </c>
      <c r="BN517" s="1882">
        <v>2</v>
      </c>
      <c r="BO517" s="1882">
        <v>0</v>
      </c>
      <c r="BP517" s="1882">
        <v>0</v>
      </c>
      <c r="BQ517" s="1882">
        <v>0</v>
      </c>
      <c r="BR517" s="1882">
        <v>0</v>
      </c>
      <c r="BS517" s="1882">
        <v>0</v>
      </c>
      <c r="BT517" s="13"/>
      <c r="BU517" s="384">
        <f t="shared" si="1090"/>
        <v>6</v>
      </c>
      <c r="BV517" s="385">
        <f t="shared" si="1091"/>
        <v>0</v>
      </c>
      <c r="BW517" s="386">
        <f t="shared" si="1092"/>
        <v>0</v>
      </c>
      <c r="BX517" s="3"/>
      <c r="BY517" s="387">
        <f t="shared" si="1084"/>
        <v>2</v>
      </c>
      <c r="BZ517" s="382">
        <f t="shared" si="1093"/>
        <v>1</v>
      </c>
      <c r="CA517" s="382">
        <f t="shared" si="1094"/>
        <v>1</v>
      </c>
      <c r="CB517" s="382">
        <f t="shared" si="1095"/>
        <v>1</v>
      </c>
      <c r="CC517" s="382">
        <f t="shared" si="1164"/>
        <v>1</v>
      </c>
      <c r="CD517" s="382">
        <f t="shared" si="1165"/>
        <v>1</v>
      </c>
      <c r="CE517" s="382">
        <f t="shared" si="1166"/>
        <v>0</v>
      </c>
      <c r="CF517" s="382">
        <f t="shared" si="1167"/>
        <v>0</v>
      </c>
      <c r="CG517" s="382">
        <f t="shared" si="1168"/>
        <v>0</v>
      </c>
      <c r="CH517" s="382">
        <f t="shared" si="1169"/>
        <v>2</v>
      </c>
      <c r="CI517" s="382">
        <f t="shared" si="1170"/>
        <v>2</v>
      </c>
      <c r="CJ517" s="382">
        <f t="shared" si="1171"/>
        <v>0</v>
      </c>
      <c r="CK517" s="388">
        <f t="shared" si="1172"/>
        <v>0</v>
      </c>
      <c r="CL517" s="3"/>
      <c r="CM517" s="384">
        <f t="shared" si="1085"/>
        <v>0</v>
      </c>
      <c r="CN517" s="385">
        <f t="shared" si="1096"/>
        <v>0</v>
      </c>
      <c r="CO517" s="385">
        <f t="shared" si="1173"/>
        <v>0</v>
      </c>
      <c r="CP517" s="385">
        <f t="shared" si="1174"/>
        <v>0</v>
      </c>
      <c r="CQ517" s="385">
        <f t="shared" si="1175"/>
        <v>0</v>
      </c>
      <c r="CR517" s="385">
        <f t="shared" si="1176"/>
        <v>0</v>
      </c>
      <c r="CS517" s="385">
        <f t="shared" si="1177"/>
        <v>0</v>
      </c>
      <c r="CT517" s="385">
        <f t="shared" si="1178"/>
        <v>0</v>
      </c>
      <c r="CU517" s="385">
        <f t="shared" si="1179"/>
        <v>2</v>
      </c>
      <c r="CV517" s="385">
        <f t="shared" si="1180"/>
        <v>0</v>
      </c>
      <c r="CW517" s="385">
        <f t="shared" si="1181"/>
        <v>0</v>
      </c>
      <c r="CX517" s="386">
        <f t="shared" si="1182"/>
        <v>0</v>
      </c>
      <c r="CY517" s="3"/>
      <c r="CZ517" s="586">
        <v>18</v>
      </c>
      <c r="DA517" s="582">
        <v>4</v>
      </c>
      <c r="DB517" s="391">
        <v>0</v>
      </c>
      <c r="DC517" s="576">
        <v>1</v>
      </c>
      <c r="DD517" s="389">
        <v>0</v>
      </c>
      <c r="DE517" s="390">
        <v>0</v>
      </c>
      <c r="DF517" s="390">
        <v>1</v>
      </c>
      <c r="DG517" s="390">
        <v>0</v>
      </c>
      <c r="DH517" s="390">
        <f t="shared" si="1097"/>
        <v>0</v>
      </c>
      <c r="DI517" s="390"/>
      <c r="DJ517" s="390"/>
      <c r="DK517" s="390"/>
      <c r="DL517" s="390"/>
      <c r="DM517" s="390"/>
      <c r="DN517" s="390"/>
      <c r="DO517" s="390"/>
      <c r="DP517" s="391">
        <f t="shared" si="1098"/>
        <v>1</v>
      </c>
      <c r="DQ517" s="376"/>
      <c r="DR517" s="376"/>
      <c r="DS517" s="385">
        <v>4</v>
      </c>
      <c r="DT517" s="385">
        <v>1</v>
      </c>
      <c r="DU517" s="385">
        <v>937</v>
      </c>
      <c r="DV517" s="385" t="s">
        <v>2620</v>
      </c>
      <c r="DW517" s="385">
        <v>73</v>
      </c>
      <c r="DX517" s="385" t="s">
        <v>2712</v>
      </c>
      <c r="DY517" s="385">
        <v>0</v>
      </c>
      <c r="DZ517" s="14">
        <v>241876</v>
      </c>
      <c r="EA517" s="426"/>
      <c r="EB517" s="398">
        <v>20</v>
      </c>
      <c r="EC517" s="398" t="s">
        <v>1369</v>
      </c>
      <c r="ED517" s="398" t="s">
        <v>1370</v>
      </c>
      <c r="EF517" s="601">
        <f t="shared" si="1099"/>
        <v>60</v>
      </c>
      <c r="EG517" s="597">
        <f t="shared" si="1100"/>
        <v>1</v>
      </c>
      <c r="EI517" s="605">
        <f t="shared" si="1131"/>
        <v>2</v>
      </c>
    </row>
    <row r="518" spans="1:139" s="372" customFormat="1" ht="16.149999999999999" hidden="1" customHeight="1">
      <c r="A518" s="573" t="s">
        <v>1447</v>
      </c>
      <c r="B518" s="409" t="s">
        <v>915</v>
      </c>
      <c r="C518" s="410" t="s">
        <v>915</v>
      </c>
      <c r="D518" s="394" t="s">
        <v>51</v>
      </c>
      <c r="E518" s="394" t="s">
        <v>469</v>
      </c>
      <c r="F518" s="394" t="s">
        <v>916</v>
      </c>
      <c r="G518" s="394">
        <v>91</v>
      </c>
      <c r="H518" s="394" t="s">
        <v>107</v>
      </c>
      <c r="I518" s="394" t="s">
        <v>917</v>
      </c>
      <c r="J518" s="394" t="s">
        <v>131</v>
      </c>
      <c r="K518" s="393" t="s">
        <v>2146</v>
      </c>
      <c r="L518" s="393" t="s">
        <v>2130</v>
      </c>
      <c r="M518" s="396" t="s">
        <v>2391</v>
      </c>
      <c r="N518" s="392"/>
      <c r="O518" s="408">
        <v>3</v>
      </c>
      <c r="P518" s="14">
        <v>127185</v>
      </c>
      <c r="Q518" s="14">
        <v>127185</v>
      </c>
      <c r="R518" s="576">
        <v>2</v>
      </c>
      <c r="S518" s="391">
        <v>0</v>
      </c>
      <c r="T518" s="382">
        <v>0</v>
      </c>
      <c r="U518" s="382">
        <v>15</v>
      </c>
      <c r="V518" s="423">
        <v>0</v>
      </c>
      <c r="W518" s="1882">
        <v>1</v>
      </c>
      <c r="X518" s="382">
        <f t="shared" si="1102"/>
        <v>14</v>
      </c>
      <c r="Y518" s="423">
        <v>0</v>
      </c>
      <c r="Z518" s="1882">
        <v>1</v>
      </c>
      <c r="AA518" s="382">
        <f t="shared" si="1086"/>
        <v>13</v>
      </c>
      <c r="AB518" s="423">
        <v>0</v>
      </c>
      <c r="AC518" s="1882">
        <v>1</v>
      </c>
      <c r="AD518" s="569">
        <v>1.875</v>
      </c>
      <c r="AE518" s="569">
        <v>1.875</v>
      </c>
      <c r="AF518" s="382">
        <f t="shared" si="1146"/>
        <v>12</v>
      </c>
      <c r="AG518" s="382">
        <f t="shared" si="1147"/>
        <v>0</v>
      </c>
      <c r="AH518" s="382">
        <f t="shared" si="1148"/>
        <v>0</v>
      </c>
      <c r="AI518" s="382">
        <f t="shared" si="1149"/>
        <v>0</v>
      </c>
      <c r="AJ518" s="382">
        <f t="shared" si="1150"/>
        <v>0</v>
      </c>
      <c r="AK518" s="382">
        <f t="shared" si="1151"/>
        <v>0</v>
      </c>
      <c r="AL518" s="382">
        <f t="shared" si="1152"/>
        <v>0</v>
      </c>
      <c r="AM518" s="382">
        <f t="shared" si="1153"/>
        <v>0</v>
      </c>
      <c r="AN518" s="453">
        <f t="shared" si="1154"/>
        <v>0</v>
      </c>
      <c r="AO518" s="457">
        <f t="shared" si="1155"/>
        <v>0</v>
      </c>
      <c r="AP518" s="455">
        <f t="shared" si="1156"/>
        <v>0</v>
      </c>
      <c r="AQ518" s="383">
        <f t="shared" si="1157"/>
        <v>0</v>
      </c>
      <c r="AR518" s="383">
        <f t="shared" si="1158"/>
        <v>0</v>
      </c>
      <c r="AS518" s="383">
        <f t="shared" si="1159"/>
        <v>0</v>
      </c>
      <c r="AT518" s="383">
        <f t="shared" si="1160"/>
        <v>0</v>
      </c>
      <c r="AU518" s="383">
        <f t="shared" si="1161"/>
        <v>0</v>
      </c>
      <c r="AV518" s="383">
        <f t="shared" si="1162"/>
        <v>0</v>
      </c>
      <c r="AW518" s="383">
        <f t="shared" si="1163"/>
        <v>0</v>
      </c>
      <c r="AX518" s="383">
        <f t="shared" si="1087"/>
        <v>15</v>
      </c>
      <c r="AY518" s="383">
        <v>0</v>
      </c>
      <c r="AZ518" s="383">
        <f t="shared" si="1101"/>
        <v>0</v>
      </c>
      <c r="BA518" s="382">
        <f t="shared" si="1088"/>
        <v>12</v>
      </c>
      <c r="BB518" s="423">
        <v>0</v>
      </c>
      <c r="BC518" s="506">
        <f t="shared" si="1081"/>
        <v>1</v>
      </c>
      <c r="BD518" s="382">
        <f t="shared" si="1082"/>
        <v>1</v>
      </c>
      <c r="BE518" s="453">
        <f t="shared" si="1083"/>
        <v>1</v>
      </c>
      <c r="BF518" s="382">
        <f t="shared" si="1089"/>
        <v>0</v>
      </c>
      <c r="BG518" s="1882">
        <v>0</v>
      </c>
      <c r="BH518" s="1882">
        <v>0</v>
      </c>
      <c r="BI518" s="1882">
        <v>12</v>
      </c>
      <c r="BJ518" s="1882">
        <v>0</v>
      </c>
      <c r="BK518" s="1882">
        <v>0</v>
      </c>
      <c r="BL518" s="1882">
        <v>0</v>
      </c>
      <c r="BM518" s="1882">
        <v>0</v>
      </c>
      <c r="BN518" s="1882">
        <v>0</v>
      </c>
      <c r="BO518" s="1882">
        <v>0</v>
      </c>
      <c r="BP518" s="1882">
        <v>0</v>
      </c>
      <c r="BQ518" s="1882">
        <v>0</v>
      </c>
      <c r="BR518" s="1882">
        <v>0</v>
      </c>
      <c r="BS518" s="1882">
        <v>0</v>
      </c>
      <c r="BT518" s="13"/>
      <c r="BU518" s="384">
        <f t="shared" si="1090"/>
        <v>15</v>
      </c>
      <c r="BV518" s="385">
        <f t="shared" si="1091"/>
        <v>21</v>
      </c>
      <c r="BW518" s="386">
        <f t="shared" si="1092"/>
        <v>39</v>
      </c>
      <c r="BX518" s="3"/>
      <c r="BY518" s="387">
        <f t="shared" si="1084"/>
        <v>15</v>
      </c>
      <c r="BZ518" s="382">
        <f t="shared" si="1093"/>
        <v>14</v>
      </c>
      <c r="CA518" s="382">
        <f t="shared" si="1094"/>
        <v>13</v>
      </c>
      <c r="CB518" s="382">
        <f t="shared" si="1095"/>
        <v>12</v>
      </c>
      <c r="CC518" s="382">
        <f t="shared" si="1164"/>
        <v>12</v>
      </c>
      <c r="CD518" s="382">
        <f t="shared" si="1165"/>
        <v>12</v>
      </c>
      <c r="CE518" s="382">
        <f t="shared" si="1166"/>
        <v>0</v>
      </c>
      <c r="CF518" s="382">
        <f t="shared" si="1167"/>
        <v>0</v>
      </c>
      <c r="CG518" s="382">
        <f t="shared" si="1168"/>
        <v>0</v>
      </c>
      <c r="CH518" s="382">
        <f t="shared" si="1169"/>
        <v>0</v>
      </c>
      <c r="CI518" s="382">
        <f t="shared" si="1170"/>
        <v>0</v>
      </c>
      <c r="CJ518" s="382">
        <f t="shared" si="1171"/>
        <v>0</v>
      </c>
      <c r="CK518" s="388">
        <f t="shared" si="1172"/>
        <v>0</v>
      </c>
      <c r="CL518" s="3"/>
      <c r="CM518" s="384">
        <f t="shared" si="1085"/>
        <v>0</v>
      </c>
      <c r="CN518" s="385">
        <f t="shared" si="1096"/>
        <v>0</v>
      </c>
      <c r="CO518" s="385">
        <f t="shared" si="1173"/>
        <v>0</v>
      </c>
      <c r="CP518" s="385">
        <f t="shared" si="1174"/>
        <v>0</v>
      </c>
      <c r="CQ518" s="385">
        <f t="shared" si="1175"/>
        <v>0</v>
      </c>
      <c r="CR518" s="385">
        <f t="shared" si="1176"/>
        <v>0</v>
      </c>
      <c r="CS518" s="385">
        <f t="shared" si="1177"/>
        <v>0</v>
      </c>
      <c r="CT518" s="385">
        <f t="shared" si="1178"/>
        <v>0</v>
      </c>
      <c r="CU518" s="385">
        <f t="shared" si="1179"/>
        <v>0</v>
      </c>
      <c r="CV518" s="385">
        <f t="shared" si="1180"/>
        <v>0</v>
      </c>
      <c r="CW518" s="385">
        <f t="shared" si="1181"/>
        <v>0</v>
      </c>
      <c r="CX518" s="386">
        <f t="shared" si="1182"/>
        <v>0</v>
      </c>
      <c r="CY518" s="3"/>
      <c r="CZ518" s="586">
        <v>96</v>
      </c>
      <c r="DA518" s="582">
        <v>2</v>
      </c>
      <c r="DB518" s="391">
        <v>7</v>
      </c>
      <c r="DC518" s="576">
        <v>2</v>
      </c>
      <c r="DD518" s="389">
        <v>0</v>
      </c>
      <c r="DE518" s="390">
        <v>0</v>
      </c>
      <c r="DF518" s="390">
        <v>0</v>
      </c>
      <c r="DG518" s="390">
        <v>0</v>
      </c>
      <c r="DH518" s="390">
        <f t="shared" si="1097"/>
        <v>0</v>
      </c>
      <c r="DI518" s="390"/>
      <c r="DJ518" s="390"/>
      <c r="DK518" s="390"/>
      <c r="DL518" s="390"/>
      <c r="DM518" s="390"/>
      <c r="DN518" s="390"/>
      <c r="DO518" s="390"/>
      <c r="DP518" s="391">
        <f t="shared" si="1098"/>
        <v>0</v>
      </c>
      <c r="DQ518" s="376"/>
      <c r="DR518" s="376"/>
      <c r="DS518" s="385">
        <v>4</v>
      </c>
      <c r="DT518" s="385">
        <v>2</v>
      </c>
      <c r="DU518" s="385">
        <v>431</v>
      </c>
      <c r="DV518" s="385" t="s">
        <v>2620</v>
      </c>
      <c r="DW518" s="385">
        <v>71</v>
      </c>
      <c r="DX518" s="385" t="s">
        <v>2713</v>
      </c>
      <c r="DY518" s="385">
        <v>0</v>
      </c>
      <c r="DZ518" s="14">
        <v>127185</v>
      </c>
      <c r="EA518" s="426"/>
      <c r="EB518" s="398">
        <v>16</v>
      </c>
      <c r="EC518" s="398" t="s">
        <v>1568</v>
      </c>
      <c r="ED518" s="398" t="s">
        <v>1374</v>
      </c>
      <c r="EF518" s="601">
        <f t="shared" si="1099"/>
        <v>450</v>
      </c>
      <c r="EG518" s="597">
        <f t="shared" si="1100"/>
        <v>1</v>
      </c>
      <c r="EI518" s="605">
        <f t="shared" si="1131"/>
        <v>15</v>
      </c>
    </row>
    <row r="519" spans="1:139" s="372" customFormat="1" ht="16.149999999999999" hidden="1" customHeight="1">
      <c r="A519" s="573" t="s">
        <v>1447</v>
      </c>
      <c r="B519" s="407" t="s">
        <v>918</v>
      </c>
      <c r="C519" s="530" t="s">
        <v>918</v>
      </c>
      <c r="D519" s="393" t="s">
        <v>51</v>
      </c>
      <c r="E519" s="393" t="s">
        <v>469</v>
      </c>
      <c r="F519" s="393" t="s">
        <v>919</v>
      </c>
      <c r="G519" s="395">
        <v>91</v>
      </c>
      <c r="H519" s="393" t="s">
        <v>250</v>
      </c>
      <c r="I519" s="393" t="s">
        <v>917</v>
      </c>
      <c r="J519" s="393" t="s">
        <v>131</v>
      </c>
      <c r="K519" s="393">
        <v>0</v>
      </c>
      <c r="L519" s="393" t="s">
        <v>2130</v>
      </c>
      <c r="M519" s="396"/>
      <c r="N519" s="392">
        <v>43027</v>
      </c>
      <c r="O519" s="408">
        <v>3</v>
      </c>
      <c r="P519" s="14">
        <v>0</v>
      </c>
      <c r="Q519" s="14">
        <v>0</v>
      </c>
      <c r="R519" s="576">
        <v>0</v>
      </c>
      <c r="S519" s="391">
        <v>0</v>
      </c>
      <c r="T519" s="382">
        <v>0</v>
      </c>
      <c r="U519" s="382">
        <v>0</v>
      </c>
      <c r="V519" s="423">
        <v>0</v>
      </c>
      <c r="W519" s="1882">
        <v>0</v>
      </c>
      <c r="X519" s="382">
        <f t="shared" si="1102"/>
        <v>0</v>
      </c>
      <c r="Y519" s="423">
        <v>0</v>
      </c>
      <c r="Z519" s="1882">
        <v>0</v>
      </c>
      <c r="AA519" s="382">
        <f t="shared" si="1086"/>
        <v>0</v>
      </c>
      <c r="AB519" s="423">
        <v>0</v>
      </c>
      <c r="AC519" s="1882">
        <v>0</v>
      </c>
      <c r="AD519" s="569">
        <v>1.875</v>
      </c>
      <c r="AE519" s="569">
        <v>1.875</v>
      </c>
      <c r="AF519" s="382">
        <f t="shared" si="1146"/>
        <v>0</v>
      </c>
      <c r="AG519" s="382">
        <f t="shared" si="1147"/>
        <v>0</v>
      </c>
      <c r="AH519" s="382">
        <f t="shared" si="1148"/>
        <v>0</v>
      </c>
      <c r="AI519" s="382">
        <f t="shared" si="1149"/>
        <v>0</v>
      </c>
      <c r="AJ519" s="382">
        <f t="shared" si="1150"/>
        <v>0</v>
      </c>
      <c r="AK519" s="382">
        <f t="shared" si="1151"/>
        <v>0</v>
      </c>
      <c r="AL519" s="382">
        <f t="shared" si="1152"/>
        <v>0</v>
      </c>
      <c r="AM519" s="382">
        <f t="shared" si="1153"/>
        <v>0</v>
      </c>
      <c r="AN519" s="453">
        <f t="shared" si="1154"/>
        <v>0</v>
      </c>
      <c r="AO519" s="457">
        <f t="shared" si="1155"/>
        <v>0</v>
      </c>
      <c r="AP519" s="455">
        <f t="shared" si="1156"/>
        <v>0</v>
      </c>
      <c r="AQ519" s="383">
        <f t="shared" si="1157"/>
        <v>0</v>
      </c>
      <c r="AR519" s="383">
        <f t="shared" si="1158"/>
        <v>0</v>
      </c>
      <c r="AS519" s="383">
        <f t="shared" si="1159"/>
        <v>0</v>
      </c>
      <c r="AT519" s="383">
        <f t="shared" si="1160"/>
        <v>0</v>
      </c>
      <c r="AU519" s="383">
        <f t="shared" si="1161"/>
        <v>0</v>
      </c>
      <c r="AV519" s="383">
        <f t="shared" si="1162"/>
        <v>0</v>
      </c>
      <c r="AW519" s="383">
        <f t="shared" si="1163"/>
        <v>0</v>
      </c>
      <c r="AX519" s="383">
        <f t="shared" si="1087"/>
        <v>0</v>
      </c>
      <c r="AY519" s="383">
        <v>0</v>
      </c>
      <c r="AZ519" s="383">
        <f t="shared" si="1101"/>
        <v>0</v>
      </c>
      <c r="BA519" s="382">
        <f t="shared" si="1088"/>
        <v>0</v>
      </c>
      <c r="BB519" s="423">
        <v>0</v>
      </c>
      <c r="BC519" s="506">
        <f t="shared" si="1081"/>
        <v>0</v>
      </c>
      <c r="BD519" s="382">
        <f t="shared" si="1082"/>
        <v>0</v>
      </c>
      <c r="BE519" s="453">
        <f t="shared" si="1083"/>
        <v>0</v>
      </c>
      <c r="BF519" s="382">
        <f t="shared" si="1089"/>
        <v>0</v>
      </c>
      <c r="BG519" s="1882">
        <v>0</v>
      </c>
      <c r="BH519" s="1882">
        <v>0</v>
      </c>
      <c r="BI519" s="1882">
        <v>0</v>
      </c>
      <c r="BJ519" s="1882">
        <v>0</v>
      </c>
      <c r="BK519" s="1882">
        <v>0</v>
      </c>
      <c r="BL519" s="1882">
        <v>0</v>
      </c>
      <c r="BM519" s="1882">
        <v>0</v>
      </c>
      <c r="BN519" s="1882">
        <v>0</v>
      </c>
      <c r="BO519" s="1882">
        <v>0</v>
      </c>
      <c r="BP519" s="1882">
        <v>0</v>
      </c>
      <c r="BQ519" s="1882">
        <v>0</v>
      </c>
      <c r="BR519" s="1882">
        <v>0</v>
      </c>
      <c r="BS519" s="1882">
        <v>0</v>
      </c>
      <c r="BT519" s="13"/>
      <c r="BU519" s="384">
        <f t="shared" si="1090"/>
        <v>0</v>
      </c>
      <c r="BV519" s="385">
        <f t="shared" si="1091"/>
        <v>0</v>
      </c>
      <c r="BW519" s="386">
        <f t="shared" si="1092"/>
        <v>0</v>
      </c>
      <c r="BX519" s="3"/>
      <c r="BY519" s="387">
        <f t="shared" si="1084"/>
        <v>0</v>
      </c>
      <c r="BZ519" s="382">
        <f t="shared" si="1093"/>
        <v>0</v>
      </c>
      <c r="CA519" s="382">
        <f t="shared" si="1094"/>
        <v>0</v>
      </c>
      <c r="CB519" s="382">
        <f t="shared" si="1095"/>
        <v>0</v>
      </c>
      <c r="CC519" s="382">
        <f t="shared" si="1164"/>
        <v>0</v>
      </c>
      <c r="CD519" s="382">
        <f t="shared" si="1165"/>
        <v>0</v>
      </c>
      <c r="CE519" s="382">
        <f t="shared" si="1166"/>
        <v>0</v>
      </c>
      <c r="CF519" s="382">
        <f t="shared" si="1167"/>
        <v>0</v>
      </c>
      <c r="CG519" s="382">
        <f t="shared" si="1168"/>
        <v>0</v>
      </c>
      <c r="CH519" s="382">
        <f t="shared" si="1169"/>
        <v>0</v>
      </c>
      <c r="CI519" s="382">
        <f t="shared" si="1170"/>
        <v>0</v>
      </c>
      <c r="CJ519" s="382">
        <f t="shared" si="1171"/>
        <v>0</v>
      </c>
      <c r="CK519" s="388">
        <f t="shared" si="1172"/>
        <v>0</v>
      </c>
      <c r="CL519" s="3"/>
      <c r="CM519" s="384">
        <f t="shared" si="1085"/>
        <v>0</v>
      </c>
      <c r="CN519" s="385">
        <f t="shared" si="1096"/>
        <v>0</v>
      </c>
      <c r="CO519" s="385">
        <f t="shared" si="1173"/>
        <v>0</v>
      </c>
      <c r="CP519" s="385">
        <f t="shared" si="1174"/>
        <v>0</v>
      </c>
      <c r="CQ519" s="385">
        <f t="shared" si="1175"/>
        <v>0</v>
      </c>
      <c r="CR519" s="385">
        <f t="shared" si="1176"/>
        <v>0</v>
      </c>
      <c r="CS519" s="385">
        <f t="shared" si="1177"/>
        <v>0</v>
      </c>
      <c r="CT519" s="385">
        <f t="shared" si="1178"/>
        <v>0</v>
      </c>
      <c r="CU519" s="385">
        <f t="shared" si="1179"/>
        <v>0</v>
      </c>
      <c r="CV519" s="385">
        <f t="shared" si="1180"/>
        <v>0</v>
      </c>
      <c r="CW519" s="385">
        <f t="shared" si="1181"/>
        <v>0</v>
      </c>
      <c r="CX519" s="386">
        <f t="shared" si="1182"/>
        <v>0</v>
      </c>
      <c r="CY519" s="3"/>
      <c r="CZ519" s="586">
        <v>10</v>
      </c>
      <c r="DA519" s="582">
        <v>0</v>
      </c>
      <c r="DB519" s="391">
        <v>0</v>
      </c>
      <c r="DC519" s="576">
        <v>0</v>
      </c>
      <c r="DD519" s="389">
        <v>0</v>
      </c>
      <c r="DE519" s="390">
        <v>0</v>
      </c>
      <c r="DF519" s="390">
        <v>0</v>
      </c>
      <c r="DG519" s="390">
        <v>0</v>
      </c>
      <c r="DH519" s="390">
        <f t="shared" si="1097"/>
        <v>0</v>
      </c>
      <c r="DI519" s="390"/>
      <c r="DJ519" s="390"/>
      <c r="DK519" s="390"/>
      <c r="DL519" s="390"/>
      <c r="DM519" s="390"/>
      <c r="DN519" s="390"/>
      <c r="DO519" s="390"/>
      <c r="DP519" s="391">
        <f t="shared" si="1098"/>
        <v>0</v>
      </c>
      <c r="DQ519" s="376"/>
      <c r="DR519" s="376"/>
      <c r="DS519" s="385">
        <v>2</v>
      </c>
      <c r="DT519" s="385">
        <v>2</v>
      </c>
      <c r="DU519" s="385">
        <v>1018</v>
      </c>
      <c r="DV519" s="385" t="s">
        <v>2620</v>
      </c>
      <c r="DW519" s="385">
        <v>71</v>
      </c>
      <c r="DX519" s="385" t="s">
        <v>2713</v>
      </c>
      <c r="DY519" s="385">
        <v>0</v>
      </c>
      <c r="DZ519" s="14">
        <v>0</v>
      </c>
      <c r="EA519" s="426"/>
      <c r="EB519" s="398">
        <v>16</v>
      </c>
      <c r="EC519" s="398" t="s">
        <v>1376</v>
      </c>
      <c r="ED519" s="398" t="s">
        <v>1374</v>
      </c>
      <c r="EF519" s="601" t="str">
        <f t="shared" si="1099"/>
        <v>ok</v>
      </c>
      <c r="EG519" s="597">
        <f t="shared" si="1100"/>
        <v>0</v>
      </c>
      <c r="EI519" s="605">
        <f t="shared" si="1131"/>
        <v>0</v>
      </c>
    </row>
    <row r="520" spans="1:139" s="372" customFormat="1" ht="16.149999999999999" hidden="1" customHeight="1">
      <c r="A520" s="573" t="s">
        <v>45</v>
      </c>
      <c r="B520" s="531" t="s">
        <v>920</v>
      </c>
      <c r="C520" s="532" t="s">
        <v>920</v>
      </c>
      <c r="D520" s="533" t="s">
        <v>46</v>
      </c>
      <c r="E520" s="393" t="s">
        <v>921</v>
      </c>
      <c r="F520" s="393" t="s">
        <v>922</v>
      </c>
      <c r="G520" s="395">
        <v>95</v>
      </c>
      <c r="H520" s="393" t="s">
        <v>86</v>
      </c>
      <c r="I520" s="393" t="s">
        <v>914</v>
      </c>
      <c r="J520" s="393" t="s">
        <v>131</v>
      </c>
      <c r="K520" s="393" t="s">
        <v>2147</v>
      </c>
      <c r="L520" s="393" t="s">
        <v>2130</v>
      </c>
      <c r="M520" s="396"/>
      <c r="N520" s="392">
        <v>43494</v>
      </c>
      <c r="O520" s="408">
        <v>3</v>
      </c>
      <c r="P520" s="14">
        <v>134724</v>
      </c>
      <c r="Q520" s="14">
        <v>134724</v>
      </c>
      <c r="R520" s="576">
        <v>39</v>
      </c>
      <c r="S520" s="391">
        <v>2</v>
      </c>
      <c r="T520" s="382">
        <v>0</v>
      </c>
      <c r="U520" s="382">
        <v>35</v>
      </c>
      <c r="V520" s="423">
        <v>0</v>
      </c>
      <c r="W520" s="1882">
        <v>5</v>
      </c>
      <c r="X520" s="382">
        <f t="shared" si="1102"/>
        <v>30</v>
      </c>
      <c r="Y520" s="423">
        <v>0</v>
      </c>
      <c r="Z520" s="1882">
        <v>9</v>
      </c>
      <c r="AA520" s="382">
        <f t="shared" si="1086"/>
        <v>21</v>
      </c>
      <c r="AB520" s="423">
        <v>0</v>
      </c>
      <c r="AC520" s="1882">
        <v>5</v>
      </c>
      <c r="AD520" s="569">
        <v>1.875</v>
      </c>
      <c r="AE520" s="569">
        <v>1.875</v>
      </c>
      <c r="AF520" s="382">
        <f t="shared" si="1146"/>
        <v>8</v>
      </c>
      <c r="AG520" s="382">
        <f t="shared" si="1147"/>
        <v>1.75</v>
      </c>
      <c r="AH520" s="382">
        <f t="shared" si="1148"/>
        <v>4.625</v>
      </c>
      <c r="AI520" s="382">
        <f t="shared" si="1149"/>
        <v>6.5</v>
      </c>
      <c r="AJ520" s="382">
        <f t="shared" si="1150"/>
        <v>16.25</v>
      </c>
      <c r="AK520" s="382">
        <f t="shared" si="1151"/>
        <v>17.5</v>
      </c>
      <c r="AL520" s="382">
        <f t="shared" si="1152"/>
        <v>11.875</v>
      </c>
      <c r="AM520" s="382">
        <f t="shared" si="1153"/>
        <v>16.875</v>
      </c>
      <c r="AN520" s="453">
        <f t="shared" si="1154"/>
        <v>17.75</v>
      </c>
      <c r="AO520" s="457">
        <f t="shared" si="1155"/>
        <v>0</v>
      </c>
      <c r="AP520" s="455">
        <f t="shared" si="1156"/>
        <v>2</v>
      </c>
      <c r="AQ520" s="383">
        <f t="shared" si="1157"/>
        <v>3</v>
      </c>
      <c r="AR520" s="383">
        <f t="shared" si="1158"/>
        <v>4</v>
      </c>
      <c r="AS520" s="383">
        <f t="shared" si="1159"/>
        <v>12</v>
      </c>
      <c r="AT520" s="383">
        <f t="shared" si="1160"/>
        <v>6</v>
      </c>
      <c r="AU520" s="383">
        <f t="shared" si="1161"/>
        <v>8</v>
      </c>
      <c r="AV520" s="383">
        <f t="shared" si="1162"/>
        <v>9</v>
      </c>
      <c r="AW520" s="383">
        <f t="shared" si="1163"/>
        <v>10</v>
      </c>
      <c r="AX520" s="383">
        <f t="shared" si="1087"/>
        <v>35</v>
      </c>
      <c r="AY520" s="383">
        <v>0</v>
      </c>
      <c r="AZ520" s="383">
        <f t="shared" si="1101"/>
        <v>0</v>
      </c>
      <c r="BA520" s="382">
        <f t="shared" si="1088"/>
        <v>16</v>
      </c>
      <c r="BB520" s="423">
        <v>0</v>
      </c>
      <c r="BC520" s="506">
        <f t="shared" ref="BC520:BC583" si="1183">W520</f>
        <v>5</v>
      </c>
      <c r="BD520" s="382">
        <f t="shared" ref="BD520:BD583" si="1184">Z520</f>
        <v>9</v>
      </c>
      <c r="BE520" s="453">
        <f t="shared" ref="BE520:BE583" si="1185">AC520</f>
        <v>5</v>
      </c>
      <c r="BF520" s="382">
        <f t="shared" si="1089"/>
        <v>0</v>
      </c>
      <c r="BG520" s="1882">
        <v>4</v>
      </c>
      <c r="BH520" s="1882">
        <v>4</v>
      </c>
      <c r="BI520" s="1882">
        <v>8</v>
      </c>
      <c r="BJ520" s="1882">
        <v>0</v>
      </c>
      <c r="BK520" s="1882">
        <v>2</v>
      </c>
      <c r="BL520" s="1882">
        <v>3</v>
      </c>
      <c r="BM520" s="1882">
        <v>4</v>
      </c>
      <c r="BN520" s="1882">
        <v>14</v>
      </c>
      <c r="BO520" s="1882">
        <v>4</v>
      </c>
      <c r="BP520" s="1882">
        <v>9</v>
      </c>
      <c r="BQ520" s="1882">
        <v>9</v>
      </c>
      <c r="BR520" s="1882">
        <v>10</v>
      </c>
      <c r="BS520" s="1882">
        <v>11</v>
      </c>
      <c r="BT520" s="13"/>
      <c r="BU520" s="384">
        <f t="shared" si="1090"/>
        <v>5.5263157894736841</v>
      </c>
      <c r="BV520" s="385">
        <f t="shared" si="1091"/>
        <v>5</v>
      </c>
      <c r="BW520" s="386">
        <f t="shared" si="1092"/>
        <v>4.8461538461538458</v>
      </c>
      <c r="BX520" s="3"/>
      <c r="BY520" s="387">
        <f t="shared" ref="BY520:BY583" si="1186">U520</f>
        <v>35</v>
      </c>
      <c r="BZ520" s="382">
        <f t="shared" si="1093"/>
        <v>30</v>
      </c>
      <c r="CA520" s="382">
        <f t="shared" si="1094"/>
        <v>21</v>
      </c>
      <c r="CB520" s="382">
        <f t="shared" si="1095"/>
        <v>16</v>
      </c>
      <c r="CC520" s="382">
        <f t="shared" si="1164"/>
        <v>12</v>
      </c>
      <c r="CD520" s="382">
        <f t="shared" si="1165"/>
        <v>8</v>
      </c>
      <c r="CE520" s="382">
        <f t="shared" si="1166"/>
        <v>2</v>
      </c>
      <c r="CF520" s="382">
        <f t="shared" si="1167"/>
        <v>5</v>
      </c>
      <c r="CG520" s="382">
        <f t="shared" si="1168"/>
        <v>7</v>
      </c>
      <c r="CH520" s="382">
        <f t="shared" si="1169"/>
        <v>16</v>
      </c>
      <c r="CI520" s="382">
        <f t="shared" si="1170"/>
        <v>18</v>
      </c>
      <c r="CJ520" s="382">
        <f t="shared" si="1171"/>
        <v>12</v>
      </c>
      <c r="CK520" s="388">
        <f t="shared" si="1172"/>
        <v>17</v>
      </c>
      <c r="CL520" s="3"/>
      <c r="CM520" s="384">
        <f t="shared" ref="CM520:CM583" si="1187">V520</f>
        <v>0</v>
      </c>
      <c r="CN520" s="385">
        <f t="shared" si="1096"/>
        <v>0</v>
      </c>
      <c r="CO520" s="385">
        <f t="shared" si="1173"/>
        <v>0</v>
      </c>
      <c r="CP520" s="385">
        <f t="shared" si="1174"/>
        <v>0</v>
      </c>
      <c r="CQ520" s="385">
        <f t="shared" si="1175"/>
        <v>0</v>
      </c>
      <c r="CR520" s="385">
        <f t="shared" si="1176"/>
        <v>2</v>
      </c>
      <c r="CS520" s="385">
        <f t="shared" si="1177"/>
        <v>3</v>
      </c>
      <c r="CT520" s="385">
        <f t="shared" si="1178"/>
        <v>4</v>
      </c>
      <c r="CU520" s="385">
        <f t="shared" si="1179"/>
        <v>12</v>
      </c>
      <c r="CV520" s="385">
        <f t="shared" si="1180"/>
        <v>6</v>
      </c>
      <c r="CW520" s="385">
        <f t="shared" si="1181"/>
        <v>8</v>
      </c>
      <c r="CX520" s="386">
        <f t="shared" si="1182"/>
        <v>9</v>
      </c>
      <c r="CY520" s="3"/>
      <c r="CZ520" s="586">
        <v>103</v>
      </c>
      <c r="DA520" s="582">
        <v>60</v>
      </c>
      <c r="DB520" s="391">
        <v>65</v>
      </c>
      <c r="DC520" s="576">
        <v>39</v>
      </c>
      <c r="DD520" s="389">
        <v>2</v>
      </c>
      <c r="DE520" s="390">
        <v>0</v>
      </c>
      <c r="DF520" s="390">
        <v>0</v>
      </c>
      <c r="DG520" s="390">
        <v>0</v>
      </c>
      <c r="DH520" s="390">
        <f t="shared" si="1097"/>
        <v>0</v>
      </c>
      <c r="DI520" s="390"/>
      <c r="DJ520" s="390"/>
      <c r="DK520" s="390"/>
      <c r="DL520" s="390"/>
      <c r="DM520" s="390"/>
      <c r="DN520" s="390"/>
      <c r="DO520" s="390"/>
      <c r="DP520" s="391">
        <f t="shared" si="1098"/>
        <v>2</v>
      </c>
      <c r="DQ520" s="376"/>
      <c r="DR520" s="376"/>
      <c r="DS520" s="385">
        <v>2</v>
      </c>
      <c r="DT520" s="385">
        <v>2</v>
      </c>
      <c r="DU520" s="385">
        <v>1284</v>
      </c>
      <c r="DV520" s="385" t="s">
        <v>2620</v>
      </c>
      <c r="DW520" s="385">
        <v>72</v>
      </c>
      <c r="DX520" s="385" t="s">
        <v>2714</v>
      </c>
      <c r="DY520" s="385">
        <v>0</v>
      </c>
      <c r="DZ520" s="14">
        <v>134724</v>
      </c>
      <c r="EA520" s="426"/>
      <c r="EB520" s="398">
        <v>17</v>
      </c>
      <c r="EC520" s="398" t="s">
        <v>1371</v>
      </c>
      <c r="ED520" s="398" t="s">
        <v>1370</v>
      </c>
      <c r="EF520" s="601">
        <f t="shared" si="1099"/>
        <v>210</v>
      </c>
      <c r="EG520" s="597">
        <f t="shared" si="1100"/>
        <v>5</v>
      </c>
      <c r="EI520" s="605">
        <f t="shared" si="1131"/>
        <v>35</v>
      </c>
    </row>
    <row r="521" spans="1:139" s="372" customFormat="1" ht="16.149999999999999" hidden="1" customHeight="1">
      <c r="A521" s="573" t="s">
        <v>1246</v>
      </c>
      <c r="B521" s="409" t="s">
        <v>928</v>
      </c>
      <c r="C521" s="410" t="s">
        <v>928</v>
      </c>
      <c r="D521" s="394" t="s">
        <v>51</v>
      </c>
      <c r="E521" s="394" t="s">
        <v>926</v>
      </c>
      <c r="F521" s="394" t="s">
        <v>929</v>
      </c>
      <c r="G521" s="394">
        <v>92</v>
      </c>
      <c r="H521" s="394" t="s">
        <v>86</v>
      </c>
      <c r="I521" s="394" t="s">
        <v>914</v>
      </c>
      <c r="J521" s="394" t="s">
        <v>131</v>
      </c>
      <c r="K521" s="393" t="s">
        <v>2148</v>
      </c>
      <c r="L521" s="393" t="s">
        <v>2130</v>
      </c>
      <c r="M521" s="396" t="s">
        <v>2393</v>
      </c>
      <c r="N521" s="392"/>
      <c r="O521" s="408">
        <v>3</v>
      </c>
      <c r="P521" s="14">
        <v>119464</v>
      </c>
      <c r="Q521" s="14">
        <v>119464</v>
      </c>
      <c r="R521" s="576">
        <v>15</v>
      </c>
      <c r="S521" s="391">
        <v>0</v>
      </c>
      <c r="T521" s="382">
        <v>0</v>
      </c>
      <c r="U521" s="382">
        <v>143</v>
      </c>
      <c r="V521" s="423">
        <v>0</v>
      </c>
      <c r="W521" s="1882">
        <v>24</v>
      </c>
      <c r="X521" s="382">
        <f t="shared" si="1102"/>
        <v>119</v>
      </c>
      <c r="Y521" s="423">
        <v>0</v>
      </c>
      <c r="Z521" s="1882">
        <v>21</v>
      </c>
      <c r="AA521" s="382">
        <f t="shared" ref="AA521:AA584" si="1188">X521+Y521-Z521</f>
        <v>98</v>
      </c>
      <c r="AB521" s="423">
        <v>0</v>
      </c>
      <c r="AC521" s="1882">
        <v>12</v>
      </c>
      <c r="AD521" s="569">
        <v>1.875</v>
      </c>
      <c r="AE521" s="569">
        <v>1.875</v>
      </c>
      <c r="AF521" s="382">
        <f t="shared" si="1146"/>
        <v>42</v>
      </c>
      <c r="AG521" s="382">
        <f t="shared" si="1147"/>
        <v>0</v>
      </c>
      <c r="AH521" s="382">
        <f t="shared" si="1148"/>
        <v>0</v>
      </c>
      <c r="AI521" s="382">
        <f t="shared" si="1149"/>
        <v>0</v>
      </c>
      <c r="AJ521" s="382">
        <f t="shared" si="1150"/>
        <v>0</v>
      </c>
      <c r="AK521" s="382">
        <f t="shared" si="1151"/>
        <v>0</v>
      </c>
      <c r="AL521" s="382">
        <f t="shared" si="1152"/>
        <v>0</v>
      </c>
      <c r="AM521" s="382">
        <f t="shared" si="1153"/>
        <v>0</v>
      </c>
      <c r="AN521" s="453">
        <f t="shared" si="1154"/>
        <v>0</v>
      </c>
      <c r="AO521" s="457">
        <f t="shared" si="1155"/>
        <v>0</v>
      </c>
      <c r="AP521" s="455">
        <f t="shared" si="1156"/>
        <v>0</v>
      </c>
      <c r="AQ521" s="383">
        <f t="shared" si="1157"/>
        <v>0</v>
      </c>
      <c r="AR521" s="383">
        <f t="shared" si="1158"/>
        <v>0</v>
      </c>
      <c r="AS521" s="383">
        <f t="shared" si="1159"/>
        <v>0</v>
      </c>
      <c r="AT521" s="383">
        <f t="shared" si="1160"/>
        <v>0</v>
      </c>
      <c r="AU521" s="383">
        <f t="shared" si="1161"/>
        <v>0</v>
      </c>
      <c r="AV521" s="383">
        <f t="shared" si="1162"/>
        <v>0</v>
      </c>
      <c r="AW521" s="383">
        <f t="shared" si="1163"/>
        <v>0</v>
      </c>
      <c r="AX521" s="383">
        <f t="shared" ref="AX521:AX584" si="1189">U521+V521+Y521+AB521+BB521</f>
        <v>143</v>
      </c>
      <c r="AY521" s="383">
        <v>0</v>
      </c>
      <c r="AZ521" s="383">
        <f t="shared" si="1101"/>
        <v>0</v>
      </c>
      <c r="BA521" s="382">
        <f t="shared" ref="BA521:BA584" si="1190">AA521+AB521-AC521</f>
        <v>86</v>
      </c>
      <c r="BB521" s="423">
        <v>0</v>
      </c>
      <c r="BC521" s="506">
        <f t="shared" si="1183"/>
        <v>24</v>
      </c>
      <c r="BD521" s="382">
        <f t="shared" si="1184"/>
        <v>21</v>
      </c>
      <c r="BE521" s="453">
        <f t="shared" si="1185"/>
        <v>12</v>
      </c>
      <c r="BF521" s="382">
        <f t="shared" ref="BF521:BF584" si="1191">U521-W521-Z521-AC521-BG521-BH521-BI521</f>
        <v>0</v>
      </c>
      <c r="BG521" s="1882">
        <v>12</v>
      </c>
      <c r="BH521" s="1882">
        <v>32</v>
      </c>
      <c r="BI521" s="1882">
        <v>42</v>
      </c>
      <c r="BJ521" s="1882">
        <v>0</v>
      </c>
      <c r="BK521" s="1882">
        <v>0</v>
      </c>
      <c r="BL521" s="1882">
        <v>0</v>
      </c>
      <c r="BM521" s="1882">
        <v>0</v>
      </c>
      <c r="BN521" s="1882">
        <v>0</v>
      </c>
      <c r="BO521" s="1882">
        <v>0</v>
      </c>
      <c r="BP521" s="1882">
        <v>0</v>
      </c>
      <c r="BQ521" s="1882">
        <v>0</v>
      </c>
      <c r="BR521" s="1882">
        <v>0</v>
      </c>
      <c r="BS521" s="1882">
        <v>0</v>
      </c>
      <c r="BT521" s="13"/>
      <c r="BU521" s="384">
        <f t="shared" ref="BU521:BU584" si="1192">IFERROR(IF(BY521&lt;=W521,BY521/W521,IF(BY521&lt;W521+Z521,1+(BY521-W521)/Z521,IF(BY521&lt;=W521+Z521+AC521,2+(BY521-W521-Z521)/AC521,BY521*3/(W521+Z521+AC521)))),0)</f>
        <v>7.5263157894736841</v>
      </c>
      <c r="BV521" s="385">
        <f t="shared" ref="BV521:BV584" si="1193">IFERROR(IF(BZ521&lt;=Z521,BZ521/Z521,IF(BZ521&lt;Z521+AC521,1+(BZ521-Z521)/AC521,IF(BZ521&lt;=Z521+AC521+BG521,2+(BZ521-Z521-AC521)/BG521,BZ521*3/(Z521+AC521+BG521)))),0)</f>
        <v>7.9333333333333336</v>
      </c>
      <c r="BW521" s="386">
        <f t="shared" ref="BW521:BW584" si="1194">IFERROR(IF(CA521&lt;=AC521,CA521/AC521,IF(CA521&lt;AC521+BG521,1+(CA521-AC521)/BG521,IF(CA521&lt;=AC521+BG521+BH521,2+(CA521-AC521-BG521)/BH521,CA521*3/(AC521+BG521+BH521)))),0)</f>
        <v>5.25</v>
      </c>
      <c r="BX521" s="3"/>
      <c r="BY521" s="387">
        <f t="shared" si="1186"/>
        <v>143</v>
      </c>
      <c r="BZ521" s="382">
        <f t="shared" ref="BZ521:BZ584" si="1195">BY521+CM521-W521</f>
        <v>119</v>
      </c>
      <c r="CA521" s="382">
        <f t="shared" ref="CA521:CA584" si="1196">BZ521+CN521-Z521</f>
        <v>98</v>
      </c>
      <c r="CB521" s="382">
        <f t="shared" ref="CB521:CB584" si="1197">CA521+CO521-AC521</f>
        <v>86</v>
      </c>
      <c r="CC521" s="382">
        <f t="shared" si="1164"/>
        <v>74</v>
      </c>
      <c r="CD521" s="382">
        <f t="shared" si="1165"/>
        <v>42</v>
      </c>
      <c r="CE521" s="382">
        <f t="shared" si="1166"/>
        <v>0</v>
      </c>
      <c r="CF521" s="382">
        <f t="shared" si="1167"/>
        <v>0</v>
      </c>
      <c r="CG521" s="382">
        <f t="shared" si="1168"/>
        <v>0</v>
      </c>
      <c r="CH521" s="382">
        <f t="shared" si="1169"/>
        <v>0</v>
      </c>
      <c r="CI521" s="382">
        <f t="shared" si="1170"/>
        <v>0</v>
      </c>
      <c r="CJ521" s="382">
        <f t="shared" si="1171"/>
        <v>0</v>
      </c>
      <c r="CK521" s="388">
        <f t="shared" si="1172"/>
        <v>0</v>
      </c>
      <c r="CL521" s="3"/>
      <c r="CM521" s="384">
        <f t="shared" si="1187"/>
        <v>0</v>
      </c>
      <c r="CN521" s="385">
        <f t="shared" ref="CN521:CN584" si="1198">Y521</f>
        <v>0</v>
      </c>
      <c r="CO521" s="385">
        <f t="shared" si="1173"/>
        <v>0</v>
      </c>
      <c r="CP521" s="385">
        <f t="shared" si="1174"/>
        <v>0</v>
      </c>
      <c r="CQ521" s="385">
        <f t="shared" si="1175"/>
        <v>0</v>
      </c>
      <c r="CR521" s="385">
        <f t="shared" si="1176"/>
        <v>0</v>
      </c>
      <c r="CS521" s="385">
        <f t="shared" si="1177"/>
        <v>0</v>
      </c>
      <c r="CT521" s="385">
        <f t="shared" si="1178"/>
        <v>0</v>
      </c>
      <c r="CU521" s="385">
        <f t="shared" si="1179"/>
        <v>0</v>
      </c>
      <c r="CV521" s="385">
        <f t="shared" si="1180"/>
        <v>0</v>
      </c>
      <c r="CW521" s="385">
        <f t="shared" si="1181"/>
        <v>0</v>
      </c>
      <c r="CX521" s="386">
        <f t="shared" si="1182"/>
        <v>0</v>
      </c>
      <c r="CY521" s="3"/>
      <c r="CZ521" s="586">
        <v>55</v>
      </c>
      <c r="DA521" s="582">
        <v>298</v>
      </c>
      <c r="DB521" s="391">
        <v>48</v>
      </c>
      <c r="DC521" s="576">
        <v>15</v>
      </c>
      <c r="DD521" s="389">
        <v>0</v>
      </c>
      <c r="DE521" s="390">
        <v>0</v>
      </c>
      <c r="DF521" s="390">
        <v>0</v>
      </c>
      <c r="DG521" s="390">
        <v>0</v>
      </c>
      <c r="DH521" s="390">
        <f t="shared" ref="DH521:DH584" si="1199">T521</f>
        <v>0</v>
      </c>
      <c r="DI521" s="390"/>
      <c r="DJ521" s="390"/>
      <c r="DK521" s="390"/>
      <c r="DL521" s="390"/>
      <c r="DM521" s="390"/>
      <c r="DN521" s="390"/>
      <c r="DO521" s="390"/>
      <c r="DP521" s="391">
        <f t="shared" ref="DP521:DP584" si="1200">SUM(DD521:DO521)</f>
        <v>0</v>
      </c>
      <c r="DQ521" s="376"/>
      <c r="DR521" s="376"/>
      <c r="DS521" s="385">
        <v>3</v>
      </c>
      <c r="DT521" s="385">
        <v>1</v>
      </c>
      <c r="DU521" s="385">
        <v>976</v>
      </c>
      <c r="DV521" s="385" t="s">
        <v>2620</v>
      </c>
      <c r="DW521" s="385">
        <v>71</v>
      </c>
      <c r="DX521" s="385" t="s">
        <v>2713</v>
      </c>
      <c r="DY521" s="385">
        <v>0</v>
      </c>
      <c r="DZ521" s="14">
        <v>119464</v>
      </c>
      <c r="EA521" s="426"/>
      <c r="EB521" s="398">
        <v>18</v>
      </c>
      <c r="EC521" s="398" t="s">
        <v>1369</v>
      </c>
      <c r="ED521" s="398" t="s">
        <v>1370</v>
      </c>
      <c r="EF521" s="601">
        <f t="shared" ref="EF521:EF584" si="1201">IFERROR((U521/BC521)*30,"ok")</f>
        <v>178.75</v>
      </c>
      <c r="EG521" s="597">
        <f t="shared" si="1100"/>
        <v>24</v>
      </c>
      <c r="EI521" s="605">
        <f t="shared" si="1131"/>
        <v>143</v>
      </c>
    </row>
    <row r="522" spans="1:139" s="372" customFormat="1" ht="16.149999999999999" hidden="1" customHeight="1">
      <c r="A522" s="573" t="s">
        <v>1246</v>
      </c>
      <c r="B522" s="407" t="s">
        <v>931</v>
      </c>
      <c r="C522" s="530" t="s">
        <v>931</v>
      </c>
      <c r="D522" s="393" t="s">
        <v>51</v>
      </c>
      <c r="E522" s="393" t="s">
        <v>474</v>
      </c>
      <c r="F522" s="393" t="s">
        <v>932</v>
      </c>
      <c r="G522" s="395">
        <v>92</v>
      </c>
      <c r="H522" s="393" t="s">
        <v>55</v>
      </c>
      <c r="I522" s="393" t="s">
        <v>917</v>
      </c>
      <c r="J522" s="393" t="s">
        <v>131</v>
      </c>
      <c r="K522" s="393" t="s">
        <v>2147</v>
      </c>
      <c r="L522" s="393" t="s">
        <v>2130</v>
      </c>
      <c r="M522" s="396"/>
      <c r="N522" s="392"/>
      <c r="O522" s="408">
        <v>3</v>
      </c>
      <c r="P522" s="14">
        <v>156526</v>
      </c>
      <c r="Q522" s="14">
        <v>156526</v>
      </c>
      <c r="R522" s="576">
        <v>10</v>
      </c>
      <c r="S522" s="391">
        <v>4</v>
      </c>
      <c r="T522" s="382">
        <v>0</v>
      </c>
      <c r="U522" s="382">
        <v>13</v>
      </c>
      <c r="V522" s="423">
        <v>0</v>
      </c>
      <c r="W522" s="1882">
        <v>2</v>
      </c>
      <c r="X522" s="382">
        <f t="shared" si="1102"/>
        <v>11</v>
      </c>
      <c r="Y522" s="423">
        <v>0</v>
      </c>
      <c r="Z522" s="1882">
        <v>3</v>
      </c>
      <c r="AA522" s="382">
        <f t="shared" si="1188"/>
        <v>8</v>
      </c>
      <c r="AB522" s="423">
        <v>0</v>
      </c>
      <c r="AC522" s="1882">
        <v>4</v>
      </c>
      <c r="AD522" s="569">
        <v>1.875</v>
      </c>
      <c r="AE522" s="569">
        <v>1.875</v>
      </c>
      <c r="AF522" s="382">
        <f t="shared" si="1146"/>
        <v>0</v>
      </c>
      <c r="AG522" s="382">
        <f t="shared" si="1147"/>
        <v>0.875</v>
      </c>
      <c r="AH522" s="382">
        <f t="shared" si="1148"/>
        <v>2.75</v>
      </c>
      <c r="AI522" s="382">
        <f t="shared" si="1149"/>
        <v>3.75</v>
      </c>
      <c r="AJ522" s="382">
        <f t="shared" si="1150"/>
        <v>40.5</v>
      </c>
      <c r="AK522" s="382">
        <f t="shared" si="1151"/>
        <v>45.75</v>
      </c>
      <c r="AL522" s="382">
        <f t="shared" si="1152"/>
        <v>23</v>
      </c>
      <c r="AM522" s="382">
        <f t="shared" si="1153"/>
        <v>47.625</v>
      </c>
      <c r="AN522" s="453">
        <f t="shared" si="1154"/>
        <v>52.375</v>
      </c>
      <c r="AO522" s="457">
        <f t="shared" si="1155"/>
        <v>0</v>
      </c>
      <c r="AP522" s="455">
        <f t="shared" si="1156"/>
        <v>1</v>
      </c>
      <c r="AQ522" s="383">
        <f t="shared" si="1157"/>
        <v>2</v>
      </c>
      <c r="AR522" s="383">
        <f t="shared" si="1158"/>
        <v>2</v>
      </c>
      <c r="AS522" s="383">
        <f t="shared" si="1159"/>
        <v>39</v>
      </c>
      <c r="AT522" s="383">
        <f t="shared" si="1160"/>
        <v>7</v>
      </c>
      <c r="AU522" s="383">
        <f t="shared" si="1161"/>
        <v>21</v>
      </c>
      <c r="AV522" s="383">
        <f t="shared" si="1162"/>
        <v>27</v>
      </c>
      <c r="AW522" s="383">
        <f t="shared" si="1163"/>
        <v>28</v>
      </c>
      <c r="AX522" s="383">
        <f t="shared" si="1189"/>
        <v>13</v>
      </c>
      <c r="AY522" s="383">
        <v>0</v>
      </c>
      <c r="AZ522" s="383">
        <f t="shared" si="1101"/>
        <v>0</v>
      </c>
      <c r="BA522" s="382">
        <f t="shared" si="1190"/>
        <v>4</v>
      </c>
      <c r="BB522" s="423">
        <v>0</v>
      </c>
      <c r="BC522" s="506">
        <f t="shared" si="1183"/>
        <v>2</v>
      </c>
      <c r="BD522" s="382">
        <f t="shared" si="1184"/>
        <v>3</v>
      </c>
      <c r="BE522" s="453">
        <f t="shared" si="1185"/>
        <v>4</v>
      </c>
      <c r="BF522" s="382">
        <f t="shared" si="1191"/>
        <v>0</v>
      </c>
      <c r="BG522" s="1882">
        <v>2</v>
      </c>
      <c r="BH522" s="1882">
        <v>2</v>
      </c>
      <c r="BI522" s="1882">
        <v>0</v>
      </c>
      <c r="BJ522" s="1882">
        <v>0</v>
      </c>
      <c r="BK522" s="1882">
        <v>1</v>
      </c>
      <c r="BL522" s="1882">
        <v>2</v>
      </c>
      <c r="BM522" s="1882">
        <v>2</v>
      </c>
      <c r="BN522" s="1882">
        <v>44</v>
      </c>
      <c r="BO522" s="1882">
        <v>2</v>
      </c>
      <c r="BP522" s="1882">
        <v>24</v>
      </c>
      <c r="BQ522" s="1882">
        <v>27</v>
      </c>
      <c r="BR522" s="1882">
        <v>29</v>
      </c>
      <c r="BS522" s="1882">
        <v>31</v>
      </c>
      <c r="BT522" s="13"/>
      <c r="BU522" s="384">
        <f t="shared" si="1192"/>
        <v>4.333333333333333</v>
      </c>
      <c r="BV522" s="385">
        <f t="shared" si="1193"/>
        <v>3.6666666666666665</v>
      </c>
      <c r="BW522" s="386">
        <f t="shared" si="1194"/>
        <v>3</v>
      </c>
      <c r="BX522" s="3"/>
      <c r="BY522" s="387">
        <f t="shared" si="1186"/>
        <v>13</v>
      </c>
      <c r="BZ522" s="382">
        <f t="shared" si="1195"/>
        <v>11</v>
      </c>
      <c r="CA522" s="382">
        <f t="shared" si="1196"/>
        <v>8</v>
      </c>
      <c r="CB522" s="382">
        <f t="shared" si="1197"/>
        <v>4</v>
      </c>
      <c r="CC522" s="382">
        <f t="shared" si="1164"/>
        <v>2</v>
      </c>
      <c r="CD522" s="382">
        <f t="shared" si="1165"/>
        <v>0</v>
      </c>
      <c r="CE522" s="382">
        <f t="shared" si="1166"/>
        <v>1</v>
      </c>
      <c r="CF522" s="382">
        <f t="shared" si="1167"/>
        <v>3</v>
      </c>
      <c r="CG522" s="382">
        <f t="shared" si="1168"/>
        <v>4</v>
      </c>
      <c r="CH522" s="382">
        <f t="shared" si="1169"/>
        <v>41</v>
      </c>
      <c r="CI522" s="382">
        <f t="shared" si="1170"/>
        <v>46</v>
      </c>
      <c r="CJ522" s="382">
        <f t="shared" si="1171"/>
        <v>23</v>
      </c>
      <c r="CK522" s="388">
        <f t="shared" si="1172"/>
        <v>48</v>
      </c>
      <c r="CL522" s="3"/>
      <c r="CM522" s="384">
        <f t="shared" si="1187"/>
        <v>0</v>
      </c>
      <c r="CN522" s="385">
        <f t="shared" si="1198"/>
        <v>0</v>
      </c>
      <c r="CO522" s="385">
        <f t="shared" si="1173"/>
        <v>0</v>
      </c>
      <c r="CP522" s="385">
        <f t="shared" si="1174"/>
        <v>0</v>
      </c>
      <c r="CQ522" s="385">
        <f t="shared" si="1175"/>
        <v>0</v>
      </c>
      <c r="CR522" s="385">
        <f t="shared" si="1176"/>
        <v>1</v>
      </c>
      <c r="CS522" s="385">
        <f t="shared" si="1177"/>
        <v>2</v>
      </c>
      <c r="CT522" s="385">
        <f t="shared" si="1178"/>
        <v>2</v>
      </c>
      <c r="CU522" s="385">
        <f t="shared" si="1179"/>
        <v>39</v>
      </c>
      <c r="CV522" s="385">
        <f t="shared" si="1180"/>
        <v>7</v>
      </c>
      <c r="CW522" s="385">
        <f t="shared" si="1181"/>
        <v>21</v>
      </c>
      <c r="CX522" s="386">
        <f t="shared" si="1182"/>
        <v>27</v>
      </c>
      <c r="CY522" s="3"/>
      <c r="CZ522" s="586">
        <v>89</v>
      </c>
      <c r="DA522" s="582">
        <v>43</v>
      </c>
      <c r="DB522" s="391">
        <v>14</v>
      </c>
      <c r="DC522" s="576">
        <v>10</v>
      </c>
      <c r="DD522" s="389">
        <v>0</v>
      </c>
      <c r="DE522" s="390">
        <v>0</v>
      </c>
      <c r="DF522" s="390">
        <v>4</v>
      </c>
      <c r="DG522" s="390">
        <v>0</v>
      </c>
      <c r="DH522" s="390">
        <f t="shared" si="1199"/>
        <v>0</v>
      </c>
      <c r="DI522" s="390"/>
      <c r="DJ522" s="390"/>
      <c r="DK522" s="390"/>
      <c r="DL522" s="390"/>
      <c r="DM522" s="390"/>
      <c r="DN522" s="390"/>
      <c r="DO522" s="390"/>
      <c r="DP522" s="391">
        <f t="shared" si="1200"/>
        <v>4</v>
      </c>
      <c r="DQ522" s="376"/>
      <c r="DR522" s="376"/>
      <c r="DS522" s="385">
        <v>4</v>
      </c>
      <c r="DT522" s="385">
        <v>2</v>
      </c>
      <c r="DU522" s="385">
        <v>855</v>
      </c>
      <c r="DV522" s="385" t="s">
        <v>2620</v>
      </c>
      <c r="DW522" s="385">
        <v>72</v>
      </c>
      <c r="DX522" s="385" t="s">
        <v>2714</v>
      </c>
      <c r="DY522" s="385">
        <v>0</v>
      </c>
      <c r="DZ522" s="14">
        <v>156526</v>
      </c>
      <c r="EA522" s="426"/>
      <c r="EB522" s="398">
        <v>18</v>
      </c>
      <c r="EC522" s="398" t="s">
        <v>1369</v>
      </c>
      <c r="ED522" s="398" t="s">
        <v>1370</v>
      </c>
      <c r="EF522" s="601">
        <f t="shared" si="1201"/>
        <v>195</v>
      </c>
      <c r="EG522" s="597">
        <f t="shared" ref="EG522:EG585" si="1202">BC522</f>
        <v>2</v>
      </c>
      <c r="EI522" s="605">
        <f t="shared" si="1131"/>
        <v>13</v>
      </c>
    </row>
    <row r="523" spans="1:139" s="372" customFormat="1" ht="16.149999999999999" hidden="1" customHeight="1">
      <c r="A523" s="573" t="s">
        <v>45</v>
      </c>
      <c r="B523" s="531" t="s">
        <v>933</v>
      </c>
      <c r="C523" s="532" t="s">
        <v>1318</v>
      </c>
      <c r="D523" s="533" t="s">
        <v>46</v>
      </c>
      <c r="E523" s="393" t="s">
        <v>659</v>
      </c>
      <c r="F523" s="393" t="s">
        <v>657</v>
      </c>
      <c r="G523" s="395">
        <v>91</v>
      </c>
      <c r="H523" s="393" t="s">
        <v>55</v>
      </c>
      <c r="I523" s="393" t="s">
        <v>917</v>
      </c>
      <c r="J523" s="393" t="s">
        <v>131</v>
      </c>
      <c r="K523" s="393" t="s">
        <v>2147</v>
      </c>
      <c r="L523" s="393" t="s">
        <v>2130</v>
      </c>
      <c r="M523" s="396"/>
      <c r="N523" s="392">
        <v>42450</v>
      </c>
      <c r="O523" s="408">
        <v>3</v>
      </c>
      <c r="P523" s="14">
        <v>156229</v>
      </c>
      <c r="Q523" s="14">
        <v>156229</v>
      </c>
      <c r="R523" s="576">
        <v>46</v>
      </c>
      <c r="S523" s="391">
        <v>13</v>
      </c>
      <c r="T523" s="382">
        <v>0</v>
      </c>
      <c r="U523" s="382">
        <v>19</v>
      </c>
      <c r="V523" s="423">
        <v>0</v>
      </c>
      <c r="W523" s="1882">
        <v>5</v>
      </c>
      <c r="X523" s="382">
        <f t="shared" si="1102"/>
        <v>14</v>
      </c>
      <c r="Y523" s="423">
        <v>0</v>
      </c>
      <c r="Z523" s="1882">
        <v>6</v>
      </c>
      <c r="AA523" s="382">
        <f t="shared" si="1188"/>
        <v>8</v>
      </c>
      <c r="AB523" s="423">
        <v>0</v>
      </c>
      <c r="AC523" s="1882">
        <v>3</v>
      </c>
      <c r="AD523" s="569">
        <v>1.875</v>
      </c>
      <c r="AE523" s="569">
        <v>1.875</v>
      </c>
      <c r="AF523" s="382">
        <f t="shared" si="1146"/>
        <v>1</v>
      </c>
      <c r="AG523" s="382">
        <f t="shared" si="1147"/>
        <v>2.625</v>
      </c>
      <c r="AH523" s="382">
        <f t="shared" si="1148"/>
        <v>6.5</v>
      </c>
      <c r="AI523" s="382">
        <f t="shared" si="1149"/>
        <v>8.375</v>
      </c>
      <c r="AJ523" s="382">
        <f t="shared" si="1150"/>
        <v>9.375</v>
      </c>
      <c r="AK523" s="382">
        <f t="shared" si="1151"/>
        <v>9.375</v>
      </c>
      <c r="AL523" s="382">
        <f t="shared" si="1152"/>
        <v>10.25</v>
      </c>
      <c r="AM523" s="382">
        <f t="shared" si="1153"/>
        <v>11.25</v>
      </c>
      <c r="AN523" s="453">
        <f t="shared" si="1154"/>
        <v>11.25</v>
      </c>
      <c r="AO523" s="457">
        <f t="shared" si="1155"/>
        <v>0</v>
      </c>
      <c r="AP523" s="455">
        <f t="shared" si="1156"/>
        <v>0</v>
      </c>
      <c r="AQ523" s="383">
        <f t="shared" si="1157"/>
        <v>3</v>
      </c>
      <c r="AR523" s="383">
        <f t="shared" si="1158"/>
        <v>4</v>
      </c>
      <c r="AS523" s="383">
        <f t="shared" si="1159"/>
        <v>5</v>
      </c>
      <c r="AT523" s="383">
        <f t="shared" si="1160"/>
        <v>5</v>
      </c>
      <c r="AU523" s="383">
        <f t="shared" si="1161"/>
        <v>6</v>
      </c>
      <c r="AV523" s="383">
        <f t="shared" si="1162"/>
        <v>6</v>
      </c>
      <c r="AW523" s="383">
        <f t="shared" si="1163"/>
        <v>6</v>
      </c>
      <c r="AX523" s="383">
        <f t="shared" si="1189"/>
        <v>23</v>
      </c>
      <c r="AY523" s="383">
        <v>0</v>
      </c>
      <c r="AZ523" s="383">
        <f t="shared" si="1101"/>
        <v>0</v>
      </c>
      <c r="BA523" s="382">
        <f t="shared" si="1190"/>
        <v>5</v>
      </c>
      <c r="BB523" s="423">
        <v>4</v>
      </c>
      <c r="BC523" s="506">
        <f t="shared" si="1183"/>
        <v>5</v>
      </c>
      <c r="BD523" s="382">
        <f t="shared" si="1184"/>
        <v>6</v>
      </c>
      <c r="BE523" s="453">
        <f t="shared" si="1185"/>
        <v>3</v>
      </c>
      <c r="BF523" s="382">
        <f t="shared" si="1191"/>
        <v>0</v>
      </c>
      <c r="BG523" s="1882">
        <v>2</v>
      </c>
      <c r="BH523" s="1882">
        <v>2</v>
      </c>
      <c r="BI523" s="1882">
        <v>1</v>
      </c>
      <c r="BJ523" s="1882">
        <v>0</v>
      </c>
      <c r="BK523" s="1882">
        <v>3</v>
      </c>
      <c r="BL523" s="1882">
        <v>4</v>
      </c>
      <c r="BM523" s="1882">
        <v>5</v>
      </c>
      <c r="BN523" s="1882">
        <v>5</v>
      </c>
      <c r="BO523" s="1882">
        <v>5</v>
      </c>
      <c r="BP523" s="1882">
        <v>6</v>
      </c>
      <c r="BQ523" s="1882">
        <v>6</v>
      </c>
      <c r="BR523" s="1882">
        <v>6</v>
      </c>
      <c r="BS523" s="1882">
        <v>6</v>
      </c>
      <c r="BT523" s="13"/>
      <c r="BU523" s="384">
        <f t="shared" si="1192"/>
        <v>4.0714285714285712</v>
      </c>
      <c r="BV523" s="385">
        <f t="shared" si="1193"/>
        <v>3.8181818181818183</v>
      </c>
      <c r="BW523" s="386">
        <f t="shared" si="1194"/>
        <v>3.4285714285714284</v>
      </c>
      <c r="BX523" s="3"/>
      <c r="BY523" s="387">
        <f t="shared" si="1186"/>
        <v>19</v>
      </c>
      <c r="BZ523" s="382">
        <f t="shared" si="1195"/>
        <v>14</v>
      </c>
      <c r="CA523" s="382">
        <f t="shared" si="1196"/>
        <v>8</v>
      </c>
      <c r="CB523" s="382">
        <f t="shared" si="1197"/>
        <v>5</v>
      </c>
      <c r="CC523" s="382">
        <f t="shared" si="1164"/>
        <v>7</v>
      </c>
      <c r="CD523" s="382">
        <f t="shared" si="1165"/>
        <v>5</v>
      </c>
      <c r="CE523" s="382">
        <f t="shared" si="1166"/>
        <v>4</v>
      </c>
      <c r="CF523" s="382">
        <f t="shared" si="1167"/>
        <v>7</v>
      </c>
      <c r="CG523" s="382">
        <f t="shared" si="1168"/>
        <v>8</v>
      </c>
      <c r="CH523" s="382">
        <f t="shared" si="1169"/>
        <v>9</v>
      </c>
      <c r="CI523" s="382">
        <f t="shared" si="1170"/>
        <v>9</v>
      </c>
      <c r="CJ523" s="382">
        <f t="shared" si="1171"/>
        <v>10</v>
      </c>
      <c r="CK523" s="388">
        <f t="shared" si="1172"/>
        <v>11</v>
      </c>
      <c r="CL523" s="3"/>
      <c r="CM523" s="384">
        <f t="shared" si="1187"/>
        <v>0</v>
      </c>
      <c r="CN523" s="385">
        <f t="shared" si="1198"/>
        <v>0</v>
      </c>
      <c r="CO523" s="385">
        <f t="shared" si="1173"/>
        <v>0</v>
      </c>
      <c r="CP523" s="385">
        <f t="shared" si="1174"/>
        <v>4</v>
      </c>
      <c r="CQ523" s="385">
        <f t="shared" si="1175"/>
        <v>0</v>
      </c>
      <c r="CR523" s="385">
        <f t="shared" si="1176"/>
        <v>0</v>
      </c>
      <c r="CS523" s="385">
        <f t="shared" si="1177"/>
        <v>3</v>
      </c>
      <c r="CT523" s="385">
        <f t="shared" si="1178"/>
        <v>4</v>
      </c>
      <c r="CU523" s="385">
        <f t="shared" si="1179"/>
        <v>5</v>
      </c>
      <c r="CV523" s="385">
        <f t="shared" si="1180"/>
        <v>5</v>
      </c>
      <c r="CW523" s="385">
        <f t="shared" si="1181"/>
        <v>6</v>
      </c>
      <c r="CX523" s="386">
        <f t="shared" si="1182"/>
        <v>6</v>
      </c>
      <c r="CY523" s="3"/>
      <c r="CZ523" s="586">
        <v>139</v>
      </c>
      <c r="DA523" s="582">
        <v>105</v>
      </c>
      <c r="DB523" s="391">
        <v>83</v>
      </c>
      <c r="DC523" s="576">
        <v>46</v>
      </c>
      <c r="DD523" s="389">
        <v>1</v>
      </c>
      <c r="DE523" s="390">
        <v>4</v>
      </c>
      <c r="DF523" s="390">
        <v>4</v>
      </c>
      <c r="DG523" s="390">
        <v>4</v>
      </c>
      <c r="DH523" s="390">
        <f t="shared" si="1199"/>
        <v>0</v>
      </c>
      <c r="DI523" s="390"/>
      <c r="DJ523" s="390"/>
      <c r="DK523" s="390"/>
      <c r="DL523" s="390"/>
      <c r="DM523" s="390"/>
      <c r="DN523" s="390"/>
      <c r="DO523" s="390"/>
      <c r="DP523" s="391">
        <f t="shared" si="1200"/>
        <v>13</v>
      </c>
      <c r="DQ523" s="376"/>
      <c r="DR523" s="376"/>
      <c r="DS523" s="385">
        <v>3</v>
      </c>
      <c r="DT523" s="385">
        <v>2</v>
      </c>
      <c r="DU523" s="385">
        <v>862</v>
      </c>
      <c r="DV523" s="385" t="s">
        <v>2620</v>
      </c>
      <c r="DW523" s="385">
        <v>71</v>
      </c>
      <c r="DX523" s="385" t="s">
        <v>2713</v>
      </c>
      <c r="DY523" s="385">
        <v>0</v>
      </c>
      <c r="DZ523" s="14">
        <v>156229</v>
      </c>
      <c r="EA523" s="426"/>
      <c r="EB523" s="398">
        <v>17</v>
      </c>
      <c r="EC523" s="398" t="s">
        <v>1371</v>
      </c>
      <c r="ED523" s="398" t="s">
        <v>1370</v>
      </c>
      <c r="EF523" s="601">
        <f t="shared" si="1201"/>
        <v>114</v>
      </c>
      <c r="EG523" s="597">
        <f t="shared" si="1202"/>
        <v>5</v>
      </c>
      <c r="EI523" s="605">
        <f t="shared" si="1131"/>
        <v>23</v>
      </c>
    </row>
    <row r="524" spans="1:139" s="372" customFormat="1" ht="16.149999999999999" hidden="1" customHeight="1">
      <c r="A524" s="573" t="s">
        <v>1246</v>
      </c>
      <c r="B524" s="531" t="s">
        <v>934</v>
      </c>
      <c r="C524" s="532" t="s">
        <v>1311</v>
      </c>
      <c r="D524" s="533" t="s">
        <v>51</v>
      </c>
      <c r="E524" s="393" t="s">
        <v>476</v>
      </c>
      <c r="F524" s="393" t="s">
        <v>935</v>
      </c>
      <c r="G524" s="395">
        <v>94</v>
      </c>
      <c r="H524" s="393" t="s">
        <v>55</v>
      </c>
      <c r="I524" s="393" t="s">
        <v>914</v>
      </c>
      <c r="J524" s="393" t="s">
        <v>131</v>
      </c>
      <c r="K524" s="393" t="s">
        <v>2147</v>
      </c>
      <c r="L524" s="393" t="s">
        <v>2130</v>
      </c>
      <c r="M524" s="396"/>
      <c r="N524" s="392"/>
      <c r="O524" s="408">
        <v>3</v>
      </c>
      <c r="P524" s="14">
        <v>169229</v>
      </c>
      <c r="Q524" s="14">
        <v>169229</v>
      </c>
      <c r="R524" s="576">
        <v>0</v>
      </c>
      <c r="S524" s="391">
        <v>0</v>
      </c>
      <c r="T524" s="382">
        <v>0</v>
      </c>
      <c r="U524" s="382">
        <v>14</v>
      </c>
      <c r="V524" s="423">
        <v>0</v>
      </c>
      <c r="W524" s="1882">
        <v>4</v>
      </c>
      <c r="X524" s="382">
        <f t="shared" si="1102"/>
        <v>10</v>
      </c>
      <c r="Y524" s="423">
        <v>0</v>
      </c>
      <c r="Z524" s="1882">
        <v>3</v>
      </c>
      <c r="AA524" s="382">
        <f t="shared" si="1188"/>
        <v>7</v>
      </c>
      <c r="AB524" s="423">
        <v>0</v>
      </c>
      <c r="AC524" s="1882">
        <v>3</v>
      </c>
      <c r="AD524" s="569">
        <v>1.875</v>
      </c>
      <c r="AE524" s="569">
        <v>1.875</v>
      </c>
      <c r="AF524" s="382">
        <f t="shared" si="1146"/>
        <v>1</v>
      </c>
      <c r="AG524" s="382">
        <f t="shared" si="1147"/>
        <v>0.875</v>
      </c>
      <c r="AH524" s="382">
        <f t="shared" si="1148"/>
        <v>1.875</v>
      </c>
      <c r="AI524" s="382">
        <f t="shared" si="1149"/>
        <v>1.875</v>
      </c>
      <c r="AJ524" s="382">
        <f t="shared" si="1150"/>
        <v>1.875</v>
      </c>
      <c r="AK524" s="382">
        <f t="shared" si="1151"/>
        <v>1.875</v>
      </c>
      <c r="AL524" s="382">
        <f t="shared" si="1152"/>
        <v>3.625</v>
      </c>
      <c r="AM524" s="382">
        <f t="shared" si="1153"/>
        <v>5.625</v>
      </c>
      <c r="AN524" s="453">
        <f t="shared" si="1154"/>
        <v>5.625</v>
      </c>
      <c r="AO524" s="457">
        <f t="shared" si="1155"/>
        <v>0</v>
      </c>
      <c r="AP524" s="455">
        <f t="shared" si="1156"/>
        <v>1</v>
      </c>
      <c r="AQ524" s="383">
        <f t="shared" si="1157"/>
        <v>1</v>
      </c>
      <c r="AR524" s="383">
        <f t="shared" si="1158"/>
        <v>1</v>
      </c>
      <c r="AS524" s="383">
        <f t="shared" si="1159"/>
        <v>1</v>
      </c>
      <c r="AT524" s="383">
        <f t="shared" si="1160"/>
        <v>1</v>
      </c>
      <c r="AU524" s="383">
        <f t="shared" si="1161"/>
        <v>3</v>
      </c>
      <c r="AV524" s="383">
        <f t="shared" si="1162"/>
        <v>3</v>
      </c>
      <c r="AW524" s="383">
        <f t="shared" si="1163"/>
        <v>3</v>
      </c>
      <c r="AX524" s="383">
        <f t="shared" si="1189"/>
        <v>14</v>
      </c>
      <c r="AY524" s="383">
        <v>0</v>
      </c>
      <c r="AZ524" s="383">
        <f t="shared" ref="AZ524:AZ587" si="1203">AO524-AY524</f>
        <v>0</v>
      </c>
      <c r="BA524" s="382">
        <f t="shared" si="1190"/>
        <v>4</v>
      </c>
      <c r="BB524" s="423">
        <v>0</v>
      </c>
      <c r="BC524" s="506">
        <f t="shared" si="1183"/>
        <v>4</v>
      </c>
      <c r="BD524" s="382">
        <f t="shared" si="1184"/>
        <v>3</v>
      </c>
      <c r="BE524" s="453">
        <f t="shared" si="1185"/>
        <v>3</v>
      </c>
      <c r="BF524" s="382">
        <f t="shared" si="1191"/>
        <v>0</v>
      </c>
      <c r="BG524" s="1882">
        <v>1</v>
      </c>
      <c r="BH524" s="1882">
        <v>2</v>
      </c>
      <c r="BI524" s="1882">
        <v>1</v>
      </c>
      <c r="BJ524" s="1882">
        <v>0</v>
      </c>
      <c r="BK524" s="1882">
        <v>1</v>
      </c>
      <c r="BL524" s="1882">
        <v>1</v>
      </c>
      <c r="BM524" s="1882">
        <v>1</v>
      </c>
      <c r="BN524" s="1882">
        <v>1</v>
      </c>
      <c r="BO524" s="1882">
        <v>1</v>
      </c>
      <c r="BP524" s="1882">
        <v>3</v>
      </c>
      <c r="BQ524" s="1882">
        <v>3</v>
      </c>
      <c r="BR524" s="1882">
        <v>3</v>
      </c>
      <c r="BS524" s="1882">
        <v>3</v>
      </c>
      <c r="BT524" s="13"/>
      <c r="BU524" s="384">
        <f t="shared" si="1192"/>
        <v>4.2</v>
      </c>
      <c r="BV524" s="385">
        <f t="shared" si="1193"/>
        <v>4.2857142857142856</v>
      </c>
      <c r="BW524" s="386">
        <f t="shared" si="1194"/>
        <v>3.5</v>
      </c>
      <c r="BX524" s="3"/>
      <c r="BY524" s="387">
        <f t="shared" si="1186"/>
        <v>14</v>
      </c>
      <c r="BZ524" s="382">
        <f t="shared" si="1195"/>
        <v>10</v>
      </c>
      <c r="CA524" s="382">
        <f t="shared" si="1196"/>
        <v>7</v>
      </c>
      <c r="CB524" s="382">
        <f t="shared" si="1197"/>
        <v>4</v>
      </c>
      <c r="CC524" s="382">
        <f t="shared" si="1164"/>
        <v>3</v>
      </c>
      <c r="CD524" s="382">
        <f t="shared" si="1165"/>
        <v>1</v>
      </c>
      <c r="CE524" s="382">
        <f t="shared" si="1166"/>
        <v>1</v>
      </c>
      <c r="CF524" s="382">
        <f t="shared" si="1167"/>
        <v>2</v>
      </c>
      <c r="CG524" s="382">
        <f t="shared" si="1168"/>
        <v>2</v>
      </c>
      <c r="CH524" s="382">
        <f t="shared" si="1169"/>
        <v>2</v>
      </c>
      <c r="CI524" s="382">
        <f t="shared" si="1170"/>
        <v>2</v>
      </c>
      <c r="CJ524" s="382">
        <f t="shared" si="1171"/>
        <v>4</v>
      </c>
      <c r="CK524" s="388">
        <f t="shared" si="1172"/>
        <v>6</v>
      </c>
      <c r="CL524" s="3"/>
      <c r="CM524" s="384">
        <f t="shared" si="1187"/>
        <v>0</v>
      </c>
      <c r="CN524" s="385">
        <f t="shared" si="1198"/>
        <v>0</v>
      </c>
      <c r="CO524" s="385">
        <f t="shared" si="1173"/>
        <v>0</v>
      </c>
      <c r="CP524" s="385">
        <f t="shared" si="1174"/>
        <v>0</v>
      </c>
      <c r="CQ524" s="385">
        <f t="shared" si="1175"/>
        <v>0</v>
      </c>
      <c r="CR524" s="385">
        <f t="shared" si="1176"/>
        <v>1</v>
      </c>
      <c r="CS524" s="385">
        <f t="shared" si="1177"/>
        <v>1</v>
      </c>
      <c r="CT524" s="385">
        <f t="shared" si="1178"/>
        <v>1</v>
      </c>
      <c r="CU524" s="385">
        <f t="shared" si="1179"/>
        <v>1</v>
      </c>
      <c r="CV524" s="385">
        <f t="shared" si="1180"/>
        <v>1</v>
      </c>
      <c r="CW524" s="385">
        <f t="shared" si="1181"/>
        <v>3</v>
      </c>
      <c r="CX524" s="386">
        <f t="shared" si="1182"/>
        <v>3</v>
      </c>
      <c r="CY524" s="3"/>
      <c r="CZ524" s="586">
        <v>143</v>
      </c>
      <c r="DA524" s="582">
        <v>6</v>
      </c>
      <c r="DB524" s="391">
        <v>22</v>
      </c>
      <c r="DC524" s="576">
        <v>0</v>
      </c>
      <c r="DD524" s="389">
        <v>0</v>
      </c>
      <c r="DE524" s="390">
        <v>0</v>
      </c>
      <c r="DF524" s="390">
        <v>0</v>
      </c>
      <c r="DG524" s="390">
        <v>0</v>
      </c>
      <c r="DH524" s="390">
        <f t="shared" si="1199"/>
        <v>0</v>
      </c>
      <c r="DI524" s="390"/>
      <c r="DJ524" s="390"/>
      <c r="DK524" s="390"/>
      <c r="DL524" s="390"/>
      <c r="DM524" s="390"/>
      <c r="DN524" s="390"/>
      <c r="DO524" s="390"/>
      <c r="DP524" s="391">
        <f t="shared" si="1200"/>
        <v>0</v>
      </c>
      <c r="DQ524" s="376"/>
      <c r="DR524" s="376"/>
      <c r="DS524" s="385">
        <v>3</v>
      </c>
      <c r="DT524" s="385">
        <v>2</v>
      </c>
      <c r="DU524" s="385">
        <v>541</v>
      </c>
      <c r="DV524" s="385" t="s">
        <v>2620</v>
      </c>
      <c r="DW524" s="385">
        <v>71</v>
      </c>
      <c r="DX524" s="385" t="s">
        <v>2713</v>
      </c>
      <c r="DY524" s="385">
        <v>0</v>
      </c>
      <c r="DZ524" s="14">
        <v>169229</v>
      </c>
      <c r="EA524" s="426"/>
      <c r="EB524" s="398">
        <v>17</v>
      </c>
      <c r="EC524" s="398" t="s">
        <v>1369</v>
      </c>
      <c r="ED524" s="398" t="s">
        <v>1370</v>
      </c>
      <c r="EF524" s="601">
        <f t="shared" si="1201"/>
        <v>105</v>
      </c>
      <c r="EG524" s="597">
        <f t="shared" si="1202"/>
        <v>4</v>
      </c>
      <c r="EI524" s="605">
        <f t="shared" si="1131"/>
        <v>14</v>
      </c>
    </row>
    <row r="525" spans="1:139" s="372" customFormat="1" ht="16.149999999999999" hidden="1" customHeight="1">
      <c r="A525" s="573" t="s">
        <v>45</v>
      </c>
      <c r="B525" s="531" t="s">
        <v>936</v>
      </c>
      <c r="C525" s="532" t="s">
        <v>1317</v>
      </c>
      <c r="D525" s="533" t="s">
        <v>46</v>
      </c>
      <c r="E525" s="393" t="s">
        <v>937</v>
      </c>
      <c r="F525" s="393" t="s">
        <v>669</v>
      </c>
      <c r="G525" s="395">
        <v>95</v>
      </c>
      <c r="H525" s="393" t="s">
        <v>55</v>
      </c>
      <c r="I525" s="393" t="s">
        <v>917</v>
      </c>
      <c r="J525" s="393" t="s">
        <v>131</v>
      </c>
      <c r="K525" s="393" t="s">
        <v>2147</v>
      </c>
      <c r="L525" s="393" t="s">
        <v>2130</v>
      </c>
      <c r="M525" s="396"/>
      <c r="N525" s="392"/>
      <c r="O525" s="408">
        <v>3</v>
      </c>
      <c r="P525" s="14">
        <v>166150</v>
      </c>
      <c r="Q525" s="14">
        <v>166150</v>
      </c>
      <c r="R525" s="576">
        <v>63</v>
      </c>
      <c r="S525" s="391">
        <v>2</v>
      </c>
      <c r="T525" s="382">
        <v>0</v>
      </c>
      <c r="U525" s="382">
        <v>0</v>
      </c>
      <c r="V525" s="423">
        <v>0</v>
      </c>
      <c r="W525" s="1882">
        <v>0</v>
      </c>
      <c r="X525" s="382">
        <f t="shared" ref="X525:X588" si="1204">U525+V525-W525</f>
        <v>0</v>
      </c>
      <c r="Y525" s="423">
        <v>0</v>
      </c>
      <c r="Z525" s="1882">
        <v>0</v>
      </c>
      <c r="AA525" s="382">
        <f t="shared" si="1188"/>
        <v>0</v>
      </c>
      <c r="AB525" s="423">
        <v>0</v>
      </c>
      <c r="AC525" s="1882">
        <v>0</v>
      </c>
      <c r="AD525" s="569">
        <v>1.875</v>
      </c>
      <c r="AE525" s="569">
        <v>1.875</v>
      </c>
      <c r="AF525" s="382">
        <f t="shared" si="1146"/>
        <v>0</v>
      </c>
      <c r="AG525" s="382">
        <f t="shared" si="1147"/>
        <v>0</v>
      </c>
      <c r="AH525" s="382">
        <f t="shared" si="1148"/>
        <v>0</v>
      </c>
      <c r="AI525" s="382">
        <f t="shared" si="1149"/>
        <v>0</v>
      </c>
      <c r="AJ525" s="382">
        <f t="shared" si="1150"/>
        <v>0.875</v>
      </c>
      <c r="AK525" s="382">
        <f t="shared" si="1151"/>
        <v>1</v>
      </c>
      <c r="AL525" s="382">
        <f t="shared" si="1152"/>
        <v>0.875</v>
      </c>
      <c r="AM525" s="382">
        <f t="shared" si="1153"/>
        <v>1</v>
      </c>
      <c r="AN525" s="453">
        <f t="shared" si="1154"/>
        <v>0</v>
      </c>
      <c r="AO525" s="457">
        <f t="shared" si="1155"/>
        <v>0</v>
      </c>
      <c r="AP525" s="455">
        <f t="shared" si="1156"/>
        <v>0</v>
      </c>
      <c r="AQ525" s="383">
        <f t="shared" si="1157"/>
        <v>0</v>
      </c>
      <c r="AR525" s="383">
        <f t="shared" si="1158"/>
        <v>0</v>
      </c>
      <c r="AS525" s="383">
        <f t="shared" si="1159"/>
        <v>1</v>
      </c>
      <c r="AT525" s="383">
        <f t="shared" si="1160"/>
        <v>0</v>
      </c>
      <c r="AU525" s="383">
        <f t="shared" si="1161"/>
        <v>1</v>
      </c>
      <c r="AV525" s="383">
        <f t="shared" si="1162"/>
        <v>0</v>
      </c>
      <c r="AW525" s="383">
        <f t="shared" si="1163"/>
        <v>0</v>
      </c>
      <c r="AX525" s="383">
        <f t="shared" si="1189"/>
        <v>0</v>
      </c>
      <c r="AY525" s="383">
        <v>0</v>
      </c>
      <c r="AZ525" s="383">
        <f t="shared" si="1203"/>
        <v>0</v>
      </c>
      <c r="BA525" s="382">
        <f t="shared" si="1190"/>
        <v>0</v>
      </c>
      <c r="BB525" s="423">
        <v>0</v>
      </c>
      <c r="BC525" s="506">
        <f t="shared" si="1183"/>
        <v>0</v>
      </c>
      <c r="BD525" s="382">
        <f t="shared" si="1184"/>
        <v>0</v>
      </c>
      <c r="BE525" s="453">
        <f t="shared" si="1185"/>
        <v>0</v>
      </c>
      <c r="BF525" s="382">
        <f t="shared" si="1191"/>
        <v>0</v>
      </c>
      <c r="BG525" s="1882">
        <v>0</v>
      </c>
      <c r="BH525" s="1882">
        <v>0</v>
      </c>
      <c r="BI525" s="1882">
        <v>0</v>
      </c>
      <c r="BJ525" s="1882">
        <v>0</v>
      </c>
      <c r="BK525" s="1882">
        <v>0</v>
      </c>
      <c r="BL525" s="1882">
        <v>0</v>
      </c>
      <c r="BM525" s="1882">
        <v>0</v>
      </c>
      <c r="BN525" s="1882">
        <v>1</v>
      </c>
      <c r="BO525" s="1882">
        <v>0</v>
      </c>
      <c r="BP525" s="1882">
        <v>1</v>
      </c>
      <c r="BQ525" s="1882">
        <v>0</v>
      </c>
      <c r="BR525" s="1882">
        <v>0</v>
      </c>
      <c r="BS525" s="1882">
        <v>0</v>
      </c>
      <c r="BT525" s="13"/>
      <c r="BU525" s="384">
        <f t="shared" si="1192"/>
        <v>0</v>
      </c>
      <c r="BV525" s="385">
        <f t="shared" si="1193"/>
        <v>0</v>
      </c>
      <c r="BW525" s="386">
        <f t="shared" si="1194"/>
        <v>0</v>
      </c>
      <c r="BX525" s="3"/>
      <c r="BY525" s="387">
        <f t="shared" si="1186"/>
        <v>0</v>
      </c>
      <c r="BZ525" s="382">
        <f t="shared" si="1195"/>
        <v>0</v>
      </c>
      <c r="CA525" s="382">
        <f t="shared" si="1196"/>
        <v>0</v>
      </c>
      <c r="CB525" s="382">
        <f t="shared" si="1197"/>
        <v>0</v>
      </c>
      <c r="CC525" s="382">
        <f t="shared" si="1164"/>
        <v>0</v>
      </c>
      <c r="CD525" s="382">
        <f t="shared" si="1165"/>
        <v>0</v>
      </c>
      <c r="CE525" s="382">
        <f t="shared" si="1166"/>
        <v>0</v>
      </c>
      <c r="CF525" s="382">
        <f t="shared" si="1167"/>
        <v>0</v>
      </c>
      <c r="CG525" s="382">
        <f t="shared" si="1168"/>
        <v>0</v>
      </c>
      <c r="CH525" s="382">
        <f t="shared" si="1169"/>
        <v>1</v>
      </c>
      <c r="CI525" s="382">
        <f t="shared" si="1170"/>
        <v>1</v>
      </c>
      <c r="CJ525" s="382">
        <f t="shared" si="1171"/>
        <v>1</v>
      </c>
      <c r="CK525" s="388">
        <f t="shared" si="1172"/>
        <v>1</v>
      </c>
      <c r="CL525" s="3"/>
      <c r="CM525" s="384">
        <f t="shared" si="1187"/>
        <v>0</v>
      </c>
      <c r="CN525" s="385">
        <f t="shared" si="1198"/>
        <v>0</v>
      </c>
      <c r="CO525" s="385">
        <f t="shared" si="1173"/>
        <v>0</v>
      </c>
      <c r="CP525" s="385">
        <f t="shared" si="1174"/>
        <v>0</v>
      </c>
      <c r="CQ525" s="385">
        <f t="shared" si="1175"/>
        <v>0</v>
      </c>
      <c r="CR525" s="385">
        <f t="shared" si="1176"/>
        <v>0</v>
      </c>
      <c r="CS525" s="385">
        <f t="shared" si="1177"/>
        <v>0</v>
      </c>
      <c r="CT525" s="385">
        <f t="shared" si="1178"/>
        <v>0</v>
      </c>
      <c r="CU525" s="385">
        <f t="shared" si="1179"/>
        <v>1</v>
      </c>
      <c r="CV525" s="385">
        <f t="shared" si="1180"/>
        <v>0</v>
      </c>
      <c r="CW525" s="385">
        <f t="shared" si="1181"/>
        <v>1</v>
      </c>
      <c r="CX525" s="386">
        <f t="shared" si="1182"/>
        <v>0</v>
      </c>
      <c r="CY525" s="3"/>
      <c r="CZ525" s="586">
        <v>268</v>
      </c>
      <c r="DA525" s="582">
        <v>284</v>
      </c>
      <c r="DB525" s="391">
        <v>294</v>
      </c>
      <c r="DC525" s="576">
        <v>63</v>
      </c>
      <c r="DD525" s="389">
        <v>0</v>
      </c>
      <c r="DE525" s="390">
        <v>0</v>
      </c>
      <c r="DF525" s="390">
        <v>0</v>
      </c>
      <c r="DG525" s="390">
        <v>2</v>
      </c>
      <c r="DH525" s="390">
        <f t="shared" si="1199"/>
        <v>0</v>
      </c>
      <c r="DI525" s="390"/>
      <c r="DJ525" s="390"/>
      <c r="DK525" s="390"/>
      <c r="DL525" s="390"/>
      <c r="DM525" s="390"/>
      <c r="DN525" s="390"/>
      <c r="DO525" s="390"/>
      <c r="DP525" s="391">
        <f t="shared" si="1200"/>
        <v>2</v>
      </c>
      <c r="DQ525" s="376"/>
      <c r="DR525" s="376"/>
      <c r="DS525" s="385">
        <v>3</v>
      </c>
      <c r="DT525" s="385">
        <v>2</v>
      </c>
      <c r="DU525" s="385">
        <v>883</v>
      </c>
      <c r="DV525" s="385" t="s">
        <v>2620</v>
      </c>
      <c r="DW525" s="385">
        <v>71</v>
      </c>
      <c r="DX525" s="385" t="s">
        <v>2713</v>
      </c>
      <c r="DY525" s="385">
        <v>0</v>
      </c>
      <c r="DZ525" s="14">
        <v>166150</v>
      </c>
      <c r="EA525" s="426"/>
      <c r="EB525" s="398">
        <v>18</v>
      </c>
      <c r="EC525" s="398" t="s">
        <v>1371</v>
      </c>
      <c r="ED525" s="398" t="s">
        <v>1370</v>
      </c>
      <c r="EF525" s="601" t="str">
        <f t="shared" si="1201"/>
        <v>ok</v>
      </c>
      <c r="EG525" s="597">
        <f t="shared" si="1202"/>
        <v>0</v>
      </c>
      <c r="EI525" s="605">
        <f t="shared" si="1131"/>
        <v>0</v>
      </c>
    </row>
    <row r="526" spans="1:139" s="372" customFormat="1" ht="16.149999999999999" hidden="1" customHeight="1">
      <c r="A526" s="573" t="s">
        <v>45</v>
      </c>
      <c r="B526" s="407" t="s">
        <v>939</v>
      </c>
      <c r="C526" s="530" t="s">
        <v>939</v>
      </c>
      <c r="D526" s="393" t="s">
        <v>46</v>
      </c>
      <c r="E526" s="393" t="s">
        <v>940</v>
      </c>
      <c r="F526" s="393" t="s">
        <v>941</v>
      </c>
      <c r="G526" s="395">
        <v>97</v>
      </c>
      <c r="H526" s="393" t="s">
        <v>86</v>
      </c>
      <c r="I526" s="393" t="s">
        <v>914</v>
      </c>
      <c r="J526" s="393" t="s">
        <v>131</v>
      </c>
      <c r="K526" s="393" t="s">
        <v>2146</v>
      </c>
      <c r="L526" s="393" t="s">
        <v>2130</v>
      </c>
      <c r="M526" s="396"/>
      <c r="N526" s="392">
        <v>43971</v>
      </c>
      <c r="O526" s="408">
        <v>3</v>
      </c>
      <c r="P526" s="14">
        <v>141375</v>
      </c>
      <c r="Q526" s="14">
        <v>141375</v>
      </c>
      <c r="R526" s="576">
        <v>96</v>
      </c>
      <c r="S526" s="391">
        <v>9</v>
      </c>
      <c r="T526" s="382">
        <v>0</v>
      </c>
      <c r="U526" s="382">
        <v>47</v>
      </c>
      <c r="V526" s="423">
        <v>0</v>
      </c>
      <c r="W526" s="1882">
        <v>8</v>
      </c>
      <c r="X526" s="382">
        <f t="shared" si="1204"/>
        <v>39</v>
      </c>
      <c r="Y526" s="423">
        <v>0</v>
      </c>
      <c r="Z526" s="1882">
        <v>8</v>
      </c>
      <c r="AA526" s="382">
        <f t="shared" si="1188"/>
        <v>31</v>
      </c>
      <c r="AB526" s="423">
        <v>0</v>
      </c>
      <c r="AC526" s="1882">
        <v>8</v>
      </c>
      <c r="AD526" s="569">
        <v>1.875</v>
      </c>
      <c r="AE526" s="569">
        <v>1.875</v>
      </c>
      <c r="AF526" s="382">
        <f t="shared" si="1146"/>
        <v>8</v>
      </c>
      <c r="AG526" s="382">
        <f t="shared" si="1147"/>
        <v>5.25</v>
      </c>
      <c r="AH526" s="382">
        <f t="shared" si="1148"/>
        <v>11.25</v>
      </c>
      <c r="AI526" s="382">
        <f t="shared" si="1149"/>
        <v>12.125</v>
      </c>
      <c r="AJ526" s="382">
        <f t="shared" si="1150"/>
        <v>15.75</v>
      </c>
      <c r="AK526" s="382">
        <f t="shared" si="1151"/>
        <v>17</v>
      </c>
      <c r="AL526" s="382">
        <f t="shared" si="1152"/>
        <v>15</v>
      </c>
      <c r="AM526" s="382">
        <f t="shared" si="1153"/>
        <v>15</v>
      </c>
      <c r="AN526" s="453">
        <f t="shared" si="1154"/>
        <v>15.875</v>
      </c>
      <c r="AO526" s="457">
        <f t="shared" si="1155"/>
        <v>0</v>
      </c>
      <c r="AP526" s="455">
        <f t="shared" si="1156"/>
        <v>5</v>
      </c>
      <c r="AQ526" s="383">
        <f t="shared" si="1157"/>
        <v>6</v>
      </c>
      <c r="AR526" s="383">
        <f t="shared" si="1158"/>
        <v>7</v>
      </c>
      <c r="AS526" s="383">
        <f t="shared" si="1159"/>
        <v>10</v>
      </c>
      <c r="AT526" s="383">
        <f t="shared" si="1160"/>
        <v>8</v>
      </c>
      <c r="AU526" s="383">
        <f t="shared" si="1161"/>
        <v>8</v>
      </c>
      <c r="AV526" s="383">
        <f t="shared" si="1162"/>
        <v>8</v>
      </c>
      <c r="AW526" s="383">
        <f t="shared" si="1163"/>
        <v>9</v>
      </c>
      <c r="AX526" s="383">
        <f t="shared" si="1189"/>
        <v>47</v>
      </c>
      <c r="AY526" s="383">
        <v>0</v>
      </c>
      <c r="AZ526" s="383">
        <f t="shared" si="1203"/>
        <v>0</v>
      </c>
      <c r="BA526" s="382">
        <f t="shared" si="1190"/>
        <v>23</v>
      </c>
      <c r="BB526" s="423">
        <v>0</v>
      </c>
      <c r="BC526" s="506">
        <f t="shared" si="1183"/>
        <v>8</v>
      </c>
      <c r="BD526" s="382">
        <f t="shared" si="1184"/>
        <v>8</v>
      </c>
      <c r="BE526" s="453">
        <f t="shared" si="1185"/>
        <v>8</v>
      </c>
      <c r="BF526" s="382">
        <f t="shared" si="1191"/>
        <v>0</v>
      </c>
      <c r="BG526" s="1882">
        <v>6</v>
      </c>
      <c r="BH526" s="1882">
        <v>9</v>
      </c>
      <c r="BI526" s="1882">
        <v>8</v>
      </c>
      <c r="BJ526" s="1882">
        <v>0</v>
      </c>
      <c r="BK526" s="1882">
        <v>6</v>
      </c>
      <c r="BL526" s="1882">
        <v>6</v>
      </c>
      <c r="BM526" s="1882">
        <v>7</v>
      </c>
      <c r="BN526" s="1882">
        <v>10</v>
      </c>
      <c r="BO526" s="1882">
        <v>8</v>
      </c>
      <c r="BP526" s="1882">
        <v>8</v>
      </c>
      <c r="BQ526" s="1882">
        <v>8</v>
      </c>
      <c r="BR526" s="1882">
        <v>9</v>
      </c>
      <c r="BS526" s="1882">
        <v>10</v>
      </c>
      <c r="BT526" s="13"/>
      <c r="BU526" s="384">
        <f t="shared" si="1192"/>
        <v>5.875</v>
      </c>
      <c r="BV526" s="385">
        <f t="shared" si="1193"/>
        <v>5.3181818181818183</v>
      </c>
      <c r="BW526" s="386">
        <f t="shared" si="1194"/>
        <v>4.0434782608695654</v>
      </c>
      <c r="BX526" s="3"/>
      <c r="BY526" s="387">
        <f t="shared" si="1186"/>
        <v>47</v>
      </c>
      <c r="BZ526" s="382">
        <f t="shared" si="1195"/>
        <v>39</v>
      </c>
      <c r="CA526" s="382">
        <f t="shared" si="1196"/>
        <v>31</v>
      </c>
      <c r="CB526" s="382">
        <f t="shared" si="1197"/>
        <v>23</v>
      </c>
      <c r="CC526" s="382">
        <f t="shared" si="1164"/>
        <v>17</v>
      </c>
      <c r="CD526" s="382">
        <f t="shared" si="1165"/>
        <v>8</v>
      </c>
      <c r="CE526" s="382">
        <f t="shared" si="1166"/>
        <v>5</v>
      </c>
      <c r="CF526" s="382">
        <f t="shared" si="1167"/>
        <v>11</v>
      </c>
      <c r="CG526" s="382">
        <f t="shared" si="1168"/>
        <v>12</v>
      </c>
      <c r="CH526" s="382">
        <f t="shared" si="1169"/>
        <v>16</v>
      </c>
      <c r="CI526" s="382">
        <f t="shared" si="1170"/>
        <v>17</v>
      </c>
      <c r="CJ526" s="382">
        <f t="shared" si="1171"/>
        <v>15</v>
      </c>
      <c r="CK526" s="388">
        <f t="shared" si="1172"/>
        <v>15</v>
      </c>
      <c r="CL526" s="3"/>
      <c r="CM526" s="384">
        <f t="shared" si="1187"/>
        <v>0</v>
      </c>
      <c r="CN526" s="385">
        <f t="shared" si="1198"/>
        <v>0</v>
      </c>
      <c r="CO526" s="385">
        <f t="shared" si="1173"/>
        <v>0</v>
      </c>
      <c r="CP526" s="385">
        <f t="shared" si="1174"/>
        <v>0</v>
      </c>
      <c r="CQ526" s="385">
        <f t="shared" si="1175"/>
        <v>0</v>
      </c>
      <c r="CR526" s="385">
        <f t="shared" si="1176"/>
        <v>5</v>
      </c>
      <c r="CS526" s="385">
        <f t="shared" si="1177"/>
        <v>6</v>
      </c>
      <c r="CT526" s="385">
        <f t="shared" si="1178"/>
        <v>7</v>
      </c>
      <c r="CU526" s="385">
        <f t="shared" si="1179"/>
        <v>10</v>
      </c>
      <c r="CV526" s="385">
        <f t="shared" si="1180"/>
        <v>8</v>
      </c>
      <c r="CW526" s="385">
        <f t="shared" si="1181"/>
        <v>8</v>
      </c>
      <c r="CX526" s="386">
        <f t="shared" si="1182"/>
        <v>8</v>
      </c>
      <c r="CY526" s="3"/>
      <c r="CZ526" s="586">
        <v>131</v>
      </c>
      <c r="DA526" s="582">
        <v>133</v>
      </c>
      <c r="DB526" s="391">
        <v>180</v>
      </c>
      <c r="DC526" s="576">
        <v>96</v>
      </c>
      <c r="DD526" s="389">
        <v>4</v>
      </c>
      <c r="DE526" s="390">
        <v>0</v>
      </c>
      <c r="DF526" s="390">
        <v>5</v>
      </c>
      <c r="DG526" s="390">
        <v>0</v>
      </c>
      <c r="DH526" s="390">
        <f t="shared" si="1199"/>
        <v>0</v>
      </c>
      <c r="DI526" s="390"/>
      <c r="DJ526" s="390"/>
      <c r="DK526" s="390"/>
      <c r="DL526" s="390"/>
      <c r="DM526" s="390"/>
      <c r="DN526" s="390"/>
      <c r="DO526" s="390"/>
      <c r="DP526" s="391">
        <f t="shared" si="1200"/>
        <v>9</v>
      </c>
      <c r="DQ526" s="376"/>
      <c r="DR526" s="376"/>
      <c r="DS526" s="385">
        <v>3</v>
      </c>
      <c r="DT526" s="385">
        <v>1</v>
      </c>
      <c r="DU526" s="385">
        <v>1099</v>
      </c>
      <c r="DV526" s="385" t="s">
        <v>2620</v>
      </c>
      <c r="DW526" s="385">
        <v>71</v>
      </c>
      <c r="DX526" s="385" t="s">
        <v>2713</v>
      </c>
      <c r="DY526" s="385">
        <v>0</v>
      </c>
      <c r="DZ526" s="14">
        <v>141375</v>
      </c>
      <c r="EA526" s="426"/>
      <c r="EB526" s="398">
        <v>17</v>
      </c>
      <c r="EC526" s="398" t="s">
        <v>1371</v>
      </c>
      <c r="ED526" s="398" t="s">
        <v>1370</v>
      </c>
      <c r="EF526" s="601">
        <f t="shared" si="1201"/>
        <v>176.25</v>
      </c>
      <c r="EG526" s="597">
        <f t="shared" si="1202"/>
        <v>8</v>
      </c>
      <c r="EI526" s="605">
        <f t="shared" si="1131"/>
        <v>47</v>
      </c>
    </row>
    <row r="527" spans="1:139" s="372" customFormat="1" ht="16.149999999999999" hidden="1" customHeight="1">
      <c r="A527" s="573" t="s">
        <v>1246</v>
      </c>
      <c r="B527" s="407" t="s">
        <v>944</v>
      </c>
      <c r="C527" s="530" t="s">
        <v>944</v>
      </c>
      <c r="D527" s="393" t="s">
        <v>51</v>
      </c>
      <c r="E527" s="393" t="s">
        <v>945</v>
      </c>
      <c r="F527" s="393" t="s">
        <v>946</v>
      </c>
      <c r="G527" s="393">
        <v>91</v>
      </c>
      <c r="H527" s="393" t="s">
        <v>86</v>
      </c>
      <c r="I527" s="393" t="s">
        <v>947</v>
      </c>
      <c r="J527" s="393" t="s">
        <v>131</v>
      </c>
      <c r="K527" s="393" t="s">
        <v>2593</v>
      </c>
      <c r="L527" s="393" t="s">
        <v>2130</v>
      </c>
      <c r="M527" s="396"/>
      <c r="N527" s="392"/>
      <c r="O527" s="408">
        <v>3</v>
      </c>
      <c r="P527" s="14">
        <v>121606</v>
      </c>
      <c r="Q527" s="14">
        <v>121606</v>
      </c>
      <c r="R527" s="576">
        <v>16</v>
      </c>
      <c r="S527" s="391">
        <v>10</v>
      </c>
      <c r="T527" s="382">
        <v>0</v>
      </c>
      <c r="U527" s="382">
        <v>4</v>
      </c>
      <c r="V527" s="423">
        <v>6</v>
      </c>
      <c r="W527" s="1882">
        <v>2</v>
      </c>
      <c r="X527" s="382">
        <f t="shared" si="1204"/>
        <v>8</v>
      </c>
      <c r="Y527" s="423">
        <v>0</v>
      </c>
      <c r="Z527" s="1882">
        <v>2</v>
      </c>
      <c r="AA527" s="382">
        <f t="shared" si="1188"/>
        <v>6</v>
      </c>
      <c r="AB527" s="423">
        <v>0</v>
      </c>
      <c r="AC527" s="1882">
        <v>2</v>
      </c>
      <c r="AD527" s="569">
        <v>1.875</v>
      </c>
      <c r="AE527" s="569">
        <v>1.875</v>
      </c>
      <c r="AF527" s="382">
        <f t="shared" si="1146"/>
        <v>2</v>
      </c>
      <c r="AG527" s="382">
        <f t="shared" si="1147"/>
        <v>0.875</v>
      </c>
      <c r="AH527" s="382">
        <f t="shared" si="1148"/>
        <v>2.75</v>
      </c>
      <c r="AI527" s="382">
        <f t="shared" si="1149"/>
        <v>3.75</v>
      </c>
      <c r="AJ527" s="382">
        <f t="shared" si="1150"/>
        <v>4.625</v>
      </c>
      <c r="AK527" s="382">
        <f t="shared" si="1151"/>
        <v>4.75</v>
      </c>
      <c r="AL527" s="382">
        <f t="shared" si="1152"/>
        <v>3.75</v>
      </c>
      <c r="AM527" s="382">
        <f t="shared" si="1153"/>
        <v>3.75</v>
      </c>
      <c r="AN527" s="453">
        <f t="shared" si="1154"/>
        <v>3.75</v>
      </c>
      <c r="AO527" s="457">
        <f t="shared" si="1155"/>
        <v>0</v>
      </c>
      <c r="AP527" s="455">
        <f t="shared" si="1156"/>
        <v>1</v>
      </c>
      <c r="AQ527" s="383">
        <f t="shared" si="1157"/>
        <v>2</v>
      </c>
      <c r="AR527" s="383">
        <f t="shared" si="1158"/>
        <v>2</v>
      </c>
      <c r="AS527" s="383">
        <f t="shared" si="1159"/>
        <v>3</v>
      </c>
      <c r="AT527" s="383">
        <f t="shared" si="1160"/>
        <v>2</v>
      </c>
      <c r="AU527" s="383">
        <f t="shared" si="1161"/>
        <v>2</v>
      </c>
      <c r="AV527" s="383">
        <f t="shared" si="1162"/>
        <v>2</v>
      </c>
      <c r="AW527" s="383">
        <f t="shared" si="1163"/>
        <v>2</v>
      </c>
      <c r="AX527" s="383">
        <f t="shared" si="1189"/>
        <v>12</v>
      </c>
      <c r="AY527" s="383">
        <v>0</v>
      </c>
      <c r="AZ527" s="383">
        <f t="shared" si="1203"/>
        <v>0</v>
      </c>
      <c r="BA527" s="382">
        <f t="shared" si="1190"/>
        <v>4</v>
      </c>
      <c r="BB527" s="423">
        <v>2</v>
      </c>
      <c r="BC527" s="506">
        <f t="shared" si="1183"/>
        <v>2</v>
      </c>
      <c r="BD527" s="382">
        <f t="shared" si="1184"/>
        <v>2</v>
      </c>
      <c r="BE527" s="453">
        <f t="shared" si="1185"/>
        <v>2</v>
      </c>
      <c r="BF527" s="382">
        <f t="shared" si="1191"/>
        <v>-8</v>
      </c>
      <c r="BG527" s="1882">
        <v>2</v>
      </c>
      <c r="BH527" s="1882">
        <v>2</v>
      </c>
      <c r="BI527" s="1882">
        <v>2</v>
      </c>
      <c r="BJ527" s="1882">
        <v>0</v>
      </c>
      <c r="BK527" s="1882">
        <v>1</v>
      </c>
      <c r="BL527" s="1882">
        <v>2</v>
      </c>
      <c r="BM527" s="1882">
        <v>2</v>
      </c>
      <c r="BN527" s="1882">
        <v>3</v>
      </c>
      <c r="BO527" s="1882">
        <v>2</v>
      </c>
      <c r="BP527" s="1882">
        <v>2</v>
      </c>
      <c r="BQ527" s="1882">
        <v>2</v>
      </c>
      <c r="BR527" s="1882">
        <v>2</v>
      </c>
      <c r="BS527" s="1882">
        <v>2</v>
      </c>
      <c r="BT527" s="13"/>
      <c r="BU527" s="384">
        <f t="shared" si="1192"/>
        <v>2</v>
      </c>
      <c r="BV527" s="385">
        <f t="shared" si="1193"/>
        <v>4</v>
      </c>
      <c r="BW527" s="386">
        <f t="shared" si="1194"/>
        <v>3</v>
      </c>
      <c r="BX527" s="3"/>
      <c r="BY527" s="387">
        <f t="shared" si="1186"/>
        <v>4</v>
      </c>
      <c r="BZ527" s="382">
        <f t="shared" si="1195"/>
        <v>8</v>
      </c>
      <c r="CA527" s="382">
        <f t="shared" si="1196"/>
        <v>6</v>
      </c>
      <c r="CB527" s="382">
        <f t="shared" si="1197"/>
        <v>4</v>
      </c>
      <c r="CC527" s="382">
        <f t="shared" si="1164"/>
        <v>4</v>
      </c>
      <c r="CD527" s="382">
        <f t="shared" si="1165"/>
        <v>2</v>
      </c>
      <c r="CE527" s="382">
        <f t="shared" si="1166"/>
        <v>1</v>
      </c>
      <c r="CF527" s="382">
        <f t="shared" si="1167"/>
        <v>3</v>
      </c>
      <c r="CG527" s="382">
        <f t="shared" si="1168"/>
        <v>4</v>
      </c>
      <c r="CH527" s="382">
        <f t="shared" si="1169"/>
        <v>5</v>
      </c>
      <c r="CI527" s="382">
        <f t="shared" si="1170"/>
        <v>5</v>
      </c>
      <c r="CJ527" s="382">
        <f t="shared" si="1171"/>
        <v>4</v>
      </c>
      <c r="CK527" s="388">
        <f t="shared" si="1172"/>
        <v>4</v>
      </c>
      <c r="CL527" s="3"/>
      <c r="CM527" s="384">
        <f t="shared" si="1187"/>
        <v>6</v>
      </c>
      <c r="CN527" s="385">
        <f t="shared" si="1198"/>
        <v>0</v>
      </c>
      <c r="CO527" s="385">
        <f t="shared" si="1173"/>
        <v>0</v>
      </c>
      <c r="CP527" s="385">
        <f t="shared" si="1174"/>
        <v>2</v>
      </c>
      <c r="CQ527" s="385">
        <f t="shared" si="1175"/>
        <v>0</v>
      </c>
      <c r="CR527" s="385">
        <f t="shared" si="1176"/>
        <v>1</v>
      </c>
      <c r="CS527" s="385">
        <f t="shared" si="1177"/>
        <v>2</v>
      </c>
      <c r="CT527" s="385">
        <f t="shared" si="1178"/>
        <v>2</v>
      </c>
      <c r="CU527" s="385">
        <f t="shared" si="1179"/>
        <v>3</v>
      </c>
      <c r="CV527" s="385">
        <f t="shared" si="1180"/>
        <v>2</v>
      </c>
      <c r="CW527" s="385">
        <f t="shared" si="1181"/>
        <v>2</v>
      </c>
      <c r="CX527" s="386">
        <f t="shared" si="1182"/>
        <v>2</v>
      </c>
      <c r="CY527" s="3"/>
      <c r="CZ527" s="586">
        <v>49</v>
      </c>
      <c r="DA527" s="582">
        <v>34</v>
      </c>
      <c r="DB527" s="391">
        <v>37</v>
      </c>
      <c r="DC527" s="576">
        <v>16</v>
      </c>
      <c r="DD527" s="389">
        <v>10</v>
      </c>
      <c r="DE527" s="390">
        <v>0</v>
      </c>
      <c r="DF527" s="390">
        <v>0</v>
      </c>
      <c r="DG527" s="390">
        <v>0</v>
      </c>
      <c r="DH527" s="390">
        <f t="shared" si="1199"/>
        <v>0</v>
      </c>
      <c r="DI527" s="390"/>
      <c r="DJ527" s="390"/>
      <c r="DK527" s="390"/>
      <c r="DL527" s="390"/>
      <c r="DM527" s="390"/>
      <c r="DN527" s="390"/>
      <c r="DO527" s="390"/>
      <c r="DP527" s="391">
        <f t="shared" si="1200"/>
        <v>10</v>
      </c>
      <c r="DQ527" s="376"/>
      <c r="DR527" s="376"/>
      <c r="DS527" s="385">
        <v>2</v>
      </c>
      <c r="DT527" s="385">
        <v>1</v>
      </c>
      <c r="DU527" s="385">
        <v>1458</v>
      </c>
      <c r="DV527" s="385" t="s">
        <v>2620</v>
      </c>
      <c r="DW527" s="385">
        <v>71</v>
      </c>
      <c r="DX527" s="385" t="s">
        <v>2715</v>
      </c>
      <c r="DY527" s="385">
        <v>0</v>
      </c>
      <c r="DZ527" s="14">
        <v>121606</v>
      </c>
      <c r="EA527" s="426"/>
      <c r="EB527" s="398">
        <v>17</v>
      </c>
      <c r="EC527" s="398" t="s">
        <v>1369</v>
      </c>
      <c r="ED527" s="398" t="s">
        <v>1370</v>
      </c>
      <c r="EF527" s="601">
        <f t="shared" si="1201"/>
        <v>60</v>
      </c>
      <c r="EG527" s="597">
        <f t="shared" si="1202"/>
        <v>2</v>
      </c>
      <c r="EI527" s="605">
        <f t="shared" si="1131"/>
        <v>12</v>
      </c>
    </row>
    <row r="528" spans="1:139" s="372" customFormat="1" ht="16.149999999999999" hidden="1" customHeight="1">
      <c r="A528" s="573" t="s">
        <v>1246</v>
      </c>
      <c r="B528" s="407" t="s">
        <v>1994</v>
      </c>
      <c r="C528" s="530" t="s">
        <v>948</v>
      </c>
      <c r="D528" s="393" t="s">
        <v>51</v>
      </c>
      <c r="E528" s="393" t="s">
        <v>1995</v>
      </c>
      <c r="F528" s="393" t="s">
        <v>949</v>
      </c>
      <c r="G528" s="393">
        <v>99</v>
      </c>
      <c r="H528" s="393" t="s">
        <v>55</v>
      </c>
      <c r="I528" s="393" t="s">
        <v>960</v>
      </c>
      <c r="J528" s="393" t="s">
        <v>131</v>
      </c>
      <c r="K528" s="393" t="s">
        <v>2146</v>
      </c>
      <c r="L528" s="393" t="s">
        <v>2130</v>
      </c>
      <c r="M528" s="396"/>
      <c r="N528" s="392">
        <v>45545</v>
      </c>
      <c r="O528" s="408">
        <v>3</v>
      </c>
      <c r="P528" s="14">
        <v>161374</v>
      </c>
      <c r="Q528" s="14">
        <v>161374</v>
      </c>
      <c r="R528" s="576">
        <v>77</v>
      </c>
      <c r="S528" s="391">
        <v>20</v>
      </c>
      <c r="T528" s="382">
        <v>4</v>
      </c>
      <c r="U528" s="382">
        <v>37</v>
      </c>
      <c r="V528" s="423">
        <v>0</v>
      </c>
      <c r="W528" s="1882">
        <v>8</v>
      </c>
      <c r="X528" s="382">
        <f t="shared" si="1204"/>
        <v>29</v>
      </c>
      <c r="Y528" s="423">
        <v>12</v>
      </c>
      <c r="Z528" s="1882">
        <v>8</v>
      </c>
      <c r="AA528" s="382">
        <f t="shared" si="1188"/>
        <v>33</v>
      </c>
      <c r="AB528" s="423">
        <v>4</v>
      </c>
      <c r="AC528" s="1882">
        <v>9</v>
      </c>
      <c r="AD528" s="569">
        <v>1.875</v>
      </c>
      <c r="AE528" s="569">
        <v>1.875</v>
      </c>
      <c r="AF528" s="382">
        <f t="shared" si="1146"/>
        <v>14</v>
      </c>
      <c r="AG528" s="382">
        <f t="shared" si="1147"/>
        <v>11.5</v>
      </c>
      <c r="AH528" s="382">
        <f t="shared" si="1148"/>
        <v>8.375</v>
      </c>
      <c r="AI528" s="382">
        <f t="shared" si="1149"/>
        <v>10.25</v>
      </c>
      <c r="AJ528" s="382">
        <f t="shared" si="1150"/>
        <v>11.25</v>
      </c>
      <c r="AK528" s="382">
        <f t="shared" si="1151"/>
        <v>12.125</v>
      </c>
      <c r="AL528" s="382">
        <f t="shared" si="1152"/>
        <v>14</v>
      </c>
      <c r="AM528" s="382">
        <f t="shared" si="1153"/>
        <v>15</v>
      </c>
      <c r="AN528" s="453">
        <f t="shared" si="1154"/>
        <v>15.875</v>
      </c>
      <c r="AO528" s="457">
        <f t="shared" si="1155"/>
        <v>0</v>
      </c>
      <c r="AP528" s="455">
        <f t="shared" si="1156"/>
        <v>5</v>
      </c>
      <c r="AQ528" s="383">
        <f t="shared" si="1157"/>
        <v>4</v>
      </c>
      <c r="AR528" s="383">
        <f t="shared" si="1158"/>
        <v>6</v>
      </c>
      <c r="AS528" s="383">
        <f t="shared" si="1159"/>
        <v>6</v>
      </c>
      <c r="AT528" s="383">
        <f t="shared" si="1160"/>
        <v>7</v>
      </c>
      <c r="AU528" s="383">
        <f t="shared" si="1161"/>
        <v>8</v>
      </c>
      <c r="AV528" s="383">
        <f t="shared" si="1162"/>
        <v>8</v>
      </c>
      <c r="AW528" s="383">
        <f t="shared" si="1163"/>
        <v>9</v>
      </c>
      <c r="AX528" s="383">
        <f t="shared" si="1189"/>
        <v>53</v>
      </c>
      <c r="AY528" s="383">
        <v>0</v>
      </c>
      <c r="AZ528" s="383">
        <f t="shared" si="1203"/>
        <v>0</v>
      </c>
      <c r="BA528" s="382">
        <f t="shared" si="1190"/>
        <v>28</v>
      </c>
      <c r="BB528" s="423">
        <v>0</v>
      </c>
      <c r="BC528" s="506">
        <f t="shared" si="1183"/>
        <v>8</v>
      </c>
      <c r="BD528" s="382">
        <f t="shared" si="1184"/>
        <v>8</v>
      </c>
      <c r="BE528" s="453">
        <f t="shared" si="1185"/>
        <v>9</v>
      </c>
      <c r="BF528" s="382">
        <f t="shared" si="1191"/>
        <v>-9</v>
      </c>
      <c r="BG528" s="1882">
        <v>7</v>
      </c>
      <c r="BH528" s="1882">
        <v>7</v>
      </c>
      <c r="BI528" s="1882">
        <v>7</v>
      </c>
      <c r="BJ528" s="1882">
        <v>8</v>
      </c>
      <c r="BK528" s="1882">
        <v>4</v>
      </c>
      <c r="BL528" s="1882">
        <v>5</v>
      </c>
      <c r="BM528" s="1882">
        <v>6</v>
      </c>
      <c r="BN528" s="1882">
        <v>6</v>
      </c>
      <c r="BO528" s="1882">
        <v>7</v>
      </c>
      <c r="BP528" s="1882">
        <v>8</v>
      </c>
      <c r="BQ528" s="1882">
        <v>8</v>
      </c>
      <c r="BR528" s="1882">
        <v>9</v>
      </c>
      <c r="BS528" s="1882">
        <v>10</v>
      </c>
      <c r="BT528" s="13"/>
      <c r="BU528" s="384">
        <f t="shared" si="1192"/>
        <v>4.4400000000000004</v>
      </c>
      <c r="BV528" s="385">
        <f t="shared" si="1193"/>
        <v>3.625</v>
      </c>
      <c r="BW528" s="386">
        <f t="shared" si="1194"/>
        <v>4.3043478260869561</v>
      </c>
      <c r="BX528" s="3"/>
      <c r="BY528" s="387">
        <f t="shared" si="1186"/>
        <v>37</v>
      </c>
      <c r="BZ528" s="382">
        <f t="shared" si="1195"/>
        <v>29</v>
      </c>
      <c r="CA528" s="382">
        <f t="shared" si="1196"/>
        <v>33</v>
      </c>
      <c r="CB528" s="382">
        <f t="shared" si="1197"/>
        <v>28</v>
      </c>
      <c r="CC528" s="382">
        <f t="shared" si="1164"/>
        <v>21</v>
      </c>
      <c r="CD528" s="382">
        <f t="shared" si="1165"/>
        <v>14</v>
      </c>
      <c r="CE528" s="382">
        <f t="shared" si="1166"/>
        <v>12</v>
      </c>
      <c r="CF528" s="382">
        <f t="shared" si="1167"/>
        <v>8</v>
      </c>
      <c r="CG528" s="382">
        <f t="shared" si="1168"/>
        <v>10</v>
      </c>
      <c r="CH528" s="382">
        <f t="shared" si="1169"/>
        <v>11</v>
      </c>
      <c r="CI528" s="382">
        <f t="shared" si="1170"/>
        <v>12</v>
      </c>
      <c r="CJ528" s="382">
        <f t="shared" si="1171"/>
        <v>14</v>
      </c>
      <c r="CK528" s="388">
        <f t="shared" si="1172"/>
        <v>15</v>
      </c>
      <c r="CL528" s="3"/>
      <c r="CM528" s="384">
        <f t="shared" si="1187"/>
        <v>0</v>
      </c>
      <c r="CN528" s="385">
        <f t="shared" si="1198"/>
        <v>12</v>
      </c>
      <c r="CO528" s="385">
        <f t="shared" si="1173"/>
        <v>4</v>
      </c>
      <c r="CP528" s="385">
        <f t="shared" si="1174"/>
        <v>0</v>
      </c>
      <c r="CQ528" s="385">
        <f t="shared" si="1175"/>
        <v>0</v>
      </c>
      <c r="CR528" s="385">
        <f t="shared" si="1176"/>
        <v>5</v>
      </c>
      <c r="CS528" s="385">
        <f t="shared" si="1177"/>
        <v>4</v>
      </c>
      <c r="CT528" s="385">
        <f t="shared" si="1178"/>
        <v>6</v>
      </c>
      <c r="CU528" s="385">
        <f t="shared" si="1179"/>
        <v>6</v>
      </c>
      <c r="CV528" s="385">
        <f t="shared" si="1180"/>
        <v>7</v>
      </c>
      <c r="CW528" s="385">
        <f t="shared" si="1181"/>
        <v>8</v>
      </c>
      <c r="CX528" s="386">
        <f t="shared" si="1182"/>
        <v>8</v>
      </c>
      <c r="CY528" s="3"/>
      <c r="CZ528" s="586"/>
      <c r="DA528" s="582"/>
      <c r="DB528" s="391">
        <v>0</v>
      </c>
      <c r="DC528" s="576">
        <v>77</v>
      </c>
      <c r="DD528" s="389">
        <v>0</v>
      </c>
      <c r="DE528" s="390">
        <v>8</v>
      </c>
      <c r="DF528" s="390">
        <v>2</v>
      </c>
      <c r="DG528" s="390">
        <v>6</v>
      </c>
      <c r="DH528" s="390">
        <f t="shared" si="1199"/>
        <v>4</v>
      </c>
      <c r="DI528" s="390"/>
      <c r="DJ528" s="390"/>
      <c r="DK528" s="390"/>
      <c r="DL528" s="390"/>
      <c r="DM528" s="390"/>
      <c r="DN528" s="390"/>
      <c r="DO528" s="390"/>
      <c r="DP528" s="391">
        <f t="shared" si="1200"/>
        <v>20</v>
      </c>
      <c r="DQ528" s="376"/>
      <c r="DR528" s="376"/>
      <c r="DS528" s="385">
        <v>1</v>
      </c>
      <c r="DT528" s="385">
        <v>2</v>
      </c>
      <c r="DU528" s="385">
        <v>1209</v>
      </c>
      <c r="DV528" s="385" t="s">
        <v>2620</v>
      </c>
      <c r="DW528" s="385">
        <v>72</v>
      </c>
      <c r="DX528" s="385" t="s">
        <v>2716</v>
      </c>
      <c r="DY528" s="385">
        <v>0</v>
      </c>
      <c r="DZ528" s="14">
        <v>161374</v>
      </c>
      <c r="EA528" s="426"/>
      <c r="EB528" s="398">
        <v>18</v>
      </c>
      <c r="EC528" s="398" t="s">
        <v>1369</v>
      </c>
      <c r="ED528" s="398" t="s">
        <v>1370</v>
      </c>
      <c r="EF528" s="601">
        <f t="shared" si="1201"/>
        <v>138.75</v>
      </c>
      <c r="EG528" s="597">
        <f t="shared" si="1202"/>
        <v>8</v>
      </c>
      <c r="EI528" s="605">
        <f t="shared" si="1131"/>
        <v>57</v>
      </c>
    </row>
    <row r="529" spans="1:139" s="372" customFormat="1" ht="16.149999999999999" hidden="1" customHeight="1">
      <c r="A529" s="573" t="s">
        <v>45</v>
      </c>
      <c r="B529" s="407" t="s">
        <v>950</v>
      </c>
      <c r="C529" s="530" t="s">
        <v>950</v>
      </c>
      <c r="D529" s="393" t="s">
        <v>46</v>
      </c>
      <c r="E529" s="393" t="s">
        <v>951</v>
      </c>
      <c r="F529" s="393" t="s">
        <v>949</v>
      </c>
      <c r="G529" s="393">
        <v>99</v>
      </c>
      <c r="H529" s="393" t="s">
        <v>86</v>
      </c>
      <c r="I529" s="393" t="s">
        <v>947</v>
      </c>
      <c r="J529" s="393" t="s">
        <v>131</v>
      </c>
      <c r="K529" s="393" t="s">
        <v>2146</v>
      </c>
      <c r="L529" s="393" t="s">
        <v>2130</v>
      </c>
      <c r="M529" s="396"/>
      <c r="N529" s="392"/>
      <c r="O529" s="408">
        <v>3</v>
      </c>
      <c r="P529" s="14">
        <v>159521</v>
      </c>
      <c r="Q529" s="14">
        <v>159521</v>
      </c>
      <c r="R529" s="576">
        <v>152</v>
      </c>
      <c r="S529" s="391">
        <v>55</v>
      </c>
      <c r="T529" s="382">
        <v>6</v>
      </c>
      <c r="U529" s="382">
        <v>5</v>
      </c>
      <c r="V529" s="423">
        <v>52</v>
      </c>
      <c r="W529" s="1882">
        <v>6</v>
      </c>
      <c r="X529" s="382">
        <f t="shared" si="1204"/>
        <v>51</v>
      </c>
      <c r="Y529" s="423">
        <v>0</v>
      </c>
      <c r="Z529" s="1882">
        <v>20</v>
      </c>
      <c r="AA529" s="382">
        <f t="shared" si="1188"/>
        <v>31</v>
      </c>
      <c r="AB529" s="423">
        <v>53</v>
      </c>
      <c r="AC529" s="1882">
        <v>20</v>
      </c>
      <c r="AD529" s="569">
        <v>1.875</v>
      </c>
      <c r="AE529" s="569">
        <v>1.875</v>
      </c>
      <c r="AF529" s="382">
        <f t="shared" si="1146"/>
        <v>30</v>
      </c>
      <c r="AG529" s="382">
        <f t="shared" si="1147"/>
        <v>24.75</v>
      </c>
      <c r="AH529" s="382">
        <f t="shared" si="1148"/>
        <v>19.625</v>
      </c>
      <c r="AI529" s="382">
        <f t="shared" si="1149"/>
        <v>22.375</v>
      </c>
      <c r="AJ529" s="382">
        <f t="shared" si="1150"/>
        <v>23.5</v>
      </c>
      <c r="AK529" s="382">
        <f t="shared" si="1151"/>
        <v>24.25</v>
      </c>
      <c r="AL529" s="382">
        <f t="shared" si="1152"/>
        <v>31.5</v>
      </c>
      <c r="AM529" s="382">
        <f t="shared" si="1153"/>
        <v>38.375</v>
      </c>
      <c r="AN529" s="453">
        <f t="shared" si="1154"/>
        <v>40.25</v>
      </c>
      <c r="AO529" s="457">
        <f t="shared" si="1155"/>
        <v>0</v>
      </c>
      <c r="AP529" s="455">
        <f t="shared" si="1156"/>
        <v>11</v>
      </c>
      <c r="AQ529" s="383">
        <f t="shared" si="1157"/>
        <v>11</v>
      </c>
      <c r="AR529" s="383">
        <f t="shared" si="1158"/>
        <v>12</v>
      </c>
      <c r="AS529" s="383">
        <f t="shared" si="1159"/>
        <v>13</v>
      </c>
      <c r="AT529" s="383">
        <f t="shared" si="1160"/>
        <v>13</v>
      </c>
      <c r="AU529" s="383">
        <f t="shared" si="1161"/>
        <v>20</v>
      </c>
      <c r="AV529" s="383">
        <f t="shared" si="1162"/>
        <v>20</v>
      </c>
      <c r="AW529" s="383">
        <f t="shared" si="1163"/>
        <v>22</v>
      </c>
      <c r="AX529" s="383">
        <f t="shared" si="1189"/>
        <v>110</v>
      </c>
      <c r="AY529" s="383">
        <v>0</v>
      </c>
      <c r="AZ529" s="383">
        <f t="shared" si="1203"/>
        <v>0</v>
      </c>
      <c r="BA529" s="382">
        <f t="shared" si="1190"/>
        <v>64</v>
      </c>
      <c r="BB529" s="423">
        <v>0</v>
      </c>
      <c r="BC529" s="506">
        <f t="shared" si="1183"/>
        <v>6</v>
      </c>
      <c r="BD529" s="382">
        <f t="shared" si="1184"/>
        <v>20</v>
      </c>
      <c r="BE529" s="453">
        <f t="shared" si="1185"/>
        <v>20</v>
      </c>
      <c r="BF529" s="382">
        <f t="shared" si="1191"/>
        <v>-91</v>
      </c>
      <c r="BG529" s="1882">
        <v>18</v>
      </c>
      <c r="BH529" s="1882">
        <v>16</v>
      </c>
      <c r="BI529" s="1882">
        <v>16</v>
      </c>
      <c r="BJ529" s="1882">
        <v>16</v>
      </c>
      <c r="BK529" s="1882">
        <v>10</v>
      </c>
      <c r="BL529" s="1882">
        <v>11</v>
      </c>
      <c r="BM529" s="1882">
        <v>13</v>
      </c>
      <c r="BN529" s="1882">
        <v>12</v>
      </c>
      <c r="BO529" s="1882">
        <v>14</v>
      </c>
      <c r="BP529" s="1882">
        <v>20</v>
      </c>
      <c r="BQ529" s="1882">
        <v>21</v>
      </c>
      <c r="BR529" s="1882">
        <v>22</v>
      </c>
      <c r="BS529" s="1882">
        <v>24</v>
      </c>
      <c r="BT529" s="13"/>
      <c r="BU529" s="384">
        <f t="shared" si="1192"/>
        <v>0.83333333333333337</v>
      </c>
      <c r="BV529" s="385">
        <f t="shared" si="1193"/>
        <v>2.6111111111111112</v>
      </c>
      <c r="BW529" s="386">
        <f t="shared" si="1194"/>
        <v>1.6111111111111112</v>
      </c>
      <c r="BX529" s="3"/>
      <c r="BY529" s="387">
        <f t="shared" si="1186"/>
        <v>5</v>
      </c>
      <c r="BZ529" s="382">
        <f t="shared" si="1195"/>
        <v>51</v>
      </c>
      <c r="CA529" s="382">
        <f t="shared" si="1196"/>
        <v>31</v>
      </c>
      <c r="CB529" s="382">
        <f t="shared" si="1197"/>
        <v>64</v>
      </c>
      <c r="CC529" s="382">
        <f t="shared" si="1164"/>
        <v>46</v>
      </c>
      <c r="CD529" s="382">
        <f t="shared" si="1165"/>
        <v>30</v>
      </c>
      <c r="CE529" s="382">
        <f t="shared" si="1166"/>
        <v>25</v>
      </c>
      <c r="CF529" s="382">
        <f t="shared" si="1167"/>
        <v>20</v>
      </c>
      <c r="CG529" s="382">
        <f t="shared" si="1168"/>
        <v>22</v>
      </c>
      <c r="CH529" s="382">
        <f t="shared" si="1169"/>
        <v>24</v>
      </c>
      <c r="CI529" s="382">
        <f t="shared" si="1170"/>
        <v>24</v>
      </c>
      <c r="CJ529" s="382">
        <f t="shared" si="1171"/>
        <v>32</v>
      </c>
      <c r="CK529" s="388">
        <f t="shared" si="1172"/>
        <v>38</v>
      </c>
      <c r="CL529" s="3"/>
      <c r="CM529" s="384">
        <f t="shared" si="1187"/>
        <v>52</v>
      </c>
      <c r="CN529" s="385">
        <f t="shared" si="1198"/>
        <v>0</v>
      </c>
      <c r="CO529" s="385">
        <f t="shared" si="1173"/>
        <v>53</v>
      </c>
      <c r="CP529" s="385">
        <f t="shared" si="1174"/>
        <v>0</v>
      </c>
      <c r="CQ529" s="385">
        <f t="shared" si="1175"/>
        <v>0</v>
      </c>
      <c r="CR529" s="385">
        <f t="shared" si="1176"/>
        <v>11</v>
      </c>
      <c r="CS529" s="385">
        <f t="shared" si="1177"/>
        <v>11</v>
      </c>
      <c r="CT529" s="385">
        <f t="shared" si="1178"/>
        <v>12</v>
      </c>
      <c r="CU529" s="385">
        <f t="shared" si="1179"/>
        <v>13</v>
      </c>
      <c r="CV529" s="385">
        <f t="shared" si="1180"/>
        <v>13</v>
      </c>
      <c r="CW529" s="385">
        <f t="shared" si="1181"/>
        <v>20</v>
      </c>
      <c r="CX529" s="386">
        <f t="shared" si="1182"/>
        <v>20</v>
      </c>
      <c r="CY529" s="3"/>
      <c r="CZ529" s="586">
        <v>64</v>
      </c>
      <c r="DA529" s="582">
        <v>90</v>
      </c>
      <c r="DB529" s="391">
        <v>112</v>
      </c>
      <c r="DC529" s="576">
        <v>152</v>
      </c>
      <c r="DD529" s="389">
        <v>31</v>
      </c>
      <c r="DE529" s="390">
        <v>7</v>
      </c>
      <c r="DF529" s="390">
        <v>7</v>
      </c>
      <c r="DG529" s="390">
        <v>4</v>
      </c>
      <c r="DH529" s="390">
        <f t="shared" si="1199"/>
        <v>6</v>
      </c>
      <c r="DI529" s="390"/>
      <c r="DJ529" s="390"/>
      <c r="DK529" s="390"/>
      <c r="DL529" s="390"/>
      <c r="DM529" s="390"/>
      <c r="DN529" s="390"/>
      <c r="DO529" s="390"/>
      <c r="DP529" s="391">
        <f t="shared" si="1200"/>
        <v>55</v>
      </c>
      <c r="DQ529" s="376"/>
      <c r="DR529" s="376"/>
      <c r="DS529" s="385">
        <v>1</v>
      </c>
      <c r="DT529" s="385">
        <v>2</v>
      </c>
      <c r="DU529" s="385">
        <v>1209</v>
      </c>
      <c r="DV529" s="385" t="s">
        <v>2620</v>
      </c>
      <c r="DW529" s="385">
        <v>72</v>
      </c>
      <c r="DX529" s="385" t="s">
        <v>2716</v>
      </c>
      <c r="DY529" s="385">
        <v>0</v>
      </c>
      <c r="DZ529" s="14">
        <v>159521</v>
      </c>
      <c r="EA529" s="426"/>
      <c r="EB529" s="398">
        <v>18</v>
      </c>
      <c r="EC529" s="398" t="s">
        <v>1371</v>
      </c>
      <c r="ED529" s="398" t="s">
        <v>1370</v>
      </c>
      <c r="EF529" s="601">
        <f t="shared" si="1201"/>
        <v>25</v>
      </c>
      <c r="EG529" s="597">
        <f t="shared" si="1202"/>
        <v>6</v>
      </c>
      <c r="EI529" s="605">
        <f t="shared" si="1131"/>
        <v>116</v>
      </c>
    </row>
    <row r="530" spans="1:139" s="372" customFormat="1" ht="16.149999999999999" hidden="1" customHeight="1">
      <c r="A530" s="573" t="s">
        <v>1246</v>
      </c>
      <c r="B530" s="407" t="s">
        <v>952</v>
      </c>
      <c r="C530" s="530" t="s">
        <v>952</v>
      </c>
      <c r="D530" s="393" t="s">
        <v>51</v>
      </c>
      <c r="E530" s="393" t="s">
        <v>953</v>
      </c>
      <c r="F530" s="393" t="s">
        <v>954</v>
      </c>
      <c r="G530" s="395" t="s">
        <v>955</v>
      </c>
      <c r="H530" s="393" t="s">
        <v>182</v>
      </c>
      <c r="I530" s="393" t="s">
        <v>947</v>
      </c>
      <c r="J530" s="393" t="s">
        <v>131</v>
      </c>
      <c r="K530" s="393" t="s">
        <v>2147</v>
      </c>
      <c r="L530" s="393" t="s">
        <v>2130</v>
      </c>
      <c r="M530" s="396"/>
      <c r="N530" s="392">
        <v>44043</v>
      </c>
      <c r="O530" s="408">
        <v>3</v>
      </c>
      <c r="P530" s="14">
        <v>175761</v>
      </c>
      <c r="Q530" s="14">
        <v>175761</v>
      </c>
      <c r="R530" s="576">
        <v>41</v>
      </c>
      <c r="S530" s="391">
        <v>29</v>
      </c>
      <c r="T530" s="382">
        <v>4</v>
      </c>
      <c r="U530" s="382">
        <v>10</v>
      </c>
      <c r="V530" s="423">
        <v>0</v>
      </c>
      <c r="W530" s="1882">
        <v>4</v>
      </c>
      <c r="X530" s="382">
        <f t="shared" si="1204"/>
        <v>6</v>
      </c>
      <c r="Y530" s="423">
        <v>0</v>
      </c>
      <c r="Z530" s="1882">
        <v>6</v>
      </c>
      <c r="AA530" s="382">
        <f t="shared" si="1188"/>
        <v>0</v>
      </c>
      <c r="AB530" s="423">
        <v>35</v>
      </c>
      <c r="AC530" s="1882">
        <v>12</v>
      </c>
      <c r="AD530" s="569">
        <v>1.875</v>
      </c>
      <c r="AE530" s="569">
        <v>1.875</v>
      </c>
      <c r="AF530" s="382">
        <f t="shared" si="1146"/>
        <v>12.125</v>
      </c>
      <c r="AG530" s="382">
        <f t="shared" si="1147"/>
        <v>8.75</v>
      </c>
      <c r="AH530" s="382">
        <f t="shared" si="1148"/>
        <v>4.625</v>
      </c>
      <c r="AI530" s="382">
        <f t="shared" si="1149"/>
        <v>6.5</v>
      </c>
      <c r="AJ530" s="382">
        <f t="shared" si="1150"/>
        <v>7.5</v>
      </c>
      <c r="AK530" s="382">
        <f t="shared" si="1151"/>
        <v>7.5</v>
      </c>
      <c r="AL530" s="382">
        <f t="shared" si="1152"/>
        <v>11</v>
      </c>
      <c r="AM530" s="382">
        <f t="shared" si="1153"/>
        <v>11.5</v>
      </c>
      <c r="AN530" s="453">
        <f t="shared" si="1154"/>
        <v>7.5</v>
      </c>
      <c r="AO530" s="457">
        <f t="shared" si="1155"/>
        <v>0</v>
      </c>
      <c r="AP530" s="455">
        <f t="shared" si="1156"/>
        <v>3</v>
      </c>
      <c r="AQ530" s="383">
        <f t="shared" si="1157"/>
        <v>3</v>
      </c>
      <c r="AR530" s="383">
        <f t="shared" si="1158"/>
        <v>4</v>
      </c>
      <c r="AS530" s="383">
        <f t="shared" si="1159"/>
        <v>4</v>
      </c>
      <c r="AT530" s="383">
        <f t="shared" si="1160"/>
        <v>4</v>
      </c>
      <c r="AU530" s="383">
        <f t="shared" si="1161"/>
        <v>7</v>
      </c>
      <c r="AV530" s="383">
        <f t="shared" si="1162"/>
        <v>5</v>
      </c>
      <c r="AW530" s="383">
        <f t="shared" si="1163"/>
        <v>4</v>
      </c>
      <c r="AX530" s="383">
        <f t="shared" si="1189"/>
        <v>51</v>
      </c>
      <c r="AY530" s="383">
        <v>0</v>
      </c>
      <c r="AZ530" s="383">
        <f t="shared" si="1203"/>
        <v>0</v>
      </c>
      <c r="BA530" s="382">
        <f t="shared" si="1190"/>
        <v>23</v>
      </c>
      <c r="BB530" s="423">
        <v>6</v>
      </c>
      <c r="BC530" s="506">
        <f t="shared" si="1183"/>
        <v>4</v>
      </c>
      <c r="BD530" s="382">
        <f t="shared" si="1184"/>
        <v>6</v>
      </c>
      <c r="BE530" s="453">
        <f t="shared" si="1185"/>
        <v>12</v>
      </c>
      <c r="BF530" s="382">
        <f t="shared" si="1191"/>
        <v>-35</v>
      </c>
      <c r="BG530" s="1882">
        <v>8</v>
      </c>
      <c r="BH530" s="1882">
        <v>9</v>
      </c>
      <c r="BI530" s="1882">
        <v>6</v>
      </c>
      <c r="BJ530" s="1882">
        <v>7</v>
      </c>
      <c r="BK530" s="1882">
        <v>2</v>
      </c>
      <c r="BL530" s="1882">
        <v>3</v>
      </c>
      <c r="BM530" s="1882">
        <v>4</v>
      </c>
      <c r="BN530" s="1882">
        <v>4</v>
      </c>
      <c r="BO530" s="1882">
        <v>4</v>
      </c>
      <c r="BP530" s="1882">
        <v>8</v>
      </c>
      <c r="BQ530" s="1882">
        <v>4</v>
      </c>
      <c r="BR530" s="1882">
        <v>4</v>
      </c>
      <c r="BS530" s="1882">
        <v>4</v>
      </c>
      <c r="BT530" s="13"/>
      <c r="BU530" s="384">
        <f t="shared" si="1192"/>
        <v>2</v>
      </c>
      <c r="BV530" s="385">
        <f t="shared" si="1193"/>
        <v>1</v>
      </c>
      <c r="BW530" s="386">
        <f t="shared" si="1194"/>
        <v>0</v>
      </c>
      <c r="BX530" s="3"/>
      <c r="BY530" s="387">
        <f t="shared" si="1186"/>
        <v>10</v>
      </c>
      <c r="BZ530" s="382">
        <f t="shared" si="1195"/>
        <v>6</v>
      </c>
      <c r="CA530" s="382">
        <f t="shared" si="1196"/>
        <v>0</v>
      </c>
      <c r="CB530" s="382">
        <f t="shared" si="1197"/>
        <v>23</v>
      </c>
      <c r="CC530" s="382">
        <f t="shared" si="1164"/>
        <v>21</v>
      </c>
      <c r="CD530" s="382">
        <f t="shared" si="1165"/>
        <v>12</v>
      </c>
      <c r="CE530" s="382">
        <f t="shared" si="1166"/>
        <v>9</v>
      </c>
      <c r="CF530" s="382">
        <f t="shared" si="1167"/>
        <v>5</v>
      </c>
      <c r="CG530" s="382">
        <f t="shared" si="1168"/>
        <v>7</v>
      </c>
      <c r="CH530" s="382">
        <f t="shared" si="1169"/>
        <v>8</v>
      </c>
      <c r="CI530" s="382">
        <f t="shared" si="1170"/>
        <v>8</v>
      </c>
      <c r="CJ530" s="382">
        <f t="shared" si="1171"/>
        <v>11</v>
      </c>
      <c r="CK530" s="388">
        <f t="shared" si="1172"/>
        <v>12</v>
      </c>
      <c r="CL530" s="3"/>
      <c r="CM530" s="384">
        <f t="shared" si="1187"/>
        <v>0</v>
      </c>
      <c r="CN530" s="385">
        <f t="shared" si="1198"/>
        <v>0</v>
      </c>
      <c r="CO530" s="385">
        <f t="shared" si="1173"/>
        <v>35</v>
      </c>
      <c r="CP530" s="385">
        <f t="shared" si="1174"/>
        <v>6</v>
      </c>
      <c r="CQ530" s="385">
        <f t="shared" si="1175"/>
        <v>0</v>
      </c>
      <c r="CR530" s="385">
        <f t="shared" si="1176"/>
        <v>3</v>
      </c>
      <c r="CS530" s="385">
        <f t="shared" si="1177"/>
        <v>3</v>
      </c>
      <c r="CT530" s="385">
        <f t="shared" si="1178"/>
        <v>4</v>
      </c>
      <c r="CU530" s="385">
        <f t="shared" si="1179"/>
        <v>4</v>
      </c>
      <c r="CV530" s="385">
        <f t="shared" si="1180"/>
        <v>4</v>
      </c>
      <c r="CW530" s="385">
        <f t="shared" si="1181"/>
        <v>7</v>
      </c>
      <c r="CX530" s="386">
        <f t="shared" si="1182"/>
        <v>5</v>
      </c>
      <c r="CY530" s="3"/>
      <c r="CZ530" s="586">
        <v>34</v>
      </c>
      <c r="DA530" s="582">
        <v>42</v>
      </c>
      <c r="DB530" s="391">
        <v>66</v>
      </c>
      <c r="DC530" s="576">
        <v>41</v>
      </c>
      <c r="DD530" s="389">
        <v>2</v>
      </c>
      <c r="DE530" s="390">
        <v>5</v>
      </c>
      <c r="DF530" s="390">
        <v>12</v>
      </c>
      <c r="DG530" s="390">
        <v>6</v>
      </c>
      <c r="DH530" s="390">
        <f t="shared" si="1199"/>
        <v>4</v>
      </c>
      <c r="DI530" s="390"/>
      <c r="DJ530" s="390"/>
      <c r="DK530" s="390"/>
      <c r="DL530" s="390"/>
      <c r="DM530" s="390"/>
      <c r="DN530" s="390"/>
      <c r="DO530" s="390"/>
      <c r="DP530" s="391">
        <f t="shared" si="1200"/>
        <v>29</v>
      </c>
      <c r="DQ530" s="376"/>
      <c r="DR530" s="376"/>
      <c r="DS530" s="385">
        <v>1</v>
      </c>
      <c r="DT530" s="385">
        <v>2</v>
      </c>
      <c r="DU530" s="385">
        <v>1480</v>
      </c>
      <c r="DV530" s="385" t="s">
        <v>2620</v>
      </c>
      <c r="DW530" s="385">
        <v>72</v>
      </c>
      <c r="DX530" s="385" t="s">
        <v>2716</v>
      </c>
      <c r="DY530" s="385">
        <v>0</v>
      </c>
      <c r="DZ530" s="14">
        <v>175761</v>
      </c>
      <c r="EA530" s="426"/>
      <c r="EB530" s="398">
        <v>19</v>
      </c>
      <c r="EC530" s="398" t="s">
        <v>1369</v>
      </c>
      <c r="ED530" s="398" t="s">
        <v>1370</v>
      </c>
      <c r="EF530" s="601">
        <f t="shared" si="1201"/>
        <v>75</v>
      </c>
      <c r="EG530" s="597">
        <f t="shared" si="1202"/>
        <v>4</v>
      </c>
      <c r="EI530" s="605">
        <f t="shared" si="1131"/>
        <v>55</v>
      </c>
    </row>
    <row r="531" spans="1:139" s="372" customFormat="1" ht="16.149999999999999" hidden="1" customHeight="1">
      <c r="A531" s="573" t="s">
        <v>1450</v>
      </c>
      <c r="B531" s="407" t="s">
        <v>963</v>
      </c>
      <c r="C531" s="530" t="s">
        <v>963</v>
      </c>
      <c r="D531" s="393" t="s">
        <v>51</v>
      </c>
      <c r="E531" s="393" t="s">
        <v>1230</v>
      </c>
      <c r="F531" s="393" t="s">
        <v>964</v>
      </c>
      <c r="G531" s="395">
        <v>104</v>
      </c>
      <c r="H531" s="393" t="s">
        <v>182</v>
      </c>
      <c r="I531" s="393" t="s">
        <v>960</v>
      </c>
      <c r="J531" s="393" t="s">
        <v>131</v>
      </c>
      <c r="K531" s="393" t="s">
        <v>2146</v>
      </c>
      <c r="L531" s="393" t="s">
        <v>2130</v>
      </c>
      <c r="M531" s="396"/>
      <c r="N531" s="392">
        <v>44043</v>
      </c>
      <c r="O531" s="408">
        <v>3</v>
      </c>
      <c r="P531" s="14">
        <v>157213</v>
      </c>
      <c r="Q531" s="14">
        <v>157213</v>
      </c>
      <c r="R531" s="576">
        <v>21</v>
      </c>
      <c r="S531" s="391">
        <v>3</v>
      </c>
      <c r="T531" s="382">
        <v>1</v>
      </c>
      <c r="U531" s="382">
        <v>41</v>
      </c>
      <c r="V531" s="423">
        <v>0</v>
      </c>
      <c r="W531" s="1882">
        <v>6</v>
      </c>
      <c r="X531" s="382">
        <f t="shared" si="1204"/>
        <v>35</v>
      </c>
      <c r="Y531" s="423">
        <v>0</v>
      </c>
      <c r="Z531" s="1882">
        <v>6</v>
      </c>
      <c r="AA531" s="382">
        <f t="shared" si="1188"/>
        <v>29</v>
      </c>
      <c r="AB531" s="423">
        <v>0</v>
      </c>
      <c r="AC531" s="1882">
        <v>7</v>
      </c>
      <c r="AD531" s="569">
        <v>1.875</v>
      </c>
      <c r="AE531" s="569">
        <v>1.875</v>
      </c>
      <c r="AF531" s="382">
        <f t="shared" si="1146"/>
        <v>4</v>
      </c>
      <c r="AG531" s="382">
        <f t="shared" si="1147"/>
        <v>1.75</v>
      </c>
      <c r="AH531" s="382">
        <f t="shared" si="1148"/>
        <v>4.625</v>
      </c>
      <c r="AI531" s="382">
        <f t="shared" si="1149"/>
        <v>6.5</v>
      </c>
      <c r="AJ531" s="382">
        <f t="shared" si="1150"/>
        <v>8.375</v>
      </c>
      <c r="AK531" s="382">
        <f t="shared" si="1151"/>
        <v>8.5</v>
      </c>
      <c r="AL531" s="382">
        <f t="shared" si="1152"/>
        <v>9.25</v>
      </c>
      <c r="AM531" s="382">
        <f t="shared" si="1153"/>
        <v>11.25</v>
      </c>
      <c r="AN531" s="453">
        <f t="shared" si="1154"/>
        <v>11.25</v>
      </c>
      <c r="AO531" s="457">
        <f t="shared" si="1155"/>
        <v>0</v>
      </c>
      <c r="AP531" s="455">
        <f t="shared" si="1156"/>
        <v>2</v>
      </c>
      <c r="AQ531" s="383">
        <f t="shared" si="1157"/>
        <v>3</v>
      </c>
      <c r="AR531" s="383">
        <f t="shared" si="1158"/>
        <v>4</v>
      </c>
      <c r="AS531" s="383">
        <f t="shared" si="1159"/>
        <v>4</v>
      </c>
      <c r="AT531" s="383">
        <f t="shared" si="1160"/>
        <v>5</v>
      </c>
      <c r="AU531" s="383">
        <f t="shared" si="1161"/>
        <v>5</v>
      </c>
      <c r="AV531" s="383">
        <f t="shared" si="1162"/>
        <v>6</v>
      </c>
      <c r="AW531" s="383">
        <f t="shared" si="1163"/>
        <v>6</v>
      </c>
      <c r="AX531" s="383">
        <f t="shared" si="1189"/>
        <v>41</v>
      </c>
      <c r="AY531" s="383">
        <v>0</v>
      </c>
      <c r="AZ531" s="383">
        <f t="shared" si="1203"/>
        <v>0</v>
      </c>
      <c r="BA531" s="382">
        <f t="shared" si="1190"/>
        <v>22</v>
      </c>
      <c r="BB531" s="423">
        <v>0</v>
      </c>
      <c r="BC531" s="506">
        <f t="shared" si="1183"/>
        <v>6</v>
      </c>
      <c r="BD531" s="382">
        <f t="shared" si="1184"/>
        <v>6</v>
      </c>
      <c r="BE531" s="453">
        <f t="shared" si="1185"/>
        <v>7</v>
      </c>
      <c r="BF531" s="382">
        <f t="shared" si="1191"/>
        <v>0</v>
      </c>
      <c r="BG531" s="1882">
        <v>14</v>
      </c>
      <c r="BH531" s="1882">
        <v>4</v>
      </c>
      <c r="BI531" s="1882">
        <v>4</v>
      </c>
      <c r="BJ531" s="1882">
        <v>0</v>
      </c>
      <c r="BK531" s="1882">
        <v>2</v>
      </c>
      <c r="BL531" s="1882">
        <v>3</v>
      </c>
      <c r="BM531" s="1882">
        <v>4</v>
      </c>
      <c r="BN531" s="1882">
        <v>5</v>
      </c>
      <c r="BO531" s="1882">
        <v>4</v>
      </c>
      <c r="BP531" s="1882">
        <v>6</v>
      </c>
      <c r="BQ531" s="1882">
        <v>6</v>
      </c>
      <c r="BR531" s="1882">
        <v>6</v>
      </c>
      <c r="BS531" s="1882">
        <v>6</v>
      </c>
      <c r="BT531" s="13"/>
      <c r="BU531" s="384">
        <f t="shared" si="1192"/>
        <v>6.4736842105263159</v>
      </c>
      <c r="BV531" s="385">
        <f t="shared" si="1193"/>
        <v>3.8888888888888888</v>
      </c>
      <c r="BW531" s="386">
        <f t="shared" si="1194"/>
        <v>3.48</v>
      </c>
      <c r="BX531" s="3"/>
      <c r="BY531" s="387">
        <f t="shared" si="1186"/>
        <v>41</v>
      </c>
      <c r="BZ531" s="382">
        <f t="shared" si="1195"/>
        <v>35</v>
      </c>
      <c r="CA531" s="382">
        <f t="shared" si="1196"/>
        <v>29</v>
      </c>
      <c r="CB531" s="382">
        <f t="shared" si="1197"/>
        <v>22</v>
      </c>
      <c r="CC531" s="382">
        <f t="shared" si="1164"/>
        <v>8</v>
      </c>
      <c r="CD531" s="382">
        <f t="shared" si="1165"/>
        <v>4</v>
      </c>
      <c r="CE531" s="382">
        <f t="shared" si="1166"/>
        <v>2</v>
      </c>
      <c r="CF531" s="382">
        <f t="shared" si="1167"/>
        <v>5</v>
      </c>
      <c r="CG531" s="382">
        <f t="shared" si="1168"/>
        <v>7</v>
      </c>
      <c r="CH531" s="382">
        <f t="shared" si="1169"/>
        <v>8</v>
      </c>
      <c r="CI531" s="382">
        <f t="shared" si="1170"/>
        <v>9</v>
      </c>
      <c r="CJ531" s="382">
        <f t="shared" si="1171"/>
        <v>9</v>
      </c>
      <c r="CK531" s="388">
        <f t="shared" si="1172"/>
        <v>11</v>
      </c>
      <c r="CL531" s="3"/>
      <c r="CM531" s="384">
        <f t="shared" si="1187"/>
        <v>0</v>
      </c>
      <c r="CN531" s="385">
        <f t="shared" si="1198"/>
        <v>0</v>
      </c>
      <c r="CO531" s="385">
        <f t="shared" si="1173"/>
        <v>0</v>
      </c>
      <c r="CP531" s="385">
        <f t="shared" si="1174"/>
        <v>0</v>
      </c>
      <c r="CQ531" s="385">
        <f t="shared" si="1175"/>
        <v>0</v>
      </c>
      <c r="CR531" s="385">
        <f t="shared" si="1176"/>
        <v>2</v>
      </c>
      <c r="CS531" s="385">
        <f t="shared" si="1177"/>
        <v>3</v>
      </c>
      <c r="CT531" s="385">
        <f t="shared" si="1178"/>
        <v>4</v>
      </c>
      <c r="CU531" s="385">
        <f t="shared" si="1179"/>
        <v>4</v>
      </c>
      <c r="CV531" s="385">
        <f t="shared" si="1180"/>
        <v>5</v>
      </c>
      <c r="CW531" s="385">
        <f t="shared" si="1181"/>
        <v>5</v>
      </c>
      <c r="CX531" s="386">
        <f t="shared" si="1182"/>
        <v>6</v>
      </c>
      <c r="CY531" s="3"/>
      <c r="CZ531" s="586">
        <v>8</v>
      </c>
      <c r="DA531" s="582">
        <v>2</v>
      </c>
      <c r="DB531" s="391">
        <v>62</v>
      </c>
      <c r="DC531" s="576">
        <v>21</v>
      </c>
      <c r="DD531" s="389">
        <v>0</v>
      </c>
      <c r="DE531" s="390">
        <v>0</v>
      </c>
      <c r="DF531" s="390">
        <v>2</v>
      </c>
      <c r="DG531" s="390">
        <v>0</v>
      </c>
      <c r="DH531" s="390">
        <f t="shared" si="1199"/>
        <v>1</v>
      </c>
      <c r="DI531" s="390"/>
      <c r="DJ531" s="390"/>
      <c r="DK531" s="390"/>
      <c r="DL531" s="390"/>
      <c r="DM531" s="390"/>
      <c r="DN531" s="390"/>
      <c r="DO531" s="390"/>
      <c r="DP531" s="391">
        <f t="shared" si="1200"/>
        <v>3</v>
      </c>
      <c r="DQ531" s="376"/>
      <c r="DR531" s="376"/>
      <c r="DS531" s="385">
        <v>1</v>
      </c>
      <c r="DT531" s="385">
        <v>2</v>
      </c>
      <c r="DU531" s="385">
        <v>1481</v>
      </c>
      <c r="DV531" s="385" t="s">
        <v>2620</v>
      </c>
      <c r="DW531" s="385">
        <v>72</v>
      </c>
      <c r="DX531" s="385" t="s">
        <v>2716</v>
      </c>
      <c r="DY531" s="385">
        <v>0</v>
      </c>
      <c r="DZ531" s="14">
        <v>157213</v>
      </c>
      <c r="EA531" s="426"/>
      <c r="EB531" s="398">
        <v>18</v>
      </c>
      <c r="EC531" s="398" t="s">
        <v>1369</v>
      </c>
      <c r="ED531" s="398" t="s">
        <v>1370</v>
      </c>
      <c r="EF531" s="601">
        <f t="shared" si="1201"/>
        <v>205</v>
      </c>
      <c r="EG531" s="597">
        <f t="shared" si="1202"/>
        <v>6</v>
      </c>
      <c r="EI531" s="605">
        <f t="shared" si="1131"/>
        <v>42</v>
      </c>
    </row>
    <row r="532" spans="1:139" s="372" customFormat="1" ht="16.149999999999999" hidden="1" customHeight="1">
      <c r="A532" s="573" t="s">
        <v>1246</v>
      </c>
      <c r="B532" s="407" t="s">
        <v>956</v>
      </c>
      <c r="C532" s="530" t="s">
        <v>956</v>
      </c>
      <c r="D532" s="393" t="s">
        <v>51</v>
      </c>
      <c r="E532" s="393" t="s">
        <v>957</v>
      </c>
      <c r="F532" s="393" t="s">
        <v>958</v>
      </c>
      <c r="G532" s="395" t="s">
        <v>959</v>
      </c>
      <c r="H532" s="393" t="s">
        <v>182</v>
      </c>
      <c r="I532" s="393" t="s">
        <v>960</v>
      </c>
      <c r="J532" s="393" t="s">
        <v>131</v>
      </c>
      <c r="K532" s="393" t="s">
        <v>2147</v>
      </c>
      <c r="L532" s="393" t="s">
        <v>2130</v>
      </c>
      <c r="M532" s="396"/>
      <c r="N532" s="392">
        <v>44043</v>
      </c>
      <c r="O532" s="408">
        <v>3</v>
      </c>
      <c r="P532" s="14">
        <v>110585</v>
      </c>
      <c r="Q532" s="14">
        <v>110585</v>
      </c>
      <c r="R532" s="576">
        <v>94</v>
      </c>
      <c r="S532" s="391">
        <v>52</v>
      </c>
      <c r="T532" s="382">
        <v>2</v>
      </c>
      <c r="U532" s="382">
        <v>8</v>
      </c>
      <c r="V532" s="423">
        <v>0</v>
      </c>
      <c r="W532" s="1882">
        <v>3</v>
      </c>
      <c r="X532" s="382">
        <f t="shared" si="1204"/>
        <v>5</v>
      </c>
      <c r="Y532" s="423">
        <v>0</v>
      </c>
      <c r="Z532" s="1882">
        <v>0</v>
      </c>
      <c r="AA532" s="382">
        <f t="shared" si="1188"/>
        <v>5</v>
      </c>
      <c r="AB532" s="423">
        <v>36</v>
      </c>
      <c r="AC532" s="1882">
        <v>11</v>
      </c>
      <c r="AD532" s="569">
        <v>1.875</v>
      </c>
      <c r="AE532" s="569">
        <v>1.875</v>
      </c>
      <c r="AF532" s="382">
        <f t="shared" si="1146"/>
        <v>5</v>
      </c>
      <c r="AG532" s="382">
        <f t="shared" si="1147"/>
        <v>0.875</v>
      </c>
      <c r="AH532" s="382">
        <f t="shared" si="1148"/>
        <v>1</v>
      </c>
      <c r="AI532" s="382">
        <f t="shared" si="1149"/>
        <v>0</v>
      </c>
      <c r="AJ532" s="382">
        <f t="shared" si="1150"/>
        <v>6.125</v>
      </c>
      <c r="AK532" s="382">
        <f t="shared" si="1151"/>
        <v>7</v>
      </c>
      <c r="AL532" s="382">
        <f t="shared" si="1152"/>
        <v>0</v>
      </c>
      <c r="AM532" s="382">
        <f t="shared" si="1153"/>
        <v>7</v>
      </c>
      <c r="AN532" s="453">
        <f t="shared" si="1154"/>
        <v>15.875</v>
      </c>
      <c r="AO532" s="457">
        <f t="shared" si="1155"/>
        <v>0</v>
      </c>
      <c r="AP532" s="455">
        <f t="shared" si="1156"/>
        <v>1</v>
      </c>
      <c r="AQ532" s="383">
        <f t="shared" si="1157"/>
        <v>0</v>
      </c>
      <c r="AR532" s="383">
        <f t="shared" si="1158"/>
        <v>0</v>
      </c>
      <c r="AS532" s="383">
        <f t="shared" si="1159"/>
        <v>6</v>
      </c>
      <c r="AT532" s="383">
        <f t="shared" si="1160"/>
        <v>1</v>
      </c>
      <c r="AU532" s="383">
        <f t="shared" si="1161"/>
        <v>0</v>
      </c>
      <c r="AV532" s="383">
        <f t="shared" si="1162"/>
        <v>7</v>
      </c>
      <c r="AW532" s="383">
        <f t="shared" si="1163"/>
        <v>9</v>
      </c>
      <c r="AX532" s="383">
        <f t="shared" si="1189"/>
        <v>44</v>
      </c>
      <c r="AY532" s="383">
        <v>0</v>
      </c>
      <c r="AZ532" s="383">
        <f t="shared" si="1203"/>
        <v>0</v>
      </c>
      <c r="BA532" s="382">
        <f t="shared" si="1190"/>
        <v>30</v>
      </c>
      <c r="BB532" s="423">
        <v>0</v>
      </c>
      <c r="BC532" s="506">
        <f t="shared" si="1183"/>
        <v>3</v>
      </c>
      <c r="BD532" s="382">
        <f t="shared" si="1184"/>
        <v>0</v>
      </c>
      <c r="BE532" s="453">
        <f t="shared" si="1185"/>
        <v>11</v>
      </c>
      <c r="BF532" s="382">
        <f t="shared" si="1191"/>
        <v>-36</v>
      </c>
      <c r="BG532" s="1882">
        <v>15</v>
      </c>
      <c r="BH532" s="1882">
        <v>10</v>
      </c>
      <c r="BI532" s="1882">
        <v>5</v>
      </c>
      <c r="BJ532" s="1882">
        <v>0</v>
      </c>
      <c r="BK532" s="1882">
        <v>1</v>
      </c>
      <c r="BL532" s="1882">
        <v>0</v>
      </c>
      <c r="BM532" s="1882">
        <v>0</v>
      </c>
      <c r="BN532" s="1882">
        <v>7</v>
      </c>
      <c r="BO532" s="1882">
        <v>0</v>
      </c>
      <c r="BP532" s="1882">
        <v>0</v>
      </c>
      <c r="BQ532" s="1882">
        <v>8</v>
      </c>
      <c r="BR532" s="1882">
        <v>9</v>
      </c>
      <c r="BS532" s="1882">
        <v>10</v>
      </c>
      <c r="BT532" s="13"/>
      <c r="BU532" s="384">
        <f t="shared" si="1192"/>
        <v>2.4545454545454546</v>
      </c>
      <c r="BV532" s="385">
        <f t="shared" si="1193"/>
        <v>1.4545454545454546</v>
      </c>
      <c r="BW532" s="386">
        <f t="shared" si="1194"/>
        <v>0.45454545454545453</v>
      </c>
      <c r="BX532" s="3"/>
      <c r="BY532" s="387">
        <f t="shared" si="1186"/>
        <v>8</v>
      </c>
      <c r="BZ532" s="382">
        <f t="shared" si="1195"/>
        <v>5</v>
      </c>
      <c r="CA532" s="382">
        <f t="shared" si="1196"/>
        <v>5</v>
      </c>
      <c r="CB532" s="382">
        <f t="shared" si="1197"/>
        <v>30</v>
      </c>
      <c r="CC532" s="382">
        <f t="shared" si="1164"/>
        <v>15</v>
      </c>
      <c r="CD532" s="382">
        <f t="shared" si="1165"/>
        <v>5</v>
      </c>
      <c r="CE532" s="382">
        <f t="shared" si="1166"/>
        <v>1</v>
      </c>
      <c r="CF532" s="382">
        <f t="shared" si="1167"/>
        <v>1</v>
      </c>
      <c r="CG532" s="382">
        <f t="shared" si="1168"/>
        <v>0</v>
      </c>
      <c r="CH532" s="382">
        <f t="shared" si="1169"/>
        <v>6</v>
      </c>
      <c r="CI532" s="382">
        <f t="shared" si="1170"/>
        <v>7</v>
      </c>
      <c r="CJ532" s="382">
        <f t="shared" si="1171"/>
        <v>0</v>
      </c>
      <c r="CK532" s="388">
        <f t="shared" si="1172"/>
        <v>7</v>
      </c>
      <c r="CL532" s="3"/>
      <c r="CM532" s="384">
        <f t="shared" si="1187"/>
        <v>0</v>
      </c>
      <c r="CN532" s="385">
        <f t="shared" si="1198"/>
        <v>0</v>
      </c>
      <c r="CO532" s="385">
        <f t="shared" si="1173"/>
        <v>36</v>
      </c>
      <c r="CP532" s="385">
        <f t="shared" si="1174"/>
        <v>0</v>
      </c>
      <c r="CQ532" s="385">
        <f t="shared" si="1175"/>
        <v>0</v>
      </c>
      <c r="CR532" s="385">
        <f t="shared" si="1176"/>
        <v>1</v>
      </c>
      <c r="CS532" s="385">
        <f t="shared" si="1177"/>
        <v>0</v>
      </c>
      <c r="CT532" s="385">
        <f t="shared" si="1178"/>
        <v>0</v>
      </c>
      <c r="CU532" s="385">
        <f t="shared" si="1179"/>
        <v>6</v>
      </c>
      <c r="CV532" s="385">
        <f t="shared" si="1180"/>
        <v>1</v>
      </c>
      <c r="CW532" s="385">
        <f t="shared" si="1181"/>
        <v>0</v>
      </c>
      <c r="CX532" s="386">
        <f t="shared" si="1182"/>
        <v>7</v>
      </c>
      <c r="CY532" s="3"/>
      <c r="CZ532" s="586">
        <v>77</v>
      </c>
      <c r="DA532" s="582">
        <v>138</v>
      </c>
      <c r="DB532" s="391">
        <v>104</v>
      </c>
      <c r="DC532" s="576">
        <v>94</v>
      </c>
      <c r="DD532" s="389">
        <v>0</v>
      </c>
      <c r="DE532" s="390">
        <v>18</v>
      </c>
      <c r="DF532" s="390">
        <v>28</v>
      </c>
      <c r="DG532" s="390">
        <v>4</v>
      </c>
      <c r="DH532" s="390">
        <f t="shared" si="1199"/>
        <v>2</v>
      </c>
      <c r="DI532" s="390"/>
      <c r="DJ532" s="390"/>
      <c r="DK532" s="390"/>
      <c r="DL532" s="390"/>
      <c r="DM532" s="390"/>
      <c r="DN532" s="390"/>
      <c r="DO532" s="390"/>
      <c r="DP532" s="391">
        <f t="shared" si="1200"/>
        <v>52</v>
      </c>
      <c r="DQ532" s="376"/>
      <c r="DR532" s="376"/>
      <c r="DS532" s="385">
        <v>1</v>
      </c>
      <c r="DT532" s="385">
        <v>2</v>
      </c>
      <c r="DU532" s="385">
        <v>1481</v>
      </c>
      <c r="DV532" s="385" t="s">
        <v>2620</v>
      </c>
      <c r="DW532" s="385">
        <v>72</v>
      </c>
      <c r="DX532" s="385" t="s">
        <v>2716</v>
      </c>
      <c r="DY532" s="385">
        <v>0</v>
      </c>
      <c r="DZ532" s="14">
        <v>110585</v>
      </c>
      <c r="EA532" s="426"/>
      <c r="EB532" s="398">
        <v>18</v>
      </c>
      <c r="EC532" s="398" t="s">
        <v>1369</v>
      </c>
      <c r="ED532" s="398" t="s">
        <v>1370</v>
      </c>
      <c r="EF532" s="601">
        <f t="shared" si="1201"/>
        <v>80</v>
      </c>
      <c r="EG532" s="597">
        <f t="shared" si="1202"/>
        <v>3</v>
      </c>
      <c r="EI532" s="605">
        <f t="shared" si="1131"/>
        <v>46</v>
      </c>
    </row>
    <row r="533" spans="1:139" s="372" customFormat="1" ht="16.149999999999999" hidden="1" customHeight="1">
      <c r="A533" s="573" t="s">
        <v>1246</v>
      </c>
      <c r="B533" s="407" t="s">
        <v>961</v>
      </c>
      <c r="C533" s="530" t="s">
        <v>961</v>
      </c>
      <c r="D533" s="393" t="s">
        <v>51</v>
      </c>
      <c r="E533" s="393" t="s">
        <v>957</v>
      </c>
      <c r="F533" s="393" t="s">
        <v>962</v>
      </c>
      <c r="G533" s="395">
        <v>100</v>
      </c>
      <c r="H533" s="393" t="s">
        <v>53</v>
      </c>
      <c r="I533" s="393" t="s">
        <v>960</v>
      </c>
      <c r="J533" s="393" t="s">
        <v>131</v>
      </c>
      <c r="K533" s="393" t="s">
        <v>2146</v>
      </c>
      <c r="L533" s="393" t="s">
        <v>2130</v>
      </c>
      <c r="M533" s="396"/>
      <c r="N533" s="392">
        <v>44043</v>
      </c>
      <c r="O533" s="408">
        <v>3</v>
      </c>
      <c r="P533" s="14">
        <v>110185</v>
      </c>
      <c r="Q533" s="14">
        <v>110185</v>
      </c>
      <c r="R533" s="576">
        <v>57</v>
      </c>
      <c r="S533" s="391">
        <v>27</v>
      </c>
      <c r="T533" s="382">
        <v>4</v>
      </c>
      <c r="U533" s="382">
        <v>29</v>
      </c>
      <c r="V533" s="423">
        <v>0</v>
      </c>
      <c r="W533" s="1882">
        <v>4</v>
      </c>
      <c r="X533" s="382">
        <f t="shared" si="1204"/>
        <v>25</v>
      </c>
      <c r="Y533" s="423">
        <v>0</v>
      </c>
      <c r="Z533" s="1882">
        <v>8</v>
      </c>
      <c r="AA533" s="382">
        <f t="shared" si="1188"/>
        <v>17</v>
      </c>
      <c r="AB533" s="423">
        <v>0</v>
      </c>
      <c r="AC533" s="1882">
        <v>6</v>
      </c>
      <c r="AD533" s="569">
        <v>1.875</v>
      </c>
      <c r="AE533" s="569">
        <v>1.875</v>
      </c>
      <c r="AF533" s="382">
        <f t="shared" si="1146"/>
        <v>0</v>
      </c>
      <c r="AG533" s="382">
        <f t="shared" si="1147"/>
        <v>3.5</v>
      </c>
      <c r="AH533" s="382">
        <f t="shared" si="1148"/>
        <v>4</v>
      </c>
      <c r="AI533" s="382">
        <f t="shared" si="1149"/>
        <v>0</v>
      </c>
      <c r="AJ533" s="382">
        <f t="shared" si="1150"/>
        <v>1.75</v>
      </c>
      <c r="AK533" s="382">
        <f t="shared" si="1151"/>
        <v>2</v>
      </c>
      <c r="AL533" s="382">
        <f t="shared" si="1152"/>
        <v>7</v>
      </c>
      <c r="AM533" s="382">
        <f t="shared" si="1153"/>
        <v>15</v>
      </c>
      <c r="AN533" s="453">
        <f t="shared" si="1154"/>
        <v>15.875</v>
      </c>
      <c r="AO533" s="457">
        <f t="shared" si="1155"/>
        <v>0</v>
      </c>
      <c r="AP533" s="455">
        <f t="shared" si="1156"/>
        <v>4</v>
      </c>
      <c r="AQ533" s="383">
        <f t="shared" si="1157"/>
        <v>0</v>
      </c>
      <c r="AR533" s="383">
        <f t="shared" si="1158"/>
        <v>0</v>
      </c>
      <c r="AS533" s="383">
        <f t="shared" si="1159"/>
        <v>2</v>
      </c>
      <c r="AT533" s="383">
        <f t="shared" si="1160"/>
        <v>0</v>
      </c>
      <c r="AU533" s="383">
        <f t="shared" si="1161"/>
        <v>7</v>
      </c>
      <c r="AV533" s="383">
        <f t="shared" si="1162"/>
        <v>8</v>
      </c>
      <c r="AW533" s="383">
        <f t="shared" si="1163"/>
        <v>9</v>
      </c>
      <c r="AX533" s="383">
        <f t="shared" si="1189"/>
        <v>29</v>
      </c>
      <c r="AY533" s="383">
        <v>0</v>
      </c>
      <c r="AZ533" s="383">
        <f t="shared" si="1203"/>
        <v>0</v>
      </c>
      <c r="BA533" s="382">
        <f t="shared" si="1190"/>
        <v>11</v>
      </c>
      <c r="BB533" s="423">
        <v>0</v>
      </c>
      <c r="BC533" s="506">
        <f t="shared" si="1183"/>
        <v>4</v>
      </c>
      <c r="BD533" s="382">
        <f t="shared" si="1184"/>
        <v>8</v>
      </c>
      <c r="BE533" s="453">
        <f t="shared" si="1185"/>
        <v>6</v>
      </c>
      <c r="BF533" s="382">
        <f t="shared" si="1191"/>
        <v>0</v>
      </c>
      <c r="BG533" s="1882">
        <v>11</v>
      </c>
      <c r="BH533" s="1882">
        <v>0</v>
      </c>
      <c r="BI533" s="1882">
        <v>0</v>
      </c>
      <c r="BJ533" s="1882">
        <v>0</v>
      </c>
      <c r="BK533" s="1882">
        <v>4</v>
      </c>
      <c r="BL533" s="1882">
        <v>0</v>
      </c>
      <c r="BM533" s="1882">
        <v>0</v>
      </c>
      <c r="BN533" s="1882">
        <v>2</v>
      </c>
      <c r="BO533" s="1882">
        <v>0</v>
      </c>
      <c r="BP533" s="1882">
        <v>8</v>
      </c>
      <c r="BQ533" s="1882">
        <v>8</v>
      </c>
      <c r="BR533" s="1882">
        <v>9</v>
      </c>
      <c r="BS533" s="1882">
        <v>10</v>
      </c>
      <c r="BT533" s="13"/>
      <c r="BU533" s="384">
        <f t="shared" si="1192"/>
        <v>4.833333333333333</v>
      </c>
      <c r="BV533" s="385">
        <f t="shared" si="1193"/>
        <v>3</v>
      </c>
      <c r="BW533" s="386">
        <f t="shared" si="1194"/>
        <v>0</v>
      </c>
      <c r="BX533" s="3"/>
      <c r="BY533" s="387">
        <f t="shared" si="1186"/>
        <v>29</v>
      </c>
      <c r="BZ533" s="382">
        <f t="shared" si="1195"/>
        <v>25</v>
      </c>
      <c r="CA533" s="382">
        <f t="shared" si="1196"/>
        <v>17</v>
      </c>
      <c r="CB533" s="382">
        <f t="shared" si="1197"/>
        <v>11</v>
      </c>
      <c r="CC533" s="382">
        <f t="shared" si="1164"/>
        <v>0</v>
      </c>
      <c r="CD533" s="382">
        <f t="shared" si="1165"/>
        <v>0</v>
      </c>
      <c r="CE533" s="382">
        <f t="shared" si="1166"/>
        <v>4</v>
      </c>
      <c r="CF533" s="382">
        <f t="shared" si="1167"/>
        <v>4</v>
      </c>
      <c r="CG533" s="382">
        <f t="shared" si="1168"/>
        <v>0</v>
      </c>
      <c r="CH533" s="382">
        <f t="shared" si="1169"/>
        <v>2</v>
      </c>
      <c r="CI533" s="382">
        <f t="shared" si="1170"/>
        <v>2</v>
      </c>
      <c r="CJ533" s="382">
        <f t="shared" si="1171"/>
        <v>7</v>
      </c>
      <c r="CK533" s="388">
        <f t="shared" si="1172"/>
        <v>15</v>
      </c>
      <c r="CL533" s="3"/>
      <c r="CM533" s="384">
        <f t="shared" si="1187"/>
        <v>0</v>
      </c>
      <c r="CN533" s="385">
        <f t="shared" si="1198"/>
        <v>0</v>
      </c>
      <c r="CO533" s="385">
        <f t="shared" si="1173"/>
        <v>0</v>
      </c>
      <c r="CP533" s="385">
        <f t="shared" si="1174"/>
        <v>0</v>
      </c>
      <c r="CQ533" s="385">
        <f t="shared" si="1175"/>
        <v>0</v>
      </c>
      <c r="CR533" s="385">
        <f t="shared" si="1176"/>
        <v>4</v>
      </c>
      <c r="CS533" s="385">
        <f t="shared" si="1177"/>
        <v>0</v>
      </c>
      <c r="CT533" s="385">
        <f t="shared" si="1178"/>
        <v>0</v>
      </c>
      <c r="CU533" s="385">
        <f t="shared" si="1179"/>
        <v>2</v>
      </c>
      <c r="CV533" s="385">
        <f t="shared" si="1180"/>
        <v>0</v>
      </c>
      <c r="CW533" s="385">
        <f t="shared" si="1181"/>
        <v>7</v>
      </c>
      <c r="CX533" s="386">
        <f t="shared" si="1182"/>
        <v>8</v>
      </c>
      <c r="CY533" s="3"/>
      <c r="CZ533" s="586">
        <v>3</v>
      </c>
      <c r="DA533" s="582">
        <v>22</v>
      </c>
      <c r="DB533" s="391">
        <v>36</v>
      </c>
      <c r="DC533" s="576">
        <v>57</v>
      </c>
      <c r="DD533" s="389">
        <v>16</v>
      </c>
      <c r="DE533" s="390">
        <v>0</v>
      </c>
      <c r="DF533" s="390">
        <v>2</v>
      </c>
      <c r="DG533" s="390">
        <v>5</v>
      </c>
      <c r="DH533" s="390">
        <f t="shared" si="1199"/>
        <v>4</v>
      </c>
      <c r="DI533" s="390"/>
      <c r="DJ533" s="390"/>
      <c r="DK533" s="390"/>
      <c r="DL533" s="390"/>
      <c r="DM533" s="390"/>
      <c r="DN533" s="390"/>
      <c r="DO533" s="390"/>
      <c r="DP533" s="391">
        <f t="shared" si="1200"/>
        <v>27</v>
      </c>
      <c r="DQ533" s="376"/>
      <c r="DR533" s="376"/>
      <c r="DS533" s="385">
        <v>1</v>
      </c>
      <c r="DT533" s="385">
        <v>2</v>
      </c>
      <c r="DU533" s="385">
        <v>1443</v>
      </c>
      <c r="DV533" s="385" t="s">
        <v>2620</v>
      </c>
      <c r="DW533" s="385">
        <v>71</v>
      </c>
      <c r="DX533" s="385" t="s">
        <v>2715</v>
      </c>
      <c r="DY533" s="385">
        <v>0</v>
      </c>
      <c r="DZ533" s="14">
        <v>110185</v>
      </c>
      <c r="EA533" s="426"/>
      <c r="EB533" s="398">
        <v>18</v>
      </c>
      <c r="EC533" s="398" t="s">
        <v>1369</v>
      </c>
      <c r="ED533" s="398" t="s">
        <v>1370</v>
      </c>
      <c r="EF533" s="601">
        <f t="shared" si="1201"/>
        <v>217.5</v>
      </c>
      <c r="EG533" s="597">
        <f t="shared" si="1202"/>
        <v>4</v>
      </c>
      <c r="EI533" s="605">
        <f t="shared" si="1131"/>
        <v>33</v>
      </c>
    </row>
    <row r="534" spans="1:139" s="372" customFormat="1" ht="16.149999999999999" hidden="1" customHeight="1">
      <c r="A534" s="573" t="s">
        <v>1246</v>
      </c>
      <c r="B534" s="407" t="s">
        <v>967</v>
      </c>
      <c r="C534" s="530" t="s">
        <v>967</v>
      </c>
      <c r="D534" s="393" t="s">
        <v>51</v>
      </c>
      <c r="E534" s="393" t="s">
        <v>179</v>
      </c>
      <c r="F534" s="393" t="s">
        <v>968</v>
      </c>
      <c r="G534" s="395">
        <v>89</v>
      </c>
      <c r="H534" s="393" t="s">
        <v>76</v>
      </c>
      <c r="I534" s="393" t="s">
        <v>947</v>
      </c>
      <c r="J534" s="393" t="s">
        <v>131</v>
      </c>
      <c r="K534" s="393">
        <v>0</v>
      </c>
      <c r="L534" s="393" t="s">
        <v>2130</v>
      </c>
      <c r="M534" s="396"/>
      <c r="N534" s="392">
        <v>43455</v>
      </c>
      <c r="O534" s="408">
        <v>3</v>
      </c>
      <c r="P534" s="14">
        <v>0</v>
      </c>
      <c r="Q534" s="14">
        <v>0</v>
      </c>
      <c r="R534" s="576">
        <v>0</v>
      </c>
      <c r="S534" s="391">
        <v>0</v>
      </c>
      <c r="T534" s="382">
        <v>0</v>
      </c>
      <c r="U534" s="382">
        <v>0</v>
      </c>
      <c r="V534" s="423">
        <v>0</v>
      </c>
      <c r="W534" s="1882">
        <v>0</v>
      </c>
      <c r="X534" s="382">
        <f t="shared" si="1204"/>
        <v>0</v>
      </c>
      <c r="Y534" s="423">
        <v>0</v>
      </c>
      <c r="Z534" s="1882">
        <v>0</v>
      </c>
      <c r="AA534" s="382">
        <f t="shared" si="1188"/>
        <v>0</v>
      </c>
      <c r="AB534" s="423">
        <v>0</v>
      </c>
      <c r="AC534" s="1882">
        <v>0</v>
      </c>
      <c r="AD534" s="569">
        <v>1.875</v>
      </c>
      <c r="AE534" s="569">
        <v>1.875</v>
      </c>
      <c r="AF534" s="382">
        <f t="shared" si="1146"/>
        <v>0</v>
      </c>
      <c r="AG534" s="382">
        <f t="shared" si="1147"/>
        <v>0</v>
      </c>
      <c r="AH534" s="382">
        <f t="shared" si="1148"/>
        <v>0</v>
      </c>
      <c r="AI534" s="382">
        <f t="shared" si="1149"/>
        <v>0</v>
      </c>
      <c r="AJ534" s="382">
        <f t="shared" si="1150"/>
        <v>0</v>
      </c>
      <c r="AK534" s="382">
        <f t="shared" si="1151"/>
        <v>0</v>
      </c>
      <c r="AL534" s="382">
        <f t="shared" si="1152"/>
        <v>0</v>
      </c>
      <c r="AM534" s="382">
        <f t="shared" si="1153"/>
        <v>0</v>
      </c>
      <c r="AN534" s="453">
        <f t="shared" si="1154"/>
        <v>0</v>
      </c>
      <c r="AO534" s="457">
        <f t="shared" si="1155"/>
        <v>0</v>
      </c>
      <c r="AP534" s="455">
        <f t="shared" si="1156"/>
        <v>0</v>
      </c>
      <c r="AQ534" s="383">
        <f t="shared" si="1157"/>
        <v>0</v>
      </c>
      <c r="AR534" s="383">
        <f t="shared" si="1158"/>
        <v>0</v>
      </c>
      <c r="AS534" s="383">
        <f t="shared" si="1159"/>
        <v>0</v>
      </c>
      <c r="AT534" s="383">
        <f t="shared" si="1160"/>
        <v>0</v>
      </c>
      <c r="AU534" s="383">
        <f t="shared" si="1161"/>
        <v>0</v>
      </c>
      <c r="AV534" s="383">
        <f t="shared" si="1162"/>
        <v>0</v>
      </c>
      <c r="AW534" s="383">
        <f t="shared" si="1163"/>
        <v>0</v>
      </c>
      <c r="AX534" s="383">
        <f t="shared" si="1189"/>
        <v>0</v>
      </c>
      <c r="AY534" s="383">
        <v>0</v>
      </c>
      <c r="AZ534" s="383">
        <f t="shared" si="1203"/>
        <v>0</v>
      </c>
      <c r="BA534" s="382">
        <f t="shared" si="1190"/>
        <v>0</v>
      </c>
      <c r="BB534" s="423">
        <v>0</v>
      </c>
      <c r="BC534" s="506">
        <f t="shared" si="1183"/>
        <v>0</v>
      </c>
      <c r="BD534" s="382">
        <f t="shared" si="1184"/>
        <v>0</v>
      </c>
      <c r="BE534" s="453">
        <f t="shared" si="1185"/>
        <v>0</v>
      </c>
      <c r="BF534" s="382">
        <f t="shared" si="1191"/>
        <v>0</v>
      </c>
      <c r="BG534" s="1882">
        <v>0</v>
      </c>
      <c r="BH534" s="1882">
        <v>0</v>
      </c>
      <c r="BI534" s="1882">
        <v>0</v>
      </c>
      <c r="BJ534" s="1882">
        <v>0</v>
      </c>
      <c r="BK534" s="1882">
        <v>0</v>
      </c>
      <c r="BL534" s="1882">
        <v>0</v>
      </c>
      <c r="BM534" s="1882">
        <v>0</v>
      </c>
      <c r="BN534" s="1882">
        <v>0</v>
      </c>
      <c r="BO534" s="1882">
        <v>0</v>
      </c>
      <c r="BP534" s="1882">
        <v>0</v>
      </c>
      <c r="BQ534" s="1882">
        <v>0</v>
      </c>
      <c r="BR534" s="1882">
        <v>0</v>
      </c>
      <c r="BS534" s="1882">
        <v>0</v>
      </c>
      <c r="BT534" s="13"/>
      <c r="BU534" s="384">
        <f t="shared" si="1192"/>
        <v>0</v>
      </c>
      <c r="BV534" s="385">
        <f t="shared" si="1193"/>
        <v>0</v>
      </c>
      <c r="BW534" s="386">
        <f t="shared" si="1194"/>
        <v>0</v>
      </c>
      <c r="BX534" s="3"/>
      <c r="BY534" s="387">
        <f t="shared" si="1186"/>
        <v>0</v>
      </c>
      <c r="BZ534" s="382">
        <f t="shared" si="1195"/>
        <v>0</v>
      </c>
      <c r="CA534" s="382">
        <f t="shared" si="1196"/>
        <v>0</v>
      </c>
      <c r="CB534" s="382">
        <f t="shared" si="1197"/>
        <v>0</v>
      </c>
      <c r="CC534" s="382">
        <f t="shared" si="1164"/>
        <v>0</v>
      </c>
      <c r="CD534" s="382">
        <f t="shared" si="1165"/>
        <v>0</v>
      </c>
      <c r="CE534" s="382">
        <f t="shared" si="1166"/>
        <v>0</v>
      </c>
      <c r="CF534" s="382">
        <f t="shared" si="1167"/>
        <v>0</v>
      </c>
      <c r="CG534" s="382">
        <f t="shared" si="1168"/>
        <v>0</v>
      </c>
      <c r="CH534" s="382">
        <f t="shared" si="1169"/>
        <v>0</v>
      </c>
      <c r="CI534" s="382">
        <f t="shared" si="1170"/>
        <v>0</v>
      </c>
      <c r="CJ534" s="382">
        <f t="shared" si="1171"/>
        <v>0</v>
      </c>
      <c r="CK534" s="388">
        <f t="shared" si="1172"/>
        <v>0</v>
      </c>
      <c r="CL534" s="3"/>
      <c r="CM534" s="384">
        <f t="shared" si="1187"/>
        <v>0</v>
      </c>
      <c r="CN534" s="385">
        <f t="shared" si="1198"/>
        <v>0</v>
      </c>
      <c r="CO534" s="385">
        <f t="shared" si="1173"/>
        <v>0</v>
      </c>
      <c r="CP534" s="385">
        <f t="shared" si="1174"/>
        <v>0</v>
      </c>
      <c r="CQ534" s="385">
        <f t="shared" si="1175"/>
        <v>0</v>
      </c>
      <c r="CR534" s="385">
        <f t="shared" si="1176"/>
        <v>0</v>
      </c>
      <c r="CS534" s="385">
        <f t="shared" si="1177"/>
        <v>0</v>
      </c>
      <c r="CT534" s="385">
        <f t="shared" si="1178"/>
        <v>0</v>
      </c>
      <c r="CU534" s="385">
        <f t="shared" si="1179"/>
        <v>0</v>
      </c>
      <c r="CV534" s="385">
        <f t="shared" si="1180"/>
        <v>0</v>
      </c>
      <c r="CW534" s="385">
        <f t="shared" si="1181"/>
        <v>0</v>
      </c>
      <c r="CX534" s="386">
        <f t="shared" si="1182"/>
        <v>0</v>
      </c>
      <c r="CY534" s="3"/>
      <c r="CZ534" s="586">
        <v>0</v>
      </c>
      <c r="DA534" s="582">
        <v>0</v>
      </c>
      <c r="DB534" s="391">
        <v>0</v>
      </c>
      <c r="DC534" s="576">
        <v>0</v>
      </c>
      <c r="DD534" s="389">
        <v>0</v>
      </c>
      <c r="DE534" s="390">
        <v>0</v>
      </c>
      <c r="DF534" s="390">
        <v>0</v>
      </c>
      <c r="DG534" s="390">
        <v>0</v>
      </c>
      <c r="DH534" s="390">
        <f t="shared" si="1199"/>
        <v>0</v>
      </c>
      <c r="DI534" s="390"/>
      <c r="DJ534" s="390"/>
      <c r="DK534" s="390"/>
      <c r="DL534" s="390"/>
      <c r="DM534" s="390"/>
      <c r="DN534" s="390"/>
      <c r="DO534" s="390"/>
      <c r="DP534" s="391">
        <f t="shared" si="1200"/>
        <v>0</v>
      </c>
      <c r="DQ534" s="376"/>
      <c r="DR534" s="376"/>
      <c r="DS534" s="385">
        <v>2</v>
      </c>
      <c r="DT534" s="385">
        <v>1</v>
      </c>
      <c r="DU534" s="385">
        <v>1208</v>
      </c>
      <c r="DV534" s="385" t="s">
        <v>2620</v>
      </c>
      <c r="DW534" s="385">
        <v>71</v>
      </c>
      <c r="DX534" s="385" t="s">
        <v>2715</v>
      </c>
      <c r="DY534" s="385">
        <v>0</v>
      </c>
      <c r="DZ534" s="14">
        <v>0</v>
      </c>
      <c r="EA534" s="426"/>
      <c r="EB534" s="398">
        <v>17</v>
      </c>
      <c r="EC534" s="398" t="s">
        <v>1369</v>
      </c>
      <c r="ED534" s="398" t="s">
        <v>1370</v>
      </c>
      <c r="EF534" s="601" t="str">
        <f t="shared" si="1201"/>
        <v>ok</v>
      </c>
      <c r="EG534" s="597">
        <f t="shared" si="1202"/>
        <v>0</v>
      </c>
      <c r="EI534" s="605">
        <f t="shared" si="1131"/>
        <v>0</v>
      </c>
    </row>
    <row r="535" spans="1:139" s="372" customFormat="1" ht="16.149999999999999" hidden="1" customHeight="1">
      <c r="A535" s="573" t="s">
        <v>1447</v>
      </c>
      <c r="B535" s="407" t="s">
        <v>972</v>
      </c>
      <c r="C535" s="530" t="s">
        <v>972</v>
      </c>
      <c r="D535" s="393" t="s">
        <v>51</v>
      </c>
      <c r="E535" s="393" t="s">
        <v>469</v>
      </c>
      <c r="F535" s="393" t="s">
        <v>154</v>
      </c>
      <c r="G535" s="395">
        <v>91</v>
      </c>
      <c r="H535" s="393" t="s">
        <v>107</v>
      </c>
      <c r="I535" s="393" t="s">
        <v>960</v>
      </c>
      <c r="J535" s="393" t="s">
        <v>131</v>
      </c>
      <c r="K535" s="393">
        <v>0</v>
      </c>
      <c r="L535" s="393" t="s">
        <v>2130</v>
      </c>
      <c r="M535" s="396"/>
      <c r="N535" s="392">
        <v>43871</v>
      </c>
      <c r="O535" s="408">
        <v>3</v>
      </c>
      <c r="P535" s="14">
        <v>0</v>
      </c>
      <c r="Q535" s="14">
        <v>0</v>
      </c>
      <c r="R535" s="576">
        <v>0</v>
      </c>
      <c r="S535" s="391">
        <v>0</v>
      </c>
      <c r="T535" s="382">
        <v>0</v>
      </c>
      <c r="U535" s="382">
        <v>0</v>
      </c>
      <c r="V535" s="423">
        <v>0</v>
      </c>
      <c r="W535" s="1882">
        <v>0</v>
      </c>
      <c r="X535" s="382">
        <f t="shared" si="1204"/>
        <v>0</v>
      </c>
      <c r="Y535" s="423">
        <v>0</v>
      </c>
      <c r="Z535" s="1882">
        <v>0</v>
      </c>
      <c r="AA535" s="382">
        <f t="shared" si="1188"/>
        <v>0</v>
      </c>
      <c r="AB535" s="423">
        <v>0</v>
      </c>
      <c r="AC535" s="1882">
        <v>0</v>
      </c>
      <c r="AD535" s="569">
        <v>1.875</v>
      </c>
      <c r="AE535" s="569">
        <v>1.875</v>
      </c>
      <c r="AF535" s="382">
        <f t="shared" si="1146"/>
        <v>0</v>
      </c>
      <c r="AG535" s="382">
        <f t="shared" si="1147"/>
        <v>0</v>
      </c>
      <c r="AH535" s="382">
        <f t="shared" si="1148"/>
        <v>0</v>
      </c>
      <c r="AI535" s="382">
        <f t="shared" si="1149"/>
        <v>0</v>
      </c>
      <c r="AJ535" s="382">
        <f t="shared" si="1150"/>
        <v>0</v>
      </c>
      <c r="AK535" s="382">
        <f t="shared" si="1151"/>
        <v>0</v>
      </c>
      <c r="AL535" s="382">
        <f t="shared" si="1152"/>
        <v>0</v>
      </c>
      <c r="AM535" s="382">
        <f t="shared" si="1153"/>
        <v>0</v>
      </c>
      <c r="AN535" s="453">
        <f t="shared" si="1154"/>
        <v>0</v>
      </c>
      <c r="AO535" s="457">
        <f t="shared" si="1155"/>
        <v>0</v>
      </c>
      <c r="AP535" s="455">
        <f t="shared" si="1156"/>
        <v>0</v>
      </c>
      <c r="AQ535" s="383">
        <f t="shared" si="1157"/>
        <v>0</v>
      </c>
      <c r="AR535" s="383">
        <f t="shared" si="1158"/>
        <v>0</v>
      </c>
      <c r="AS535" s="383">
        <f t="shared" si="1159"/>
        <v>0</v>
      </c>
      <c r="AT535" s="383">
        <f t="shared" si="1160"/>
        <v>0</v>
      </c>
      <c r="AU535" s="383">
        <f t="shared" si="1161"/>
        <v>0</v>
      </c>
      <c r="AV535" s="383">
        <f t="shared" si="1162"/>
        <v>0</v>
      </c>
      <c r="AW535" s="383">
        <f t="shared" si="1163"/>
        <v>0</v>
      </c>
      <c r="AX535" s="383">
        <f t="shared" si="1189"/>
        <v>0</v>
      </c>
      <c r="AY535" s="383">
        <v>0</v>
      </c>
      <c r="AZ535" s="383">
        <f t="shared" si="1203"/>
        <v>0</v>
      </c>
      <c r="BA535" s="382">
        <f t="shared" si="1190"/>
        <v>0</v>
      </c>
      <c r="BB535" s="423">
        <v>0</v>
      </c>
      <c r="BC535" s="506">
        <f t="shared" si="1183"/>
        <v>0</v>
      </c>
      <c r="BD535" s="382">
        <f t="shared" si="1184"/>
        <v>0</v>
      </c>
      <c r="BE535" s="453">
        <f t="shared" si="1185"/>
        <v>0</v>
      </c>
      <c r="BF535" s="382">
        <f t="shared" si="1191"/>
        <v>0</v>
      </c>
      <c r="BG535" s="1882">
        <v>0</v>
      </c>
      <c r="BH535" s="1882">
        <v>0</v>
      </c>
      <c r="BI535" s="1882">
        <v>0</v>
      </c>
      <c r="BJ535" s="1882">
        <v>0</v>
      </c>
      <c r="BK535" s="1882">
        <v>0</v>
      </c>
      <c r="BL535" s="1882">
        <v>0</v>
      </c>
      <c r="BM535" s="1882">
        <v>0</v>
      </c>
      <c r="BN535" s="1882">
        <v>0</v>
      </c>
      <c r="BO535" s="1882">
        <v>0</v>
      </c>
      <c r="BP535" s="1882">
        <v>0</v>
      </c>
      <c r="BQ535" s="1882">
        <v>0</v>
      </c>
      <c r="BR535" s="1882">
        <v>0</v>
      </c>
      <c r="BS535" s="1882">
        <v>0</v>
      </c>
      <c r="BT535" s="16"/>
      <c r="BU535" s="387">
        <f t="shared" si="1192"/>
        <v>0</v>
      </c>
      <c r="BV535" s="382">
        <f t="shared" si="1193"/>
        <v>0</v>
      </c>
      <c r="BW535" s="388">
        <f t="shared" si="1194"/>
        <v>0</v>
      </c>
      <c r="BX535" s="3"/>
      <c r="BY535" s="387">
        <f t="shared" si="1186"/>
        <v>0</v>
      </c>
      <c r="BZ535" s="382">
        <f t="shared" si="1195"/>
        <v>0</v>
      </c>
      <c r="CA535" s="382">
        <f t="shared" si="1196"/>
        <v>0</v>
      </c>
      <c r="CB535" s="382">
        <f t="shared" si="1197"/>
        <v>0</v>
      </c>
      <c r="CC535" s="382">
        <f t="shared" si="1164"/>
        <v>0</v>
      </c>
      <c r="CD535" s="382">
        <f t="shared" si="1165"/>
        <v>0</v>
      </c>
      <c r="CE535" s="382">
        <f t="shared" si="1166"/>
        <v>0</v>
      </c>
      <c r="CF535" s="382">
        <f t="shared" si="1167"/>
        <v>0</v>
      </c>
      <c r="CG535" s="382">
        <f t="shared" si="1168"/>
        <v>0</v>
      </c>
      <c r="CH535" s="382">
        <f t="shared" si="1169"/>
        <v>0</v>
      </c>
      <c r="CI535" s="382">
        <f t="shared" si="1170"/>
        <v>0</v>
      </c>
      <c r="CJ535" s="382">
        <f t="shared" si="1171"/>
        <v>0</v>
      </c>
      <c r="CK535" s="388">
        <f t="shared" si="1172"/>
        <v>0</v>
      </c>
      <c r="CL535" s="3"/>
      <c r="CM535" s="384">
        <f t="shared" si="1187"/>
        <v>0</v>
      </c>
      <c r="CN535" s="385">
        <f t="shared" si="1198"/>
        <v>0</v>
      </c>
      <c r="CO535" s="385">
        <f t="shared" si="1173"/>
        <v>0</v>
      </c>
      <c r="CP535" s="385">
        <f t="shared" si="1174"/>
        <v>0</v>
      </c>
      <c r="CQ535" s="385">
        <f t="shared" si="1175"/>
        <v>0</v>
      </c>
      <c r="CR535" s="385">
        <f t="shared" si="1176"/>
        <v>0</v>
      </c>
      <c r="CS535" s="385">
        <f t="shared" si="1177"/>
        <v>0</v>
      </c>
      <c r="CT535" s="385">
        <f t="shared" si="1178"/>
        <v>0</v>
      </c>
      <c r="CU535" s="385">
        <f t="shared" si="1179"/>
        <v>0</v>
      </c>
      <c r="CV535" s="385">
        <f t="shared" si="1180"/>
        <v>0</v>
      </c>
      <c r="CW535" s="385">
        <f t="shared" si="1181"/>
        <v>0</v>
      </c>
      <c r="CX535" s="386">
        <f t="shared" si="1182"/>
        <v>0</v>
      </c>
      <c r="CY535" s="3"/>
      <c r="CZ535" s="586">
        <v>0</v>
      </c>
      <c r="DA535" s="582">
        <v>0</v>
      </c>
      <c r="DB535" s="391">
        <v>0</v>
      </c>
      <c r="DC535" s="576">
        <v>0</v>
      </c>
      <c r="DD535" s="389">
        <v>0</v>
      </c>
      <c r="DE535" s="390">
        <v>0</v>
      </c>
      <c r="DF535" s="390">
        <v>0</v>
      </c>
      <c r="DG535" s="390">
        <v>0</v>
      </c>
      <c r="DH535" s="390">
        <f t="shared" si="1199"/>
        <v>0</v>
      </c>
      <c r="DI535" s="390"/>
      <c r="DJ535" s="390"/>
      <c r="DK535" s="390"/>
      <c r="DL535" s="390"/>
      <c r="DM535" s="390"/>
      <c r="DN535" s="390"/>
      <c r="DO535" s="390"/>
      <c r="DP535" s="391">
        <f t="shared" si="1200"/>
        <v>0</v>
      </c>
      <c r="DQ535" s="376"/>
      <c r="DR535" s="376"/>
      <c r="DS535" s="385">
        <v>2</v>
      </c>
      <c r="DT535" s="385">
        <v>1</v>
      </c>
      <c r="DU535" s="385">
        <v>1264</v>
      </c>
      <c r="DV535" s="385" t="s">
        <v>2620</v>
      </c>
      <c r="DW535" s="385">
        <v>71</v>
      </c>
      <c r="DX535" s="385" t="s">
        <v>2715</v>
      </c>
      <c r="DY535" s="385">
        <v>0</v>
      </c>
      <c r="DZ535" s="14">
        <v>0</v>
      </c>
      <c r="EA535" s="426"/>
      <c r="EB535" s="398">
        <v>16</v>
      </c>
      <c r="EC535" s="398" t="s">
        <v>1376</v>
      </c>
      <c r="ED535" s="398" t="s">
        <v>1374</v>
      </c>
      <c r="EF535" s="601" t="str">
        <f t="shared" si="1201"/>
        <v>ok</v>
      </c>
      <c r="EG535" s="597">
        <f t="shared" si="1202"/>
        <v>0</v>
      </c>
      <c r="EI535" s="605">
        <f t="shared" si="1131"/>
        <v>0</v>
      </c>
    </row>
    <row r="536" spans="1:139" s="372" customFormat="1" ht="16.149999999999999" hidden="1" customHeight="1">
      <c r="A536" s="573" t="s">
        <v>1565</v>
      </c>
      <c r="B536" s="407" t="s">
        <v>971</v>
      </c>
      <c r="C536" s="530" t="s">
        <v>971</v>
      </c>
      <c r="D536" s="393" t="s">
        <v>51</v>
      </c>
      <c r="E536" s="393" t="s">
        <v>1237</v>
      </c>
      <c r="F536" s="393" t="s">
        <v>1236</v>
      </c>
      <c r="G536" s="395">
        <v>91</v>
      </c>
      <c r="H536" s="393" t="s">
        <v>86</v>
      </c>
      <c r="I536" s="393" t="s">
        <v>960</v>
      </c>
      <c r="J536" s="393" t="s">
        <v>131</v>
      </c>
      <c r="K536" s="393" t="s">
        <v>2146</v>
      </c>
      <c r="L536" s="393" t="s">
        <v>2130</v>
      </c>
      <c r="M536" s="396"/>
      <c r="N536" s="392">
        <v>44452</v>
      </c>
      <c r="O536" s="408">
        <v>3</v>
      </c>
      <c r="P536" s="14">
        <v>124493</v>
      </c>
      <c r="Q536" s="14">
        <v>124493</v>
      </c>
      <c r="R536" s="576">
        <v>0</v>
      </c>
      <c r="S536" s="391">
        <v>0</v>
      </c>
      <c r="T536" s="382">
        <v>0</v>
      </c>
      <c r="U536" s="382">
        <v>10</v>
      </c>
      <c r="V536" s="423">
        <v>0</v>
      </c>
      <c r="W536" s="1882">
        <v>1</v>
      </c>
      <c r="X536" s="382">
        <f t="shared" si="1204"/>
        <v>9</v>
      </c>
      <c r="Y536" s="423">
        <v>0</v>
      </c>
      <c r="Z536" s="1882">
        <v>3</v>
      </c>
      <c r="AA536" s="382">
        <f t="shared" si="1188"/>
        <v>6</v>
      </c>
      <c r="AB536" s="423">
        <v>0</v>
      </c>
      <c r="AC536" s="1882">
        <v>1</v>
      </c>
      <c r="AD536" s="569">
        <v>1.875</v>
      </c>
      <c r="AE536" s="569">
        <v>1.875</v>
      </c>
      <c r="AF536" s="382">
        <f t="shared" si="1146"/>
        <v>3</v>
      </c>
      <c r="AG536" s="382">
        <f t="shared" si="1147"/>
        <v>0</v>
      </c>
      <c r="AH536" s="382">
        <f t="shared" si="1148"/>
        <v>0.875</v>
      </c>
      <c r="AI536" s="382">
        <f t="shared" si="1149"/>
        <v>1.875</v>
      </c>
      <c r="AJ536" s="382">
        <f t="shared" si="1150"/>
        <v>14.125</v>
      </c>
      <c r="AK536" s="382">
        <f t="shared" si="1151"/>
        <v>15.875</v>
      </c>
      <c r="AL536" s="382">
        <f t="shared" si="1152"/>
        <v>4.5</v>
      </c>
      <c r="AM536" s="382">
        <f t="shared" si="1153"/>
        <v>7.5</v>
      </c>
      <c r="AN536" s="453">
        <f t="shared" si="1154"/>
        <v>7.5</v>
      </c>
      <c r="AO536" s="457">
        <f t="shared" si="1155"/>
        <v>0</v>
      </c>
      <c r="AP536" s="455">
        <f t="shared" si="1156"/>
        <v>0</v>
      </c>
      <c r="AQ536" s="383">
        <f t="shared" si="1157"/>
        <v>1</v>
      </c>
      <c r="AR536" s="383">
        <f t="shared" si="1158"/>
        <v>1</v>
      </c>
      <c r="AS536" s="383">
        <f t="shared" si="1159"/>
        <v>13</v>
      </c>
      <c r="AT536" s="383">
        <f t="shared" si="1160"/>
        <v>3</v>
      </c>
      <c r="AU536" s="383">
        <f t="shared" si="1161"/>
        <v>4</v>
      </c>
      <c r="AV536" s="383">
        <f t="shared" si="1162"/>
        <v>4</v>
      </c>
      <c r="AW536" s="383">
        <f t="shared" si="1163"/>
        <v>4</v>
      </c>
      <c r="AX536" s="383">
        <f t="shared" si="1189"/>
        <v>10</v>
      </c>
      <c r="AY536" s="383">
        <v>0</v>
      </c>
      <c r="AZ536" s="383">
        <f t="shared" si="1203"/>
        <v>0</v>
      </c>
      <c r="BA536" s="382">
        <f t="shared" si="1190"/>
        <v>5</v>
      </c>
      <c r="BB536" s="423">
        <v>0</v>
      </c>
      <c r="BC536" s="506">
        <f t="shared" si="1183"/>
        <v>1</v>
      </c>
      <c r="BD536" s="382">
        <f t="shared" si="1184"/>
        <v>3</v>
      </c>
      <c r="BE536" s="453">
        <f t="shared" si="1185"/>
        <v>1</v>
      </c>
      <c r="BF536" s="382">
        <f t="shared" si="1191"/>
        <v>0</v>
      </c>
      <c r="BG536" s="1882">
        <v>1</v>
      </c>
      <c r="BH536" s="1882">
        <v>1</v>
      </c>
      <c r="BI536" s="1882">
        <v>3</v>
      </c>
      <c r="BJ536" s="1882">
        <v>0</v>
      </c>
      <c r="BK536" s="1882">
        <v>0</v>
      </c>
      <c r="BL536" s="1882">
        <v>1</v>
      </c>
      <c r="BM536" s="1882">
        <v>1</v>
      </c>
      <c r="BN536" s="1882">
        <v>15</v>
      </c>
      <c r="BO536" s="1882">
        <v>1</v>
      </c>
      <c r="BP536" s="1882">
        <v>4</v>
      </c>
      <c r="BQ536" s="1882">
        <v>4</v>
      </c>
      <c r="BR536" s="1882">
        <v>4</v>
      </c>
      <c r="BS536" s="1882">
        <v>4</v>
      </c>
      <c r="BT536" s="16"/>
      <c r="BU536" s="387">
        <f t="shared" si="1192"/>
        <v>6</v>
      </c>
      <c r="BV536" s="382">
        <f t="shared" si="1193"/>
        <v>5.4</v>
      </c>
      <c r="BW536" s="388">
        <f t="shared" si="1194"/>
        <v>6</v>
      </c>
      <c r="BX536" s="3"/>
      <c r="BY536" s="387">
        <f t="shared" si="1186"/>
        <v>10</v>
      </c>
      <c r="BZ536" s="382">
        <f t="shared" si="1195"/>
        <v>9</v>
      </c>
      <c r="CA536" s="382">
        <f t="shared" si="1196"/>
        <v>6</v>
      </c>
      <c r="CB536" s="382">
        <f t="shared" si="1197"/>
        <v>5</v>
      </c>
      <c r="CC536" s="382">
        <f t="shared" si="1164"/>
        <v>4</v>
      </c>
      <c r="CD536" s="382">
        <f t="shared" si="1165"/>
        <v>3</v>
      </c>
      <c r="CE536" s="382">
        <f t="shared" si="1166"/>
        <v>0</v>
      </c>
      <c r="CF536" s="382">
        <f t="shared" si="1167"/>
        <v>1</v>
      </c>
      <c r="CG536" s="382">
        <f t="shared" si="1168"/>
        <v>2</v>
      </c>
      <c r="CH536" s="382">
        <f t="shared" si="1169"/>
        <v>14</v>
      </c>
      <c r="CI536" s="382">
        <f t="shared" si="1170"/>
        <v>16</v>
      </c>
      <c r="CJ536" s="382">
        <f t="shared" si="1171"/>
        <v>5</v>
      </c>
      <c r="CK536" s="388">
        <f t="shared" si="1172"/>
        <v>8</v>
      </c>
      <c r="CL536" s="3"/>
      <c r="CM536" s="384">
        <f t="shared" si="1187"/>
        <v>0</v>
      </c>
      <c r="CN536" s="385">
        <f t="shared" si="1198"/>
        <v>0</v>
      </c>
      <c r="CO536" s="385">
        <f t="shared" si="1173"/>
        <v>0</v>
      </c>
      <c r="CP536" s="385">
        <f t="shared" si="1174"/>
        <v>0</v>
      </c>
      <c r="CQ536" s="385">
        <f t="shared" si="1175"/>
        <v>0</v>
      </c>
      <c r="CR536" s="385">
        <f t="shared" si="1176"/>
        <v>0</v>
      </c>
      <c r="CS536" s="385">
        <f t="shared" si="1177"/>
        <v>1</v>
      </c>
      <c r="CT536" s="385">
        <f t="shared" si="1178"/>
        <v>1</v>
      </c>
      <c r="CU536" s="385">
        <f t="shared" si="1179"/>
        <v>13</v>
      </c>
      <c r="CV536" s="385">
        <f t="shared" si="1180"/>
        <v>3</v>
      </c>
      <c r="CW536" s="385">
        <f t="shared" si="1181"/>
        <v>4</v>
      </c>
      <c r="CX536" s="386">
        <f t="shared" si="1182"/>
        <v>4</v>
      </c>
      <c r="CY536" s="3"/>
      <c r="CZ536" s="586">
        <v>0</v>
      </c>
      <c r="DA536" s="582">
        <v>6</v>
      </c>
      <c r="DB536" s="391">
        <v>6</v>
      </c>
      <c r="DC536" s="576">
        <v>0</v>
      </c>
      <c r="DD536" s="389">
        <v>0</v>
      </c>
      <c r="DE536" s="390">
        <v>0</v>
      </c>
      <c r="DF536" s="390">
        <v>0</v>
      </c>
      <c r="DG536" s="390">
        <v>0</v>
      </c>
      <c r="DH536" s="390">
        <f t="shared" si="1199"/>
        <v>0</v>
      </c>
      <c r="DI536" s="390"/>
      <c r="DJ536" s="390"/>
      <c r="DK536" s="390"/>
      <c r="DL536" s="390"/>
      <c r="DM536" s="390"/>
      <c r="DN536" s="390"/>
      <c r="DO536" s="390"/>
      <c r="DP536" s="391">
        <f t="shared" si="1200"/>
        <v>0</v>
      </c>
      <c r="DQ536" s="376"/>
      <c r="DR536" s="376"/>
      <c r="DS536" s="385">
        <v>3</v>
      </c>
      <c r="DT536" s="385">
        <v>2</v>
      </c>
      <c r="DU536" s="385">
        <v>901</v>
      </c>
      <c r="DV536" s="385" t="s">
        <v>2620</v>
      </c>
      <c r="DW536" s="385">
        <v>71</v>
      </c>
      <c r="DX536" s="385" t="s">
        <v>2715</v>
      </c>
      <c r="DY536" s="385">
        <v>0</v>
      </c>
      <c r="DZ536" s="14">
        <v>124493</v>
      </c>
      <c r="EA536" s="426"/>
      <c r="EB536" s="398">
        <v>16</v>
      </c>
      <c r="EC536" s="398" t="s">
        <v>1371</v>
      </c>
      <c r="ED536" s="398" t="s">
        <v>1374</v>
      </c>
      <c r="EF536" s="601">
        <f t="shared" si="1201"/>
        <v>300</v>
      </c>
      <c r="EG536" s="597">
        <f t="shared" si="1202"/>
        <v>1</v>
      </c>
      <c r="EI536" s="605">
        <f t="shared" si="1131"/>
        <v>10</v>
      </c>
    </row>
    <row r="537" spans="1:139" s="372" customFormat="1" ht="16.149999999999999" hidden="1" customHeight="1">
      <c r="A537" s="573" t="s">
        <v>1583</v>
      </c>
      <c r="B537" s="407" t="s">
        <v>1578</v>
      </c>
      <c r="C537" s="407" t="s">
        <v>1578</v>
      </c>
      <c r="D537" s="393" t="s">
        <v>51</v>
      </c>
      <c r="E537" s="393" t="s">
        <v>611</v>
      </c>
      <c r="F537" s="393" t="s">
        <v>1585</v>
      </c>
      <c r="G537" s="393">
        <v>91</v>
      </c>
      <c r="H537" s="393" t="s">
        <v>55</v>
      </c>
      <c r="I537" s="393" t="s">
        <v>1580</v>
      </c>
      <c r="J537" s="393" t="s">
        <v>1582</v>
      </c>
      <c r="K537" s="393" t="s">
        <v>2147</v>
      </c>
      <c r="L537" s="393" t="s">
        <v>2130</v>
      </c>
      <c r="M537" s="396"/>
      <c r="N537" s="392">
        <v>44965</v>
      </c>
      <c r="O537" s="408">
        <v>3</v>
      </c>
      <c r="P537" s="14">
        <v>95463</v>
      </c>
      <c r="Q537" s="14">
        <v>95463</v>
      </c>
      <c r="R537" s="576">
        <v>33</v>
      </c>
      <c r="S537" s="391">
        <v>5</v>
      </c>
      <c r="T537" s="382">
        <v>0</v>
      </c>
      <c r="U537" s="382">
        <v>20</v>
      </c>
      <c r="V537" s="423">
        <v>0</v>
      </c>
      <c r="W537" s="1882">
        <v>4</v>
      </c>
      <c r="X537" s="382">
        <f t="shared" si="1204"/>
        <v>16</v>
      </c>
      <c r="Y537" s="423">
        <v>0</v>
      </c>
      <c r="Z537" s="1882">
        <v>4</v>
      </c>
      <c r="AA537" s="382">
        <f t="shared" si="1188"/>
        <v>12</v>
      </c>
      <c r="AB537" s="423">
        <v>0</v>
      </c>
      <c r="AC537" s="1882">
        <v>6</v>
      </c>
      <c r="AD537" s="569">
        <v>1.875</v>
      </c>
      <c r="AE537" s="569">
        <v>1.875</v>
      </c>
      <c r="AF537" s="382">
        <f t="shared" si="1146"/>
        <v>2</v>
      </c>
      <c r="AG537" s="382">
        <f t="shared" si="1147"/>
        <v>1.75</v>
      </c>
      <c r="AH537" s="382">
        <f t="shared" si="1148"/>
        <v>3.75</v>
      </c>
      <c r="AI537" s="382">
        <f t="shared" si="1149"/>
        <v>3.75</v>
      </c>
      <c r="AJ537" s="382">
        <f t="shared" si="1150"/>
        <v>9</v>
      </c>
      <c r="AK537" s="382">
        <f t="shared" si="1151"/>
        <v>9.75</v>
      </c>
      <c r="AL537" s="382">
        <f t="shared" si="1152"/>
        <v>5.5</v>
      </c>
      <c r="AM537" s="382">
        <f t="shared" si="1153"/>
        <v>7.5</v>
      </c>
      <c r="AN537" s="453">
        <f t="shared" si="1154"/>
        <v>7.5</v>
      </c>
      <c r="AO537" s="457">
        <f t="shared" si="1155"/>
        <v>0</v>
      </c>
      <c r="AP537" s="455">
        <f t="shared" si="1156"/>
        <v>2</v>
      </c>
      <c r="AQ537" s="383">
        <f t="shared" si="1157"/>
        <v>2</v>
      </c>
      <c r="AR537" s="383">
        <f t="shared" si="1158"/>
        <v>2</v>
      </c>
      <c r="AS537" s="383">
        <f t="shared" si="1159"/>
        <v>7</v>
      </c>
      <c r="AT537" s="383">
        <f t="shared" si="1160"/>
        <v>3</v>
      </c>
      <c r="AU537" s="383">
        <f t="shared" si="1161"/>
        <v>4</v>
      </c>
      <c r="AV537" s="383">
        <f t="shared" si="1162"/>
        <v>4</v>
      </c>
      <c r="AW537" s="383">
        <f t="shared" si="1163"/>
        <v>4</v>
      </c>
      <c r="AX537" s="383">
        <f t="shared" si="1189"/>
        <v>20</v>
      </c>
      <c r="AY537" s="383">
        <v>0</v>
      </c>
      <c r="AZ537" s="383">
        <f t="shared" si="1203"/>
        <v>0</v>
      </c>
      <c r="BA537" s="382">
        <f t="shared" si="1190"/>
        <v>6</v>
      </c>
      <c r="BB537" s="423">
        <v>0</v>
      </c>
      <c r="BC537" s="506">
        <f t="shared" si="1183"/>
        <v>4</v>
      </c>
      <c r="BD537" s="382">
        <f t="shared" si="1184"/>
        <v>4</v>
      </c>
      <c r="BE537" s="453">
        <f t="shared" si="1185"/>
        <v>6</v>
      </c>
      <c r="BF537" s="382">
        <f t="shared" si="1191"/>
        <v>0</v>
      </c>
      <c r="BG537" s="1882">
        <v>2</v>
      </c>
      <c r="BH537" s="1882">
        <v>2</v>
      </c>
      <c r="BI537" s="1882">
        <v>2</v>
      </c>
      <c r="BJ537" s="1882">
        <v>0</v>
      </c>
      <c r="BK537" s="1882">
        <v>2</v>
      </c>
      <c r="BL537" s="1882">
        <v>2</v>
      </c>
      <c r="BM537" s="1882">
        <v>2</v>
      </c>
      <c r="BN537" s="1882">
        <v>8</v>
      </c>
      <c r="BO537" s="1882">
        <v>2</v>
      </c>
      <c r="BP537" s="1882">
        <v>4</v>
      </c>
      <c r="BQ537" s="1882">
        <v>4</v>
      </c>
      <c r="BR537" s="1882">
        <v>4</v>
      </c>
      <c r="BS537" s="1882">
        <v>4</v>
      </c>
      <c r="BT537" s="13"/>
      <c r="BU537" s="384">
        <f t="shared" si="1192"/>
        <v>4.2857142857142856</v>
      </c>
      <c r="BV537" s="385">
        <f t="shared" si="1193"/>
        <v>4</v>
      </c>
      <c r="BW537" s="386">
        <f t="shared" si="1194"/>
        <v>3.6</v>
      </c>
      <c r="BX537" s="3"/>
      <c r="BY537" s="387">
        <f t="shared" si="1186"/>
        <v>20</v>
      </c>
      <c r="BZ537" s="382">
        <f t="shared" si="1195"/>
        <v>16</v>
      </c>
      <c r="CA537" s="382">
        <f t="shared" si="1196"/>
        <v>12</v>
      </c>
      <c r="CB537" s="382">
        <f t="shared" si="1197"/>
        <v>6</v>
      </c>
      <c r="CC537" s="382">
        <f t="shared" si="1164"/>
        <v>4</v>
      </c>
      <c r="CD537" s="382">
        <f t="shared" si="1165"/>
        <v>2</v>
      </c>
      <c r="CE537" s="382">
        <f t="shared" si="1166"/>
        <v>2</v>
      </c>
      <c r="CF537" s="382">
        <f t="shared" si="1167"/>
        <v>4</v>
      </c>
      <c r="CG537" s="382">
        <f t="shared" si="1168"/>
        <v>4</v>
      </c>
      <c r="CH537" s="382">
        <f t="shared" si="1169"/>
        <v>9</v>
      </c>
      <c r="CI537" s="382">
        <f t="shared" si="1170"/>
        <v>10</v>
      </c>
      <c r="CJ537" s="382">
        <f t="shared" si="1171"/>
        <v>6</v>
      </c>
      <c r="CK537" s="388">
        <f t="shared" si="1172"/>
        <v>8</v>
      </c>
      <c r="CL537" s="3"/>
      <c r="CM537" s="384">
        <f t="shared" si="1187"/>
        <v>0</v>
      </c>
      <c r="CN537" s="385">
        <f t="shared" si="1198"/>
        <v>0</v>
      </c>
      <c r="CO537" s="385">
        <f t="shared" si="1173"/>
        <v>0</v>
      </c>
      <c r="CP537" s="385">
        <f t="shared" si="1174"/>
        <v>0</v>
      </c>
      <c r="CQ537" s="385">
        <f t="shared" si="1175"/>
        <v>0</v>
      </c>
      <c r="CR537" s="385">
        <f t="shared" si="1176"/>
        <v>2</v>
      </c>
      <c r="CS537" s="385">
        <f t="shared" si="1177"/>
        <v>2</v>
      </c>
      <c r="CT537" s="385">
        <f t="shared" si="1178"/>
        <v>2</v>
      </c>
      <c r="CU537" s="385">
        <f t="shared" si="1179"/>
        <v>7</v>
      </c>
      <c r="CV537" s="385">
        <f t="shared" si="1180"/>
        <v>3</v>
      </c>
      <c r="CW537" s="385">
        <f t="shared" si="1181"/>
        <v>4</v>
      </c>
      <c r="CX537" s="386">
        <f t="shared" si="1182"/>
        <v>4</v>
      </c>
      <c r="CY537" s="3"/>
      <c r="CZ537" s="586"/>
      <c r="DA537" s="582">
        <v>19</v>
      </c>
      <c r="DB537" s="391">
        <v>27</v>
      </c>
      <c r="DC537" s="576">
        <v>33</v>
      </c>
      <c r="DD537" s="389">
        <v>3</v>
      </c>
      <c r="DE537" s="390">
        <v>0</v>
      </c>
      <c r="DF537" s="390">
        <v>0</v>
      </c>
      <c r="DG537" s="390">
        <v>2</v>
      </c>
      <c r="DH537" s="390">
        <f t="shared" si="1199"/>
        <v>0</v>
      </c>
      <c r="DI537" s="390"/>
      <c r="DJ537" s="390"/>
      <c r="DK537" s="390"/>
      <c r="DL537" s="390"/>
      <c r="DM537" s="390"/>
      <c r="DN537" s="390"/>
      <c r="DO537" s="390"/>
      <c r="DP537" s="391">
        <f t="shared" si="1200"/>
        <v>5</v>
      </c>
      <c r="DQ537" s="376"/>
      <c r="DR537" s="376"/>
      <c r="DS537" s="385">
        <v>3</v>
      </c>
      <c r="DT537" s="385">
        <v>2</v>
      </c>
      <c r="DU537" s="385">
        <v>1080</v>
      </c>
      <c r="DV537" s="385" t="s">
        <v>2620</v>
      </c>
      <c r="DW537" s="385">
        <v>71</v>
      </c>
      <c r="DX537" s="385" t="s">
        <v>2715</v>
      </c>
      <c r="DY537" s="385">
        <v>0</v>
      </c>
      <c r="DZ537" s="14">
        <v>95463</v>
      </c>
      <c r="EA537" s="426"/>
      <c r="EB537" s="398">
        <v>17</v>
      </c>
      <c r="EC537" s="398" t="s">
        <v>1588</v>
      </c>
      <c r="ED537" s="398" t="s">
        <v>1575</v>
      </c>
      <c r="EF537" s="601">
        <f t="shared" si="1201"/>
        <v>150</v>
      </c>
      <c r="EG537" s="597">
        <f t="shared" si="1202"/>
        <v>4</v>
      </c>
      <c r="EI537" s="605">
        <f t="shared" si="1131"/>
        <v>20</v>
      </c>
    </row>
    <row r="538" spans="1:139" s="372" customFormat="1" ht="16.149999999999999" hidden="1" customHeight="1">
      <c r="A538" s="573" t="s">
        <v>45</v>
      </c>
      <c r="B538" s="407" t="s">
        <v>973</v>
      </c>
      <c r="C538" s="530" t="s">
        <v>973</v>
      </c>
      <c r="D538" s="393" t="s">
        <v>46</v>
      </c>
      <c r="E538" s="393" t="s">
        <v>630</v>
      </c>
      <c r="F538" s="393" t="s">
        <v>974</v>
      </c>
      <c r="G538" s="395">
        <v>96</v>
      </c>
      <c r="H538" s="393" t="s">
        <v>86</v>
      </c>
      <c r="I538" s="393" t="s">
        <v>960</v>
      </c>
      <c r="J538" s="393" t="s">
        <v>131</v>
      </c>
      <c r="K538" s="393" t="s">
        <v>2147</v>
      </c>
      <c r="L538" s="393" t="s">
        <v>2130</v>
      </c>
      <c r="M538" s="396"/>
      <c r="N538" s="392">
        <v>43353</v>
      </c>
      <c r="O538" s="408">
        <v>3</v>
      </c>
      <c r="P538" s="14">
        <v>124295</v>
      </c>
      <c r="Q538" s="14">
        <v>124295</v>
      </c>
      <c r="R538" s="576">
        <v>8</v>
      </c>
      <c r="S538" s="391">
        <v>10</v>
      </c>
      <c r="T538" s="382">
        <v>0</v>
      </c>
      <c r="U538" s="382">
        <v>4</v>
      </c>
      <c r="V538" s="423">
        <v>0</v>
      </c>
      <c r="W538" s="1882">
        <v>1</v>
      </c>
      <c r="X538" s="382">
        <f t="shared" si="1204"/>
        <v>3</v>
      </c>
      <c r="Y538" s="423">
        <v>0</v>
      </c>
      <c r="Z538" s="1882">
        <v>0</v>
      </c>
      <c r="AA538" s="382">
        <f t="shared" si="1188"/>
        <v>3</v>
      </c>
      <c r="AB538" s="423">
        <v>6</v>
      </c>
      <c r="AC538" s="1882">
        <v>2</v>
      </c>
      <c r="AD538" s="569">
        <v>1.875</v>
      </c>
      <c r="AE538" s="569">
        <v>1.875</v>
      </c>
      <c r="AF538" s="382">
        <f t="shared" si="1146"/>
        <v>2.75</v>
      </c>
      <c r="AG538" s="382">
        <f t="shared" si="1147"/>
        <v>2.875</v>
      </c>
      <c r="AH538" s="382">
        <f t="shared" si="1148"/>
        <v>1.875</v>
      </c>
      <c r="AI538" s="382">
        <f t="shared" si="1149"/>
        <v>1.875</v>
      </c>
      <c r="AJ538" s="382">
        <f t="shared" si="1150"/>
        <v>5.375</v>
      </c>
      <c r="AK538" s="382">
        <f t="shared" si="1151"/>
        <v>5.875</v>
      </c>
      <c r="AL538" s="382">
        <f t="shared" si="1152"/>
        <v>1</v>
      </c>
      <c r="AM538" s="382">
        <f t="shared" si="1153"/>
        <v>1.75</v>
      </c>
      <c r="AN538" s="453">
        <f t="shared" si="1154"/>
        <v>3.75</v>
      </c>
      <c r="AO538" s="457">
        <f t="shared" si="1155"/>
        <v>0</v>
      </c>
      <c r="AP538" s="455">
        <f t="shared" si="1156"/>
        <v>1</v>
      </c>
      <c r="AQ538" s="383">
        <f t="shared" si="1157"/>
        <v>1</v>
      </c>
      <c r="AR538" s="383">
        <f t="shared" si="1158"/>
        <v>1</v>
      </c>
      <c r="AS538" s="383">
        <f t="shared" si="1159"/>
        <v>4</v>
      </c>
      <c r="AT538" s="383">
        <f t="shared" si="1160"/>
        <v>2</v>
      </c>
      <c r="AU538" s="383">
        <f t="shared" si="1161"/>
        <v>0</v>
      </c>
      <c r="AV538" s="383">
        <f t="shared" si="1162"/>
        <v>2</v>
      </c>
      <c r="AW538" s="383">
        <f t="shared" si="1163"/>
        <v>2</v>
      </c>
      <c r="AX538" s="383">
        <f t="shared" si="1189"/>
        <v>10</v>
      </c>
      <c r="AY538" s="383">
        <v>0</v>
      </c>
      <c r="AZ538" s="383">
        <f t="shared" si="1203"/>
        <v>0</v>
      </c>
      <c r="BA538" s="382">
        <f t="shared" si="1190"/>
        <v>7</v>
      </c>
      <c r="BB538" s="423">
        <v>0</v>
      </c>
      <c r="BC538" s="506">
        <f t="shared" si="1183"/>
        <v>1</v>
      </c>
      <c r="BD538" s="382">
        <f t="shared" si="1184"/>
        <v>0</v>
      </c>
      <c r="BE538" s="453">
        <f t="shared" si="1185"/>
        <v>2</v>
      </c>
      <c r="BF538" s="382">
        <f t="shared" si="1191"/>
        <v>-4</v>
      </c>
      <c r="BG538" s="1882">
        <v>2</v>
      </c>
      <c r="BH538" s="1882">
        <v>2</v>
      </c>
      <c r="BI538" s="1882">
        <v>1</v>
      </c>
      <c r="BJ538" s="1882">
        <v>2</v>
      </c>
      <c r="BK538" s="1882">
        <v>1</v>
      </c>
      <c r="BL538" s="1882">
        <v>1</v>
      </c>
      <c r="BM538" s="1882">
        <v>1</v>
      </c>
      <c r="BN538" s="1882">
        <v>5</v>
      </c>
      <c r="BO538" s="1882">
        <v>1</v>
      </c>
      <c r="BP538" s="1882">
        <v>0</v>
      </c>
      <c r="BQ538" s="1882">
        <v>2</v>
      </c>
      <c r="BR538" s="1882">
        <v>2</v>
      </c>
      <c r="BS538" s="1882">
        <v>2</v>
      </c>
      <c r="BT538" s="13"/>
      <c r="BU538" s="384">
        <f t="shared" si="1192"/>
        <v>4</v>
      </c>
      <c r="BV538" s="385">
        <f t="shared" si="1193"/>
        <v>2.5</v>
      </c>
      <c r="BW538" s="386">
        <f t="shared" si="1194"/>
        <v>1.5</v>
      </c>
      <c r="BX538" s="3"/>
      <c r="BY538" s="387">
        <f t="shared" si="1186"/>
        <v>4</v>
      </c>
      <c r="BZ538" s="382">
        <f t="shared" si="1195"/>
        <v>3</v>
      </c>
      <c r="CA538" s="382">
        <f t="shared" si="1196"/>
        <v>3</v>
      </c>
      <c r="CB538" s="382">
        <f t="shared" si="1197"/>
        <v>7</v>
      </c>
      <c r="CC538" s="382">
        <f t="shared" si="1164"/>
        <v>5</v>
      </c>
      <c r="CD538" s="382">
        <f t="shared" si="1165"/>
        <v>3</v>
      </c>
      <c r="CE538" s="382">
        <f t="shared" si="1166"/>
        <v>3</v>
      </c>
      <c r="CF538" s="382">
        <f t="shared" si="1167"/>
        <v>2</v>
      </c>
      <c r="CG538" s="382">
        <f t="shared" si="1168"/>
        <v>2</v>
      </c>
      <c r="CH538" s="382">
        <f t="shared" si="1169"/>
        <v>5</v>
      </c>
      <c r="CI538" s="382">
        <f t="shared" si="1170"/>
        <v>6</v>
      </c>
      <c r="CJ538" s="382">
        <f t="shared" si="1171"/>
        <v>1</v>
      </c>
      <c r="CK538" s="388">
        <f t="shared" si="1172"/>
        <v>2</v>
      </c>
      <c r="CL538" s="3"/>
      <c r="CM538" s="384">
        <f t="shared" si="1187"/>
        <v>0</v>
      </c>
      <c r="CN538" s="385">
        <f t="shared" si="1198"/>
        <v>0</v>
      </c>
      <c r="CO538" s="385">
        <f t="shared" si="1173"/>
        <v>6</v>
      </c>
      <c r="CP538" s="385">
        <f t="shared" si="1174"/>
        <v>0</v>
      </c>
      <c r="CQ538" s="385">
        <f t="shared" si="1175"/>
        <v>0</v>
      </c>
      <c r="CR538" s="385">
        <f t="shared" si="1176"/>
        <v>1</v>
      </c>
      <c r="CS538" s="385">
        <f t="shared" si="1177"/>
        <v>1</v>
      </c>
      <c r="CT538" s="385">
        <f t="shared" si="1178"/>
        <v>1</v>
      </c>
      <c r="CU538" s="385">
        <f t="shared" si="1179"/>
        <v>4</v>
      </c>
      <c r="CV538" s="385">
        <f t="shared" si="1180"/>
        <v>2</v>
      </c>
      <c r="CW538" s="385">
        <f t="shared" si="1181"/>
        <v>0</v>
      </c>
      <c r="CX538" s="386">
        <f t="shared" si="1182"/>
        <v>2</v>
      </c>
      <c r="CY538" s="3"/>
      <c r="CZ538" s="586">
        <v>8</v>
      </c>
      <c r="DA538" s="582">
        <v>8</v>
      </c>
      <c r="DB538" s="391">
        <v>10</v>
      </c>
      <c r="DC538" s="576">
        <v>8</v>
      </c>
      <c r="DD538" s="389">
        <v>0</v>
      </c>
      <c r="DE538" s="390">
        <v>0</v>
      </c>
      <c r="DF538" s="390">
        <v>10</v>
      </c>
      <c r="DG538" s="390">
        <v>0</v>
      </c>
      <c r="DH538" s="390">
        <f t="shared" si="1199"/>
        <v>0</v>
      </c>
      <c r="DI538" s="390"/>
      <c r="DJ538" s="390"/>
      <c r="DK538" s="390"/>
      <c r="DL538" s="390"/>
      <c r="DM538" s="390"/>
      <c r="DN538" s="390"/>
      <c r="DO538" s="390"/>
      <c r="DP538" s="391">
        <f t="shared" si="1200"/>
        <v>10</v>
      </c>
      <c r="DQ538" s="376"/>
      <c r="DR538" s="376"/>
      <c r="DS538" s="385">
        <v>2</v>
      </c>
      <c r="DT538" s="385">
        <v>1</v>
      </c>
      <c r="DU538" s="385">
        <v>1113</v>
      </c>
      <c r="DV538" s="385" t="s">
        <v>2620</v>
      </c>
      <c r="DW538" s="385">
        <v>72</v>
      </c>
      <c r="DX538" s="385" t="s">
        <v>2716</v>
      </c>
      <c r="DY538" s="385">
        <v>0</v>
      </c>
      <c r="DZ538" s="14">
        <v>124295</v>
      </c>
      <c r="EA538" s="426"/>
      <c r="EB538" s="398">
        <v>16</v>
      </c>
      <c r="EC538" s="398" t="s">
        <v>1371</v>
      </c>
      <c r="ED538" s="398" t="s">
        <v>1374</v>
      </c>
      <c r="EF538" s="601">
        <f t="shared" si="1201"/>
        <v>120</v>
      </c>
      <c r="EG538" s="597">
        <f t="shared" si="1202"/>
        <v>1</v>
      </c>
      <c r="EI538" s="605">
        <f t="shared" si="1131"/>
        <v>10</v>
      </c>
    </row>
    <row r="539" spans="1:139" s="372" customFormat="1" ht="16.149999999999999" hidden="1" customHeight="1">
      <c r="A539" s="573" t="s">
        <v>1449</v>
      </c>
      <c r="B539" s="407" t="s">
        <v>1213</v>
      </c>
      <c r="C539" s="530" t="s">
        <v>1213</v>
      </c>
      <c r="D539" s="393" t="s">
        <v>51</v>
      </c>
      <c r="E539" s="393" t="s">
        <v>1214</v>
      </c>
      <c r="F539" s="393" t="s">
        <v>1241</v>
      </c>
      <c r="G539" s="395">
        <v>97</v>
      </c>
      <c r="H539" s="393" t="s">
        <v>55</v>
      </c>
      <c r="I539" s="393" t="s">
        <v>1216</v>
      </c>
      <c r="J539" s="393" t="s">
        <v>131</v>
      </c>
      <c r="K539" s="393" t="s">
        <v>2146</v>
      </c>
      <c r="L539" s="393" t="s">
        <v>2130</v>
      </c>
      <c r="M539" s="396"/>
      <c r="N539" s="392">
        <v>44559</v>
      </c>
      <c r="O539" s="408">
        <v>3</v>
      </c>
      <c r="P539" s="14">
        <v>125056</v>
      </c>
      <c r="Q539" s="14">
        <v>125056</v>
      </c>
      <c r="R539" s="576">
        <v>63</v>
      </c>
      <c r="S539" s="391">
        <v>44</v>
      </c>
      <c r="T539" s="382">
        <v>30</v>
      </c>
      <c r="U539" s="382">
        <v>22</v>
      </c>
      <c r="V539" s="423">
        <v>0</v>
      </c>
      <c r="W539" s="1882">
        <v>20</v>
      </c>
      <c r="X539" s="382">
        <f t="shared" si="1204"/>
        <v>2</v>
      </c>
      <c r="Y539" s="423">
        <v>20</v>
      </c>
      <c r="Z539" s="1882">
        <v>17</v>
      </c>
      <c r="AA539" s="382">
        <f t="shared" si="1188"/>
        <v>5</v>
      </c>
      <c r="AB539" s="423">
        <v>10</v>
      </c>
      <c r="AC539" s="1882">
        <v>14</v>
      </c>
      <c r="AD539" s="569">
        <v>1.875</v>
      </c>
      <c r="AE539" s="569">
        <v>1.875</v>
      </c>
      <c r="AF539" s="382">
        <f t="shared" si="1146"/>
        <v>16.75</v>
      </c>
      <c r="AG539" s="382">
        <f t="shared" si="1147"/>
        <v>12.625</v>
      </c>
      <c r="AH539" s="382">
        <f t="shared" si="1148"/>
        <v>4.75</v>
      </c>
      <c r="AI539" s="382">
        <f t="shared" si="1149"/>
        <v>3.75</v>
      </c>
      <c r="AJ539" s="382">
        <f t="shared" si="1150"/>
        <v>9</v>
      </c>
      <c r="AK539" s="382">
        <f t="shared" si="1151"/>
        <v>9.75</v>
      </c>
      <c r="AL539" s="382">
        <f t="shared" si="1152"/>
        <v>16.875</v>
      </c>
      <c r="AM539" s="382">
        <f t="shared" si="1153"/>
        <v>32.75</v>
      </c>
      <c r="AN539" s="453">
        <f t="shared" si="1154"/>
        <v>34.625</v>
      </c>
      <c r="AO539" s="457">
        <f t="shared" si="1155"/>
        <v>40</v>
      </c>
      <c r="AP539" s="455">
        <f t="shared" si="1156"/>
        <v>4</v>
      </c>
      <c r="AQ539" s="383">
        <f t="shared" si="1157"/>
        <v>2</v>
      </c>
      <c r="AR539" s="383">
        <f t="shared" si="1158"/>
        <v>2</v>
      </c>
      <c r="AS539" s="383">
        <f t="shared" si="1159"/>
        <v>7</v>
      </c>
      <c r="AT539" s="383">
        <f t="shared" si="1160"/>
        <v>3</v>
      </c>
      <c r="AU539" s="383">
        <f t="shared" si="1161"/>
        <v>15</v>
      </c>
      <c r="AV539" s="383">
        <f t="shared" si="1162"/>
        <v>18</v>
      </c>
      <c r="AW539" s="383">
        <f t="shared" si="1163"/>
        <v>19</v>
      </c>
      <c r="AX539" s="383">
        <f t="shared" si="1189"/>
        <v>52</v>
      </c>
      <c r="AY539" s="383">
        <v>40</v>
      </c>
      <c r="AZ539" s="383">
        <f t="shared" si="1203"/>
        <v>0</v>
      </c>
      <c r="BA539" s="382">
        <f t="shared" si="1190"/>
        <v>1</v>
      </c>
      <c r="BB539" s="423">
        <v>0</v>
      </c>
      <c r="BC539" s="506">
        <f t="shared" si="1183"/>
        <v>20</v>
      </c>
      <c r="BD539" s="382">
        <f t="shared" si="1184"/>
        <v>17</v>
      </c>
      <c r="BE539" s="453">
        <f t="shared" si="1185"/>
        <v>14</v>
      </c>
      <c r="BF539" s="382">
        <f t="shared" si="1191"/>
        <v>-61</v>
      </c>
      <c r="BG539" s="1882">
        <v>0</v>
      </c>
      <c r="BH539" s="1882">
        <v>24</v>
      </c>
      <c r="BI539" s="1882">
        <v>8</v>
      </c>
      <c r="BJ539" s="1882">
        <v>10</v>
      </c>
      <c r="BK539" s="1882">
        <v>3</v>
      </c>
      <c r="BL539" s="1882">
        <v>2</v>
      </c>
      <c r="BM539" s="1882">
        <v>2</v>
      </c>
      <c r="BN539" s="1882">
        <v>8</v>
      </c>
      <c r="BO539" s="1882">
        <v>2</v>
      </c>
      <c r="BP539" s="1882">
        <v>17</v>
      </c>
      <c r="BQ539" s="1882">
        <v>18</v>
      </c>
      <c r="BR539" s="1882">
        <v>19</v>
      </c>
      <c r="BS539" s="1882">
        <v>20</v>
      </c>
      <c r="BT539" s="16"/>
      <c r="BU539" s="387">
        <f t="shared" si="1192"/>
        <v>1.1176470588235294</v>
      </c>
      <c r="BV539" s="382">
        <f t="shared" si="1193"/>
        <v>0.11764705882352941</v>
      </c>
      <c r="BW539" s="388">
        <f t="shared" si="1194"/>
        <v>0.35714285714285715</v>
      </c>
      <c r="BX539" s="3"/>
      <c r="BY539" s="387">
        <f t="shared" si="1186"/>
        <v>22</v>
      </c>
      <c r="BZ539" s="382">
        <f t="shared" si="1195"/>
        <v>2</v>
      </c>
      <c r="CA539" s="382">
        <f t="shared" si="1196"/>
        <v>5</v>
      </c>
      <c r="CB539" s="382">
        <f t="shared" si="1197"/>
        <v>1</v>
      </c>
      <c r="CC539" s="382">
        <f t="shared" si="1164"/>
        <v>1</v>
      </c>
      <c r="CD539" s="382">
        <f t="shared" si="1165"/>
        <v>17</v>
      </c>
      <c r="CE539" s="382">
        <f t="shared" si="1166"/>
        <v>13</v>
      </c>
      <c r="CF539" s="382">
        <f t="shared" si="1167"/>
        <v>5</v>
      </c>
      <c r="CG539" s="382">
        <f t="shared" si="1168"/>
        <v>4</v>
      </c>
      <c r="CH539" s="382">
        <f t="shared" si="1169"/>
        <v>9</v>
      </c>
      <c r="CI539" s="382">
        <f t="shared" si="1170"/>
        <v>10</v>
      </c>
      <c r="CJ539" s="382">
        <f t="shared" si="1171"/>
        <v>17</v>
      </c>
      <c r="CK539" s="388">
        <f t="shared" si="1172"/>
        <v>33</v>
      </c>
      <c r="CL539" s="3"/>
      <c r="CM539" s="384">
        <f t="shared" si="1187"/>
        <v>0</v>
      </c>
      <c r="CN539" s="385">
        <f t="shared" si="1198"/>
        <v>20</v>
      </c>
      <c r="CO539" s="385">
        <f t="shared" si="1173"/>
        <v>10</v>
      </c>
      <c r="CP539" s="385">
        <f t="shared" si="1174"/>
        <v>0</v>
      </c>
      <c r="CQ539" s="385">
        <f t="shared" si="1175"/>
        <v>40</v>
      </c>
      <c r="CR539" s="385">
        <f t="shared" si="1176"/>
        <v>4</v>
      </c>
      <c r="CS539" s="385">
        <f t="shared" si="1177"/>
        <v>2</v>
      </c>
      <c r="CT539" s="385">
        <f t="shared" si="1178"/>
        <v>2</v>
      </c>
      <c r="CU539" s="385">
        <f t="shared" si="1179"/>
        <v>7</v>
      </c>
      <c r="CV539" s="385">
        <f t="shared" si="1180"/>
        <v>3</v>
      </c>
      <c r="CW539" s="385">
        <f t="shared" si="1181"/>
        <v>15</v>
      </c>
      <c r="CX539" s="386">
        <f t="shared" si="1182"/>
        <v>18</v>
      </c>
      <c r="CY539" s="3"/>
      <c r="CZ539" s="586">
        <v>0</v>
      </c>
      <c r="DA539" s="582">
        <v>0</v>
      </c>
      <c r="DB539" s="391">
        <v>31</v>
      </c>
      <c r="DC539" s="576">
        <v>63</v>
      </c>
      <c r="DD539" s="389">
        <v>5</v>
      </c>
      <c r="DE539" s="390">
        <v>1</v>
      </c>
      <c r="DF539" s="390">
        <v>8</v>
      </c>
      <c r="DG539" s="390">
        <v>0</v>
      </c>
      <c r="DH539" s="390">
        <f t="shared" si="1199"/>
        <v>30</v>
      </c>
      <c r="DI539" s="390"/>
      <c r="DJ539" s="390"/>
      <c r="DK539" s="390"/>
      <c r="DL539" s="390"/>
      <c r="DM539" s="390"/>
      <c r="DN539" s="390"/>
      <c r="DO539" s="390"/>
      <c r="DP539" s="391">
        <f t="shared" si="1200"/>
        <v>44</v>
      </c>
      <c r="DQ539" s="376"/>
      <c r="DR539" s="376"/>
      <c r="DS539" s="385">
        <v>2</v>
      </c>
      <c r="DT539" s="385">
        <v>3</v>
      </c>
      <c r="DU539" s="385">
        <v>1559</v>
      </c>
      <c r="DV539" s="385" t="s">
        <v>2620</v>
      </c>
      <c r="DW539" s="385">
        <v>72</v>
      </c>
      <c r="DX539" s="385" t="s">
        <v>2716</v>
      </c>
      <c r="DY539" s="385">
        <v>0</v>
      </c>
      <c r="DZ539" s="14">
        <v>125056</v>
      </c>
      <c r="EA539" s="426"/>
      <c r="EB539" s="398">
        <v>17</v>
      </c>
      <c r="EC539" s="398" t="s">
        <v>1369</v>
      </c>
      <c r="ED539" s="398" t="s">
        <v>1370</v>
      </c>
      <c r="EF539" s="601">
        <f t="shared" si="1201"/>
        <v>33</v>
      </c>
      <c r="EG539" s="597">
        <f t="shared" si="1202"/>
        <v>20</v>
      </c>
      <c r="EI539" s="605">
        <f t="shared" si="1131"/>
        <v>82</v>
      </c>
    </row>
    <row r="540" spans="1:139" s="372" customFormat="1" ht="16.149999999999999" hidden="1" customHeight="1">
      <c r="A540" s="573" t="s">
        <v>1447</v>
      </c>
      <c r="B540" s="407" t="s">
        <v>2107</v>
      </c>
      <c r="C540" s="530" t="s">
        <v>1365</v>
      </c>
      <c r="D540" s="393" t="s">
        <v>51</v>
      </c>
      <c r="E540" s="393" t="s">
        <v>590</v>
      </c>
      <c r="F540" s="393" t="s">
        <v>2108</v>
      </c>
      <c r="G540" s="393">
        <v>95</v>
      </c>
      <c r="H540" s="393" t="s">
        <v>55</v>
      </c>
      <c r="I540" s="393" t="s">
        <v>960</v>
      </c>
      <c r="J540" s="393" t="s">
        <v>131</v>
      </c>
      <c r="K540" s="393" t="s">
        <v>2147</v>
      </c>
      <c r="L540" s="393" t="s">
        <v>2130</v>
      </c>
      <c r="M540" s="396"/>
      <c r="N540" s="392">
        <v>45687</v>
      </c>
      <c r="O540" s="408">
        <v>3</v>
      </c>
      <c r="P540" s="14">
        <v>95432</v>
      </c>
      <c r="Q540" s="14">
        <v>95432</v>
      </c>
      <c r="R540" s="576">
        <v>0</v>
      </c>
      <c r="S540" s="391">
        <v>0</v>
      </c>
      <c r="T540" s="382">
        <v>0</v>
      </c>
      <c r="U540" s="382">
        <v>16</v>
      </c>
      <c r="V540" s="423">
        <v>0</v>
      </c>
      <c r="W540" s="1882">
        <v>2</v>
      </c>
      <c r="X540" s="382">
        <f t="shared" si="1204"/>
        <v>14</v>
      </c>
      <c r="Y540" s="423">
        <v>0</v>
      </c>
      <c r="Z540" s="1882">
        <v>4</v>
      </c>
      <c r="AA540" s="382">
        <f t="shared" si="1188"/>
        <v>10</v>
      </c>
      <c r="AB540" s="423">
        <v>0</v>
      </c>
      <c r="AC540" s="1882">
        <v>4</v>
      </c>
      <c r="AD540" s="569">
        <v>1.875</v>
      </c>
      <c r="AE540" s="569">
        <v>1.875</v>
      </c>
      <c r="AF540" s="382">
        <f t="shared" si="1146"/>
        <v>3</v>
      </c>
      <c r="AG540" s="382">
        <f t="shared" si="1147"/>
        <v>0.875</v>
      </c>
      <c r="AH540" s="382">
        <f t="shared" si="1148"/>
        <v>1.875</v>
      </c>
      <c r="AI540" s="382">
        <f t="shared" si="1149"/>
        <v>1.875</v>
      </c>
      <c r="AJ540" s="382">
        <f t="shared" si="1150"/>
        <v>5.375</v>
      </c>
      <c r="AK540" s="382">
        <f t="shared" si="1151"/>
        <v>5.875</v>
      </c>
      <c r="AL540" s="382">
        <f t="shared" si="1152"/>
        <v>4.5</v>
      </c>
      <c r="AM540" s="382">
        <f t="shared" si="1153"/>
        <v>7.5</v>
      </c>
      <c r="AN540" s="453">
        <f t="shared" si="1154"/>
        <v>7.5</v>
      </c>
      <c r="AO540" s="457">
        <f t="shared" si="1155"/>
        <v>0</v>
      </c>
      <c r="AP540" s="455">
        <f t="shared" si="1156"/>
        <v>1</v>
      </c>
      <c r="AQ540" s="383">
        <f t="shared" si="1157"/>
        <v>1</v>
      </c>
      <c r="AR540" s="383">
        <f t="shared" si="1158"/>
        <v>1</v>
      </c>
      <c r="AS540" s="383">
        <f t="shared" si="1159"/>
        <v>4</v>
      </c>
      <c r="AT540" s="383">
        <f t="shared" si="1160"/>
        <v>2</v>
      </c>
      <c r="AU540" s="383">
        <f t="shared" si="1161"/>
        <v>4</v>
      </c>
      <c r="AV540" s="383">
        <f t="shared" si="1162"/>
        <v>4</v>
      </c>
      <c r="AW540" s="383">
        <f t="shared" si="1163"/>
        <v>4</v>
      </c>
      <c r="AX540" s="383">
        <f t="shared" si="1189"/>
        <v>16</v>
      </c>
      <c r="AY540" s="383">
        <v>0</v>
      </c>
      <c r="AZ540" s="383">
        <f t="shared" si="1203"/>
        <v>0</v>
      </c>
      <c r="BA540" s="382">
        <f t="shared" si="1190"/>
        <v>6</v>
      </c>
      <c r="BB540" s="423">
        <v>0</v>
      </c>
      <c r="BC540" s="506">
        <f t="shared" si="1183"/>
        <v>2</v>
      </c>
      <c r="BD540" s="382">
        <f t="shared" si="1184"/>
        <v>4</v>
      </c>
      <c r="BE540" s="453">
        <f t="shared" si="1185"/>
        <v>4</v>
      </c>
      <c r="BF540" s="382">
        <f t="shared" si="1191"/>
        <v>0</v>
      </c>
      <c r="BG540" s="1882">
        <v>1</v>
      </c>
      <c r="BH540" s="1882">
        <v>2</v>
      </c>
      <c r="BI540" s="1882">
        <v>3</v>
      </c>
      <c r="BJ540" s="1882">
        <v>0</v>
      </c>
      <c r="BK540" s="1882">
        <v>1</v>
      </c>
      <c r="BL540" s="1882">
        <v>1</v>
      </c>
      <c r="BM540" s="1882">
        <v>1</v>
      </c>
      <c r="BN540" s="1882">
        <v>5</v>
      </c>
      <c r="BO540" s="1882">
        <v>1</v>
      </c>
      <c r="BP540" s="1882">
        <v>4</v>
      </c>
      <c r="BQ540" s="1882">
        <v>4</v>
      </c>
      <c r="BR540" s="1882">
        <v>4</v>
      </c>
      <c r="BS540" s="1882">
        <v>4</v>
      </c>
      <c r="BT540" s="13"/>
      <c r="BU540" s="384">
        <f t="shared" si="1192"/>
        <v>4.8</v>
      </c>
      <c r="BV540" s="385">
        <f t="shared" si="1193"/>
        <v>4.666666666666667</v>
      </c>
      <c r="BW540" s="386">
        <f t="shared" si="1194"/>
        <v>4.2857142857142856</v>
      </c>
      <c r="BX540" s="3"/>
      <c r="BY540" s="387">
        <f t="shared" si="1186"/>
        <v>16</v>
      </c>
      <c r="BZ540" s="382">
        <f t="shared" si="1195"/>
        <v>14</v>
      </c>
      <c r="CA540" s="382">
        <f t="shared" si="1196"/>
        <v>10</v>
      </c>
      <c r="CB540" s="382">
        <f t="shared" si="1197"/>
        <v>6</v>
      </c>
      <c r="CC540" s="382">
        <f t="shared" si="1164"/>
        <v>5</v>
      </c>
      <c r="CD540" s="382">
        <f t="shared" si="1165"/>
        <v>3</v>
      </c>
      <c r="CE540" s="382">
        <f t="shared" si="1166"/>
        <v>1</v>
      </c>
      <c r="CF540" s="382">
        <f t="shared" si="1167"/>
        <v>2</v>
      </c>
      <c r="CG540" s="382">
        <f t="shared" si="1168"/>
        <v>2</v>
      </c>
      <c r="CH540" s="382">
        <f t="shared" si="1169"/>
        <v>5</v>
      </c>
      <c r="CI540" s="382">
        <f t="shared" si="1170"/>
        <v>6</v>
      </c>
      <c r="CJ540" s="382">
        <f t="shared" si="1171"/>
        <v>5</v>
      </c>
      <c r="CK540" s="388">
        <f t="shared" si="1172"/>
        <v>8</v>
      </c>
      <c r="CL540" s="3"/>
      <c r="CM540" s="384">
        <f t="shared" si="1187"/>
        <v>0</v>
      </c>
      <c r="CN540" s="385">
        <f t="shared" si="1198"/>
        <v>0</v>
      </c>
      <c r="CO540" s="385">
        <f t="shared" si="1173"/>
        <v>0</v>
      </c>
      <c r="CP540" s="385">
        <f t="shared" si="1174"/>
        <v>0</v>
      </c>
      <c r="CQ540" s="385">
        <f t="shared" si="1175"/>
        <v>0</v>
      </c>
      <c r="CR540" s="385">
        <f t="shared" si="1176"/>
        <v>1</v>
      </c>
      <c r="CS540" s="385">
        <f t="shared" si="1177"/>
        <v>1</v>
      </c>
      <c r="CT540" s="385">
        <f t="shared" si="1178"/>
        <v>1</v>
      </c>
      <c r="CU540" s="385">
        <f t="shared" si="1179"/>
        <v>4</v>
      </c>
      <c r="CV540" s="385">
        <f t="shared" si="1180"/>
        <v>2</v>
      </c>
      <c r="CW540" s="385">
        <f t="shared" si="1181"/>
        <v>4</v>
      </c>
      <c r="CX540" s="386">
        <f t="shared" si="1182"/>
        <v>4</v>
      </c>
      <c r="CY540" s="3"/>
      <c r="CZ540" s="586"/>
      <c r="DA540" s="582"/>
      <c r="DB540" s="391"/>
      <c r="DC540" s="576">
        <v>0</v>
      </c>
      <c r="DD540" s="389">
        <v>0</v>
      </c>
      <c r="DE540" s="390">
        <v>0</v>
      </c>
      <c r="DF540" s="390">
        <v>0</v>
      </c>
      <c r="DG540" s="390">
        <v>0</v>
      </c>
      <c r="DH540" s="390">
        <f t="shared" si="1199"/>
        <v>0</v>
      </c>
      <c r="DI540" s="390"/>
      <c r="DJ540" s="390"/>
      <c r="DK540" s="390"/>
      <c r="DL540" s="390"/>
      <c r="DM540" s="390"/>
      <c r="DN540" s="390"/>
      <c r="DO540" s="390"/>
      <c r="DP540" s="391">
        <f t="shared" si="1200"/>
        <v>0</v>
      </c>
      <c r="DQ540" s="376"/>
      <c r="DR540" s="376"/>
      <c r="DS540" s="385">
        <v>2</v>
      </c>
      <c r="DT540" s="385">
        <v>2</v>
      </c>
      <c r="DU540" s="385">
        <v>1479</v>
      </c>
      <c r="DV540" s="385" t="s">
        <v>2620</v>
      </c>
      <c r="DW540" s="385">
        <v>71</v>
      </c>
      <c r="DX540" s="385" t="s">
        <v>2715</v>
      </c>
      <c r="DY540" s="385">
        <v>0</v>
      </c>
      <c r="DZ540" s="14">
        <v>95432</v>
      </c>
      <c r="EA540" s="426"/>
      <c r="EB540" s="398">
        <v>16</v>
      </c>
      <c r="EC540" s="398" t="s">
        <v>1376</v>
      </c>
      <c r="ED540" s="398" t="s">
        <v>1374</v>
      </c>
      <c r="EF540" s="601">
        <f t="shared" si="1201"/>
        <v>240</v>
      </c>
      <c r="EG540" s="597">
        <f t="shared" si="1202"/>
        <v>2</v>
      </c>
      <c r="EI540" s="605">
        <f t="shared" si="1131"/>
        <v>16</v>
      </c>
    </row>
    <row r="541" spans="1:139" s="372" customFormat="1" ht="16.149999999999999" hidden="1" customHeight="1">
      <c r="A541" s="573" t="s">
        <v>1246</v>
      </c>
      <c r="B541" s="407" t="s">
        <v>977</v>
      </c>
      <c r="C541" s="530" t="s">
        <v>977</v>
      </c>
      <c r="D541" s="393" t="s">
        <v>51</v>
      </c>
      <c r="E541" s="393" t="s">
        <v>978</v>
      </c>
      <c r="F541" s="393" t="s">
        <v>577</v>
      </c>
      <c r="G541" s="393">
        <v>89</v>
      </c>
      <c r="H541" s="393" t="s">
        <v>47</v>
      </c>
      <c r="I541" s="393" t="s">
        <v>960</v>
      </c>
      <c r="J541" s="393" t="s">
        <v>131</v>
      </c>
      <c r="K541" s="393" t="s">
        <v>2146</v>
      </c>
      <c r="L541" s="393" t="s">
        <v>2130</v>
      </c>
      <c r="M541" s="396"/>
      <c r="N541" s="392">
        <v>43322</v>
      </c>
      <c r="O541" s="408">
        <v>3</v>
      </c>
      <c r="P541" s="14">
        <v>145140</v>
      </c>
      <c r="Q541" s="14">
        <v>145140</v>
      </c>
      <c r="R541" s="576">
        <v>1</v>
      </c>
      <c r="S541" s="391">
        <v>0</v>
      </c>
      <c r="T541" s="382">
        <v>0</v>
      </c>
      <c r="U541" s="382">
        <v>11</v>
      </c>
      <c r="V541" s="423">
        <v>0</v>
      </c>
      <c r="W541" s="1882">
        <v>1</v>
      </c>
      <c r="X541" s="382">
        <f t="shared" si="1204"/>
        <v>10</v>
      </c>
      <c r="Y541" s="423">
        <v>0</v>
      </c>
      <c r="Z541" s="1882">
        <v>2</v>
      </c>
      <c r="AA541" s="382">
        <f t="shared" si="1188"/>
        <v>8</v>
      </c>
      <c r="AB541" s="423">
        <v>0</v>
      </c>
      <c r="AC541" s="1882">
        <v>1</v>
      </c>
      <c r="AD541" s="569">
        <v>1.875</v>
      </c>
      <c r="AE541" s="569">
        <v>1.875</v>
      </c>
      <c r="AF541" s="382">
        <f t="shared" si="1146"/>
        <v>5</v>
      </c>
      <c r="AG541" s="382">
        <f t="shared" si="1147"/>
        <v>0</v>
      </c>
      <c r="AH541" s="382">
        <f t="shared" si="1148"/>
        <v>0.875</v>
      </c>
      <c r="AI541" s="382">
        <f t="shared" si="1149"/>
        <v>1.875</v>
      </c>
      <c r="AJ541" s="382">
        <f t="shared" si="1150"/>
        <v>5.375</v>
      </c>
      <c r="AK541" s="382">
        <f t="shared" si="1151"/>
        <v>5.875</v>
      </c>
      <c r="AL541" s="382">
        <f t="shared" si="1152"/>
        <v>2.75</v>
      </c>
      <c r="AM541" s="382">
        <f t="shared" si="1153"/>
        <v>3.75</v>
      </c>
      <c r="AN541" s="453">
        <f t="shared" si="1154"/>
        <v>3.75</v>
      </c>
      <c r="AO541" s="457">
        <f t="shared" si="1155"/>
        <v>0</v>
      </c>
      <c r="AP541" s="455">
        <f t="shared" si="1156"/>
        <v>0</v>
      </c>
      <c r="AQ541" s="383">
        <f t="shared" si="1157"/>
        <v>1</v>
      </c>
      <c r="AR541" s="383">
        <f t="shared" si="1158"/>
        <v>1</v>
      </c>
      <c r="AS541" s="383">
        <f t="shared" si="1159"/>
        <v>4</v>
      </c>
      <c r="AT541" s="383">
        <f t="shared" si="1160"/>
        <v>2</v>
      </c>
      <c r="AU541" s="383">
        <f t="shared" si="1161"/>
        <v>2</v>
      </c>
      <c r="AV541" s="383">
        <f t="shared" si="1162"/>
        <v>2</v>
      </c>
      <c r="AW541" s="383">
        <f t="shared" si="1163"/>
        <v>2</v>
      </c>
      <c r="AX541" s="383">
        <f t="shared" si="1189"/>
        <v>11</v>
      </c>
      <c r="AY541" s="383">
        <v>0</v>
      </c>
      <c r="AZ541" s="383">
        <f t="shared" si="1203"/>
        <v>0</v>
      </c>
      <c r="BA541" s="382">
        <f t="shared" si="1190"/>
        <v>7</v>
      </c>
      <c r="BB541" s="423">
        <v>0</v>
      </c>
      <c r="BC541" s="506">
        <f t="shared" si="1183"/>
        <v>1</v>
      </c>
      <c r="BD541" s="382">
        <f t="shared" si="1184"/>
        <v>2</v>
      </c>
      <c r="BE541" s="453">
        <f t="shared" si="1185"/>
        <v>1</v>
      </c>
      <c r="BF541" s="382">
        <f t="shared" si="1191"/>
        <v>0</v>
      </c>
      <c r="BG541" s="1882">
        <v>1</v>
      </c>
      <c r="BH541" s="1882">
        <v>1</v>
      </c>
      <c r="BI541" s="1882">
        <v>5</v>
      </c>
      <c r="BJ541" s="1882">
        <v>0</v>
      </c>
      <c r="BK541" s="1882">
        <v>0</v>
      </c>
      <c r="BL541" s="1882">
        <v>1</v>
      </c>
      <c r="BM541" s="1882">
        <v>1</v>
      </c>
      <c r="BN541" s="1882">
        <v>5</v>
      </c>
      <c r="BO541" s="1882">
        <v>1</v>
      </c>
      <c r="BP541" s="1882">
        <v>2</v>
      </c>
      <c r="BQ541" s="1882">
        <v>2</v>
      </c>
      <c r="BR541" s="1882">
        <v>2</v>
      </c>
      <c r="BS541" s="1882">
        <v>2</v>
      </c>
      <c r="BT541" s="13"/>
      <c r="BU541" s="384">
        <f t="shared" si="1192"/>
        <v>8.25</v>
      </c>
      <c r="BV541" s="385">
        <f t="shared" si="1193"/>
        <v>7.5</v>
      </c>
      <c r="BW541" s="386">
        <f t="shared" si="1194"/>
        <v>8</v>
      </c>
      <c r="BX541" s="3"/>
      <c r="BY541" s="387">
        <f t="shared" si="1186"/>
        <v>11</v>
      </c>
      <c r="BZ541" s="382">
        <f t="shared" si="1195"/>
        <v>10</v>
      </c>
      <c r="CA541" s="382">
        <f t="shared" si="1196"/>
        <v>8</v>
      </c>
      <c r="CB541" s="382">
        <f t="shared" si="1197"/>
        <v>7</v>
      </c>
      <c r="CC541" s="382">
        <f t="shared" si="1164"/>
        <v>6</v>
      </c>
      <c r="CD541" s="382">
        <f t="shared" si="1165"/>
        <v>5</v>
      </c>
      <c r="CE541" s="382">
        <f t="shared" si="1166"/>
        <v>0</v>
      </c>
      <c r="CF541" s="382">
        <f t="shared" si="1167"/>
        <v>1</v>
      </c>
      <c r="CG541" s="382">
        <f t="shared" si="1168"/>
        <v>2</v>
      </c>
      <c r="CH541" s="382">
        <f t="shared" si="1169"/>
        <v>5</v>
      </c>
      <c r="CI541" s="382">
        <f t="shared" si="1170"/>
        <v>6</v>
      </c>
      <c r="CJ541" s="382">
        <f t="shared" si="1171"/>
        <v>3</v>
      </c>
      <c r="CK541" s="388">
        <f t="shared" si="1172"/>
        <v>4</v>
      </c>
      <c r="CL541" s="3"/>
      <c r="CM541" s="384">
        <f t="shared" si="1187"/>
        <v>0</v>
      </c>
      <c r="CN541" s="385">
        <f t="shared" si="1198"/>
        <v>0</v>
      </c>
      <c r="CO541" s="385">
        <f t="shared" si="1173"/>
        <v>0</v>
      </c>
      <c r="CP541" s="385">
        <f t="shared" si="1174"/>
        <v>0</v>
      </c>
      <c r="CQ541" s="385">
        <f t="shared" si="1175"/>
        <v>0</v>
      </c>
      <c r="CR541" s="385">
        <f t="shared" si="1176"/>
        <v>0</v>
      </c>
      <c r="CS541" s="385">
        <f t="shared" si="1177"/>
        <v>1</v>
      </c>
      <c r="CT541" s="385">
        <f t="shared" si="1178"/>
        <v>1</v>
      </c>
      <c r="CU541" s="385">
        <f t="shared" si="1179"/>
        <v>4</v>
      </c>
      <c r="CV541" s="385">
        <f t="shared" si="1180"/>
        <v>2</v>
      </c>
      <c r="CW541" s="385">
        <f t="shared" si="1181"/>
        <v>2</v>
      </c>
      <c r="CX541" s="386">
        <f t="shared" si="1182"/>
        <v>2</v>
      </c>
      <c r="CY541" s="3"/>
      <c r="CZ541" s="586">
        <v>0</v>
      </c>
      <c r="DA541" s="582">
        <v>0</v>
      </c>
      <c r="DB541" s="391">
        <v>0</v>
      </c>
      <c r="DC541" s="576">
        <v>1</v>
      </c>
      <c r="DD541" s="389">
        <v>0</v>
      </c>
      <c r="DE541" s="390">
        <v>0</v>
      </c>
      <c r="DF541" s="390">
        <v>0</v>
      </c>
      <c r="DG541" s="390">
        <v>0</v>
      </c>
      <c r="DH541" s="390">
        <f t="shared" si="1199"/>
        <v>0</v>
      </c>
      <c r="DI541" s="390"/>
      <c r="DJ541" s="390"/>
      <c r="DK541" s="390"/>
      <c r="DL541" s="390"/>
      <c r="DM541" s="390"/>
      <c r="DN541" s="390"/>
      <c r="DO541" s="390"/>
      <c r="DP541" s="391">
        <f t="shared" si="1200"/>
        <v>0</v>
      </c>
      <c r="DQ541" s="376"/>
      <c r="DR541" s="376"/>
      <c r="DS541" s="385">
        <v>3</v>
      </c>
      <c r="DT541" s="385">
        <v>1</v>
      </c>
      <c r="DU541" s="385">
        <v>1071</v>
      </c>
      <c r="DV541" s="385" t="s">
        <v>2620</v>
      </c>
      <c r="DW541" s="385">
        <v>72</v>
      </c>
      <c r="DX541" s="385" t="s">
        <v>2716</v>
      </c>
      <c r="DY541" s="385">
        <v>0</v>
      </c>
      <c r="DZ541" s="14">
        <v>145140</v>
      </c>
      <c r="EA541" s="426"/>
      <c r="EB541" s="398">
        <v>18</v>
      </c>
      <c r="EC541" s="398" t="s">
        <v>1369</v>
      </c>
      <c r="ED541" s="398" t="s">
        <v>1370</v>
      </c>
      <c r="EF541" s="601">
        <f t="shared" si="1201"/>
        <v>330</v>
      </c>
      <c r="EG541" s="597">
        <f t="shared" si="1202"/>
        <v>1</v>
      </c>
      <c r="EI541" s="605">
        <f t="shared" si="1131"/>
        <v>11</v>
      </c>
    </row>
    <row r="542" spans="1:139" s="372" customFormat="1" ht="16.149999999999999" hidden="1" customHeight="1">
      <c r="A542" s="573" t="s">
        <v>1246</v>
      </c>
      <c r="B542" s="407" t="s">
        <v>979</v>
      </c>
      <c r="C542" s="530" t="s">
        <v>979</v>
      </c>
      <c r="D542" s="393" t="s">
        <v>51</v>
      </c>
      <c r="E542" s="393" t="s">
        <v>488</v>
      </c>
      <c r="F542" s="393" t="s">
        <v>1242</v>
      </c>
      <c r="G542" s="395">
        <v>91</v>
      </c>
      <c r="H542" s="393" t="s">
        <v>55</v>
      </c>
      <c r="I542" s="393" t="s">
        <v>947</v>
      </c>
      <c r="J542" s="393" t="s">
        <v>131</v>
      </c>
      <c r="K542" s="393" t="s">
        <v>2146</v>
      </c>
      <c r="L542" s="393" t="s">
        <v>2130</v>
      </c>
      <c r="M542" s="396"/>
      <c r="N542" s="392">
        <v>44452</v>
      </c>
      <c r="O542" s="408">
        <v>3</v>
      </c>
      <c r="P542" s="14">
        <v>151883</v>
      </c>
      <c r="Q542" s="14">
        <v>151883</v>
      </c>
      <c r="R542" s="576">
        <v>4</v>
      </c>
      <c r="S542" s="391">
        <v>0</v>
      </c>
      <c r="T542" s="382">
        <v>0</v>
      </c>
      <c r="U542" s="382">
        <v>8</v>
      </c>
      <c r="V542" s="423">
        <v>0</v>
      </c>
      <c r="W542" s="1882">
        <v>1</v>
      </c>
      <c r="X542" s="382">
        <f t="shared" si="1204"/>
        <v>7</v>
      </c>
      <c r="Y542" s="423">
        <v>0</v>
      </c>
      <c r="Z542" s="1882">
        <v>2</v>
      </c>
      <c r="AA542" s="382">
        <f t="shared" si="1188"/>
        <v>5</v>
      </c>
      <c r="AB542" s="423">
        <v>0</v>
      </c>
      <c r="AC542" s="1882">
        <v>0</v>
      </c>
      <c r="AD542" s="569">
        <v>1.875</v>
      </c>
      <c r="AE542" s="569">
        <v>1.875</v>
      </c>
      <c r="AF542" s="382">
        <f t="shared" si="1146"/>
        <v>3</v>
      </c>
      <c r="AG542" s="382">
        <f t="shared" si="1147"/>
        <v>0.875</v>
      </c>
      <c r="AH542" s="382">
        <f t="shared" si="1148"/>
        <v>1.875</v>
      </c>
      <c r="AI542" s="382">
        <f t="shared" si="1149"/>
        <v>1.875</v>
      </c>
      <c r="AJ542" s="382">
        <f t="shared" si="1150"/>
        <v>3.625</v>
      </c>
      <c r="AK542" s="382">
        <f t="shared" si="1151"/>
        <v>3.875</v>
      </c>
      <c r="AL542" s="382">
        <f t="shared" si="1152"/>
        <v>2.75</v>
      </c>
      <c r="AM542" s="382">
        <f t="shared" si="1153"/>
        <v>3.75</v>
      </c>
      <c r="AN542" s="453">
        <f t="shared" si="1154"/>
        <v>3.75</v>
      </c>
      <c r="AO542" s="457">
        <f t="shared" si="1155"/>
        <v>0</v>
      </c>
      <c r="AP542" s="455">
        <f t="shared" si="1156"/>
        <v>1</v>
      </c>
      <c r="AQ542" s="383">
        <f t="shared" si="1157"/>
        <v>1</v>
      </c>
      <c r="AR542" s="383">
        <f t="shared" si="1158"/>
        <v>1</v>
      </c>
      <c r="AS542" s="383">
        <f t="shared" si="1159"/>
        <v>3</v>
      </c>
      <c r="AT542" s="383">
        <f t="shared" si="1160"/>
        <v>1</v>
      </c>
      <c r="AU542" s="383">
        <f t="shared" si="1161"/>
        <v>2</v>
      </c>
      <c r="AV542" s="383">
        <f t="shared" si="1162"/>
        <v>2</v>
      </c>
      <c r="AW542" s="383">
        <f t="shared" si="1163"/>
        <v>2</v>
      </c>
      <c r="AX542" s="383">
        <f t="shared" si="1189"/>
        <v>8</v>
      </c>
      <c r="AY542" s="383">
        <v>0</v>
      </c>
      <c r="AZ542" s="383">
        <f t="shared" si="1203"/>
        <v>0</v>
      </c>
      <c r="BA542" s="382">
        <f t="shared" si="1190"/>
        <v>5</v>
      </c>
      <c r="BB542" s="423">
        <v>0</v>
      </c>
      <c r="BC542" s="506">
        <f t="shared" si="1183"/>
        <v>1</v>
      </c>
      <c r="BD542" s="382">
        <f t="shared" si="1184"/>
        <v>2</v>
      </c>
      <c r="BE542" s="453">
        <f t="shared" si="1185"/>
        <v>0</v>
      </c>
      <c r="BF542" s="382">
        <f t="shared" si="1191"/>
        <v>0</v>
      </c>
      <c r="BG542" s="1882">
        <v>1</v>
      </c>
      <c r="BH542" s="1882">
        <v>1</v>
      </c>
      <c r="BI542" s="1882">
        <v>3</v>
      </c>
      <c r="BJ542" s="1882">
        <v>0</v>
      </c>
      <c r="BK542" s="1882">
        <v>1</v>
      </c>
      <c r="BL542" s="1882">
        <v>1</v>
      </c>
      <c r="BM542" s="1882">
        <v>1</v>
      </c>
      <c r="BN542" s="1882">
        <v>3</v>
      </c>
      <c r="BO542" s="1882">
        <v>1</v>
      </c>
      <c r="BP542" s="1882">
        <v>2</v>
      </c>
      <c r="BQ542" s="1882">
        <v>2</v>
      </c>
      <c r="BR542" s="1882">
        <v>2</v>
      </c>
      <c r="BS542" s="1882">
        <v>2</v>
      </c>
      <c r="BT542" s="16"/>
      <c r="BU542" s="387">
        <f t="shared" si="1192"/>
        <v>8</v>
      </c>
      <c r="BV542" s="382">
        <f t="shared" si="1193"/>
        <v>7</v>
      </c>
      <c r="BW542" s="388">
        <f t="shared" si="1194"/>
        <v>7.5</v>
      </c>
      <c r="BX542" s="3"/>
      <c r="BY542" s="387">
        <f t="shared" si="1186"/>
        <v>8</v>
      </c>
      <c r="BZ542" s="382">
        <f t="shared" si="1195"/>
        <v>7</v>
      </c>
      <c r="CA542" s="382">
        <f t="shared" si="1196"/>
        <v>5</v>
      </c>
      <c r="CB542" s="382">
        <f t="shared" si="1197"/>
        <v>5</v>
      </c>
      <c r="CC542" s="382">
        <f t="shared" si="1164"/>
        <v>4</v>
      </c>
      <c r="CD542" s="382">
        <f t="shared" si="1165"/>
        <v>3</v>
      </c>
      <c r="CE542" s="382">
        <f t="shared" si="1166"/>
        <v>1</v>
      </c>
      <c r="CF542" s="382">
        <f t="shared" si="1167"/>
        <v>2</v>
      </c>
      <c r="CG542" s="382">
        <f t="shared" si="1168"/>
        <v>2</v>
      </c>
      <c r="CH542" s="382">
        <f t="shared" si="1169"/>
        <v>4</v>
      </c>
      <c r="CI542" s="382">
        <f t="shared" si="1170"/>
        <v>4</v>
      </c>
      <c r="CJ542" s="382">
        <f t="shared" si="1171"/>
        <v>3</v>
      </c>
      <c r="CK542" s="388">
        <f t="shared" si="1172"/>
        <v>4</v>
      </c>
      <c r="CL542" s="3"/>
      <c r="CM542" s="384">
        <f t="shared" si="1187"/>
        <v>0</v>
      </c>
      <c r="CN542" s="385">
        <f t="shared" si="1198"/>
        <v>0</v>
      </c>
      <c r="CO542" s="385">
        <f t="shared" si="1173"/>
        <v>0</v>
      </c>
      <c r="CP542" s="385">
        <f t="shared" si="1174"/>
        <v>0</v>
      </c>
      <c r="CQ542" s="385">
        <f t="shared" si="1175"/>
        <v>0</v>
      </c>
      <c r="CR542" s="385">
        <f t="shared" si="1176"/>
        <v>1</v>
      </c>
      <c r="CS542" s="385">
        <f t="shared" si="1177"/>
        <v>1</v>
      </c>
      <c r="CT542" s="385">
        <f t="shared" si="1178"/>
        <v>1</v>
      </c>
      <c r="CU542" s="385">
        <f t="shared" si="1179"/>
        <v>3</v>
      </c>
      <c r="CV542" s="385">
        <f t="shared" si="1180"/>
        <v>1</v>
      </c>
      <c r="CW542" s="385">
        <f t="shared" si="1181"/>
        <v>2</v>
      </c>
      <c r="CX542" s="386">
        <f t="shared" si="1182"/>
        <v>2</v>
      </c>
      <c r="CY542" s="3"/>
      <c r="CZ542" s="586">
        <v>0</v>
      </c>
      <c r="DA542" s="582">
        <v>0</v>
      </c>
      <c r="DB542" s="391">
        <v>0</v>
      </c>
      <c r="DC542" s="576">
        <v>4</v>
      </c>
      <c r="DD542" s="389">
        <v>0</v>
      </c>
      <c r="DE542" s="390">
        <v>0</v>
      </c>
      <c r="DF542" s="390">
        <v>0</v>
      </c>
      <c r="DG542" s="390">
        <v>0</v>
      </c>
      <c r="DH542" s="390">
        <f t="shared" si="1199"/>
        <v>0</v>
      </c>
      <c r="DI542" s="390"/>
      <c r="DJ542" s="390"/>
      <c r="DK542" s="390"/>
      <c r="DL542" s="390"/>
      <c r="DM542" s="390"/>
      <c r="DN542" s="390"/>
      <c r="DO542" s="390"/>
      <c r="DP542" s="391">
        <f t="shared" si="1200"/>
        <v>0</v>
      </c>
      <c r="DQ542" s="376"/>
      <c r="DR542" s="376"/>
      <c r="DS542" s="385">
        <v>2</v>
      </c>
      <c r="DT542" s="385">
        <v>1</v>
      </c>
      <c r="DU542" s="385">
        <v>1460</v>
      </c>
      <c r="DV542" s="385" t="s">
        <v>2620</v>
      </c>
      <c r="DW542" s="385">
        <v>72</v>
      </c>
      <c r="DX542" s="385" t="s">
        <v>2716</v>
      </c>
      <c r="DY542" s="385">
        <v>0</v>
      </c>
      <c r="DZ542" s="14">
        <v>151883</v>
      </c>
      <c r="EA542" s="426"/>
      <c r="EB542" s="398">
        <v>17</v>
      </c>
      <c r="EC542" s="398" t="s">
        <v>1369</v>
      </c>
      <c r="ED542" s="398" t="s">
        <v>1370</v>
      </c>
      <c r="EF542" s="601">
        <f t="shared" si="1201"/>
        <v>240</v>
      </c>
      <c r="EG542" s="597">
        <f t="shared" si="1202"/>
        <v>1</v>
      </c>
      <c r="EI542" s="605">
        <f t="shared" si="1131"/>
        <v>8</v>
      </c>
    </row>
    <row r="543" spans="1:139" s="372" customFormat="1" ht="16.149999999999999" hidden="1" customHeight="1">
      <c r="A543" s="573" t="s">
        <v>1246</v>
      </c>
      <c r="B543" s="407" t="s">
        <v>980</v>
      </c>
      <c r="C543" s="530" t="s">
        <v>980</v>
      </c>
      <c r="D543" s="393" t="s">
        <v>51</v>
      </c>
      <c r="E543" s="393" t="s">
        <v>981</v>
      </c>
      <c r="F543" s="393" t="s">
        <v>1248</v>
      </c>
      <c r="G543" s="395">
        <v>92</v>
      </c>
      <c r="H543" s="393" t="s">
        <v>86</v>
      </c>
      <c r="I543" s="393" t="s">
        <v>960</v>
      </c>
      <c r="J543" s="393" t="s">
        <v>131</v>
      </c>
      <c r="K543" s="393" t="s">
        <v>2146</v>
      </c>
      <c r="L543" s="393" t="s">
        <v>2130</v>
      </c>
      <c r="M543" s="396"/>
      <c r="N543" s="392">
        <v>44452</v>
      </c>
      <c r="O543" s="408">
        <v>3</v>
      </c>
      <c r="P543" s="14">
        <v>118337</v>
      </c>
      <c r="Q543" s="14">
        <v>118337</v>
      </c>
      <c r="R543" s="576">
        <v>11</v>
      </c>
      <c r="S543" s="391">
        <v>6</v>
      </c>
      <c r="T543" s="382">
        <v>2</v>
      </c>
      <c r="U543" s="382">
        <v>4</v>
      </c>
      <c r="V543" s="423">
        <v>14</v>
      </c>
      <c r="W543" s="1882">
        <v>4</v>
      </c>
      <c r="X543" s="382">
        <f t="shared" si="1204"/>
        <v>14</v>
      </c>
      <c r="Y543" s="423">
        <v>0</v>
      </c>
      <c r="Z543" s="1882">
        <v>11</v>
      </c>
      <c r="AA543" s="382">
        <f t="shared" si="1188"/>
        <v>3</v>
      </c>
      <c r="AB543" s="423">
        <v>24</v>
      </c>
      <c r="AC543" s="1882">
        <v>2</v>
      </c>
      <c r="AD543" s="569">
        <v>1.875</v>
      </c>
      <c r="AE543" s="569">
        <v>1.875</v>
      </c>
      <c r="AF543" s="382">
        <f t="shared" si="1146"/>
        <v>3.75</v>
      </c>
      <c r="AG543" s="382">
        <f t="shared" si="1147"/>
        <v>3.75</v>
      </c>
      <c r="AH543" s="382">
        <f t="shared" si="1148"/>
        <v>2.875</v>
      </c>
      <c r="AI543" s="382">
        <f t="shared" si="1149"/>
        <v>1.875</v>
      </c>
      <c r="AJ543" s="382">
        <f t="shared" si="1150"/>
        <v>2.75</v>
      </c>
      <c r="AK543" s="382">
        <f t="shared" si="1151"/>
        <v>2.875</v>
      </c>
      <c r="AL543" s="382">
        <f t="shared" si="1152"/>
        <v>2.75</v>
      </c>
      <c r="AM543" s="382">
        <f t="shared" si="1153"/>
        <v>3.75</v>
      </c>
      <c r="AN543" s="453">
        <f t="shared" si="1154"/>
        <v>3.75</v>
      </c>
      <c r="AO543" s="457">
        <f t="shared" si="1155"/>
        <v>0</v>
      </c>
      <c r="AP543" s="455">
        <f t="shared" si="1156"/>
        <v>0</v>
      </c>
      <c r="AQ543" s="383">
        <f t="shared" si="1157"/>
        <v>0</v>
      </c>
      <c r="AR543" s="383">
        <f t="shared" si="1158"/>
        <v>0</v>
      </c>
      <c r="AS543" s="383">
        <f t="shared" si="1159"/>
        <v>0</v>
      </c>
      <c r="AT543" s="383">
        <f t="shared" si="1160"/>
        <v>0</v>
      </c>
      <c r="AU543" s="383">
        <f t="shared" si="1161"/>
        <v>0</v>
      </c>
      <c r="AV543" s="383">
        <f t="shared" si="1162"/>
        <v>0</v>
      </c>
      <c r="AW543" s="383">
        <f t="shared" si="1163"/>
        <v>0</v>
      </c>
      <c r="AX543" s="383">
        <f t="shared" si="1189"/>
        <v>42</v>
      </c>
      <c r="AY543" s="383">
        <v>0</v>
      </c>
      <c r="AZ543" s="383">
        <f t="shared" si="1203"/>
        <v>0</v>
      </c>
      <c r="BA543" s="382">
        <f t="shared" si="1190"/>
        <v>25</v>
      </c>
      <c r="BB543" s="423">
        <v>0</v>
      </c>
      <c r="BC543" s="506">
        <f t="shared" si="1183"/>
        <v>4</v>
      </c>
      <c r="BD543" s="382">
        <f t="shared" si="1184"/>
        <v>11</v>
      </c>
      <c r="BE543" s="453">
        <f t="shared" si="1185"/>
        <v>2</v>
      </c>
      <c r="BF543" s="382">
        <f t="shared" si="1191"/>
        <v>-19</v>
      </c>
      <c r="BG543" s="1882">
        <v>2</v>
      </c>
      <c r="BH543" s="1882">
        <v>2</v>
      </c>
      <c r="BI543" s="1882">
        <v>2</v>
      </c>
      <c r="BJ543" s="1882">
        <v>2</v>
      </c>
      <c r="BK543" s="1882">
        <v>2</v>
      </c>
      <c r="BL543" s="1882">
        <v>1</v>
      </c>
      <c r="BM543" s="1882">
        <v>1</v>
      </c>
      <c r="BN543" s="1882">
        <v>2</v>
      </c>
      <c r="BO543" s="1882">
        <v>1</v>
      </c>
      <c r="BP543" s="1882">
        <v>2</v>
      </c>
      <c r="BQ543" s="1882">
        <v>2</v>
      </c>
      <c r="BR543" s="1882">
        <v>2</v>
      </c>
      <c r="BS543" s="1882">
        <v>2</v>
      </c>
      <c r="BT543" s="16"/>
      <c r="BU543" s="387">
        <f t="shared" si="1192"/>
        <v>1</v>
      </c>
      <c r="BV543" s="382">
        <f t="shared" si="1193"/>
        <v>2.5</v>
      </c>
      <c r="BW543" s="388">
        <f t="shared" si="1194"/>
        <v>1.5</v>
      </c>
      <c r="BX543" s="3"/>
      <c r="BY543" s="387">
        <f t="shared" si="1186"/>
        <v>4</v>
      </c>
      <c r="BZ543" s="382">
        <f t="shared" si="1195"/>
        <v>14</v>
      </c>
      <c r="CA543" s="382">
        <f t="shared" si="1196"/>
        <v>3</v>
      </c>
      <c r="CB543" s="382">
        <f t="shared" si="1197"/>
        <v>25</v>
      </c>
      <c r="CC543" s="382">
        <f t="shared" si="1164"/>
        <v>23</v>
      </c>
      <c r="CD543" s="382">
        <f t="shared" si="1165"/>
        <v>21</v>
      </c>
      <c r="CE543" s="382">
        <f t="shared" si="1166"/>
        <v>19</v>
      </c>
      <c r="CF543" s="382">
        <f t="shared" si="1167"/>
        <v>17</v>
      </c>
      <c r="CG543" s="382">
        <f t="shared" si="1168"/>
        <v>15</v>
      </c>
      <c r="CH543" s="382">
        <f t="shared" si="1169"/>
        <v>14</v>
      </c>
      <c r="CI543" s="382">
        <f t="shared" si="1170"/>
        <v>13</v>
      </c>
      <c r="CJ543" s="382">
        <f t="shared" si="1171"/>
        <v>11</v>
      </c>
      <c r="CK543" s="388">
        <f t="shared" si="1172"/>
        <v>10</v>
      </c>
      <c r="CL543" s="3"/>
      <c r="CM543" s="384">
        <f t="shared" si="1187"/>
        <v>14</v>
      </c>
      <c r="CN543" s="385">
        <f t="shared" si="1198"/>
        <v>0</v>
      </c>
      <c r="CO543" s="385">
        <f t="shared" si="1173"/>
        <v>24</v>
      </c>
      <c r="CP543" s="385">
        <f t="shared" si="1174"/>
        <v>0</v>
      </c>
      <c r="CQ543" s="385">
        <f t="shared" si="1175"/>
        <v>0</v>
      </c>
      <c r="CR543" s="385">
        <f t="shared" si="1176"/>
        <v>0</v>
      </c>
      <c r="CS543" s="385">
        <f t="shared" si="1177"/>
        <v>0</v>
      </c>
      <c r="CT543" s="385">
        <f t="shared" si="1178"/>
        <v>0</v>
      </c>
      <c r="CU543" s="385">
        <f t="shared" si="1179"/>
        <v>0</v>
      </c>
      <c r="CV543" s="385">
        <f t="shared" si="1180"/>
        <v>0</v>
      </c>
      <c r="CW543" s="385">
        <f t="shared" si="1181"/>
        <v>0</v>
      </c>
      <c r="CX543" s="386">
        <f t="shared" si="1182"/>
        <v>0</v>
      </c>
      <c r="CY543" s="3"/>
      <c r="CZ543" s="586">
        <v>0</v>
      </c>
      <c r="DA543" s="582">
        <v>4</v>
      </c>
      <c r="DB543" s="391">
        <v>5</v>
      </c>
      <c r="DC543" s="576">
        <v>11</v>
      </c>
      <c r="DD543" s="389">
        <v>0</v>
      </c>
      <c r="DE543" s="390">
        <v>0</v>
      </c>
      <c r="DF543" s="390">
        <v>4</v>
      </c>
      <c r="DG543" s="390">
        <v>0</v>
      </c>
      <c r="DH543" s="390">
        <f t="shared" si="1199"/>
        <v>2</v>
      </c>
      <c r="DI543" s="390"/>
      <c r="DJ543" s="390"/>
      <c r="DK543" s="390"/>
      <c r="DL543" s="390"/>
      <c r="DM543" s="390"/>
      <c r="DN543" s="390"/>
      <c r="DO543" s="390"/>
      <c r="DP543" s="391">
        <f t="shared" si="1200"/>
        <v>6</v>
      </c>
      <c r="DQ543" s="376"/>
      <c r="DR543" s="376"/>
      <c r="DS543" s="385">
        <v>2</v>
      </c>
      <c r="DT543" s="385">
        <v>1</v>
      </c>
      <c r="DU543" s="385">
        <v>1495</v>
      </c>
      <c r="DV543" s="385" t="s">
        <v>2620</v>
      </c>
      <c r="DW543" s="385">
        <v>71</v>
      </c>
      <c r="DX543" s="385" t="s">
        <v>2715</v>
      </c>
      <c r="DY543" s="385">
        <v>0</v>
      </c>
      <c r="DZ543" s="14">
        <v>118337</v>
      </c>
      <c r="EA543" s="426"/>
      <c r="EB543" s="398">
        <v>18</v>
      </c>
      <c r="EC543" s="398" t="s">
        <v>1369</v>
      </c>
      <c r="ED543" s="398" t="s">
        <v>1370</v>
      </c>
      <c r="EF543" s="601">
        <f t="shared" si="1201"/>
        <v>30</v>
      </c>
      <c r="EG543" s="597">
        <f t="shared" si="1202"/>
        <v>4</v>
      </c>
      <c r="EI543" s="605">
        <f t="shared" si="1131"/>
        <v>44</v>
      </c>
    </row>
    <row r="544" spans="1:139" s="372" customFormat="1" ht="16.149999999999999" hidden="1" customHeight="1">
      <c r="A544" s="573" t="s">
        <v>1221</v>
      </c>
      <c r="B544" s="407" t="s">
        <v>1208</v>
      </c>
      <c r="C544" s="530" t="s">
        <v>1208</v>
      </c>
      <c r="D544" s="393" t="s">
        <v>46</v>
      </c>
      <c r="E544" s="393" t="s">
        <v>1217</v>
      </c>
      <c r="F544" s="393" t="s">
        <v>1239</v>
      </c>
      <c r="G544" s="395">
        <v>90</v>
      </c>
      <c r="H544" s="393" t="s">
        <v>47</v>
      </c>
      <c r="I544" s="393" t="s">
        <v>1216</v>
      </c>
      <c r="J544" s="393" t="s">
        <v>131</v>
      </c>
      <c r="K544" s="393" t="s">
        <v>2146</v>
      </c>
      <c r="L544" s="393" t="s">
        <v>2130</v>
      </c>
      <c r="M544" s="396"/>
      <c r="N544" s="392">
        <v>44559</v>
      </c>
      <c r="O544" s="408">
        <v>3</v>
      </c>
      <c r="P544" s="14">
        <v>199858</v>
      </c>
      <c r="Q544" s="14">
        <v>199858</v>
      </c>
      <c r="R544" s="576">
        <v>0</v>
      </c>
      <c r="S544" s="391">
        <v>18</v>
      </c>
      <c r="T544" s="382">
        <v>0</v>
      </c>
      <c r="U544" s="382">
        <v>14</v>
      </c>
      <c r="V544" s="423">
        <v>0</v>
      </c>
      <c r="W544" s="1882">
        <v>5</v>
      </c>
      <c r="X544" s="382">
        <f t="shared" si="1204"/>
        <v>9</v>
      </c>
      <c r="Y544" s="423">
        <v>0</v>
      </c>
      <c r="Z544" s="1882">
        <v>2</v>
      </c>
      <c r="AA544" s="382">
        <f t="shared" si="1188"/>
        <v>7</v>
      </c>
      <c r="AB544" s="423">
        <v>0</v>
      </c>
      <c r="AC544" s="1882">
        <v>2</v>
      </c>
      <c r="AD544" s="569">
        <v>1.875</v>
      </c>
      <c r="AE544" s="569">
        <v>1.875</v>
      </c>
      <c r="AF544" s="382">
        <f t="shared" si="1146"/>
        <v>2</v>
      </c>
      <c r="AG544" s="382">
        <f t="shared" si="1147"/>
        <v>1.75</v>
      </c>
      <c r="AH544" s="382">
        <f t="shared" si="1148"/>
        <v>3.75</v>
      </c>
      <c r="AI544" s="382">
        <f t="shared" si="1149"/>
        <v>3.75</v>
      </c>
      <c r="AJ544" s="382">
        <f t="shared" si="1150"/>
        <v>14.25</v>
      </c>
      <c r="AK544" s="382">
        <f t="shared" si="1151"/>
        <v>15.75</v>
      </c>
      <c r="AL544" s="382">
        <f t="shared" si="1152"/>
        <v>3.75</v>
      </c>
      <c r="AM544" s="382">
        <f t="shared" si="1153"/>
        <v>5.5</v>
      </c>
      <c r="AN544" s="453">
        <f t="shared" si="1154"/>
        <v>7.5</v>
      </c>
      <c r="AO544" s="457">
        <f t="shared" si="1155"/>
        <v>0</v>
      </c>
      <c r="AP544" s="455">
        <f t="shared" si="1156"/>
        <v>2</v>
      </c>
      <c r="AQ544" s="383">
        <f t="shared" si="1157"/>
        <v>2</v>
      </c>
      <c r="AR544" s="383">
        <f t="shared" si="1158"/>
        <v>2</v>
      </c>
      <c r="AS544" s="383">
        <f t="shared" si="1159"/>
        <v>12</v>
      </c>
      <c r="AT544" s="383">
        <f t="shared" si="1160"/>
        <v>4</v>
      </c>
      <c r="AU544" s="383">
        <f t="shared" si="1161"/>
        <v>2</v>
      </c>
      <c r="AV544" s="383">
        <f t="shared" si="1162"/>
        <v>4</v>
      </c>
      <c r="AW544" s="383">
        <f t="shared" si="1163"/>
        <v>4</v>
      </c>
      <c r="AX544" s="383">
        <f t="shared" si="1189"/>
        <v>14</v>
      </c>
      <c r="AY544" s="383">
        <v>0</v>
      </c>
      <c r="AZ544" s="383">
        <f t="shared" si="1203"/>
        <v>0</v>
      </c>
      <c r="BA544" s="382">
        <f t="shared" si="1190"/>
        <v>5</v>
      </c>
      <c r="BB544" s="423">
        <v>0</v>
      </c>
      <c r="BC544" s="506">
        <f t="shared" si="1183"/>
        <v>5</v>
      </c>
      <c r="BD544" s="382">
        <f t="shared" si="1184"/>
        <v>2</v>
      </c>
      <c r="BE544" s="453">
        <f t="shared" si="1185"/>
        <v>2</v>
      </c>
      <c r="BF544" s="382">
        <f t="shared" si="1191"/>
        <v>0</v>
      </c>
      <c r="BG544" s="1882">
        <v>2</v>
      </c>
      <c r="BH544" s="1882">
        <v>1</v>
      </c>
      <c r="BI544" s="1882">
        <v>2</v>
      </c>
      <c r="BJ544" s="1882">
        <v>0</v>
      </c>
      <c r="BK544" s="1882">
        <v>2</v>
      </c>
      <c r="BL544" s="1882">
        <v>2</v>
      </c>
      <c r="BM544" s="1882">
        <v>2</v>
      </c>
      <c r="BN544" s="1882">
        <v>14</v>
      </c>
      <c r="BO544" s="1882">
        <v>2</v>
      </c>
      <c r="BP544" s="1882">
        <v>2</v>
      </c>
      <c r="BQ544" s="1882">
        <v>4</v>
      </c>
      <c r="BR544" s="1882">
        <v>4</v>
      </c>
      <c r="BS544" s="1882">
        <v>4</v>
      </c>
      <c r="BT544" s="16"/>
      <c r="BU544" s="387">
        <f t="shared" si="1192"/>
        <v>4.666666666666667</v>
      </c>
      <c r="BV544" s="382">
        <f t="shared" si="1193"/>
        <v>4.5</v>
      </c>
      <c r="BW544" s="388">
        <f t="shared" si="1194"/>
        <v>4.2</v>
      </c>
      <c r="BX544" s="3"/>
      <c r="BY544" s="387">
        <f t="shared" si="1186"/>
        <v>14</v>
      </c>
      <c r="BZ544" s="382">
        <f t="shared" si="1195"/>
        <v>9</v>
      </c>
      <c r="CA544" s="382">
        <f t="shared" si="1196"/>
        <v>7</v>
      </c>
      <c r="CB544" s="382">
        <f t="shared" si="1197"/>
        <v>5</v>
      </c>
      <c r="CC544" s="382">
        <f t="shared" si="1164"/>
        <v>3</v>
      </c>
      <c r="CD544" s="382">
        <f t="shared" si="1165"/>
        <v>2</v>
      </c>
      <c r="CE544" s="382">
        <f t="shared" si="1166"/>
        <v>2</v>
      </c>
      <c r="CF544" s="382">
        <f t="shared" si="1167"/>
        <v>4</v>
      </c>
      <c r="CG544" s="382">
        <f t="shared" si="1168"/>
        <v>4</v>
      </c>
      <c r="CH544" s="382">
        <f t="shared" si="1169"/>
        <v>14</v>
      </c>
      <c r="CI544" s="382">
        <f t="shared" si="1170"/>
        <v>16</v>
      </c>
      <c r="CJ544" s="382">
        <f t="shared" si="1171"/>
        <v>4</v>
      </c>
      <c r="CK544" s="388">
        <f t="shared" si="1172"/>
        <v>6</v>
      </c>
      <c r="CL544" s="3"/>
      <c r="CM544" s="384">
        <f t="shared" si="1187"/>
        <v>0</v>
      </c>
      <c r="CN544" s="385">
        <f t="shared" si="1198"/>
        <v>0</v>
      </c>
      <c r="CO544" s="385">
        <f t="shared" si="1173"/>
        <v>0</v>
      </c>
      <c r="CP544" s="385">
        <f t="shared" si="1174"/>
        <v>0</v>
      </c>
      <c r="CQ544" s="385">
        <f t="shared" si="1175"/>
        <v>0</v>
      </c>
      <c r="CR544" s="385">
        <f t="shared" si="1176"/>
        <v>2</v>
      </c>
      <c r="CS544" s="385">
        <f t="shared" si="1177"/>
        <v>2</v>
      </c>
      <c r="CT544" s="385">
        <f t="shared" si="1178"/>
        <v>2</v>
      </c>
      <c r="CU544" s="385">
        <f t="shared" si="1179"/>
        <v>12</v>
      </c>
      <c r="CV544" s="385">
        <f t="shared" si="1180"/>
        <v>4</v>
      </c>
      <c r="CW544" s="385">
        <f t="shared" si="1181"/>
        <v>2</v>
      </c>
      <c r="CX544" s="386">
        <f t="shared" si="1182"/>
        <v>4</v>
      </c>
      <c r="CY544" s="3"/>
      <c r="CZ544" s="586">
        <v>0</v>
      </c>
      <c r="DA544" s="582">
        <v>2</v>
      </c>
      <c r="DB544" s="391">
        <v>32</v>
      </c>
      <c r="DC544" s="576">
        <v>0</v>
      </c>
      <c r="DD544" s="389">
        <v>0</v>
      </c>
      <c r="DE544" s="390">
        <v>0</v>
      </c>
      <c r="DF544" s="390">
        <v>18</v>
      </c>
      <c r="DG544" s="390">
        <v>0</v>
      </c>
      <c r="DH544" s="390">
        <f t="shared" si="1199"/>
        <v>0</v>
      </c>
      <c r="DI544" s="390"/>
      <c r="DJ544" s="390"/>
      <c r="DK544" s="390"/>
      <c r="DL544" s="390"/>
      <c r="DM544" s="390"/>
      <c r="DN544" s="390"/>
      <c r="DO544" s="390"/>
      <c r="DP544" s="391">
        <f t="shared" si="1200"/>
        <v>18</v>
      </c>
      <c r="DQ544" s="376"/>
      <c r="DR544" s="376"/>
      <c r="DS544" s="385">
        <v>2</v>
      </c>
      <c r="DT544" s="385">
        <v>1</v>
      </c>
      <c r="DU544" s="385">
        <v>1114</v>
      </c>
      <c r="DV544" s="385" t="s">
        <v>2620</v>
      </c>
      <c r="DW544" s="385">
        <v>72</v>
      </c>
      <c r="DX544" s="385" t="s">
        <v>2716</v>
      </c>
      <c r="DY544" s="385">
        <v>0</v>
      </c>
      <c r="DZ544" s="14">
        <v>199858</v>
      </c>
      <c r="EA544" s="426"/>
      <c r="EB544" s="398">
        <v>20</v>
      </c>
      <c r="EC544" s="398" t="s">
        <v>1371</v>
      </c>
      <c r="ED544" s="398" t="s">
        <v>1370</v>
      </c>
      <c r="EF544" s="601">
        <f t="shared" si="1201"/>
        <v>84</v>
      </c>
      <c r="EG544" s="597">
        <f t="shared" si="1202"/>
        <v>5</v>
      </c>
      <c r="EI544" s="605">
        <f t="shared" si="1131"/>
        <v>14</v>
      </c>
    </row>
    <row r="545" spans="1:139" s="372" customFormat="1" ht="16.149999999999999" hidden="1" customHeight="1">
      <c r="A545" s="573" t="s">
        <v>1246</v>
      </c>
      <c r="B545" s="407" t="s">
        <v>2190</v>
      </c>
      <c r="C545" s="407" t="s">
        <v>2190</v>
      </c>
      <c r="D545" s="393" t="s">
        <v>2191</v>
      </c>
      <c r="E545" s="393" t="s">
        <v>474</v>
      </c>
      <c r="F545" s="393" t="s">
        <v>2192</v>
      </c>
      <c r="G545" s="395">
        <v>92</v>
      </c>
      <c r="H545" s="393" t="s">
        <v>47</v>
      </c>
      <c r="I545" s="393" t="s">
        <v>960</v>
      </c>
      <c r="J545" s="393" t="s">
        <v>131</v>
      </c>
      <c r="K545" s="393"/>
      <c r="L545" s="393">
        <v>0</v>
      </c>
      <c r="M545" s="396"/>
      <c r="N545" s="392">
        <v>45764</v>
      </c>
      <c r="O545" s="408">
        <v>3</v>
      </c>
      <c r="P545" s="14">
        <v>160815</v>
      </c>
      <c r="Q545" s="14">
        <v>160815</v>
      </c>
      <c r="R545" s="576">
        <v>1</v>
      </c>
      <c r="S545" s="391">
        <v>3</v>
      </c>
      <c r="T545" s="382">
        <v>0</v>
      </c>
      <c r="U545" s="382">
        <v>1</v>
      </c>
      <c r="V545" s="423">
        <v>0</v>
      </c>
      <c r="W545" s="1882">
        <v>0</v>
      </c>
      <c r="X545" s="382">
        <f t="shared" si="1204"/>
        <v>1</v>
      </c>
      <c r="Y545" s="423">
        <v>6</v>
      </c>
      <c r="Z545" s="1882">
        <v>1</v>
      </c>
      <c r="AA545" s="382">
        <f t="shared" si="1188"/>
        <v>6</v>
      </c>
      <c r="AB545" s="423">
        <v>0</v>
      </c>
      <c r="AC545" s="1882">
        <v>1</v>
      </c>
      <c r="AD545" s="569">
        <v>1.875</v>
      </c>
      <c r="AE545" s="569">
        <v>1.875</v>
      </c>
      <c r="AF545" s="382">
        <f t="shared" si="1146"/>
        <v>1.875</v>
      </c>
      <c r="AG545" s="382">
        <f t="shared" si="1147"/>
        <v>1</v>
      </c>
      <c r="AH545" s="382">
        <f t="shared" si="1148"/>
        <v>0</v>
      </c>
      <c r="AI545" s="382">
        <f t="shared" si="1149"/>
        <v>0</v>
      </c>
      <c r="AJ545" s="382">
        <f t="shared" si="1150"/>
        <v>1.75</v>
      </c>
      <c r="AK545" s="382">
        <f t="shared" si="1151"/>
        <v>2</v>
      </c>
      <c r="AL545" s="382">
        <f t="shared" si="1152"/>
        <v>0.875</v>
      </c>
      <c r="AM545" s="382">
        <f t="shared" si="1153"/>
        <v>1.875</v>
      </c>
      <c r="AN545" s="453">
        <f t="shared" si="1154"/>
        <v>1.875</v>
      </c>
      <c r="AO545" s="457">
        <f t="shared" si="1155"/>
        <v>0</v>
      </c>
      <c r="AP545" s="455">
        <f t="shared" si="1156"/>
        <v>0</v>
      </c>
      <c r="AQ545" s="383">
        <f t="shared" si="1157"/>
        <v>0</v>
      </c>
      <c r="AR545" s="383">
        <f t="shared" si="1158"/>
        <v>0</v>
      </c>
      <c r="AS545" s="383">
        <f t="shared" si="1159"/>
        <v>1</v>
      </c>
      <c r="AT545" s="383">
        <f t="shared" si="1160"/>
        <v>0</v>
      </c>
      <c r="AU545" s="383">
        <f t="shared" si="1161"/>
        <v>1</v>
      </c>
      <c r="AV545" s="383">
        <f t="shared" si="1162"/>
        <v>1</v>
      </c>
      <c r="AW545" s="383">
        <f t="shared" si="1163"/>
        <v>1</v>
      </c>
      <c r="AX545" s="383">
        <f t="shared" si="1189"/>
        <v>7</v>
      </c>
      <c r="AY545" s="383">
        <v>0</v>
      </c>
      <c r="AZ545" s="383">
        <f t="shared" si="1203"/>
        <v>0</v>
      </c>
      <c r="BA545" s="382">
        <f t="shared" si="1190"/>
        <v>5</v>
      </c>
      <c r="BB545" s="423">
        <v>0</v>
      </c>
      <c r="BC545" s="506">
        <f t="shared" si="1183"/>
        <v>0</v>
      </c>
      <c r="BD545" s="382">
        <f t="shared" si="1184"/>
        <v>1</v>
      </c>
      <c r="BE545" s="453">
        <f t="shared" si="1185"/>
        <v>1</v>
      </c>
      <c r="BF545" s="382">
        <f t="shared" si="1191"/>
        <v>-4</v>
      </c>
      <c r="BG545" s="1882">
        <v>1</v>
      </c>
      <c r="BH545" s="1882">
        <v>1</v>
      </c>
      <c r="BI545" s="1882">
        <v>1</v>
      </c>
      <c r="BJ545" s="1882">
        <v>1</v>
      </c>
      <c r="BK545" s="1882">
        <v>0</v>
      </c>
      <c r="BL545" s="1882">
        <v>0</v>
      </c>
      <c r="BM545" s="1882">
        <v>0</v>
      </c>
      <c r="BN545" s="1882">
        <v>2</v>
      </c>
      <c r="BO545" s="1882">
        <v>0</v>
      </c>
      <c r="BP545" s="1882">
        <v>1</v>
      </c>
      <c r="BQ545" s="1882">
        <v>1</v>
      </c>
      <c r="BR545" s="1882">
        <v>1</v>
      </c>
      <c r="BS545" s="1882">
        <v>1</v>
      </c>
      <c r="BT545" s="13"/>
      <c r="BU545" s="384">
        <f t="shared" si="1192"/>
        <v>2</v>
      </c>
      <c r="BV545" s="385">
        <f t="shared" si="1193"/>
        <v>1</v>
      </c>
      <c r="BW545" s="386">
        <f t="shared" si="1194"/>
        <v>6</v>
      </c>
      <c r="BX545" s="3"/>
      <c r="BY545" s="387">
        <f t="shared" si="1186"/>
        <v>1</v>
      </c>
      <c r="BZ545" s="382">
        <f t="shared" si="1195"/>
        <v>1</v>
      </c>
      <c r="CA545" s="382">
        <f t="shared" si="1196"/>
        <v>6</v>
      </c>
      <c r="CB545" s="382">
        <f t="shared" si="1197"/>
        <v>5</v>
      </c>
      <c r="CC545" s="382">
        <f t="shared" si="1164"/>
        <v>4</v>
      </c>
      <c r="CD545" s="382">
        <f t="shared" si="1165"/>
        <v>3</v>
      </c>
      <c r="CE545" s="382">
        <f t="shared" si="1166"/>
        <v>2</v>
      </c>
      <c r="CF545" s="382">
        <f t="shared" si="1167"/>
        <v>1</v>
      </c>
      <c r="CG545" s="382">
        <f t="shared" si="1168"/>
        <v>1</v>
      </c>
      <c r="CH545" s="382">
        <f t="shared" si="1169"/>
        <v>2</v>
      </c>
      <c r="CI545" s="382">
        <f t="shared" si="1170"/>
        <v>2</v>
      </c>
      <c r="CJ545" s="382">
        <f t="shared" si="1171"/>
        <v>1</v>
      </c>
      <c r="CK545" s="388">
        <f t="shared" si="1172"/>
        <v>2</v>
      </c>
      <c r="CL545" s="3"/>
      <c r="CM545" s="384">
        <f t="shared" si="1187"/>
        <v>0</v>
      </c>
      <c r="CN545" s="385">
        <f t="shared" si="1198"/>
        <v>6</v>
      </c>
      <c r="CO545" s="385">
        <f t="shared" ref="CO545:CO576" si="1205">AB545</f>
        <v>0</v>
      </c>
      <c r="CP545" s="385">
        <f t="shared" si="1174"/>
        <v>0</v>
      </c>
      <c r="CQ545" s="385">
        <f t="shared" si="1175"/>
        <v>0</v>
      </c>
      <c r="CR545" s="385">
        <f t="shared" si="1176"/>
        <v>0</v>
      </c>
      <c r="CS545" s="385">
        <f t="shared" si="1177"/>
        <v>0</v>
      </c>
      <c r="CT545" s="385">
        <f t="shared" si="1178"/>
        <v>0</v>
      </c>
      <c r="CU545" s="385">
        <f t="shared" si="1179"/>
        <v>1</v>
      </c>
      <c r="CV545" s="385">
        <f t="shared" si="1180"/>
        <v>0</v>
      </c>
      <c r="CW545" s="385">
        <f t="shared" si="1181"/>
        <v>1</v>
      </c>
      <c r="CX545" s="386">
        <f t="shared" si="1182"/>
        <v>1</v>
      </c>
      <c r="CY545" s="3"/>
      <c r="CZ545" s="586"/>
      <c r="DA545" s="582"/>
      <c r="DB545" s="391"/>
      <c r="DC545" s="576">
        <v>1</v>
      </c>
      <c r="DD545" s="389">
        <v>1</v>
      </c>
      <c r="DE545" s="390">
        <v>1</v>
      </c>
      <c r="DF545" s="390">
        <v>0</v>
      </c>
      <c r="DG545" s="390">
        <v>1</v>
      </c>
      <c r="DH545" s="390">
        <f t="shared" si="1199"/>
        <v>0</v>
      </c>
      <c r="DI545" s="390"/>
      <c r="DJ545" s="390"/>
      <c r="DK545" s="390"/>
      <c r="DL545" s="390"/>
      <c r="DM545" s="390"/>
      <c r="DN545" s="390"/>
      <c r="DO545" s="390"/>
      <c r="DP545" s="391">
        <f t="shared" si="1200"/>
        <v>3</v>
      </c>
      <c r="DQ545" s="376"/>
      <c r="DR545" s="376"/>
      <c r="DS545" s="385">
        <v>3</v>
      </c>
      <c r="DT545" s="385">
        <v>1</v>
      </c>
      <c r="DU545" s="385">
        <v>1286</v>
      </c>
      <c r="DV545" s="385" t="s">
        <v>2620</v>
      </c>
      <c r="DW545" s="385">
        <v>72</v>
      </c>
      <c r="DX545" s="385" t="s">
        <v>2716</v>
      </c>
      <c r="DY545" s="385">
        <v>0</v>
      </c>
      <c r="DZ545" s="14">
        <v>160815</v>
      </c>
      <c r="EA545" s="426"/>
      <c r="EB545" s="398">
        <v>18</v>
      </c>
      <c r="EC545" s="398" t="s">
        <v>1369</v>
      </c>
      <c r="ED545" s="398" t="s">
        <v>1370</v>
      </c>
      <c r="EF545" s="601" t="str">
        <f t="shared" si="1201"/>
        <v>ok</v>
      </c>
      <c r="EG545" s="597">
        <f t="shared" si="1202"/>
        <v>0</v>
      </c>
      <c r="EI545" s="605">
        <f t="shared" si="1131"/>
        <v>7</v>
      </c>
    </row>
    <row r="546" spans="1:139" s="372" customFormat="1" ht="16.149999999999999" hidden="1" customHeight="1">
      <c r="A546" s="573" t="s">
        <v>1246</v>
      </c>
      <c r="B546" s="407" t="s">
        <v>985</v>
      </c>
      <c r="C546" s="530" t="s">
        <v>985</v>
      </c>
      <c r="D546" s="393" t="s">
        <v>51</v>
      </c>
      <c r="E546" s="393" t="s">
        <v>474</v>
      </c>
      <c r="F546" s="393" t="s">
        <v>154</v>
      </c>
      <c r="G546" s="395">
        <v>92</v>
      </c>
      <c r="H546" s="393" t="s">
        <v>47</v>
      </c>
      <c r="I546" s="393" t="s">
        <v>960</v>
      </c>
      <c r="J546" s="393" t="s">
        <v>131</v>
      </c>
      <c r="K546" s="393" t="s">
        <v>2146</v>
      </c>
      <c r="L546" s="393" t="s">
        <v>2130</v>
      </c>
      <c r="M546" s="396"/>
      <c r="N546" s="392">
        <v>43871</v>
      </c>
      <c r="O546" s="408">
        <v>3</v>
      </c>
      <c r="P546" s="14">
        <v>152377</v>
      </c>
      <c r="Q546" s="14">
        <v>152377</v>
      </c>
      <c r="R546" s="576">
        <v>11</v>
      </c>
      <c r="S546" s="391">
        <v>4</v>
      </c>
      <c r="T546" s="382">
        <v>1</v>
      </c>
      <c r="U546" s="382">
        <v>0</v>
      </c>
      <c r="V546" s="423">
        <v>0</v>
      </c>
      <c r="W546" s="1882">
        <v>0</v>
      </c>
      <c r="X546" s="382">
        <f t="shared" si="1204"/>
        <v>0</v>
      </c>
      <c r="Y546" s="423">
        <v>0</v>
      </c>
      <c r="Z546" s="1882">
        <v>0</v>
      </c>
      <c r="AA546" s="382">
        <f t="shared" si="1188"/>
        <v>0</v>
      </c>
      <c r="AB546" s="423">
        <v>3</v>
      </c>
      <c r="AC546" s="1882">
        <v>1</v>
      </c>
      <c r="AD546" s="569">
        <v>1.875</v>
      </c>
      <c r="AE546" s="569">
        <v>1.875</v>
      </c>
      <c r="AF546" s="382">
        <f t="shared" si="1146"/>
        <v>1.875</v>
      </c>
      <c r="AG546" s="382">
        <f t="shared" si="1147"/>
        <v>1</v>
      </c>
      <c r="AH546" s="382">
        <f t="shared" si="1148"/>
        <v>0.875</v>
      </c>
      <c r="AI546" s="382">
        <f t="shared" si="1149"/>
        <v>1.875</v>
      </c>
      <c r="AJ546" s="382">
        <f t="shared" si="1150"/>
        <v>1.875</v>
      </c>
      <c r="AK546" s="382">
        <f t="shared" si="1151"/>
        <v>1.875</v>
      </c>
      <c r="AL546" s="382">
        <f t="shared" si="1152"/>
        <v>1.875</v>
      </c>
      <c r="AM546" s="382">
        <f t="shared" si="1153"/>
        <v>1.875</v>
      </c>
      <c r="AN546" s="453">
        <f t="shared" si="1154"/>
        <v>1.875</v>
      </c>
      <c r="AO546" s="457">
        <f t="shared" si="1155"/>
        <v>0</v>
      </c>
      <c r="AP546" s="455">
        <f t="shared" si="1156"/>
        <v>0</v>
      </c>
      <c r="AQ546" s="383">
        <f t="shared" si="1157"/>
        <v>0</v>
      </c>
      <c r="AR546" s="383">
        <f t="shared" si="1158"/>
        <v>1</v>
      </c>
      <c r="AS546" s="383">
        <f t="shared" si="1159"/>
        <v>1</v>
      </c>
      <c r="AT546" s="383">
        <f t="shared" si="1160"/>
        <v>1</v>
      </c>
      <c r="AU546" s="383">
        <f t="shared" si="1161"/>
        <v>1</v>
      </c>
      <c r="AV546" s="383">
        <f t="shared" si="1162"/>
        <v>1</v>
      </c>
      <c r="AW546" s="383">
        <f t="shared" si="1163"/>
        <v>1</v>
      </c>
      <c r="AX546" s="383">
        <f t="shared" si="1189"/>
        <v>5</v>
      </c>
      <c r="AY546" s="383">
        <v>0</v>
      </c>
      <c r="AZ546" s="383">
        <f t="shared" si="1203"/>
        <v>0</v>
      </c>
      <c r="BA546" s="382">
        <f t="shared" si="1190"/>
        <v>2</v>
      </c>
      <c r="BB546" s="423">
        <v>2</v>
      </c>
      <c r="BC546" s="506">
        <f t="shared" si="1183"/>
        <v>0</v>
      </c>
      <c r="BD546" s="382">
        <f t="shared" si="1184"/>
        <v>0</v>
      </c>
      <c r="BE546" s="453">
        <f t="shared" si="1185"/>
        <v>1</v>
      </c>
      <c r="BF546" s="382">
        <f t="shared" si="1191"/>
        <v>-3</v>
      </c>
      <c r="BG546" s="1882">
        <v>1</v>
      </c>
      <c r="BH546" s="1882">
        <v>0</v>
      </c>
      <c r="BI546" s="1882">
        <v>1</v>
      </c>
      <c r="BJ546" s="1882">
        <v>1</v>
      </c>
      <c r="BK546" s="1882">
        <v>0</v>
      </c>
      <c r="BL546" s="1882">
        <v>1</v>
      </c>
      <c r="BM546" s="1882">
        <v>1</v>
      </c>
      <c r="BN546" s="1882">
        <v>1</v>
      </c>
      <c r="BO546" s="1882">
        <v>1</v>
      </c>
      <c r="BP546" s="1882">
        <v>1</v>
      </c>
      <c r="BQ546" s="1882">
        <v>1</v>
      </c>
      <c r="BR546" s="1882">
        <v>1</v>
      </c>
      <c r="BS546" s="1882">
        <v>1</v>
      </c>
      <c r="BT546" s="16"/>
      <c r="BU546" s="387">
        <f t="shared" si="1192"/>
        <v>0</v>
      </c>
      <c r="BV546" s="382">
        <f t="shared" si="1193"/>
        <v>0</v>
      </c>
      <c r="BW546" s="388">
        <f t="shared" si="1194"/>
        <v>0</v>
      </c>
      <c r="BX546" s="3"/>
      <c r="BY546" s="387">
        <f t="shared" si="1186"/>
        <v>0</v>
      </c>
      <c r="BZ546" s="382">
        <f t="shared" si="1195"/>
        <v>0</v>
      </c>
      <c r="CA546" s="382">
        <f t="shared" si="1196"/>
        <v>0</v>
      </c>
      <c r="CB546" s="382">
        <f t="shared" si="1197"/>
        <v>2</v>
      </c>
      <c r="CC546" s="382">
        <f t="shared" si="1164"/>
        <v>3</v>
      </c>
      <c r="CD546" s="382">
        <f t="shared" si="1165"/>
        <v>3</v>
      </c>
      <c r="CE546" s="382">
        <f t="shared" si="1166"/>
        <v>2</v>
      </c>
      <c r="CF546" s="382">
        <f t="shared" si="1167"/>
        <v>1</v>
      </c>
      <c r="CG546" s="382">
        <f t="shared" si="1168"/>
        <v>2</v>
      </c>
      <c r="CH546" s="382">
        <f t="shared" si="1169"/>
        <v>2</v>
      </c>
      <c r="CI546" s="382">
        <f t="shared" si="1170"/>
        <v>2</v>
      </c>
      <c r="CJ546" s="382">
        <f t="shared" si="1171"/>
        <v>2</v>
      </c>
      <c r="CK546" s="388">
        <f t="shared" si="1172"/>
        <v>2</v>
      </c>
      <c r="CL546" s="3"/>
      <c r="CM546" s="384">
        <f t="shared" si="1187"/>
        <v>0</v>
      </c>
      <c r="CN546" s="385">
        <f t="shared" si="1198"/>
        <v>0</v>
      </c>
      <c r="CO546" s="385">
        <f t="shared" si="1205"/>
        <v>3</v>
      </c>
      <c r="CP546" s="385">
        <f t="shared" si="1174"/>
        <v>2</v>
      </c>
      <c r="CQ546" s="385">
        <f t="shared" si="1175"/>
        <v>0</v>
      </c>
      <c r="CR546" s="385">
        <f t="shared" si="1176"/>
        <v>0</v>
      </c>
      <c r="CS546" s="385">
        <f t="shared" si="1177"/>
        <v>0</v>
      </c>
      <c r="CT546" s="385">
        <f t="shared" si="1178"/>
        <v>1</v>
      </c>
      <c r="CU546" s="385">
        <f t="shared" si="1179"/>
        <v>1</v>
      </c>
      <c r="CV546" s="385">
        <f t="shared" si="1180"/>
        <v>1</v>
      </c>
      <c r="CW546" s="385">
        <f t="shared" si="1181"/>
        <v>1</v>
      </c>
      <c r="CX546" s="386">
        <f t="shared" si="1182"/>
        <v>1</v>
      </c>
      <c r="CY546" s="3"/>
      <c r="CZ546" s="586">
        <v>23</v>
      </c>
      <c r="DA546" s="582">
        <v>10</v>
      </c>
      <c r="DB546" s="391">
        <v>13</v>
      </c>
      <c r="DC546" s="576">
        <v>11</v>
      </c>
      <c r="DD546" s="389">
        <v>1</v>
      </c>
      <c r="DE546" s="390">
        <v>1</v>
      </c>
      <c r="DF546" s="390">
        <v>0</v>
      </c>
      <c r="DG546" s="390">
        <v>1</v>
      </c>
      <c r="DH546" s="390">
        <f t="shared" si="1199"/>
        <v>1</v>
      </c>
      <c r="DI546" s="390"/>
      <c r="DJ546" s="390"/>
      <c r="DK546" s="390"/>
      <c r="DL546" s="390"/>
      <c r="DM546" s="390"/>
      <c r="DN546" s="390"/>
      <c r="DO546" s="390"/>
      <c r="DP546" s="391">
        <f t="shared" si="1200"/>
        <v>4</v>
      </c>
      <c r="DQ546" s="376"/>
      <c r="DR546" s="376"/>
      <c r="DS546" s="385">
        <v>2</v>
      </c>
      <c r="DT546" s="385">
        <v>1</v>
      </c>
      <c r="DU546" s="385">
        <v>1210</v>
      </c>
      <c r="DV546" s="385" t="s">
        <v>2620</v>
      </c>
      <c r="DW546" s="385">
        <v>72</v>
      </c>
      <c r="DX546" s="385" t="s">
        <v>2716</v>
      </c>
      <c r="DY546" s="385">
        <v>0</v>
      </c>
      <c r="DZ546" s="14">
        <v>152377</v>
      </c>
      <c r="EA546" s="426"/>
      <c r="EB546" s="398">
        <v>18</v>
      </c>
      <c r="EC546" s="398" t="s">
        <v>1369</v>
      </c>
      <c r="ED546" s="398" t="s">
        <v>1370</v>
      </c>
      <c r="EF546" s="601" t="str">
        <f t="shared" si="1201"/>
        <v>ok</v>
      </c>
      <c r="EG546" s="597">
        <f t="shared" si="1202"/>
        <v>0</v>
      </c>
      <c r="EI546" s="605">
        <f t="shared" si="1131"/>
        <v>6</v>
      </c>
    </row>
    <row r="547" spans="1:139" s="372" customFormat="1" ht="16.149999999999999" hidden="1" customHeight="1">
      <c r="A547" s="573" t="s">
        <v>1596</v>
      </c>
      <c r="B547" s="407" t="s">
        <v>1595</v>
      </c>
      <c r="C547" s="530" t="s">
        <v>986</v>
      </c>
      <c r="D547" s="393" t="s">
        <v>46</v>
      </c>
      <c r="E547" s="393" t="s">
        <v>1598</v>
      </c>
      <c r="F547" s="393" t="s">
        <v>1601</v>
      </c>
      <c r="G547" s="393">
        <v>92</v>
      </c>
      <c r="H547" s="393" t="s">
        <v>1597</v>
      </c>
      <c r="I547" s="393" t="s">
        <v>1599</v>
      </c>
      <c r="J547" s="393" t="s">
        <v>1600</v>
      </c>
      <c r="K547" s="393" t="s">
        <v>2147</v>
      </c>
      <c r="L547" s="393" t="s">
        <v>2130</v>
      </c>
      <c r="M547" s="396"/>
      <c r="N547" s="392">
        <v>44971</v>
      </c>
      <c r="O547" s="408">
        <v>3</v>
      </c>
      <c r="P547" s="14">
        <v>207263</v>
      </c>
      <c r="Q547" s="14">
        <v>207263</v>
      </c>
      <c r="R547" s="576">
        <v>193</v>
      </c>
      <c r="S547" s="391">
        <v>64</v>
      </c>
      <c r="T547" s="382">
        <v>11</v>
      </c>
      <c r="U547" s="382">
        <v>52</v>
      </c>
      <c r="V547" s="423">
        <v>35</v>
      </c>
      <c r="W547" s="1882">
        <v>16</v>
      </c>
      <c r="X547" s="382">
        <f t="shared" si="1204"/>
        <v>71</v>
      </c>
      <c r="Y547" s="423">
        <v>25</v>
      </c>
      <c r="Z547" s="1882">
        <v>16</v>
      </c>
      <c r="AA547" s="382">
        <f t="shared" si="1188"/>
        <v>80</v>
      </c>
      <c r="AB547" s="423">
        <v>0</v>
      </c>
      <c r="AC547" s="1882">
        <v>20</v>
      </c>
      <c r="AD547" s="569">
        <v>1.875</v>
      </c>
      <c r="AE547" s="569">
        <v>1.875</v>
      </c>
      <c r="AF547" s="382">
        <f t="shared" si="1146"/>
        <v>22.5</v>
      </c>
      <c r="AG547" s="382">
        <f t="shared" si="1147"/>
        <v>22.5</v>
      </c>
      <c r="AH547" s="382">
        <f t="shared" si="1148"/>
        <v>24.25</v>
      </c>
      <c r="AI547" s="382">
        <f t="shared" si="1149"/>
        <v>28.875</v>
      </c>
      <c r="AJ547" s="382">
        <f t="shared" si="1150"/>
        <v>31.875</v>
      </c>
      <c r="AK547" s="382">
        <f t="shared" si="1151"/>
        <v>33.625</v>
      </c>
      <c r="AL547" s="382">
        <f t="shared" si="1152"/>
        <v>33</v>
      </c>
      <c r="AM547" s="382">
        <f t="shared" si="1153"/>
        <v>34.375</v>
      </c>
      <c r="AN547" s="453">
        <f t="shared" si="1154"/>
        <v>40.25</v>
      </c>
      <c r="AO547" s="457">
        <f t="shared" si="1155"/>
        <v>0</v>
      </c>
      <c r="AP547" s="455">
        <f t="shared" si="1156"/>
        <v>12</v>
      </c>
      <c r="AQ547" s="383">
        <f t="shared" si="1157"/>
        <v>13</v>
      </c>
      <c r="AR547" s="383">
        <f t="shared" si="1158"/>
        <v>17</v>
      </c>
      <c r="AS547" s="383">
        <f t="shared" si="1159"/>
        <v>17</v>
      </c>
      <c r="AT547" s="383">
        <f t="shared" si="1160"/>
        <v>19</v>
      </c>
      <c r="AU547" s="383">
        <f t="shared" si="1161"/>
        <v>16</v>
      </c>
      <c r="AV547" s="383">
        <f t="shared" si="1162"/>
        <v>20</v>
      </c>
      <c r="AW547" s="383">
        <f t="shared" si="1163"/>
        <v>22</v>
      </c>
      <c r="AX547" s="383">
        <f t="shared" si="1189"/>
        <v>112</v>
      </c>
      <c r="AY547" s="383">
        <v>0</v>
      </c>
      <c r="AZ547" s="383">
        <f t="shared" si="1203"/>
        <v>0</v>
      </c>
      <c r="BA547" s="382">
        <f t="shared" si="1190"/>
        <v>60</v>
      </c>
      <c r="BB547" s="423">
        <v>0</v>
      </c>
      <c r="BC547" s="506">
        <f t="shared" si="1183"/>
        <v>16</v>
      </c>
      <c r="BD547" s="382">
        <f t="shared" si="1184"/>
        <v>16</v>
      </c>
      <c r="BE547" s="453">
        <f t="shared" si="1185"/>
        <v>20</v>
      </c>
      <c r="BF547" s="382">
        <f t="shared" si="1191"/>
        <v>-49</v>
      </c>
      <c r="BG547" s="1882">
        <v>17</v>
      </c>
      <c r="BH547" s="1882">
        <v>20</v>
      </c>
      <c r="BI547" s="1882">
        <v>12</v>
      </c>
      <c r="BJ547" s="1882">
        <v>12</v>
      </c>
      <c r="BK547" s="1882">
        <v>12</v>
      </c>
      <c r="BL547" s="1882">
        <v>14</v>
      </c>
      <c r="BM547" s="1882">
        <v>17</v>
      </c>
      <c r="BN547" s="1882">
        <v>17</v>
      </c>
      <c r="BO547" s="1882">
        <v>19</v>
      </c>
      <c r="BP547" s="1882">
        <v>16</v>
      </c>
      <c r="BQ547" s="1882">
        <v>21</v>
      </c>
      <c r="BR547" s="1882">
        <v>22</v>
      </c>
      <c r="BS547" s="1882">
        <v>24</v>
      </c>
      <c r="BT547" s="13"/>
      <c r="BU547" s="384">
        <f t="shared" si="1192"/>
        <v>3</v>
      </c>
      <c r="BV547" s="385">
        <f t="shared" si="1193"/>
        <v>4.0188679245283021</v>
      </c>
      <c r="BW547" s="386">
        <f t="shared" si="1194"/>
        <v>4.2105263157894735</v>
      </c>
      <c r="BX547" s="3"/>
      <c r="BY547" s="387">
        <f t="shared" si="1186"/>
        <v>52</v>
      </c>
      <c r="BZ547" s="382">
        <f t="shared" si="1195"/>
        <v>71</v>
      </c>
      <c r="CA547" s="382">
        <f t="shared" si="1196"/>
        <v>80</v>
      </c>
      <c r="CB547" s="382">
        <f t="shared" si="1197"/>
        <v>60</v>
      </c>
      <c r="CC547" s="382">
        <f t="shared" si="1164"/>
        <v>43</v>
      </c>
      <c r="CD547" s="382">
        <f t="shared" si="1165"/>
        <v>23</v>
      </c>
      <c r="CE547" s="382">
        <f t="shared" si="1166"/>
        <v>23</v>
      </c>
      <c r="CF547" s="382">
        <f t="shared" si="1167"/>
        <v>24</v>
      </c>
      <c r="CG547" s="382">
        <f t="shared" si="1168"/>
        <v>29</v>
      </c>
      <c r="CH547" s="382">
        <f t="shared" si="1169"/>
        <v>32</v>
      </c>
      <c r="CI547" s="382">
        <f t="shared" si="1170"/>
        <v>34</v>
      </c>
      <c r="CJ547" s="382">
        <f t="shared" si="1171"/>
        <v>33</v>
      </c>
      <c r="CK547" s="388">
        <f t="shared" si="1172"/>
        <v>34</v>
      </c>
      <c r="CL547" s="3"/>
      <c r="CM547" s="384">
        <f t="shared" si="1187"/>
        <v>35</v>
      </c>
      <c r="CN547" s="385">
        <f t="shared" si="1198"/>
        <v>25</v>
      </c>
      <c r="CO547" s="385">
        <f t="shared" si="1205"/>
        <v>0</v>
      </c>
      <c r="CP547" s="385">
        <f t="shared" si="1174"/>
        <v>0</v>
      </c>
      <c r="CQ547" s="385">
        <f t="shared" si="1175"/>
        <v>0</v>
      </c>
      <c r="CR547" s="385">
        <f t="shared" si="1176"/>
        <v>12</v>
      </c>
      <c r="CS547" s="385">
        <f t="shared" si="1177"/>
        <v>13</v>
      </c>
      <c r="CT547" s="385">
        <f t="shared" si="1178"/>
        <v>17</v>
      </c>
      <c r="CU547" s="385">
        <f t="shared" si="1179"/>
        <v>17</v>
      </c>
      <c r="CV547" s="385">
        <f t="shared" si="1180"/>
        <v>19</v>
      </c>
      <c r="CW547" s="385">
        <f t="shared" si="1181"/>
        <v>16</v>
      </c>
      <c r="CX547" s="386">
        <f t="shared" si="1182"/>
        <v>20</v>
      </c>
      <c r="CY547" s="3"/>
      <c r="CZ547" s="586"/>
      <c r="DA547" s="582">
        <v>72</v>
      </c>
      <c r="DB547" s="391">
        <v>165</v>
      </c>
      <c r="DC547" s="576">
        <v>193</v>
      </c>
      <c r="DD547" s="389">
        <v>6</v>
      </c>
      <c r="DE547" s="390">
        <v>27</v>
      </c>
      <c r="DF547" s="390">
        <v>9</v>
      </c>
      <c r="DG547" s="390">
        <v>11</v>
      </c>
      <c r="DH547" s="390">
        <f t="shared" si="1199"/>
        <v>11</v>
      </c>
      <c r="DI547" s="390"/>
      <c r="DJ547" s="390"/>
      <c r="DK547" s="390"/>
      <c r="DL547" s="390"/>
      <c r="DM547" s="390"/>
      <c r="DN547" s="390"/>
      <c r="DO547" s="390"/>
      <c r="DP547" s="391">
        <f t="shared" si="1200"/>
        <v>64</v>
      </c>
      <c r="DQ547" s="376"/>
      <c r="DR547" s="376"/>
      <c r="DS547" s="385">
        <v>1</v>
      </c>
      <c r="DT547" s="385">
        <v>3</v>
      </c>
      <c r="DU547" s="385">
        <v>1305</v>
      </c>
      <c r="DV547" s="385" t="s">
        <v>2620</v>
      </c>
      <c r="DW547" s="385">
        <v>72</v>
      </c>
      <c r="DX547" s="385" t="s">
        <v>2716</v>
      </c>
      <c r="DY547" s="385">
        <v>0</v>
      </c>
      <c r="DZ547" s="14">
        <v>207263</v>
      </c>
      <c r="EA547" s="426"/>
      <c r="EB547" s="398">
        <v>18</v>
      </c>
      <c r="EC547" s="398" t="s">
        <v>1602</v>
      </c>
      <c r="ED547" s="398" t="s">
        <v>1370</v>
      </c>
      <c r="EF547" s="601">
        <f t="shared" si="1201"/>
        <v>97.5</v>
      </c>
      <c r="EG547" s="597">
        <f t="shared" si="1202"/>
        <v>16</v>
      </c>
      <c r="EI547" s="605">
        <f t="shared" si="1131"/>
        <v>123</v>
      </c>
    </row>
    <row r="548" spans="1:139" s="372" customFormat="1" ht="16.149999999999999" hidden="1" customHeight="1">
      <c r="A548" s="573" t="s">
        <v>1246</v>
      </c>
      <c r="B548" s="407" t="s">
        <v>1667</v>
      </c>
      <c r="C548" s="407" t="s">
        <v>1667</v>
      </c>
      <c r="D548" s="393" t="s">
        <v>51</v>
      </c>
      <c r="E548" s="393" t="s">
        <v>531</v>
      </c>
      <c r="F548" s="393" t="s">
        <v>1671</v>
      </c>
      <c r="G548" s="395">
        <v>93</v>
      </c>
      <c r="H548" s="393" t="s">
        <v>55</v>
      </c>
      <c r="I548" s="393" t="s">
        <v>1668</v>
      </c>
      <c r="J548" s="393" t="s">
        <v>1669</v>
      </c>
      <c r="K548" s="393" t="s">
        <v>2147</v>
      </c>
      <c r="L548" s="393" t="s">
        <v>2130</v>
      </c>
      <c r="M548" s="396"/>
      <c r="N548" s="392">
        <v>45034</v>
      </c>
      <c r="O548" s="408">
        <v>3</v>
      </c>
      <c r="P548" s="14">
        <v>157795</v>
      </c>
      <c r="Q548" s="14">
        <v>157795</v>
      </c>
      <c r="R548" s="576">
        <v>2</v>
      </c>
      <c r="S548" s="391">
        <v>4</v>
      </c>
      <c r="T548" s="382">
        <v>2</v>
      </c>
      <c r="U548" s="382">
        <v>4</v>
      </c>
      <c r="V548" s="423">
        <v>0</v>
      </c>
      <c r="W548" s="1882">
        <v>1</v>
      </c>
      <c r="X548" s="382">
        <f t="shared" si="1204"/>
        <v>3</v>
      </c>
      <c r="Y548" s="423">
        <v>0</v>
      </c>
      <c r="Z548" s="1882">
        <v>1</v>
      </c>
      <c r="AA548" s="382">
        <f t="shared" si="1188"/>
        <v>2</v>
      </c>
      <c r="AB548" s="423">
        <v>2</v>
      </c>
      <c r="AC548" s="1882">
        <v>1</v>
      </c>
      <c r="AD548" s="569">
        <v>1.875</v>
      </c>
      <c r="AE548" s="569">
        <v>1.875</v>
      </c>
      <c r="AF548" s="382">
        <f t="shared" si="1146"/>
        <v>1</v>
      </c>
      <c r="AG548" s="382">
        <f t="shared" si="1147"/>
        <v>0</v>
      </c>
      <c r="AH548" s="382">
        <f t="shared" si="1148"/>
        <v>0</v>
      </c>
      <c r="AI548" s="382">
        <f t="shared" si="1149"/>
        <v>0</v>
      </c>
      <c r="AJ548" s="382">
        <f t="shared" si="1150"/>
        <v>2.625</v>
      </c>
      <c r="AK548" s="382">
        <f t="shared" si="1151"/>
        <v>3</v>
      </c>
      <c r="AL548" s="382">
        <f t="shared" si="1152"/>
        <v>0.875</v>
      </c>
      <c r="AM548" s="382">
        <f t="shared" si="1153"/>
        <v>1.875</v>
      </c>
      <c r="AN548" s="453">
        <f t="shared" si="1154"/>
        <v>1.875</v>
      </c>
      <c r="AO548" s="457">
        <f t="shared" si="1155"/>
        <v>0</v>
      </c>
      <c r="AP548" s="455">
        <f t="shared" si="1156"/>
        <v>0</v>
      </c>
      <c r="AQ548" s="383">
        <f t="shared" si="1157"/>
        <v>0</v>
      </c>
      <c r="AR548" s="383">
        <f t="shared" si="1158"/>
        <v>0</v>
      </c>
      <c r="AS548" s="383">
        <f t="shared" si="1159"/>
        <v>2</v>
      </c>
      <c r="AT548" s="383">
        <f t="shared" si="1160"/>
        <v>0</v>
      </c>
      <c r="AU548" s="383">
        <f t="shared" si="1161"/>
        <v>1</v>
      </c>
      <c r="AV548" s="383">
        <f t="shared" si="1162"/>
        <v>1</v>
      </c>
      <c r="AW548" s="383">
        <f t="shared" si="1163"/>
        <v>1</v>
      </c>
      <c r="AX548" s="383">
        <f t="shared" si="1189"/>
        <v>6</v>
      </c>
      <c r="AY548" s="383">
        <v>0</v>
      </c>
      <c r="AZ548" s="383">
        <f t="shared" si="1203"/>
        <v>0</v>
      </c>
      <c r="BA548" s="382">
        <f t="shared" si="1190"/>
        <v>3</v>
      </c>
      <c r="BB548" s="423">
        <v>0</v>
      </c>
      <c r="BC548" s="506">
        <f t="shared" si="1183"/>
        <v>1</v>
      </c>
      <c r="BD548" s="382">
        <f t="shared" si="1184"/>
        <v>1</v>
      </c>
      <c r="BE548" s="453">
        <f t="shared" si="1185"/>
        <v>1</v>
      </c>
      <c r="BF548" s="382">
        <f t="shared" si="1191"/>
        <v>-1</v>
      </c>
      <c r="BG548" s="1882">
        <v>0</v>
      </c>
      <c r="BH548" s="1882">
        <v>1</v>
      </c>
      <c r="BI548" s="1882">
        <v>1</v>
      </c>
      <c r="BJ548" s="1882">
        <v>0</v>
      </c>
      <c r="BK548" s="1882">
        <v>0</v>
      </c>
      <c r="BL548" s="1882">
        <v>0</v>
      </c>
      <c r="BM548" s="1882">
        <v>0</v>
      </c>
      <c r="BN548" s="1882">
        <v>3</v>
      </c>
      <c r="BO548" s="1882">
        <v>0</v>
      </c>
      <c r="BP548" s="1882">
        <v>1</v>
      </c>
      <c r="BQ548" s="1882">
        <v>1</v>
      </c>
      <c r="BR548" s="1882">
        <v>1</v>
      </c>
      <c r="BS548" s="1882">
        <v>1</v>
      </c>
      <c r="BT548" s="13"/>
      <c r="BU548" s="384">
        <f t="shared" si="1192"/>
        <v>4</v>
      </c>
      <c r="BV548" s="385">
        <f t="shared" si="1193"/>
        <v>4.5</v>
      </c>
      <c r="BW548" s="386">
        <f t="shared" si="1194"/>
        <v>3</v>
      </c>
      <c r="BX548" s="3"/>
      <c r="BY548" s="387">
        <f t="shared" si="1186"/>
        <v>4</v>
      </c>
      <c r="BZ548" s="382">
        <f t="shared" si="1195"/>
        <v>3</v>
      </c>
      <c r="CA548" s="382">
        <f t="shared" si="1196"/>
        <v>2</v>
      </c>
      <c r="CB548" s="382">
        <f t="shared" si="1197"/>
        <v>3</v>
      </c>
      <c r="CC548" s="382">
        <f t="shared" si="1164"/>
        <v>3</v>
      </c>
      <c r="CD548" s="382">
        <f t="shared" si="1165"/>
        <v>2</v>
      </c>
      <c r="CE548" s="382">
        <f t="shared" si="1166"/>
        <v>1</v>
      </c>
      <c r="CF548" s="382">
        <f t="shared" si="1167"/>
        <v>1</v>
      </c>
      <c r="CG548" s="382">
        <f t="shared" si="1168"/>
        <v>1</v>
      </c>
      <c r="CH548" s="382">
        <f t="shared" si="1169"/>
        <v>3</v>
      </c>
      <c r="CI548" s="382">
        <f t="shared" si="1170"/>
        <v>3</v>
      </c>
      <c r="CJ548" s="382">
        <f t="shared" si="1171"/>
        <v>1</v>
      </c>
      <c r="CK548" s="388">
        <f t="shared" si="1172"/>
        <v>2</v>
      </c>
      <c r="CL548" s="3"/>
      <c r="CM548" s="384">
        <f t="shared" si="1187"/>
        <v>0</v>
      </c>
      <c r="CN548" s="385">
        <f t="shared" si="1198"/>
        <v>0</v>
      </c>
      <c r="CO548" s="385">
        <f t="shared" si="1205"/>
        <v>2</v>
      </c>
      <c r="CP548" s="385">
        <f t="shared" si="1174"/>
        <v>0</v>
      </c>
      <c r="CQ548" s="385">
        <f t="shared" si="1175"/>
        <v>0</v>
      </c>
      <c r="CR548" s="385">
        <f t="shared" si="1176"/>
        <v>0</v>
      </c>
      <c r="CS548" s="385">
        <f t="shared" si="1177"/>
        <v>0</v>
      </c>
      <c r="CT548" s="385">
        <f t="shared" si="1178"/>
        <v>0</v>
      </c>
      <c r="CU548" s="385">
        <f t="shared" si="1179"/>
        <v>2</v>
      </c>
      <c r="CV548" s="385">
        <f t="shared" si="1180"/>
        <v>0</v>
      </c>
      <c r="CW548" s="385">
        <f t="shared" si="1181"/>
        <v>1</v>
      </c>
      <c r="CX548" s="386">
        <f t="shared" si="1182"/>
        <v>1</v>
      </c>
      <c r="CY548" s="3"/>
      <c r="CZ548" s="586"/>
      <c r="DA548" s="582">
        <v>6</v>
      </c>
      <c r="DB548" s="391">
        <v>4</v>
      </c>
      <c r="DC548" s="576">
        <v>2</v>
      </c>
      <c r="DD548" s="389">
        <v>0</v>
      </c>
      <c r="DE548" s="390">
        <v>0</v>
      </c>
      <c r="DF548" s="390">
        <v>2</v>
      </c>
      <c r="DG548" s="390">
        <v>0</v>
      </c>
      <c r="DH548" s="390">
        <f t="shared" si="1199"/>
        <v>2</v>
      </c>
      <c r="DI548" s="390"/>
      <c r="DJ548" s="390"/>
      <c r="DK548" s="390"/>
      <c r="DL548" s="390"/>
      <c r="DM548" s="390"/>
      <c r="DN548" s="390"/>
      <c r="DO548" s="390"/>
      <c r="DP548" s="391">
        <f t="shared" si="1200"/>
        <v>4</v>
      </c>
      <c r="DQ548" s="376"/>
      <c r="DR548" s="376"/>
      <c r="DS548" s="385">
        <v>2</v>
      </c>
      <c r="DT548" s="385">
        <v>1</v>
      </c>
      <c r="DU548" s="385">
        <v>1727</v>
      </c>
      <c r="DV548" s="385" t="s">
        <v>2620</v>
      </c>
      <c r="DW548" s="385">
        <v>72</v>
      </c>
      <c r="DX548" s="385" t="s">
        <v>2716</v>
      </c>
      <c r="DY548" s="385">
        <v>0</v>
      </c>
      <c r="DZ548" s="14">
        <v>157795</v>
      </c>
      <c r="EA548" s="426"/>
      <c r="EB548" s="398">
        <v>19</v>
      </c>
      <c r="EC548" s="398" t="s">
        <v>1676</v>
      </c>
      <c r="ED548" s="398" t="s">
        <v>1677</v>
      </c>
      <c r="EF548" s="601">
        <f t="shared" si="1201"/>
        <v>120</v>
      </c>
      <c r="EG548" s="597">
        <f t="shared" si="1202"/>
        <v>1</v>
      </c>
      <c r="EI548" s="605">
        <f t="shared" si="1131"/>
        <v>8</v>
      </c>
    </row>
    <row r="549" spans="1:139" s="372" customFormat="1" ht="16.149999999999999" hidden="1" customHeight="1">
      <c r="A549" s="573" t="s">
        <v>1221</v>
      </c>
      <c r="B549" s="407" t="s">
        <v>1209</v>
      </c>
      <c r="C549" s="530" t="s">
        <v>1209</v>
      </c>
      <c r="D549" s="393" t="s">
        <v>46</v>
      </c>
      <c r="E549" s="393" t="s">
        <v>1218</v>
      </c>
      <c r="F549" s="393" t="s">
        <v>1256</v>
      </c>
      <c r="G549" s="395">
        <v>93</v>
      </c>
      <c r="H549" s="393" t="s">
        <v>47</v>
      </c>
      <c r="I549" s="393" t="s">
        <v>1216</v>
      </c>
      <c r="J549" s="393" t="s">
        <v>131</v>
      </c>
      <c r="K549" s="393" t="s">
        <v>2147</v>
      </c>
      <c r="L549" s="393" t="s">
        <v>2130</v>
      </c>
      <c r="M549" s="396"/>
      <c r="N549" s="392">
        <v>44559</v>
      </c>
      <c r="O549" s="408">
        <v>3</v>
      </c>
      <c r="P549" s="14">
        <v>166369</v>
      </c>
      <c r="Q549" s="14">
        <v>166369</v>
      </c>
      <c r="R549" s="576">
        <v>183</v>
      </c>
      <c r="S549" s="391">
        <v>70</v>
      </c>
      <c r="T549" s="382">
        <v>10</v>
      </c>
      <c r="U549" s="382">
        <v>33</v>
      </c>
      <c r="V549" s="423">
        <v>0</v>
      </c>
      <c r="W549" s="1882">
        <v>10</v>
      </c>
      <c r="X549" s="382">
        <f t="shared" si="1204"/>
        <v>23</v>
      </c>
      <c r="Y549" s="423">
        <v>0</v>
      </c>
      <c r="Z549" s="1882">
        <v>10</v>
      </c>
      <c r="AA549" s="382">
        <f t="shared" si="1188"/>
        <v>13</v>
      </c>
      <c r="AB549" s="423">
        <v>36</v>
      </c>
      <c r="AC549" s="1882">
        <v>10</v>
      </c>
      <c r="AD549" s="569">
        <v>1.875</v>
      </c>
      <c r="AE549" s="569">
        <v>1.875</v>
      </c>
      <c r="AF549" s="382">
        <f t="shared" si="1146"/>
        <v>18.5</v>
      </c>
      <c r="AG549" s="382">
        <f t="shared" si="1147"/>
        <v>19</v>
      </c>
      <c r="AH549" s="382">
        <f t="shared" si="1148"/>
        <v>15.875</v>
      </c>
      <c r="AI549" s="382">
        <f t="shared" si="1149"/>
        <v>18.625</v>
      </c>
      <c r="AJ549" s="382">
        <f t="shared" si="1150"/>
        <v>28.5</v>
      </c>
      <c r="AK549" s="382">
        <f t="shared" si="1151"/>
        <v>30.5</v>
      </c>
      <c r="AL549" s="382">
        <f t="shared" si="1152"/>
        <v>22.5</v>
      </c>
      <c r="AM549" s="382">
        <f t="shared" si="1153"/>
        <v>23.375</v>
      </c>
      <c r="AN549" s="453">
        <f t="shared" si="1154"/>
        <v>25.25</v>
      </c>
      <c r="AO549" s="457">
        <f t="shared" si="1155"/>
        <v>0</v>
      </c>
      <c r="AP549" s="455">
        <f t="shared" si="1156"/>
        <v>8</v>
      </c>
      <c r="AQ549" s="383">
        <f t="shared" si="1157"/>
        <v>9</v>
      </c>
      <c r="AR549" s="383">
        <f t="shared" si="1158"/>
        <v>11</v>
      </c>
      <c r="AS549" s="383">
        <f t="shared" si="1159"/>
        <v>19</v>
      </c>
      <c r="AT549" s="383">
        <f t="shared" si="1160"/>
        <v>13</v>
      </c>
      <c r="AU549" s="383">
        <f t="shared" si="1161"/>
        <v>12</v>
      </c>
      <c r="AV549" s="383">
        <f t="shared" si="1162"/>
        <v>12</v>
      </c>
      <c r="AW549" s="383">
        <f t="shared" si="1163"/>
        <v>14</v>
      </c>
      <c r="AX549" s="383">
        <f t="shared" si="1189"/>
        <v>69</v>
      </c>
      <c r="AY549" s="383">
        <v>0</v>
      </c>
      <c r="AZ549" s="383">
        <f t="shared" si="1203"/>
        <v>0</v>
      </c>
      <c r="BA549" s="382">
        <f t="shared" si="1190"/>
        <v>39</v>
      </c>
      <c r="BB549" s="423">
        <v>0</v>
      </c>
      <c r="BC549" s="506">
        <f t="shared" si="1183"/>
        <v>10</v>
      </c>
      <c r="BD549" s="382">
        <f t="shared" si="1184"/>
        <v>10</v>
      </c>
      <c r="BE549" s="453">
        <f t="shared" si="1185"/>
        <v>10</v>
      </c>
      <c r="BF549" s="382">
        <f t="shared" si="1191"/>
        <v>-25</v>
      </c>
      <c r="BG549" s="1882">
        <v>10</v>
      </c>
      <c r="BH549" s="1882">
        <v>10</v>
      </c>
      <c r="BI549" s="1882">
        <v>8</v>
      </c>
      <c r="BJ549" s="1882">
        <v>12</v>
      </c>
      <c r="BK549" s="1882">
        <v>8</v>
      </c>
      <c r="BL549" s="1882">
        <v>9</v>
      </c>
      <c r="BM549" s="1882">
        <v>11</v>
      </c>
      <c r="BN549" s="1882">
        <v>20</v>
      </c>
      <c r="BO549" s="1882">
        <v>12</v>
      </c>
      <c r="BP549" s="1882">
        <v>12</v>
      </c>
      <c r="BQ549" s="1882">
        <v>13</v>
      </c>
      <c r="BR549" s="1882">
        <v>14</v>
      </c>
      <c r="BS549" s="1882">
        <v>15</v>
      </c>
      <c r="BT549" s="16"/>
      <c r="BU549" s="387">
        <f t="shared" si="1192"/>
        <v>3.3</v>
      </c>
      <c r="BV549" s="382">
        <f t="shared" si="1193"/>
        <v>2.2999999999999998</v>
      </c>
      <c r="BW549" s="388">
        <f t="shared" si="1194"/>
        <v>1.3</v>
      </c>
      <c r="BX549" s="3"/>
      <c r="BY549" s="387">
        <f t="shared" si="1186"/>
        <v>33</v>
      </c>
      <c r="BZ549" s="382">
        <f t="shared" si="1195"/>
        <v>23</v>
      </c>
      <c r="CA549" s="382">
        <f t="shared" si="1196"/>
        <v>13</v>
      </c>
      <c r="CB549" s="382">
        <f t="shared" si="1197"/>
        <v>39</v>
      </c>
      <c r="CC549" s="382">
        <f t="shared" si="1164"/>
        <v>29</v>
      </c>
      <c r="CD549" s="382">
        <f t="shared" si="1165"/>
        <v>19</v>
      </c>
      <c r="CE549" s="382">
        <f t="shared" si="1166"/>
        <v>19</v>
      </c>
      <c r="CF549" s="382">
        <f t="shared" si="1167"/>
        <v>16</v>
      </c>
      <c r="CG549" s="382">
        <f t="shared" si="1168"/>
        <v>19</v>
      </c>
      <c r="CH549" s="382">
        <f t="shared" si="1169"/>
        <v>29</v>
      </c>
      <c r="CI549" s="382">
        <f t="shared" si="1170"/>
        <v>31</v>
      </c>
      <c r="CJ549" s="382">
        <f t="shared" si="1171"/>
        <v>23</v>
      </c>
      <c r="CK549" s="388">
        <f t="shared" si="1172"/>
        <v>23</v>
      </c>
      <c r="CL549" s="3"/>
      <c r="CM549" s="384">
        <f t="shared" si="1187"/>
        <v>0</v>
      </c>
      <c r="CN549" s="385">
        <f t="shared" si="1198"/>
        <v>0</v>
      </c>
      <c r="CO549" s="385">
        <f t="shared" si="1205"/>
        <v>36</v>
      </c>
      <c r="CP549" s="385">
        <f t="shared" si="1174"/>
        <v>0</v>
      </c>
      <c r="CQ549" s="385">
        <f t="shared" si="1175"/>
        <v>0</v>
      </c>
      <c r="CR549" s="385">
        <f t="shared" si="1176"/>
        <v>8</v>
      </c>
      <c r="CS549" s="385">
        <f t="shared" si="1177"/>
        <v>9</v>
      </c>
      <c r="CT549" s="385">
        <f t="shared" si="1178"/>
        <v>11</v>
      </c>
      <c r="CU549" s="385">
        <f t="shared" si="1179"/>
        <v>19</v>
      </c>
      <c r="CV549" s="385">
        <f t="shared" si="1180"/>
        <v>13</v>
      </c>
      <c r="CW549" s="385">
        <f t="shared" si="1181"/>
        <v>12</v>
      </c>
      <c r="CX549" s="386">
        <f t="shared" si="1182"/>
        <v>12</v>
      </c>
      <c r="CY549" s="3"/>
      <c r="CZ549" s="586">
        <v>82</v>
      </c>
      <c r="DA549" s="582">
        <v>115</v>
      </c>
      <c r="DB549" s="391">
        <v>166</v>
      </c>
      <c r="DC549" s="576">
        <v>183</v>
      </c>
      <c r="DD549" s="389">
        <v>7</v>
      </c>
      <c r="DE549" s="390">
        <v>14</v>
      </c>
      <c r="DF549" s="390">
        <v>30</v>
      </c>
      <c r="DG549" s="390">
        <v>9</v>
      </c>
      <c r="DH549" s="390">
        <f t="shared" si="1199"/>
        <v>10</v>
      </c>
      <c r="DI549" s="390"/>
      <c r="DJ549" s="390"/>
      <c r="DK549" s="390"/>
      <c r="DL549" s="390"/>
      <c r="DM549" s="390"/>
      <c r="DN549" s="390"/>
      <c r="DO549" s="390"/>
      <c r="DP549" s="391">
        <f t="shared" si="1200"/>
        <v>70</v>
      </c>
      <c r="DQ549" s="376"/>
      <c r="DR549" s="376"/>
      <c r="DS549" s="385">
        <v>2</v>
      </c>
      <c r="DT549" s="385">
        <v>1</v>
      </c>
      <c r="DU549" s="385">
        <v>1115</v>
      </c>
      <c r="DV549" s="385" t="s">
        <v>2620</v>
      </c>
      <c r="DW549" s="385">
        <v>72</v>
      </c>
      <c r="DX549" s="385" t="s">
        <v>2716</v>
      </c>
      <c r="DY549" s="385">
        <v>0</v>
      </c>
      <c r="DZ549" s="14">
        <v>166369</v>
      </c>
      <c r="EA549" s="426"/>
      <c r="EB549" s="398">
        <v>19</v>
      </c>
      <c r="EC549" s="398" t="s">
        <v>1371</v>
      </c>
      <c r="ED549" s="398" t="s">
        <v>1370</v>
      </c>
      <c r="EF549" s="601">
        <f t="shared" si="1201"/>
        <v>99</v>
      </c>
      <c r="EG549" s="597">
        <f t="shared" si="1202"/>
        <v>10</v>
      </c>
      <c r="EI549" s="605">
        <f t="shared" si="1131"/>
        <v>79</v>
      </c>
    </row>
    <row r="550" spans="1:139" s="372" customFormat="1" ht="16.149999999999999" hidden="1" customHeight="1">
      <c r="A550" s="573" t="s">
        <v>1246</v>
      </c>
      <c r="B550" s="407" t="s">
        <v>988</v>
      </c>
      <c r="C550" s="530" t="s">
        <v>988</v>
      </c>
      <c r="D550" s="393" t="s">
        <v>51</v>
      </c>
      <c r="E550" s="393" t="s">
        <v>475</v>
      </c>
      <c r="F550" s="393" t="s">
        <v>1254</v>
      </c>
      <c r="G550" s="393">
        <v>94</v>
      </c>
      <c r="H550" s="393" t="s">
        <v>47</v>
      </c>
      <c r="I550" s="393" t="s">
        <v>947</v>
      </c>
      <c r="J550" s="393" t="s">
        <v>131</v>
      </c>
      <c r="K550" s="393" t="s">
        <v>2146</v>
      </c>
      <c r="L550" s="393" t="s">
        <v>2130</v>
      </c>
      <c r="M550" s="396"/>
      <c r="N550" s="392">
        <v>44494</v>
      </c>
      <c r="O550" s="408">
        <v>3</v>
      </c>
      <c r="P550" s="14">
        <v>127772</v>
      </c>
      <c r="Q550" s="14">
        <v>127772</v>
      </c>
      <c r="R550" s="576">
        <v>80</v>
      </c>
      <c r="S550" s="391">
        <v>19</v>
      </c>
      <c r="T550" s="382">
        <v>4</v>
      </c>
      <c r="U550" s="382">
        <v>43</v>
      </c>
      <c r="V550" s="423">
        <v>20</v>
      </c>
      <c r="W550" s="1882">
        <v>8</v>
      </c>
      <c r="X550" s="382">
        <f t="shared" si="1204"/>
        <v>55</v>
      </c>
      <c r="Y550" s="423">
        <v>0</v>
      </c>
      <c r="Z550" s="1882">
        <v>8</v>
      </c>
      <c r="AA550" s="382">
        <f t="shared" si="1188"/>
        <v>47</v>
      </c>
      <c r="AB550" s="423">
        <v>0</v>
      </c>
      <c r="AC550" s="1882">
        <v>8</v>
      </c>
      <c r="AD550" s="569">
        <v>1.875</v>
      </c>
      <c r="AE550" s="569">
        <v>1.875</v>
      </c>
      <c r="AF550" s="382">
        <f t="shared" si="1146"/>
        <v>21.125</v>
      </c>
      <c r="AG550" s="382">
        <f t="shared" si="1147"/>
        <v>19.375</v>
      </c>
      <c r="AH550" s="382">
        <f t="shared" si="1148"/>
        <v>10.25</v>
      </c>
      <c r="AI550" s="382">
        <f t="shared" si="1149"/>
        <v>12.125</v>
      </c>
      <c r="AJ550" s="382">
        <f t="shared" si="1150"/>
        <v>14</v>
      </c>
      <c r="AK550" s="382">
        <f t="shared" si="1151"/>
        <v>15</v>
      </c>
      <c r="AL550" s="382">
        <f t="shared" si="1152"/>
        <v>17.625</v>
      </c>
      <c r="AM550" s="382">
        <f t="shared" si="1153"/>
        <v>21.5</v>
      </c>
      <c r="AN550" s="453">
        <f t="shared" si="1154"/>
        <v>23.375</v>
      </c>
      <c r="AO550" s="457">
        <f t="shared" si="1155"/>
        <v>0</v>
      </c>
      <c r="AP550" s="455">
        <f t="shared" si="1156"/>
        <v>6</v>
      </c>
      <c r="AQ550" s="383">
        <f t="shared" si="1157"/>
        <v>6</v>
      </c>
      <c r="AR550" s="383">
        <f t="shared" si="1158"/>
        <v>7</v>
      </c>
      <c r="AS550" s="383">
        <f t="shared" si="1159"/>
        <v>8</v>
      </c>
      <c r="AT550" s="383">
        <f t="shared" si="1160"/>
        <v>8</v>
      </c>
      <c r="AU550" s="383">
        <f t="shared" si="1161"/>
        <v>11</v>
      </c>
      <c r="AV550" s="383">
        <f t="shared" si="1162"/>
        <v>12</v>
      </c>
      <c r="AW550" s="383">
        <f t="shared" si="1163"/>
        <v>12</v>
      </c>
      <c r="AX550" s="383">
        <f t="shared" si="1189"/>
        <v>63</v>
      </c>
      <c r="AY550" s="383">
        <v>0</v>
      </c>
      <c r="AZ550" s="383">
        <f t="shared" si="1203"/>
        <v>0</v>
      </c>
      <c r="BA550" s="382">
        <f t="shared" si="1190"/>
        <v>39</v>
      </c>
      <c r="BB550" s="423">
        <v>0</v>
      </c>
      <c r="BC550" s="506">
        <f t="shared" si="1183"/>
        <v>8</v>
      </c>
      <c r="BD550" s="382">
        <f t="shared" si="1184"/>
        <v>8</v>
      </c>
      <c r="BE550" s="453">
        <f t="shared" si="1185"/>
        <v>8</v>
      </c>
      <c r="BF550" s="382">
        <f t="shared" si="1191"/>
        <v>-7</v>
      </c>
      <c r="BG550" s="1882">
        <v>10</v>
      </c>
      <c r="BH550" s="1882">
        <v>8</v>
      </c>
      <c r="BI550" s="1882">
        <v>8</v>
      </c>
      <c r="BJ550" s="1882">
        <v>15</v>
      </c>
      <c r="BK550" s="1882">
        <v>5</v>
      </c>
      <c r="BL550" s="1882">
        <v>6</v>
      </c>
      <c r="BM550" s="1882">
        <v>7</v>
      </c>
      <c r="BN550" s="1882">
        <v>8</v>
      </c>
      <c r="BO550" s="1882">
        <v>8</v>
      </c>
      <c r="BP550" s="1882">
        <v>11</v>
      </c>
      <c r="BQ550" s="1882">
        <v>12</v>
      </c>
      <c r="BR550" s="1882">
        <v>13</v>
      </c>
      <c r="BS550" s="1882">
        <v>14</v>
      </c>
      <c r="BT550" s="13"/>
      <c r="BU550" s="384">
        <f t="shared" si="1192"/>
        <v>5.375</v>
      </c>
      <c r="BV550" s="385">
        <f t="shared" si="1193"/>
        <v>6.3461538461538458</v>
      </c>
      <c r="BW550" s="386">
        <f t="shared" si="1194"/>
        <v>5.4230769230769234</v>
      </c>
      <c r="BX550" s="3"/>
      <c r="BY550" s="387">
        <f t="shared" si="1186"/>
        <v>43</v>
      </c>
      <c r="BZ550" s="382">
        <f t="shared" si="1195"/>
        <v>55</v>
      </c>
      <c r="CA550" s="382">
        <f t="shared" si="1196"/>
        <v>47</v>
      </c>
      <c r="CB550" s="382">
        <f t="shared" si="1197"/>
        <v>39</v>
      </c>
      <c r="CC550" s="382">
        <f t="shared" si="1164"/>
        <v>29</v>
      </c>
      <c r="CD550" s="382">
        <f t="shared" si="1165"/>
        <v>21</v>
      </c>
      <c r="CE550" s="382">
        <f t="shared" si="1166"/>
        <v>19</v>
      </c>
      <c r="CF550" s="382">
        <f t="shared" si="1167"/>
        <v>10</v>
      </c>
      <c r="CG550" s="382">
        <f t="shared" si="1168"/>
        <v>12</v>
      </c>
      <c r="CH550" s="382">
        <f t="shared" si="1169"/>
        <v>14</v>
      </c>
      <c r="CI550" s="382">
        <f t="shared" si="1170"/>
        <v>15</v>
      </c>
      <c r="CJ550" s="382">
        <f t="shared" si="1171"/>
        <v>18</v>
      </c>
      <c r="CK550" s="388">
        <f t="shared" si="1172"/>
        <v>22</v>
      </c>
      <c r="CL550" s="3"/>
      <c r="CM550" s="384">
        <f t="shared" si="1187"/>
        <v>20</v>
      </c>
      <c r="CN550" s="385">
        <f t="shared" si="1198"/>
        <v>0</v>
      </c>
      <c r="CO550" s="385">
        <f t="shared" si="1205"/>
        <v>0</v>
      </c>
      <c r="CP550" s="385">
        <f t="shared" si="1174"/>
        <v>0</v>
      </c>
      <c r="CQ550" s="385">
        <f t="shared" si="1175"/>
        <v>0</v>
      </c>
      <c r="CR550" s="385">
        <f t="shared" si="1176"/>
        <v>6</v>
      </c>
      <c r="CS550" s="385">
        <f t="shared" si="1177"/>
        <v>6</v>
      </c>
      <c r="CT550" s="385">
        <f t="shared" si="1178"/>
        <v>7</v>
      </c>
      <c r="CU550" s="385">
        <f t="shared" si="1179"/>
        <v>8</v>
      </c>
      <c r="CV550" s="385">
        <f t="shared" si="1180"/>
        <v>8</v>
      </c>
      <c r="CW550" s="385">
        <f t="shared" si="1181"/>
        <v>11</v>
      </c>
      <c r="CX550" s="386">
        <f t="shared" si="1182"/>
        <v>12</v>
      </c>
      <c r="CY550" s="3"/>
      <c r="CZ550" s="586">
        <v>0</v>
      </c>
      <c r="DA550" s="582">
        <v>64</v>
      </c>
      <c r="DB550" s="391">
        <v>96</v>
      </c>
      <c r="DC550" s="576">
        <v>80</v>
      </c>
      <c r="DD550" s="389">
        <v>12</v>
      </c>
      <c r="DE550" s="390">
        <v>0</v>
      </c>
      <c r="DF550" s="390">
        <v>-4</v>
      </c>
      <c r="DG550" s="390">
        <v>7</v>
      </c>
      <c r="DH550" s="390">
        <f t="shared" si="1199"/>
        <v>4</v>
      </c>
      <c r="DI550" s="390"/>
      <c r="DJ550" s="390"/>
      <c r="DK550" s="390"/>
      <c r="DL550" s="390"/>
      <c r="DM550" s="390"/>
      <c r="DN550" s="390"/>
      <c r="DO550" s="390"/>
      <c r="DP550" s="391">
        <f t="shared" si="1200"/>
        <v>19</v>
      </c>
      <c r="DQ550" s="376"/>
      <c r="DR550" s="376"/>
      <c r="DS550" s="385">
        <v>1</v>
      </c>
      <c r="DT550" s="385">
        <v>2</v>
      </c>
      <c r="DU550" s="385">
        <v>1499</v>
      </c>
      <c r="DV550" s="385" t="s">
        <v>2620</v>
      </c>
      <c r="DW550" s="385">
        <v>72</v>
      </c>
      <c r="DX550" s="385" t="s">
        <v>2716</v>
      </c>
      <c r="DY550" s="385">
        <v>0</v>
      </c>
      <c r="DZ550" s="14">
        <v>127772</v>
      </c>
      <c r="EA550" s="426"/>
      <c r="EB550" s="398">
        <v>17</v>
      </c>
      <c r="EC550" s="398" t="s">
        <v>1369</v>
      </c>
      <c r="ED550" s="398" t="s">
        <v>1370</v>
      </c>
      <c r="EF550" s="601">
        <f t="shared" si="1201"/>
        <v>161.25</v>
      </c>
      <c r="EG550" s="597">
        <f t="shared" si="1202"/>
        <v>8</v>
      </c>
      <c r="EI550" s="605">
        <f t="shared" si="1131"/>
        <v>67</v>
      </c>
    </row>
    <row r="551" spans="1:139" s="372" customFormat="1" ht="16.149999999999999" hidden="1" customHeight="1">
      <c r="A551" s="573" t="s">
        <v>1246</v>
      </c>
      <c r="B551" s="407" t="s">
        <v>1504</v>
      </c>
      <c r="C551" s="407" t="s">
        <v>1504</v>
      </c>
      <c r="D551" s="393" t="s">
        <v>51</v>
      </c>
      <c r="E551" s="393" t="s">
        <v>475</v>
      </c>
      <c r="F551" s="393" t="s">
        <v>1505</v>
      </c>
      <c r="G551" s="393">
        <v>91</v>
      </c>
      <c r="H551" s="393" t="s">
        <v>55</v>
      </c>
      <c r="I551" s="393" t="s">
        <v>960</v>
      </c>
      <c r="J551" s="393" t="s">
        <v>1506</v>
      </c>
      <c r="K551" s="393" t="s">
        <v>2147</v>
      </c>
      <c r="L551" s="393" t="s">
        <v>2130</v>
      </c>
      <c r="M551" s="396"/>
      <c r="N551" s="392">
        <v>44858</v>
      </c>
      <c r="O551" s="408">
        <v>3</v>
      </c>
      <c r="P551" s="14">
        <v>96537</v>
      </c>
      <c r="Q551" s="14">
        <v>96537</v>
      </c>
      <c r="R551" s="576">
        <v>17</v>
      </c>
      <c r="S551" s="391">
        <v>3</v>
      </c>
      <c r="T551" s="382">
        <v>2</v>
      </c>
      <c r="U551" s="382">
        <v>9</v>
      </c>
      <c r="V551" s="423">
        <v>0</v>
      </c>
      <c r="W551" s="1882">
        <v>1</v>
      </c>
      <c r="X551" s="382">
        <f t="shared" si="1204"/>
        <v>8</v>
      </c>
      <c r="Y551" s="423">
        <v>0</v>
      </c>
      <c r="Z551" s="1882">
        <v>1</v>
      </c>
      <c r="AA551" s="382">
        <f t="shared" si="1188"/>
        <v>7</v>
      </c>
      <c r="AB551" s="423">
        <v>0</v>
      </c>
      <c r="AC551" s="1882">
        <v>3</v>
      </c>
      <c r="AD551" s="569">
        <v>1.875</v>
      </c>
      <c r="AE551" s="569">
        <v>1.875</v>
      </c>
      <c r="AF551" s="382">
        <f t="shared" si="1146"/>
        <v>0</v>
      </c>
      <c r="AG551" s="382">
        <f t="shared" si="1147"/>
        <v>0.875</v>
      </c>
      <c r="AH551" s="382">
        <f t="shared" si="1148"/>
        <v>2.75</v>
      </c>
      <c r="AI551" s="382">
        <f t="shared" si="1149"/>
        <v>3.75</v>
      </c>
      <c r="AJ551" s="382">
        <f t="shared" si="1150"/>
        <v>3.75</v>
      </c>
      <c r="AK551" s="382">
        <f t="shared" si="1151"/>
        <v>3.75</v>
      </c>
      <c r="AL551" s="382">
        <f t="shared" si="1152"/>
        <v>2.875</v>
      </c>
      <c r="AM551" s="382">
        <f t="shared" si="1153"/>
        <v>1.875</v>
      </c>
      <c r="AN551" s="453">
        <f t="shared" si="1154"/>
        <v>1.875</v>
      </c>
      <c r="AO551" s="457">
        <f t="shared" si="1155"/>
        <v>0</v>
      </c>
      <c r="AP551" s="455">
        <f t="shared" si="1156"/>
        <v>1</v>
      </c>
      <c r="AQ551" s="383">
        <f t="shared" si="1157"/>
        <v>2</v>
      </c>
      <c r="AR551" s="383">
        <f t="shared" si="1158"/>
        <v>2</v>
      </c>
      <c r="AS551" s="383">
        <f t="shared" si="1159"/>
        <v>2</v>
      </c>
      <c r="AT551" s="383">
        <f t="shared" si="1160"/>
        <v>2</v>
      </c>
      <c r="AU551" s="383">
        <f t="shared" si="1161"/>
        <v>1</v>
      </c>
      <c r="AV551" s="383">
        <f t="shared" si="1162"/>
        <v>1</v>
      </c>
      <c r="AW551" s="383">
        <f t="shared" si="1163"/>
        <v>1</v>
      </c>
      <c r="AX551" s="383">
        <f t="shared" si="1189"/>
        <v>9</v>
      </c>
      <c r="AY551" s="383">
        <v>0</v>
      </c>
      <c r="AZ551" s="383">
        <f t="shared" si="1203"/>
        <v>0</v>
      </c>
      <c r="BA551" s="382">
        <f t="shared" si="1190"/>
        <v>4</v>
      </c>
      <c r="BB551" s="423">
        <v>0</v>
      </c>
      <c r="BC551" s="506">
        <f t="shared" si="1183"/>
        <v>1</v>
      </c>
      <c r="BD551" s="382">
        <f t="shared" si="1184"/>
        <v>1</v>
      </c>
      <c r="BE551" s="453">
        <f t="shared" si="1185"/>
        <v>3</v>
      </c>
      <c r="BF551" s="382">
        <f t="shared" si="1191"/>
        <v>0</v>
      </c>
      <c r="BG551" s="1882">
        <v>2</v>
      </c>
      <c r="BH551" s="1882">
        <v>2</v>
      </c>
      <c r="BI551" s="1882">
        <v>0</v>
      </c>
      <c r="BJ551" s="1882">
        <v>0</v>
      </c>
      <c r="BK551" s="1882">
        <v>1</v>
      </c>
      <c r="BL551" s="1882">
        <v>2</v>
      </c>
      <c r="BM551" s="1882">
        <v>2</v>
      </c>
      <c r="BN551" s="1882">
        <v>2</v>
      </c>
      <c r="BO551" s="1882">
        <v>2</v>
      </c>
      <c r="BP551" s="1882">
        <v>1</v>
      </c>
      <c r="BQ551" s="1882">
        <v>1</v>
      </c>
      <c r="BR551" s="1882">
        <v>1</v>
      </c>
      <c r="BS551" s="1882">
        <v>1</v>
      </c>
      <c r="BT551" s="13"/>
      <c r="BU551" s="384">
        <f t="shared" si="1192"/>
        <v>5.4</v>
      </c>
      <c r="BV551" s="385">
        <f t="shared" si="1193"/>
        <v>4</v>
      </c>
      <c r="BW551" s="386">
        <f t="shared" si="1194"/>
        <v>3</v>
      </c>
      <c r="BX551" s="3"/>
      <c r="BY551" s="387">
        <f t="shared" si="1186"/>
        <v>9</v>
      </c>
      <c r="BZ551" s="382">
        <f t="shared" si="1195"/>
        <v>8</v>
      </c>
      <c r="CA551" s="382">
        <f t="shared" si="1196"/>
        <v>7</v>
      </c>
      <c r="CB551" s="382">
        <f t="shared" si="1197"/>
        <v>4</v>
      </c>
      <c r="CC551" s="382">
        <f t="shared" si="1164"/>
        <v>2</v>
      </c>
      <c r="CD551" s="382">
        <f t="shared" si="1165"/>
        <v>0</v>
      </c>
      <c r="CE551" s="382">
        <f t="shared" si="1166"/>
        <v>1</v>
      </c>
      <c r="CF551" s="382">
        <f t="shared" si="1167"/>
        <v>3</v>
      </c>
      <c r="CG551" s="382">
        <f t="shared" si="1168"/>
        <v>4</v>
      </c>
      <c r="CH551" s="382">
        <f t="shared" si="1169"/>
        <v>4</v>
      </c>
      <c r="CI551" s="382">
        <f t="shared" si="1170"/>
        <v>4</v>
      </c>
      <c r="CJ551" s="382">
        <f t="shared" si="1171"/>
        <v>3</v>
      </c>
      <c r="CK551" s="388">
        <f t="shared" si="1172"/>
        <v>2</v>
      </c>
      <c r="CL551" s="3"/>
      <c r="CM551" s="384">
        <f t="shared" si="1187"/>
        <v>0</v>
      </c>
      <c r="CN551" s="385">
        <f t="shared" si="1198"/>
        <v>0</v>
      </c>
      <c r="CO551" s="385">
        <f t="shared" si="1205"/>
        <v>0</v>
      </c>
      <c r="CP551" s="385">
        <f t="shared" si="1174"/>
        <v>0</v>
      </c>
      <c r="CQ551" s="385">
        <f t="shared" si="1175"/>
        <v>0</v>
      </c>
      <c r="CR551" s="385">
        <f t="shared" si="1176"/>
        <v>1</v>
      </c>
      <c r="CS551" s="385">
        <f t="shared" si="1177"/>
        <v>2</v>
      </c>
      <c r="CT551" s="385">
        <f t="shared" si="1178"/>
        <v>2</v>
      </c>
      <c r="CU551" s="385">
        <f t="shared" si="1179"/>
        <v>2</v>
      </c>
      <c r="CV551" s="385">
        <f t="shared" si="1180"/>
        <v>2</v>
      </c>
      <c r="CW551" s="385">
        <f t="shared" si="1181"/>
        <v>1</v>
      </c>
      <c r="CX551" s="386">
        <f t="shared" si="1182"/>
        <v>1</v>
      </c>
      <c r="CY551" s="3"/>
      <c r="CZ551" s="586"/>
      <c r="DA551" s="582">
        <v>12</v>
      </c>
      <c r="DB551" s="391">
        <v>7</v>
      </c>
      <c r="DC551" s="576">
        <v>17</v>
      </c>
      <c r="DD551" s="389">
        <v>0</v>
      </c>
      <c r="DE551" s="390">
        <v>1</v>
      </c>
      <c r="DF551" s="390">
        <v>0</v>
      </c>
      <c r="DG551" s="390">
        <v>0</v>
      </c>
      <c r="DH551" s="390">
        <f t="shared" si="1199"/>
        <v>2</v>
      </c>
      <c r="DI551" s="390"/>
      <c r="DJ551" s="390"/>
      <c r="DK551" s="390"/>
      <c r="DL551" s="390"/>
      <c r="DM551" s="390"/>
      <c r="DN551" s="390"/>
      <c r="DO551" s="390"/>
      <c r="DP551" s="391">
        <f t="shared" si="1200"/>
        <v>3</v>
      </c>
      <c r="DQ551" s="376"/>
      <c r="DR551" s="376"/>
      <c r="DS551" s="385">
        <v>2</v>
      </c>
      <c r="DT551" s="385">
        <v>1</v>
      </c>
      <c r="DU551" s="385">
        <v>1500</v>
      </c>
      <c r="DV551" s="385" t="s">
        <v>2620</v>
      </c>
      <c r="DW551" s="385">
        <v>71</v>
      </c>
      <c r="DX551" s="385" t="s">
        <v>2715</v>
      </c>
      <c r="DY551" s="385">
        <v>0</v>
      </c>
      <c r="DZ551" s="14">
        <v>96537</v>
      </c>
      <c r="EA551" s="426"/>
      <c r="EB551" s="398">
        <v>17</v>
      </c>
      <c r="EC551" s="398" t="s">
        <v>1369</v>
      </c>
      <c r="ED551" s="398" t="s">
        <v>1370</v>
      </c>
      <c r="EF551" s="601">
        <f t="shared" si="1201"/>
        <v>270</v>
      </c>
      <c r="EG551" s="597">
        <f t="shared" si="1202"/>
        <v>1</v>
      </c>
      <c r="EI551" s="605">
        <f t="shared" si="1131"/>
        <v>11</v>
      </c>
    </row>
    <row r="552" spans="1:139" s="372" customFormat="1" ht="16.149999999999999" hidden="1" customHeight="1">
      <c r="A552" s="573" t="s">
        <v>45</v>
      </c>
      <c r="B552" s="531" t="s">
        <v>989</v>
      </c>
      <c r="C552" s="532" t="s">
        <v>1287</v>
      </c>
      <c r="D552" s="533" t="s">
        <v>46</v>
      </c>
      <c r="E552" s="393" t="s">
        <v>990</v>
      </c>
      <c r="F552" s="393" t="s">
        <v>987</v>
      </c>
      <c r="G552" s="395">
        <v>94</v>
      </c>
      <c r="H552" s="393" t="s">
        <v>47</v>
      </c>
      <c r="I552" s="393" t="s">
        <v>960</v>
      </c>
      <c r="J552" s="393" t="s">
        <v>131</v>
      </c>
      <c r="K552" s="393" t="s">
        <v>2147</v>
      </c>
      <c r="L552" s="393" t="s">
        <v>2130</v>
      </c>
      <c r="M552" s="396"/>
      <c r="N552" s="392">
        <v>43714</v>
      </c>
      <c r="O552" s="408">
        <v>3</v>
      </c>
      <c r="P552" s="14">
        <v>128372</v>
      </c>
      <c r="Q552" s="14">
        <v>128372</v>
      </c>
      <c r="R552" s="576">
        <v>202</v>
      </c>
      <c r="S552" s="391">
        <v>30</v>
      </c>
      <c r="T552" s="382">
        <v>5</v>
      </c>
      <c r="U552" s="382">
        <v>82</v>
      </c>
      <c r="V552" s="423">
        <v>0</v>
      </c>
      <c r="W552" s="1882">
        <v>20</v>
      </c>
      <c r="X552" s="382">
        <f t="shared" si="1204"/>
        <v>62</v>
      </c>
      <c r="Y552" s="423">
        <v>0</v>
      </c>
      <c r="Z552" s="1882">
        <v>12</v>
      </c>
      <c r="AA552" s="382">
        <f t="shared" si="1188"/>
        <v>50</v>
      </c>
      <c r="AB552" s="423">
        <v>0</v>
      </c>
      <c r="AC552" s="1882">
        <v>12</v>
      </c>
      <c r="AD552" s="569">
        <v>1.875</v>
      </c>
      <c r="AE552" s="569">
        <v>1.875</v>
      </c>
      <c r="AF552" s="382">
        <f t="shared" si="1146"/>
        <v>14</v>
      </c>
      <c r="AG552" s="382">
        <f t="shared" si="1147"/>
        <v>10.5</v>
      </c>
      <c r="AH552" s="382">
        <f t="shared" si="1148"/>
        <v>24.25</v>
      </c>
      <c r="AI552" s="382">
        <f t="shared" si="1149"/>
        <v>28.875</v>
      </c>
      <c r="AJ552" s="382">
        <f t="shared" si="1150"/>
        <v>29.25</v>
      </c>
      <c r="AK552" s="382">
        <f t="shared" si="1151"/>
        <v>30.625</v>
      </c>
      <c r="AL552" s="382">
        <f t="shared" si="1152"/>
        <v>29.5</v>
      </c>
      <c r="AM552" s="382">
        <f t="shared" si="1153"/>
        <v>30.375</v>
      </c>
      <c r="AN552" s="453">
        <f t="shared" si="1154"/>
        <v>40.25</v>
      </c>
      <c r="AO552" s="457">
        <f t="shared" si="1155"/>
        <v>0</v>
      </c>
      <c r="AP552" s="455">
        <f t="shared" si="1156"/>
        <v>11</v>
      </c>
      <c r="AQ552" s="383">
        <f t="shared" si="1157"/>
        <v>13</v>
      </c>
      <c r="AR552" s="383">
        <f t="shared" si="1158"/>
        <v>17</v>
      </c>
      <c r="AS552" s="383">
        <f t="shared" si="1159"/>
        <v>14</v>
      </c>
      <c r="AT552" s="383">
        <f t="shared" si="1160"/>
        <v>19</v>
      </c>
      <c r="AU552" s="383">
        <f t="shared" si="1161"/>
        <v>13</v>
      </c>
      <c r="AV552" s="383">
        <f t="shared" si="1162"/>
        <v>19</v>
      </c>
      <c r="AW552" s="383">
        <f t="shared" si="1163"/>
        <v>22</v>
      </c>
      <c r="AX552" s="383">
        <f t="shared" si="1189"/>
        <v>82</v>
      </c>
      <c r="AY552" s="383">
        <v>0</v>
      </c>
      <c r="AZ552" s="383">
        <f t="shared" si="1203"/>
        <v>0</v>
      </c>
      <c r="BA552" s="382">
        <f t="shared" si="1190"/>
        <v>38</v>
      </c>
      <c r="BB552" s="423">
        <v>0</v>
      </c>
      <c r="BC552" s="506">
        <f t="shared" si="1183"/>
        <v>20</v>
      </c>
      <c r="BD552" s="382">
        <f t="shared" si="1184"/>
        <v>12</v>
      </c>
      <c r="BE552" s="453">
        <f t="shared" si="1185"/>
        <v>12</v>
      </c>
      <c r="BF552" s="382">
        <f t="shared" si="1191"/>
        <v>0</v>
      </c>
      <c r="BG552" s="1882">
        <v>12</v>
      </c>
      <c r="BH552" s="1882">
        <v>12</v>
      </c>
      <c r="BI552" s="1882">
        <v>14</v>
      </c>
      <c r="BJ552" s="1882">
        <v>0</v>
      </c>
      <c r="BK552" s="1882">
        <v>12</v>
      </c>
      <c r="BL552" s="1882">
        <v>14</v>
      </c>
      <c r="BM552" s="1882">
        <v>17</v>
      </c>
      <c r="BN552" s="1882">
        <v>14</v>
      </c>
      <c r="BO552" s="1882">
        <v>19</v>
      </c>
      <c r="BP552" s="1882">
        <v>12</v>
      </c>
      <c r="BQ552" s="1882">
        <v>21</v>
      </c>
      <c r="BR552" s="1882">
        <v>22</v>
      </c>
      <c r="BS552" s="1882">
        <v>24</v>
      </c>
      <c r="BT552" s="13"/>
      <c r="BU552" s="384">
        <f t="shared" si="1192"/>
        <v>5.5909090909090908</v>
      </c>
      <c r="BV552" s="385">
        <f t="shared" si="1193"/>
        <v>5.166666666666667</v>
      </c>
      <c r="BW552" s="386">
        <f t="shared" si="1194"/>
        <v>4.166666666666667</v>
      </c>
      <c r="BX552" s="3"/>
      <c r="BY552" s="387">
        <f t="shared" si="1186"/>
        <v>82</v>
      </c>
      <c r="BZ552" s="382">
        <f t="shared" si="1195"/>
        <v>62</v>
      </c>
      <c r="CA552" s="382">
        <f t="shared" si="1196"/>
        <v>50</v>
      </c>
      <c r="CB552" s="382">
        <f t="shared" si="1197"/>
        <v>38</v>
      </c>
      <c r="CC552" s="382">
        <f t="shared" si="1164"/>
        <v>26</v>
      </c>
      <c r="CD552" s="382">
        <f t="shared" si="1165"/>
        <v>14</v>
      </c>
      <c r="CE552" s="382">
        <f t="shared" si="1166"/>
        <v>11</v>
      </c>
      <c r="CF552" s="382">
        <f t="shared" si="1167"/>
        <v>24</v>
      </c>
      <c r="CG552" s="382">
        <f t="shared" si="1168"/>
        <v>29</v>
      </c>
      <c r="CH552" s="382">
        <f t="shared" si="1169"/>
        <v>29</v>
      </c>
      <c r="CI552" s="382">
        <f t="shared" si="1170"/>
        <v>31</v>
      </c>
      <c r="CJ552" s="382">
        <f t="shared" si="1171"/>
        <v>30</v>
      </c>
      <c r="CK552" s="388">
        <f t="shared" si="1172"/>
        <v>30</v>
      </c>
      <c r="CL552" s="3"/>
      <c r="CM552" s="384">
        <f t="shared" si="1187"/>
        <v>0</v>
      </c>
      <c r="CN552" s="385">
        <f t="shared" si="1198"/>
        <v>0</v>
      </c>
      <c r="CO552" s="385">
        <f t="shared" si="1205"/>
        <v>0</v>
      </c>
      <c r="CP552" s="385">
        <f t="shared" si="1174"/>
        <v>0</v>
      </c>
      <c r="CQ552" s="385">
        <f t="shared" si="1175"/>
        <v>0</v>
      </c>
      <c r="CR552" s="385">
        <f t="shared" si="1176"/>
        <v>11</v>
      </c>
      <c r="CS552" s="385">
        <f t="shared" si="1177"/>
        <v>13</v>
      </c>
      <c r="CT552" s="385">
        <f t="shared" si="1178"/>
        <v>17</v>
      </c>
      <c r="CU552" s="385">
        <f t="shared" si="1179"/>
        <v>14</v>
      </c>
      <c r="CV552" s="385">
        <f t="shared" si="1180"/>
        <v>19</v>
      </c>
      <c r="CW552" s="385">
        <f t="shared" si="1181"/>
        <v>13</v>
      </c>
      <c r="CX552" s="386">
        <f t="shared" si="1182"/>
        <v>19</v>
      </c>
      <c r="CY552" s="3"/>
      <c r="CZ552" s="586">
        <v>128</v>
      </c>
      <c r="DA552" s="582">
        <v>195</v>
      </c>
      <c r="DB552" s="391">
        <v>316</v>
      </c>
      <c r="DC552" s="576">
        <v>202</v>
      </c>
      <c r="DD552" s="389">
        <v>4</v>
      </c>
      <c r="DE552" s="390">
        <v>6</v>
      </c>
      <c r="DF552" s="390">
        <v>6</v>
      </c>
      <c r="DG552" s="390">
        <v>9</v>
      </c>
      <c r="DH552" s="390">
        <f t="shared" si="1199"/>
        <v>5</v>
      </c>
      <c r="DI552" s="390"/>
      <c r="DJ552" s="390"/>
      <c r="DK552" s="390"/>
      <c r="DL552" s="390"/>
      <c r="DM552" s="390"/>
      <c r="DN552" s="390"/>
      <c r="DO552" s="390"/>
      <c r="DP552" s="391">
        <f t="shared" si="1200"/>
        <v>30</v>
      </c>
      <c r="DQ552" s="376"/>
      <c r="DR552" s="376"/>
      <c r="DS552" s="385">
        <v>2</v>
      </c>
      <c r="DT552" s="385">
        <v>3</v>
      </c>
      <c r="DU552" s="385">
        <v>1306</v>
      </c>
      <c r="DV552" s="385" t="s">
        <v>2620</v>
      </c>
      <c r="DW552" s="385">
        <v>72</v>
      </c>
      <c r="DX552" s="385" t="s">
        <v>2716</v>
      </c>
      <c r="DY552" s="385">
        <v>0</v>
      </c>
      <c r="DZ552" s="14">
        <v>128372</v>
      </c>
      <c r="EA552" s="426"/>
      <c r="EB552" s="398">
        <v>17</v>
      </c>
      <c r="EC552" s="398" t="s">
        <v>1371</v>
      </c>
      <c r="ED552" s="398" t="s">
        <v>1370</v>
      </c>
      <c r="EF552" s="601">
        <f t="shared" si="1201"/>
        <v>122.99999999999999</v>
      </c>
      <c r="EG552" s="597">
        <f t="shared" si="1202"/>
        <v>20</v>
      </c>
      <c r="EI552" s="605">
        <f t="shared" si="1131"/>
        <v>87</v>
      </c>
    </row>
    <row r="553" spans="1:139" s="372" customFormat="1" ht="16.149999999999999" hidden="1" customHeight="1">
      <c r="A553" s="573" t="s">
        <v>1450</v>
      </c>
      <c r="B553" s="407" t="s">
        <v>993</v>
      </c>
      <c r="C553" s="530" t="s">
        <v>993</v>
      </c>
      <c r="D553" s="393" t="s">
        <v>51</v>
      </c>
      <c r="E553" s="393" t="s">
        <v>190</v>
      </c>
      <c r="F553" s="393" t="s">
        <v>995</v>
      </c>
      <c r="G553" s="395" t="s">
        <v>996</v>
      </c>
      <c r="H553" s="393" t="s">
        <v>53</v>
      </c>
      <c r="I553" s="393" t="s">
        <v>947</v>
      </c>
      <c r="J553" s="393" t="s">
        <v>131</v>
      </c>
      <c r="K553" s="393" t="s">
        <v>2147</v>
      </c>
      <c r="L553" s="393" t="s">
        <v>2130</v>
      </c>
      <c r="M553" s="396"/>
      <c r="N553" s="392">
        <v>44134</v>
      </c>
      <c r="O553" s="408">
        <v>3</v>
      </c>
      <c r="P553" s="14">
        <v>154804</v>
      </c>
      <c r="Q553" s="14">
        <v>154804</v>
      </c>
      <c r="R553" s="576">
        <v>28</v>
      </c>
      <c r="S553" s="391">
        <v>6</v>
      </c>
      <c r="T553" s="382">
        <v>0</v>
      </c>
      <c r="U553" s="382">
        <v>11</v>
      </c>
      <c r="V553" s="423">
        <v>0</v>
      </c>
      <c r="W553" s="1882">
        <v>3</v>
      </c>
      <c r="X553" s="382">
        <f t="shared" si="1204"/>
        <v>8</v>
      </c>
      <c r="Y553" s="423">
        <v>0</v>
      </c>
      <c r="Z553" s="1882">
        <v>5</v>
      </c>
      <c r="AA553" s="382">
        <f t="shared" si="1188"/>
        <v>3</v>
      </c>
      <c r="AB553" s="423">
        <v>0</v>
      </c>
      <c r="AC553" s="1882">
        <v>1</v>
      </c>
      <c r="AD553" s="569">
        <v>1.875</v>
      </c>
      <c r="AE553" s="569">
        <v>1.875</v>
      </c>
      <c r="AF553" s="382">
        <f t="shared" si="1146"/>
        <v>2</v>
      </c>
      <c r="AG553" s="382">
        <f t="shared" si="1147"/>
        <v>1.75</v>
      </c>
      <c r="AH553" s="382">
        <f t="shared" si="1148"/>
        <v>3.75</v>
      </c>
      <c r="AI553" s="382">
        <f t="shared" si="1149"/>
        <v>3.75</v>
      </c>
      <c r="AJ553" s="382">
        <f t="shared" si="1150"/>
        <v>3.75</v>
      </c>
      <c r="AK553" s="382">
        <f t="shared" si="1151"/>
        <v>3.75</v>
      </c>
      <c r="AL553" s="382">
        <f t="shared" si="1152"/>
        <v>6.375</v>
      </c>
      <c r="AM553" s="382">
        <f t="shared" si="1153"/>
        <v>9.375</v>
      </c>
      <c r="AN553" s="453">
        <f t="shared" si="1154"/>
        <v>9.375</v>
      </c>
      <c r="AO553" s="457">
        <f t="shared" si="1155"/>
        <v>0</v>
      </c>
      <c r="AP553" s="455">
        <f t="shared" si="1156"/>
        <v>2</v>
      </c>
      <c r="AQ553" s="383">
        <f t="shared" si="1157"/>
        <v>2</v>
      </c>
      <c r="AR553" s="383">
        <f t="shared" si="1158"/>
        <v>2</v>
      </c>
      <c r="AS553" s="383">
        <f t="shared" si="1159"/>
        <v>2</v>
      </c>
      <c r="AT553" s="383">
        <f t="shared" si="1160"/>
        <v>2</v>
      </c>
      <c r="AU553" s="383">
        <f t="shared" si="1161"/>
        <v>4</v>
      </c>
      <c r="AV553" s="383">
        <f t="shared" si="1162"/>
        <v>5</v>
      </c>
      <c r="AW553" s="383">
        <f t="shared" si="1163"/>
        <v>5</v>
      </c>
      <c r="AX553" s="383">
        <f t="shared" si="1189"/>
        <v>11</v>
      </c>
      <c r="AY553" s="383">
        <v>0</v>
      </c>
      <c r="AZ553" s="383">
        <f t="shared" si="1203"/>
        <v>0</v>
      </c>
      <c r="BA553" s="382">
        <f t="shared" si="1190"/>
        <v>2</v>
      </c>
      <c r="BB553" s="423">
        <v>0</v>
      </c>
      <c r="BC553" s="506">
        <f t="shared" si="1183"/>
        <v>3</v>
      </c>
      <c r="BD553" s="382">
        <f t="shared" si="1184"/>
        <v>5</v>
      </c>
      <c r="BE553" s="453">
        <f t="shared" si="1185"/>
        <v>1</v>
      </c>
      <c r="BF553" s="382">
        <f t="shared" si="1191"/>
        <v>0</v>
      </c>
      <c r="BG553" s="1882">
        <v>0</v>
      </c>
      <c r="BH553" s="1882">
        <v>0</v>
      </c>
      <c r="BI553" s="1882">
        <v>2</v>
      </c>
      <c r="BJ553" s="1882">
        <v>0</v>
      </c>
      <c r="BK553" s="1882">
        <v>2</v>
      </c>
      <c r="BL553" s="1882">
        <v>2</v>
      </c>
      <c r="BM553" s="1882">
        <v>2</v>
      </c>
      <c r="BN553" s="1882">
        <v>2</v>
      </c>
      <c r="BO553" s="1882">
        <v>2</v>
      </c>
      <c r="BP553" s="1882">
        <v>5</v>
      </c>
      <c r="BQ553" s="1882">
        <v>5</v>
      </c>
      <c r="BR553" s="1882">
        <v>5</v>
      </c>
      <c r="BS553" s="1882">
        <v>5</v>
      </c>
      <c r="BT553" s="13"/>
      <c r="BU553" s="384">
        <f t="shared" si="1192"/>
        <v>3.6666666666666665</v>
      </c>
      <c r="BV553" s="385">
        <f t="shared" si="1193"/>
        <v>4</v>
      </c>
      <c r="BW553" s="386">
        <f t="shared" si="1194"/>
        <v>9</v>
      </c>
      <c r="BX553" s="3"/>
      <c r="BY553" s="387">
        <f t="shared" si="1186"/>
        <v>11</v>
      </c>
      <c r="BZ553" s="382">
        <f t="shared" si="1195"/>
        <v>8</v>
      </c>
      <c r="CA553" s="382">
        <f t="shared" si="1196"/>
        <v>3</v>
      </c>
      <c r="CB553" s="382">
        <f t="shared" si="1197"/>
        <v>2</v>
      </c>
      <c r="CC553" s="382">
        <f t="shared" si="1164"/>
        <v>2</v>
      </c>
      <c r="CD553" s="382">
        <f t="shared" si="1165"/>
        <v>2</v>
      </c>
      <c r="CE553" s="382">
        <f t="shared" si="1166"/>
        <v>2</v>
      </c>
      <c r="CF553" s="382">
        <f t="shared" si="1167"/>
        <v>4</v>
      </c>
      <c r="CG553" s="382">
        <f t="shared" si="1168"/>
        <v>4</v>
      </c>
      <c r="CH553" s="382">
        <f t="shared" si="1169"/>
        <v>4</v>
      </c>
      <c r="CI553" s="382">
        <f t="shared" si="1170"/>
        <v>4</v>
      </c>
      <c r="CJ553" s="382">
        <f t="shared" si="1171"/>
        <v>6</v>
      </c>
      <c r="CK553" s="388">
        <f t="shared" si="1172"/>
        <v>9</v>
      </c>
      <c r="CL553" s="3"/>
      <c r="CM553" s="384">
        <f t="shared" si="1187"/>
        <v>0</v>
      </c>
      <c r="CN553" s="385">
        <f t="shared" si="1198"/>
        <v>0</v>
      </c>
      <c r="CO553" s="385">
        <f t="shared" si="1205"/>
        <v>0</v>
      </c>
      <c r="CP553" s="385">
        <f t="shared" si="1174"/>
        <v>0</v>
      </c>
      <c r="CQ553" s="385">
        <f t="shared" si="1175"/>
        <v>0</v>
      </c>
      <c r="CR553" s="385">
        <f t="shared" si="1176"/>
        <v>2</v>
      </c>
      <c r="CS553" s="385">
        <f t="shared" si="1177"/>
        <v>2</v>
      </c>
      <c r="CT553" s="385">
        <f t="shared" si="1178"/>
        <v>2</v>
      </c>
      <c r="CU553" s="385">
        <f t="shared" si="1179"/>
        <v>2</v>
      </c>
      <c r="CV553" s="385">
        <f t="shared" si="1180"/>
        <v>2</v>
      </c>
      <c r="CW553" s="385">
        <f t="shared" si="1181"/>
        <v>4</v>
      </c>
      <c r="CX553" s="386">
        <f t="shared" si="1182"/>
        <v>5</v>
      </c>
      <c r="CY553" s="3"/>
      <c r="CZ553" s="586">
        <v>28</v>
      </c>
      <c r="DA553" s="582">
        <v>47</v>
      </c>
      <c r="DB553" s="391">
        <v>67</v>
      </c>
      <c r="DC553" s="576">
        <v>28</v>
      </c>
      <c r="DD553" s="389">
        <v>0</v>
      </c>
      <c r="DE553" s="390">
        <v>2</v>
      </c>
      <c r="DF553" s="390">
        <v>2</v>
      </c>
      <c r="DG553" s="390">
        <v>2</v>
      </c>
      <c r="DH553" s="390">
        <f t="shared" si="1199"/>
        <v>0</v>
      </c>
      <c r="DI553" s="390"/>
      <c r="DJ553" s="390"/>
      <c r="DK553" s="390"/>
      <c r="DL553" s="390"/>
      <c r="DM553" s="390"/>
      <c r="DN553" s="390"/>
      <c r="DO553" s="390"/>
      <c r="DP553" s="391">
        <f t="shared" si="1200"/>
        <v>6</v>
      </c>
      <c r="DQ553" s="376"/>
      <c r="DR553" s="376"/>
      <c r="DS553" s="385">
        <v>2</v>
      </c>
      <c r="DT553" s="385">
        <v>1</v>
      </c>
      <c r="DU553" s="385">
        <v>1116</v>
      </c>
      <c r="DV553" s="385" t="s">
        <v>2620</v>
      </c>
      <c r="DW553" s="385">
        <v>72</v>
      </c>
      <c r="DX553" s="385" t="s">
        <v>2716</v>
      </c>
      <c r="DY553" s="385">
        <v>0</v>
      </c>
      <c r="DZ553" s="14">
        <v>154804</v>
      </c>
      <c r="EA553" s="426"/>
      <c r="EB553" s="398">
        <v>18</v>
      </c>
      <c r="EC553" s="398" t="s">
        <v>1369</v>
      </c>
      <c r="ED553" s="398" t="s">
        <v>1370</v>
      </c>
      <c r="EF553" s="601">
        <f t="shared" si="1201"/>
        <v>110</v>
      </c>
      <c r="EG553" s="597">
        <f t="shared" si="1202"/>
        <v>3</v>
      </c>
      <c r="EI553" s="605">
        <f t="shared" si="1131"/>
        <v>11</v>
      </c>
    </row>
    <row r="554" spans="1:139" s="372" customFormat="1" ht="16.149999999999999" hidden="1" customHeight="1">
      <c r="A554" s="573" t="s">
        <v>1246</v>
      </c>
      <c r="B554" s="407" t="s">
        <v>991</v>
      </c>
      <c r="C554" s="530" t="s">
        <v>991</v>
      </c>
      <c r="D554" s="393" t="s">
        <v>51</v>
      </c>
      <c r="E554" s="393" t="s">
        <v>54</v>
      </c>
      <c r="F554" s="393" t="s">
        <v>992</v>
      </c>
      <c r="G554" s="395">
        <v>91</v>
      </c>
      <c r="H554" s="393" t="s">
        <v>86</v>
      </c>
      <c r="I554" s="393" t="s">
        <v>947</v>
      </c>
      <c r="J554" s="393" t="s">
        <v>131</v>
      </c>
      <c r="K554" s="393" t="s">
        <v>2146</v>
      </c>
      <c r="L554" s="393" t="s">
        <v>2130</v>
      </c>
      <c r="M554" s="396"/>
      <c r="N554" s="392">
        <v>44236</v>
      </c>
      <c r="O554" s="408">
        <v>3</v>
      </c>
      <c r="P554" s="14">
        <v>146535</v>
      </c>
      <c r="Q554" s="14">
        <v>146535</v>
      </c>
      <c r="R554" s="576">
        <v>9</v>
      </c>
      <c r="S554" s="391">
        <v>7</v>
      </c>
      <c r="T554" s="382">
        <v>4</v>
      </c>
      <c r="U554" s="382">
        <v>6</v>
      </c>
      <c r="V554" s="423">
        <v>0</v>
      </c>
      <c r="W554" s="1882">
        <v>0</v>
      </c>
      <c r="X554" s="382">
        <f t="shared" si="1204"/>
        <v>6</v>
      </c>
      <c r="Y554" s="423">
        <v>0</v>
      </c>
      <c r="Z554" s="1882">
        <v>1</v>
      </c>
      <c r="AA554" s="382">
        <f t="shared" si="1188"/>
        <v>5</v>
      </c>
      <c r="AB554" s="423">
        <v>0</v>
      </c>
      <c r="AC554" s="1882">
        <v>0</v>
      </c>
      <c r="AD554" s="569">
        <v>1.875</v>
      </c>
      <c r="AE554" s="569">
        <v>1.875</v>
      </c>
      <c r="AF554" s="382">
        <f t="shared" si="1146"/>
        <v>5</v>
      </c>
      <c r="AG554" s="382">
        <f t="shared" si="1147"/>
        <v>0</v>
      </c>
      <c r="AH554" s="382">
        <f t="shared" si="1148"/>
        <v>0</v>
      </c>
      <c r="AI554" s="382">
        <f t="shared" si="1149"/>
        <v>0</v>
      </c>
      <c r="AJ554" s="382">
        <f t="shared" si="1150"/>
        <v>7.875</v>
      </c>
      <c r="AK554" s="382">
        <f t="shared" si="1151"/>
        <v>9</v>
      </c>
      <c r="AL554" s="382">
        <f t="shared" si="1152"/>
        <v>1.75</v>
      </c>
      <c r="AM554" s="382">
        <f t="shared" si="1153"/>
        <v>4.625</v>
      </c>
      <c r="AN554" s="453">
        <f t="shared" si="1154"/>
        <v>5.625</v>
      </c>
      <c r="AO554" s="457">
        <f t="shared" si="1155"/>
        <v>0</v>
      </c>
      <c r="AP554" s="455">
        <f t="shared" si="1156"/>
        <v>0</v>
      </c>
      <c r="AQ554" s="383">
        <f t="shared" si="1157"/>
        <v>0</v>
      </c>
      <c r="AR554" s="383">
        <f t="shared" si="1158"/>
        <v>0</v>
      </c>
      <c r="AS554" s="383">
        <f t="shared" si="1159"/>
        <v>8</v>
      </c>
      <c r="AT554" s="383">
        <f t="shared" si="1160"/>
        <v>1</v>
      </c>
      <c r="AU554" s="383">
        <f t="shared" si="1161"/>
        <v>2</v>
      </c>
      <c r="AV554" s="383">
        <f t="shared" si="1162"/>
        <v>3</v>
      </c>
      <c r="AW554" s="383">
        <f t="shared" si="1163"/>
        <v>3</v>
      </c>
      <c r="AX554" s="383">
        <f t="shared" si="1189"/>
        <v>6</v>
      </c>
      <c r="AY554" s="383">
        <v>0</v>
      </c>
      <c r="AZ554" s="383">
        <f t="shared" si="1203"/>
        <v>0</v>
      </c>
      <c r="BA554" s="382">
        <f t="shared" si="1190"/>
        <v>5</v>
      </c>
      <c r="BB554" s="423">
        <v>0</v>
      </c>
      <c r="BC554" s="506">
        <f t="shared" si="1183"/>
        <v>0</v>
      </c>
      <c r="BD554" s="382">
        <f t="shared" si="1184"/>
        <v>1</v>
      </c>
      <c r="BE554" s="453">
        <f t="shared" si="1185"/>
        <v>0</v>
      </c>
      <c r="BF554" s="382">
        <f t="shared" si="1191"/>
        <v>0</v>
      </c>
      <c r="BG554" s="1882">
        <v>0</v>
      </c>
      <c r="BH554" s="1882">
        <v>0</v>
      </c>
      <c r="BI554" s="1882">
        <v>5</v>
      </c>
      <c r="BJ554" s="1882">
        <v>0</v>
      </c>
      <c r="BK554" s="1882">
        <v>0</v>
      </c>
      <c r="BL554" s="1882">
        <v>0</v>
      </c>
      <c r="BM554" s="1882">
        <v>0</v>
      </c>
      <c r="BN554" s="1882">
        <v>9</v>
      </c>
      <c r="BO554" s="1882">
        <v>0</v>
      </c>
      <c r="BP554" s="1882">
        <v>2</v>
      </c>
      <c r="BQ554" s="1882">
        <v>3</v>
      </c>
      <c r="BR554" s="1882">
        <v>3</v>
      </c>
      <c r="BS554" s="1882">
        <v>3</v>
      </c>
      <c r="BT554" s="13"/>
      <c r="BU554" s="384">
        <f t="shared" si="1192"/>
        <v>18</v>
      </c>
      <c r="BV554" s="385">
        <f t="shared" si="1193"/>
        <v>18</v>
      </c>
      <c r="BW554" s="386">
        <f t="shared" si="1194"/>
        <v>0</v>
      </c>
      <c r="BX554" s="3"/>
      <c r="BY554" s="387">
        <f t="shared" si="1186"/>
        <v>6</v>
      </c>
      <c r="BZ554" s="382">
        <f t="shared" si="1195"/>
        <v>6</v>
      </c>
      <c r="CA554" s="382">
        <f t="shared" si="1196"/>
        <v>5</v>
      </c>
      <c r="CB554" s="382">
        <f t="shared" si="1197"/>
        <v>5</v>
      </c>
      <c r="CC554" s="382">
        <f t="shared" si="1164"/>
        <v>5</v>
      </c>
      <c r="CD554" s="382">
        <f t="shared" si="1165"/>
        <v>5</v>
      </c>
      <c r="CE554" s="382">
        <f t="shared" si="1166"/>
        <v>0</v>
      </c>
      <c r="CF554" s="382">
        <f t="shared" si="1167"/>
        <v>0</v>
      </c>
      <c r="CG554" s="382">
        <f t="shared" si="1168"/>
        <v>0</v>
      </c>
      <c r="CH554" s="382">
        <f t="shared" si="1169"/>
        <v>8</v>
      </c>
      <c r="CI554" s="382">
        <f t="shared" si="1170"/>
        <v>9</v>
      </c>
      <c r="CJ554" s="382">
        <f t="shared" si="1171"/>
        <v>2</v>
      </c>
      <c r="CK554" s="388">
        <f t="shared" si="1172"/>
        <v>5</v>
      </c>
      <c r="CL554" s="3"/>
      <c r="CM554" s="384">
        <f t="shared" si="1187"/>
        <v>0</v>
      </c>
      <c r="CN554" s="385">
        <f t="shared" si="1198"/>
        <v>0</v>
      </c>
      <c r="CO554" s="385">
        <f t="shared" si="1205"/>
        <v>0</v>
      </c>
      <c r="CP554" s="385">
        <f t="shared" si="1174"/>
        <v>0</v>
      </c>
      <c r="CQ554" s="385">
        <f t="shared" si="1175"/>
        <v>0</v>
      </c>
      <c r="CR554" s="385">
        <f t="shared" si="1176"/>
        <v>0</v>
      </c>
      <c r="CS554" s="385">
        <f t="shared" si="1177"/>
        <v>0</v>
      </c>
      <c r="CT554" s="385">
        <f t="shared" si="1178"/>
        <v>0</v>
      </c>
      <c r="CU554" s="385">
        <f t="shared" si="1179"/>
        <v>8</v>
      </c>
      <c r="CV554" s="385">
        <f t="shared" si="1180"/>
        <v>1</v>
      </c>
      <c r="CW554" s="385">
        <f t="shared" si="1181"/>
        <v>2</v>
      </c>
      <c r="CX554" s="386">
        <f t="shared" si="1182"/>
        <v>3</v>
      </c>
      <c r="CY554" s="3"/>
      <c r="CZ554" s="586">
        <v>93</v>
      </c>
      <c r="DA554" s="582">
        <v>197</v>
      </c>
      <c r="DB554" s="391">
        <v>109</v>
      </c>
      <c r="DC554" s="576">
        <v>9</v>
      </c>
      <c r="DD554" s="389">
        <v>1</v>
      </c>
      <c r="DE554" s="390">
        <v>0</v>
      </c>
      <c r="DF554" s="390">
        <v>1</v>
      </c>
      <c r="DG554" s="390">
        <v>1</v>
      </c>
      <c r="DH554" s="390">
        <f t="shared" si="1199"/>
        <v>4</v>
      </c>
      <c r="DI554" s="390"/>
      <c r="DJ554" s="390"/>
      <c r="DK554" s="390"/>
      <c r="DL554" s="390"/>
      <c r="DM554" s="390"/>
      <c r="DN554" s="390"/>
      <c r="DO554" s="390"/>
      <c r="DP554" s="391">
        <f t="shared" si="1200"/>
        <v>7</v>
      </c>
      <c r="DQ554" s="376"/>
      <c r="DR554" s="376"/>
      <c r="DS554" s="385">
        <v>1</v>
      </c>
      <c r="DT554" s="385">
        <v>2</v>
      </c>
      <c r="DU554" s="385">
        <v>1511</v>
      </c>
      <c r="DV554" s="385" t="s">
        <v>2620</v>
      </c>
      <c r="DW554" s="385">
        <v>71</v>
      </c>
      <c r="DX554" s="385" t="s">
        <v>2715</v>
      </c>
      <c r="DY554" s="385">
        <v>0</v>
      </c>
      <c r="DZ554" s="14">
        <v>146535</v>
      </c>
      <c r="EA554" s="426"/>
      <c r="EB554" s="398">
        <v>18</v>
      </c>
      <c r="EC554" s="398" t="s">
        <v>1369</v>
      </c>
      <c r="ED554" s="398" t="s">
        <v>1370</v>
      </c>
      <c r="EF554" s="601" t="str">
        <f t="shared" si="1201"/>
        <v>ok</v>
      </c>
      <c r="EG554" s="597">
        <f t="shared" si="1202"/>
        <v>0</v>
      </c>
      <c r="EI554" s="605">
        <f t="shared" ref="EI554:EI617" si="1206">T554+U554+V554+Y554+AB554+BB554</f>
        <v>10</v>
      </c>
    </row>
    <row r="555" spans="1:139" s="372" customFormat="1" ht="16.149999999999999" hidden="1" customHeight="1">
      <c r="A555" s="573" t="s">
        <v>1246</v>
      </c>
      <c r="B555" s="407" t="s">
        <v>1716</v>
      </c>
      <c r="C555" s="407" t="s">
        <v>1716</v>
      </c>
      <c r="D555" s="393" t="s">
        <v>51</v>
      </c>
      <c r="E555" s="393" t="s">
        <v>1719</v>
      </c>
      <c r="F555" s="393" t="s">
        <v>664</v>
      </c>
      <c r="G555" s="393">
        <v>95</v>
      </c>
      <c r="H555" s="393" t="s">
        <v>1718</v>
      </c>
      <c r="I555" s="393" t="s">
        <v>1717</v>
      </c>
      <c r="J555" s="393" t="s">
        <v>1363</v>
      </c>
      <c r="K555" s="393">
        <v>0</v>
      </c>
      <c r="L555" s="393" t="s">
        <v>2130</v>
      </c>
      <c r="M555" s="396"/>
      <c r="N555" s="392">
        <v>45100</v>
      </c>
      <c r="O555" s="408">
        <v>3</v>
      </c>
      <c r="P555" s="14">
        <v>150016</v>
      </c>
      <c r="Q555" s="14">
        <v>150016</v>
      </c>
      <c r="R555" s="576">
        <v>170</v>
      </c>
      <c r="S555" s="391">
        <v>53</v>
      </c>
      <c r="T555" s="382">
        <v>10</v>
      </c>
      <c r="U555" s="382">
        <v>81</v>
      </c>
      <c r="V555" s="423">
        <v>0</v>
      </c>
      <c r="W555" s="1882">
        <v>12</v>
      </c>
      <c r="X555" s="382">
        <f t="shared" si="1204"/>
        <v>69</v>
      </c>
      <c r="Y555" s="423">
        <v>0</v>
      </c>
      <c r="Z555" s="1882">
        <v>12</v>
      </c>
      <c r="AA555" s="382">
        <f t="shared" si="1188"/>
        <v>57</v>
      </c>
      <c r="AB555" s="423">
        <v>0</v>
      </c>
      <c r="AC555" s="1882">
        <v>10</v>
      </c>
      <c r="AD555" s="569">
        <v>1.875</v>
      </c>
      <c r="AE555" s="569">
        <v>1.875</v>
      </c>
      <c r="AF555" s="382">
        <f t="shared" si="1146"/>
        <v>23</v>
      </c>
      <c r="AG555" s="382">
        <f t="shared" si="1147"/>
        <v>6.125</v>
      </c>
      <c r="AH555" s="382">
        <f t="shared" si="1148"/>
        <v>14.875</v>
      </c>
      <c r="AI555" s="382">
        <f t="shared" si="1149"/>
        <v>18.625</v>
      </c>
      <c r="AJ555" s="382">
        <f t="shared" si="1150"/>
        <v>30.25</v>
      </c>
      <c r="AK555" s="382">
        <f t="shared" si="1151"/>
        <v>32.5</v>
      </c>
      <c r="AL555" s="382">
        <f t="shared" si="1152"/>
        <v>32.125</v>
      </c>
      <c r="AM555" s="382">
        <f t="shared" si="1153"/>
        <v>44</v>
      </c>
      <c r="AN555" s="453">
        <f t="shared" si="1154"/>
        <v>46.75</v>
      </c>
      <c r="AO555" s="457">
        <f t="shared" si="1155"/>
        <v>0</v>
      </c>
      <c r="AP555" s="455">
        <f t="shared" si="1156"/>
        <v>6</v>
      </c>
      <c r="AQ555" s="383">
        <f t="shared" si="1157"/>
        <v>9</v>
      </c>
      <c r="AR555" s="383">
        <f t="shared" si="1158"/>
        <v>11</v>
      </c>
      <c r="AS555" s="383">
        <f t="shared" si="1159"/>
        <v>20</v>
      </c>
      <c r="AT555" s="383">
        <f t="shared" si="1160"/>
        <v>14</v>
      </c>
      <c r="AU555" s="383">
        <f t="shared" si="1161"/>
        <v>21</v>
      </c>
      <c r="AV555" s="383">
        <f t="shared" si="1162"/>
        <v>24</v>
      </c>
      <c r="AW555" s="383">
        <f t="shared" si="1163"/>
        <v>26</v>
      </c>
      <c r="AX555" s="383">
        <f t="shared" si="1189"/>
        <v>81</v>
      </c>
      <c r="AY555" s="383">
        <v>0</v>
      </c>
      <c r="AZ555" s="383">
        <f t="shared" si="1203"/>
        <v>0</v>
      </c>
      <c r="BA555" s="382">
        <f t="shared" si="1190"/>
        <v>47</v>
      </c>
      <c r="BB555" s="423">
        <v>0</v>
      </c>
      <c r="BC555" s="506">
        <f t="shared" si="1183"/>
        <v>12</v>
      </c>
      <c r="BD555" s="382">
        <f t="shared" si="1184"/>
        <v>12</v>
      </c>
      <c r="BE555" s="453">
        <f t="shared" si="1185"/>
        <v>10</v>
      </c>
      <c r="BF555" s="382">
        <f t="shared" si="1191"/>
        <v>0</v>
      </c>
      <c r="BG555" s="1882">
        <v>12</v>
      </c>
      <c r="BH555" s="1882">
        <v>12</v>
      </c>
      <c r="BI555" s="1882">
        <v>23</v>
      </c>
      <c r="BJ555" s="1882">
        <v>0</v>
      </c>
      <c r="BK555" s="1882">
        <v>7</v>
      </c>
      <c r="BL555" s="1882">
        <v>9</v>
      </c>
      <c r="BM555" s="1882">
        <v>11</v>
      </c>
      <c r="BN555" s="1882">
        <v>22</v>
      </c>
      <c r="BO555" s="1882">
        <v>12</v>
      </c>
      <c r="BP555" s="1882">
        <v>23</v>
      </c>
      <c r="BQ555" s="1882">
        <v>24</v>
      </c>
      <c r="BR555" s="1882">
        <v>26</v>
      </c>
      <c r="BS555" s="1882">
        <v>28</v>
      </c>
      <c r="BT555" s="13"/>
      <c r="BU555" s="384">
        <f t="shared" si="1192"/>
        <v>7.1470588235294121</v>
      </c>
      <c r="BV555" s="385">
        <f t="shared" si="1193"/>
        <v>6.0882352941176467</v>
      </c>
      <c r="BW555" s="386">
        <f t="shared" si="1194"/>
        <v>5.0294117647058822</v>
      </c>
      <c r="BX555" s="3"/>
      <c r="BY555" s="387">
        <f t="shared" si="1186"/>
        <v>81</v>
      </c>
      <c r="BZ555" s="382">
        <f t="shared" si="1195"/>
        <v>69</v>
      </c>
      <c r="CA555" s="382">
        <f t="shared" si="1196"/>
        <v>57</v>
      </c>
      <c r="CB555" s="382">
        <f t="shared" si="1197"/>
        <v>47</v>
      </c>
      <c r="CC555" s="382">
        <f t="shared" si="1164"/>
        <v>35</v>
      </c>
      <c r="CD555" s="382">
        <f t="shared" si="1165"/>
        <v>23</v>
      </c>
      <c r="CE555" s="382">
        <f t="shared" si="1166"/>
        <v>6</v>
      </c>
      <c r="CF555" s="382">
        <f t="shared" si="1167"/>
        <v>15</v>
      </c>
      <c r="CG555" s="382">
        <f t="shared" si="1168"/>
        <v>19</v>
      </c>
      <c r="CH555" s="382">
        <f t="shared" si="1169"/>
        <v>30</v>
      </c>
      <c r="CI555" s="382">
        <f t="shared" si="1170"/>
        <v>33</v>
      </c>
      <c r="CJ555" s="382">
        <f t="shared" si="1171"/>
        <v>32</v>
      </c>
      <c r="CK555" s="388">
        <f t="shared" si="1172"/>
        <v>44</v>
      </c>
      <c r="CL555" s="3"/>
      <c r="CM555" s="384">
        <f t="shared" si="1187"/>
        <v>0</v>
      </c>
      <c r="CN555" s="385">
        <f t="shared" si="1198"/>
        <v>0</v>
      </c>
      <c r="CO555" s="385">
        <f t="shared" si="1205"/>
        <v>0</v>
      </c>
      <c r="CP555" s="385">
        <f t="shared" si="1174"/>
        <v>0</v>
      </c>
      <c r="CQ555" s="385">
        <f t="shared" si="1175"/>
        <v>0</v>
      </c>
      <c r="CR555" s="385">
        <f t="shared" si="1176"/>
        <v>6</v>
      </c>
      <c r="CS555" s="385">
        <f t="shared" si="1177"/>
        <v>9</v>
      </c>
      <c r="CT555" s="385">
        <f t="shared" si="1178"/>
        <v>11</v>
      </c>
      <c r="CU555" s="385">
        <f t="shared" si="1179"/>
        <v>20</v>
      </c>
      <c r="CV555" s="385">
        <f t="shared" si="1180"/>
        <v>14</v>
      </c>
      <c r="CW555" s="385">
        <f t="shared" si="1181"/>
        <v>21</v>
      </c>
      <c r="CX555" s="386">
        <f t="shared" si="1182"/>
        <v>24</v>
      </c>
      <c r="CY555" s="3"/>
      <c r="CZ555" s="586"/>
      <c r="DA555" s="582"/>
      <c r="DB555" s="391">
        <v>72</v>
      </c>
      <c r="DC555" s="576">
        <v>170</v>
      </c>
      <c r="DD555" s="389">
        <v>10</v>
      </c>
      <c r="DE555" s="390">
        <v>9</v>
      </c>
      <c r="DF555" s="390">
        <v>6</v>
      </c>
      <c r="DG555" s="390">
        <v>18</v>
      </c>
      <c r="DH555" s="390">
        <f t="shared" si="1199"/>
        <v>10</v>
      </c>
      <c r="DI555" s="390"/>
      <c r="DJ555" s="390"/>
      <c r="DK555" s="390"/>
      <c r="DL555" s="390"/>
      <c r="DM555" s="390"/>
      <c r="DN555" s="390"/>
      <c r="DO555" s="390"/>
      <c r="DP555" s="391">
        <f t="shared" si="1200"/>
        <v>53</v>
      </c>
      <c r="DQ555" s="376"/>
      <c r="DR555" s="376"/>
      <c r="DS555" s="385">
        <v>2</v>
      </c>
      <c r="DT555" s="385">
        <v>2</v>
      </c>
      <c r="DU555" s="385">
        <v>1463</v>
      </c>
      <c r="DV555" s="385" t="s">
        <v>2620</v>
      </c>
      <c r="DW555" s="385">
        <v>72</v>
      </c>
      <c r="DX555" s="385" t="s">
        <v>2716</v>
      </c>
      <c r="DY555" s="385">
        <v>0</v>
      </c>
      <c r="DZ555" s="14">
        <v>150016</v>
      </c>
      <c r="EA555" s="426"/>
      <c r="EB555" s="398">
        <v>18</v>
      </c>
      <c r="EC555" s="398" t="s">
        <v>1722</v>
      </c>
      <c r="ED555" s="398" t="s">
        <v>1723</v>
      </c>
      <c r="EF555" s="601">
        <f t="shared" si="1201"/>
        <v>202.5</v>
      </c>
      <c r="EG555" s="597">
        <f t="shared" si="1202"/>
        <v>12</v>
      </c>
      <c r="EI555" s="605">
        <f t="shared" si="1206"/>
        <v>91</v>
      </c>
    </row>
    <row r="556" spans="1:139" s="372" customFormat="1" ht="16.149999999999999" hidden="1" customHeight="1">
      <c r="A556" s="573" t="s">
        <v>45</v>
      </c>
      <c r="B556" s="407" t="s">
        <v>997</v>
      </c>
      <c r="C556" s="530" t="s">
        <v>997</v>
      </c>
      <c r="D556" s="393" t="s">
        <v>46</v>
      </c>
      <c r="E556" s="393" t="s">
        <v>994</v>
      </c>
      <c r="F556" s="393" t="s">
        <v>974</v>
      </c>
      <c r="G556" s="395">
        <v>95</v>
      </c>
      <c r="H556" s="393" t="s">
        <v>53</v>
      </c>
      <c r="I556" s="393" t="s">
        <v>960</v>
      </c>
      <c r="J556" s="393" t="s">
        <v>131</v>
      </c>
      <c r="K556" s="393" t="s">
        <v>2147</v>
      </c>
      <c r="L556" s="393" t="s">
        <v>2130</v>
      </c>
      <c r="M556" s="396"/>
      <c r="N556" s="392">
        <v>43353</v>
      </c>
      <c r="O556" s="408">
        <v>3</v>
      </c>
      <c r="P556" s="14">
        <v>176045</v>
      </c>
      <c r="Q556" s="14">
        <v>176045</v>
      </c>
      <c r="R556" s="576">
        <v>53</v>
      </c>
      <c r="S556" s="391">
        <v>42</v>
      </c>
      <c r="T556" s="382">
        <v>0</v>
      </c>
      <c r="U556" s="382">
        <v>0</v>
      </c>
      <c r="V556" s="423">
        <v>0</v>
      </c>
      <c r="W556" s="1882">
        <v>0</v>
      </c>
      <c r="X556" s="382">
        <f t="shared" si="1204"/>
        <v>0</v>
      </c>
      <c r="Y556" s="423">
        <v>0</v>
      </c>
      <c r="Z556" s="1882">
        <v>0</v>
      </c>
      <c r="AA556" s="382">
        <f t="shared" si="1188"/>
        <v>0</v>
      </c>
      <c r="AB556" s="423">
        <v>8</v>
      </c>
      <c r="AC556" s="1882">
        <v>8</v>
      </c>
      <c r="AD556" s="569">
        <v>1.875</v>
      </c>
      <c r="AE556" s="569">
        <v>1.875</v>
      </c>
      <c r="AF556" s="382">
        <f t="shared" si="1146"/>
        <v>0</v>
      </c>
      <c r="AG556" s="382">
        <f t="shared" si="1147"/>
        <v>3.5</v>
      </c>
      <c r="AH556" s="382">
        <f t="shared" si="1148"/>
        <v>8.375</v>
      </c>
      <c r="AI556" s="382">
        <f t="shared" si="1149"/>
        <v>10.25</v>
      </c>
      <c r="AJ556" s="382">
        <f t="shared" si="1150"/>
        <v>10.375</v>
      </c>
      <c r="AK556" s="382">
        <f t="shared" si="1151"/>
        <v>11.125</v>
      </c>
      <c r="AL556" s="382">
        <f t="shared" si="1152"/>
        <v>7</v>
      </c>
      <c r="AM556" s="382">
        <f t="shared" si="1153"/>
        <v>10.5</v>
      </c>
      <c r="AN556" s="453">
        <f t="shared" si="1154"/>
        <v>23.375</v>
      </c>
      <c r="AO556" s="457">
        <f t="shared" si="1155"/>
        <v>0</v>
      </c>
      <c r="AP556" s="455">
        <f t="shared" si="1156"/>
        <v>4</v>
      </c>
      <c r="AQ556" s="383">
        <f t="shared" si="1157"/>
        <v>4</v>
      </c>
      <c r="AR556" s="383">
        <f t="shared" si="1158"/>
        <v>6</v>
      </c>
      <c r="AS556" s="383">
        <f t="shared" si="1159"/>
        <v>5</v>
      </c>
      <c r="AT556" s="383">
        <f t="shared" si="1160"/>
        <v>7</v>
      </c>
      <c r="AU556" s="383">
        <f t="shared" si="1161"/>
        <v>1</v>
      </c>
      <c r="AV556" s="383">
        <f t="shared" si="1162"/>
        <v>11</v>
      </c>
      <c r="AW556" s="383">
        <f t="shared" si="1163"/>
        <v>12</v>
      </c>
      <c r="AX556" s="383">
        <f t="shared" si="1189"/>
        <v>8</v>
      </c>
      <c r="AY556" s="383">
        <v>0</v>
      </c>
      <c r="AZ556" s="383">
        <f t="shared" si="1203"/>
        <v>0</v>
      </c>
      <c r="BA556" s="382">
        <f t="shared" si="1190"/>
        <v>0</v>
      </c>
      <c r="BB556" s="423">
        <v>0</v>
      </c>
      <c r="BC556" s="506">
        <f t="shared" si="1183"/>
        <v>0</v>
      </c>
      <c r="BD556" s="382">
        <f t="shared" si="1184"/>
        <v>0</v>
      </c>
      <c r="BE556" s="453">
        <f t="shared" si="1185"/>
        <v>8</v>
      </c>
      <c r="BF556" s="382">
        <f t="shared" si="1191"/>
        <v>-8</v>
      </c>
      <c r="BG556" s="1882">
        <v>0</v>
      </c>
      <c r="BH556" s="1882">
        <v>0</v>
      </c>
      <c r="BI556" s="1882">
        <v>0</v>
      </c>
      <c r="BJ556" s="1882">
        <v>0</v>
      </c>
      <c r="BK556" s="1882">
        <v>4</v>
      </c>
      <c r="BL556" s="1882">
        <v>5</v>
      </c>
      <c r="BM556" s="1882">
        <v>6</v>
      </c>
      <c r="BN556" s="1882">
        <v>5</v>
      </c>
      <c r="BO556" s="1882">
        <v>7</v>
      </c>
      <c r="BP556" s="1882">
        <v>0</v>
      </c>
      <c r="BQ556" s="1882">
        <v>12</v>
      </c>
      <c r="BR556" s="1882">
        <v>13</v>
      </c>
      <c r="BS556" s="1882">
        <v>14</v>
      </c>
      <c r="BT556" s="13"/>
      <c r="BU556" s="384">
        <f t="shared" si="1192"/>
        <v>0</v>
      </c>
      <c r="BV556" s="385">
        <f t="shared" si="1193"/>
        <v>0</v>
      </c>
      <c r="BW556" s="386">
        <f t="shared" si="1194"/>
        <v>0</v>
      </c>
      <c r="BX556" s="3"/>
      <c r="BY556" s="387">
        <f t="shared" si="1186"/>
        <v>0</v>
      </c>
      <c r="BZ556" s="382">
        <f t="shared" si="1195"/>
        <v>0</v>
      </c>
      <c r="CA556" s="382">
        <f t="shared" si="1196"/>
        <v>0</v>
      </c>
      <c r="CB556" s="382">
        <f t="shared" si="1197"/>
        <v>0</v>
      </c>
      <c r="CC556" s="382">
        <f t="shared" si="1164"/>
        <v>0</v>
      </c>
      <c r="CD556" s="382">
        <f t="shared" si="1165"/>
        <v>0</v>
      </c>
      <c r="CE556" s="382">
        <f t="shared" si="1166"/>
        <v>4</v>
      </c>
      <c r="CF556" s="382">
        <f t="shared" si="1167"/>
        <v>8</v>
      </c>
      <c r="CG556" s="382">
        <f t="shared" si="1168"/>
        <v>10</v>
      </c>
      <c r="CH556" s="382">
        <f t="shared" si="1169"/>
        <v>10</v>
      </c>
      <c r="CI556" s="382">
        <f t="shared" si="1170"/>
        <v>11</v>
      </c>
      <c r="CJ556" s="382">
        <f t="shared" si="1171"/>
        <v>7</v>
      </c>
      <c r="CK556" s="388">
        <f t="shared" si="1172"/>
        <v>11</v>
      </c>
      <c r="CL556" s="3"/>
      <c r="CM556" s="384">
        <f t="shared" si="1187"/>
        <v>0</v>
      </c>
      <c r="CN556" s="385">
        <f t="shared" si="1198"/>
        <v>0</v>
      </c>
      <c r="CO556" s="385">
        <f t="shared" si="1205"/>
        <v>8</v>
      </c>
      <c r="CP556" s="385">
        <f t="shared" si="1174"/>
        <v>0</v>
      </c>
      <c r="CQ556" s="385">
        <f t="shared" si="1175"/>
        <v>0</v>
      </c>
      <c r="CR556" s="385">
        <f t="shared" si="1176"/>
        <v>4</v>
      </c>
      <c r="CS556" s="385">
        <f t="shared" si="1177"/>
        <v>4</v>
      </c>
      <c r="CT556" s="385">
        <f t="shared" si="1178"/>
        <v>6</v>
      </c>
      <c r="CU556" s="385">
        <f t="shared" si="1179"/>
        <v>5</v>
      </c>
      <c r="CV556" s="385">
        <f t="shared" si="1180"/>
        <v>7</v>
      </c>
      <c r="CW556" s="385">
        <f t="shared" si="1181"/>
        <v>1</v>
      </c>
      <c r="CX556" s="386">
        <f t="shared" si="1182"/>
        <v>11</v>
      </c>
      <c r="CY556" s="3"/>
      <c r="CZ556" s="586">
        <v>110</v>
      </c>
      <c r="DA556" s="582">
        <v>143</v>
      </c>
      <c r="DB556" s="391">
        <v>173</v>
      </c>
      <c r="DC556" s="576">
        <v>53</v>
      </c>
      <c r="DD556" s="389">
        <v>0</v>
      </c>
      <c r="DE556" s="390">
        <v>0</v>
      </c>
      <c r="DF556" s="390">
        <v>42</v>
      </c>
      <c r="DG556" s="390">
        <v>0</v>
      </c>
      <c r="DH556" s="390">
        <f t="shared" si="1199"/>
        <v>0</v>
      </c>
      <c r="DI556" s="390"/>
      <c r="DJ556" s="390"/>
      <c r="DK556" s="390"/>
      <c r="DL556" s="390"/>
      <c r="DM556" s="390"/>
      <c r="DN556" s="390"/>
      <c r="DO556" s="390"/>
      <c r="DP556" s="391">
        <f t="shared" si="1200"/>
        <v>42</v>
      </c>
      <c r="DQ556" s="376"/>
      <c r="DR556" s="376"/>
      <c r="DS556" s="385">
        <v>2</v>
      </c>
      <c r="DT556" s="385">
        <v>1</v>
      </c>
      <c r="DU556" s="385">
        <v>1116</v>
      </c>
      <c r="DV556" s="385" t="s">
        <v>2620</v>
      </c>
      <c r="DW556" s="385">
        <v>72</v>
      </c>
      <c r="DX556" s="385" t="s">
        <v>2716</v>
      </c>
      <c r="DY556" s="385">
        <v>0</v>
      </c>
      <c r="DZ556" s="14">
        <v>176045</v>
      </c>
      <c r="EA556" s="426"/>
      <c r="EB556" s="398">
        <v>18</v>
      </c>
      <c r="EC556" s="398" t="s">
        <v>1371</v>
      </c>
      <c r="ED556" s="398" t="s">
        <v>1370</v>
      </c>
      <c r="EF556" s="601" t="str">
        <f t="shared" si="1201"/>
        <v>ok</v>
      </c>
      <c r="EG556" s="597">
        <f t="shared" si="1202"/>
        <v>0</v>
      </c>
      <c r="EI556" s="605">
        <f t="shared" si="1206"/>
        <v>8</v>
      </c>
    </row>
    <row r="557" spans="1:139" s="372" customFormat="1" ht="16.149999999999999" hidden="1" customHeight="1">
      <c r="A557" s="573" t="s">
        <v>1246</v>
      </c>
      <c r="B557" s="407" t="s">
        <v>999</v>
      </c>
      <c r="C557" s="530" t="s">
        <v>999</v>
      </c>
      <c r="D557" s="393" t="s">
        <v>51</v>
      </c>
      <c r="E557" s="393" t="s">
        <v>476</v>
      </c>
      <c r="F557" s="393" t="s">
        <v>1000</v>
      </c>
      <c r="G557" s="395">
        <v>94</v>
      </c>
      <c r="H557" s="393" t="s">
        <v>53</v>
      </c>
      <c r="I557" s="393" t="s">
        <v>947</v>
      </c>
      <c r="J557" s="393" t="s">
        <v>131</v>
      </c>
      <c r="K557" s="393" t="s">
        <v>2146</v>
      </c>
      <c r="L557" s="393" t="s">
        <v>2130</v>
      </c>
      <c r="M557" s="396"/>
      <c r="N557" s="392">
        <v>44134</v>
      </c>
      <c r="O557" s="408">
        <v>3</v>
      </c>
      <c r="P557" s="14">
        <v>129907</v>
      </c>
      <c r="Q557" s="14">
        <v>129907</v>
      </c>
      <c r="R557" s="576">
        <v>0</v>
      </c>
      <c r="S557" s="391">
        <v>4</v>
      </c>
      <c r="T557" s="382">
        <v>0</v>
      </c>
      <c r="U557" s="382">
        <v>12</v>
      </c>
      <c r="V557" s="423">
        <v>0</v>
      </c>
      <c r="W557" s="1882">
        <v>2</v>
      </c>
      <c r="X557" s="382">
        <f t="shared" si="1204"/>
        <v>10</v>
      </c>
      <c r="Y557" s="423">
        <v>0</v>
      </c>
      <c r="Z557" s="1882">
        <v>0</v>
      </c>
      <c r="AA557" s="382">
        <f t="shared" si="1188"/>
        <v>10</v>
      </c>
      <c r="AB557" s="423">
        <v>0</v>
      </c>
      <c r="AC557" s="1882">
        <v>0</v>
      </c>
      <c r="AD557" s="569">
        <v>1.875</v>
      </c>
      <c r="AE557" s="569">
        <v>1.875</v>
      </c>
      <c r="AF557" s="382">
        <f t="shared" si="1146"/>
        <v>9</v>
      </c>
      <c r="AG557" s="382">
        <f t="shared" si="1147"/>
        <v>0.875</v>
      </c>
      <c r="AH557" s="382">
        <f t="shared" si="1148"/>
        <v>1.875</v>
      </c>
      <c r="AI557" s="382">
        <f t="shared" si="1149"/>
        <v>1.875</v>
      </c>
      <c r="AJ557" s="382">
        <f t="shared" si="1150"/>
        <v>8.875</v>
      </c>
      <c r="AK557" s="382">
        <f t="shared" si="1151"/>
        <v>9.875</v>
      </c>
      <c r="AL557" s="382">
        <f t="shared" si="1152"/>
        <v>1</v>
      </c>
      <c r="AM557" s="382">
        <f t="shared" si="1153"/>
        <v>1.75</v>
      </c>
      <c r="AN557" s="453">
        <f t="shared" si="1154"/>
        <v>3.75</v>
      </c>
      <c r="AO557" s="457">
        <f t="shared" si="1155"/>
        <v>0</v>
      </c>
      <c r="AP557" s="455">
        <f t="shared" si="1156"/>
        <v>1</v>
      </c>
      <c r="AQ557" s="383">
        <f t="shared" si="1157"/>
        <v>1</v>
      </c>
      <c r="AR557" s="383">
        <f t="shared" si="1158"/>
        <v>1</v>
      </c>
      <c r="AS557" s="383">
        <f t="shared" si="1159"/>
        <v>8</v>
      </c>
      <c r="AT557" s="383">
        <f t="shared" si="1160"/>
        <v>2</v>
      </c>
      <c r="AU557" s="383">
        <f t="shared" si="1161"/>
        <v>0</v>
      </c>
      <c r="AV557" s="383">
        <f t="shared" si="1162"/>
        <v>2</v>
      </c>
      <c r="AW557" s="383">
        <f t="shared" si="1163"/>
        <v>2</v>
      </c>
      <c r="AX557" s="383">
        <f t="shared" si="1189"/>
        <v>12</v>
      </c>
      <c r="AY557" s="383">
        <v>0</v>
      </c>
      <c r="AZ557" s="383">
        <f t="shared" si="1203"/>
        <v>0</v>
      </c>
      <c r="BA557" s="382">
        <f t="shared" si="1190"/>
        <v>10</v>
      </c>
      <c r="BB557" s="423">
        <v>0</v>
      </c>
      <c r="BC557" s="506">
        <f t="shared" si="1183"/>
        <v>2</v>
      </c>
      <c r="BD557" s="382">
        <f t="shared" si="1184"/>
        <v>0</v>
      </c>
      <c r="BE557" s="453">
        <f t="shared" si="1185"/>
        <v>0</v>
      </c>
      <c r="BF557" s="382">
        <f t="shared" si="1191"/>
        <v>0</v>
      </c>
      <c r="BG557" s="1882">
        <v>0</v>
      </c>
      <c r="BH557" s="1882">
        <v>1</v>
      </c>
      <c r="BI557" s="1882">
        <v>9</v>
      </c>
      <c r="BJ557" s="1882">
        <v>0</v>
      </c>
      <c r="BK557" s="1882">
        <v>1</v>
      </c>
      <c r="BL557" s="1882">
        <v>1</v>
      </c>
      <c r="BM557" s="1882">
        <v>1</v>
      </c>
      <c r="BN557" s="1882">
        <v>9</v>
      </c>
      <c r="BO557" s="1882">
        <v>1</v>
      </c>
      <c r="BP557" s="1882">
        <v>0</v>
      </c>
      <c r="BQ557" s="1882">
        <v>2</v>
      </c>
      <c r="BR557" s="1882">
        <v>2</v>
      </c>
      <c r="BS557" s="1882">
        <v>2</v>
      </c>
      <c r="BT557" s="13"/>
      <c r="BU557" s="384">
        <f t="shared" si="1192"/>
        <v>18</v>
      </c>
      <c r="BV557" s="385">
        <f t="shared" si="1193"/>
        <v>0</v>
      </c>
      <c r="BW557" s="386">
        <f t="shared" si="1194"/>
        <v>30</v>
      </c>
      <c r="BX557" s="3"/>
      <c r="BY557" s="387">
        <f t="shared" si="1186"/>
        <v>12</v>
      </c>
      <c r="BZ557" s="382">
        <f t="shared" si="1195"/>
        <v>10</v>
      </c>
      <c r="CA557" s="382">
        <f t="shared" si="1196"/>
        <v>10</v>
      </c>
      <c r="CB557" s="382">
        <f t="shared" si="1197"/>
        <v>10</v>
      </c>
      <c r="CC557" s="382">
        <f t="shared" si="1164"/>
        <v>10</v>
      </c>
      <c r="CD557" s="382">
        <f t="shared" si="1165"/>
        <v>9</v>
      </c>
      <c r="CE557" s="382">
        <f t="shared" si="1166"/>
        <v>1</v>
      </c>
      <c r="CF557" s="382">
        <f t="shared" si="1167"/>
        <v>2</v>
      </c>
      <c r="CG557" s="382">
        <f t="shared" si="1168"/>
        <v>2</v>
      </c>
      <c r="CH557" s="382">
        <f t="shared" si="1169"/>
        <v>9</v>
      </c>
      <c r="CI557" s="382">
        <f t="shared" si="1170"/>
        <v>10</v>
      </c>
      <c r="CJ557" s="382">
        <f t="shared" si="1171"/>
        <v>1</v>
      </c>
      <c r="CK557" s="388">
        <f t="shared" si="1172"/>
        <v>2</v>
      </c>
      <c r="CL557" s="3"/>
      <c r="CM557" s="384">
        <f t="shared" si="1187"/>
        <v>0</v>
      </c>
      <c r="CN557" s="385">
        <f t="shared" si="1198"/>
        <v>0</v>
      </c>
      <c r="CO557" s="385">
        <f t="shared" si="1205"/>
        <v>0</v>
      </c>
      <c r="CP557" s="385">
        <f t="shared" si="1174"/>
        <v>0</v>
      </c>
      <c r="CQ557" s="385">
        <f t="shared" si="1175"/>
        <v>0</v>
      </c>
      <c r="CR557" s="385">
        <f t="shared" si="1176"/>
        <v>1</v>
      </c>
      <c r="CS557" s="385">
        <f t="shared" si="1177"/>
        <v>1</v>
      </c>
      <c r="CT557" s="385">
        <f t="shared" si="1178"/>
        <v>1</v>
      </c>
      <c r="CU557" s="385">
        <f t="shared" si="1179"/>
        <v>8</v>
      </c>
      <c r="CV557" s="385">
        <f t="shared" si="1180"/>
        <v>2</v>
      </c>
      <c r="CW557" s="385">
        <f t="shared" si="1181"/>
        <v>0</v>
      </c>
      <c r="CX557" s="386">
        <f t="shared" si="1182"/>
        <v>2</v>
      </c>
      <c r="CY557" s="3"/>
      <c r="CZ557" s="586">
        <v>19</v>
      </c>
      <c r="DA557" s="582">
        <v>5</v>
      </c>
      <c r="DB557" s="391">
        <v>72</v>
      </c>
      <c r="DC557" s="576">
        <v>0</v>
      </c>
      <c r="DD557" s="389">
        <v>0</v>
      </c>
      <c r="DE557" s="390">
        <v>0</v>
      </c>
      <c r="DF557" s="390">
        <v>4</v>
      </c>
      <c r="DG557" s="390">
        <v>0</v>
      </c>
      <c r="DH557" s="390">
        <f t="shared" si="1199"/>
        <v>0</v>
      </c>
      <c r="DI557" s="390"/>
      <c r="DJ557" s="390"/>
      <c r="DK557" s="390"/>
      <c r="DL557" s="390"/>
      <c r="DM557" s="390"/>
      <c r="DN557" s="390"/>
      <c r="DO557" s="390"/>
      <c r="DP557" s="391">
        <f t="shared" si="1200"/>
        <v>4</v>
      </c>
      <c r="DQ557" s="376"/>
      <c r="DR557" s="376"/>
      <c r="DS557" s="385">
        <v>2</v>
      </c>
      <c r="DT557" s="385">
        <v>1</v>
      </c>
      <c r="DU557" s="385">
        <v>1205</v>
      </c>
      <c r="DV557" s="385" t="s">
        <v>2620</v>
      </c>
      <c r="DW557" s="385">
        <v>71</v>
      </c>
      <c r="DX557" s="385" t="s">
        <v>2715</v>
      </c>
      <c r="DY557" s="385">
        <v>0</v>
      </c>
      <c r="DZ557" s="14">
        <v>129907</v>
      </c>
      <c r="EA557" s="426"/>
      <c r="EB557" s="398">
        <v>17</v>
      </c>
      <c r="EC557" s="398" t="s">
        <v>1369</v>
      </c>
      <c r="ED557" s="398" t="s">
        <v>1370</v>
      </c>
      <c r="EF557" s="601">
        <f t="shared" si="1201"/>
        <v>180</v>
      </c>
      <c r="EG557" s="597">
        <f t="shared" si="1202"/>
        <v>2</v>
      </c>
      <c r="EI557" s="605">
        <f t="shared" si="1206"/>
        <v>12</v>
      </c>
    </row>
    <row r="558" spans="1:139" s="372" customFormat="1" ht="16.149999999999999" hidden="1" customHeight="1">
      <c r="A558" s="573" t="s">
        <v>1246</v>
      </c>
      <c r="B558" s="407" t="s">
        <v>1001</v>
      </c>
      <c r="C558" s="530" t="s">
        <v>1001</v>
      </c>
      <c r="D558" s="393" t="s">
        <v>51</v>
      </c>
      <c r="E558" s="393" t="s">
        <v>476</v>
      </c>
      <c r="F558" s="393" t="s">
        <v>1002</v>
      </c>
      <c r="G558" s="395">
        <v>98</v>
      </c>
      <c r="H558" s="393" t="s">
        <v>53</v>
      </c>
      <c r="I558" s="393" t="s">
        <v>947</v>
      </c>
      <c r="J558" s="393" t="s">
        <v>131</v>
      </c>
      <c r="K558" s="393" t="s">
        <v>2146</v>
      </c>
      <c r="L558" s="393" t="s">
        <v>2130</v>
      </c>
      <c r="M558" s="396"/>
      <c r="N558" s="392">
        <v>44236</v>
      </c>
      <c r="O558" s="408">
        <v>3</v>
      </c>
      <c r="P558" s="14">
        <v>122991</v>
      </c>
      <c r="Q558" s="14">
        <v>122991</v>
      </c>
      <c r="R558" s="576">
        <v>2</v>
      </c>
      <c r="S558" s="391">
        <v>0</v>
      </c>
      <c r="T558" s="382">
        <v>0</v>
      </c>
      <c r="U558" s="382">
        <v>8</v>
      </c>
      <c r="V558" s="423">
        <v>1</v>
      </c>
      <c r="W558" s="1882">
        <v>1</v>
      </c>
      <c r="X558" s="382">
        <f t="shared" si="1204"/>
        <v>8</v>
      </c>
      <c r="Y558" s="423">
        <v>0</v>
      </c>
      <c r="Z558" s="1882">
        <v>1</v>
      </c>
      <c r="AA558" s="382">
        <f t="shared" si="1188"/>
        <v>7</v>
      </c>
      <c r="AB558" s="423">
        <v>0</v>
      </c>
      <c r="AC558" s="1882">
        <v>1</v>
      </c>
      <c r="AD558" s="569">
        <v>1.875</v>
      </c>
      <c r="AE558" s="569">
        <v>1.875</v>
      </c>
      <c r="AF558" s="382">
        <f t="shared" si="1146"/>
        <v>1</v>
      </c>
      <c r="AG558" s="382">
        <f t="shared" si="1147"/>
        <v>0</v>
      </c>
      <c r="AH558" s="382">
        <f t="shared" si="1148"/>
        <v>0.875</v>
      </c>
      <c r="AI558" s="382">
        <f t="shared" si="1149"/>
        <v>1.875</v>
      </c>
      <c r="AJ558" s="382">
        <f t="shared" si="1150"/>
        <v>4.5</v>
      </c>
      <c r="AK558" s="382">
        <f t="shared" si="1151"/>
        <v>4.875</v>
      </c>
      <c r="AL558" s="382">
        <f t="shared" si="1152"/>
        <v>1.875</v>
      </c>
      <c r="AM558" s="382">
        <f t="shared" si="1153"/>
        <v>1.875</v>
      </c>
      <c r="AN558" s="453">
        <f t="shared" si="1154"/>
        <v>1.875</v>
      </c>
      <c r="AO558" s="457">
        <f t="shared" si="1155"/>
        <v>0</v>
      </c>
      <c r="AP558" s="455">
        <f t="shared" si="1156"/>
        <v>0</v>
      </c>
      <c r="AQ558" s="383">
        <f t="shared" si="1157"/>
        <v>0</v>
      </c>
      <c r="AR558" s="383">
        <f t="shared" si="1158"/>
        <v>1</v>
      </c>
      <c r="AS558" s="383">
        <f t="shared" si="1159"/>
        <v>4</v>
      </c>
      <c r="AT558" s="383">
        <f t="shared" si="1160"/>
        <v>1</v>
      </c>
      <c r="AU558" s="383">
        <f t="shared" si="1161"/>
        <v>1</v>
      </c>
      <c r="AV558" s="383">
        <f t="shared" si="1162"/>
        <v>1</v>
      </c>
      <c r="AW558" s="383">
        <f t="shared" si="1163"/>
        <v>1</v>
      </c>
      <c r="AX558" s="383">
        <f t="shared" si="1189"/>
        <v>9</v>
      </c>
      <c r="AY558" s="383">
        <v>0</v>
      </c>
      <c r="AZ558" s="383">
        <f t="shared" si="1203"/>
        <v>0</v>
      </c>
      <c r="BA558" s="382">
        <f t="shared" si="1190"/>
        <v>6</v>
      </c>
      <c r="BB558" s="423">
        <v>0</v>
      </c>
      <c r="BC558" s="506">
        <f t="shared" si="1183"/>
        <v>1</v>
      </c>
      <c r="BD558" s="382">
        <f t="shared" si="1184"/>
        <v>1</v>
      </c>
      <c r="BE558" s="453">
        <f t="shared" si="1185"/>
        <v>1</v>
      </c>
      <c r="BF558" s="382">
        <f t="shared" si="1191"/>
        <v>0</v>
      </c>
      <c r="BG558" s="1882">
        <v>3</v>
      </c>
      <c r="BH558" s="1882">
        <v>1</v>
      </c>
      <c r="BI558" s="1882">
        <v>1</v>
      </c>
      <c r="BJ558" s="1882">
        <v>0</v>
      </c>
      <c r="BK558" s="1882">
        <v>0</v>
      </c>
      <c r="BL558" s="1882">
        <v>1</v>
      </c>
      <c r="BM558" s="1882">
        <v>1</v>
      </c>
      <c r="BN558" s="1882">
        <v>4</v>
      </c>
      <c r="BO558" s="1882">
        <v>1</v>
      </c>
      <c r="BP558" s="1882">
        <v>1</v>
      </c>
      <c r="BQ558" s="1882">
        <v>1</v>
      </c>
      <c r="BR558" s="1882">
        <v>1</v>
      </c>
      <c r="BS558" s="1882">
        <v>1</v>
      </c>
      <c r="BT558" s="13"/>
      <c r="BU558" s="384">
        <f t="shared" si="1192"/>
        <v>8</v>
      </c>
      <c r="BV558" s="385">
        <f t="shared" si="1193"/>
        <v>4.8</v>
      </c>
      <c r="BW558" s="386">
        <f t="shared" si="1194"/>
        <v>4.2</v>
      </c>
      <c r="BX558" s="3"/>
      <c r="BY558" s="387">
        <f t="shared" si="1186"/>
        <v>8</v>
      </c>
      <c r="BZ558" s="382">
        <f t="shared" si="1195"/>
        <v>8</v>
      </c>
      <c r="CA558" s="382">
        <f t="shared" si="1196"/>
        <v>7</v>
      </c>
      <c r="CB558" s="382">
        <f t="shared" si="1197"/>
        <v>6</v>
      </c>
      <c r="CC558" s="382">
        <f t="shared" si="1164"/>
        <v>3</v>
      </c>
      <c r="CD558" s="382">
        <f t="shared" si="1165"/>
        <v>2</v>
      </c>
      <c r="CE558" s="382">
        <f t="shared" si="1166"/>
        <v>1</v>
      </c>
      <c r="CF558" s="382">
        <f t="shared" si="1167"/>
        <v>1</v>
      </c>
      <c r="CG558" s="382">
        <f t="shared" si="1168"/>
        <v>2</v>
      </c>
      <c r="CH558" s="382">
        <f t="shared" si="1169"/>
        <v>5</v>
      </c>
      <c r="CI558" s="382">
        <f t="shared" si="1170"/>
        <v>5</v>
      </c>
      <c r="CJ558" s="382">
        <f t="shared" si="1171"/>
        <v>2</v>
      </c>
      <c r="CK558" s="388">
        <f t="shared" si="1172"/>
        <v>2</v>
      </c>
      <c r="CL558" s="3"/>
      <c r="CM558" s="384">
        <f t="shared" si="1187"/>
        <v>1</v>
      </c>
      <c r="CN558" s="385">
        <f t="shared" si="1198"/>
        <v>0</v>
      </c>
      <c r="CO558" s="385">
        <f t="shared" si="1205"/>
        <v>0</v>
      </c>
      <c r="CP558" s="385">
        <f t="shared" si="1174"/>
        <v>0</v>
      </c>
      <c r="CQ558" s="385">
        <f t="shared" si="1175"/>
        <v>0</v>
      </c>
      <c r="CR558" s="385">
        <f t="shared" si="1176"/>
        <v>0</v>
      </c>
      <c r="CS558" s="385">
        <f t="shared" si="1177"/>
        <v>0</v>
      </c>
      <c r="CT558" s="385">
        <f t="shared" si="1178"/>
        <v>1</v>
      </c>
      <c r="CU558" s="385">
        <f t="shared" si="1179"/>
        <v>4</v>
      </c>
      <c r="CV558" s="385">
        <f t="shared" si="1180"/>
        <v>1</v>
      </c>
      <c r="CW558" s="385">
        <f t="shared" si="1181"/>
        <v>1</v>
      </c>
      <c r="CX558" s="386">
        <f t="shared" si="1182"/>
        <v>1</v>
      </c>
      <c r="CY558" s="3"/>
      <c r="CZ558" s="586">
        <v>8</v>
      </c>
      <c r="DA558" s="582">
        <v>0</v>
      </c>
      <c r="DB558" s="391">
        <v>4</v>
      </c>
      <c r="DC558" s="576">
        <v>2</v>
      </c>
      <c r="DD558" s="389">
        <v>0</v>
      </c>
      <c r="DE558" s="390">
        <v>0</v>
      </c>
      <c r="DF558" s="390">
        <v>0</v>
      </c>
      <c r="DG558" s="390">
        <v>0</v>
      </c>
      <c r="DH558" s="390">
        <f t="shared" si="1199"/>
        <v>0</v>
      </c>
      <c r="DI558" s="390"/>
      <c r="DJ558" s="390"/>
      <c r="DK558" s="390"/>
      <c r="DL558" s="390"/>
      <c r="DM558" s="390"/>
      <c r="DN558" s="390"/>
      <c r="DO558" s="390"/>
      <c r="DP558" s="391">
        <f t="shared" si="1200"/>
        <v>0</v>
      </c>
      <c r="DQ558" s="376"/>
      <c r="DR558" s="376"/>
      <c r="DS558" s="385">
        <v>4</v>
      </c>
      <c r="DT558" s="385">
        <v>1</v>
      </c>
      <c r="DU558" s="385">
        <v>899</v>
      </c>
      <c r="DV558" s="385" t="s">
        <v>2620</v>
      </c>
      <c r="DW558" s="385">
        <v>72</v>
      </c>
      <c r="DX558" s="385" t="s">
        <v>2716</v>
      </c>
      <c r="DY558" s="385">
        <v>0</v>
      </c>
      <c r="DZ558" s="14">
        <v>122991</v>
      </c>
      <c r="EA558" s="426"/>
      <c r="EB558" s="398">
        <v>17</v>
      </c>
      <c r="EC558" s="398" t="s">
        <v>1369</v>
      </c>
      <c r="ED558" s="398" t="s">
        <v>1370</v>
      </c>
      <c r="EF558" s="601">
        <f t="shared" si="1201"/>
        <v>240</v>
      </c>
      <c r="EG558" s="597">
        <f t="shared" si="1202"/>
        <v>1</v>
      </c>
      <c r="EI558" s="605">
        <f t="shared" si="1206"/>
        <v>9</v>
      </c>
    </row>
    <row r="559" spans="1:139" s="372" customFormat="1" ht="16.149999999999999" hidden="1" customHeight="1">
      <c r="A559" s="573" t="s">
        <v>45</v>
      </c>
      <c r="B559" s="407" t="s">
        <v>1003</v>
      </c>
      <c r="C559" s="530" t="s">
        <v>1003</v>
      </c>
      <c r="D559" s="393" t="s">
        <v>46</v>
      </c>
      <c r="E559" s="393" t="s">
        <v>1004</v>
      </c>
      <c r="F559" s="393" t="s">
        <v>974</v>
      </c>
      <c r="G559" s="395">
        <v>98</v>
      </c>
      <c r="H559" s="393" t="s">
        <v>53</v>
      </c>
      <c r="I559" s="393" t="s">
        <v>960</v>
      </c>
      <c r="J559" s="393" t="s">
        <v>131</v>
      </c>
      <c r="K559" s="393" t="s">
        <v>2147</v>
      </c>
      <c r="L559" s="393" t="s">
        <v>2130</v>
      </c>
      <c r="M559" s="396"/>
      <c r="N559" s="392">
        <v>43353</v>
      </c>
      <c r="O559" s="408">
        <v>3</v>
      </c>
      <c r="P559" s="14">
        <v>131984</v>
      </c>
      <c r="Q559" s="14">
        <v>131984</v>
      </c>
      <c r="R559" s="576">
        <v>63</v>
      </c>
      <c r="S559" s="391">
        <v>49</v>
      </c>
      <c r="T559" s="382">
        <v>0</v>
      </c>
      <c r="U559" s="382">
        <v>0</v>
      </c>
      <c r="V559" s="423">
        <v>0</v>
      </c>
      <c r="W559" s="1882">
        <v>0</v>
      </c>
      <c r="X559" s="382">
        <f t="shared" si="1204"/>
        <v>0</v>
      </c>
      <c r="Y559" s="423">
        <v>0</v>
      </c>
      <c r="Z559" s="1882">
        <v>0</v>
      </c>
      <c r="AA559" s="382">
        <f t="shared" si="1188"/>
        <v>0</v>
      </c>
      <c r="AB559" s="423">
        <v>16</v>
      </c>
      <c r="AC559" s="1882">
        <v>16</v>
      </c>
      <c r="AD559" s="569">
        <v>1.875</v>
      </c>
      <c r="AE559" s="569">
        <v>1.875</v>
      </c>
      <c r="AF559" s="382">
        <f t="shared" si="1146"/>
        <v>10</v>
      </c>
      <c r="AG559" s="382">
        <f t="shared" si="1147"/>
        <v>3.5</v>
      </c>
      <c r="AH559" s="382">
        <f t="shared" si="1148"/>
        <v>8.375</v>
      </c>
      <c r="AI559" s="382">
        <f t="shared" si="1149"/>
        <v>10.25</v>
      </c>
      <c r="AJ559" s="382">
        <f t="shared" si="1150"/>
        <v>12.125</v>
      </c>
      <c r="AK559" s="382">
        <f t="shared" si="1151"/>
        <v>13.125</v>
      </c>
      <c r="AL559" s="382">
        <f t="shared" si="1152"/>
        <v>7</v>
      </c>
      <c r="AM559" s="382">
        <f t="shared" si="1153"/>
        <v>7</v>
      </c>
      <c r="AN559" s="453">
        <f t="shared" si="1154"/>
        <v>15.875</v>
      </c>
      <c r="AO559" s="457">
        <f t="shared" si="1155"/>
        <v>0</v>
      </c>
      <c r="AP559" s="455">
        <f t="shared" si="1156"/>
        <v>4</v>
      </c>
      <c r="AQ559" s="383">
        <f t="shared" si="1157"/>
        <v>4</v>
      </c>
      <c r="AR559" s="383">
        <f t="shared" si="1158"/>
        <v>6</v>
      </c>
      <c r="AS559" s="383">
        <f t="shared" si="1159"/>
        <v>7</v>
      </c>
      <c r="AT559" s="383">
        <f t="shared" si="1160"/>
        <v>7</v>
      </c>
      <c r="AU559" s="383">
        <f t="shared" si="1161"/>
        <v>1</v>
      </c>
      <c r="AV559" s="383">
        <f t="shared" si="1162"/>
        <v>7</v>
      </c>
      <c r="AW559" s="383">
        <f t="shared" si="1163"/>
        <v>9</v>
      </c>
      <c r="AX559" s="383">
        <f t="shared" si="1189"/>
        <v>26</v>
      </c>
      <c r="AY559" s="383">
        <v>0</v>
      </c>
      <c r="AZ559" s="383">
        <f t="shared" si="1203"/>
        <v>0</v>
      </c>
      <c r="BA559" s="382">
        <f t="shared" si="1190"/>
        <v>0</v>
      </c>
      <c r="BB559" s="423">
        <v>10</v>
      </c>
      <c r="BC559" s="506">
        <f t="shared" si="1183"/>
        <v>0</v>
      </c>
      <c r="BD559" s="382">
        <f t="shared" si="1184"/>
        <v>0</v>
      </c>
      <c r="BE559" s="453">
        <f t="shared" si="1185"/>
        <v>16</v>
      </c>
      <c r="BF559" s="382">
        <f t="shared" si="1191"/>
        <v>-26</v>
      </c>
      <c r="BG559" s="1882">
        <v>0</v>
      </c>
      <c r="BH559" s="1882">
        <v>0</v>
      </c>
      <c r="BI559" s="1882">
        <v>10</v>
      </c>
      <c r="BJ559" s="1882">
        <v>0</v>
      </c>
      <c r="BK559" s="1882">
        <v>4</v>
      </c>
      <c r="BL559" s="1882">
        <v>5</v>
      </c>
      <c r="BM559" s="1882">
        <v>6</v>
      </c>
      <c r="BN559" s="1882">
        <v>7</v>
      </c>
      <c r="BO559" s="1882">
        <v>7</v>
      </c>
      <c r="BP559" s="1882">
        <v>0</v>
      </c>
      <c r="BQ559" s="1882">
        <v>8</v>
      </c>
      <c r="BR559" s="1882">
        <v>9</v>
      </c>
      <c r="BS559" s="1882">
        <v>10</v>
      </c>
      <c r="BT559" s="13"/>
      <c r="BU559" s="384">
        <f t="shared" si="1192"/>
        <v>0</v>
      </c>
      <c r="BV559" s="385">
        <f t="shared" si="1193"/>
        <v>0</v>
      </c>
      <c r="BW559" s="386">
        <f t="shared" si="1194"/>
        <v>0</v>
      </c>
      <c r="BX559" s="3"/>
      <c r="BY559" s="387">
        <f t="shared" si="1186"/>
        <v>0</v>
      </c>
      <c r="BZ559" s="382">
        <f t="shared" si="1195"/>
        <v>0</v>
      </c>
      <c r="CA559" s="382">
        <f t="shared" si="1196"/>
        <v>0</v>
      </c>
      <c r="CB559" s="382">
        <f t="shared" si="1197"/>
        <v>0</v>
      </c>
      <c r="CC559" s="382">
        <f t="shared" si="1164"/>
        <v>10</v>
      </c>
      <c r="CD559" s="382">
        <f t="shared" si="1165"/>
        <v>10</v>
      </c>
      <c r="CE559" s="382">
        <f t="shared" si="1166"/>
        <v>4</v>
      </c>
      <c r="CF559" s="382">
        <f t="shared" si="1167"/>
        <v>8</v>
      </c>
      <c r="CG559" s="382">
        <f t="shared" si="1168"/>
        <v>10</v>
      </c>
      <c r="CH559" s="382">
        <f t="shared" si="1169"/>
        <v>12</v>
      </c>
      <c r="CI559" s="382">
        <f t="shared" si="1170"/>
        <v>13</v>
      </c>
      <c r="CJ559" s="382">
        <f t="shared" si="1171"/>
        <v>7</v>
      </c>
      <c r="CK559" s="388">
        <f t="shared" si="1172"/>
        <v>7</v>
      </c>
      <c r="CL559" s="3"/>
      <c r="CM559" s="384">
        <f t="shared" si="1187"/>
        <v>0</v>
      </c>
      <c r="CN559" s="385">
        <f t="shared" si="1198"/>
        <v>0</v>
      </c>
      <c r="CO559" s="385">
        <f t="shared" si="1205"/>
        <v>16</v>
      </c>
      <c r="CP559" s="385">
        <f t="shared" si="1174"/>
        <v>10</v>
      </c>
      <c r="CQ559" s="385">
        <f t="shared" si="1175"/>
        <v>0</v>
      </c>
      <c r="CR559" s="385">
        <f t="shared" si="1176"/>
        <v>4</v>
      </c>
      <c r="CS559" s="385">
        <f t="shared" si="1177"/>
        <v>4</v>
      </c>
      <c r="CT559" s="385">
        <f t="shared" si="1178"/>
        <v>6</v>
      </c>
      <c r="CU559" s="385">
        <f t="shared" si="1179"/>
        <v>7</v>
      </c>
      <c r="CV559" s="385">
        <f t="shared" si="1180"/>
        <v>7</v>
      </c>
      <c r="CW559" s="385">
        <f t="shared" si="1181"/>
        <v>1</v>
      </c>
      <c r="CX559" s="386">
        <f t="shared" si="1182"/>
        <v>7</v>
      </c>
      <c r="CY559" s="3"/>
      <c r="CZ559" s="586">
        <v>125</v>
      </c>
      <c r="DA559" s="582">
        <v>234</v>
      </c>
      <c r="DB559" s="391">
        <v>125</v>
      </c>
      <c r="DC559" s="576">
        <v>63</v>
      </c>
      <c r="DD559" s="389">
        <v>4</v>
      </c>
      <c r="DE559" s="390">
        <v>4</v>
      </c>
      <c r="DF559" s="390">
        <v>41</v>
      </c>
      <c r="DG559" s="390">
        <v>0</v>
      </c>
      <c r="DH559" s="390">
        <f t="shared" si="1199"/>
        <v>0</v>
      </c>
      <c r="DI559" s="390"/>
      <c r="DJ559" s="390"/>
      <c r="DK559" s="390"/>
      <c r="DL559" s="390"/>
      <c r="DM559" s="390"/>
      <c r="DN559" s="390"/>
      <c r="DO559" s="390"/>
      <c r="DP559" s="391">
        <f t="shared" si="1200"/>
        <v>49</v>
      </c>
      <c r="DQ559" s="376"/>
      <c r="DR559" s="376"/>
      <c r="DS559" s="385">
        <v>2</v>
      </c>
      <c r="DT559" s="385">
        <v>2</v>
      </c>
      <c r="DU559" s="385">
        <v>1081</v>
      </c>
      <c r="DV559" s="385" t="s">
        <v>2620</v>
      </c>
      <c r="DW559" s="385">
        <v>72</v>
      </c>
      <c r="DX559" s="385" t="s">
        <v>2716</v>
      </c>
      <c r="DY559" s="385">
        <v>0</v>
      </c>
      <c r="DZ559" s="14">
        <v>131984</v>
      </c>
      <c r="EA559" s="426"/>
      <c r="EB559" s="398">
        <v>17</v>
      </c>
      <c r="EC559" s="398" t="s">
        <v>1371</v>
      </c>
      <c r="ED559" s="398" t="s">
        <v>1370</v>
      </c>
      <c r="EF559" s="601" t="str">
        <f t="shared" si="1201"/>
        <v>ok</v>
      </c>
      <c r="EG559" s="597">
        <f t="shared" si="1202"/>
        <v>0</v>
      </c>
      <c r="EI559" s="605">
        <f t="shared" si="1206"/>
        <v>26</v>
      </c>
    </row>
    <row r="560" spans="1:139" s="372" customFormat="1" ht="16.149999999999999" hidden="1" customHeight="1">
      <c r="A560" s="573" t="s">
        <v>1762</v>
      </c>
      <c r="B560" s="409" t="s">
        <v>1748</v>
      </c>
      <c r="C560" s="409" t="s">
        <v>1748</v>
      </c>
      <c r="D560" s="394" t="s">
        <v>51</v>
      </c>
      <c r="E560" s="394" t="s">
        <v>1092</v>
      </c>
      <c r="F560" s="394" t="s">
        <v>1759</v>
      </c>
      <c r="G560" s="397">
        <v>99</v>
      </c>
      <c r="H560" s="394" t="s">
        <v>47</v>
      </c>
      <c r="I560" s="394" t="s">
        <v>1756</v>
      </c>
      <c r="J560" s="394" t="s">
        <v>1757</v>
      </c>
      <c r="K560" s="393"/>
      <c r="L560" s="393" t="s">
        <v>47</v>
      </c>
      <c r="M560" s="396" t="s">
        <v>1708</v>
      </c>
      <c r="N560" s="392">
        <v>45124</v>
      </c>
      <c r="O560" s="408">
        <v>3</v>
      </c>
      <c r="P560" s="14">
        <v>0</v>
      </c>
      <c r="Q560" s="14">
        <v>0</v>
      </c>
      <c r="R560" s="576">
        <v>23</v>
      </c>
      <c r="S560" s="391">
        <v>0</v>
      </c>
      <c r="T560" s="382">
        <v>0</v>
      </c>
      <c r="U560" s="382">
        <v>4</v>
      </c>
      <c r="V560" s="423">
        <v>0</v>
      </c>
      <c r="W560" s="1882">
        <v>4</v>
      </c>
      <c r="X560" s="382">
        <f t="shared" si="1204"/>
        <v>0</v>
      </c>
      <c r="Y560" s="423">
        <v>0</v>
      </c>
      <c r="Z560" s="1882">
        <v>0</v>
      </c>
      <c r="AA560" s="382">
        <f t="shared" si="1188"/>
        <v>0</v>
      </c>
      <c r="AB560" s="423">
        <v>0</v>
      </c>
      <c r="AC560" s="1882">
        <v>0</v>
      </c>
      <c r="AD560" s="569">
        <v>1.875</v>
      </c>
      <c r="AE560" s="569">
        <v>1.875</v>
      </c>
      <c r="AF560" s="382">
        <f t="shared" ref="AF560:AJ561" si="1207">IF($AD560&lt;=1,$AD560*BH560,IF($AD560&lt;=2,BH560+(($AD560-1)*BI560),BH560+BI560+BJ560))</f>
        <v>0</v>
      </c>
      <c r="AG560" s="382">
        <f t="shared" si="1207"/>
        <v>0</v>
      </c>
      <c r="AH560" s="382">
        <f t="shared" si="1207"/>
        <v>0</v>
      </c>
      <c r="AI560" s="382">
        <f t="shared" si="1207"/>
        <v>0</v>
      </c>
      <c r="AJ560" s="382">
        <f t="shared" si="1207"/>
        <v>0</v>
      </c>
      <c r="AK560" s="382">
        <f t="shared" ref="AK560:AM561" si="1208">IF($AE560&lt;=1,$AE560*BM560,IF($AE560&lt;=2,BM560+(($AE560-1)*BN560),BM560+BN560+BO560))</f>
        <v>0</v>
      </c>
      <c r="AL560" s="382">
        <f t="shared" si="1208"/>
        <v>0</v>
      </c>
      <c r="AM560" s="382">
        <f t="shared" si="1208"/>
        <v>0</v>
      </c>
      <c r="AN560" s="453">
        <f>IF($AD560&lt;=1,$AD560*BP560,IF($AD560&lt;=2,BP560+(($AD560-1)*BQ560),BP560+BQ560+BR560))</f>
        <v>0</v>
      </c>
      <c r="AO560" s="457">
        <f>ROUND(IF(BA560-BG560-AF560&gt;0,0,AF560+BG560-BA560),0)</f>
        <v>0</v>
      </c>
      <c r="AP560" s="455">
        <f t="shared" ref="AP560:AW561" si="1209">ROUND(IF(CC560-BH560-AG560&gt;0,0,AG560+BH560-CC560),0)</f>
        <v>0</v>
      </c>
      <c r="AQ560" s="383">
        <f t="shared" si="1209"/>
        <v>0</v>
      </c>
      <c r="AR560" s="383">
        <f t="shared" si="1209"/>
        <v>0</v>
      </c>
      <c r="AS560" s="383">
        <f t="shared" si="1209"/>
        <v>0</v>
      </c>
      <c r="AT560" s="383">
        <f t="shared" si="1209"/>
        <v>0</v>
      </c>
      <c r="AU560" s="383">
        <f t="shared" si="1209"/>
        <v>0</v>
      </c>
      <c r="AV560" s="383">
        <f t="shared" si="1209"/>
        <v>0</v>
      </c>
      <c r="AW560" s="383">
        <f t="shared" si="1209"/>
        <v>0</v>
      </c>
      <c r="AX560" s="383">
        <f t="shared" si="1189"/>
        <v>4</v>
      </c>
      <c r="AY560" s="383"/>
      <c r="AZ560" s="383">
        <f t="shared" si="1203"/>
        <v>0</v>
      </c>
      <c r="BA560" s="382">
        <f t="shared" si="1190"/>
        <v>0</v>
      </c>
      <c r="BB560" s="423">
        <v>0</v>
      </c>
      <c r="BC560" s="506">
        <f t="shared" si="1183"/>
        <v>4</v>
      </c>
      <c r="BD560" s="382">
        <f t="shared" si="1184"/>
        <v>0</v>
      </c>
      <c r="BE560" s="453">
        <f t="shared" si="1185"/>
        <v>0</v>
      </c>
      <c r="BF560" s="382">
        <f t="shared" si="1191"/>
        <v>0</v>
      </c>
      <c r="BG560" s="1882">
        <v>0</v>
      </c>
      <c r="BH560" s="1882">
        <v>0</v>
      </c>
      <c r="BI560" s="1882">
        <v>0</v>
      </c>
      <c r="BJ560" s="1882">
        <v>0</v>
      </c>
      <c r="BK560" s="1882">
        <v>0</v>
      </c>
      <c r="BL560" s="1882">
        <v>0</v>
      </c>
      <c r="BM560" s="1882">
        <v>0</v>
      </c>
      <c r="BN560" s="1882">
        <v>0</v>
      </c>
      <c r="BO560" s="1882">
        <v>0</v>
      </c>
      <c r="BP560" s="1882">
        <v>0</v>
      </c>
      <c r="BQ560" s="1882">
        <v>0</v>
      </c>
      <c r="BR560" s="1882">
        <v>0</v>
      </c>
      <c r="BS560" s="1882">
        <v>0</v>
      </c>
      <c r="BT560" s="13"/>
      <c r="BU560" s="384">
        <f t="shared" si="1192"/>
        <v>1</v>
      </c>
      <c r="BV560" s="385">
        <f t="shared" si="1193"/>
        <v>0</v>
      </c>
      <c r="BW560" s="386">
        <f t="shared" si="1194"/>
        <v>0</v>
      </c>
      <c r="BX560" s="3"/>
      <c r="BY560" s="387">
        <f t="shared" si="1186"/>
        <v>4</v>
      </c>
      <c r="BZ560" s="382">
        <f t="shared" si="1195"/>
        <v>0</v>
      </c>
      <c r="CA560" s="382">
        <f t="shared" si="1196"/>
        <v>0</v>
      </c>
      <c r="CB560" s="382">
        <f t="shared" si="1197"/>
        <v>0</v>
      </c>
      <c r="CC560" s="382">
        <f t="shared" ref="CC560:CC561" si="1210">CB560+CP560-BG560</f>
        <v>0</v>
      </c>
      <c r="CD560" s="382">
        <f t="shared" ref="CD560:CD561" si="1211">CC560+CQ560-BH560</f>
        <v>0</v>
      </c>
      <c r="CE560" s="382">
        <f t="shared" ref="CE560:CE561" si="1212">CD560+CR560-BI560</f>
        <v>0</v>
      </c>
      <c r="CF560" s="382">
        <f t="shared" ref="CF560:CF561" si="1213">CE560+CS560-BJ560</f>
        <v>0</v>
      </c>
      <c r="CG560" s="382">
        <f t="shared" ref="CG560:CG561" si="1214">CF560+CT560-BK560</f>
        <v>0</v>
      </c>
      <c r="CH560" s="382">
        <f t="shared" ref="CH560:CH561" si="1215">CG560+CU560-BL560</f>
        <v>0</v>
      </c>
      <c r="CI560" s="382">
        <f t="shared" ref="CI560:CI561" si="1216">CH560+CV560-BM560</f>
        <v>0</v>
      </c>
      <c r="CJ560" s="382">
        <f t="shared" ref="CJ560:CJ561" si="1217">CI560+CW560-BN560</f>
        <v>0</v>
      </c>
      <c r="CK560" s="388">
        <f t="shared" ref="CK560:CK561" si="1218">CJ560+CX560-BO560</f>
        <v>0</v>
      </c>
      <c r="CL560" s="3"/>
      <c r="CM560" s="384">
        <f t="shared" si="1187"/>
        <v>0</v>
      </c>
      <c r="CN560" s="385">
        <f t="shared" si="1198"/>
        <v>0</v>
      </c>
      <c r="CO560" s="385">
        <f t="shared" si="1205"/>
        <v>0</v>
      </c>
      <c r="CP560" s="385">
        <f t="shared" ref="CP560:CX561" si="1219">AO560</f>
        <v>0</v>
      </c>
      <c r="CQ560" s="385">
        <f t="shared" si="1219"/>
        <v>0</v>
      </c>
      <c r="CR560" s="385">
        <f t="shared" si="1219"/>
        <v>0</v>
      </c>
      <c r="CS560" s="385">
        <f t="shared" si="1219"/>
        <v>0</v>
      </c>
      <c r="CT560" s="385">
        <f t="shared" si="1219"/>
        <v>0</v>
      </c>
      <c r="CU560" s="385">
        <f t="shared" si="1219"/>
        <v>0</v>
      </c>
      <c r="CV560" s="385">
        <f t="shared" si="1219"/>
        <v>0</v>
      </c>
      <c r="CW560" s="385">
        <f t="shared" si="1219"/>
        <v>0</v>
      </c>
      <c r="CX560" s="386">
        <f t="shared" si="1219"/>
        <v>0</v>
      </c>
      <c r="CY560" s="3"/>
      <c r="CZ560" s="586"/>
      <c r="DA560" s="582"/>
      <c r="DB560" s="391">
        <v>95</v>
      </c>
      <c r="DC560" s="576">
        <v>23</v>
      </c>
      <c r="DD560" s="389">
        <v>0</v>
      </c>
      <c r="DE560" s="390">
        <v>0</v>
      </c>
      <c r="DF560" s="390">
        <v>0</v>
      </c>
      <c r="DG560" s="390">
        <v>0</v>
      </c>
      <c r="DH560" s="390">
        <f t="shared" si="1199"/>
        <v>0</v>
      </c>
      <c r="DI560" s="390"/>
      <c r="DJ560" s="390"/>
      <c r="DK560" s="390"/>
      <c r="DL560" s="390"/>
      <c r="DM560" s="390"/>
      <c r="DN560" s="390"/>
      <c r="DO560" s="390"/>
      <c r="DP560" s="391">
        <f t="shared" si="1200"/>
        <v>0</v>
      </c>
      <c r="DQ560" s="376"/>
      <c r="DR560" s="376"/>
      <c r="DS560" s="385">
        <v>1</v>
      </c>
      <c r="DT560" s="385">
        <v>2</v>
      </c>
      <c r="DU560" s="385">
        <v>1519</v>
      </c>
      <c r="DV560" s="385" t="s">
        <v>2669</v>
      </c>
      <c r="DW560" s="385" t="s">
        <v>2669</v>
      </c>
      <c r="DX560" s="385" t="s">
        <v>2669</v>
      </c>
      <c r="DY560" s="385">
        <v>0</v>
      </c>
      <c r="DZ560" s="14">
        <v>0</v>
      </c>
      <c r="EA560" s="426"/>
      <c r="EB560" s="398">
        <v>18</v>
      </c>
      <c r="EC560" s="398" t="s">
        <v>1764</v>
      </c>
      <c r="ED560" s="398" t="s">
        <v>1370</v>
      </c>
      <c r="EF560" s="601">
        <f t="shared" si="1201"/>
        <v>30</v>
      </c>
      <c r="EG560" s="597">
        <f t="shared" si="1202"/>
        <v>4</v>
      </c>
      <c r="EI560" s="605">
        <f t="shared" si="1206"/>
        <v>4</v>
      </c>
    </row>
    <row r="561" spans="1:139" s="372" customFormat="1" ht="16.149999999999999" hidden="1" customHeight="1">
      <c r="A561" s="573" t="s">
        <v>1449</v>
      </c>
      <c r="B561" s="407" t="s">
        <v>1983</v>
      </c>
      <c r="C561" s="407" t="s">
        <v>1748</v>
      </c>
      <c r="D561" s="393" t="s">
        <v>51</v>
      </c>
      <c r="E561" s="393" t="s">
        <v>1092</v>
      </c>
      <c r="F561" s="393" t="s">
        <v>347</v>
      </c>
      <c r="G561" s="395">
        <v>99</v>
      </c>
      <c r="H561" s="393" t="s">
        <v>47</v>
      </c>
      <c r="I561" s="393" t="s">
        <v>960</v>
      </c>
      <c r="J561" s="393" t="s">
        <v>1757</v>
      </c>
      <c r="K561" s="393"/>
      <c r="L561" s="393" t="s">
        <v>47</v>
      </c>
      <c r="M561" s="396"/>
      <c r="N561" s="392">
        <v>45476</v>
      </c>
      <c r="O561" s="408">
        <v>3</v>
      </c>
      <c r="P561" s="14">
        <v>103745</v>
      </c>
      <c r="Q561" s="14">
        <v>103745</v>
      </c>
      <c r="R561" s="576">
        <v>98</v>
      </c>
      <c r="S561" s="391">
        <v>49</v>
      </c>
      <c r="T561" s="382">
        <v>13</v>
      </c>
      <c r="U561" s="382">
        <v>32</v>
      </c>
      <c r="V561" s="423">
        <v>0</v>
      </c>
      <c r="W561" s="1882">
        <v>8</v>
      </c>
      <c r="X561" s="382">
        <f t="shared" si="1204"/>
        <v>24</v>
      </c>
      <c r="Y561" s="423">
        <v>0</v>
      </c>
      <c r="Z561" s="1882">
        <v>16</v>
      </c>
      <c r="AA561" s="382">
        <f t="shared" si="1188"/>
        <v>8</v>
      </c>
      <c r="AB561" s="423">
        <v>57</v>
      </c>
      <c r="AC561" s="1882">
        <v>20</v>
      </c>
      <c r="AD561" s="569">
        <v>1.875</v>
      </c>
      <c r="AE561" s="569">
        <v>1.875</v>
      </c>
      <c r="AF561" s="382">
        <f t="shared" si="1207"/>
        <v>24.625</v>
      </c>
      <c r="AG561" s="382">
        <f t="shared" si="1207"/>
        <v>21.5</v>
      </c>
      <c r="AH561" s="382">
        <f t="shared" si="1207"/>
        <v>19</v>
      </c>
      <c r="AI561" s="382">
        <f t="shared" si="1207"/>
        <v>13.25</v>
      </c>
      <c r="AJ561" s="382">
        <f t="shared" si="1207"/>
        <v>12.125</v>
      </c>
      <c r="AK561" s="382">
        <f t="shared" si="1208"/>
        <v>13.125</v>
      </c>
      <c r="AL561" s="382">
        <f t="shared" si="1208"/>
        <v>14</v>
      </c>
      <c r="AM561" s="382">
        <f t="shared" si="1208"/>
        <v>18.5</v>
      </c>
      <c r="AN561" s="453">
        <f>IF($AD561&lt;=1,$AD561*BP561,IF($AD561&lt;=2,BP561+(($AD561-1)*BQ561),BP561+BQ561+BR561))</f>
        <v>23.375</v>
      </c>
      <c r="AO561" s="457">
        <f>ROUND(IF(BA561-BG561-AF561&gt;0,0,AF561+BG561-BA561),0)</f>
        <v>0</v>
      </c>
      <c r="AP561" s="455">
        <f t="shared" si="1209"/>
        <v>12</v>
      </c>
      <c r="AQ561" s="383">
        <f t="shared" si="1209"/>
        <v>8</v>
      </c>
      <c r="AR561" s="383">
        <f t="shared" si="1209"/>
        <v>6</v>
      </c>
      <c r="AS561" s="383">
        <f t="shared" si="1209"/>
        <v>7</v>
      </c>
      <c r="AT561" s="383">
        <f t="shared" si="1209"/>
        <v>7</v>
      </c>
      <c r="AU561" s="383">
        <f t="shared" si="1209"/>
        <v>8</v>
      </c>
      <c r="AV561" s="383">
        <f t="shared" si="1209"/>
        <v>12</v>
      </c>
      <c r="AW561" s="383">
        <f t="shared" si="1209"/>
        <v>12</v>
      </c>
      <c r="AX561" s="383">
        <f t="shared" si="1189"/>
        <v>89</v>
      </c>
      <c r="AY561" s="383"/>
      <c r="AZ561" s="383">
        <f t="shared" si="1203"/>
        <v>0</v>
      </c>
      <c r="BA561" s="382">
        <f t="shared" si="1190"/>
        <v>45</v>
      </c>
      <c r="BB561" s="423">
        <v>0</v>
      </c>
      <c r="BC561" s="506">
        <f t="shared" si="1183"/>
        <v>8</v>
      </c>
      <c r="BD561" s="382">
        <f t="shared" si="1184"/>
        <v>16</v>
      </c>
      <c r="BE561" s="453">
        <f t="shared" si="1185"/>
        <v>20</v>
      </c>
      <c r="BF561" s="382">
        <f t="shared" si="1191"/>
        <v>-58</v>
      </c>
      <c r="BG561" s="1882">
        <v>20</v>
      </c>
      <c r="BH561" s="1882">
        <v>15</v>
      </c>
      <c r="BI561" s="1882">
        <v>11</v>
      </c>
      <c r="BJ561" s="1882">
        <v>12</v>
      </c>
      <c r="BK561" s="1882">
        <v>8</v>
      </c>
      <c r="BL561" s="1882">
        <v>6</v>
      </c>
      <c r="BM561" s="1882">
        <v>7</v>
      </c>
      <c r="BN561" s="1882">
        <v>7</v>
      </c>
      <c r="BO561" s="1882">
        <v>8</v>
      </c>
      <c r="BP561" s="1882">
        <v>12</v>
      </c>
      <c r="BQ561" s="1882">
        <v>13</v>
      </c>
      <c r="BR561" s="1882">
        <v>14</v>
      </c>
      <c r="BS561" s="1882">
        <v>15</v>
      </c>
      <c r="BT561" s="13"/>
      <c r="BU561" s="384">
        <f t="shared" si="1192"/>
        <v>2.4</v>
      </c>
      <c r="BV561" s="385">
        <f t="shared" si="1193"/>
        <v>1.4</v>
      </c>
      <c r="BW561" s="386">
        <f t="shared" si="1194"/>
        <v>0.4</v>
      </c>
      <c r="BX561" s="3"/>
      <c r="BY561" s="387">
        <f t="shared" si="1186"/>
        <v>32</v>
      </c>
      <c r="BZ561" s="382">
        <f t="shared" si="1195"/>
        <v>24</v>
      </c>
      <c r="CA561" s="382">
        <f t="shared" si="1196"/>
        <v>8</v>
      </c>
      <c r="CB561" s="382">
        <f t="shared" si="1197"/>
        <v>45</v>
      </c>
      <c r="CC561" s="382">
        <f t="shared" si="1210"/>
        <v>25</v>
      </c>
      <c r="CD561" s="382">
        <f t="shared" si="1211"/>
        <v>22</v>
      </c>
      <c r="CE561" s="382">
        <f t="shared" si="1212"/>
        <v>19</v>
      </c>
      <c r="CF561" s="382">
        <f t="shared" si="1213"/>
        <v>13</v>
      </c>
      <c r="CG561" s="382">
        <f t="shared" si="1214"/>
        <v>12</v>
      </c>
      <c r="CH561" s="382">
        <f t="shared" si="1215"/>
        <v>13</v>
      </c>
      <c r="CI561" s="382">
        <f t="shared" si="1216"/>
        <v>14</v>
      </c>
      <c r="CJ561" s="382">
        <f t="shared" si="1217"/>
        <v>19</v>
      </c>
      <c r="CK561" s="388">
        <f t="shared" si="1218"/>
        <v>23</v>
      </c>
      <c r="CL561" s="3"/>
      <c r="CM561" s="384">
        <f t="shared" si="1187"/>
        <v>0</v>
      </c>
      <c r="CN561" s="385">
        <f t="shared" si="1198"/>
        <v>0</v>
      </c>
      <c r="CO561" s="385">
        <f t="shared" si="1205"/>
        <v>57</v>
      </c>
      <c r="CP561" s="385">
        <f t="shared" si="1219"/>
        <v>0</v>
      </c>
      <c r="CQ561" s="385">
        <f t="shared" si="1219"/>
        <v>12</v>
      </c>
      <c r="CR561" s="385">
        <f t="shared" si="1219"/>
        <v>8</v>
      </c>
      <c r="CS561" s="385">
        <f t="shared" si="1219"/>
        <v>6</v>
      </c>
      <c r="CT561" s="385">
        <f t="shared" si="1219"/>
        <v>7</v>
      </c>
      <c r="CU561" s="385">
        <f t="shared" si="1219"/>
        <v>7</v>
      </c>
      <c r="CV561" s="385">
        <f t="shared" si="1219"/>
        <v>8</v>
      </c>
      <c r="CW561" s="385">
        <f t="shared" si="1219"/>
        <v>12</v>
      </c>
      <c r="CX561" s="386">
        <f t="shared" si="1219"/>
        <v>12</v>
      </c>
      <c r="CY561" s="3"/>
      <c r="CZ561" s="586"/>
      <c r="DA561" s="582"/>
      <c r="DB561" s="391">
        <v>12</v>
      </c>
      <c r="DC561" s="576">
        <v>98</v>
      </c>
      <c r="DD561" s="389">
        <v>0</v>
      </c>
      <c r="DE561" s="390">
        <v>12</v>
      </c>
      <c r="DF561" s="390">
        <v>2</v>
      </c>
      <c r="DG561" s="390">
        <v>22</v>
      </c>
      <c r="DH561" s="390">
        <f t="shared" si="1199"/>
        <v>13</v>
      </c>
      <c r="DI561" s="390"/>
      <c r="DJ561" s="390"/>
      <c r="DK561" s="390"/>
      <c r="DL561" s="390"/>
      <c r="DM561" s="390"/>
      <c r="DN561" s="390"/>
      <c r="DO561" s="390"/>
      <c r="DP561" s="391">
        <f t="shared" si="1200"/>
        <v>49</v>
      </c>
      <c r="DQ561" s="376"/>
      <c r="DR561" s="376"/>
      <c r="DS561" s="385">
        <v>1</v>
      </c>
      <c r="DT561" s="385">
        <v>2</v>
      </c>
      <c r="DU561" s="385">
        <v>1519</v>
      </c>
      <c r="DV561" s="385" t="s">
        <v>2620</v>
      </c>
      <c r="DW561" s="385">
        <v>72</v>
      </c>
      <c r="DX561" s="385" t="s">
        <v>2716</v>
      </c>
      <c r="DY561" s="385">
        <v>0</v>
      </c>
      <c r="DZ561" s="14">
        <v>103745</v>
      </c>
      <c r="EA561" s="426"/>
      <c r="EB561" s="398">
        <v>18</v>
      </c>
      <c r="EC561" s="398" t="s">
        <v>1567</v>
      </c>
      <c r="ED561" s="398" t="s">
        <v>1370</v>
      </c>
      <c r="EF561" s="601">
        <f t="shared" si="1201"/>
        <v>120</v>
      </c>
      <c r="EG561" s="597">
        <f t="shared" si="1202"/>
        <v>8</v>
      </c>
      <c r="EI561" s="605">
        <f t="shared" si="1206"/>
        <v>102</v>
      </c>
    </row>
    <row r="562" spans="1:139" s="372" customFormat="1" ht="16.149999999999999" hidden="1" customHeight="1">
      <c r="A562" s="573" t="s">
        <v>1246</v>
      </c>
      <c r="B562" s="407" t="s">
        <v>1005</v>
      </c>
      <c r="C562" s="530" t="s">
        <v>1005</v>
      </c>
      <c r="D562" s="393" t="s">
        <v>51</v>
      </c>
      <c r="E562" s="393" t="s">
        <v>349</v>
      </c>
      <c r="F562" s="393" t="s">
        <v>1006</v>
      </c>
      <c r="G562" s="395">
        <v>102</v>
      </c>
      <c r="H562" s="393" t="s">
        <v>47</v>
      </c>
      <c r="I562" s="393" t="s">
        <v>947</v>
      </c>
      <c r="J562" s="393" t="s">
        <v>131</v>
      </c>
      <c r="K562" s="393" t="s">
        <v>2146</v>
      </c>
      <c r="L562" s="393" t="s">
        <v>2130</v>
      </c>
      <c r="M562" s="396"/>
      <c r="N562" s="392">
        <v>43116</v>
      </c>
      <c r="O562" s="408">
        <v>3</v>
      </c>
      <c r="P562" s="14">
        <v>134635</v>
      </c>
      <c r="Q562" s="14">
        <v>134635</v>
      </c>
      <c r="R562" s="576">
        <v>125</v>
      </c>
      <c r="S562" s="391">
        <v>25</v>
      </c>
      <c r="T562" s="382">
        <v>5</v>
      </c>
      <c r="U562" s="382">
        <v>65</v>
      </c>
      <c r="V562" s="423">
        <v>0</v>
      </c>
      <c r="W562" s="1882">
        <v>14</v>
      </c>
      <c r="X562" s="382">
        <f t="shared" si="1204"/>
        <v>51</v>
      </c>
      <c r="Y562" s="423">
        <v>0</v>
      </c>
      <c r="Z562" s="1882">
        <v>14</v>
      </c>
      <c r="AA562" s="382">
        <f t="shared" si="1188"/>
        <v>37</v>
      </c>
      <c r="AB562" s="423">
        <v>20</v>
      </c>
      <c r="AC562" s="1882">
        <v>16</v>
      </c>
      <c r="AD562" s="569">
        <v>1.875</v>
      </c>
      <c r="AE562" s="569">
        <v>1.875</v>
      </c>
      <c r="AF562" s="382">
        <f t="shared" ref="AF562:AJ566" si="1220">IF($AD562&lt;=1,$AD562*BI562,IF($AD562&lt;=2,BI562+(($AD562-1)*BJ562),BI562+BJ562+BK562))</f>
        <v>14.75</v>
      </c>
      <c r="AG562" s="382">
        <f t="shared" si="1220"/>
        <v>17</v>
      </c>
      <c r="AH562" s="382">
        <f t="shared" si="1220"/>
        <v>15.875</v>
      </c>
      <c r="AI562" s="382">
        <f t="shared" si="1220"/>
        <v>18.625</v>
      </c>
      <c r="AJ562" s="382">
        <f t="shared" si="1220"/>
        <v>22.375</v>
      </c>
      <c r="AK562" s="382">
        <f t="shared" ref="AK562:AM566" si="1221">IF($AE562&lt;=1,$AE562*BN562,IF($AE562&lt;=2,BN562+(($AE562-1)*BO562),BN562+BO562+BP562))</f>
        <v>23.5</v>
      </c>
      <c r="AL562" s="382">
        <f t="shared" si="1221"/>
        <v>24.25</v>
      </c>
      <c r="AM562" s="382">
        <f t="shared" si="1221"/>
        <v>27.125</v>
      </c>
      <c r="AN562" s="453">
        <f>IF($AD562&lt;=1,$AD562*BQ562,IF($AD562&lt;=2,BQ562+(($AD562-1)*BR562),BQ562+BR562+BS562))</f>
        <v>29</v>
      </c>
      <c r="AO562" s="457">
        <f t="shared" ref="AO562:AW566" si="1222">ROUND(IF(CC562-BH562-AF562&gt;0,0,AF562+BH562-CC562),0)</f>
        <v>0</v>
      </c>
      <c r="AP562" s="455">
        <f t="shared" si="1222"/>
        <v>8</v>
      </c>
      <c r="AQ562" s="383">
        <f t="shared" si="1222"/>
        <v>9</v>
      </c>
      <c r="AR562" s="383">
        <f t="shared" si="1222"/>
        <v>11</v>
      </c>
      <c r="AS562" s="383">
        <f t="shared" si="1222"/>
        <v>12</v>
      </c>
      <c r="AT562" s="383">
        <f t="shared" si="1222"/>
        <v>13</v>
      </c>
      <c r="AU562" s="383">
        <f t="shared" si="1222"/>
        <v>13</v>
      </c>
      <c r="AV562" s="383">
        <f t="shared" si="1222"/>
        <v>15</v>
      </c>
      <c r="AW562" s="383">
        <f t="shared" si="1222"/>
        <v>16</v>
      </c>
      <c r="AX562" s="383">
        <f t="shared" si="1189"/>
        <v>85</v>
      </c>
      <c r="AY562" s="383">
        <v>0</v>
      </c>
      <c r="AZ562" s="383">
        <f t="shared" si="1203"/>
        <v>0</v>
      </c>
      <c r="BA562" s="382">
        <f t="shared" si="1190"/>
        <v>41</v>
      </c>
      <c r="BB562" s="423">
        <v>0</v>
      </c>
      <c r="BC562" s="506">
        <f t="shared" si="1183"/>
        <v>14</v>
      </c>
      <c r="BD562" s="382">
        <f t="shared" si="1184"/>
        <v>14</v>
      </c>
      <c r="BE562" s="453">
        <f t="shared" si="1185"/>
        <v>16</v>
      </c>
      <c r="BF562" s="382">
        <f t="shared" si="1191"/>
        <v>-11</v>
      </c>
      <c r="BG562" s="1882">
        <v>12</v>
      </c>
      <c r="BH562" s="1882">
        <v>14</v>
      </c>
      <c r="BI562" s="1882">
        <v>6</v>
      </c>
      <c r="BJ562" s="1882">
        <v>10</v>
      </c>
      <c r="BK562" s="1882">
        <v>8</v>
      </c>
      <c r="BL562" s="1882">
        <v>9</v>
      </c>
      <c r="BM562" s="1882">
        <v>11</v>
      </c>
      <c r="BN562" s="1882">
        <v>13</v>
      </c>
      <c r="BO562" s="1882">
        <v>12</v>
      </c>
      <c r="BP562" s="1882">
        <v>14</v>
      </c>
      <c r="BQ562" s="1882">
        <v>15</v>
      </c>
      <c r="BR562" s="1882">
        <v>16</v>
      </c>
      <c r="BS562" s="1882">
        <v>17</v>
      </c>
      <c r="BT562" s="13"/>
      <c r="BU562" s="384">
        <f t="shared" si="1192"/>
        <v>4.4318181818181817</v>
      </c>
      <c r="BV562" s="385">
        <f t="shared" si="1193"/>
        <v>3.6428571428571428</v>
      </c>
      <c r="BW562" s="386">
        <f t="shared" si="1194"/>
        <v>2.6428571428571428</v>
      </c>
      <c r="BX562" s="3"/>
      <c r="BY562" s="387">
        <f t="shared" si="1186"/>
        <v>65</v>
      </c>
      <c r="BZ562" s="382">
        <f t="shared" si="1195"/>
        <v>51</v>
      </c>
      <c r="CA562" s="382">
        <f t="shared" si="1196"/>
        <v>37</v>
      </c>
      <c r="CB562" s="382">
        <f t="shared" si="1197"/>
        <v>41</v>
      </c>
      <c r="CC562" s="382">
        <f t="shared" ref="CC562:CC567" si="1223">CB562+CP562-BG562</f>
        <v>29</v>
      </c>
      <c r="CD562" s="382">
        <f t="shared" ref="CD562:CD567" si="1224">CC562+CQ562-BH562</f>
        <v>15</v>
      </c>
      <c r="CE562" s="382">
        <f t="shared" ref="CE562:CE567" si="1225">CD562+CR562-BI562</f>
        <v>17</v>
      </c>
      <c r="CF562" s="382">
        <f t="shared" ref="CF562:CF567" si="1226">CE562+CS562-BJ562</f>
        <v>16</v>
      </c>
      <c r="CG562" s="382">
        <f t="shared" ref="CG562:CG567" si="1227">CF562+CT562-BK562</f>
        <v>19</v>
      </c>
      <c r="CH562" s="382">
        <f t="shared" ref="CH562:CH567" si="1228">CG562+CU562-BL562</f>
        <v>22</v>
      </c>
      <c r="CI562" s="382">
        <f t="shared" ref="CI562:CI567" si="1229">CH562+CV562-BM562</f>
        <v>24</v>
      </c>
      <c r="CJ562" s="382">
        <f t="shared" ref="CJ562:CJ567" si="1230">CI562+CW562-BN562</f>
        <v>24</v>
      </c>
      <c r="CK562" s="388">
        <f t="shared" ref="CK562:CK567" si="1231">CJ562+CX562-BO562</f>
        <v>27</v>
      </c>
      <c r="CL562" s="3"/>
      <c r="CM562" s="384">
        <f t="shared" si="1187"/>
        <v>0</v>
      </c>
      <c r="CN562" s="385">
        <f t="shared" si="1198"/>
        <v>0</v>
      </c>
      <c r="CO562" s="385">
        <f t="shared" si="1205"/>
        <v>20</v>
      </c>
      <c r="CP562" s="385">
        <f t="shared" ref="CP562:CP566" si="1232">BB562</f>
        <v>0</v>
      </c>
      <c r="CQ562" s="385">
        <f t="shared" ref="CQ562:CX566" si="1233">AO562</f>
        <v>0</v>
      </c>
      <c r="CR562" s="385">
        <f t="shared" si="1233"/>
        <v>8</v>
      </c>
      <c r="CS562" s="385">
        <f t="shared" si="1233"/>
        <v>9</v>
      </c>
      <c r="CT562" s="385">
        <f t="shared" si="1233"/>
        <v>11</v>
      </c>
      <c r="CU562" s="385">
        <f t="shared" si="1233"/>
        <v>12</v>
      </c>
      <c r="CV562" s="385">
        <f t="shared" si="1233"/>
        <v>13</v>
      </c>
      <c r="CW562" s="385">
        <f t="shared" si="1233"/>
        <v>13</v>
      </c>
      <c r="CX562" s="386">
        <f t="shared" si="1233"/>
        <v>15</v>
      </c>
      <c r="CY562" s="3"/>
      <c r="CZ562" s="586">
        <v>1116</v>
      </c>
      <c r="DA562" s="582">
        <v>440</v>
      </c>
      <c r="DB562" s="391">
        <v>1161</v>
      </c>
      <c r="DC562" s="576">
        <v>125</v>
      </c>
      <c r="DD562" s="389">
        <v>4</v>
      </c>
      <c r="DE562" s="390">
        <v>14</v>
      </c>
      <c r="DF562" s="390">
        <v>-4</v>
      </c>
      <c r="DG562" s="390">
        <v>6</v>
      </c>
      <c r="DH562" s="390">
        <f t="shared" si="1199"/>
        <v>5</v>
      </c>
      <c r="DI562" s="390"/>
      <c r="DJ562" s="390"/>
      <c r="DK562" s="390"/>
      <c r="DL562" s="390"/>
      <c r="DM562" s="390"/>
      <c r="DN562" s="390"/>
      <c r="DO562" s="390"/>
      <c r="DP562" s="391">
        <f t="shared" si="1200"/>
        <v>25</v>
      </c>
      <c r="DQ562" s="376"/>
      <c r="DR562" s="376"/>
      <c r="DS562" s="385">
        <v>2</v>
      </c>
      <c r="DT562" s="385">
        <v>1</v>
      </c>
      <c r="DU562" s="385">
        <v>1050</v>
      </c>
      <c r="DV562" s="385" t="s">
        <v>2620</v>
      </c>
      <c r="DW562" s="385">
        <v>72</v>
      </c>
      <c r="DX562" s="385" t="s">
        <v>2716</v>
      </c>
      <c r="DY562" s="385">
        <v>0</v>
      </c>
      <c r="DZ562" s="14">
        <v>134635</v>
      </c>
      <c r="EA562" s="426"/>
      <c r="EB562" s="398">
        <v>18</v>
      </c>
      <c r="EC562" s="398" t="s">
        <v>1369</v>
      </c>
      <c r="ED562" s="398" t="s">
        <v>1370</v>
      </c>
      <c r="EF562" s="601">
        <f t="shared" si="1201"/>
        <v>139.28571428571431</v>
      </c>
      <c r="EG562" s="597">
        <f t="shared" si="1202"/>
        <v>14</v>
      </c>
      <c r="EI562" s="605">
        <f t="shared" si="1206"/>
        <v>90</v>
      </c>
    </row>
    <row r="563" spans="1:139" s="372" customFormat="1" ht="16.149999999999999" hidden="1" customHeight="1">
      <c r="A563" s="573" t="s">
        <v>1246</v>
      </c>
      <c r="B563" s="407" t="s">
        <v>1176</v>
      </c>
      <c r="C563" s="530" t="s">
        <v>1176</v>
      </c>
      <c r="D563" s="393" t="s">
        <v>51</v>
      </c>
      <c r="E563" s="393" t="s">
        <v>349</v>
      </c>
      <c r="F563" s="393" t="s">
        <v>943</v>
      </c>
      <c r="G563" s="395">
        <v>98</v>
      </c>
      <c r="H563" s="393" t="s">
        <v>107</v>
      </c>
      <c r="I563" s="393" t="s">
        <v>1175</v>
      </c>
      <c r="J563" s="393" t="s">
        <v>131</v>
      </c>
      <c r="K563" s="393" t="s">
        <v>2148</v>
      </c>
      <c r="L563" s="393" t="s">
        <v>2130</v>
      </c>
      <c r="M563" s="396"/>
      <c r="N563" s="392">
        <v>44509</v>
      </c>
      <c r="O563" s="408">
        <v>3</v>
      </c>
      <c r="P563" s="14">
        <v>110061</v>
      </c>
      <c r="Q563" s="14">
        <v>110061</v>
      </c>
      <c r="R563" s="576">
        <v>41</v>
      </c>
      <c r="S563" s="391">
        <v>14</v>
      </c>
      <c r="T563" s="382">
        <v>11</v>
      </c>
      <c r="U563" s="382">
        <v>212</v>
      </c>
      <c r="V563" s="423">
        <v>0</v>
      </c>
      <c r="W563" s="1882">
        <v>23</v>
      </c>
      <c r="X563" s="382">
        <f t="shared" si="1204"/>
        <v>189</v>
      </c>
      <c r="Y563" s="423">
        <v>40</v>
      </c>
      <c r="Z563" s="1882">
        <v>30</v>
      </c>
      <c r="AA563" s="382">
        <f t="shared" si="1188"/>
        <v>199</v>
      </c>
      <c r="AB563" s="423">
        <v>0</v>
      </c>
      <c r="AC563" s="1882">
        <v>82</v>
      </c>
      <c r="AD563" s="569">
        <v>1.875</v>
      </c>
      <c r="AE563" s="569">
        <v>1.875</v>
      </c>
      <c r="AF563" s="382">
        <f t="shared" si="1220"/>
        <v>14</v>
      </c>
      <c r="AG563" s="382">
        <f t="shared" si="1220"/>
        <v>0</v>
      </c>
      <c r="AH563" s="382">
        <f t="shared" si="1220"/>
        <v>34.125</v>
      </c>
      <c r="AI563" s="382">
        <f t="shared" si="1220"/>
        <v>79.25</v>
      </c>
      <c r="AJ563" s="382">
        <f t="shared" si="1220"/>
        <v>50.375</v>
      </c>
      <c r="AK563" s="382">
        <f t="shared" si="1221"/>
        <v>51.375</v>
      </c>
      <c r="AL563" s="382">
        <f t="shared" si="1221"/>
        <v>79.25</v>
      </c>
      <c r="AM563" s="382">
        <f t="shared" si="1221"/>
        <v>58</v>
      </c>
      <c r="AN563" s="453">
        <f>IF($AD563&lt;=1,$AD563*BQ563,IF($AD563&lt;=2,BQ563+(($AD563-1)*BR563),BQ563+BR563+BS563))</f>
        <v>61.75</v>
      </c>
      <c r="AO563" s="457">
        <f t="shared" si="1222"/>
        <v>0</v>
      </c>
      <c r="AP563" s="455">
        <f t="shared" si="1222"/>
        <v>0</v>
      </c>
      <c r="AQ563" s="383">
        <f t="shared" si="1222"/>
        <v>0</v>
      </c>
      <c r="AR563" s="383">
        <f t="shared" si="1222"/>
        <v>40</v>
      </c>
      <c r="AS563" s="383">
        <f t="shared" si="1222"/>
        <v>10</v>
      </c>
      <c r="AT563" s="383">
        <f t="shared" si="1222"/>
        <v>47</v>
      </c>
      <c r="AU563" s="383">
        <f t="shared" si="1222"/>
        <v>33</v>
      </c>
      <c r="AV563" s="383">
        <f t="shared" si="1222"/>
        <v>32</v>
      </c>
      <c r="AW563" s="383">
        <f t="shared" si="1222"/>
        <v>34</v>
      </c>
      <c r="AX563" s="383">
        <f t="shared" si="1189"/>
        <v>252</v>
      </c>
      <c r="AY563" s="383">
        <v>0</v>
      </c>
      <c r="AZ563" s="383">
        <f t="shared" si="1203"/>
        <v>0</v>
      </c>
      <c r="BA563" s="382">
        <f t="shared" si="1190"/>
        <v>117</v>
      </c>
      <c r="BB563" s="423">
        <v>0</v>
      </c>
      <c r="BC563" s="506">
        <f t="shared" si="1183"/>
        <v>23</v>
      </c>
      <c r="BD563" s="382">
        <f t="shared" si="1184"/>
        <v>30</v>
      </c>
      <c r="BE563" s="453">
        <f t="shared" si="1185"/>
        <v>82</v>
      </c>
      <c r="BF563" s="382">
        <f t="shared" si="1191"/>
        <v>-1</v>
      </c>
      <c r="BG563" s="1882">
        <v>18</v>
      </c>
      <c r="BH563" s="1882">
        <v>46</v>
      </c>
      <c r="BI563" s="1882">
        <v>14</v>
      </c>
      <c r="BJ563" s="1882">
        <v>0</v>
      </c>
      <c r="BK563" s="1882">
        <v>0</v>
      </c>
      <c r="BL563" s="1882">
        <v>39</v>
      </c>
      <c r="BM563" s="1882">
        <v>46</v>
      </c>
      <c r="BN563" s="1882">
        <v>5</v>
      </c>
      <c r="BO563" s="1882">
        <v>53</v>
      </c>
      <c r="BP563" s="1882">
        <v>30</v>
      </c>
      <c r="BQ563" s="1882">
        <v>32</v>
      </c>
      <c r="BR563" s="1882">
        <v>34</v>
      </c>
      <c r="BS563" s="1882">
        <v>36</v>
      </c>
      <c r="BT563" s="13"/>
      <c r="BU563" s="384">
        <f t="shared" si="1192"/>
        <v>4.7111111111111112</v>
      </c>
      <c r="BV563" s="385">
        <f t="shared" si="1193"/>
        <v>4.3615384615384611</v>
      </c>
      <c r="BW563" s="386">
        <f t="shared" si="1194"/>
        <v>4.0890410958904111</v>
      </c>
      <c r="BX563" s="3"/>
      <c r="BY563" s="387">
        <f t="shared" si="1186"/>
        <v>212</v>
      </c>
      <c r="BZ563" s="382">
        <f t="shared" si="1195"/>
        <v>189</v>
      </c>
      <c r="CA563" s="382">
        <f t="shared" si="1196"/>
        <v>199</v>
      </c>
      <c r="CB563" s="382">
        <f t="shared" si="1197"/>
        <v>117</v>
      </c>
      <c r="CC563" s="382">
        <f t="shared" si="1223"/>
        <v>99</v>
      </c>
      <c r="CD563" s="382">
        <f t="shared" si="1224"/>
        <v>53</v>
      </c>
      <c r="CE563" s="382">
        <f t="shared" si="1225"/>
        <v>39</v>
      </c>
      <c r="CF563" s="382">
        <f t="shared" si="1226"/>
        <v>39</v>
      </c>
      <c r="CG563" s="382">
        <f t="shared" si="1227"/>
        <v>79</v>
      </c>
      <c r="CH563" s="382">
        <f t="shared" si="1228"/>
        <v>50</v>
      </c>
      <c r="CI563" s="382">
        <f t="shared" si="1229"/>
        <v>51</v>
      </c>
      <c r="CJ563" s="382">
        <f t="shared" si="1230"/>
        <v>79</v>
      </c>
      <c r="CK563" s="388">
        <f t="shared" si="1231"/>
        <v>58</v>
      </c>
      <c r="CL563" s="3"/>
      <c r="CM563" s="384">
        <f t="shared" si="1187"/>
        <v>0</v>
      </c>
      <c r="CN563" s="385">
        <f t="shared" si="1198"/>
        <v>40</v>
      </c>
      <c r="CO563" s="385">
        <f t="shared" si="1205"/>
        <v>0</v>
      </c>
      <c r="CP563" s="385">
        <f t="shared" si="1232"/>
        <v>0</v>
      </c>
      <c r="CQ563" s="385">
        <f t="shared" si="1233"/>
        <v>0</v>
      </c>
      <c r="CR563" s="385">
        <f t="shared" si="1233"/>
        <v>0</v>
      </c>
      <c r="CS563" s="385">
        <f t="shared" si="1233"/>
        <v>0</v>
      </c>
      <c r="CT563" s="385">
        <f t="shared" si="1233"/>
        <v>40</v>
      </c>
      <c r="CU563" s="385">
        <f t="shared" si="1233"/>
        <v>10</v>
      </c>
      <c r="CV563" s="385">
        <f t="shared" si="1233"/>
        <v>47</v>
      </c>
      <c r="CW563" s="385">
        <f t="shared" si="1233"/>
        <v>33</v>
      </c>
      <c r="CX563" s="386">
        <f t="shared" si="1233"/>
        <v>32</v>
      </c>
      <c r="CY563" s="3"/>
      <c r="CZ563" s="586">
        <v>50</v>
      </c>
      <c r="DA563" s="582">
        <v>67</v>
      </c>
      <c r="DB563" s="391">
        <v>312</v>
      </c>
      <c r="DC563" s="576">
        <v>41</v>
      </c>
      <c r="DD563" s="389">
        <v>0</v>
      </c>
      <c r="DE563" s="390">
        <v>0</v>
      </c>
      <c r="DF563" s="390">
        <v>0</v>
      </c>
      <c r="DG563" s="390">
        <v>3</v>
      </c>
      <c r="DH563" s="390">
        <f t="shared" si="1199"/>
        <v>11</v>
      </c>
      <c r="DI563" s="390"/>
      <c r="DJ563" s="390"/>
      <c r="DK563" s="390"/>
      <c r="DL563" s="390"/>
      <c r="DM563" s="390"/>
      <c r="DN563" s="390"/>
      <c r="DO563" s="390"/>
      <c r="DP563" s="391">
        <f t="shared" si="1200"/>
        <v>14</v>
      </c>
      <c r="DQ563" s="376"/>
      <c r="DR563" s="376"/>
      <c r="DS563" s="385">
        <v>2</v>
      </c>
      <c r="DT563" s="385">
        <v>2</v>
      </c>
      <c r="DU563" s="385">
        <v>1505</v>
      </c>
      <c r="DV563" s="385" t="s">
        <v>2620</v>
      </c>
      <c r="DW563" s="385">
        <v>71</v>
      </c>
      <c r="DX563" s="385" t="s">
        <v>2715</v>
      </c>
      <c r="DY563" s="385">
        <v>0</v>
      </c>
      <c r="DZ563" s="14">
        <v>110061</v>
      </c>
      <c r="EA563" s="426"/>
      <c r="EB563" s="398">
        <v>18</v>
      </c>
      <c r="EC563" s="398" t="s">
        <v>1369</v>
      </c>
      <c r="ED563" s="398" t="s">
        <v>1370</v>
      </c>
      <c r="EF563" s="601">
        <f t="shared" si="1201"/>
        <v>276.52173913043481</v>
      </c>
      <c r="EG563" s="597">
        <f t="shared" si="1202"/>
        <v>23</v>
      </c>
      <c r="EI563" s="605">
        <f t="shared" si="1206"/>
        <v>263</v>
      </c>
    </row>
    <row r="564" spans="1:139" s="372" customFormat="1" ht="16.149999999999999" hidden="1" customHeight="1">
      <c r="A564" s="573" t="s">
        <v>1246</v>
      </c>
      <c r="B564" s="531" t="s">
        <v>1009</v>
      </c>
      <c r="C564" s="532" t="s">
        <v>1009</v>
      </c>
      <c r="D564" s="533" t="s">
        <v>51</v>
      </c>
      <c r="E564" s="393" t="s">
        <v>58</v>
      </c>
      <c r="F564" s="393" t="s">
        <v>1010</v>
      </c>
      <c r="G564" s="395">
        <v>96</v>
      </c>
      <c r="H564" s="393" t="s">
        <v>47</v>
      </c>
      <c r="I564" s="393" t="s">
        <v>960</v>
      </c>
      <c r="J564" s="393" t="s">
        <v>131</v>
      </c>
      <c r="K564" s="393" t="s">
        <v>2146</v>
      </c>
      <c r="L564" s="393" t="s">
        <v>2130</v>
      </c>
      <c r="M564" s="396"/>
      <c r="N564" s="392">
        <v>43714</v>
      </c>
      <c r="O564" s="408">
        <v>3</v>
      </c>
      <c r="P564" s="14">
        <v>207922</v>
      </c>
      <c r="Q564" s="14">
        <v>207922</v>
      </c>
      <c r="R564" s="576">
        <v>0</v>
      </c>
      <c r="S564" s="391">
        <v>4</v>
      </c>
      <c r="T564" s="382">
        <v>0</v>
      </c>
      <c r="U564" s="382">
        <v>12</v>
      </c>
      <c r="V564" s="423">
        <v>0</v>
      </c>
      <c r="W564" s="1882">
        <v>1</v>
      </c>
      <c r="X564" s="382">
        <f t="shared" si="1204"/>
        <v>11</v>
      </c>
      <c r="Y564" s="423">
        <v>0</v>
      </c>
      <c r="Z564" s="1882">
        <v>4</v>
      </c>
      <c r="AA564" s="382">
        <f t="shared" si="1188"/>
        <v>7</v>
      </c>
      <c r="AB564" s="423">
        <v>0</v>
      </c>
      <c r="AC564" s="1882">
        <v>1</v>
      </c>
      <c r="AD564" s="569">
        <v>1.875</v>
      </c>
      <c r="AE564" s="569">
        <v>1.875</v>
      </c>
      <c r="AF564" s="382">
        <f t="shared" si="1220"/>
        <v>5</v>
      </c>
      <c r="AG564" s="382">
        <f t="shared" si="1220"/>
        <v>0.875</v>
      </c>
      <c r="AH564" s="382">
        <f t="shared" si="1220"/>
        <v>1.875</v>
      </c>
      <c r="AI564" s="382">
        <f t="shared" si="1220"/>
        <v>1.875</v>
      </c>
      <c r="AJ564" s="382">
        <f t="shared" si="1220"/>
        <v>5.375</v>
      </c>
      <c r="AK564" s="382">
        <f t="shared" si="1221"/>
        <v>5.875</v>
      </c>
      <c r="AL564" s="382">
        <f t="shared" si="1221"/>
        <v>4.5</v>
      </c>
      <c r="AM564" s="382">
        <f t="shared" si="1221"/>
        <v>7.5</v>
      </c>
      <c r="AN564" s="453">
        <f>IF($AD564&lt;=1,$AD564*BQ564,IF($AD564&lt;=2,BQ564+(($AD564-1)*BR564),BQ564+BR564+BS564))</f>
        <v>7.5</v>
      </c>
      <c r="AO564" s="457">
        <f t="shared" si="1222"/>
        <v>0</v>
      </c>
      <c r="AP564" s="455">
        <f t="shared" si="1222"/>
        <v>1</v>
      </c>
      <c r="AQ564" s="383">
        <f t="shared" si="1222"/>
        <v>1</v>
      </c>
      <c r="AR564" s="383">
        <f t="shared" si="1222"/>
        <v>1</v>
      </c>
      <c r="AS564" s="383">
        <f t="shared" si="1222"/>
        <v>4</v>
      </c>
      <c r="AT564" s="383">
        <f t="shared" si="1222"/>
        <v>2</v>
      </c>
      <c r="AU564" s="383">
        <f t="shared" si="1222"/>
        <v>4</v>
      </c>
      <c r="AV564" s="383">
        <f t="shared" si="1222"/>
        <v>4</v>
      </c>
      <c r="AW564" s="383">
        <f t="shared" si="1222"/>
        <v>4</v>
      </c>
      <c r="AX564" s="383">
        <f t="shared" si="1189"/>
        <v>12</v>
      </c>
      <c r="AY564" s="383">
        <v>0</v>
      </c>
      <c r="AZ564" s="383">
        <f t="shared" si="1203"/>
        <v>0</v>
      </c>
      <c r="BA564" s="382">
        <f t="shared" si="1190"/>
        <v>6</v>
      </c>
      <c r="BB564" s="423">
        <v>0</v>
      </c>
      <c r="BC564" s="506">
        <f t="shared" si="1183"/>
        <v>1</v>
      </c>
      <c r="BD564" s="382">
        <f t="shared" si="1184"/>
        <v>4</v>
      </c>
      <c r="BE564" s="453">
        <f t="shared" si="1185"/>
        <v>1</v>
      </c>
      <c r="BF564" s="382">
        <f t="shared" si="1191"/>
        <v>0</v>
      </c>
      <c r="BG564" s="1882">
        <v>0</v>
      </c>
      <c r="BH564" s="1882">
        <v>1</v>
      </c>
      <c r="BI564" s="1882">
        <v>5</v>
      </c>
      <c r="BJ564" s="1882">
        <v>0</v>
      </c>
      <c r="BK564" s="1882">
        <v>1</v>
      </c>
      <c r="BL564" s="1882">
        <v>1</v>
      </c>
      <c r="BM564" s="1882">
        <v>1</v>
      </c>
      <c r="BN564" s="1882">
        <v>5</v>
      </c>
      <c r="BO564" s="1882">
        <v>1</v>
      </c>
      <c r="BP564" s="1882">
        <v>4</v>
      </c>
      <c r="BQ564" s="1882">
        <v>4</v>
      </c>
      <c r="BR564" s="1882">
        <v>4</v>
      </c>
      <c r="BS564" s="1882">
        <v>4</v>
      </c>
      <c r="BT564" s="13"/>
      <c r="BU564" s="384">
        <f t="shared" si="1192"/>
        <v>6</v>
      </c>
      <c r="BV564" s="385">
        <f t="shared" si="1193"/>
        <v>6.6</v>
      </c>
      <c r="BW564" s="386">
        <f t="shared" si="1194"/>
        <v>10.5</v>
      </c>
      <c r="BX564" s="3"/>
      <c r="BY564" s="387">
        <f t="shared" si="1186"/>
        <v>12</v>
      </c>
      <c r="BZ564" s="382">
        <f t="shared" si="1195"/>
        <v>11</v>
      </c>
      <c r="CA564" s="382">
        <f t="shared" si="1196"/>
        <v>7</v>
      </c>
      <c r="CB564" s="382">
        <f t="shared" si="1197"/>
        <v>6</v>
      </c>
      <c r="CC564" s="382">
        <f t="shared" si="1223"/>
        <v>6</v>
      </c>
      <c r="CD564" s="382">
        <f t="shared" si="1224"/>
        <v>5</v>
      </c>
      <c r="CE564" s="382">
        <f t="shared" si="1225"/>
        <v>1</v>
      </c>
      <c r="CF564" s="382">
        <f t="shared" si="1226"/>
        <v>2</v>
      </c>
      <c r="CG564" s="382">
        <f t="shared" si="1227"/>
        <v>2</v>
      </c>
      <c r="CH564" s="382">
        <f t="shared" si="1228"/>
        <v>5</v>
      </c>
      <c r="CI564" s="382">
        <f t="shared" si="1229"/>
        <v>6</v>
      </c>
      <c r="CJ564" s="382">
        <f t="shared" si="1230"/>
        <v>5</v>
      </c>
      <c r="CK564" s="388">
        <f t="shared" si="1231"/>
        <v>8</v>
      </c>
      <c r="CL564" s="3"/>
      <c r="CM564" s="384">
        <f t="shared" si="1187"/>
        <v>0</v>
      </c>
      <c r="CN564" s="385">
        <f t="shared" si="1198"/>
        <v>0</v>
      </c>
      <c r="CO564" s="385">
        <f t="shared" si="1205"/>
        <v>0</v>
      </c>
      <c r="CP564" s="385">
        <f t="shared" si="1232"/>
        <v>0</v>
      </c>
      <c r="CQ564" s="385">
        <f t="shared" si="1233"/>
        <v>0</v>
      </c>
      <c r="CR564" s="385">
        <f t="shared" si="1233"/>
        <v>1</v>
      </c>
      <c r="CS564" s="385">
        <f t="shared" si="1233"/>
        <v>1</v>
      </c>
      <c r="CT564" s="385">
        <f t="shared" si="1233"/>
        <v>1</v>
      </c>
      <c r="CU564" s="385">
        <f t="shared" si="1233"/>
        <v>4</v>
      </c>
      <c r="CV564" s="385">
        <f t="shared" si="1233"/>
        <v>2</v>
      </c>
      <c r="CW564" s="385">
        <f t="shared" si="1233"/>
        <v>4</v>
      </c>
      <c r="CX564" s="386">
        <f t="shared" si="1233"/>
        <v>4</v>
      </c>
      <c r="CY564" s="3"/>
      <c r="CZ564" s="586">
        <v>16</v>
      </c>
      <c r="DA564" s="582">
        <v>3</v>
      </c>
      <c r="DB564" s="391">
        <v>1</v>
      </c>
      <c r="DC564" s="576">
        <v>0</v>
      </c>
      <c r="DD564" s="389">
        <v>0</v>
      </c>
      <c r="DE564" s="390">
        <v>0</v>
      </c>
      <c r="DF564" s="390">
        <v>4</v>
      </c>
      <c r="DG564" s="390">
        <v>0</v>
      </c>
      <c r="DH564" s="390">
        <f t="shared" si="1199"/>
        <v>0</v>
      </c>
      <c r="DI564" s="390"/>
      <c r="DJ564" s="390"/>
      <c r="DK564" s="390"/>
      <c r="DL564" s="390"/>
      <c r="DM564" s="390"/>
      <c r="DN564" s="390"/>
      <c r="DO564" s="390"/>
      <c r="DP564" s="391">
        <f t="shared" si="1200"/>
        <v>4</v>
      </c>
      <c r="DQ564" s="376"/>
      <c r="DR564" s="376"/>
      <c r="DS564" s="385">
        <v>3</v>
      </c>
      <c r="DT564" s="385">
        <v>1</v>
      </c>
      <c r="DU564" s="385">
        <v>1204</v>
      </c>
      <c r="DV564" s="385" t="s">
        <v>2620</v>
      </c>
      <c r="DW564" s="385">
        <v>72</v>
      </c>
      <c r="DX564" s="385" t="s">
        <v>2716</v>
      </c>
      <c r="DY564" s="385">
        <v>0</v>
      </c>
      <c r="DZ564" s="14">
        <v>207922</v>
      </c>
      <c r="EA564" s="426"/>
      <c r="EB564" s="398">
        <v>19</v>
      </c>
      <c r="EC564" s="398" t="s">
        <v>1369</v>
      </c>
      <c r="ED564" s="398" t="s">
        <v>1370</v>
      </c>
      <c r="EF564" s="601">
        <f t="shared" si="1201"/>
        <v>360</v>
      </c>
      <c r="EG564" s="597">
        <f t="shared" si="1202"/>
        <v>1</v>
      </c>
      <c r="EI564" s="605">
        <f t="shared" si="1206"/>
        <v>12</v>
      </c>
    </row>
    <row r="565" spans="1:139" s="372" customFormat="1" ht="16.149999999999999" hidden="1" customHeight="1">
      <c r="A565" s="573" t="s">
        <v>1246</v>
      </c>
      <c r="B565" s="407" t="s">
        <v>1011</v>
      </c>
      <c r="C565" s="530" t="s">
        <v>1011</v>
      </c>
      <c r="D565" s="393" t="s">
        <v>51</v>
      </c>
      <c r="E565" s="393" t="s">
        <v>75</v>
      </c>
      <c r="F565" s="393" t="s">
        <v>1012</v>
      </c>
      <c r="G565" s="395">
        <v>103</v>
      </c>
      <c r="H565" s="393" t="s">
        <v>47</v>
      </c>
      <c r="I565" s="393" t="s">
        <v>960</v>
      </c>
      <c r="J565" s="393" t="s">
        <v>131</v>
      </c>
      <c r="K565" s="393" t="s">
        <v>2146</v>
      </c>
      <c r="L565" s="393" t="s">
        <v>2130</v>
      </c>
      <c r="M565" s="396"/>
      <c r="N565" s="392">
        <v>43598</v>
      </c>
      <c r="O565" s="408">
        <v>3</v>
      </c>
      <c r="P565" s="14">
        <v>146010</v>
      </c>
      <c r="Q565" s="14">
        <v>146010</v>
      </c>
      <c r="R565" s="576">
        <v>7</v>
      </c>
      <c r="S565" s="391">
        <v>4</v>
      </c>
      <c r="T565" s="382">
        <v>4</v>
      </c>
      <c r="U565" s="382">
        <v>4</v>
      </c>
      <c r="V565" s="423">
        <v>0</v>
      </c>
      <c r="W565" s="1882">
        <v>1</v>
      </c>
      <c r="X565" s="382">
        <f t="shared" si="1204"/>
        <v>3</v>
      </c>
      <c r="Y565" s="423">
        <v>0</v>
      </c>
      <c r="Z565" s="1882">
        <v>1</v>
      </c>
      <c r="AA565" s="382">
        <f t="shared" si="1188"/>
        <v>2</v>
      </c>
      <c r="AB565" s="423">
        <v>0</v>
      </c>
      <c r="AC565" s="1882">
        <v>1</v>
      </c>
      <c r="AD565" s="569">
        <v>1.875</v>
      </c>
      <c r="AE565" s="569">
        <v>1.875</v>
      </c>
      <c r="AF565" s="382">
        <f t="shared" si="1220"/>
        <v>0</v>
      </c>
      <c r="AG565" s="382">
        <f t="shared" si="1220"/>
        <v>0.875</v>
      </c>
      <c r="AH565" s="382">
        <f t="shared" si="1220"/>
        <v>1.875</v>
      </c>
      <c r="AI565" s="382">
        <f t="shared" si="1220"/>
        <v>1.875</v>
      </c>
      <c r="AJ565" s="382">
        <f t="shared" si="1220"/>
        <v>1.875</v>
      </c>
      <c r="AK565" s="382">
        <f t="shared" si="1221"/>
        <v>1.875</v>
      </c>
      <c r="AL565" s="382">
        <f t="shared" si="1221"/>
        <v>4.5</v>
      </c>
      <c r="AM565" s="382">
        <f t="shared" si="1221"/>
        <v>7.5</v>
      </c>
      <c r="AN565" s="453">
        <f>IF($AD565&lt;=1,$AD565*BQ565,IF($AD565&lt;=2,BQ565+(($AD565-1)*BR565),BQ565+BR565+BS565))</f>
        <v>7.5</v>
      </c>
      <c r="AO565" s="457">
        <f t="shared" si="1222"/>
        <v>0</v>
      </c>
      <c r="AP565" s="455">
        <f t="shared" si="1222"/>
        <v>1</v>
      </c>
      <c r="AQ565" s="383">
        <f t="shared" si="1222"/>
        <v>1</v>
      </c>
      <c r="AR565" s="383">
        <f t="shared" si="1222"/>
        <v>1</v>
      </c>
      <c r="AS565" s="383">
        <f t="shared" si="1222"/>
        <v>1</v>
      </c>
      <c r="AT565" s="383">
        <f t="shared" si="1222"/>
        <v>1</v>
      </c>
      <c r="AU565" s="383">
        <f t="shared" si="1222"/>
        <v>4</v>
      </c>
      <c r="AV565" s="383">
        <f t="shared" si="1222"/>
        <v>4</v>
      </c>
      <c r="AW565" s="383">
        <f t="shared" si="1222"/>
        <v>4</v>
      </c>
      <c r="AX565" s="383">
        <f t="shared" si="1189"/>
        <v>4</v>
      </c>
      <c r="AY565" s="383">
        <v>0</v>
      </c>
      <c r="AZ565" s="383">
        <f t="shared" si="1203"/>
        <v>0</v>
      </c>
      <c r="BA565" s="382">
        <f t="shared" si="1190"/>
        <v>1</v>
      </c>
      <c r="BB565" s="423">
        <v>0</v>
      </c>
      <c r="BC565" s="506">
        <f t="shared" si="1183"/>
        <v>1</v>
      </c>
      <c r="BD565" s="382">
        <f t="shared" si="1184"/>
        <v>1</v>
      </c>
      <c r="BE565" s="453">
        <f t="shared" si="1185"/>
        <v>1</v>
      </c>
      <c r="BF565" s="382">
        <f t="shared" si="1191"/>
        <v>0</v>
      </c>
      <c r="BG565" s="1882">
        <v>1</v>
      </c>
      <c r="BH565" s="1882">
        <v>0</v>
      </c>
      <c r="BI565" s="1882">
        <v>0</v>
      </c>
      <c r="BJ565" s="1882">
        <v>0</v>
      </c>
      <c r="BK565" s="1882">
        <v>1</v>
      </c>
      <c r="BL565" s="1882">
        <v>1</v>
      </c>
      <c r="BM565" s="1882">
        <v>1</v>
      </c>
      <c r="BN565" s="1882">
        <v>1</v>
      </c>
      <c r="BO565" s="1882">
        <v>1</v>
      </c>
      <c r="BP565" s="1882">
        <v>4</v>
      </c>
      <c r="BQ565" s="1882">
        <v>4</v>
      </c>
      <c r="BR565" s="1882">
        <v>4</v>
      </c>
      <c r="BS565" s="1882">
        <v>4</v>
      </c>
      <c r="BT565" s="13"/>
      <c r="BU565" s="384">
        <f t="shared" si="1192"/>
        <v>4</v>
      </c>
      <c r="BV565" s="385">
        <f t="shared" si="1193"/>
        <v>3</v>
      </c>
      <c r="BW565" s="386">
        <f t="shared" si="1194"/>
        <v>0</v>
      </c>
      <c r="BX565" s="3"/>
      <c r="BY565" s="387">
        <f t="shared" si="1186"/>
        <v>4</v>
      </c>
      <c r="BZ565" s="382">
        <f t="shared" si="1195"/>
        <v>3</v>
      </c>
      <c r="CA565" s="382">
        <f t="shared" si="1196"/>
        <v>2</v>
      </c>
      <c r="CB565" s="382">
        <f t="shared" si="1197"/>
        <v>1</v>
      </c>
      <c r="CC565" s="382">
        <f t="shared" si="1223"/>
        <v>0</v>
      </c>
      <c r="CD565" s="382">
        <f t="shared" si="1224"/>
        <v>0</v>
      </c>
      <c r="CE565" s="382">
        <f t="shared" si="1225"/>
        <v>1</v>
      </c>
      <c r="CF565" s="382">
        <f t="shared" si="1226"/>
        <v>2</v>
      </c>
      <c r="CG565" s="382">
        <f t="shared" si="1227"/>
        <v>2</v>
      </c>
      <c r="CH565" s="382">
        <f t="shared" si="1228"/>
        <v>2</v>
      </c>
      <c r="CI565" s="382">
        <f t="shared" si="1229"/>
        <v>2</v>
      </c>
      <c r="CJ565" s="382">
        <f t="shared" si="1230"/>
        <v>5</v>
      </c>
      <c r="CK565" s="388">
        <f t="shared" si="1231"/>
        <v>8</v>
      </c>
      <c r="CL565" s="3"/>
      <c r="CM565" s="384">
        <f t="shared" si="1187"/>
        <v>0</v>
      </c>
      <c r="CN565" s="385">
        <f t="shared" si="1198"/>
        <v>0</v>
      </c>
      <c r="CO565" s="385">
        <f t="shared" si="1205"/>
        <v>0</v>
      </c>
      <c r="CP565" s="385">
        <f t="shared" si="1232"/>
        <v>0</v>
      </c>
      <c r="CQ565" s="385">
        <f t="shared" si="1233"/>
        <v>0</v>
      </c>
      <c r="CR565" s="385">
        <f t="shared" si="1233"/>
        <v>1</v>
      </c>
      <c r="CS565" s="385">
        <f t="shared" si="1233"/>
        <v>1</v>
      </c>
      <c r="CT565" s="385">
        <f t="shared" si="1233"/>
        <v>1</v>
      </c>
      <c r="CU565" s="385">
        <f t="shared" si="1233"/>
        <v>1</v>
      </c>
      <c r="CV565" s="385">
        <f t="shared" si="1233"/>
        <v>1</v>
      </c>
      <c r="CW565" s="385">
        <f t="shared" si="1233"/>
        <v>4</v>
      </c>
      <c r="CX565" s="386">
        <f t="shared" si="1233"/>
        <v>4</v>
      </c>
      <c r="CY565" s="3"/>
      <c r="CZ565" s="586">
        <v>22</v>
      </c>
      <c r="DA565" s="582">
        <v>18</v>
      </c>
      <c r="DB565" s="391">
        <v>17</v>
      </c>
      <c r="DC565" s="576">
        <v>7</v>
      </c>
      <c r="DD565" s="389">
        <v>0</v>
      </c>
      <c r="DE565" s="390">
        <v>0</v>
      </c>
      <c r="DF565" s="390">
        <v>0</v>
      </c>
      <c r="DG565" s="390">
        <v>0</v>
      </c>
      <c r="DH565" s="390">
        <f t="shared" si="1199"/>
        <v>4</v>
      </c>
      <c r="DI565" s="390"/>
      <c r="DJ565" s="390"/>
      <c r="DK565" s="390"/>
      <c r="DL565" s="390"/>
      <c r="DM565" s="390"/>
      <c r="DN565" s="390"/>
      <c r="DO565" s="390"/>
      <c r="DP565" s="391">
        <f t="shared" si="1200"/>
        <v>4</v>
      </c>
      <c r="DQ565" s="376"/>
      <c r="DR565" s="376"/>
      <c r="DS565" s="385">
        <v>2</v>
      </c>
      <c r="DT565" s="385">
        <v>1</v>
      </c>
      <c r="DU565" s="385">
        <v>1288</v>
      </c>
      <c r="DV565" s="385" t="s">
        <v>2620</v>
      </c>
      <c r="DW565" s="385">
        <v>72</v>
      </c>
      <c r="DX565" s="385" t="s">
        <v>2716</v>
      </c>
      <c r="DY565" s="385">
        <v>0</v>
      </c>
      <c r="DZ565" s="14">
        <v>146010</v>
      </c>
      <c r="EA565" s="426"/>
      <c r="EB565" s="398">
        <v>19</v>
      </c>
      <c r="EC565" s="398" t="s">
        <v>1369</v>
      </c>
      <c r="ED565" s="398" t="s">
        <v>1370</v>
      </c>
      <c r="EF565" s="601">
        <f t="shared" si="1201"/>
        <v>120</v>
      </c>
      <c r="EG565" s="597">
        <f t="shared" si="1202"/>
        <v>1</v>
      </c>
      <c r="EI565" s="605">
        <f t="shared" si="1206"/>
        <v>8</v>
      </c>
    </row>
    <row r="566" spans="1:139" s="372" customFormat="1" ht="16.149999999999999" hidden="1" customHeight="1">
      <c r="A566" s="573" t="s">
        <v>1246</v>
      </c>
      <c r="B566" s="407" t="s">
        <v>1013</v>
      </c>
      <c r="C566" s="530" t="s">
        <v>1013</v>
      </c>
      <c r="D566" s="393" t="s">
        <v>51</v>
      </c>
      <c r="E566" s="393" t="s">
        <v>75</v>
      </c>
      <c r="F566" s="393" t="s">
        <v>1238</v>
      </c>
      <c r="G566" s="395">
        <v>99</v>
      </c>
      <c r="H566" s="393" t="s">
        <v>86</v>
      </c>
      <c r="I566" s="393" t="s">
        <v>960</v>
      </c>
      <c r="J566" s="393" t="s">
        <v>131</v>
      </c>
      <c r="K566" s="393" t="s">
        <v>2147</v>
      </c>
      <c r="L566" s="393" t="s">
        <v>2130</v>
      </c>
      <c r="M566" s="396"/>
      <c r="N566" s="392">
        <v>44452</v>
      </c>
      <c r="O566" s="408">
        <v>3</v>
      </c>
      <c r="P566" s="14">
        <v>173312</v>
      </c>
      <c r="Q566" s="14">
        <v>173312</v>
      </c>
      <c r="R566" s="576">
        <v>18</v>
      </c>
      <c r="S566" s="391">
        <v>10</v>
      </c>
      <c r="T566" s="382">
        <v>0</v>
      </c>
      <c r="U566" s="382">
        <v>8</v>
      </c>
      <c r="V566" s="423">
        <v>0</v>
      </c>
      <c r="W566" s="1882">
        <v>0</v>
      </c>
      <c r="X566" s="382">
        <f t="shared" si="1204"/>
        <v>8</v>
      </c>
      <c r="Y566" s="423">
        <v>0</v>
      </c>
      <c r="Z566" s="1882">
        <v>4</v>
      </c>
      <c r="AA566" s="382">
        <f t="shared" si="1188"/>
        <v>4</v>
      </c>
      <c r="AB566" s="423">
        <v>0</v>
      </c>
      <c r="AC566" s="1882">
        <v>1</v>
      </c>
      <c r="AD566" s="569">
        <v>1.875</v>
      </c>
      <c r="AE566" s="569">
        <v>1.875</v>
      </c>
      <c r="AF566" s="382">
        <f t="shared" si="1220"/>
        <v>1</v>
      </c>
      <c r="AG566" s="382">
        <f t="shared" si="1220"/>
        <v>0.875</v>
      </c>
      <c r="AH566" s="382">
        <f t="shared" si="1220"/>
        <v>1.875</v>
      </c>
      <c r="AI566" s="382">
        <f t="shared" si="1220"/>
        <v>1.875</v>
      </c>
      <c r="AJ566" s="382">
        <f t="shared" si="1220"/>
        <v>1.875</v>
      </c>
      <c r="AK566" s="382">
        <f t="shared" si="1221"/>
        <v>1.875</v>
      </c>
      <c r="AL566" s="382">
        <f t="shared" si="1221"/>
        <v>4.5</v>
      </c>
      <c r="AM566" s="382">
        <f t="shared" si="1221"/>
        <v>7.5</v>
      </c>
      <c r="AN566" s="453">
        <f>IF($AD566&lt;=1,$AD566*BQ566,IF($AD566&lt;=2,BQ566+(($AD566-1)*BR566),BQ566+BR566+BS566))</f>
        <v>7.5</v>
      </c>
      <c r="AO566" s="457">
        <f t="shared" si="1222"/>
        <v>0</v>
      </c>
      <c r="AP566" s="455">
        <f t="shared" si="1222"/>
        <v>1</v>
      </c>
      <c r="AQ566" s="383">
        <f t="shared" si="1222"/>
        <v>1</v>
      </c>
      <c r="AR566" s="383">
        <f t="shared" si="1222"/>
        <v>1</v>
      </c>
      <c r="AS566" s="383">
        <f t="shared" si="1222"/>
        <v>1</v>
      </c>
      <c r="AT566" s="383">
        <f t="shared" si="1222"/>
        <v>1</v>
      </c>
      <c r="AU566" s="383">
        <f t="shared" si="1222"/>
        <v>4</v>
      </c>
      <c r="AV566" s="383">
        <f t="shared" si="1222"/>
        <v>4</v>
      </c>
      <c r="AW566" s="383">
        <f t="shared" si="1222"/>
        <v>4</v>
      </c>
      <c r="AX566" s="383">
        <f t="shared" si="1189"/>
        <v>8</v>
      </c>
      <c r="AY566" s="383">
        <v>0</v>
      </c>
      <c r="AZ566" s="383">
        <f t="shared" si="1203"/>
        <v>0</v>
      </c>
      <c r="BA566" s="382">
        <f t="shared" si="1190"/>
        <v>3</v>
      </c>
      <c r="BB566" s="423">
        <v>0</v>
      </c>
      <c r="BC566" s="506">
        <f t="shared" si="1183"/>
        <v>0</v>
      </c>
      <c r="BD566" s="382">
        <f t="shared" si="1184"/>
        <v>4</v>
      </c>
      <c r="BE566" s="453">
        <f t="shared" si="1185"/>
        <v>1</v>
      </c>
      <c r="BF566" s="382">
        <f t="shared" si="1191"/>
        <v>0</v>
      </c>
      <c r="BG566" s="1882">
        <v>1</v>
      </c>
      <c r="BH566" s="1882">
        <v>1</v>
      </c>
      <c r="BI566" s="1882">
        <v>1</v>
      </c>
      <c r="BJ566" s="1882">
        <v>0</v>
      </c>
      <c r="BK566" s="1882">
        <v>1</v>
      </c>
      <c r="BL566" s="1882">
        <v>1</v>
      </c>
      <c r="BM566" s="1882">
        <v>1</v>
      </c>
      <c r="BN566" s="1882">
        <v>1</v>
      </c>
      <c r="BO566" s="1882">
        <v>1</v>
      </c>
      <c r="BP566" s="1882">
        <v>4</v>
      </c>
      <c r="BQ566" s="1882">
        <v>4</v>
      </c>
      <c r="BR566" s="1882">
        <v>4</v>
      </c>
      <c r="BS566" s="1882">
        <v>4</v>
      </c>
      <c r="BT566" s="16"/>
      <c r="BU566" s="387">
        <f t="shared" si="1192"/>
        <v>4.8</v>
      </c>
      <c r="BV566" s="382">
        <f t="shared" si="1193"/>
        <v>4</v>
      </c>
      <c r="BW566" s="388">
        <f t="shared" si="1194"/>
        <v>4</v>
      </c>
      <c r="BX566" s="3"/>
      <c r="BY566" s="387">
        <f t="shared" si="1186"/>
        <v>8</v>
      </c>
      <c r="BZ566" s="382">
        <f t="shared" si="1195"/>
        <v>8</v>
      </c>
      <c r="CA566" s="382">
        <f t="shared" si="1196"/>
        <v>4</v>
      </c>
      <c r="CB566" s="382">
        <f t="shared" si="1197"/>
        <v>3</v>
      </c>
      <c r="CC566" s="382">
        <f t="shared" si="1223"/>
        <v>2</v>
      </c>
      <c r="CD566" s="382">
        <f t="shared" si="1224"/>
        <v>1</v>
      </c>
      <c r="CE566" s="382">
        <f t="shared" si="1225"/>
        <v>1</v>
      </c>
      <c r="CF566" s="382">
        <f t="shared" si="1226"/>
        <v>2</v>
      </c>
      <c r="CG566" s="382">
        <f t="shared" si="1227"/>
        <v>2</v>
      </c>
      <c r="CH566" s="382">
        <f t="shared" si="1228"/>
        <v>2</v>
      </c>
      <c r="CI566" s="382">
        <f t="shared" si="1229"/>
        <v>2</v>
      </c>
      <c r="CJ566" s="382">
        <f t="shared" si="1230"/>
        <v>5</v>
      </c>
      <c r="CK566" s="388">
        <f t="shared" si="1231"/>
        <v>8</v>
      </c>
      <c r="CL566" s="3"/>
      <c r="CM566" s="384">
        <f t="shared" si="1187"/>
        <v>0</v>
      </c>
      <c r="CN566" s="385">
        <f t="shared" si="1198"/>
        <v>0</v>
      </c>
      <c r="CO566" s="385">
        <f t="shared" si="1205"/>
        <v>0</v>
      </c>
      <c r="CP566" s="385">
        <f t="shared" si="1232"/>
        <v>0</v>
      </c>
      <c r="CQ566" s="385">
        <f t="shared" si="1233"/>
        <v>0</v>
      </c>
      <c r="CR566" s="385">
        <f t="shared" si="1233"/>
        <v>1</v>
      </c>
      <c r="CS566" s="385">
        <f t="shared" si="1233"/>
        <v>1</v>
      </c>
      <c r="CT566" s="385">
        <f t="shared" si="1233"/>
        <v>1</v>
      </c>
      <c r="CU566" s="385">
        <f t="shared" si="1233"/>
        <v>1</v>
      </c>
      <c r="CV566" s="385">
        <f t="shared" si="1233"/>
        <v>1</v>
      </c>
      <c r="CW566" s="385">
        <f t="shared" si="1233"/>
        <v>4</v>
      </c>
      <c r="CX566" s="386">
        <f t="shared" si="1233"/>
        <v>4</v>
      </c>
      <c r="CY566" s="3"/>
      <c r="CZ566" s="586">
        <v>6</v>
      </c>
      <c r="DA566" s="582">
        <v>48</v>
      </c>
      <c r="DB566" s="391">
        <v>38</v>
      </c>
      <c r="DC566" s="576">
        <v>18</v>
      </c>
      <c r="DD566" s="389">
        <v>0</v>
      </c>
      <c r="DE566" s="390">
        <v>8</v>
      </c>
      <c r="DF566" s="390">
        <v>0</v>
      </c>
      <c r="DG566" s="390">
        <v>2</v>
      </c>
      <c r="DH566" s="390">
        <f t="shared" si="1199"/>
        <v>0</v>
      </c>
      <c r="DI566" s="390"/>
      <c r="DJ566" s="390"/>
      <c r="DK566" s="390"/>
      <c r="DL566" s="390"/>
      <c r="DM566" s="390"/>
      <c r="DN566" s="390"/>
      <c r="DO566" s="390"/>
      <c r="DP566" s="391">
        <f t="shared" si="1200"/>
        <v>10</v>
      </c>
      <c r="DQ566" s="376"/>
      <c r="DR566" s="376"/>
      <c r="DS566" s="385">
        <v>2</v>
      </c>
      <c r="DT566" s="385">
        <v>2</v>
      </c>
      <c r="DU566" s="385">
        <v>1504</v>
      </c>
      <c r="DV566" s="385" t="s">
        <v>2620</v>
      </c>
      <c r="DW566" s="385">
        <v>71</v>
      </c>
      <c r="DX566" s="385" t="s">
        <v>2715</v>
      </c>
      <c r="DY566" s="385">
        <v>0</v>
      </c>
      <c r="DZ566" s="14">
        <v>173312</v>
      </c>
      <c r="EA566" s="426"/>
      <c r="EB566" s="398">
        <v>19</v>
      </c>
      <c r="EC566" s="398" t="s">
        <v>1369</v>
      </c>
      <c r="ED566" s="398" t="s">
        <v>1370</v>
      </c>
      <c r="EF566" s="601" t="str">
        <f t="shared" si="1201"/>
        <v>ok</v>
      </c>
      <c r="EG566" s="597">
        <f t="shared" si="1202"/>
        <v>0</v>
      </c>
      <c r="EI566" s="605">
        <f t="shared" si="1206"/>
        <v>8</v>
      </c>
    </row>
    <row r="567" spans="1:139" s="372" customFormat="1" ht="16.149999999999999" hidden="1" customHeight="1">
      <c r="A567" s="573" t="s">
        <v>1449</v>
      </c>
      <c r="B567" s="407" t="s">
        <v>1791</v>
      </c>
      <c r="C567" s="407" t="s">
        <v>1791</v>
      </c>
      <c r="D567" s="393" t="s">
        <v>51</v>
      </c>
      <c r="E567" s="393" t="s">
        <v>1800</v>
      </c>
      <c r="F567" s="393"/>
      <c r="G567" s="393">
        <v>104</v>
      </c>
      <c r="H567" s="393" t="s">
        <v>1794</v>
      </c>
      <c r="I567" s="393" t="s">
        <v>1796</v>
      </c>
      <c r="J567" s="393" t="s">
        <v>1802</v>
      </c>
      <c r="K567" s="393"/>
      <c r="L567" s="393" t="s">
        <v>47</v>
      </c>
      <c r="M567" s="396"/>
      <c r="N567" s="392">
        <v>45208</v>
      </c>
      <c r="O567" s="408">
        <v>3</v>
      </c>
      <c r="P567" s="14">
        <v>0</v>
      </c>
      <c r="Q567" s="14">
        <v>0</v>
      </c>
      <c r="R567" s="576">
        <v>0</v>
      </c>
      <c r="S567" s="391">
        <v>0</v>
      </c>
      <c r="T567" s="382">
        <v>0</v>
      </c>
      <c r="U567" s="382">
        <v>0</v>
      </c>
      <c r="V567" s="423">
        <v>0</v>
      </c>
      <c r="W567" s="1882">
        <v>0</v>
      </c>
      <c r="X567" s="382">
        <f t="shared" si="1204"/>
        <v>0</v>
      </c>
      <c r="Y567" s="423">
        <v>0</v>
      </c>
      <c r="Z567" s="1882">
        <v>0</v>
      </c>
      <c r="AA567" s="382">
        <f t="shared" si="1188"/>
        <v>0</v>
      </c>
      <c r="AB567" s="423">
        <v>0</v>
      </c>
      <c r="AC567" s="1882">
        <v>0</v>
      </c>
      <c r="AD567" s="569">
        <v>1.875</v>
      </c>
      <c r="AE567" s="569">
        <v>1.875</v>
      </c>
      <c r="AF567" s="382">
        <f>IF($AD567&lt;=1,$AD567*BH567,IF($AD567&lt;=2,BH567+(($AD567-1)*BI567),BH567+BI567+BJ567))</f>
        <v>0</v>
      </c>
      <c r="AG567" s="382">
        <f>IF($AD567&lt;=1,$AD567*BI567,IF($AD567&lt;=2,BI567+(($AD567-1)*BJ567),BI567+BJ567+BK567))</f>
        <v>0</v>
      </c>
      <c r="AH567" s="382">
        <f>IF($AD567&lt;=1,$AD567*BJ567,IF($AD567&lt;=2,BJ567+(($AD567-1)*BK567),BJ567+BK567+BL567))</f>
        <v>0</v>
      </c>
      <c r="AI567" s="382">
        <f>IF($AD567&lt;=1,$AD567*BK567,IF($AD567&lt;=2,BK567+(($AD567-1)*BL567),BK567+BL567+BM567))</f>
        <v>0</v>
      </c>
      <c r="AJ567" s="382">
        <f>IF($AD567&lt;=1,$AD567*BL567,IF($AD567&lt;=2,BL567+(($AD567-1)*BM567),BL567+BM567+BN567))</f>
        <v>0</v>
      </c>
      <c r="AK567" s="382">
        <f>IF($AE567&lt;=1,$AE567*BM567,IF($AE567&lt;=2,BM567+(($AE567-1)*BN567),BM567+BN567+BO567))</f>
        <v>0</v>
      </c>
      <c r="AL567" s="382">
        <f>IF($AE567&lt;=1,$AE567*BN567,IF($AE567&lt;=2,BN567+(($AE567-1)*BO567),BN567+BO567+BP567))</f>
        <v>0</v>
      </c>
      <c r="AM567" s="382">
        <f>IF($AE567&lt;=1,$AE567*BO567,IF($AE567&lt;=2,BO567+(($AE567-1)*BP567),BO567+BP567+BQ567))</f>
        <v>0</v>
      </c>
      <c r="AN567" s="453">
        <f>IF($AD567&lt;=1,$AD567*BP567,IF($AD567&lt;=2,BP567+(($AD567-1)*BQ567),BP567+BQ567+BR567))</f>
        <v>0</v>
      </c>
      <c r="AO567" s="457">
        <f>ROUND(IF(BA567-BG567-AF567&gt;0,0,AF567+BG567-BA567),0)</f>
        <v>0</v>
      </c>
      <c r="AP567" s="455">
        <f t="shared" ref="AP567:AW567" si="1234">ROUND(IF(CC567-BH567-AG567&gt;0,0,AG567+BH567-CC567),0)</f>
        <v>0</v>
      </c>
      <c r="AQ567" s="383">
        <f t="shared" si="1234"/>
        <v>0</v>
      </c>
      <c r="AR567" s="383">
        <f t="shared" si="1234"/>
        <v>0</v>
      </c>
      <c r="AS567" s="383">
        <f t="shared" si="1234"/>
        <v>0</v>
      </c>
      <c r="AT567" s="383">
        <f t="shared" si="1234"/>
        <v>0</v>
      </c>
      <c r="AU567" s="383">
        <f t="shared" si="1234"/>
        <v>0</v>
      </c>
      <c r="AV567" s="383">
        <f t="shared" si="1234"/>
        <v>0</v>
      </c>
      <c r="AW567" s="383">
        <f t="shared" si="1234"/>
        <v>0</v>
      </c>
      <c r="AX567" s="383">
        <f t="shared" si="1189"/>
        <v>0</v>
      </c>
      <c r="AY567" s="383"/>
      <c r="AZ567" s="383">
        <f t="shared" si="1203"/>
        <v>0</v>
      </c>
      <c r="BA567" s="382">
        <f t="shared" si="1190"/>
        <v>0</v>
      </c>
      <c r="BB567" s="423">
        <v>0</v>
      </c>
      <c r="BC567" s="506">
        <f t="shared" si="1183"/>
        <v>0</v>
      </c>
      <c r="BD567" s="382">
        <f t="shared" si="1184"/>
        <v>0</v>
      </c>
      <c r="BE567" s="453">
        <f t="shared" si="1185"/>
        <v>0</v>
      </c>
      <c r="BF567" s="382">
        <f t="shared" si="1191"/>
        <v>0</v>
      </c>
      <c r="BG567" s="1882">
        <v>0</v>
      </c>
      <c r="BH567" s="1882">
        <v>0</v>
      </c>
      <c r="BI567" s="1882">
        <v>0</v>
      </c>
      <c r="BJ567" s="1882">
        <v>0</v>
      </c>
      <c r="BK567" s="1882">
        <v>0</v>
      </c>
      <c r="BL567" s="1882">
        <v>0</v>
      </c>
      <c r="BM567" s="1882">
        <v>0</v>
      </c>
      <c r="BN567" s="1882">
        <v>0</v>
      </c>
      <c r="BO567" s="1882">
        <v>0</v>
      </c>
      <c r="BP567" s="1882">
        <v>0</v>
      </c>
      <c r="BQ567" s="1882">
        <v>0</v>
      </c>
      <c r="BR567" s="1882">
        <v>0</v>
      </c>
      <c r="BS567" s="1882">
        <v>0</v>
      </c>
      <c r="BT567" s="13"/>
      <c r="BU567" s="384">
        <f t="shared" si="1192"/>
        <v>0</v>
      </c>
      <c r="BV567" s="385">
        <f t="shared" si="1193"/>
        <v>0</v>
      </c>
      <c r="BW567" s="386">
        <f t="shared" si="1194"/>
        <v>0</v>
      </c>
      <c r="BX567" s="3"/>
      <c r="BY567" s="387">
        <f t="shared" si="1186"/>
        <v>0</v>
      </c>
      <c r="BZ567" s="382">
        <f t="shared" si="1195"/>
        <v>0</v>
      </c>
      <c r="CA567" s="382">
        <f t="shared" si="1196"/>
        <v>0</v>
      </c>
      <c r="CB567" s="382">
        <f t="shared" si="1197"/>
        <v>0</v>
      </c>
      <c r="CC567" s="382">
        <f t="shared" si="1223"/>
        <v>0</v>
      </c>
      <c r="CD567" s="382">
        <f t="shared" si="1224"/>
        <v>0</v>
      </c>
      <c r="CE567" s="382">
        <f t="shared" si="1225"/>
        <v>0</v>
      </c>
      <c r="CF567" s="382">
        <f t="shared" si="1226"/>
        <v>0</v>
      </c>
      <c r="CG567" s="382">
        <f t="shared" si="1227"/>
        <v>0</v>
      </c>
      <c r="CH567" s="382">
        <f t="shared" si="1228"/>
        <v>0</v>
      </c>
      <c r="CI567" s="382">
        <f t="shared" si="1229"/>
        <v>0</v>
      </c>
      <c r="CJ567" s="382">
        <f t="shared" si="1230"/>
        <v>0</v>
      </c>
      <c r="CK567" s="388">
        <f t="shared" si="1231"/>
        <v>0</v>
      </c>
      <c r="CL567" s="3"/>
      <c r="CM567" s="384">
        <f t="shared" si="1187"/>
        <v>0</v>
      </c>
      <c r="CN567" s="385">
        <f t="shared" si="1198"/>
        <v>0</v>
      </c>
      <c r="CO567" s="385">
        <f t="shared" si="1205"/>
        <v>0</v>
      </c>
      <c r="CP567" s="385">
        <f t="shared" ref="CP567:CX567" si="1235">AO567</f>
        <v>0</v>
      </c>
      <c r="CQ567" s="385">
        <f t="shared" si="1235"/>
        <v>0</v>
      </c>
      <c r="CR567" s="385">
        <f t="shared" si="1235"/>
        <v>0</v>
      </c>
      <c r="CS567" s="385">
        <f t="shared" si="1235"/>
        <v>0</v>
      </c>
      <c r="CT567" s="385">
        <f t="shared" si="1235"/>
        <v>0</v>
      </c>
      <c r="CU567" s="385">
        <f t="shared" si="1235"/>
        <v>0</v>
      </c>
      <c r="CV567" s="385">
        <f t="shared" si="1235"/>
        <v>0</v>
      </c>
      <c r="CW567" s="385">
        <f t="shared" si="1235"/>
        <v>0</v>
      </c>
      <c r="CX567" s="386">
        <f t="shared" si="1235"/>
        <v>0</v>
      </c>
      <c r="CY567" s="3"/>
      <c r="CZ567" s="586"/>
      <c r="DA567" s="582"/>
      <c r="DB567" s="391">
        <v>0</v>
      </c>
      <c r="DC567" s="576">
        <v>0</v>
      </c>
      <c r="DD567" s="389">
        <v>0</v>
      </c>
      <c r="DE567" s="390">
        <v>0</v>
      </c>
      <c r="DF567" s="390">
        <v>0</v>
      </c>
      <c r="DG567" s="390">
        <v>0</v>
      </c>
      <c r="DH567" s="390">
        <f t="shared" si="1199"/>
        <v>0</v>
      </c>
      <c r="DI567" s="390"/>
      <c r="DJ567" s="390"/>
      <c r="DK567" s="390"/>
      <c r="DL567" s="390"/>
      <c r="DM567" s="390"/>
      <c r="DN567" s="390"/>
      <c r="DO567" s="390"/>
      <c r="DP567" s="391">
        <f t="shared" si="1200"/>
        <v>0</v>
      </c>
      <c r="DQ567" s="376"/>
      <c r="DR567" s="376"/>
      <c r="DS567" s="385">
        <v>3</v>
      </c>
      <c r="DT567" s="385">
        <v>1</v>
      </c>
      <c r="DU567" s="385">
        <v>1826</v>
      </c>
      <c r="DV567" s="385" t="s">
        <v>2620</v>
      </c>
      <c r="DW567" s="385">
        <v>72</v>
      </c>
      <c r="DX567" s="385" t="s">
        <v>2716</v>
      </c>
      <c r="DY567" s="385">
        <v>0</v>
      </c>
      <c r="DZ567" s="14">
        <v>0</v>
      </c>
      <c r="EA567" s="426"/>
      <c r="EB567" s="398">
        <v>18</v>
      </c>
      <c r="EC567" s="398" t="s">
        <v>1369</v>
      </c>
      <c r="ED567" s="398" t="s">
        <v>1370</v>
      </c>
      <c r="EF567" s="601" t="str">
        <f t="shared" si="1201"/>
        <v>ok</v>
      </c>
      <c r="EG567" s="597">
        <f t="shared" si="1202"/>
        <v>0</v>
      </c>
      <c r="EI567" s="605">
        <f t="shared" si="1206"/>
        <v>0</v>
      </c>
    </row>
    <row r="568" spans="1:139" s="372" customFormat="1" ht="16.149999999999999" hidden="1" customHeight="1">
      <c r="A568" s="573" t="s">
        <v>1246</v>
      </c>
      <c r="B568" s="407" t="s">
        <v>1665</v>
      </c>
      <c r="C568" s="407" t="s">
        <v>1665</v>
      </c>
      <c r="D568" s="393" t="s">
        <v>51</v>
      </c>
      <c r="E568" s="393" t="s">
        <v>90</v>
      </c>
      <c r="F568" s="393" t="s">
        <v>1674</v>
      </c>
      <c r="G568" s="395">
        <v>105</v>
      </c>
      <c r="H568" s="393" t="s">
        <v>47</v>
      </c>
      <c r="I568" s="393" t="s">
        <v>1668</v>
      </c>
      <c r="J568" s="393" t="s">
        <v>1669</v>
      </c>
      <c r="K568" s="393" t="s">
        <v>2146</v>
      </c>
      <c r="L568" s="393" t="s">
        <v>2130</v>
      </c>
      <c r="M568" s="396"/>
      <c r="N568" s="392">
        <v>45034</v>
      </c>
      <c r="O568" s="408">
        <v>3</v>
      </c>
      <c r="P568" s="14">
        <v>163353</v>
      </c>
      <c r="Q568" s="14">
        <v>163353</v>
      </c>
      <c r="R568" s="576">
        <v>0</v>
      </c>
      <c r="S568" s="391">
        <v>54</v>
      </c>
      <c r="T568" s="382">
        <v>0</v>
      </c>
      <c r="U568" s="382">
        <v>0</v>
      </c>
      <c r="V568" s="423">
        <v>6</v>
      </c>
      <c r="W568" s="1882">
        <v>2</v>
      </c>
      <c r="X568" s="382">
        <f t="shared" si="1204"/>
        <v>4</v>
      </c>
      <c r="Y568" s="423">
        <v>0</v>
      </c>
      <c r="Z568" s="1882">
        <v>1</v>
      </c>
      <c r="AA568" s="382">
        <f t="shared" si="1188"/>
        <v>3</v>
      </c>
      <c r="AB568" s="423">
        <v>0</v>
      </c>
      <c r="AC568" s="1882">
        <v>1</v>
      </c>
      <c r="AD568" s="569">
        <v>1.875</v>
      </c>
      <c r="AE568" s="569">
        <v>1.875</v>
      </c>
      <c r="AF568" s="382">
        <f>IF($AD568&lt;=1,$AD568*BI568,IF($AD568&lt;=2,BI568+(($AD568-1)*BJ568),BI568+BJ568+BK568))</f>
        <v>0</v>
      </c>
      <c r="AG568" s="382">
        <f>IF($AD568&lt;=1,$AD568*BJ568,IF($AD568&lt;=2,BJ568+(($AD568-1)*BK568),BJ568+BK568+BL568))</f>
        <v>0.875</v>
      </c>
      <c r="AH568" s="382">
        <f>IF($AD568&lt;=1,$AD568*BK568,IF($AD568&lt;=2,BK568+(($AD568-1)*BL568),BK568+BL568+BM568))</f>
        <v>1.875</v>
      </c>
      <c r="AI568" s="382">
        <f>IF($AD568&lt;=1,$AD568*BL568,IF($AD568&lt;=2,BL568+(($AD568-1)*BM568),BL568+BM568+BN568))</f>
        <v>1.875</v>
      </c>
      <c r="AJ568" s="382">
        <f>IF($AD568&lt;=1,$AD568*BM568,IF($AD568&lt;=2,BM568+(($AD568-1)*BN568),BM568+BN568+BO568))</f>
        <v>1.875</v>
      </c>
      <c r="AK568" s="382">
        <f>IF($AE568&lt;=1,$AE568*BN568,IF($AE568&lt;=2,BN568+(($AE568-1)*BO568),BN568+BO568+BP568))</f>
        <v>1.875</v>
      </c>
      <c r="AL568" s="382">
        <f>IF($AE568&lt;=1,$AE568*BO568,IF($AE568&lt;=2,BO568+(($AE568-1)*BP568),BO568+BP568+BQ568))</f>
        <v>1.875</v>
      </c>
      <c r="AM568" s="382">
        <f>IF($AE568&lt;=1,$AE568*BP568,IF($AE568&lt;=2,BP568+(($AE568-1)*BQ568),BP568+BQ568+BR568))</f>
        <v>6.25</v>
      </c>
      <c r="AN568" s="453">
        <f>IF($AD568&lt;=1,$AD568*BQ568,IF($AD568&lt;=2,BQ568+(($AD568-1)*BR568),BQ568+BR568+BS568))</f>
        <v>11.25</v>
      </c>
      <c r="AO568" s="457">
        <f t="shared" ref="AO568:AW568" si="1236">ROUND(IF(CC568-BH568-AF568&gt;0,0,AF568+BH568-CC568),0)</f>
        <v>0</v>
      </c>
      <c r="AP568" s="455">
        <f t="shared" si="1236"/>
        <v>1</v>
      </c>
      <c r="AQ568" s="383">
        <f t="shared" si="1236"/>
        <v>1</v>
      </c>
      <c r="AR568" s="383">
        <f t="shared" si="1236"/>
        <v>1</v>
      </c>
      <c r="AS568" s="383">
        <f t="shared" si="1236"/>
        <v>1</v>
      </c>
      <c r="AT568" s="383">
        <f t="shared" si="1236"/>
        <v>1</v>
      </c>
      <c r="AU568" s="383">
        <f t="shared" si="1236"/>
        <v>1</v>
      </c>
      <c r="AV568" s="383">
        <f t="shared" si="1236"/>
        <v>5</v>
      </c>
      <c r="AW568" s="383">
        <f t="shared" si="1236"/>
        <v>6</v>
      </c>
      <c r="AX568" s="383">
        <f t="shared" si="1189"/>
        <v>6</v>
      </c>
      <c r="AY568" s="383">
        <v>0</v>
      </c>
      <c r="AZ568" s="383">
        <f t="shared" si="1203"/>
        <v>0</v>
      </c>
      <c r="BA568" s="382">
        <f t="shared" si="1190"/>
        <v>2</v>
      </c>
      <c r="BB568" s="423">
        <v>0</v>
      </c>
      <c r="BC568" s="506">
        <f t="shared" si="1183"/>
        <v>2</v>
      </c>
      <c r="BD568" s="382">
        <f t="shared" si="1184"/>
        <v>1</v>
      </c>
      <c r="BE568" s="453">
        <f t="shared" si="1185"/>
        <v>1</v>
      </c>
      <c r="BF568" s="382">
        <f t="shared" si="1191"/>
        <v>-6</v>
      </c>
      <c r="BG568" s="1882">
        <v>1</v>
      </c>
      <c r="BH568" s="1882">
        <v>1</v>
      </c>
      <c r="BI568" s="1882">
        <v>0</v>
      </c>
      <c r="BJ568" s="1882">
        <v>0</v>
      </c>
      <c r="BK568" s="1882">
        <v>1</v>
      </c>
      <c r="BL568" s="1882">
        <v>1</v>
      </c>
      <c r="BM568" s="1882">
        <v>1</v>
      </c>
      <c r="BN568" s="1882">
        <v>1</v>
      </c>
      <c r="BO568" s="1882">
        <v>1</v>
      </c>
      <c r="BP568" s="1882">
        <v>1</v>
      </c>
      <c r="BQ568" s="1882">
        <v>6</v>
      </c>
      <c r="BR568" s="1882">
        <v>6</v>
      </c>
      <c r="BS568" s="1882">
        <v>6</v>
      </c>
      <c r="BT568" s="13"/>
      <c r="BU568" s="384">
        <f t="shared" si="1192"/>
        <v>0</v>
      </c>
      <c r="BV568" s="385">
        <f t="shared" si="1193"/>
        <v>4</v>
      </c>
      <c r="BW568" s="386">
        <f t="shared" si="1194"/>
        <v>3</v>
      </c>
      <c r="BX568" s="3"/>
      <c r="BY568" s="387">
        <f t="shared" si="1186"/>
        <v>0</v>
      </c>
      <c r="BZ568" s="382">
        <f t="shared" si="1195"/>
        <v>4</v>
      </c>
      <c r="CA568" s="382">
        <f t="shared" si="1196"/>
        <v>3</v>
      </c>
      <c r="CB568" s="382">
        <f t="shared" si="1197"/>
        <v>2</v>
      </c>
      <c r="CC568" s="382">
        <f t="shared" ref="CC568:CC602" si="1237">CB568+CP568-BG568</f>
        <v>1</v>
      </c>
      <c r="CD568" s="382">
        <f t="shared" ref="CD568:CD602" si="1238">CC568+CQ568-BH568</f>
        <v>0</v>
      </c>
      <c r="CE568" s="382">
        <f t="shared" ref="CE568:CE602" si="1239">CD568+CR568-BI568</f>
        <v>1</v>
      </c>
      <c r="CF568" s="382">
        <f t="shared" ref="CF568:CF602" si="1240">CE568+CS568-BJ568</f>
        <v>2</v>
      </c>
      <c r="CG568" s="382">
        <f t="shared" ref="CG568:CG602" si="1241">CF568+CT568-BK568</f>
        <v>2</v>
      </c>
      <c r="CH568" s="382">
        <f t="shared" ref="CH568:CH602" si="1242">CG568+CU568-BL568</f>
        <v>2</v>
      </c>
      <c r="CI568" s="382">
        <f t="shared" ref="CI568:CI602" si="1243">CH568+CV568-BM568</f>
        <v>2</v>
      </c>
      <c r="CJ568" s="382">
        <f t="shared" ref="CJ568:CJ602" si="1244">CI568+CW568-BN568</f>
        <v>2</v>
      </c>
      <c r="CK568" s="388">
        <f t="shared" ref="CK568:CK602" si="1245">CJ568+CX568-BO568</f>
        <v>6</v>
      </c>
      <c r="CL568" s="3"/>
      <c r="CM568" s="384">
        <f t="shared" si="1187"/>
        <v>6</v>
      </c>
      <c r="CN568" s="385">
        <f t="shared" si="1198"/>
        <v>0</v>
      </c>
      <c r="CO568" s="385">
        <f t="shared" si="1205"/>
        <v>0</v>
      </c>
      <c r="CP568" s="385">
        <f>BB568</f>
        <v>0</v>
      </c>
      <c r="CQ568" s="385">
        <f t="shared" ref="CQ568:CX568" si="1246">AO568</f>
        <v>0</v>
      </c>
      <c r="CR568" s="385">
        <f t="shared" si="1246"/>
        <v>1</v>
      </c>
      <c r="CS568" s="385">
        <f t="shared" si="1246"/>
        <v>1</v>
      </c>
      <c r="CT568" s="385">
        <f t="shared" si="1246"/>
        <v>1</v>
      </c>
      <c r="CU568" s="385">
        <f t="shared" si="1246"/>
        <v>1</v>
      </c>
      <c r="CV568" s="385">
        <f t="shared" si="1246"/>
        <v>1</v>
      </c>
      <c r="CW568" s="385">
        <f t="shared" si="1246"/>
        <v>1</v>
      </c>
      <c r="CX568" s="386">
        <f t="shared" si="1246"/>
        <v>5</v>
      </c>
      <c r="CY568" s="3"/>
      <c r="CZ568" s="586"/>
      <c r="DA568" s="582">
        <v>0</v>
      </c>
      <c r="DB568" s="391">
        <v>6</v>
      </c>
      <c r="DC568" s="576">
        <v>0</v>
      </c>
      <c r="DD568" s="389">
        <v>0</v>
      </c>
      <c r="DE568" s="390">
        <v>0</v>
      </c>
      <c r="DF568" s="390">
        <v>54</v>
      </c>
      <c r="DG568" s="390">
        <v>0</v>
      </c>
      <c r="DH568" s="390">
        <f t="shared" si="1199"/>
        <v>0</v>
      </c>
      <c r="DI568" s="390"/>
      <c r="DJ568" s="390"/>
      <c r="DK568" s="390"/>
      <c r="DL568" s="390"/>
      <c r="DM568" s="390"/>
      <c r="DN568" s="390"/>
      <c r="DO568" s="390"/>
      <c r="DP568" s="391">
        <f t="shared" si="1200"/>
        <v>54</v>
      </c>
      <c r="DQ568" s="376"/>
      <c r="DR568" s="376"/>
      <c r="DS568" s="385">
        <v>2</v>
      </c>
      <c r="DT568" s="385">
        <v>2</v>
      </c>
      <c r="DU568" s="385">
        <v>1580</v>
      </c>
      <c r="DV568" s="385" t="s">
        <v>2620</v>
      </c>
      <c r="DW568" s="385">
        <v>72</v>
      </c>
      <c r="DX568" s="385" t="s">
        <v>2716</v>
      </c>
      <c r="DY568" s="385">
        <v>0</v>
      </c>
      <c r="DZ568" s="14">
        <v>163353</v>
      </c>
      <c r="EA568" s="426"/>
      <c r="EB568" s="398">
        <v>19</v>
      </c>
      <c r="EC568" s="398" t="s">
        <v>1676</v>
      </c>
      <c r="ED568" s="398" t="s">
        <v>1677</v>
      </c>
      <c r="EF568" s="601">
        <f t="shared" si="1201"/>
        <v>0</v>
      </c>
      <c r="EG568" s="597">
        <f t="shared" si="1202"/>
        <v>2</v>
      </c>
      <c r="EI568" s="605">
        <f t="shared" si="1206"/>
        <v>6</v>
      </c>
    </row>
    <row r="569" spans="1:139" s="372" customFormat="1" ht="16.149999999999999" hidden="1" customHeight="1">
      <c r="A569" s="573" t="s">
        <v>1449</v>
      </c>
      <c r="B569" s="409" t="s">
        <v>1790</v>
      </c>
      <c r="C569" s="409" t="s">
        <v>1790</v>
      </c>
      <c r="D569" s="394" t="s">
        <v>51</v>
      </c>
      <c r="E569" s="394" t="s">
        <v>1799</v>
      </c>
      <c r="F569" s="394"/>
      <c r="G569" s="394">
        <v>105</v>
      </c>
      <c r="H569" s="394" t="s">
        <v>1793</v>
      </c>
      <c r="I569" s="394" t="s">
        <v>1796</v>
      </c>
      <c r="J569" s="394" t="s">
        <v>1802</v>
      </c>
      <c r="K569" s="393"/>
      <c r="L569" s="393" t="s">
        <v>47</v>
      </c>
      <c r="M569" s="396" t="s">
        <v>1708</v>
      </c>
      <c r="N569" s="392">
        <v>45208</v>
      </c>
      <c r="O569" s="408">
        <v>3</v>
      </c>
      <c r="P569" s="14">
        <v>0</v>
      </c>
      <c r="Q569" s="14">
        <v>0</v>
      </c>
      <c r="R569" s="576">
        <v>4</v>
      </c>
      <c r="S569" s="391">
        <v>0</v>
      </c>
      <c r="T569" s="382">
        <v>0</v>
      </c>
      <c r="U569" s="382">
        <v>36</v>
      </c>
      <c r="V569" s="423">
        <v>0</v>
      </c>
      <c r="W569" s="1882">
        <v>12</v>
      </c>
      <c r="X569" s="382">
        <f t="shared" si="1204"/>
        <v>24</v>
      </c>
      <c r="Y569" s="423">
        <v>0</v>
      </c>
      <c r="Z569" s="1882">
        <v>4</v>
      </c>
      <c r="AA569" s="382">
        <f t="shared" si="1188"/>
        <v>20</v>
      </c>
      <c r="AB569" s="423">
        <v>0</v>
      </c>
      <c r="AC569" s="1882">
        <v>4</v>
      </c>
      <c r="AD569" s="569">
        <v>1.875</v>
      </c>
      <c r="AE569" s="569">
        <v>1.875</v>
      </c>
      <c r="AF569" s="382">
        <f t="shared" ref="AF569:AJ570" si="1247">IF($AD569&lt;=1,$AD569*BH569,IF($AD569&lt;=2,BH569+(($AD569-1)*BI569),BH569+BI569+BJ569))</f>
        <v>11.5</v>
      </c>
      <c r="AG569" s="382">
        <f t="shared" si="1247"/>
        <v>4</v>
      </c>
      <c r="AH569" s="382">
        <f t="shared" si="1247"/>
        <v>0</v>
      </c>
      <c r="AI569" s="382">
        <f t="shared" si="1247"/>
        <v>0</v>
      </c>
      <c r="AJ569" s="382">
        <f t="shared" si="1247"/>
        <v>0</v>
      </c>
      <c r="AK569" s="382">
        <f t="shared" ref="AK569:AM570" si="1248">IF($AE569&lt;=1,$AE569*BM569,IF($AE569&lt;=2,BM569+(($AE569-1)*BN569),BM569+BN569+BO569))</f>
        <v>0</v>
      </c>
      <c r="AL569" s="382">
        <f t="shared" si="1248"/>
        <v>0</v>
      </c>
      <c r="AM569" s="382">
        <f t="shared" si="1248"/>
        <v>3.5</v>
      </c>
      <c r="AN569" s="453">
        <f>IF($AD569&lt;=1,$AD569*BP569,IF($AD569&lt;=2,BP569+(($AD569-1)*BQ569),BP569+BQ569+BR569))</f>
        <v>7.5</v>
      </c>
      <c r="AO569" s="457">
        <f>ROUND(IF(BA569-BG569-AF569&gt;0,0,AF569+BG569-BA569),0)</f>
        <v>0</v>
      </c>
      <c r="AP569" s="455">
        <f t="shared" ref="AP569:AW570" si="1249">ROUND(IF(CC569-BH569-AG569&gt;0,0,AG569+BH569-CC569),0)</f>
        <v>0</v>
      </c>
      <c r="AQ569" s="383">
        <f t="shared" si="1249"/>
        <v>0</v>
      </c>
      <c r="AR569" s="383">
        <f t="shared" si="1249"/>
        <v>0</v>
      </c>
      <c r="AS569" s="383">
        <f t="shared" si="1249"/>
        <v>0</v>
      </c>
      <c r="AT569" s="383">
        <f t="shared" si="1249"/>
        <v>0</v>
      </c>
      <c r="AU569" s="383">
        <f t="shared" si="1249"/>
        <v>0</v>
      </c>
      <c r="AV569" s="383">
        <f t="shared" si="1249"/>
        <v>4</v>
      </c>
      <c r="AW569" s="383">
        <f t="shared" si="1249"/>
        <v>4</v>
      </c>
      <c r="AX569" s="383">
        <f t="shared" si="1189"/>
        <v>36</v>
      </c>
      <c r="AY569" s="383"/>
      <c r="AZ569" s="383">
        <f t="shared" si="1203"/>
        <v>0</v>
      </c>
      <c r="BA569" s="382">
        <f t="shared" si="1190"/>
        <v>16</v>
      </c>
      <c r="BB569" s="423">
        <v>0</v>
      </c>
      <c r="BC569" s="506">
        <f t="shared" si="1183"/>
        <v>12</v>
      </c>
      <c r="BD569" s="382">
        <f t="shared" si="1184"/>
        <v>4</v>
      </c>
      <c r="BE569" s="453">
        <f t="shared" si="1185"/>
        <v>4</v>
      </c>
      <c r="BF569" s="382">
        <f t="shared" si="1191"/>
        <v>0</v>
      </c>
      <c r="BG569" s="1882">
        <v>4</v>
      </c>
      <c r="BH569" s="1882">
        <v>8</v>
      </c>
      <c r="BI569" s="1882">
        <v>4</v>
      </c>
      <c r="BJ569" s="1882"/>
      <c r="BK569" s="1882">
        <v>0</v>
      </c>
      <c r="BL569" s="1882">
        <v>0</v>
      </c>
      <c r="BM569" s="1882">
        <v>0</v>
      </c>
      <c r="BN569" s="1882">
        <v>0</v>
      </c>
      <c r="BO569" s="1882">
        <v>0</v>
      </c>
      <c r="BP569" s="1882">
        <v>4</v>
      </c>
      <c r="BQ569" s="1882">
        <v>4</v>
      </c>
      <c r="BR569" s="1882">
        <v>4</v>
      </c>
      <c r="BS569" s="1882">
        <v>4</v>
      </c>
      <c r="BT569" s="13"/>
      <c r="BU569" s="384">
        <f t="shared" si="1192"/>
        <v>5.4</v>
      </c>
      <c r="BV569" s="385">
        <f t="shared" si="1193"/>
        <v>6</v>
      </c>
      <c r="BW569" s="386">
        <f t="shared" si="1194"/>
        <v>3.75</v>
      </c>
      <c r="BX569" s="3"/>
      <c r="BY569" s="387">
        <f t="shared" si="1186"/>
        <v>36</v>
      </c>
      <c r="BZ569" s="382">
        <f t="shared" si="1195"/>
        <v>24</v>
      </c>
      <c r="CA569" s="382">
        <f t="shared" si="1196"/>
        <v>20</v>
      </c>
      <c r="CB569" s="382">
        <f t="shared" si="1197"/>
        <v>16</v>
      </c>
      <c r="CC569" s="382">
        <f t="shared" si="1237"/>
        <v>12</v>
      </c>
      <c r="CD569" s="382">
        <f t="shared" si="1238"/>
        <v>4</v>
      </c>
      <c r="CE569" s="382">
        <f t="shared" si="1239"/>
        <v>0</v>
      </c>
      <c r="CF569" s="382">
        <f t="shared" si="1240"/>
        <v>0</v>
      </c>
      <c r="CG569" s="382">
        <f t="shared" si="1241"/>
        <v>0</v>
      </c>
      <c r="CH569" s="382">
        <f t="shared" si="1242"/>
        <v>0</v>
      </c>
      <c r="CI569" s="382">
        <f t="shared" si="1243"/>
        <v>0</v>
      </c>
      <c r="CJ569" s="382">
        <f t="shared" si="1244"/>
        <v>4</v>
      </c>
      <c r="CK569" s="388">
        <f t="shared" si="1245"/>
        <v>8</v>
      </c>
      <c r="CL569" s="3"/>
      <c r="CM569" s="384">
        <f t="shared" si="1187"/>
        <v>0</v>
      </c>
      <c r="CN569" s="385">
        <f t="shared" si="1198"/>
        <v>0</v>
      </c>
      <c r="CO569" s="385">
        <f t="shared" si="1205"/>
        <v>0</v>
      </c>
      <c r="CP569" s="385">
        <f t="shared" ref="CP569:CX570" si="1250">AO569</f>
        <v>0</v>
      </c>
      <c r="CQ569" s="385">
        <f t="shared" si="1250"/>
        <v>0</v>
      </c>
      <c r="CR569" s="385">
        <f t="shared" si="1250"/>
        <v>0</v>
      </c>
      <c r="CS569" s="385">
        <f t="shared" si="1250"/>
        <v>0</v>
      </c>
      <c r="CT569" s="385">
        <f t="shared" si="1250"/>
        <v>0</v>
      </c>
      <c r="CU569" s="385">
        <f t="shared" si="1250"/>
        <v>0</v>
      </c>
      <c r="CV569" s="385">
        <f t="shared" si="1250"/>
        <v>0</v>
      </c>
      <c r="CW569" s="385">
        <f t="shared" si="1250"/>
        <v>4</v>
      </c>
      <c r="CX569" s="386">
        <f t="shared" si="1250"/>
        <v>4</v>
      </c>
      <c r="CY569" s="3"/>
      <c r="CZ569" s="586"/>
      <c r="DA569" s="582"/>
      <c r="DB569" s="391">
        <v>0</v>
      </c>
      <c r="DC569" s="576">
        <v>4</v>
      </c>
      <c r="DD569" s="389">
        <v>0</v>
      </c>
      <c r="DE569" s="390">
        <v>0</v>
      </c>
      <c r="DF569" s="390">
        <v>0</v>
      </c>
      <c r="DG569" s="390">
        <v>0</v>
      </c>
      <c r="DH569" s="390">
        <f t="shared" si="1199"/>
        <v>0</v>
      </c>
      <c r="DI569" s="390"/>
      <c r="DJ569" s="390"/>
      <c r="DK569" s="390"/>
      <c r="DL569" s="390"/>
      <c r="DM569" s="390"/>
      <c r="DN569" s="390"/>
      <c r="DO569" s="390"/>
      <c r="DP569" s="391">
        <f t="shared" si="1200"/>
        <v>0</v>
      </c>
      <c r="DQ569" s="376"/>
      <c r="DR569" s="376"/>
      <c r="DS569" s="385">
        <v>1</v>
      </c>
      <c r="DT569" s="385">
        <v>2</v>
      </c>
      <c r="DU569" s="385">
        <v>1790</v>
      </c>
      <c r="DV569" s="385" t="s">
        <v>2669</v>
      </c>
      <c r="DW569" s="385" t="s">
        <v>2669</v>
      </c>
      <c r="DX569" s="385" t="s">
        <v>2669</v>
      </c>
      <c r="DY569" s="385">
        <v>0</v>
      </c>
      <c r="DZ569" s="14">
        <v>0</v>
      </c>
      <c r="EA569" s="426"/>
      <c r="EB569" s="398">
        <v>19</v>
      </c>
      <c r="EC569" s="398" t="s">
        <v>1369</v>
      </c>
      <c r="ED569" s="398" t="s">
        <v>1370</v>
      </c>
      <c r="EF569" s="601">
        <f t="shared" si="1201"/>
        <v>90</v>
      </c>
      <c r="EG569" s="597">
        <f t="shared" si="1202"/>
        <v>12</v>
      </c>
      <c r="EI569" s="605">
        <f t="shared" si="1206"/>
        <v>36</v>
      </c>
    </row>
    <row r="570" spans="1:139" s="372" customFormat="1" ht="16.149999999999999" hidden="1" customHeight="1">
      <c r="A570" s="573" t="s">
        <v>1449</v>
      </c>
      <c r="B570" s="407" t="s">
        <v>1960</v>
      </c>
      <c r="C570" s="407" t="s">
        <v>1961</v>
      </c>
      <c r="D570" s="393" t="s">
        <v>51</v>
      </c>
      <c r="E570" s="393" t="s">
        <v>90</v>
      </c>
      <c r="F570" s="393"/>
      <c r="G570" s="393">
        <v>105</v>
      </c>
      <c r="H570" s="393" t="s">
        <v>55</v>
      </c>
      <c r="I570" s="393" t="s">
        <v>960</v>
      </c>
      <c r="J570" s="393" t="s">
        <v>1757</v>
      </c>
      <c r="K570" s="393"/>
      <c r="L570" s="393" t="s">
        <v>47</v>
      </c>
      <c r="M570" s="396"/>
      <c r="N570" s="392">
        <v>45476</v>
      </c>
      <c r="O570" s="408">
        <v>3</v>
      </c>
      <c r="P570" s="14">
        <v>0</v>
      </c>
      <c r="Q570" s="14">
        <v>0</v>
      </c>
      <c r="R570" s="576">
        <v>4</v>
      </c>
      <c r="S570" s="391">
        <v>0</v>
      </c>
      <c r="T570" s="382">
        <v>0</v>
      </c>
      <c r="U570" s="382">
        <v>2</v>
      </c>
      <c r="V570" s="423">
        <v>0</v>
      </c>
      <c r="W570" s="1882">
        <v>2</v>
      </c>
      <c r="X570" s="382">
        <f t="shared" si="1204"/>
        <v>0</v>
      </c>
      <c r="Y570" s="423">
        <v>0</v>
      </c>
      <c r="Z570" s="1882">
        <v>0</v>
      </c>
      <c r="AA570" s="382">
        <f t="shared" si="1188"/>
        <v>0</v>
      </c>
      <c r="AB570" s="423">
        <v>0</v>
      </c>
      <c r="AC570" s="1882">
        <v>0</v>
      </c>
      <c r="AD570" s="569">
        <v>1.875</v>
      </c>
      <c r="AE570" s="569">
        <v>1.875</v>
      </c>
      <c r="AF570" s="382">
        <f t="shared" si="1247"/>
        <v>0</v>
      </c>
      <c r="AG570" s="382">
        <f t="shared" si="1247"/>
        <v>0</v>
      </c>
      <c r="AH570" s="382">
        <f t="shared" si="1247"/>
        <v>0</v>
      </c>
      <c r="AI570" s="382">
        <f t="shared" si="1247"/>
        <v>0</v>
      </c>
      <c r="AJ570" s="382">
        <f t="shared" si="1247"/>
        <v>0</v>
      </c>
      <c r="AK570" s="382">
        <f t="shared" si="1248"/>
        <v>0</v>
      </c>
      <c r="AL570" s="382">
        <f t="shared" si="1248"/>
        <v>0</v>
      </c>
      <c r="AM570" s="382">
        <f t="shared" si="1248"/>
        <v>0</v>
      </c>
      <c r="AN570" s="453">
        <f>IF($AD570&lt;=1,$AD570*BP570,IF($AD570&lt;=2,BP570+(($AD570-1)*BQ570),BP570+BQ570+BR570))</f>
        <v>0</v>
      </c>
      <c r="AO570" s="457">
        <f>ROUND(IF(BA570-BG570-AF570&gt;0,0,AF570+BG570-BA570),0)</f>
        <v>0</v>
      </c>
      <c r="AP570" s="455">
        <f t="shared" si="1249"/>
        <v>0</v>
      </c>
      <c r="AQ570" s="383">
        <f t="shared" si="1249"/>
        <v>0</v>
      </c>
      <c r="AR570" s="383">
        <f t="shared" si="1249"/>
        <v>0</v>
      </c>
      <c r="AS570" s="383">
        <f t="shared" si="1249"/>
        <v>0</v>
      </c>
      <c r="AT570" s="383">
        <f t="shared" si="1249"/>
        <v>0</v>
      </c>
      <c r="AU570" s="383">
        <f t="shared" si="1249"/>
        <v>0</v>
      </c>
      <c r="AV570" s="383">
        <f t="shared" si="1249"/>
        <v>0</v>
      </c>
      <c r="AW570" s="383">
        <f t="shared" si="1249"/>
        <v>0</v>
      </c>
      <c r="AX570" s="383">
        <f t="shared" si="1189"/>
        <v>2</v>
      </c>
      <c r="AY570" s="383"/>
      <c r="AZ570" s="383">
        <f t="shared" si="1203"/>
        <v>0</v>
      </c>
      <c r="BA570" s="382">
        <f t="shared" si="1190"/>
        <v>0</v>
      </c>
      <c r="BB570" s="423">
        <v>0</v>
      </c>
      <c r="BC570" s="506">
        <f t="shared" si="1183"/>
        <v>2</v>
      </c>
      <c r="BD570" s="382">
        <f t="shared" si="1184"/>
        <v>0</v>
      </c>
      <c r="BE570" s="453">
        <f t="shared" si="1185"/>
        <v>0</v>
      </c>
      <c r="BF570" s="382">
        <f t="shared" si="1191"/>
        <v>0</v>
      </c>
      <c r="BG570" s="1882">
        <v>0</v>
      </c>
      <c r="BH570" s="1882">
        <v>0</v>
      </c>
      <c r="BI570" s="1882">
        <v>0</v>
      </c>
      <c r="BJ570" s="1882">
        <v>0</v>
      </c>
      <c r="BK570" s="1882">
        <v>0</v>
      </c>
      <c r="BL570" s="1882">
        <v>0</v>
      </c>
      <c r="BM570" s="1882">
        <v>0</v>
      </c>
      <c r="BN570" s="1882">
        <v>0</v>
      </c>
      <c r="BO570" s="1882">
        <v>0</v>
      </c>
      <c r="BP570" s="1882">
        <v>0</v>
      </c>
      <c r="BQ570" s="1882">
        <v>0</v>
      </c>
      <c r="BR570" s="1882">
        <v>0</v>
      </c>
      <c r="BS570" s="1882">
        <v>0</v>
      </c>
      <c r="BT570" s="13"/>
      <c r="BU570" s="384">
        <f t="shared" si="1192"/>
        <v>1</v>
      </c>
      <c r="BV570" s="385">
        <f t="shared" si="1193"/>
        <v>0</v>
      </c>
      <c r="BW570" s="386">
        <f t="shared" si="1194"/>
        <v>0</v>
      </c>
      <c r="BX570" s="3"/>
      <c r="BY570" s="387">
        <f t="shared" si="1186"/>
        <v>2</v>
      </c>
      <c r="BZ570" s="382">
        <f t="shared" si="1195"/>
        <v>0</v>
      </c>
      <c r="CA570" s="382">
        <f t="shared" si="1196"/>
        <v>0</v>
      </c>
      <c r="CB570" s="382">
        <f t="shared" si="1197"/>
        <v>0</v>
      </c>
      <c r="CC570" s="382">
        <f t="shared" si="1237"/>
        <v>0</v>
      </c>
      <c r="CD570" s="382">
        <f t="shared" si="1238"/>
        <v>0</v>
      </c>
      <c r="CE570" s="382">
        <f t="shared" si="1239"/>
        <v>0</v>
      </c>
      <c r="CF570" s="382">
        <f t="shared" si="1240"/>
        <v>0</v>
      </c>
      <c r="CG570" s="382">
        <f t="shared" si="1241"/>
        <v>0</v>
      </c>
      <c r="CH570" s="382">
        <f t="shared" si="1242"/>
        <v>0</v>
      </c>
      <c r="CI570" s="382">
        <f t="shared" si="1243"/>
        <v>0</v>
      </c>
      <c r="CJ570" s="382">
        <f t="shared" si="1244"/>
        <v>0</v>
      </c>
      <c r="CK570" s="388">
        <f t="shared" si="1245"/>
        <v>0</v>
      </c>
      <c r="CL570" s="3"/>
      <c r="CM570" s="384">
        <f t="shared" si="1187"/>
        <v>0</v>
      </c>
      <c r="CN570" s="385">
        <f t="shared" si="1198"/>
        <v>0</v>
      </c>
      <c r="CO570" s="385">
        <f t="shared" si="1205"/>
        <v>0</v>
      </c>
      <c r="CP570" s="385">
        <f t="shared" si="1250"/>
        <v>0</v>
      </c>
      <c r="CQ570" s="385">
        <f t="shared" si="1250"/>
        <v>0</v>
      </c>
      <c r="CR570" s="385">
        <f t="shared" si="1250"/>
        <v>0</v>
      </c>
      <c r="CS570" s="385">
        <f t="shared" si="1250"/>
        <v>0</v>
      </c>
      <c r="CT570" s="385">
        <f t="shared" si="1250"/>
        <v>0</v>
      </c>
      <c r="CU570" s="385">
        <f t="shared" si="1250"/>
        <v>0</v>
      </c>
      <c r="CV570" s="385">
        <f t="shared" si="1250"/>
        <v>0</v>
      </c>
      <c r="CW570" s="385">
        <f t="shared" si="1250"/>
        <v>0</v>
      </c>
      <c r="CX570" s="386">
        <f t="shared" si="1250"/>
        <v>0</v>
      </c>
      <c r="CY570" s="3"/>
      <c r="CZ570" s="586"/>
      <c r="DA570" s="582"/>
      <c r="DB570" s="391">
        <v>0</v>
      </c>
      <c r="DC570" s="576">
        <v>4</v>
      </c>
      <c r="DD570" s="389">
        <v>0</v>
      </c>
      <c r="DE570" s="390">
        <v>0</v>
      </c>
      <c r="DF570" s="390">
        <v>0</v>
      </c>
      <c r="DG570" s="390">
        <v>0</v>
      </c>
      <c r="DH570" s="390">
        <f t="shared" si="1199"/>
        <v>0</v>
      </c>
      <c r="DI570" s="390"/>
      <c r="DJ570" s="390"/>
      <c r="DK570" s="390"/>
      <c r="DL570" s="390"/>
      <c r="DM570" s="390"/>
      <c r="DN570" s="390"/>
      <c r="DO570" s="390"/>
      <c r="DP570" s="391">
        <f t="shared" si="1200"/>
        <v>0</v>
      </c>
      <c r="DQ570" s="376"/>
      <c r="DR570" s="376"/>
      <c r="DS570" s="385">
        <v>1</v>
      </c>
      <c r="DT570" s="385">
        <v>2</v>
      </c>
      <c r="DU570" s="385">
        <v>1790</v>
      </c>
      <c r="DV570" s="385" t="s">
        <v>2620</v>
      </c>
      <c r="DW570" s="385">
        <v>72</v>
      </c>
      <c r="DX570" s="385" t="s">
        <v>2716</v>
      </c>
      <c r="DY570" s="385">
        <v>0</v>
      </c>
      <c r="DZ570" s="14">
        <v>0</v>
      </c>
      <c r="EA570" s="426"/>
      <c r="EB570" s="398">
        <v>19</v>
      </c>
      <c r="EC570" s="398" t="s">
        <v>1369</v>
      </c>
      <c r="ED570" s="398" t="s">
        <v>1370</v>
      </c>
      <c r="EF570" s="601">
        <f t="shared" si="1201"/>
        <v>30</v>
      </c>
      <c r="EG570" s="597">
        <f t="shared" si="1202"/>
        <v>2</v>
      </c>
      <c r="EI570" s="605">
        <f t="shared" si="1206"/>
        <v>2</v>
      </c>
    </row>
    <row r="571" spans="1:139" s="372" customFormat="1" ht="16.149999999999999" hidden="1" customHeight="1">
      <c r="A571" s="573" t="s">
        <v>1246</v>
      </c>
      <c r="B571" s="407" t="s">
        <v>1720</v>
      </c>
      <c r="C571" s="407" t="s">
        <v>1720</v>
      </c>
      <c r="D571" s="393" t="s">
        <v>51</v>
      </c>
      <c r="E571" s="393" t="s">
        <v>1721</v>
      </c>
      <c r="F571" s="393" t="s">
        <v>664</v>
      </c>
      <c r="G571" s="393">
        <v>97</v>
      </c>
      <c r="H571" s="393" t="s">
        <v>1718</v>
      </c>
      <c r="I571" s="393" t="s">
        <v>1717</v>
      </c>
      <c r="J571" s="393" t="s">
        <v>1363</v>
      </c>
      <c r="K571" s="393">
        <v>0</v>
      </c>
      <c r="L571" s="393" t="s">
        <v>2130</v>
      </c>
      <c r="M571" s="396"/>
      <c r="N571" s="392">
        <v>45100</v>
      </c>
      <c r="O571" s="408">
        <v>3</v>
      </c>
      <c r="P571" s="14">
        <v>166644</v>
      </c>
      <c r="Q571" s="14">
        <v>166644</v>
      </c>
      <c r="R571" s="576">
        <v>49</v>
      </c>
      <c r="S571" s="391">
        <v>28</v>
      </c>
      <c r="T571" s="382">
        <v>9</v>
      </c>
      <c r="U571" s="382">
        <v>96</v>
      </c>
      <c r="V571" s="423">
        <v>0</v>
      </c>
      <c r="W571" s="1882">
        <v>22</v>
      </c>
      <c r="X571" s="382">
        <f t="shared" si="1204"/>
        <v>74</v>
      </c>
      <c r="Y571" s="423">
        <v>0</v>
      </c>
      <c r="Z571" s="1882">
        <v>23</v>
      </c>
      <c r="AA571" s="382">
        <f t="shared" si="1188"/>
        <v>51</v>
      </c>
      <c r="AB571" s="423">
        <v>0</v>
      </c>
      <c r="AC571" s="1882">
        <v>10</v>
      </c>
      <c r="AD571" s="569">
        <v>1.875</v>
      </c>
      <c r="AE571" s="569">
        <v>1.875</v>
      </c>
      <c r="AF571" s="382">
        <f t="shared" ref="AF571:AJ576" si="1251">IF($AD571&lt;=1,$AD571*BI571,IF($AD571&lt;=2,BI571+(($AD571-1)*BJ571),BI571+BJ571+BK571))</f>
        <v>13</v>
      </c>
      <c r="AG571" s="382">
        <f t="shared" si="1251"/>
        <v>3.5</v>
      </c>
      <c r="AH571" s="382">
        <f t="shared" si="1251"/>
        <v>8.375</v>
      </c>
      <c r="AI571" s="382">
        <f t="shared" si="1251"/>
        <v>10.25</v>
      </c>
      <c r="AJ571" s="382">
        <f t="shared" si="1251"/>
        <v>20</v>
      </c>
      <c r="AK571" s="382">
        <f t="shared" ref="AK571:AM576" si="1252">IF($AE571&lt;=1,$AE571*BN571,IF($AE571&lt;=2,BN571+(($AE571-1)*BO571),BN571+BO571+BP571))</f>
        <v>22.125</v>
      </c>
      <c r="AL571" s="382">
        <f t="shared" si="1252"/>
        <v>27.125</v>
      </c>
      <c r="AM571" s="382">
        <f t="shared" si="1252"/>
        <v>44</v>
      </c>
      <c r="AN571" s="453">
        <f t="shared" ref="AN571:AN576" si="1253">IF($AD571&lt;=1,$AD571*BQ571,IF($AD571&lt;=2,BQ571+(($AD571-1)*BR571),BQ571+BR571+BS571))</f>
        <v>46.75</v>
      </c>
      <c r="AO571" s="457">
        <f t="shared" ref="AO571:AW576" si="1254">ROUND(IF(CC571-BH571-AF571&gt;0,0,AF571+BH571-CC571),0)</f>
        <v>0</v>
      </c>
      <c r="AP571" s="455">
        <f t="shared" si="1254"/>
        <v>4</v>
      </c>
      <c r="AQ571" s="383">
        <f t="shared" si="1254"/>
        <v>4</v>
      </c>
      <c r="AR571" s="383">
        <f t="shared" si="1254"/>
        <v>6</v>
      </c>
      <c r="AS571" s="383">
        <f t="shared" si="1254"/>
        <v>15</v>
      </c>
      <c r="AT571" s="383">
        <f t="shared" si="1254"/>
        <v>8</v>
      </c>
      <c r="AU571" s="383">
        <f t="shared" si="1254"/>
        <v>21</v>
      </c>
      <c r="AV571" s="383">
        <f t="shared" si="1254"/>
        <v>24</v>
      </c>
      <c r="AW571" s="383">
        <f t="shared" si="1254"/>
        <v>26</v>
      </c>
      <c r="AX571" s="383">
        <f t="shared" si="1189"/>
        <v>96</v>
      </c>
      <c r="AY571" s="383">
        <v>0</v>
      </c>
      <c r="AZ571" s="383">
        <f t="shared" si="1203"/>
        <v>0</v>
      </c>
      <c r="BA571" s="382">
        <f t="shared" si="1190"/>
        <v>41</v>
      </c>
      <c r="BB571" s="423">
        <v>0</v>
      </c>
      <c r="BC571" s="506">
        <f t="shared" si="1183"/>
        <v>22</v>
      </c>
      <c r="BD571" s="382">
        <f t="shared" si="1184"/>
        <v>23</v>
      </c>
      <c r="BE571" s="453">
        <f t="shared" si="1185"/>
        <v>10</v>
      </c>
      <c r="BF571" s="382">
        <f t="shared" si="1191"/>
        <v>0</v>
      </c>
      <c r="BG571" s="1882">
        <v>13</v>
      </c>
      <c r="BH571" s="1882">
        <v>15</v>
      </c>
      <c r="BI571" s="1882">
        <v>13</v>
      </c>
      <c r="BJ571" s="1882">
        <v>0</v>
      </c>
      <c r="BK571" s="1882">
        <v>4</v>
      </c>
      <c r="BL571" s="1882">
        <v>5</v>
      </c>
      <c r="BM571" s="1882">
        <v>6</v>
      </c>
      <c r="BN571" s="1882">
        <v>16</v>
      </c>
      <c r="BO571" s="1882">
        <v>7</v>
      </c>
      <c r="BP571" s="1882">
        <v>23</v>
      </c>
      <c r="BQ571" s="1882">
        <v>24</v>
      </c>
      <c r="BR571" s="1882">
        <v>26</v>
      </c>
      <c r="BS571" s="1882">
        <v>28</v>
      </c>
      <c r="BT571" s="13"/>
      <c r="BU571" s="384">
        <f t="shared" si="1192"/>
        <v>5.2363636363636363</v>
      </c>
      <c r="BV571" s="385">
        <f t="shared" si="1193"/>
        <v>4.8260869565217392</v>
      </c>
      <c r="BW571" s="386">
        <f t="shared" si="1194"/>
        <v>4.0263157894736841</v>
      </c>
      <c r="BX571" s="3"/>
      <c r="BY571" s="387">
        <f t="shared" si="1186"/>
        <v>96</v>
      </c>
      <c r="BZ571" s="382">
        <f t="shared" si="1195"/>
        <v>74</v>
      </c>
      <c r="CA571" s="382">
        <f t="shared" si="1196"/>
        <v>51</v>
      </c>
      <c r="CB571" s="382">
        <f t="shared" si="1197"/>
        <v>41</v>
      </c>
      <c r="CC571" s="382">
        <f t="shared" si="1237"/>
        <v>28</v>
      </c>
      <c r="CD571" s="382">
        <f t="shared" si="1238"/>
        <v>13</v>
      </c>
      <c r="CE571" s="382">
        <f t="shared" si="1239"/>
        <v>4</v>
      </c>
      <c r="CF571" s="382">
        <f t="shared" si="1240"/>
        <v>8</v>
      </c>
      <c r="CG571" s="382">
        <f t="shared" si="1241"/>
        <v>10</v>
      </c>
      <c r="CH571" s="382">
        <f t="shared" si="1242"/>
        <v>20</v>
      </c>
      <c r="CI571" s="382">
        <f t="shared" si="1243"/>
        <v>22</v>
      </c>
      <c r="CJ571" s="382">
        <f t="shared" si="1244"/>
        <v>27</v>
      </c>
      <c r="CK571" s="388">
        <f t="shared" si="1245"/>
        <v>44</v>
      </c>
      <c r="CL571" s="3"/>
      <c r="CM571" s="384">
        <f t="shared" si="1187"/>
        <v>0</v>
      </c>
      <c r="CN571" s="385">
        <f t="shared" si="1198"/>
        <v>0</v>
      </c>
      <c r="CO571" s="385">
        <f t="shared" si="1205"/>
        <v>0</v>
      </c>
      <c r="CP571" s="385">
        <f t="shared" ref="CP571:CP576" si="1255">BB571</f>
        <v>0</v>
      </c>
      <c r="CQ571" s="385">
        <f t="shared" ref="CQ571:CX576" si="1256">AO571</f>
        <v>0</v>
      </c>
      <c r="CR571" s="385">
        <f t="shared" si="1256"/>
        <v>4</v>
      </c>
      <c r="CS571" s="385">
        <f t="shared" si="1256"/>
        <v>4</v>
      </c>
      <c r="CT571" s="385">
        <f t="shared" si="1256"/>
        <v>6</v>
      </c>
      <c r="CU571" s="385">
        <f t="shared" si="1256"/>
        <v>15</v>
      </c>
      <c r="CV571" s="385">
        <f t="shared" si="1256"/>
        <v>8</v>
      </c>
      <c r="CW571" s="385">
        <f t="shared" si="1256"/>
        <v>21</v>
      </c>
      <c r="CX571" s="386">
        <f t="shared" si="1256"/>
        <v>24</v>
      </c>
      <c r="CY571" s="3"/>
      <c r="CZ571" s="586"/>
      <c r="DA571" s="582"/>
      <c r="DB571" s="391">
        <v>63</v>
      </c>
      <c r="DC571" s="576">
        <v>49</v>
      </c>
      <c r="DD571" s="389">
        <v>4</v>
      </c>
      <c r="DE571" s="390">
        <v>3</v>
      </c>
      <c r="DF571" s="390">
        <v>1</v>
      </c>
      <c r="DG571" s="390">
        <v>11</v>
      </c>
      <c r="DH571" s="390">
        <f t="shared" si="1199"/>
        <v>9</v>
      </c>
      <c r="DI571" s="390"/>
      <c r="DJ571" s="390"/>
      <c r="DK571" s="390"/>
      <c r="DL571" s="390"/>
      <c r="DM571" s="390"/>
      <c r="DN571" s="390"/>
      <c r="DO571" s="390"/>
      <c r="DP571" s="391">
        <f t="shared" si="1200"/>
        <v>28</v>
      </c>
      <c r="DQ571" s="376"/>
      <c r="DR571" s="376"/>
      <c r="DS571" s="385">
        <v>2</v>
      </c>
      <c r="DT571" s="385">
        <v>2</v>
      </c>
      <c r="DU571" s="385">
        <v>1464</v>
      </c>
      <c r="DV571" s="385" t="s">
        <v>2620</v>
      </c>
      <c r="DW571" s="385">
        <v>72</v>
      </c>
      <c r="DX571" s="385" t="s">
        <v>2716</v>
      </c>
      <c r="DY571" s="385">
        <v>0</v>
      </c>
      <c r="DZ571" s="14">
        <v>166644</v>
      </c>
      <c r="EA571" s="426"/>
      <c r="EB571" s="398">
        <v>18</v>
      </c>
      <c r="EC571" s="398" t="s">
        <v>1722</v>
      </c>
      <c r="ED571" s="398" t="s">
        <v>1723</v>
      </c>
      <c r="EF571" s="601">
        <f t="shared" si="1201"/>
        <v>130.90909090909091</v>
      </c>
      <c r="EG571" s="597">
        <f t="shared" si="1202"/>
        <v>22</v>
      </c>
      <c r="EI571" s="605">
        <f t="shared" si="1206"/>
        <v>105</v>
      </c>
    </row>
    <row r="572" spans="1:139" s="372" customFormat="1" ht="16.149999999999999" hidden="1" customHeight="1">
      <c r="A572" s="573" t="s">
        <v>1450</v>
      </c>
      <c r="B572" s="407" t="s">
        <v>1015</v>
      </c>
      <c r="C572" s="530" t="s">
        <v>1015</v>
      </c>
      <c r="D572" s="393" t="s">
        <v>51</v>
      </c>
      <c r="E572" s="393" t="s">
        <v>201</v>
      </c>
      <c r="F572" s="393" t="s">
        <v>1016</v>
      </c>
      <c r="G572" s="395" t="s">
        <v>938</v>
      </c>
      <c r="H572" s="393" t="s">
        <v>53</v>
      </c>
      <c r="I572" s="393" t="s">
        <v>947</v>
      </c>
      <c r="J572" s="393" t="s">
        <v>131</v>
      </c>
      <c r="K572" s="393" t="s">
        <v>2147</v>
      </c>
      <c r="L572" s="393" t="s">
        <v>2130</v>
      </c>
      <c r="M572" s="396"/>
      <c r="N572" s="392">
        <v>44134</v>
      </c>
      <c r="O572" s="408">
        <v>3</v>
      </c>
      <c r="P572" s="14">
        <v>154817</v>
      </c>
      <c r="Q572" s="14">
        <v>154817</v>
      </c>
      <c r="R572" s="576">
        <v>14</v>
      </c>
      <c r="S572" s="391">
        <v>0</v>
      </c>
      <c r="T572" s="382">
        <v>0</v>
      </c>
      <c r="U572" s="382">
        <v>15</v>
      </c>
      <c r="V572" s="423">
        <v>0</v>
      </c>
      <c r="W572" s="1882">
        <v>2</v>
      </c>
      <c r="X572" s="382">
        <f t="shared" si="1204"/>
        <v>13</v>
      </c>
      <c r="Y572" s="423">
        <v>0</v>
      </c>
      <c r="Z572" s="1882">
        <v>4</v>
      </c>
      <c r="AA572" s="382">
        <f t="shared" si="1188"/>
        <v>9</v>
      </c>
      <c r="AB572" s="423">
        <v>0</v>
      </c>
      <c r="AC572" s="1882">
        <v>2</v>
      </c>
      <c r="AD572" s="569">
        <v>1.875</v>
      </c>
      <c r="AE572" s="569">
        <v>1.875</v>
      </c>
      <c r="AF572" s="382">
        <f t="shared" si="1251"/>
        <v>3</v>
      </c>
      <c r="AG572" s="382">
        <f t="shared" si="1251"/>
        <v>1.75</v>
      </c>
      <c r="AH572" s="382">
        <f t="shared" si="1251"/>
        <v>3.75</v>
      </c>
      <c r="AI572" s="382">
        <f t="shared" si="1251"/>
        <v>3.75</v>
      </c>
      <c r="AJ572" s="382">
        <f t="shared" si="1251"/>
        <v>4.625</v>
      </c>
      <c r="AK572" s="382">
        <f t="shared" si="1252"/>
        <v>4.75</v>
      </c>
      <c r="AL572" s="382">
        <f t="shared" si="1252"/>
        <v>5.5</v>
      </c>
      <c r="AM572" s="382">
        <f t="shared" si="1252"/>
        <v>7.5</v>
      </c>
      <c r="AN572" s="453">
        <f t="shared" si="1253"/>
        <v>7.5</v>
      </c>
      <c r="AO572" s="457">
        <f t="shared" si="1254"/>
        <v>0</v>
      </c>
      <c r="AP572" s="455">
        <f t="shared" si="1254"/>
        <v>2</v>
      </c>
      <c r="AQ572" s="383">
        <f t="shared" si="1254"/>
        <v>2</v>
      </c>
      <c r="AR572" s="383">
        <f t="shared" si="1254"/>
        <v>2</v>
      </c>
      <c r="AS572" s="383">
        <f t="shared" si="1254"/>
        <v>3</v>
      </c>
      <c r="AT572" s="383">
        <f t="shared" si="1254"/>
        <v>2</v>
      </c>
      <c r="AU572" s="383">
        <f t="shared" si="1254"/>
        <v>4</v>
      </c>
      <c r="AV572" s="383">
        <f t="shared" si="1254"/>
        <v>4</v>
      </c>
      <c r="AW572" s="383">
        <f t="shared" si="1254"/>
        <v>4</v>
      </c>
      <c r="AX572" s="383">
        <f t="shared" si="1189"/>
        <v>15</v>
      </c>
      <c r="AY572" s="383">
        <v>0</v>
      </c>
      <c r="AZ572" s="383">
        <f t="shared" si="1203"/>
        <v>0</v>
      </c>
      <c r="BA572" s="382">
        <f t="shared" si="1190"/>
        <v>7</v>
      </c>
      <c r="BB572" s="423">
        <v>0</v>
      </c>
      <c r="BC572" s="506">
        <f t="shared" si="1183"/>
        <v>2</v>
      </c>
      <c r="BD572" s="382">
        <f t="shared" si="1184"/>
        <v>4</v>
      </c>
      <c r="BE572" s="453">
        <f t="shared" si="1185"/>
        <v>2</v>
      </c>
      <c r="BF572" s="382">
        <f t="shared" si="1191"/>
        <v>0</v>
      </c>
      <c r="BG572" s="1882">
        <v>2</v>
      </c>
      <c r="BH572" s="1882">
        <v>2</v>
      </c>
      <c r="BI572" s="1882">
        <v>3</v>
      </c>
      <c r="BJ572" s="1882">
        <v>0</v>
      </c>
      <c r="BK572" s="1882">
        <v>2</v>
      </c>
      <c r="BL572" s="1882">
        <v>2</v>
      </c>
      <c r="BM572" s="1882">
        <v>2</v>
      </c>
      <c r="BN572" s="1882">
        <v>3</v>
      </c>
      <c r="BO572" s="1882">
        <v>2</v>
      </c>
      <c r="BP572" s="1882">
        <v>4</v>
      </c>
      <c r="BQ572" s="1882">
        <v>4</v>
      </c>
      <c r="BR572" s="1882">
        <v>4</v>
      </c>
      <c r="BS572" s="1882">
        <v>4</v>
      </c>
      <c r="BT572" s="13"/>
      <c r="BU572" s="384">
        <f t="shared" si="1192"/>
        <v>5.625</v>
      </c>
      <c r="BV572" s="385">
        <f t="shared" si="1193"/>
        <v>4.875</v>
      </c>
      <c r="BW572" s="386">
        <f t="shared" si="1194"/>
        <v>4.5</v>
      </c>
      <c r="BX572" s="3"/>
      <c r="BY572" s="387">
        <f t="shared" si="1186"/>
        <v>15</v>
      </c>
      <c r="BZ572" s="382">
        <f t="shared" si="1195"/>
        <v>13</v>
      </c>
      <c r="CA572" s="382">
        <f t="shared" si="1196"/>
        <v>9</v>
      </c>
      <c r="CB572" s="382">
        <f t="shared" si="1197"/>
        <v>7</v>
      </c>
      <c r="CC572" s="382">
        <f t="shared" si="1237"/>
        <v>5</v>
      </c>
      <c r="CD572" s="382">
        <f t="shared" si="1238"/>
        <v>3</v>
      </c>
      <c r="CE572" s="382">
        <f t="shared" si="1239"/>
        <v>2</v>
      </c>
      <c r="CF572" s="382">
        <f t="shared" si="1240"/>
        <v>4</v>
      </c>
      <c r="CG572" s="382">
        <f t="shared" si="1241"/>
        <v>4</v>
      </c>
      <c r="CH572" s="382">
        <f t="shared" si="1242"/>
        <v>5</v>
      </c>
      <c r="CI572" s="382">
        <f t="shared" si="1243"/>
        <v>5</v>
      </c>
      <c r="CJ572" s="382">
        <f t="shared" si="1244"/>
        <v>6</v>
      </c>
      <c r="CK572" s="388">
        <f t="shared" si="1245"/>
        <v>8</v>
      </c>
      <c r="CL572" s="3"/>
      <c r="CM572" s="384">
        <f t="shared" si="1187"/>
        <v>0</v>
      </c>
      <c r="CN572" s="385">
        <f t="shared" si="1198"/>
        <v>0</v>
      </c>
      <c r="CO572" s="385">
        <f t="shared" si="1205"/>
        <v>0</v>
      </c>
      <c r="CP572" s="385">
        <f t="shared" si="1255"/>
        <v>0</v>
      </c>
      <c r="CQ572" s="385">
        <f t="shared" si="1256"/>
        <v>0</v>
      </c>
      <c r="CR572" s="385">
        <f t="shared" si="1256"/>
        <v>2</v>
      </c>
      <c r="CS572" s="385">
        <f t="shared" si="1256"/>
        <v>2</v>
      </c>
      <c r="CT572" s="385">
        <f t="shared" si="1256"/>
        <v>2</v>
      </c>
      <c r="CU572" s="385">
        <f t="shared" si="1256"/>
        <v>3</v>
      </c>
      <c r="CV572" s="385">
        <f t="shared" si="1256"/>
        <v>2</v>
      </c>
      <c r="CW572" s="385">
        <f t="shared" si="1256"/>
        <v>4</v>
      </c>
      <c r="CX572" s="386">
        <f t="shared" si="1256"/>
        <v>4</v>
      </c>
      <c r="CY572" s="3"/>
      <c r="CZ572" s="586">
        <v>22</v>
      </c>
      <c r="DA572" s="582">
        <v>33</v>
      </c>
      <c r="DB572" s="391">
        <v>108</v>
      </c>
      <c r="DC572" s="576">
        <v>14</v>
      </c>
      <c r="DD572" s="389">
        <v>0</v>
      </c>
      <c r="DE572" s="390">
        <v>0</v>
      </c>
      <c r="DF572" s="390">
        <v>0</v>
      </c>
      <c r="DG572" s="390">
        <v>0</v>
      </c>
      <c r="DH572" s="390">
        <f t="shared" si="1199"/>
        <v>0</v>
      </c>
      <c r="DI572" s="390"/>
      <c r="DJ572" s="390"/>
      <c r="DK572" s="390"/>
      <c r="DL572" s="390"/>
      <c r="DM572" s="390"/>
      <c r="DN572" s="390"/>
      <c r="DO572" s="390"/>
      <c r="DP572" s="391">
        <f t="shared" si="1200"/>
        <v>0</v>
      </c>
      <c r="DQ572" s="376"/>
      <c r="DR572" s="376"/>
      <c r="DS572" s="385">
        <v>2</v>
      </c>
      <c r="DT572" s="385">
        <v>1</v>
      </c>
      <c r="DU572" s="385">
        <v>1457</v>
      </c>
      <c r="DV572" s="385" t="s">
        <v>2620</v>
      </c>
      <c r="DW572" s="385">
        <v>72</v>
      </c>
      <c r="DX572" s="385" t="s">
        <v>2716</v>
      </c>
      <c r="DY572" s="385">
        <v>0</v>
      </c>
      <c r="DZ572" s="14">
        <v>154817</v>
      </c>
      <c r="EA572" s="426"/>
      <c r="EB572" s="398">
        <v>18</v>
      </c>
      <c r="EC572" s="398" t="s">
        <v>1369</v>
      </c>
      <c r="ED572" s="398" t="s">
        <v>1370</v>
      </c>
      <c r="EF572" s="601">
        <f t="shared" si="1201"/>
        <v>225</v>
      </c>
      <c r="EG572" s="597">
        <f t="shared" si="1202"/>
        <v>2</v>
      </c>
      <c r="EI572" s="605">
        <f t="shared" si="1206"/>
        <v>15</v>
      </c>
    </row>
    <row r="573" spans="1:139" s="372" customFormat="1" ht="16.149999999999999" hidden="1" customHeight="1">
      <c r="A573" s="573" t="s">
        <v>1246</v>
      </c>
      <c r="B573" s="407" t="s">
        <v>1017</v>
      </c>
      <c r="C573" s="530" t="s">
        <v>1017</v>
      </c>
      <c r="D573" s="393" t="s">
        <v>51</v>
      </c>
      <c r="E573" s="393" t="s">
        <v>481</v>
      </c>
      <c r="F573" s="393" t="s">
        <v>1484</v>
      </c>
      <c r="G573" s="395" t="s">
        <v>541</v>
      </c>
      <c r="H573" s="393" t="s">
        <v>86</v>
      </c>
      <c r="I573" s="393" t="s">
        <v>947</v>
      </c>
      <c r="J573" s="393" t="s">
        <v>131</v>
      </c>
      <c r="K573" s="393">
        <v>0</v>
      </c>
      <c r="L573" s="393" t="s">
        <v>2130</v>
      </c>
      <c r="M573" s="396"/>
      <c r="N573" s="392"/>
      <c r="O573" s="408">
        <v>3</v>
      </c>
      <c r="P573" s="14">
        <v>174585</v>
      </c>
      <c r="Q573" s="14">
        <v>174585</v>
      </c>
      <c r="R573" s="576">
        <v>0</v>
      </c>
      <c r="S573" s="391">
        <v>2</v>
      </c>
      <c r="T573" s="382">
        <v>0</v>
      </c>
      <c r="U573" s="382">
        <v>27</v>
      </c>
      <c r="V573" s="423">
        <v>0</v>
      </c>
      <c r="W573" s="1882">
        <v>2</v>
      </c>
      <c r="X573" s="382">
        <f t="shared" si="1204"/>
        <v>25</v>
      </c>
      <c r="Y573" s="423">
        <v>0</v>
      </c>
      <c r="Z573" s="1882">
        <v>4</v>
      </c>
      <c r="AA573" s="382">
        <f t="shared" si="1188"/>
        <v>21</v>
      </c>
      <c r="AB573" s="423">
        <v>0</v>
      </c>
      <c r="AC573" s="1882">
        <v>4</v>
      </c>
      <c r="AD573" s="569">
        <v>1.875</v>
      </c>
      <c r="AE573" s="569">
        <v>1.875</v>
      </c>
      <c r="AF573" s="382">
        <f t="shared" si="1251"/>
        <v>14</v>
      </c>
      <c r="AG573" s="382">
        <f t="shared" si="1251"/>
        <v>0.875</v>
      </c>
      <c r="AH573" s="382">
        <f t="shared" si="1251"/>
        <v>2.75</v>
      </c>
      <c r="AI573" s="382">
        <f t="shared" si="1251"/>
        <v>3.75</v>
      </c>
      <c r="AJ573" s="382">
        <f t="shared" si="1251"/>
        <v>17.75</v>
      </c>
      <c r="AK573" s="382">
        <f t="shared" si="1252"/>
        <v>19.75</v>
      </c>
      <c r="AL573" s="382">
        <f t="shared" si="1252"/>
        <v>5.5</v>
      </c>
      <c r="AM573" s="382">
        <f t="shared" si="1252"/>
        <v>7.5</v>
      </c>
      <c r="AN573" s="453">
        <f t="shared" si="1253"/>
        <v>7.5</v>
      </c>
      <c r="AO573" s="457">
        <f t="shared" si="1254"/>
        <v>0</v>
      </c>
      <c r="AP573" s="455">
        <f t="shared" si="1254"/>
        <v>1</v>
      </c>
      <c r="AQ573" s="383">
        <f t="shared" si="1254"/>
        <v>2</v>
      </c>
      <c r="AR573" s="383">
        <f t="shared" si="1254"/>
        <v>2</v>
      </c>
      <c r="AS573" s="383">
        <f t="shared" si="1254"/>
        <v>16</v>
      </c>
      <c r="AT573" s="383">
        <f t="shared" si="1254"/>
        <v>4</v>
      </c>
      <c r="AU573" s="383">
        <f t="shared" si="1254"/>
        <v>4</v>
      </c>
      <c r="AV573" s="383">
        <f t="shared" si="1254"/>
        <v>4</v>
      </c>
      <c r="AW573" s="383">
        <f t="shared" si="1254"/>
        <v>4</v>
      </c>
      <c r="AX573" s="383">
        <f t="shared" si="1189"/>
        <v>27</v>
      </c>
      <c r="AY573" s="383">
        <v>0</v>
      </c>
      <c r="AZ573" s="383">
        <f t="shared" si="1203"/>
        <v>0</v>
      </c>
      <c r="BA573" s="382">
        <f t="shared" si="1190"/>
        <v>17</v>
      </c>
      <c r="BB573" s="423">
        <v>0</v>
      </c>
      <c r="BC573" s="506">
        <f t="shared" si="1183"/>
        <v>2</v>
      </c>
      <c r="BD573" s="382">
        <f t="shared" si="1184"/>
        <v>4</v>
      </c>
      <c r="BE573" s="453">
        <f t="shared" si="1185"/>
        <v>4</v>
      </c>
      <c r="BF573" s="382">
        <f t="shared" si="1191"/>
        <v>0</v>
      </c>
      <c r="BG573" s="1882">
        <v>1</v>
      </c>
      <c r="BH573" s="1882">
        <v>2</v>
      </c>
      <c r="BI573" s="1882">
        <v>14</v>
      </c>
      <c r="BJ573" s="1882">
        <v>0</v>
      </c>
      <c r="BK573" s="1882">
        <v>1</v>
      </c>
      <c r="BL573" s="1882">
        <v>2</v>
      </c>
      <c r="BM573" s="1882">
        <v>2</v>
      </c>
      <c r="BN573" s="1882">
        <v>18</v>
      </c>
      <c r="BO573" s="1882">
        <v>2</v>
      </c>
      <c r="BP573" s="1882">
        <v>4</v>
      </c>
      <c r="BQ573" s="1882">
        <v>4</v>
      </c>
      <c r="BR573" s="1882">
        <v>4</v>
      </c>
      <c r="BS573" s="1882">
        <v>4</v>
      </c>
      <c r="BT573" s="13"/>
      <c r="BU573" s="384">
        <f t="shared" si="1192"/>
        <v>8.1</v>
      </c>
      <c r="BV573" s="385">
        <f t="shared" si="1193"/>
        <v>8.3333333333333339</v>
      </c>
      <c r="BW573" s="386">
        <f t="shared" si="1194"/>
        <v>9</v>
      </c>
      <c r="BX573" s="3"/>
      <c r="BY573" s="387">
        <f t="shared" si="1186"/>
        <v>27</v>
      </c>
      <c r="BZ573" s="382">
        <f t="shared" si="1195"/>
        <v>25</v>
      </c>
      <c r="CA573" s="382">
        <f t="shared" si="1196"/>
        <v>21</v>
      </c>
      <c r="CB573" s="382">
        <f t="shared" si="1197"/>
        <v>17</v>
      </c>
      <c r="CC573" s="382">
        <f t="shared" si="1237"/>
        <v>16</v>
      </c>
      <c r="CD573" s="382">
        <f t="shared" si="1238"/>
        <v>14</v>
      </c>
      <c r="CE573" s="382">
        <f t="shared" si="1239"/>
        <v>1</v>
      </c>
      <c r="CF573" s="382">
        <f t="shared" si="1240"/>
        <v>3</v>
      </c>
      <c r="CG573" s="382">
        <f t="shared" si="1241"/>
        <v>4</v>
      </c>
      <c r="CH573" s="382">
        <f t="shared" si="1242"/>
        <v>18</v>
      </c>
      <c r="CI573" s="382">
        <f t="shared" si="1243"/>
        <v>20</v>
      </c>
      <c r="CJ573" s="382">
        <f t="shared" si="1244"/>
        <v>6</v>
      </c>
      <c r="CK573" s="388">
        <f t="shared" si="1245"/>
        <v>8</v>
      </c>
      <c r="CL573" s="3"/>
      <c r="CM573" s="384">
        <f t="shared" si="1187"/>
        <v>0</v>
      </c>
      <c r="CN573" s="385">
        <f t="shared" si="1198"/>
        <v>0</v>
      </c>
      <c r="CO573" s="385">
        <f t="shared" si="1205"/>
        <v>0</v>
      </c>
      <c r="CP573" s="385">
        <f t="shared" si="1255"/>
        <v>0</v>
      </c>
      <c r="CQ573" s="385">
        <f t="shared" si="1256"/>
        <v>0</v>
      </c>
      <c r="CR573" s="385">
        <f t="shared" si="1256"/>
        <v>1</v>
      </c>
      <c r="CS573" s="385">
        <f t="shared" si="1256"/>
        <v>2</v>
      </c>
      <c r="CT573" s="385">
        <f t="shared" si="1256"/>
        <v>2</v>
      </c>
      <c r="CU573" s="385">
        <f t="shared" si="1256"/>
        <v>16</v>
      </c>
      <c r="CV573" s="385">
        <f t="shared" si="1256"/>
        <v>4</v>
      </c>
      <c r="CW573" s="385">
        <f t="shared" si="1256"/>
        <v>4</v>
      </c>
      <c r="CX573" s="386">
        <f t="shared" si="1256"/>
        <v>4</v>
      </c>
      <c r="CY573" s="3"/>
      <c r="CZ573" s="586">
        <v>0</v>
      </c>
      <c r="DA573" s="582">
        <v>4</v>
      </c>
      <c r="DB573" s="391">
        <v>1</v>
      </c>
      <c r="DC573" s="576">
        <v>0</v>
      </c>
      <c r="DD573" s="389">
        <v>2</v>
      </c>
      <c r="DE573" s="390">
        <v>0</v>
      </c>
      <c r="DF573" s="390">
        <v>0</v>
      </c>
      <c r="DG573" s="390">
        <v>0</v>
      </c>
      <c r="DH573" s="390">
        <f t="shared" si="1199"/>
        <v>0</v>
      </c>
      <c r="DI573" s="390"/>
      <c r="DJ573" s="390"/>
      <c r="DK573" s="390"/>
      <c r="DL573" s="390"/>
      <c r="DM573" s="390"/>
      <c r="DN573" s="390"/>
      <c r="DO573" s="390"/>
      <c r="DP573" s="391">
        <f t="shared" si="1200"/>
        <v>2</v>
      </c>
      <c r="DQ573" s="376"/>
      <c r="DR573" s="376"/>
      <c r="DS573" s="385">
        <v>3</v>
      </c>
      <c r="DT573" s="385">
        <v>1</v>
      </c>
      <c r="DU573" s="385">
        <v>1483</v>
      </c>
      <c r="DV573" s="385" t="s">
        <v>2620</v>
      </c>
      <c r="DW573" s="385">
        <v>71</v>
      </c>
      <c r="DX573" s="385" t="s">
        <v>2715</v>
      </c>
      <c r="DY573" s="385">
        <v>0</v>
      </c>
      <c r="DZ573" s="14">
        <v>174585</v>
      </c>
      <c r="EA573" s="426"/>
      <c r="EB573" s="398">
        <v>19</v>
      </c>
      <c r="EC573" s="398" t="s">
        <v>1369</v>
      </c>
      <c r="ED573" s="398" t="s">
        <v>1370</v>
      </c>
      <c r="EF573" s="601">
        <f t="shared" si="1201"/>
        <v>405</v>
      </c>
      <c r="EG573" s="597">
        <f t="shared" si="1202"/>
        <v>2</v>
      </c>
      <c r="EI573" s="605">
        <f t="shared" si="1206"/>
        <v>27</v>
      </c>
    </row>
    <row r="574" spans="1:139" s="372" customFormat="1" ht="16.149999999999999" hidden="1" customHeight="1">
      <c r="A574" s="573" t="s">
        <v>45</v>
      </c>
      <c r="B574" s="407" t="s">
        <v>1018</v>
      </c>
      <c r="C574" s="530" t="s">
        <v>1285</v>
      </c>
      <c r="D574" s="393" t="s">
        <v>46</v>
      </c>
      <c r="E574" s="393" t="s">
        <v>61</v>
      </c>
      <c r="F574" s="393" t="s">
        <v>1019</v>
      </c>
      <c r="G574" s="395">
        <v>98</v>
      </c>
      <c r="H574" s="393" t="s">
        <v>47</v>
      </c>
      <c r="I574" s="393" t="s">
        <v>960</v>
      </c>
      <c r="J574" s="393" t="s">
        <v>131</v>
      </c>
      <c r="K574" s="393" t="s">
        <v>2147</v>
      </c>
      <c r="L574" s="393" t="s">
        <v>2130</v>
      </c>
      <c r="M574" s="396"/>
      <c r="N574" s="392">
        <v>43454</v>
      </c>
      <c r="O574" s="408">
        <v>3</v>
      </c>
      <c r="P574" s="14">
        <v>184053</v>
      </c>
      <c r="Q574" s="14">
        <v>184053</v>
      </c>
      <c r="R574" s="576">
        <v>75</v>
      </c>
      <c r="S574" s="391">
        <v>43</v>
      </c>
      <c r="T574" s="382">
        <v>0</v>
      </c>
      <c r="U574" s="382">
        <v>5</v>
      </c>
      <c r="V574" s="423">
        <v>0</v>
      </c>
      <c r="W574" s="1882">
        <v>0</v>
      </c>
      <c r="X574" s="382">
        <f t="shared" si="1204"/>
        <v>5</v>
      </c>
      <c r="Y574" s="423">
        <v>8</v>
      </c>
      <c r="Z574" s="1882">
        <v>3</v>
      </c>
      <c r="AA574" s="382">
        <f t="shared" si="1188"/>
        <v>10</v>
      </c>
      <c r="AB574" s="423">
        <v>0</v>
      </c>
      <c r="AC574" s="1882">
        <v>5</v>
      </c>
      <c r="AD574" s="569">
        <v>1.875</v>
      </c>
      <c r="AE574" s="569">
        <v>1.875</v>
      </c>
      <c r="AF574" s="382">
        <f t="shared" si="1251"/>
        <v>5.5</v>
      </c>
      <c r="AG574" s="382">
        <f t="shared" si="1251"/>
        <v>8.375</v>
      </c>
      <c r="AH574" s="382">
        <f t="shared" si="1251"/>
        <v>10.25</v>
      </c>
      <c r="AI574" s="382">
        <f t="shared" si="1251"/>
        <v>12.125</v>
      </c>
      <c r="AJ574" s="382">
        <f t="shared" si="1251"/>
        <v>14</v>
      </c>
      <c r="AK574" s="382">
        <f t="shared" si="1252"/>
        <v>15</v>
      </c>
      <c r="AL574" s="382">
        <f t="shared" si="1252"/>
        <v>10.625</v>
      </c>
      <c r="AM574" s="382">
        <f t="shared" si="1252"/>
        <v>5.625</v>
      </c>
      <c r="AN574" s="453">
        <f t="shared" si="1253"/>
        <v>5.625</v>
      </c>
      <c r="AO574" s="457">
        <f t="shared" si="1254"/>
        <v>0</v>
      </c>
      <c r="AP574" s="455">
        <f t="shared" si="1254"/>
        <v>4</v>
      </c>
      <c r="AQ574" s="383">
        <f t="shared" si="1254"/>
        <v>6</v>
      </c>
      <c r="AR574" s="383">
        <f t="shared" si="1254"/>
        <v>7</v>
      </c>
      <c r="AS574" s="383">
        <f t="shared" si="1254"/>
        <v>8</v>
      </c>
      <c r="AT574" s="383">
        <f t="shared" si="1254"/>
        <v>8</v>
      </c>
      <c r="AU574" s="383">
        <f t="shared" si="1254"/>
        <v>4</v>
      </c>
      <c r="AV574" s="383">
        <f t="shared" si="1254"/>
        <v>3</v>
      </c>
      <c r="AW574" s="383">
        <f t="shared" si="1254"/>
        <v>3</v>
      </c>
      <c r="AX574" s="383">
        <f t="shared" si="1189"/>
        <v>21</v>
      </c>
      <c r="AY574" s="383">
        <v>0</v>
      </c>
      <c r="AZ574" s="383">
        <f t="shared" si="1203"/>
        <v>0</v>
      </c>
      <c r="BA574" s="382">
        <f t="shared" si="1190"/>
        <v>5</v>
      </c>
      <c r="BB574" s="423">
        <v>8</v>
      </c>
      <c r="BC574" s="506">
        <f t="shared" si="1183"/>
        <v>0</v>
      </c>
      <c r="BD574" s="382">
        <f t="shared" si="1184"/>
        <v>3</v>
      </c>
      <c r="BE574" s="453">
        <f t="shared" si="1185"/>
        <v>5</v>
      </c>
      <c r="BF574" s="382">
        <f t="shared" si="1191"/>
        <v>-12</v>
      </c>
      <c r="BG574" s="1882">
        <v>5</v>
      </c>
      <c r="BH574" s="1882">
        <v>2</v>
      </c>
      <c r="BI574" s="1882">
        <v>2</v>
      </c>
      <c r="BJ574" s="1882">
        <v>4</v>
      </c>
      <c r="BK574" s="1882">
        <v>5</v>
      </c>
      <c r="BL574" s="1882">
        <v>6</v>
      </c>
      <c r="BM574" s="1882">
        <v>7</v>
      </c>
      <c r="BN574" s="1882">
        <v>8</v>
      </c>
      <c r="BO574" s="1882">
        <v>8</v>
      </c>
      <c r="BP574" s="1882">
        <v>3</v>
      </c>
      <c r="BQ574" s="1882">
        <v>3</v>
      </c>
      <c r="BR574" s="1882">
        <v>3</v>
      </c>
      <c r="BS574" s="1882">
        <v>3</v>
      </c>
      <c r="BT574" s="13"/>
      <c r="BU574" s="384">
        <f t="shared" si="1192"/>
        <v>2.4</v>
      </c>
      <c r="BV574" s="385">
        <f t="shared" si="1193"/>
        <v>1.4</v>
      </c>
      <c r="BW574" s="386">
        <f t="shared" si="1194"/>
        <v>2</v>
      </c>
      <c r="BX574" s="3"/>
      <c r="BY574" s="387">
        <f t="shared" si="1186"/>
        <v>5</v>
      </c>
      <c r="BZ574" s="382">
        <f t="shared" si="1195"/>
        <v>5</v>
      </c>
      <c r="CA574" s="382">
        <f t="shared" si="1196"/>
        <v>10</v>
      </c>
      <c r="CB574" s="382">
        <f t="shared" si="1197"/>
        <v>5</v>
      </c>
      <c r="CC574" s="382">
        <f t="shared" si="1237"/>
        <v>8</v>
      </c>
      <c r="CD574" s="382">
        <f t="shared" si="1238"/>
        <v>6</v>
      </c>
      <c r="CE574" s="382">
        <f t="shared" si="1239"/>
        <v>8</v>
      </c>
      <c r="CF574" s="382">
        <f t="shared" si="1240"/>
        <v>10</v>
      </c>
      <c r="CG574" s="382">
        <f t="shared" si="1241"/>
        <v>12</v>
      </c>
      <c r="CH574" s="382">
        <f t="shared" si="1242"/>
        <v>14</v>
      </c>
      <c r="CI574" s="382">
        <f t="shared" si="1243"/>
        <v>15</v>
      </c>
      <c r="CJ574" s="382">
        <f t="shared" si="1244"/>
        <v>11</v>
      </c>
      <c r="CK574" s="388">
        <f t="shared" si="1245"/>
        <v>6</v>
      </c>
      <c r="CL574" s="3"/>
      <c r="CM574" s="384">
        <f t="shared" si="1187"/>
        <v>0</v>
      </c>
      <c r="CN574" s="385">
        <f t="shared" si="1198"/>
        <v>8</v>
      </c>
      <c r="CO574" s="385">
        <f t="shared" si="1205"/>
        <v>0</v>
      </c>
      <c r="CP574" s="385">
        <f t="shared" si="1255"/>
        <v>8</v>
      </c>
      <c r="CQ574" s="385">
        <f t="shared" si="1256"/>
        <v>0</v>
      </c>
      <c r="CR574" s="385">
        <f t="shared" si="1256"/>
        <v>4</v>
      </c>
      <c r="CS574" s="385">
        <f t="shared" si="1256"/>
        <v>6</v>
      </c>
      <c r="CT574" s="385">
        <f t="shared" si="1256"/>
        <v>7</v>
      </c>
      <c r="CU574" s="385">
        <f t="shared" si="1256"/>
        <v>8</v>
      </c>
      <c r="CV574" s="385">
        <f t="shared" si="1256"/>
        <v>8</v>
      </c>
      <c r="CW574" s="385">
        <f t="shared" si="1256"/>
        <v>4</v>
      </c>
      <c r="CX574" s="386">
        <f t="shared" si="1256"/>
        <v>3</v>
      </c>
      <c r="CY574" s="3"/>
      <c r="CZ574" s="586">
        <v>97</v>
      </c>
      <c r="DA574" s="582">
        <v>177</v>
      </c>
      <c r="DB574" s="391">
        <v>151</v>
      </c>
      <c r="DC574" s="576">
        <v>75</v>
      </c>
      <c r="DD574" s="389">
        <v>9</v>
      </c>
      <c r="DE574" s="390">
        <v>32</v>
      </c>
      <c r="DF574" s="390">
        <v>1</v>
      </c>
      <c r="DG574" s="390">
        <v>1</v>
      </c>
      <c r="DH574" s="390">
        <f t="shared" si="1199"/>
        <v>0</v>
      </c>
      <c r="DI574" s="390"/>
      <c r="DJ574" s="390"/>
      <c r="DK574" s="390"/>
      <c r="DL574" s="390"/>
      <c r="DM574" s="390"/>
      <c r="DN574" s="390"/>
      <c r="DO574" s="390"/>
      <c r="DP574" s="391">
        <f t="shared" si="1200"/>
        <v>43</v>
      </c>
      <c r="DQ574" s="376"/>
      <c r="DR574" s="376"/>
      <c r="DS574" s="385">
        <v>3</v>
      </c>
      <c r="DT574" s="385">
        <v>2</v>
      </c>
      <c r="DU574" s="385">
        <v>1044</v>
      </c>
      <c r="DV574" s="385" t="s">
        <v>2620</v>
      </c>
      <c r="DW574" s="385">
        <v>72</v>
      </c>
      <c r="DX574" s="385" t="s">
        <v>2716</v>
      </c>
      <c r="DY574" s="385">
        <v>0</v>
      </c>
      <c r="DZ574" s="14">
        <v>184053</v>
      </c>
      <c r="EA574" s="426"/>
      <c r="EB574" s="398">
        <v>19</v>
      </c>
      <c r="EC574" s="398" t="s">
        <v>1371</v>
      </c>
      <c r="ED574" s="398" t="s">
        <v>1370</v>
      </c>
      <c r="EF574" s="601" t="str">
        <f t="shared" si="1201"/>
        <v>ok</v>
      </c>
      <c r="EG574" s="597">
        <f t="shared" si="1202"/>
        <v>0</v>
      </c>
      <c r="EI574" s="605">
        <f t="shared" si="1206"/>
        <v>21</v>
      </c>
    </row>
    <row r="575" spans="1:139" s="372" customFormat="1" ht="16.149999999999999" hidden="1" customHeight="1">
      <c r="A575" s="573" t="s">
        <v>1246</v>
      </c>
      <c r="B575" s="407" t="s">
        <v>1020</v>
      </c>
      <c r="C575" s="530" t="s">
        <v>1020</v>
      </c>
      <c r="D575" s="393" t="s">
        <v>51</v>
      </c>
      <c r="E575" s="393" t="s">
        <v>1021</v>
      </c>
      <c r="F575" s="393" t="s">
        <v>1022</v>
      </c>
      <c r="G575" s="395">
        <v>100</v>
      </c>
      <c r="H575" s="393" t="s">
        <v>47</v>
      </c>
      <c r="I575" s="393" t="s">
        <v>960</v>
      </c>
      <c r="J575" s="393" t="s">
        <v>131</v>
      </c>
      <c r="K575" s="393" t="s">
        <v>2146</v>
      </c>
      <c r="L575" s="393" t="s">
        <v>2130</v>
      </c>
      <c r="M575" s="396"/>
      <c r="N575" s="392">
        <v>43871</v>
      </c>
      <c r="O575" s="408">
        <v>3</v>
      </c>
      <c r="P575" s="14">
        <v>260732</v>
      </c>
      <c r="Q575" s="14">
        <v>260732</v>
      </c>
      <c r="R575" s="576">
        <v>0</v>
      </c>
      <c r="S575" s="391">
        <v>0</v>
      </c>
      <c r="T575" s="382">
        <v>0</v>
      </c>
      <c r="U575" s="382">
        <v>12</v>
      </c>
      <c r="V575" s="423">
        <v>0</v>
      </c>
      <c r="W575" s="1882">
        <v>1</v>
      </c>
      <c r="X575" s="382">
        <f t="shared" si="1204"/>
        <v>11</v>
      </c>
      <c r="Y575" s="423">
        <v>0</v>
      </c>
      <c r="Z575" s="1882">
        <v>2</v>
      </c>
      <c r="AA575" s="382">
        <f t="shared" si="1188"/>
        <v>9</v>
      </c>
      <c r="AB575" s="423">
        <v>0</v>
      </c>
      <c r="AC575" s="1882">
        <v>2</v>
      </c>
      <c r="AD575" s="569">
        <v>1.875</v>
      </c>
      <c r="AE575" s="569">
        <v>1.875</v>
      </c>
      <c r="AF575" s="382">
        <f t="shared" si="1251"/>
        <v>5</v>
      </c>
      <c r="AG575" s="382">
        <f t="shared" si="1251"/>
        <v>0</v>
      </c>
      <c r="AH575" s="382">
        <f t="shared" si="1251"/>
        <v>0.875</v>
      </c>
      <c r="AI575" s="382">
        <f t="shared" si="1251"/>
        <v>1.875</v>
      </c>
      <c r="AJ575" s="382">
        <f t="shared" si="1251"/>
        <v>5.375</v>
      </c>
      <c r="AK575" s="382">
        <f t="shared" si="1252"/>
        <v>5.875</v>
      </c>
      <c r="AL575" s="382">
        <f t="shared" si="1252"/>
        <v>2.75</v>
      </c>
      <c r="AM575" s="382">
        <f t="shared" si="1252"/>
        <v>5.5</v>
      </c>
      <c r="AN575" s="453">
        <f t="shared" si="1253"/>
        <v>7.5</v>
      </c>
      <c r="AO575" s="457">
        <f t="shared" si="1254"/>
        <v>0</v>
      </c>
      <c r="AP575" s="455">
        <f t="shared" si="1254"/>
        <v>0</v>
      </c>
      <c r="AQ575" s="383">
        <f t="shared" si="1254"/>
        <v>1</v>
      </c>
      <c r="AR575" s="383">
        <f t="shared" si="1254"/>
        <v>1</v>
      </c>
      <c r="AS575" s="383">
        <f t="shared" si="1254"/>
        <v>4</v>
      </c>
      <c r="AT575" s="383">
        <f t="shared" si="1254"/>
        <v>2</v>
      </c>
      <c r="AU575" s="383">
        <f t="shared" si="1254"/>
        <v>2</v>
      </c>
      <c r="AV575" s="383">
        <f t="shared" si="1254"/>
        <v>4</v>
      </c>
      <c r="AW575" s="383">
        <f t="shared" si="1254"/>
        <v>4</v>
      </c>
      <c r="AX575" s="383">
        <f t="shared" si="1189"/>
        <v>12</v>
      </c>
      <c r="AY575" s="383">
        <v>0</v>
      </c>
      <c r="AZ575" s="383">
        <f t="shared" si="1203"/>
        <v>0</v>
      </c>
      <c r="BA575" s="382">
        <f t="shared" si="1190"/>
        <v>7</v>
      </c>
      <c r="BB575" s="423">
        <v>0</v>
      </c>
      <c r="BC575" s="506">
        <f t="shared" si="1183"/>
        <v>1</v>
      </c>
      <c r="BD575" s="382">
        <f t="shared" si="1184"/>
        <v>2</v>
      </c>
      <c r="BE575" s="453">
        <f t="shared" si="1185"/>
        <v>2</v>
      </c>
      <c r="BF575" s="382">
        <f t="shared" si="1191"/>
        <v>0</v>
      </c>
      <c r="BG575" s="1882">
        <v>1</v>
      </c>
      <c r="BH575" s="1882">
        <v>1</v>
      </c>
      <c r="BI575" s="1882">
        <v>5</v>
      </c>
      <c r="BJ575" s="1882">
        <v>0</v>
      </c>
      <c r="BK575" s="1882">
        <v>0</v>
      </c>
      <c r="BL575" s="1882">
        <v>1</v>
      </c>
      <c r="BM575" s="1882">
        <v>1</v>
      </c>
      <c r="BN575" s="1882">
        <v>5</v>
      </c>
      <c r="BO575" s="1882">
        <v>1</v>
      </c>
      <c r="BP575" s="1882">
        <v>2</v>
      </c>
      <c r="BQ575" s="1882">
        <v>4</v>
      </c>
      <c r="BR575" s="1882">
        <v>4</v>
      </c>
      <c r="BS575" s="1882">
        <v>4</v>
      </c>
      <c r="BT575" s="16"/>
      <c r="BU575" s="387">
        <f t="shared" si="1192"/>
        <v>7.2</v>
      </c>
      <c r="BV575" s="382">
        <f t="shared" si="1193"/>
        <v>6.6</v>
      </c>
      <c r="BW575" s="388">
        <f t="shared" si="1194"/>
        <v>6.75</v>
      </c>
      <c r="BX575" s="3"/>
      <c r="BY575" s="387">
        <f t="shared" si="1186"/>
        <v>12</v>
      </c>
      <c r="BZ575" s="382">
        <f t="shared" si="1195"/>
        <v>11</v>
      </c>
      <c r="CA575" s="382">
        <f t="shared" si="1196"/>
        <v>9</v>
      </c>
      <c r="CB575" s="382">
        <f t="shared" si="1197"/>
        <v>7</v>
      </c>
      <c r="CC575" s="382">
        <f t="shared" si="1237"/>
        <v>6</v>
      </c>
      <c r="CD575" s="382">
        <f t="shared" si="1238"/>
        <v>5</v>
      </c>
      <c r="CE575" s="382">
        <f t="shared" si="1239"/>
        <v>0</v>
      </c>
      <c r="CF575" s="382">
        <f t="shared" si="1240"/>
        <v>1</v>
      </c>
      <c r="CG575" s="382">
        <f t="shared" si="1241"/>
        <v>2</v>
      </c>
      <c r="CH575" s="382">
        <f t="shared" si="1242"/>
        <v>5</v>
      </c>
      <c r="CI575" s="382">
        <f t="shared" si="1243"/>
        <v>6</v>
      </c>
      <c r="CJ575" s="382">
        <f t="shared" si="1244"/>
        <v>3</v>
      </c>
      <c r="CK575" s="388">
        <f t="shared" si="1245"/>
        <v>6</v>
      </c>
      <c r="CL575" s="3"/>
      <c r="CM575" s="384">
        <f t="shared" si="1187"/>
        <v>0</v>
      </c>
      <c r="CN575" s="385">
        <f t="shared" si="1198"/>
        <v>0</v>
      </c>
      <c r="CO575" s="385">
        <f t="shared" si="1205"/>
        <v>0</v>
      </c>
      <c r="CP575" s="385">
        <f t="shared" si="1255"/>
        <v>0</v>
      </c>
      <c r="CQ575" s="385">
        <f t="shared" si="1256"/>
        <v>0</v>
      </c>
      <c r="CR575" s="385">
        <f t="shared" si="1256"/>
        <v>0</v>
      </c>
      <c r="CS575" s="385">
        <f t="shared" si="1256"/>
        <v>1</v>
      </c>
      <c r="CT575" s="385">
        <f t="shared" si="1256"/>
        <v>1</v>
      </c>
      <c r="CU575" s="385">
        <f t="shared" si="1256"/>
        <v>4</v>
      </c>
      <c r="CV575" s="385">
        <f t="shared" si="1256"/>
        <v>2</v>
      </c>
      <c r="CW575" s="385">
        <f t="shared" si="1256"/>
        <v>2</v>
      </c>
      <c r="CX575" s="386">
        <f t="shared" si="1256"/>
        <v>4</v>
      </c>
      <c r="CY575" s="3"/>
      <c r="CZ575" s="586">
        <v>14</v>
      </c>
      <c r="DA575" s="582">
        <v>12</v>
      </c>
      <c r="DB575" s="391">
        <v>10</v>
      </c>
      <c r="DC575" s="576">
        <v>0</v>
      </c>
      <c r="DD575" s="389">
        <v>0</v>
      </c>
      <c r="DE575" s="390">
        <v>0</v>
      </c>
      <c r="DF575" s="390">
        <v>0</v>
      </c>
      <c r="DG575" s="390">
        <v>0</v>
      </c>
      <c r="DH575" s="390">
        <f t="shared" si="1199"/>
        <v>0</v>
      </c>
      <c r="DI575" s="390"/>
      <c r="DJ575" s="390"/>
      <c r="DK575" s="390"/>
      <c r="DL575" s="390"/>
      <c r="DM575" s="390"/>
      <c r="DN575" s="390"/>
      <c r="DO575" s="390"/>
      <c r="DP575" s="391">
        <f t="shared" si="1200"/>
        <v>0</v>
      </c>
      <c r="DQ575" s="376"/>
      <c r="DR575" s="376"/>
      <c r="DS575" s="385">
        <v>2</v>
      </c>
      <c r="DT575" s="385">
        <v>1</v>
      </c>
      <c r="DU575" s="385">
        <v>1352</v>
      </c>
      <c r="DV575" s="385" t="s">
        <v>2620</v>
      </c>
      <c r="DW575" s="385">
        <v>72</v>
      </c>
      <c r="DX575" s="385" t="s">
        <v>2716</v>
      </c>
      <c r="DY575" s="385">
        <v>0</v>
      </c>
      <c r="DZ575" s="14">
        <v>260732</v>
      </c>
      <c r="EA575" s="426"/>
      <c r="EB575" s="398">
        <v>21</v>
      </c>
      <c r="EC575" s="398" t="s">
        <v>1369</v>
      </c>
      <c r="ED575" s="398" t="s">
        <v>1370</v>
      </c>
      <c r="EF575" s="601">
        <f t="shared" si="1201"/>
        <v>360</v>
      </c>
      <c r="EG575" s="597">
        <f t="shared" si="1202"/>
        <v>1</v>
      </c>
      <c r="EI575" s="605">
        <f t="shared" si="1206"/>
        <v>12</v>
      </c>
    </row>
    <row r="576" spans="1:139" s="372" customFormat="1" ht="16.149999999999999" hidden="1" customHeight="1">
      <c r="A576" s="573" t="s">
        <v>1246</v>
      </c>
      <c r="B576" s="407" t="s">
        <v>1023</v>
      </c>
      <c r="C576" s="530" t="s">
        <v>1023</v>
      </c>
      <c r="D576" s="393" t="s">
        <v>51</v>
      </c>
      <c r="E576" s="393" t="s">
        <v>207</v>
      </c>
      <c r="F576" s="393" t="s">
        <v>1483</v>
      </c>
      <c r="G576" s="393">
        <v>96</v>
      </c>
      <c r="H576" s="393" t="s">
        <v>86</v>
      </c>
      <c r="I576" s="393" t="s">
        <v>947</v>
      </c>
      <c r="J576" s="393" t="s">
        <v>131</v>
      </c>
      <c r="K576" s="393" t="s">
        <v>2146</v>
      </c>
      <c r="L576" s="393" t="s">
        <v>2130</v>
      </c>
      <c r="M576" s="396"/>
      <c r="N576" s="392">
        <v>43487</v>
      </c>
      <c r="O576" s="408">
        <v>3</v>
      </c>
      <c r="P576" s="14">
        <v>148554</v>
      </c>
      <c r="Q576" s="14">
        <v>148554</v>
      </c>
      <c r="R576" s="576">
        <v>0</v>
      </c>
      <c r="S576" s="391">
        <v>0</v>
      </c>
      <c r="T576" s="382">
        <v>0</v>
      </c>
      <c r="U576" s="382">
        <v>0</v>
      </c>
      <c r="V576" s="423">
        <v>0</v>
      </c>
      <c r="W576" s="1882">
        <v>0</v>
      </c>
      <c r="X576" s="382">
        <f t="shared" si="1204"/>
        <v>0</v>
      </c>
      <c r="Y576" s="423">
        <v>0</v>
      </c>
      <c r="Z576" s="1882">
        <v>0</v>
      </c>
      <c r="AA576" s="382">
        <f t="shared" si="1188"/>
        <v>0</v>
      </c>
      <c r="AB576" s="423">
        <v>0</v>
      </c>
      <c r="AC576" s="1882">
        <v>0</v>
      </c>
      <c r="AD576" s="569">
        <v>1.875</v>
      </c>
      <c r="AE576" s="569">
        <v>1.875</v>
      </c>
      <c r="AF576" s="382">
        <f t="shared" si="1251"/>
        <v>0</v>
      </c>
      <c r="AG576" s="382">
        <f t="shared" si="1251"/>
        <v>0</v>
      </c>
      <c r="AH576" s="382">
        <f t="shared" si="1251"/>
        <v>0.875</v>
      </c>
      <c r="AI576" s="382">
        <f t="shared" si="1251"/>
        <v>1.875</v>
      </c>
      <c r="AJ576" s="382">
        <f t="shared" si="1251"/>
        <v>1.875</v>
      </c>
      <c r="AK576" s="382">
        <f t="shared" si="1252"/>
        <v>1.875</v>
      </c>
      <c r="AL576" s="382">
        <f t="shared" si="1252"/>
        <v>1.875</v>
      </c>
      <c r="AM576" s="382">
        <f t="shared" si="1252"/>
        <v>1.875</v>
      </c>
      <c r="AN576" s="453">
        <f t="shared" si="1253"/>
        <v>1.875</v>
      </c>
      <c r="AO576" s="457">
        <f t="shared" si="1254"/>
        <v>0</v>
      </c>
      <c r="AP576" s="455">
        <f t="shared" si="1254"/>
        <v>0</v>
      </c>
      <c r="AQ576" s="383">
        <f t="shared" si="1254"/>
        <v>1</v>
      </c>
      <c r="AR576" s="383">
        <f t="shared" si="1254"/>
        <v>1</v>
      </c>
      <c r="AS576" s="383">
        <f t="shared" si="1254"/>
        <v>1</v>
      </c>
      <c r="AT576" s="383">
        <f t="shared" si="1254"/>
        <v>1</v>
      </c>
      <c r="AU576" s="383">
        <f t="shared" si="1254"/>
        <v>1</v>
      </c>
      <c r="AV576" s="383">
        <f t="shared" si="1254"/>
        <v>1</v>
      </c>
      <c r="AW576" s="383">
        <f t="shared" si="1254"/>
        <v>1</v>
      </c>
      <c r="AX576" s="383">
        <f t="shared" si="1189"/>
        <v>0</v>
      </c>
      <c r="AY576" s="383">
        <v>0</v>
      </c>
      <c r="AZ576" s="383">
        <f t="shared" si="1203"/>
        <v>0</v>
      </c>
      <c r="BA576" s="382">
        <f t="shared" si="1190"/>
        <v>0</v>
      </c>
      <c r="BB576" s="423">
        <v>0</v>
      </c>
      <c r="BC576" s="506">
        <f t="shared" si="1183"/>
        <v>0</v>
      </c>
      <c r="BD576" s="382">
        <f t="shared" si="1184"/>
        <v>0</v>
      </c>
      <c r="BE576" s="453">
        <f t="shared" si="1185"/>
        <v>0</v>
      </c>
      <c r="BF576" s="382">
        <f t="shared" si="1191"/>
        <v>0</v>
      </c>
      <c r="BG576" s="1882">
        <v>0</v>
      </c>
      <c r="BH576" s="1882">
        <v>0</v>
      </c>
      <c r="BI576" s="1882">
        <v>0</v>
      </c>
      <c r="BJ576" s="1882">
        <v>0</v>
      </c>
      <c r="BK576" s="1882">
        <v>0</v>
      </c>
      <c r="BL576" s="1882">
        <v>1</v>
      </c>
      <c r="BM576" s="1882">
        <v>1</v>
      </c>
      <c r="BN576" s="1882">
        <v>1</v>
      </c>
      <c r="BO576" s="1882">
        <v>1</v>
      </c>
      <c r="BP576" s="1882">
        <v>1</v>
      </c>
      <c r="BQ576" s="1882">
        <v>1</v>
      </c>
      <c r="BR576" s="1882">
        <v>1</v>
      </c>
      <c r="BS576" s="1882">
        <v>1</v>
      </c>
      <c r="BT576" s="13"/>
      <c r="BU576" s="384">
        <f t="shared" si="1192"/>
        <v>0</v>
      </c>
      <c r="BV576" s="385">
        <f t="shared" si="1193"/>
        <v>0</v>
      </c>
      <c r="BW576" s="386">
        <f t="shared" si="1194"/>
        <v>0</v>
      </c>
      <c r="BX576" s="3"/>
      <c r="BY576" s="387">
        <f t="shared" si="1186"/>
        <v>0</v>
      </c>
      <c r="BZ576" s="382">
        <f t="shared" si="1195"/>
        <v>0</v>
      </c>
      <c r="CA576" s="382">
        <f t="shared" si="1196"/>
        <v>0</v>
      </c>
      <c r="CB576" s="382">
        <f t="shared" si="1197"/>
        <v>0</v>
      </c>
      <c r="CC576" s="382">
        <f t="shared" si="1237"/>
        <v>0</v>
      </c>
      <c r="CD576" s="382">
        <f t="shared" si="1238"/>
        <v>0</v>
      </c>
      <c r="CE576" s="382">
        <f t="shared" si="1239"/>
        <v>0</v>
      </c>
      <c r="CF576" s="382">
        <f t="shared" si="1240"/>
        <v>1</v>
      </c>
      <c r="CG576" s="382">
        <f t="shared" si="1241"/>
        <v>2</v>
      </c>
      <c r="CH576" s="382">
        <f t="shared" si="1242"/>
        <v>2</v>
      </c>
      <c r="CI576" s="382">
        <f t="shared" si="1243"/>
        <v>2</v>
      </c>
      <c r="CJ576" s="382">
        <f t="shared" si="1244"/>
        <v>2</v>
      </c>
      <c r="CK576" s="388">
        <f t="shared" si="1245"/>
        <v>2</v>
      </c>
      <c r="CL576" s="3"/>
      <c r="CM576" s="384">
        <f t="shared" si="1187"/>
        <v>0</v>
      </c>
      <c r="CN576" s="385">
        <f t="shared" si="1198"/>
        <v>0</v>
      </c>
      <c r="CO576" s="385">
        <f t="shared" si="1205"/>
        <v>0</v>
      </c>
      <c r="CP576" s="385">
        <f t="shared" si="1255"/>
        <v>0</v>
      </c>
      <c r="CQ576" s="385">
        <f t="shared" si="1256"/>
        <v>0</v>
      </c>
      <c r="CR576" s="385">
        <f t="shared" si="1256"/>
        <v>0</v>
      </c>
      <c r="CS576" s="385">
        <f t="shared" si="1256"/>
        <v>1</v>
      </c>
      <c r="CT576" s="385">
        <f t="shared" si="1256"/>
        <v>1</v>
      </c>
      <c r="CU576" s="385">
        <f t="shared" si="1256"/>
        <v>1</v>
      </c>
      <c r="CV576" s="385">
        <f t="shared" si="1256"/>
        <v>1</v>
      </c>
      <c r="CW576" s="385">
        <f t="shared" si="1256"/>
        <v>1</v>
      </c>
      <c r="CX576" s="386">
        <f t="shared" si="1256"/>
        <v>1</v>
      </c>
      <c r="CY576" s="3"/>
      <c r="CZ576" s="586">
        <v>0</v>
      </c>
      <c r="DA576" s="582">
        <v>4</v>
      </c>
      <c r="DB576" s="391">
        <v>4</v>
      </c>
      <c r="DC576" s="576">
        <v>0</v>
      </c>
      <c r="DD576" s="389">
        <v>0</v>
      </c>
      <c r="DE576" s="390">
        <v>0</v>
      </c>
      <c r="DF576" s="390">
        <v>0</v>
      </c>
      <c r="DG576" s="390">
        <v>0</v>
      </c>
      <c r="DH576" s="390">
        <f t="shared" si="1199"/>
        <v>0</v>
      </c>
      <c r="DI576" s="390"/>
      <c r="DJ576" s="390"/>
      <c r="DK576" s="390"/>
      <c r="DL576" s="390"/>
      <c r="DM576" s="390"/>
      <c r="DN576" s="390"/>
      <c r="DO576" s="390"/>
      <c r="DP576" s="391">
        <f t="shared" si="1200"/>
        <v>0</v>
      </c>
      <c r="DQ576" s="376"/>
      <c r="DR576" s="376"/>
      <c r="DS576" s="385">
        <v>3</v>
      </c>
      <c r="DT576" s="385">
        <v>1</v>
      </c>
      <c r="DU576" s="385">
        <v>1207</v>
      </c>
      <c r="DV576" s="385" t="s">
        <v>2620</v>
      </c>
      <c r="DW576" s="385">
        <v>71</v>
      </c>
      <c r="DX576" s="385" t="s">
        <v>2715</v>
      </c>
      <c r="DY576" s="385">
        <v>0</v>
      </c>
      <c r="DZ576" s="14">
        <v>148554</v>
      </c>
      <c r="EA576" s="426"/>
      <c r="EB576" s="398">
        <v>18</v>
      </c>
      <c r="EC576" s="398" t="s">
        <v>1369</v>
      </c>
      <c r="ED576" s="398" t="s">
        <v>1370</v>
      </c>
      <c r="EF576" s="601" t="str">
        <f t="shared" si="1201"/>
        <v>ok</v>
      </c>
      <c r="EG576" s="597">
        <f t="shared" si="1202"/>
        <v>0</v>
      </c>
      <c r="EI576" s="605">
        <f t="shared" si="1206"/>
        <v>0</v>
      </c>
    </row>
    <row r="577" spans="1:139" s="372" customFormat="1" ht="16.149999999999999" hidden="1" customHeight="1">
      <c r="A577" s="573" t="s">
        <v>1762</v>
      </c>
      <c r="B577" s="409" t="s">
        <v>1749</v>
      </c>
      <c r="C577" s="409" t="s">
        <v>1749</v>
      </c>
      <c r="D577" s="394" t="s">
        <v>51</v>
      </c>
      <c r="E577" s="394" t="s">
        <v>483</v>
      </c>
      <c r="F577" s="394" t="s">
        <v>1760</v>
      </c>
      <c r="G577" s="397">
        <v>100</v>
      </c>
      <c r="H577" s="394" t="s">
        <v>47</v>
      </c>
      <c r="I577" s="394" t="s">
        <v>1756</v>
      </c>
      <c r="J577" s="394" t="s">
        <v>1757</v>
      </c>
      <c r="K577" s="393"/>
      <c r="L577" s="393" t="s">
        <v>47</v>
      </c>
      <c r="M577" s="396" t="s">
        <v>1708</v>
      </c>
      <c r="N577" s="392">
        <v>45124</v>
      </c>
      <c r="O577" s="408">
        <v>3</v>
      </c>
      <c r="P577" s="14">
        <v>0</v>
      </c>
      <c r="Q577" s="14">
        <v>0</v>
      </c>
      <c r="R577" s="576">
        <v>8</v>
      </c>
      <c r="S577" s="391">
        <v>1</v>
      </c>
      <c r="T577" s="382">
        <v>0</v>
      </c>
      <c r="U577" s="382">
        <v>19</v>
      </c>
      <c r="V577" s="423">
        <v>0</v>
      </c>
      <c r="W577" s="1882">
        <v>8</v>
      </c>
      <c r="X577" s="382">
        <f t="shared" si="1204"/>
        <v>11</v>
      </c>
      <c r="Y577" s="423">
        <v>0</v>
      </c>
      <c r="Z577" s="1882">
        <v>4</v>
      </c>
      <c r="AA577" s="382">
        <f t="shared" si="1188"/>
        <v>7</v>
      </c>
      <c r="AB577" s="423">
        <v>0</v>
      </c>
      <c r="AC577" s="1882">
        <v>4</v>
      </c>
      <c r="AD577" s="569">
        <v>1.875</v>
      </c>
      <c r="AE577" s="569">
        <v>1.875</v>
      </c>
      <c r="AF577" s="382">
        <f t="shared" ref="AF577:AJ578" si="1257">IF($AD577&lt;=1,$AD577*BH577,IF($AD577&lt;=2,BH577+(($AD577-1)*BI577),BH577+BI577+BJ577))</f>
        <v>0</v>
      </c>
      <c r="AG577" s="382">
        <f t="shared" si="1257"/>
        <v>0</v>
      </c>
      <c r="AH577" s="382">
        <f t="shared" si="1257"/>
        <v>0</v>
      </c>
      <c r="AI577" s="382">
        <f t="shared" si="1257"/>
        <v>0</v>
      </c>
      <c r="AJ577" s="382">
        <f t="shared" si="1257"/>
        <v>0</v>
      </c>
      <c r="AK577" s="382">
        <f t="shared" ref="AK577:AM578" si="1258">IF($AE577&lt;=1,$AE577*BM577,IF($AE577&lt;=2,BM577+(($AE577-1)*BN577),BM577+BN577+BO577))</f>
        <v>0</v>
      </c>
      <c r="AL577" s="382">
        <f t="shared" si="1258"/>
        <v>0</v>
      </c>
      <c r="AM577" s="382">
        <f t="shared" si="1258"/>
        <v>0</v>
      </c>
      <c r="AN577" s="453">
        <f>IF($AD577&lt;=1,$AD577*BP577,IF($AD577&lt;=2,BP577+(($AD577-1)*BQ577),BP577+BQ577+BR577))</f>
        <v>0</v>
      </c>
      <c r="AO577" s="457">
        <f>ROUND(IF(BA577-BG577-AF577&gt;0,0,AF577+BG577-BA577),0)</f>
        <v>0</v>
      </c>
      <c r="AP577" s="455">
        <f t="shared" ref="AP577:AW578" si="1259">ROUND(IF(CC577-BH577-AG577&gt;0,0,AG577+BH577-CC577),0)</f>
        <v>0</v>
      </c>
      <c r="AQ577" s="383">
        <f t="shared" si="1259"/>
        <v>0</v>
      </c>
      <c r="AR577" s="383">
        <f t="shared" si="1259"/>
        <v>0</v>
      </c>
      <c r="AS577" s="383">
        <f t="shared" si="1259"/>
        <v>0</v>
      </c>
      <c r="AT577" s="383">
        <f t="shared" si="1259"/>
        <v>0</v>
      </c>
      <c r="AU577" s="383">
        <f t="shared" si="1259"/>
        <v>0</v>
      </c>
      <c r="AV577" s="383">
        <f t="shared" si="1259"/>
        <v>0</v>
      </c>
      <c r="AW577" s="383">
        <f t="shared" si="1259"/>
        <v>0</v>
      </c>
      <c r="AX577" s="383">
        <f t="shared" si="1189"/>
        <v>19</v>
      </c>
      <c r="AY577" s="383"/>
      <c r="AZ577" s="383">
        <f t="shared" si="1203"/>
        <v>0</v>
      </c>
      <c r="BA577" s="382">
        <f t="shared" si="1190"/>
        <v>3</v>
      </c>
      <c r="BB577" s="423">
        <v>0</v>
      </c>
      <c r="BC577" s="506">
        <f t="shared" si="1183"/>
        <v>8</v>
      </c>
      <c r="BD577" s="382">
        <f t="shared" si="1184"/>
        <v>4</v>
      </c>
      <c r="BE577" s="453">
        <f t="shared" si="1185"/>
        <v>4</v>
      </c>
      <c r="BF577" s="382">
        <f t="shared" si="1191"/>
        <v>0</v>
      </c>
      <c r="BG577" s="1882">
        <v>3</v>
      </c>
      <c r="BH577" s="1882"/>
      <c r="BI577" s="1882">
        <v>0</v>
      </c>
      <c r="BJ577" s="1882">
        <v>0</v>
      </c>
      <c r="BK577" s="1882">
        <v>0</v>
      </c>
      <c r="BL577" s="1882">
        <v>0</v>
      </c>
      <c r="BM577" s="1882">
        <v>0</v>
      </c>
      <c r="BN577" s="1882">
        <v>0</v>
      </c>
      <c r="BO577" s="1882">
        <v>0</v>
      </c>
      <c r="BP577" s="1882">
        <v>0</v>
      </c>
      <c r="BQ577" s="1882">
        <v>0</v>
      </c>
      <c r="BR577" s="1882">
        <v>0</v>
      </c>
      <c r="BS577" s="1882">
        <v>0</v>
      </c>
      <c r="BT577" s="13"/>
      <c r="BU577" s="384">
        <f t="shared" si="1192"/>
        <v>3.5625</v>
      </c>
      <c r="BV577" s="385">
        <f t="shared" si="1193"/>
        <v>3</v>
      </c>
      <c r="BW577" s="386">
        <f t="shared" si="1194"/>
        <v>0</v>
      </c>
      <c r="BX577" s="3"/>
      <c r="BY577" s="387">
        <f t="shared" si="1186"/>
        <v>19</v>
      </c>
      <c r="BZ577" s="382">
        <f t="shared" si="1195"/>
        <v>11</v>
      </c>
      <c r="CA577" s="382">
        <f t="shared" si="1196"/>
        <v>7</v>
      </c>
      <c r="CB577" s="382">
        <f t="shared" si="1197"/>
        <v>3</v>
      </c>
      <c r="CC577" s="382">
        <f t="shared" si="1237"/>
        <v>0</v>
      </c>
      <c r="CD577" s="382">
        <f t="shared" si="1238"/>
        <v>0</v>
      </c>
      <c r="CE577" s="382">
        <f t="shared" si="1239"/>
        <v>0</v>
      </c>
      <c r="CF577" s="382">
        <f t="shared" si="1240"/>
        <v>0</v>
      </c>
      <c r="CG577" s="382">
        <f t="shared" si="1241"/>
        <v>0</v>
      </c>
      <c r="CH577" s="382">
        <f t="shared" si="1242"/>
        <v>0</v>
      </c>
      <c r="CI577" s="382">
        <f t="shared" si="1243"/>
        <v>0</v>
      </c>
      <c r="CJ577" s="382">
        <f t="shared" si="1244"/>
        <v>0</v>
      </c>
      <c r="CK577" s="388">
        <f t="shared" si="1245"/>
        <v>0</v>
      </c>
      <c r="CL577" s="3"/>
      <c r="CM577" s="384">
        <f t="shared" si="1187"/>
        <v>0</v>
      </c>
      <c r="CN577" s="385">
        <f t="shared" si="1198"/>
        <v>0</v>
      </c>
      <c r="CO577" s="385">
        <f t="shared" ref="CO577:CO600" si="1260">AB577</f>
        <v>0</v>
      </c>
      <c r="CP577" s="385">
        <f t="shared" ref="CP577:CX578" si="1261">AO577</f>
        <v>0</v>
      </c>
      <c r="CQ577" s="385">
        <f t="shared" si="1261"/>
        <v>0</v>
      </c>
      <c r="CR577" s="385">
        <f t="shared" si="1261"/>
        <v>0</v>
      </c>
      <c r="CS577" s="385">
        <f t="shared" si="1261"/>
        <v>0</v>
      </c>
      <c r="CT577" s="385">
        <f t="shared" si="1261"/>
        <v>0</v>
      </c>
      <c r="CU577" s="385">
        <f t="shared" si="1261"/>
        <v>0</v>
      </c>
      <c r="CV577" s="385">
        <f t="shared" si="1261"/>
        <v>0</v>
      </c>
      <c r="CW577" s="385">
        <f t="shared" si="1261"/>
        <v>0</v>
      </c>
      <c r="CX577" s="386">
        <f t="shared" si="1261"/>
        <v>0</v>
      </c>
      <c r="CY577" s="3"/>
      <c r="CZ577" s="586"/>
      <c r="DA577" s="582"/>
      <c r="DB577" s="391">
        <v>142</v>
      </c>
      <c r="DC577" s="576">
        <v>8</v>
      </c>
      <c r="DD577" s="389">
        <v>0</v>
      </c>
      <c r="DE577" s="390">
        <v>1</v>
      </c>
      <c r="DF577" s="390">
        <v>0</v>
      </c>
      <c r="DG577" s="390">
        <v>0</v>
      </c>
      <c r="DH577" s="390">
        <f t="shared" si="1199"/>
        <v>0</v>
      </c>
      <c r="DI577" s="390"/>
      <c r="DJ577" s="390"/>
      <c r="DK577" s="390"/>
      <c r="DL577" s="390"/>
      <c r="DM577" s="390"/>
      <c r="DN577" s="390"/>
      <c r="DO577" s="390"/>
      <c r="DP577" s="391">
        <f t="shared" si="1200"/>
        <v>1</v>
      </c>
      <c r="DQ577" s="376"/>
      <c r="DR577" s="376"/>
      <c r="DS577" s="385">
        <v>1</v>
      </c>
      <c r="DT577" s="385">
        <v>2</v>
      </c>
      <c r="DU577" s="385">
        <v>1518</v>
      </c>
      <c r="DV577" s="385" t="s">
        <v>2669</v>
      </c>
      <c r="DW577" s="385" t="s">
        <v>2669</v>
      </c>
      <c r="DX577" s="385" t="s">
        <v>2669</v>
      </c>
      <c r="DY577" s="385">
        <v>0</v>
      </c>
      <c r="DZ577" s="14">
        <v>0</v>
      </c>
      <c r="EA577" s="426"/>
      <c r="EB577" s="398">
        <v>18</v>
      </c>
      <c r="EC577" s="398" t="s">
        <v>1764</v>
      </c>
      <c r="ED577" s="398" t="s">
        <v>1370</v>
      </c>
      <c r="EF577" s="601">
        <f t="shared" si="1201"/>
        <v>71.25</v>
      </c>
      <c r="EG577" s="597">
        <f t="shared" si="1202"/>
        <v>8</v>
      </c>
      <c r="EI577" s="605">
        <f t="shared" si="1206"/>
        <v>19</v>
      </c>
    </row>
    <row r="578" spans="1:139" s="372" customFormat="1" ht="16.149999999999999" hidden="1" customHeight="1">
      <c r="A578" s="573" t="s">
        <v>1449</v>
      </c>
      <c r="B578" s="407" t="s">
        <v>1952</v>
      </c>
      <c r="C578" s="407" t="s">
        <v>1749</v>
      </c>
      <c r="D578" s="393" t="s">
        <v>51</v>
      </c>
      <c r="E578" s="393" t="s">
        <v>483</v>
      </c>
      <c r="F578" s="393" t="s">
        <v>1953</v>
      </c>
      <c r="G578" s="395">
        <v>100</v>
      </c>
      <c r="H578" s="393" t="s">
        <v>47</v>
      </c>
      <c r="I578" s="393" t="s">
        <v>960</v>
      </c>
      <c r="J578" s="393" t="s">
        <v>1757</v>
      </c>
      <c r="K578" s="393"/>
      <c r="L578" s="393" t="s">
        <v>47</v>
      </c>
      <c r="M578" s="396"/>
      <c r="N578" s="392">
        <v>45464</v>
      </c>
      <c r="O578" s="408">
        <v>3</v>
      </c>
      <c r="P578" s="14">
        <v>96535</v>
      </c>
      <c r="Q578" s="14">
        <v>96535</v>
      </c>
      <c r="R578" s="576">
        <v>104</v>
      </c>
      <c r="S578" s="391">
        <v>33</v>
      </c>
      <c r="T578" s="382">
        <v>4</v>
      </c>
      <c r="U578" s="382">
        <v>55</v>
      </c>
      <c r="V578" s="423">
        <v>0</v>
      </c>
      <c r="W578" s="1882">
        <v>10</v>
      </c>
      <c r="X578" s="382">
        <f t="shared" si="1204"/>
        <v>45</v>
      </c>
      <c r="Y578" s="423">
        <v>0</v>
      </c>
      <c r="Z578" s="1882">
        <v>10</v>
      </c>
      <c r="AA578" s="382">
        <f t="shared" si="1188"/>
        <v>35</v>
      </c>
      <c r="AB578" s="423">
        <v>0</v>
      </c>
      <c r="AC578" s="1882">
        <v>10</v>
      </c>
      <c r="AD578" s="569">
        <v>1.875</v>
      </c>
      <c r="AE578" s="569">
        <v>1.875</v>
      </c>
      <c r="AF578" s="382">
        <f t="shared" si="1257"/>
        <v>14.375</v>
      </c>
      <c r="AG578" s="382">
        <f t="shared" si="1257"/>
        <v>33</v>
      </c>
      <c r="AH578" s="382">
        <f t="shared" si="1257"/>
        <v>41.625</v>
      </c>
      <c r="AI578" s="382">
        <f t="shared" si="1257"/>
        <v>24.125</v>
      </c>
      <c r="AJ578" s="382">
        <f t="shared" si="1257"/>
        <v>30.75</v>
      </c>
      <c r="AK578" s="382">
        <f t="shared" si="1258"/>
        <v>28.5</v>
      </c>
      <c r="AL578" s="382">
        <f t="shared" si="1258"/>
        <v>29.5</v>
      </c>
      <c r="AM578" s="382">
        <f t="shared" si="1258"/>
        <v>30.5</v>
      </c>
      <c r="AN578" s="453">
        <f>IF($AD578&lt;=1,$AD578*BP578,IF($AD578&lt;=2,BP578+(($AD578-1)*BQ578),BP578+BQ578+BR578))</f>
        <v>23.375</v>
      </c>
      <c r="AO578" s="457">
        <f>ROUND(IF(BA578-BG578-AF578&gt;0,0,AF578+BG578-BA578),0)</f>
        <v>0</v>
      </c>
      <c r="AP578" s="455">
        <f t="shared" si="1259"/>
        <v>28</v>
      </c>
      <c r="AQ578" s="383">
        <f t="shared" si="1259"/>
        <v>14</v>
      </c>
      <c r="AR578" s="383">
        <f t="shared" si="1259"/>
        <v>14</v>
      </c>
      <c r="AS578" s="383">
        <f t="shared" si="1259"/>
        <v>18</v>
      </c>
      <c r="AT578" s="383">
        <f t="shared" si="1259"/>
        <v>13</v>
      </c>
      <c r="AU578" s="383">
        <f t="shared" si="1259"/>
        <v>19</v>
      </c>
      <c r="AV578" s="383">
        <f t="shared" si="1259"/>
        <v>13</v>
      </c>
      <c r="AW578" s="383">
        <f t="shared" si="1259"/>
        <v>12</v>
      </c>
      <c r="AX578" s="383">
        <f t="shared" si="1189"/>
        <v>55</v>
      </c>
      <c r="AY578" s="383"/>
      <c r="AZ578" s="383">
        <f t="shared" si="1203"/>
        <v>0</v>
      </c>
      <c r="BA578" s="382">
        <f t="shared" si="1190"/>
        <v>25</v>
      </c>
      <c r="BB578" s="423">
        <v>0</v>
      </c>
      <c r="BC578" s="506">
        <f t="shared" si="1183"/>
        <v>10</v>
      </c>
      <c r="BD578" s="382">
        <f t="shared" si="1184"/>
        <v>10</v>
      </c>
      <c r="BE578" s="453">
        <f t="shared" si="1185"/>
        <v>10</v>
      </c>
      <c r="BF578" s="382">
        <f t="shared" si="1191"/>
        <v>0</v>
      </c>
      <c r="BG578" s="1882">
        <v>10</v>
      </c>
      <c r="BH578" s="1882">
        <v>10</v>
      </c>
      <c r="BI578" s="1882">
        <v>5</v>
      </c>
      <c r="BJ578" s="1882">
        <v>32</v>
      </c>
      <c r="BK578" s="1882">
        <v>11</v>
      </c>
      <c r="BL578" s="1882">
        <v>15</v>
      </c>
      <c r="BM578" s="1882">
        <v>18</v>
      </c>
      <c r="BN578" s="1882">
        <v>12</v>
      </c>
      <c r="BO578" s="1882">
        <v>20</v>
      </c>
      <c r="BP578" s="1882">
        <v>12</v>
      </c>
      <c r="BQ578" s="1882">
        <v>13</v>
      </c>
      <c r="BR578" s="1882">
        <v>14</v>
      </c>
      <c r="BS578" s="1882">
        <v>15</v>
      </c>
      <c r="BT578" s="13"/>
      <c r="BU578" s="384">
        <f t="shared" si="1192"/>
        <v>5.5</v>
      </c>
      <c r="BV578" s="385">
        <f t="shared" si="1193"/>
        <v>4.5</v>
      </c>
      <c r="BW578" s="386">
        <f t="shared" si="1194"/>
        <v>3.5</v>
      </c>
      <c r="BX578" s="3"/>
      <c r="BY578" s="387">
        <f t="shared" si="1186"/>
        <v>55</v>
      </c>
      <c r="BZ578" s="382">
        <f t="shared" si="1195"/>
        <v>45</v>
      </c>
      <c r="CA578" s="382">
        <f t="shared" si="1196"/>
        <v>35</v>
      </c>
      <c r="CB578" s="382">
        <f t="shared" si="1197"/>
        <v>25</v>
      </c>
      <c r="CC578" s="382">
        <f t="shared" si="1237"/>
        <v>15</v>
      </c>
      <c r="CD578" s="382">
        <f t="shared" si="1238"/>
        <v>33</v>
      </c>
      <c r="CE578" s="382">
        <f t="shared" si="1239"/>
        <v>42</v>
      </c>
      <c r="CF578" s="382">
        <f t="shared" si="1240"/>
        <v>24</v>
      </c>
      <c r="CG578" s="382">
        <f t="shared" si="1241"/>
        <v>31</v>
      </c>
      <c r="CH578" s="382">
        <f t="shared" si="1242"/>
        <v>29</v>
      </c>
      <c r="CI578" s="382">
        <f t="shared" si="1243"/>
        <v>30</v>
      </c>
      <c r="CJ578" s="382">
        <f t="shared" si="1244"/>
        <v>31</v>
      </c>
      <c r="CK578" s="388">
        <f t="shared" si="1245"/>
        <v>23</v>
      </c>
      <c r="CL578" s="3"/>
      <c r="CM578" s="384">
        <f t="shared" si="1187"/>
        <v>0</v>
      </c>
      <c r="CN578" s="385">
        <f t="shared" si="1198"/>
        <v>0</v>
      </c>
      <c r="CO578" s="385">
        <f t="shared" si="1260"/>
        <v>0</v>
      </c>
      <c r="CP578" s="385">
        <f t="shared" si="1261"/>
        <v>0</v>
      </c>
      <c r="CQ578" s="385">
        <f t="shared" si="1261"/>
        <v>28</v>
      </c>
      <c r="CR578" s="385">
        <f t="shared" si="1261"/>
        <v>14</v>
      </c>
      <c r="CS578" s="385">
        <f t="shared" si="1261"/>
        <v>14</v>
      </c>
      <c r="CT578" s="385">
        <f t="shared" si="1261"/>
        <v>18</v>
      </c>
      <c r="CU578" s="385">
        <f t="shared" si="1261"/>
        <v>13</v>
      </c>
      <c r="CV578" s="385">
        <f t="shared" si="1261"/>
        <v>19</v>
      </c>
      <c r="CW578" s="385">
        <f t="shared" si="1261"/>
        <v>13</v>
      </c>
      <c r="CX578" s="386">
        <f t="shared" si="1261"/>
        <v>12</v>
      </c>
      <c r="CY578" s="3"/>
      <c r="CZ578" s="586"/>
      <c r="DA578" s="582"/>
      <c r="DB578" s="391">
        <v>48</v>
      </c>
      <c r="DC578" s="576">
        <v>104</v>
      </c>
      <c r="DD578" s="389">
        <v>12</v>
      </c>
      <c r="DE578" s="390">
        <v>5</v>
      </c>
      <c r="DF578" s="390">
        <v>2</v>
      </c>
      <c r="DG578" s="390">
        <v>10</v>
      </c>
      <c r="DH578" s="390">
        <f t="shared" si="1199"/>
        <v>4</v>
      </c>
      <c r="DI578" s="390"/>
      <c r="DJ578" s="390"/>
      <c r="DK578" s="390"/>
      <c r="DL578" s="390"/>
      <c r="DM578" s="390"/>
      <c r="DN578" s="390"/>
      <c r="DO578" s="390"/>
      <c r="DP578" s="391">
        <f t="shared" si="1200"/>
        <v>33</v>
      </c>
      <c r="DQ578" s="376"/>
      <c r="DR578" s="376"/>
      <c r="DS578" s="385">
        <v>1</v>
      </c>
      <c r="DT578" s="385">
        <v>2</v>
      </c>
      <c r="DU578" s="385">
        <v>1518</v>
      </c>
      <c r="DV578" s="385" t="s">
        <v>2620</v>
      </c>
      <c r="DW578" s="385">
        <v>72</v>
      </c>
      <c r="DX578" s="385" t="s">
        <v>2716</v>
      </c>
      <c r="DY578" s="385">
        <v>0</v>
      </c>
      <c r="DZ578" s="14">
        <v>96535</v>
      </c>
      <c r="EA578" s="426"/>
      <c r="EB578" s="398">
        <v>18</v>
      </c>
      <c r="EC578" s="398" t="s">
        <v>1567</v>
      </c>
      <c r="ED578" s="398" t="s">
        <v>1370</v>
      </c>
      <c r="EF578" s="601">
        <f t="shared" si="1201"/>
        <v>165</v>
      </c>
      <c r="EG578" s="597">
        <f t="shared" si="1202"/>
        <v>10</v>
      </c>
      <c r="EI578" s="605">
        <f t="shared" si="1206"/>
        <v>59</v>
      </c>
    </row>
    <row r="579" spans="1:139" s="372" customFormat="1" ht="16.149999999999999" hidden="1" customHeight="1">
      <c r="A579" s="573" t="s">
        <v>1246</v>
      </c>
      <c r="B579" s="407" t="s">
        <v>1025</v>
      </c>
      <c r="C579" s="530" t="s">
        <v>1025</v>
      </c>
      <c r="D579" s="393" t="s">
        <v>51</v>
      </c>
      <c r="E579" s="393" t="s">
        <v>483</v>
      </c>
      <c r="F579" s="393" t="s">
        <v>1255</v>
      </c>
      <c r="G579" s="395">
        <v>100</v>
      </c>
      <c r="H579" s="393" t="s">
        <v>47</v>
      </c>
      <c r="I579" s="393" t="s">
        <v>960</v>
      </c>
      <c r="J579" s="393" t="s">
        <v>131</v>
      </c>
      <c r="K579" s="393" t="s">
        <v>2146</v>
      </c>
      <c r="L579" s="393" t="s">
        <v>2130</v>
      </c>
      <c r="M579" s="396"/>
      <c r="N579" s="392">
        <v>44452</v>
      </c>
      <c r="O579" s="408">
        <v>3</v>
      </c>
      <c r="P579" s="14">
        <v>130084</v>
      </c>
      <c r="Q579" s="14">
        <v>130084</v>
      </c>
      <c r="R579" s="576">
        <v>102</v>
      </c>
      <c r="S579" s="391">
        <v>26</v>
      </c>
      <c r="T579" s="382">
        <v>0</v>
      </c>
      <c r="U579" s="382">
        <v>48</v>
      </c>
      <c r="V579" s="423">
        <v>0</v>
      </c>
      <c r="W579" s="1882">
        <v>6</v>
      </c>
      <c r="X579" s="382">
        <f t="shared" si="1204"/>
        <v>42</v>
      </c>
      <c r="Y579" s="423">
        <v>0</v>
      </c>
      <c r="Z579" s="1882">
        <v>10</v>
      </c>
      <c r="AA579" s="382">
        <f t="shared" si="1188"/>
        <v>32</v>
      </c>
      <c r="AB579" s="423">
        <v>0</v>
      </c>
      <c r="AC579" s="1882">
        <v>8</v>
      </c>
      <c r="AD579" s="569">
        <v>1.875</v>
      </c>
      <c r="AE579" s="569">
        <v>1.875</v>
      </c>
      <c r="AF579" s="382">
        <f t="shared" ref="AF579:AF591" si="1262">IF($AD579&lt;=1,$AD579*BI579,IF($AD579&lt;=2,BI579+(($AD579-1)*BJ579),BI579+BJ579+BK579))</f>
        <v>14.25</v>
      </c>
      <c r="AG579" s="382">
        <f t="shared" ref="AG579:AG591" si="1263">IF($AD579&lt;=1,$AD579*BJ579,IF($AD579&lt;=2,BJ579+(($AD579-1)*BK579),BJ579+BK579+BL579))</f>
        <v>12.125</v>
      </c>
      <c r="AH579" s="382">
        <f t="shared" ref="AH579:AH591" si="1264">IF($AD579&lt;=1,$AD579*BK579,IF($AD579&lt;=2,BK579+(($AD579-1)*BL579),BK579+BL579+BM579))</f>
        <v>14.875</v>
      </c>
      <c r="AI579" s="382">
        <f t="shared" ref="AI579:AI591" si="1265">IF($AD579&lt;=1,$AD579*BL579,IF($AD579&lt;=2,BL579+(($AD579-1)*BM579),BL579+BM579+BN579))</f>
        <v>18.625</v>
      </c>
      <c r="AJ579" s="382">
        <f t="shared" ref="AJ579:AJ591" si="1266">IF($AD579&lt;=1,$AD579*BM579,IF($AD579&lt;=2,BM579+(($AD579-1)*BN579),BM579+BN579+BO579))</f>
        <v>41.625</v>
      </c>
      <c r="AK579" s="382">
        <f t="shared" ref="AK579:AK591" si="1267">IF($AE579&lt;=1,$AE579*BN579,IF($AE579&lt;=2,BN579+(($AE579-1)*BO579),BN579+BO579+BP579))</f>
        <v>45.5</v>
      </c>
      <c r="AL579" s="382">
        <f t="shared" ref="AL579:AL591" si="1268">IF($AE579&lt;=1,$AE579*BO579,IF($AE579&lt;=2,BO579+(($AE579-1)*BP579),BO579+BP579+BQ579))</f>
        <v>52.25</v>
      </c>
      <c r="AM579" s="382">
        <f t="shared" ref="AM579:AM591" si="1269">IF($AE579&lt;=1,$AE579*BP579,IF($AE579&lt;=2,BP579+(($AE579-1)*BQ579),BP579+BQ579+BR579))</f>
        <v>88.875</v>
      </c>
      <c r="AN579" s="453">
        <f t="shared" ref="AN579:AN591" si="1270">IF($AD579&lt;=1,$AD579*BQ579,IF($AD579&lt;=2,BQ579+(($AD579-1)*BR579),BQ579+BR579+BS579))</f>
        <v>94.5</v>
      </c>
      <c r="AO579" s="457">
        <f t="shared" ref="AO579:AO591" si="1271">ROUND(IF(CC579-BH579-AF579&gt;0,0,AF579+BH579-CC579),0)</f>
        <v>0</v>
      </c>
      <c r="AP579" s="455">
        <f t="shared" ref="AP579:AP591" si="1272">ROUND(IF(CD579-BI579-AG579&gt;0,0,AG579+BI579-CD579),0)</f>
        <v>7</v>
      </c>
      <c r="AQ579" s="383">
        <f t="shared" ref="AQ579:AQ591" si="1273">ROUND(IF(CE579-BJ579-AH579&gt;0,0,AH579+BJ579-CE579),0)</f>
        <v>9</v>
      </c>
      <c r="AR579" s="383">
        <f t="shared" ref="AR579:AR591" si="1274">ROUND(IF(CF579-BK579-AI579&gt;0,0,AI579+BK579-CF579),0)</f>
        <v>11</v>
      </c>
      <c r="AS579" s="383">
        <f t="shared" ref="AS579:AS591" si="1275">ROUND(IF(CG579-BL579-AJ579&gt;0,0,AJ579+BL579-CG579),0)</f>
        <v>32</v>
      </c>
      <c r="AT579" s="383">
        <f t="shared" ref="AT579:AT591" si="1276">ROUND(IF(CH579-BM579-AK579&gt;0,0,AK579+BM579-CH579),0)</f>
        <v>15</v>
      </c>
      <c r="AU579" s="383">
        <f t="shared" ref="AU579:AU591" si="1277">ROUND(IF(CI579-BN579-AL579&gt;0,0,AL579+BN579-CI579),0)</f>
        <v>41</v>
      </c>
      <c r="AV579" s="383">
        <f t="shared" ref="AV579:AV591" si="1278">ROUND(IF(CJ579-BO579-AM579&gt;0,0,AM579+BO579-CJ579),0)</f>
        <v>49</v>
      </c>
      <c r="AW579" s="383">
        <f t="shared" ref="AW579:AW591" si="1279">ROUND(IF(CK579-BP579-AN579&gt;0,0,AN579+BP579-CK579),0)</f>
        <v>52</v>
      </c>
      <c r="AX579" s="383">
        <f t="shared" si="1189"/>
        <v>58</v>
      </c>
      <c r="AY579" s="383">
        <v>0</v>
      </c>
      <c r="AZ579" s="383">
        <f t="shared" si="1203"/>
        <v>0</v>
      </c>
      <c r="BA579" s="382">
        <f t="shared" si="1190"/>
        <v>24</v>
      </c>
      <c r="BB579" s="423">
        <v>10</v>
      </c>
      <c r="BC579" s="506">
        <f t="shared" si="1183"/>
        <v>6</v>
      </c>
      <c r="BD579" s="382">
        <f t="shared" si="1184"/>
        <v>10</v>
      </c>
      <c r="BE579" s="453">
        <f t="shared" si="1185"/>
        <v>8</v>
      </c>
      <c r="BF579" s="382">
        <f t="shared" si="1191"/>
        <v>-5</v>
      </c>
      <c r="BG579" s="1882">
        <v>10</v>
      </c>
      <c r="BH579" s="1882">
        <v>10</v>
      </c>
      <c r="BI579" s="1882">
        <v>9</v>
      </c>
      <c r="BJ579" s="1882">
        <v>6</v>
      </c>
      <c r="BK579" s="1882">
        <v>7</v>
      </c>
      <c r="BL579" s="1882">
        <v>9</v>
      </c>
      <c r="BM579" s="1882">
        <v>11</v>
      </c>
      <c r="BN579" s="1882">
        <v>35</v>
      </c>
      <c r="BO579" s="1882">
        <v>12</v>
      </c>
      <c r="BP579" s="1882">
        <v>46</v>
      </c>
      <c r="BQ579" s="1882">
        <v>49</v>
      </c>
      <c r="BR579" s="1882">
        <v>52</v>
      </c>
      <c r="BS579" s="1882">
        <v>56</v>
      </c>
      <c r="BT579" s="16"/>
      <c r="BU579" s="387">
        <f t="shared" si="1192"/>
        <v>6</v>
      </c>
      <c r="BV579" s="382">
        <f t="shared" si="1193"/>
        <v>4.5</v>
      </c>
      <c r="BW579" s="388">
        <f t="shared" si="1194"/>
        <v>3.4285714285714284</v>
      </c>
      <c r="BX579" s="3"/>
      <c r="BY579" s="387">
        <f t="shared" si="1186"/>
        <v>48</v>
      </c>
      <c r="BZ579" s="382">
        <f t="shared" si="1195"/>
        <v>42</v>
      </c>
      <c r="CA579" s="382">
        <f t="shared" si="1196"/>
        <v>32</v>
      </c>
      <c r="CB579" s="382">
        <f t="shared" si="1197"/>
        <v>24</v>
      </c>
      <c r="CC579" s="382">
        <f t="shared" si="1237"/>
        <v>24</v>
      </c>
      <c r="CD579" s="382">
        <f t="shared" si="1238"/>
        <v>14</v>
      </c>
      <c r="CE579" s="382">
        <f t="shared" si="1239"/>
        <v>12</v>
      </c>
      <c r="CF579" s="382">
        <f t="shared" si="1240"/>
        <v>15</v>
      </c>
      <c r="CG579" s="382">
        <f t="shared" si="1241"/>
        <v>19</v>
      </c>
      <c r="CH579" s="382">
        <f t="shared" si="1242"/>
        <v>42</v>
      </c>
      <c r="CI579" s="382">
        <f t="shared" si="1243"/>
        <v>46</v>
      </c>
      <c r="CJ579" s="382">
        <f t="shared" si="1244"/>
        <v>52</v>
      </c>
      <c r="CK579" s="388">
        <f t="shared" si="1245"/>
        <v>89</v>
      </c>
      <c r="CL579" s="3"/>
      <c r="CM579" s="384">
        <f t="shared" si="1187"/>
        <v>0</v>
      </c>
      <c r="CN579" s="385">
        <f t="shared" si="1198"/>
        <v>0</v>
      </c>
      <c r="CO579" s="385">
        <f t="shared" si="1260"/>
        <v>0</v>
      </c>
      <c r="CP579" s="385">
        <f t="shared" ref="CP579:CP591" si="1280">BB579</f>
        <v>10</v>
      </c>
      <c r="CQ579" s="385">
        <f t="shared" ref="CQ579:CQ591" si="1281">AO579</f>
        <v>0</v>
      </c>
      <c r="CR579" s="385">
        <f t="shared" ref="CR579:CR591" si="1282">AP579</f>
        <v>7</v>
      </c>
      <c r="CS579" s="385">
        <f t="shared" ref="CS579:CS591" si="1283">AQ579</f>
        <v>9</v>
      </c>
      <c r="CT579" s="385">
        <f t="shared" ref="CT579:CT591" si="1284">AR579</f>
        <v>11</v>
      </c>
      <c r="CU579" s="385">
        <f t="shared" ref="CU579:CU591" si="1285">AS579</f>
        <v>32</v>
      </c>
      <c r="CV579" s="385">
        <f t="shared" ref="CV579:CV591" si="1286">AT579</f>
        <v>15</v>
      </c>
      <c r="CW579" s="385">
        <f t="shared" ref="CW579:CW591" si="1287">AU579</f>
        <v>41</v>
      </c>
      <c r="CX579" s="386">
        <f t="shared" ref="CX579:CX591" si="1288">AV579</f>
        <v>49</v>
      </c>
      <c r="CY579" s="3"/>
      <c r="CZ579" s="586">
        <v>30</v>
      </c>
      <c r="DA579" s="582">
        <v>422</v>
      </c>
      <c r="DB579" s="391">
        <v>92</v>
      </c>
      <c r="DC579" s="576">
        <v>102</v>
      </c>
      <c r="DD579" s="389">
        <v>8</v>
      </c>
      <c r="DE579" s="390">
        <v>0</v>
      </c>
      <c r="DF579" s="390">
        <v>6</v>
      </c>
      <c r="DG579" s="390">
        <v>12</v>
      </c>
      <c r="DH579" s="390">
        <f t="shared" si="1199"/>
        <v>0</v>
      </c>
      <c r="DI579" s="390"/>
      <c r="DJ579" s="390"/>
      <c r="DK579" s="390"/>
      <c r="DL579" s="390"/>
      <c r="DM579" s="390"/>
      <c r="DN579" s="390"/>
      <c r="DO579" s="390"/>
      <c r="DP579" s="391">
        <f t="shared" si="1200"/>
        <v>26</v>
      </c>
      <c r="DQ579" s="376"/>
      <c r="DR579" s="376"/>
      <c r="DS579" s="385">
        <v>1</v>
      </c>
      <c r="DT579" s="385">
        <v>1</v>
      </c>
      <c r="DU579" s="385">
        <v>1406</v>
      </c>
      <c r="DV579" s="385" t="s">
        <v>2620</v>
      </c>
      <c r="DW579" s="385">
        <v>72</v>
      </c>
      <c r="DX579" s="385" t="s">
        <v>2716</v>
      </c>
      <c r="DY579" s="385">
        <v>0</v>
      </c>
      <c r="DZ579" s="14">
        <v>130084</v>
      </c>
      <c r="EA579" s="426"/>
      <c r="EB579" s="398">
        <v>18</v>
      </c>
      <c r="EC579" s="398" t="s">
        <v>1369</v>
      </c>
      <c r="ED579" s="398" t="s">
        <v>1370</v>
      </c>
      <c r="EF579" s="601">
        <f t="shared" si="1201"/>
        <v>240</v>
      </c>
      <c r="EG579" s="597">
        <f t="shared" si="1202"/>
        <v>6</v>
      </c>
      <c r="EI579" s="605">
        <f t="shared" si="1206"/>
        <v>58</v>
      </c>
    </row>
    <row r="580" spans="1:139" s="372" customFormat="1" ht="16.149999999999999" hidden="1" customHeight="1">
      <c r="A580" s="573" t="s">
        <v>1565</v>
      </c>
      <c r="B580" s="407" t="s">
        <v>1024</v>
      </c>
      <c r="C580" s="530" t="s">
        <v>1024</v>
      </c>
      <c r="D580" s="393" t="s">
        <v>46</v>
      </c>
      <c r="E580" s="393" t="s">
        <v>1253</v>
      </c>
      <c r="F580" s="393" t="s">
        <v>1252</v>
      </c>
      <c r="G580" s="393">
        <v>100</v>
      </c>
      <c r="H580" s="393" t="s">
        <v>47</v>
      </c>
      <c r="I580" s="393" t="s">
        <v>947</v>
      </c>
      <c r="J580" s="393" t="s">
        <v>131</v>
      </c>
      <c r="K580" s="393" t="s">
        <v>2147</v>
      </c>
      <c r="L580" s="393" t="s">
        <v>2130</v>
      </c>
      <c r="M580" s="396"/>
      <c r="N580" s="392">
        <v>44494</v>
      </c>
      <c r="O580" s="408">
        <v>3</v>
      </c>
      <c r="P580" s="14">
        <v>139071</v>
      </c>
      <c r="Q580" s="14">
        <v>139071</v>
      </c>
      <c r="R580" s="576">
        <v>18</v>
      </c>
      <c r="S580" s="391">
        <v>5</v>
      </c>
      <c r="T580" s="382">
        <v>0</v>
      </c>
      <c r="U580" s="382">
        <v>4</v>
      </c>
      <c r="V580" s="423">
        <v>0</v>
      </c>
      <c r="W580" s="1882">
        <v>0</v>
      </c>
      <c r="X580" s="382">
        <f t="shared" si="1204"/>
        <v>4</v>
      </c>
      <c r="Y580" s="423">
        <v>0</v>
      </c>
      <c r="Z580" s="1882">
        <v>0</v>
      </c>
      <c r="AA580" s="382">
        <f t="shared" si="1188"/>
        <v>4</v>
      </c>
      <c r="AB580" s="423">
        <v>0</v>
      </c>
      <c r="AC580" s="1882">
        <v>0</v>
      </c>
      <c r="AD580" s="569">
        <v>1.875</v>
      </c>
      <c r="AE580" s="569">
        <v>1.875</v>
      </c>
      <c r="AF580" s="382">
        <f t="shared" si="1262"/>
        <v>2</v>
      </c>
      <c r="AG580" s="382">
        <f t="shared" si="1263"/>
        <v>0.875</v>
      </c>
      <c r="AH580" s="382">
        <f t="shared" si="1264"/>
        <v>1</v>
      </c>
      <c r="AI580" s="382">
        <f t="shared" si="1265"/>
        <v>0</v>
      </c>
      <c r="AJ580" s="382">
        <f t="shared" si="1266"/>
        <v>4.375</v>
      </c>
      <c r="AK580" s="382">
        <f t="shared" si="1267"/>
        <v>5</v>
      </c>
      <c r="AL580" s="382">
        <f t="shared" si="1268"/>
        <v>0</v>
      </c>
      <c r="AM580" s="382">
        <f t="shared" si="1269"/>
        <v>0</v>
      </c>
      <c r="AN580" s="453">
        <f t="shared" si="1270"/>
        <v>0</v>
      </c>
      <c r="AO580" s="457">
        <f t="shared" si="1271"/>
        <v>0</v>
      </c>
      <c r="AP580" s="455">
        <f t="shared" si="1272"/>
        <v>1</v>
      </c>
      <c r="AQ580" s="383">
        <f t="shared" si="1273"/>
        <v>0</v>
      </c>
      <c r="AR580" s="383">
        <f t="shared" si="1274"/>
        <v>0</v>
      </c>
      <c r="AS580" s="383">
        <f t="shared" si="1275"/>
        <v>4</v>
      </c>
      <c r="AT580" s="383">
        <f t="shared" si="1276"/>
        <v>1</v>
      </c>
      <c r="AU580" s="383">
        <f t="shared" si="1277"/>
        <v>0</v>
      </c>
      <c r="AV580" s="383">
        <f t="shared" si="1278"/>
        <v>0</v>
      </c>
      <c r="AW580" s="383">
        <f t="shared" si="1279"/>
        <v>0</v>
      </c>
      <c r="AX580" s="383">
        <f t="shared" si="1189"/>
        <v>4</v>
      </c>
      <c r="AY580" s="383">
        <v>0</v>
      </c>
      <c r="AZ580" s="383">
        <f t="shared" si="1203"/>
        <v>0</v>
      </c>
      <c r="BA580" s="382">
        <f t="shared" si="1190"/>
        <v>4</v>
      </c>
      <c r="BB580" s="423">
        <v>0</v>
      </c>
      <c r="BC580" s="506">
        <f t="shared" si="1183"/>
        <v>0</v>
      </c>
      <c r="BD580" s="382">
        <f t="shared" si="1184"/>
        <v>0</v>
      </c>
      <c r="BE580" s="453">
        <f t="shared" si="1185"/>
        <v>0</v>
      </c>
      <c r="BF580" s="382">
        <f t="shared" si="1191"/>
        <v>0</v>
      </c>
      <c r="BG580" s="1882">
        <v>1</v>
      </c>
      <c r="BH580" s="1882">
        <v>1</v>
      </c>
      <c r="BI580" s="1882">
        <v>2</v>
      </c>
      <c r="BJ580" s="1882">
        <v>0</v>
      </c>
      <c r="BK580" s="1882">
        <v>1</v>
      </c>
      <c r="BL580" s="1882">
        <v>0</v>
      </c>
      <c r="BM580" s="1882">
        <v>0</v>
      </c>
      <c r="BN580" s="1882">
        <v>5</v>
      </c>
      <c r="BO580" s="1882">
        <v>0</v>
      </c>
      <c r="BP580" s="1882">
        <v>0</v>
      </c>
      <c r="BQ580" s="1882">
        <v>0</v>
      </c>
      <c r="BR580" s="1882">
        <v>0</v>
      </c>
      <c r="BS580" s="1882">
        <v>0</v>
      </c>
      <c r="BT580" s="13"/>
      <c r="BU580" s="384">
        <f t="shared" si="1192"/>
        <v>0</v>
      </c>
      <c r="BV580" s="385">
        <f t="shared" si="1193"/>
        <v>12</v>
      </c>
      <c r="BW580" s="386">
        <f t="shared" si="1194"/>
        <v>6</v>
      </c>
      <c r="BX580" s="3"/>
      <c r="BY580" s="387">
        <f t="shared" si="1186"/>
        <v>4</v>
      </c>
      <c r="BZ580" s="382">
        <f t="shared" si="1195"/>
        <v>4</v>
      </c>
      <c r="CA580" s="382">
        <f t="shared" si="1196"/>
        <v>4</v>
      </c>
      <c r="CB580" s="382">
        <f t="shared" si="1197"/>
        <v>4</v>
      </c>
      <c r="CC580" s="382">
        <f t="shared" si="1237"/>
        <v>3</v>
      </c>
      <c r="CD580" s="382">
        <f t="shared" si="1238"/>
        <v>2</v>
      </c>
      <c r="CE580" s="382">
        <f t="shared" si="1239"/>
        <v>1</v>
      </c>
      <c r="CF580" s="382">
        <f t="shared" si="1240"/>
        <v>1</v>
      </c>
      <c r="CG580" s="382">
        <f t="shared" si="1241"/>
        <v>0</v>
      </c>
      <c r="CH580" s="382">
        <f t="shared" si="1242"/>
        <v>4</v>
      </c>
      <c r="CI580" s="382">
        <f t="shared" si="1243"/>
        <v>5</v>
      </c>
      <c r="CJ580" s="382">
        <f t="shared" si="1244"/>
        <v>0</v>
      </c>
      <c r="CK580" s="388">
        <f t="shared" si="1245"/>
        <v>0</v>
      </c>
      <c r="CL580" s="3"/>
      <c r="CM580" s="384">
        <f t="shared" si="1187"/>
        <v>0</v>
      </c>
      <c r="CN580" s="385">
        <f t="shared" si="1198"/>
        <v>0</v>
      </c>
      <c r="CO580" s="385">
        <f t="shared" si="1260"/>
        <v>0</v>
      </c>
      <c r="CP580" s="385">
        <f t="shared" si="1280"/>
        <v>0</v>
      </c>
      <c r="CQ580" s="385">
        <f t="shared" si="1281"/>
        <v>0</v>
      </c>
      <c r="CR580" s="385">
        <f t="shared" si="1282"/>
        <v>1</v>
      </c>
      <c r="CS580" s="385">
        <f t="shared" si="1283"/>
        <v>0</v>
      </c>
      <c r="CT580" s="385">
        <f t="shared" si="1284"/>
        <v>0</v>
      </c>
      <c r="CU580" s="385">
        <f t="shared" si="1285"/>
        <v>4</v>
      </c>
      <c r="CV580" s="385">
        <f t="shared" si="1286"/>
        <v>1</v>
      </c>
      <c r="CW580" s="385">
        <f t="shared" si="1287"/>
        <v>0</v>
      </c>
      <c r="CX580" s="386">
        <f t="shared" si="1288"/>
        <v>0</v>
      </c>
      <c r="CY580" s="3"/>
      <c r="CZ580" s="586">
        <v>0</v>
      </c>
      <c r="DA580" s="582">
        <v>0</v>
      </c>
      <c r="DB580" s="391">
        <v>0</v>
      </c>
      <c r="DC580" s="576">
        <v>18</v>
      </c>
      <c r="DD580" s="389">
        <v>0</v>
      </c>
      <c r="DE580" s="390">
        <v>2</v>
      </c>
      <c r="DF580" s="390">
        <v>0</v>
      </c>
      <c r="DG580" s="390">
        <v>3</v>
      </c>
      <c r="DH580" s="390">
        <f t="shared" si="1199"/>
        <v>0</v>
      </c>
      <c r="DI580" s="390"/>
      <c r="DJ580" s="390"/>
      <c r="DK580" s="390"/>
      <c r="DL580" s="390"/>
      <c r="DM580" s="390"/>
      <c r="DN580" s="390"/>
      <c r="DO580" s="390"/>
      <c r="DP580" s="391">
        <f t="shared" si="1200"/>
        <v>5</v>
      </c>
      <c r="DQ580" s="376"/>
      <c r="DR580" s="376"/>
      <c r="DS580" s="385">
        <v>3</v>
      </c>
      <c r="DT580" s="385">
        <v>2</v>
      </c>
      <c r="DU580" s="385">
        <v>1045</v>
      </c>
      <c r="DV580" s="385" t="s">
        <v>2620</v>
      </c>
      <c r="DW580" s="385">
        <v>72</v>
      </c>
      <c r="DX580" s="385" t="s">
        <v>2716</v>
      </c>
      <c r="DY580" s="385">
        <v>0</v>
      </c>
      <c r="DZ580" s="14">
        <v>139071</v>
      </c>
      <c r="EA580" s="426"/>
      <c r="EB580" s="398">
        <v>18</v>
      </c>
      <c r="EC580" s="398" t="s">
        <v>1569</v>
      </c>
      <c r="ED580" s="398" t="s">
        <v>1370</v>
      </c>
      <c r="EF580" s="601" t="str">
        <f t="shared" si="1201"/>
        <v>ok</v>
      </c>
      <c r="EG580" s="597">
        <f t="shared" si="1202"/>
        <v>0</v>
      </c>
      <c r="EI580" s="605">
        <f t="shared" si="1206"/>
        <v>4</v>
      </c>
    </row>
    <row r="581" spans="1:139" s="372" customFormat="1" ht="16.149999999999999" hidden="1" customHeight="1">
      <c r="A581" s="573" t="s">
        <v>45</v>
      </c>
      <c r="B581" s="407" t="s">
        <v>1026</v>
      </c>
      <c r="C581" s="530" t="s">
        <v>1286</v>
      </c>
      <c r="D581" s="393" t="s">
        <v>46</v>
      </c>
      <c r="E581" s="393" t="s">
        <v>1027</v>
      </c>
      <c r="F581" s="393" t="s">
        <v>1028</v>
      </c>
      <c r="G581" s="393">
        <v>100</v>
      </c>
      <c r="H581" s="393" t="s">
        <v>53</v>
      </c>
      <c r="I581" s="393" t="s">
        <v>960</v>
      </c>
      <c r="J581" s="393" t="s">
        <v>131</v>
      </c>
      <c r="K581" s="393" t="s">
        <v>2147</v>
      </c>
      <c r="L581" s="393" t="s">
        <v>2130</v>
      </c>
      <c r="M581" s="396"/>
      <c r="N581" s="392">
        <v>43425</v>
      </c>
      <c r="O581" s="408">
        <v>3</v>
      </c>
      <c r="P581" s="14">
        <v>137742</v>
      </c>
      <c r="Q581" s="14">
        <v>137742</v>
      </c>
      <c r="R581" s="576">
        <v>122</v>
      </c>
      <c r="S581" s="391">
        <v>120</v>
      </c>
      <c r="T581" s="382">
        <v>8</v>
      </c>
      <c r="U581" s="382">
        <v>4</v>
      </c>
      <c r="V581" s="423">
        <v>20</v>
      </c>
      <c r="W581" s="1882">
        <v>4</v>
      </c>
      <c r="X581" s="382">
        <f t="shared" si="1204"/>
        <v>20</v>
      </c>
      <c r="Y581" s="423">
        <v>0</v>
      </c>
      <c r="Z581" s="1882">
        <v>8</v>
      </c>
      <c r="AA581" s="382">
        <f t="shared" si="1188"/>
        <v>12</v>
      </c>
      <c r="AB581" s="423">
        <v>8</v>
      </c>
      <c r="AC581" s="1882">
        <v>8</v>
      </c>
      <c r="AD581" s="569">
        <v>1.875</v>
      </c>
      <c r="AE581" s="569">
        <v>1.875</v>
      </c>
      <c r="AF581" s="382">
        <f t="shared" si="1262"/>
        <v>13.125</v>
      </c>
      <c r="AG581" s="382">
        <f t="shared" si="1263"/>
        <v>15.75</v>
      </c>
      <c r="AH581" s="382">
        <f t="shared" si="1264"/>
        <v>21.375</v>
      </c>
      <c r="AI581" s="382">
        <f t="shared" si="1265"/>
        <v>26.125</v>
      </c>
      <c r="AJ581" s="382">
        <f t="shared" si="1266"/>
        <v>30.75</v>
      </c>
      <c r="AK581" s="382">
        <f t="shared" si="1267"/>
        <v>33.75</v>
      </c>
      <c r="AL581" s="382">
        <f t="shared" si="1268"/>
        <v>26.75</v>
      </c>
      <c r="AM581" s="382">
        <f t="shared" si="1269"/>
        <v>19.625</v>
      </c>
      <c r="AN581" s="453">
        <f t="shared" si="1270"/>
        <v>21.5</v>
      </c>
      <c r="AO581" s="457">
        <f t="shared" si="1271"/>
        <v>8</v>
      </c>
      <c r="AP581" s="455">
        <f t="shared" si="1272"/>
        <v>10</v>
      </c>
      <c r="AQ581" s="383">
        <f t="shared" si="1273"/>
        <v>12</v>
      </c>
      <c r="AR581" s="383">
        <f t="shared" si="1274"/>
        <v>15</v>
      </c>
      <c r="AS581" s="383">
        <f t="shared" si="1275"/>
        <v>18</v>
      </c>
      <c r="AT581" s="383">
        <f t="shared" si="1276"/>
        <v>18</v>
      </c>
      <c r="AU581" s="383">
        <f t="shared" si="1277"/>
        <v>11</v>
      </c>
      <c r="AV581" s="383">
        <f t="shared" si="1278"/>
        <v>11</v>
      </c>
      <c r="AW581" s="383">
        <f t="shared" si="1279"/>
        <v>12</v>
      </c>
      <c r="AX581" s="383">
        <f t="shared" si="1189"/>
        <v>40</v>
      </c>
      <c r="AY581" s="383">
        <v>8</v>
      </c>
      <c r="AZ581" s="383">
        <f t="shared" si="1203"/>
        <v>0</v>
      </c>
      <c r="BA581" s="382">
        <f t="shared" si="1190"/>
        <v>12</v>
      </c>
      <c r="BB581" s="423">
        <v>8</v>
      </c>
      <c r="BC581" s="506">
        <f t="shared" si="1183"/>
        <v>4</v>
      </c>
      <c r="BD581" s="382">
        <f t="shared" si="1184"/>
        <v>8</v>
      </c>
      <c r="BE581" s="453">
        <f t="shared" si="1185"/>
        <v>8</v>
      </c>
      <c r="BF581" s="382">
        <f t="shared" si="1191"/>
        <v>-38</v>
      </c>
      <c r="BG581" s="1882">
        <v>8</v>
      </c>
      <c r="BH581" s="1882">
        <v>7</v>
      </c>
      <c r="BI581" s="1882">
        <v>7</v>
      </c>
      <c r="BJ581" s="1882">
        <v>7</v>
      </c>
      <c r="BK581" s="1882">
        <v>10</v>
      </c>
      <c r="BL581" s="1882">
        <v>13</v>
      </c>
      <c r="BM581" s="1882">
        <v>15</v>
      </c>
      <c r="BN581" s="1882">
        <v>18</v>
      </c>
      <c r="BO581" s="1882">
        <v>18</v>
      </c>
      <c r="BP581" s="1882">
        <v>10</v>
      </c>
      <c r="BQ581" s="1882">
        <v>11</v>
      </c>
      <c r="BR581" s="1882">
        <v>12</v>
      </c>
      <c r="BS581" s="1882">
        <v>13</v>
      </c>
      <c r="BT581" s="13"/>
      <c r="BU581" s="384">
        <f t="shared" si="1192"/>
        <v>1</v>
      </c>
      <c r="BV581" s="385">
        <f t="shared" si="1193"/>
        <v>2.5</v>
      </c>
      <c r="BW581" s="386">
        <f t="shared" si="1194"/>
        <v>1.5</v>
      </c>
      <c r="BX581" s="3"/>
      <c r="BY581" s="387">
        <f t="shared" si="1186"/>
        <v>4</v>
      </c>
      <c r="BZ581" s="382">
        <f t="shared" si="1195"/>
        <v>20</v>
      </c>
      <c r="CA581" s="382">
        <f t="shared" si="1196"/>
        <v>12</v>
      </c>
      <c r="CB581" s="382">
        <f t="shared" si="1197"/>
        <v>12</v>
      </c>
      <c r="CC581" s="382">
        <f t="shared" si="1237"/>
        <v>12</v>
      </c>
      <c r="CD581" s="382">
        <f t="shared" si="1238"/>
        <v>13</v>
      </c>
      <c r="CE581" s="382">
        <f t="shared" si="1239"/>
        <v>16</v>
      </c>
      <c r="CF581" s="382">
        <f t="shared" si="1240"/>
        <v>21</v>
      </c>
      <c r="CG581" s="382">
        <f t="shared" si="1241"/>
        <v>26</v>
      </c>
      <c r="CH581" s="382">
        <f t="shared" si="1242"/>
        <v>31</v>
      </c>
      <c r="CI581" s="382">
        <f t="shared" si="1243"/>
        <v>34</v>
      </c>
      <c r="CJ581" s="382">
        <f t="shared" si="1244"/>
        <v>27</v>
      </c>
      <c r="CK581" s="388">
        <f t="shared" si="1245"/>
        <v>20</v>
      </c>
      <c r="CL581" s="3"/>
      <c r="CM581" s="384">
        <f t="shared" si="1187"/>
        <v>20</v>
      </c>
      <c r="CN581" s="385">
        <f t="shared" si="1198"/>
        <v>0</v>
      </c>
      <c r="CO581" s="385">
        <f t="shared" si="1260"/>
        <v>8</v>
      </c>
      <c r="CP581" s="385">
        <f t="shared" si="1280"/>
        <v>8</v>
      </c>
      <c r="CQ581" s="385">
        <f t="shared" si="1281"/>
        <v>8</v>
      </c>
      <c r="CR581" s="385">
        <f t="shared" si="1282"/>
        <v>10</v>
      </c>
      <c r="CS581" s="385">
        <f t="shared" si="1283"/>
        <v>12</v>
      </c>
      <c r="CT581" s="385">
        <f t="shared" si="1284"/>
        <v>15</v>
      </c>
      <c r="CU581" s="385">
        <f t="shared" si="1285"/>
        <v>18</v>
      </c>
      <c r="CV581" s="385">
        <f t="shared" si="1286"/>
        <v>18</v>
      </c>
      <c r="CW581" s="385">
        <f t="shared" si="1287"/>
        <v>11</v>
      </c>
      <c r="CX581" s="386">
        <f t="shared" si="1288"/>
        <v>11</v>
      </c>
      <c r="CY581" s="3"/>
      <c r="CZ581" s="586">
        <v>255</v>
      </c>
      <c r="DA581" s="582">
        <v>552</v>
      </c>
      <c r="DB581" s="391">
        <v>382</v>
      </c>
      <c r="DC581" s="576">
        <v>122</v>
      </c>
      <c r="DD581" s="389">
        <v>10</v>
      </c>
      <c r="DE581" s="390">
        <v>100</v>
      </c>
      <c r="DF581" s="390">
        <v>2</v>
      </c>
      <c r="DG581" s="390">
        <v>0</v>
      </c>
      <c r="DH581" s="390">
        <f t="shared" si="1199"/>
        <v>8</v>
      </c>
      <c r="DI581" s="390"/>
      <c r="DJ581" s="390"/>
      <c r="DK581" s="390"/>
      <c r="DL581" s="390"/>
      <c r="DM581" s="390"/>
      <c r="DN581" s="390"/>
      <c r="DO581" s="390"/>
      <c r="DP581" s="391">
        <f t="shared" si="1200"/>
        <v>120</v>
      </c>
      <c r="DQ581" s="376"/>
      <c r="DR581" s="376"/>
      <c r="DS581" s="385">
        <v>3</v>
      </c>
      <c r="DT581" s="385">
        <v>2</v>
      </c>
      <c r="DU581" s="385">
        <v>1045</v>
      </c>
      <c r="DV581" s="385" t="s">
        <v>2620</v>
      </c>
      <c r="DW581" s="385">
        <v>72</v>
      </c>
      <c r="DX581" s="385" t="s">
        <v>2716</v>
      </c>
      <c r="DY581" s="385">
        <v>0</v>
      </c>
      <c r="DZ581" s="14">
        <v>137742</v>
      </c>
      <c r="EA581" s="426"/>
      <c r="EB581" s="398">
        <v>18</v>
      </c>
      <c r="EC581" s="398" t="s">
        <v>1371</v>
      </c>
      <c r="ED581" s="398" t="s">
        <v>1370</v>
      </c>
      <c r="EF581" s="601">
        <f t="shared" si="1201"/>
        <v>30</v>
      </c>
      <c r="EG581" s="597">
        <f t="shared" si="1202"/>
        <v>4</v>
      </c>
      <c r="EI581" s="605">
        <f t="shared" si="1206"/>
        <v>48</v>
      </c>
    </row>
    <row r="582" spans="1:139" s="372" customFormat="1" ht="16.149999999999999" hidden="1" customHeight="1">
      <c r="A582" s="573" t="s">
        <v>1450</v>
      </c>
      <c r="B582" s="407" t="s">
        <v>1379</v>
      </c>
      <c r="C582" s="530" t="s">
        <v>1379</v>
      </c>
      <c r="D582" s="393" t="s">
        <v>51</v>
      </c>
      <c r="E582" s="393" t="s">
        <v>1359</v>
      </c>
      <c r="F582" s="393" t="s">
        <v>1360</v>
      </c>
      <c r="G582" s="395">
        <v>102</v>
      </c>
      <c r="H582" s="393" t="s">
        <v>47</v>
      </c>
      <c r="I582" s="393" t="s">
        <v>1362</v>
      </c>
      <c r="J582" s="393" t="s">
        <v>131</v>
      </c>
      <c r="K582" s="393" t="s">
        <v>2146</v>
      </c>
      <c r="L582" s="393" t="s">
        <v>2130</v>
      </c>
      <c r="M582" s="528"/>
      <c r="N582" s="392">
        <v>44624</v>
      </c>
      <c r="O582" s="408">
        <v>3</v>
      </c>
      <c r="P582" s="14">
        <v>171961</v>
      </c>
      <c r="Q582" s="14">
        <v>171961</v>
      </c>
      <c r="R582" s="576">
        <v>247</v>
      </c>
      <c r="S582" s="391">
        <v>52</v>
      </c>
      <c r="T582" s="382">
        <v>7</v>
      </c>
      <c r="U582" s="382">
        <v>82</v>
      </c>
      <c r="V582" s="423">
        <v>0</v>
      </c>
      <c r="W582" s="1882">
        <v>16</v>
      </c>
      <c r="X582" s="382">
        <f t="shared" si="1204"/>
        <v>66</v>
      </c>
      <c r="Y582" s="423">
        <v>0</v>
      </c>
      <c r="Z582" s="1882">
        <v>16</v>
      </c>
      <c r="AA582" s="382">
        <f t="shared" si="1188"/>
        <v>50</v>
      </c>
      <c r="AB582" s="423">
        <v>12</v>
      </c>
      <c r="AC582" s="1882">
        <v>16</v>
      </c>
      <c r="AD582" s="569">
        <v>1.875</v>
      </c>
      <c r="AE582" s="569">
        <v>1.875</v>
      </c>
      <c r="AF582" s="382">
        <f t="shared" si="1262"/>
        <v>50.625</v>
      </c>
      <c r="AG582" s="382">
        <f t="shared" si="1263"/>
        <v>45.5</v>
      </c>
      <c r="AH582" s="382">
        <f t="shared" si="1264"/>
        <v>25.125</v>
      </c>
      <c r="AI582" s="382">
        <f t="shared" si="1265"/>
        <v>30.75</v>
      </c>
      <c r="AJ582" s="382">
        <f t="shared" si="1266"/>
        <v>44.25</v>
      </c>
      <c r="AK582" s="382">
        <f t="shared" si="1267"/>
        <v>47.5</v>
      </c>
      <c r="AL582" s="382">
        <f t="shared" si="1268"/>
        <v>37.5</v>
      </c>
      <c r="AM582" s="382">
        <f t="shared" si="1269"/>
        <v>38.375</v>
      </c>
      <c r="AN582" s="453">
        <f t="shared" si="1270"/>
        <v>40.25</v>
      </c>
      <c r="AO582" s="457">
        <f t="shared" si="1271"/>
        <v>0</v>
      </c>
      <c r="AP582" s="455">
        <f t="shared" si="1272"/>
        <v>15</v>
      </c>
      <c r="AQ582" s="383">
        <f t="shared" si="1273"/>
        <v>14</v>
      </c>
      <c r="AR582" s="383">
        <f t="shared" si="1274"/>
        <v>18</v>
      </c>
      <c r="AS582" s="383">
        <f t="shared" si="1275"/>
        <v>28</v>
      </c>
      <c r="AT582" s="383">
        <f t="shared" si="1276"/>
        <v>22</v>
      </c>
      <c r="AU582" s="383">
        <f t="shared" si="1277"/>
        <v>20</v>
      </c>
      <c r="AV582" s="383">
        <f t="shared" si="1278"/>
        <v>20</v>
      </c>
      <c r="AW582" s="383">
        <f t="shared" si="1279"/>
        <v>22</v>
      </c>
      <c r="AX582" s="383">
        <f t="shared" si="1189"/>
        <v>131</v>
      </c>
      <c r="AY582" s="383">
        <v>0</v>
      </c>
      <c r="AZ582" s="383">
        <f t="shared" si="1203"/>
        <v>0</v>
      </c>
      <c r="BA582" s="382">
        <f t="shared" si="1190"/>
        <v>46</v>
      </c>
      <c r="BB582" s="423">
        <v>37</v>
      </c>
      <c r="BC582" s="506">
        <f t="shared" si="1183"/>
        <v>16</v>
      </c>
      <c r="BD582" s="382">
        <f t="shared" si="1184"/>
        <v>16</v>
      </c>
      <c r="BE582" s="453">
        <f t="shared" si="1185"/>
        <v>16</v>
      </c>
      <c r="BF582" s="382">
        <f t="shared" si="1191"/>
        <v>-18</v>
      </c>
      <c r="BG582" s="1882">
        <v>16</v>
      </c>
      <c r="BH582" s="1882">
        <v>16</v>
      </c>
      <c r="BI582" s="1882">
        <v>20</v>
      </c>
      <c r="BJ582" s="1882">
        <v>35</v>
      </c>
      <c r="BK582" s="1882">
        <v>12</v>
      </c>
      <c r="BL582" s="1882">
        <v>15</v>
      </c>
      <c r="BM582" s="1882">
        <v>18</v>
      </c>
      <c r="BN582" s="1882">
        <v>30</v>
      </c>
      <c r="BO582" s="1882">
        <v>20</v>
      </c>
      <c r="BP582" s="1882">
        <v>20</v>
      </c>
      <c r="BQ582" s="1882">
        <v>21</v>
      </c>
      <c r="BR582" s="1882">
        <v>22</v>
      </c>
      <c r="BS582" s="1882">
        <v>24</v>
      </c>
      <c r="BT582" s="13"/>
      <c r="BU582" s="384">
        <f t="shared" si="1192"/>
        <v>5.125</v>
      </c>
      <c r="BV582" s="385">
        <f t="shared" si="1193"/>
        <v>4.125</v>
      </c>
      <c r="BW582" s="386">
        <f t="shared" si="1194"/>
        <v>3.125</v>
      </c>
      <c r="BX582" s="3"/>
      <c r="BY582" s="387">
        <f t="shared" si="1186"/>
        <v>82</v>
      </c>
      <c r="BZ582" s="382">
        <f t="shared" si="1195"/>
        <v>66</v>
      </c>
      <c r="CA582" s="382">
        <f t="shared" si="1196"/>
        <v>50</v>
      </c>
      <c r="CB582" s="382">
        <f t="shared" si="1197"/>
        <v>46</v>
      </c>
      <c r="CC582" s="382">
        <f t="shared" si="1237"/>
        <v>67</v>
      </c>
      <c r="CD582" s="382">
        <f t="shared" si="1238"/>
        <v>51</v>
      </c>
      <c r="CE582" s="382">
        <f t="shared" si="1239"/>
        <v>46</v>
      </c>
      <c r="CF582" s="382">
        <f t="shared" si="1240"/>
        <v>25</v>
      </c>
      <c r="CG582" s="382">
        <f t="shared" si="1241"/>
        <v>31</v>
      </c>
      <c r="CH582" s="382">
        <f t="shared" si="1242"/>
        <v>44</v>
      </c>
      <c r="CI582" s="382">
        <f t="shared" si="1243"/>
        <v>48</v>
      </c>
      <c r="CJ582" s="382">
        <f t="shared" si="1244"/>
        <v>38</v>
      </c>
      <c r="CK582" s="388">
        <f t="shared" si="1245"/>
        <v>38</v>
      </c>
      <c r="CL582" s="3"/>
      <c r="CM582" s="384">
        <f t="shared" si="1187"/>
        <v>0</v>
      </c>
      <c r="CN582" s="385">
        <f t="shared" si="1198"/>
        <v>0</v>
      </c>
      <c r="CO582" s="385">
        <f t="shared" si="1260"/>
        <v>12</v>
      </c>
      <c r="CP582" s="385">
        <f t="shared" si="1280"/>
        <v>37</v>
      </c>
      <c r="CQ582" s="385">
        <f t="shared" si="1281"/>
        <v>0</v>
      </c>
      <c r="CR582" s="385">
        <f t="shared" si="1282"/>
        <v>15</v>
      </c>
      <c r="CS582" s="385">
        <f t="shared" si="1283"/>
        <v>14</v>
      </c>
      <c r="CT582" s="385">
        <f t="shared" si="1284"/>
        <v>18</v>
      </c>
      <c r="CU582" s="385">
        <f t="shared" si="1285"/>
        <v>28</v>
      </c>
      <c r="CV582" s="385">
        <f t="shared" si="1286"/>
        <v>22</v>
      </c>
      <c r="CW582" s="385">
        <f t="shared" si="1287"/>
        <v>20</v>
      </c>
      <c r="CX582" s="386">
        <f t="shared" si="1288"/>
        <v>20</v>
      </c>
      <c r="CY582" s="3"/>
      <c r="CZ582" s="586">
        <v>255</v>
      </c>
      <c r="DA582" s="582">
        <v>581</v>
      </c>
      <c r="DB582" s="391">
        <v>657</v>
      </c>
      <c r="DC582" s="576">
        <v>247</v>
      </c>
      <c r="DD582" s="389">
        <v>21</v>
      </c>
      <c r="DE582" s="390">
        <v>3</v>
      </c>
      <c r="DF582" s="390">
        <v>-2</v>
      </c>
      <c r="DG582" s="390">
        <v>23</v>
      </c>
      <c r="DH582" s="390">
        <f t="shared" si="1199"/>
        <v>7</v>
      </c>
      <c r="DI582" s="390"/>
      <c r="DJ582" s="390"/>
      <c r="DK582" s="390"/>
      <c r="DL582" s="390"/>
      <c r="DM582" s="390"/>
      <c r="DN582" s="390"/>
      <c r="DO582" s="390"/>
      <c r="DP582" s="391">
        <f t="shared" si="1200"/>
        <v>52</v>
      </c>
      <c r="DQ582" s="376"/>
      <c r="DR582" s="376"/>
      <c r="DS582" s="385">
        <v>2</v>
      </c>
      <c r="DT582" s="385">
        <v>1</v>
      </c>
      <c r="DU582" s="385">
        <v>1048</v>
      </c>
      <c r="DV582" s="385" t="s">
        <v>2620</v>
      </c>
      <c r="DW582" s="385">
        <v>72</v>
      </c>
      <c r="DX582" s="385" t="s">
        <v>2716</v>
      </c>
      <c r="DY582" s="385">
        <v>0</v>
      </c>
      <c r="DZ582" s="14">
        <v>171961</v>
      </c>
      <c r="EA582" s="426"/>
      <c r="EB582" s="398">
        <v>19</v>
      </c>
      <c r="EC582" s="398" t="s">
        <v>1369</v>
      </c>
      <c r="ED582" s="398" t="s">
        <v>1370</v>
      </c>
      <c r="EF582" s="601">
        <f t="shared" si="1201"/>
        <v>153.75</v>
      </c>
      <c r="EG582" s="597">
        <f t="shared" si="1202"/>
        <v>16</v>
      </c>
      <c r="EI582" s="605">
        <f t="shared" si="1206"/>
        <v>138</v>
      </c>
    </row>
    <row r="583" spans="1:139" s="372" customFormat="1" ht="16.149999999999999" hidden="1" customHeight="1">
      <c r="A583" s="573" t="s">
        <v>1246</v>
      </c>
      <c r="B583" s="407" t="s">
        <v>1029</v>
      </c>
      <c r="C583" s="530" t="s">
        <v>1029</v>
      </c>
      <c r="D583" s="393" t="s">
        <v>51</v>
      </c>
      <c r="E583" s="393" t="s">
        <v>103</v>
      </c>
      <c r="F583" s="393" t="s">
        <v>1478</v>
      </c>
      <c r="G583" s="395">
        <v>103</v>
      </c>
      <c r="H583" s="393" t="s">
        <v>47</v>
      </c>
      <c r="I583" s="393" t="s">
        <v>960</v>
      </c>
      <c r="J583" s="393" t="s">
        <v>131</v>
      </c>
      <c r="K583" s="393" t="s">
        <v>2147</v>
      </c>
      <c r="L583" s="393" t="s">
        <v>2130</v>
      </c>
      <c r="M583" s="396"/>
      <c r="N583" s="392">
        <v>43598</v>
      </c>
      <c r="O583" s="408">
        <v>3</v>
      </c>
      <c r="P583" s="14">
        <v>219397</v>
      </c>
      <c r="Q583" s="14">
        <v>219397</v>
      </c>
      <c r="R583" s="576">
        <v>0</v>
      </c>
      <c r="S583" s="391">
        <v>9</v>
      </c>
      <c r="T583" s="382">
        <v>0</v>
      </c>
      <c r="U583" s="382">
        <v>2</v>
      </c>
      <c r="V583" s="423">
        <v>0</v>
      </c>
      <c r="W583" s="1882">
        <v>0</v>
      </c>
      <c r="X583" s="382">
        <f t="shared" si="1204"/>
        <v>2</v>
      </c>
      <c r="Y583" s="423">
        <v>4</v>
      </c>
      <c r="Z583" s="1882">
        <v>2</v>
      </c>
      <c r="AA583" s="382">
        <f t="shared" si="1188"/>
        <v>4</v>
      </c>
      <c r="AB583" s="423">
        <v>0</v>
      </c>
      <c r="AC583" s="1882">
        <v>1</v>
      </c>
      <c r="AD583" s="569">
        <v>1.875</v>
      </c>
      <c r="AE583" s="569">
        <v>1.875</v>
      </c>
      <c r="AF583" s="382">
        <f t="shared" si="1262"/>
        <v>1</v>
      </c>
      <c r="AG583" s="382">
        <f t="shared" si="1263"/>
        <v>0</v>
      </c>
      <c r="AH583" s="382">
        <f t="shared" si="1264"/>
        <v>0.875</v>
      </c>
      <c r="AI583" s="382">
        <f t="shared" si="1265"/>
        <v>1.875</v>
      </c>
      <c r="AJ583" s="382">
        <f t="shared" si="1266"/>
        <v>5.375</v>
      </c>
      <c r="AK583" s="382">
        <f t="shared" si="1267"/>
        <v>5.875</v>
      </c>
      <c r="AL583" s="382">
        <f t="shared" si="1268"/>
        <v>2.75</v>
      </c>
      <c r="AM583" s="382">
        <f t="shared" si="1269"/>
        <v>3.75</v>
      </c>
      <c r="AN583" s="453">
        <f t="shared" si="1270"/>
        <v>3.75</v>
      </c>
      <c r="AO583" s="457">
        <f t="shared" si="1271"/>
        <v>0</v>
      </c>
      <c r="AP583" s="455">
        <f t="shared" si="1272"/>
        <v>0</v>
      </c>
      <c r="AQ583" s="383">
        <f t="shared" si="1273"/>
        <v>1</v>
      </c>
      <c r="AR583" s="383">
        <f t="shared" si="1274"/>
        <v>1</v>
      </c>
      <c r="AS583" s="383">
        <f t="shared" si="1275"/>
        <v>4</v>
      </c>
      <c r="AT583" s="383">
        <f t="shared" si="1276"/>
        <v>2</v>
      </c>
      <c r="AU583" s="383">
        <f t="shared" si="1277"/>
        <v>2</v>
      </c>
      <c r="AV583" s="383">
        <f t="shared" si="1278"/>
        <v>2</v>
      </c>
      <c r="AW583" s="383">
        <f t="shared" si="1279"/>
        <v>2</v>
      </c>
      <c r="AX583" s="383">
        <f t="shared" si="1189"/>
        <v>6</v>
      </c>
      <c r="AY583" s="383">
        <v>0</v>
      </c>
      <c r="AZ583" s="383">
        <f t="shared" si="1203"/>
        <v>0</v>
      </c>
      <c r="BA583" s="382">
        <f t="shared" si="1190"/>
        <v>3</v>
      </c>
      <c r="BB583" s="423">
        <v>0</v>
      </c>
      <c r="BC583" s="506">
        <f t="shared" si="1183"/>
        <v>0</v>
      </c>
      <c r="BD583" s="382">
        <f t="shared" si="1184"/>
        <v>2</v>
      </c>
      <c r="BE583" s="453">
        <f t="shared" si="1185"/>
        <v>1</v>
      </c>
      <c r="BF583" s="382">
        <f t="shared" si="1191"/>
        <v>-4</v>
      </c>
      <c r="BG583" s="1882">
        <v>1</v>
      </c>
      <c r="BH583" s="1882">
        <v>1</v>
      </c>
      <c r="BI583" s="1882">
        <v>1</v>
      </c>
      <c r="BJ583" s="1882">
        <v>0</v>
      </c>
      <c r="BK583" s="1882">
        <v>0</v>
      </c>
      <c r="BL583" s="1882">
        <v>1</v>
      </c>
      <c r="BM583" s="1882">
        <v>1</v>
      </c>
      <c r="BN583" s="1882">
        <v>5</v>
      </c>
      <c r="BO583" s="1882">
        <v>1</v>
      </c>
      <c r="BP583" s="1882">
        <v>2</v>
      </c>
      <c r="BQ583" s="1882">
        <v>2</v>
      </c>
      <c r="BR583" s="1882">
        <v>2</v>
      </c>
      <c r="BS583" s="1882">
        <v>2</v>
      </c>
      <c r="BT583" s="13"/>
      <c r="BU583" s="384">
        <f t="shared" si="1192"/>
        <v>2</v>
      </c>
      <c r="BV583" s="385">
        <f t="shared" si="1193"/>
        <v>1</v>
      </c>
      <c r="BW583" s="386">
        <f t="shared" si="1194"/>
        <v>4</v>
      </c>
      <c r="BX583" s="3"/>
      <c r="BY583" s="387">
        <f t="shared" si="1186"/>
        <v>2</v>
      </c>
      <c r="BZ583" s="382">
        <f t="shared" si="1195"/>
        <v>2</v>
      </c>
      <c r="CA583" s="382">
        <f t="shared" si="1196"/>
        <v>4</v>
      </c>
      <c r="CB583" s="382">
        <f t="shared" si="1197"/>
        <v>3</v>
      </c>
      <c r="CC583" s="382">
        <f t="shared" si="1237"/>
        <v>2</v>
      </c>
      <c r="CD583" s="382">
        <f t="shared" si="1238"/>
        <v>1</v>
      </c>
      <c r="CE583" s="382">
        <f t="shared" si="1239"/>
        <v>0</v>
      </c>
      <c r="CF583" s="382">
        <f t="shared" si="1240"/>
        <v>1</v>
      </c>
      <c r="CG583" s="382">
        <f t="shared" si="1241"/>
        <v>2</v>
      </c>
      <c r="CH583" s="382">
        <f t="shared" si="1242"/>
        <v>5</v>
      </c>
      <c r="CI583" s="382">
        <f t="shared" si="1243"/>
        <v>6</v>
      </c>
      <c r="CJ583" s="382">
        <f t="shared" si="1244"/>
        <v>3</v>
      </c>
      <c r="CK583" s="388">
        <f t="shared" si="1245"/>
        <v>4</v>
      </c>
      <c r="CL583" s="3"/>
      <c r="CM583" s="384">
        <f t="shared" si="1187"/>
        <v>0</v>
      </c>
      <c r="CN583" s="385">
        <f t="shared" si="1198"/>
        <v>4</v>
      </c>
      <c r="CO583" s="385">
        <f t="shared" si="1260"/>
        <v>0</v>
      </c>
      <c r="CP583" s="385">
        <f t="shared" si="1280"/>
        <v>0</v>
      </c>
      <c r="CQ583" s="385">
        <f t="shared" si="1281"/>
        <v>0</v>
      </c>
      <c r="CR583" s="385">
        <f t="shared" si="1282"/>
        <v>0</v>
      </c>
      <c r="CS583" s="385">
        <f t="shared" si="1283"/>
        <v>1</v>
      </c>
      <c r="CT583" s="385">
        <f t="shared" si="1284"/>
        <v>1</v>
      </c>
      <c r="CU583" s="385">
        <f t="shared" si="1285"/>
        <v>4</v>
      </c>
      <c r="CV583" s="385">
        <f t="shared" si="1286"/>
        <v>2</v>
      </c>
      <c r="CW583" s="385">
        <f t="shared" si="1287"/>
        <v>2</v>
      </c>
      <c r="CX583" s="386">
        <f t="shared" si="1288"/>
        <v>2</v>
      </c>
      <c r="CY583" s="3"/>
      <c r="CZ583" s="586">
        <v>4</v>
      </c>
      <c r="DA583" s="582">
        <v>7</v>
      </c>
      <c r="DB583" s="391">
        <v>0</v>
      </c>
      <c r="DC583" s="576">
        <v>0</v>
      </c>
      <c r="DD583" s="389">
        <v>0</v>
      </c>
      <c r="DE583" s="390">
        <v>9</v>
      </c>
      <c r="DF583" s="390">
        <v>0</v>
      </c>
      <c r="DG583" s="390">
        <v>0</v>
      </c>
      <c r="DH583" s="390">
        <f t="shared" si="1199"/>
        <v>0</v>
      </c>
      <c r="DI583" s="390"/>
      <c r="DJ583" s="390"/>
      <c r="DK583" s="390"/>
      <c r="DL583" s="390"/>
      <c r="DM583" s="390"/>
      <c r="DN583" s="390"/>
      <c r="DO583" s="390"/>
      <c r="DP583" s="391">
        <f t="shared" si="1200"/>
        <v>9</v>
      </c>
      <c r="DQ583" s="376"/>
      <c r="DR583" s="376"/>
      <c r="DS583" s="385">
        <v>2</v>
      </c>
      <c r="DT583" s="385">
        <v>1</v>
      </c>
      <c r="DU583" s="385">
        <v>1289</v>
      </c>
      <c r="DV583" s="385" t="s">
        <v>2620</v>
      </c>
      <c r="DW583" s="385">
        <v>72</v>
      </c>
      <c r="DX583" s="385" t="s">
        <v>2716</v>
      </c>
      <c r="DY583" s="385">
        <v>0</v>
      </c>
      <c r="DZ583" s="14">
        <v>219397</v>
      </c>
      <c r="EA583" s="426"/>
      <c r="EB583" s="398">
        <v>20</v>
      </c>
      <c r="EC583" s="398" t="s">
        <v>1369</v>
      </c>
      <c r="ED583" s="398" t="s">
        <v>1370</v>
      </c>
      <c r="EF583" s="601" t="str">
        <f t="shared" si="1201"/>
        <v>ok</v>
      </c>
      <c r="EG583" s="597">
        <f t="shared" si="1202"/>
        <v>0</v>
      </c>
      <c r="EI583" s="605">
        <f t="shared" si="1206"/>
        <v>6</v>
      </c>
    </row>
    <row r="584" spans="1:139" s="372" customFormat="1" ht="16.149999999999999" hidden="1" customHeight="1">
      <c r="A584" s="573" t="s">
        <v>1221</v>
      </c>
      <c r="B584" s="407" t="s">
        <v>1210</v>
      </c>
      <c r="C584" s="530" t="s">
        <v>1210</v>
      </c>
      <c r="D584" s="393" t="s">
        <v>46</v>
      </c>
      <c r="E584" s="393" t="s">
        <v>1219</v>
      </c>
      <c r="F584" s="393" t="s">
        <v>1239</v>
      </c>
      <c r="G584" s="395">
        <v>92</v>
      </c>
      <c r="H584" s="393" t="s">
        <v>47</v>
      </c>
      <c r="I584" s="393" t="s">
        <v>1216</v>
      </c>
      <c r="J584" s="393" t="s">
        <v>131</v>
      </c>
      <c r="K584" s="393" t="s">
        <v>2146</v>
      </c>
      <c r="L584" s="393" t="s">
        <v>2130</v>
      </c>
      <c r="M584" s="396"/>
      <c r="N584" s="392">
        <v>44559</v>
      </c>
      <c r="O584" s="408">
        <v>3</v>
      </c>
      <c r="P584" s="14">
        <v>183457</v>
      </c>
      <c r="Q584" s="14">
        <v>183457</v>
      </c>
      <c r="R584" s="576">
        <v>0</v>
      </c>
      <c r="S584" s="391">
        <v>40</v>
      </c>
      <c r="T584" s="382">
        <v>0</v>
      </c>
      <c r="U584" s="382">
        <v>6</v>
      </c>
      <c r="V584" s="423">
        <v>0</v>
      </c>
      <c r="W584" s="1882">
        <v>1</v>
      </c>
      <c r="X584" s="382">
        <f t="shared" si="1204"/>
        <v>5</v>
      </c>
      <c r="Y584" s="423">
        <v>0</v>
      </c>
      <c r="Z584" s="1882">
        <v>1</v>
      </c>
      <c r="AA584" s="382">
        <f t="shared" si="1188"/>
        <v>4</v>
      </c>
      <c r="AB584" s="423">
        <v>0</v>
      </c>
      <c r="AC584" s="1882">
        <v>1</v>
      </c>
      <c r="AD584" s="569">
        <v>1.875</v>
      </c>
      <c r="AE584" s="569">
        <v>1.875</v>
      </c>
      <c r="AF584" s="382">
        <f t="shared" si="1262"/>
        <v>1</v>
      </c>
      <c r="AG584" s="382">
        <f t="shared" si="1263"/>
        <v>1.75</v>
      </c>
      <c r="AH584" s="382">
        <f t="shared" si="1264"/>
        <v>4.625</v>
      </c>
      <c r="AI584" s="382">
        <f t="shared" si="1265"/>
        <v>6.5</v>
      </c>
      <c r="AJ584" s="382">
        <f t="shared" si="1266"/>
        <v>14.5</v>
      </c>
      <c r="AK584" s="382">
        <f t="shared" si="1267"/>
        <v>15.5</v>
      </c>
      <c r="AL584" s="382">
        <f t="shared" si="1268"/>
        <v>4.875</v>
      </c>
      <c r="AM584" s="382">
        <f t="shared" si="1269"/>
        <v>7.125</v>
      </c>
      <c r="AN584" s="453">
        <f t="shared" si="1270"/>
        <v>13.125</v>
      </c>
      <c r="AO584" s="457">
        <f t="shared" si="1271"/>
        <v>0</v>
      </c>
      <c r="AP584" s="455">
        <f t="shared" si="1272"/>
        <v>2</v>
      </c>
      <c r="AQ584" s="383">
        <f t="shared" si="1273"/>
        <v>3</v>
      </c>
      <c r="AR584" s="383">
        <f t="shared" si="1274"/>
        <v>4</v>
      </c>
      <c r="AS584" s="383">
        <f t="shared" si="1275"/>
        <v>11</v>
      </c>
      <c r="AT584" s="383">
        <f t="shared" si="1276"/>
        <v>5</v>
      </c>
      <c r="AU584" s="383">
        <f t="shared" si="1277"/>
        <v>1</v>
      </c>
      <c r="AV584" s="383">
        <f t="shared" si="1278"/>
        <v>6</v>
      </c>
      <c r="AW584" s="383">
        <f t="shared" si="1279"/>
        <v>7</v>
      </c>
      <c r="AX584" s="383">
        <f t="shared" si="1189"/>
        <v>6</v>
      </c>
      <c r="AY584" s="383">
        <v>0</v>
      </c>
      <c r="AZ584" s="383">
        <f t="shared" si="1203"/>
        <v>0</v>
      </c>
      <c r="BA584" s="382">
        <f t="shared" si="1190"/>
        <v>3</v>
      </c>
      <c r="BB584" s="423">
        <v>0</v>
      </c>
      <c r="BC584" s="506">
        <f t="shared" ref="BC584:BC647" si="1289">W584</f>
        <v>1</v>
      </c>
      <c r="BD584" s="382">
        <f t="shared" ref="BD584:BD647" si="1290">Z584</f>
        <v>1</v>
      </c>
      <c r="BE584" s="453">
        <f t="shared" ref="BE584:BE647" si="1291">AC584</f>
        <v>1</v>
      </c>
      <c r="BF584" s="382">
        <f t="shared" si="1191"/>
        <v>0</v>
      </c>
      <c r="BG584" s="1882">
        <v>1</v>
      </c>
      <c r="BH584" s="1882">
        <v>1</v>
      </c>
      <c r="BI584" s="1882">
        <v>1</v>
      </c>
      <c r="BJ584" s="1882">
        <v>0</v>
      </c>
      <c r="BK584" s="1882">
        <v>2</v>
      </c>
      <c r="BL584" s="1882">
        <v>3</v>
      </c>
      <c r="BM584" s="1882">
        <v>4</v>
      </c>
      <c r="BN584" s="1882">
        <v>12</v>
      </c>
      <c r="BO584" s="1882">
        <v>4</v>
      </c>
      <c r="BP584" s="1882">
        <v>1</v>
      </c>
      <c r="BQ584" s="1882">
        <v>7</v>
      </c>
      <c r="BR584" s="1882">
        <v>7</v>
      </c>
      <c r="BS584" s="1882">
        <v>7</v>
      </c>
      <c r="BT584" s="16"/>
      <c r="BU584" s="387">
        <f t="shared" si="1192"/>
        <v>6</v>
      </c>
      <c r="BV584" s="382">
        <f t="shared" si="1193"/>
        <v>5</v>
      </c>
      <c r="BW584" s="388">
        <f t="shared" si="1194"/>
        <v>4</v>
      </c>
      <c r="BX584" s="3"/>
      <c r="BY584" s="387">
        <f t="shared" ref="BY584:BY647" si="1292">U584</f>
        <v>6</v>
      </c>
      <c r="BZ584" s="382">
        <f t="shared" si="1195"/>
        <v>5</v>
      </c>
      <c r="CA584" s="382">
        <f t="shared" si="1196"/>
        <v>4</v>
      </c>
      <c r="CB584" s="382">
        <f t="shared" si="1197"/>
        <v>3</v>
      </c>
      <c r="CC584" s="382">
        <f t="shared" si="1237"/>
        <v>2</v>
      </c>
      <c r="CD584" s="382">
        <f t="shared" si="1238"/>
        <v>1</v>
      </c>
      <c r="CE584" s="382">
        <f t="shared" si="1239"/>
        <v>2</v>
      </c>
      <c r="CF584" s="382">
        <f t="shared" si="1240"/>
        <v>5</v>
      </c>
      <c r="CG584" s="382">
        <f t="shared" si="1241"/>
        <v>7</v>
      </c>
      <c r="CH584" s="382">
        <f t="shared" si="1242"/>
        <v>15</v>
      </c>
      <c r="CI584" s="382">
        <f t="shared" si="1243"/>
        <v>16</v>
      </c>
      <c r="CJ584" s="382">
        <f t="shared" si="1244"/>
        <v>5</v>
      </c>
      <c r="CK584" s="388">
        <f t="shared" si="1245"/>
        <v>7</v>
      </c>
      <c r="CL584" s="3"/>
      <c r="CM584" s="384">
        <f t="shared" ref="CM584:CM647" si="1293">V584</f>
        <v>0</v>
      </c>
      <c r="CN584" s="385">
        <f t="shared" si="1198"/>
        <v>0</v>
      </c>
      <c r="CO584" s="385">
        <f t="shared" si="1260"/>
        <v>0</v>
      </c>
      <c r="CP584" s="385">
        <f t="shared" si="1280"/>
        <v>0</v>
      </c>
      <c r="CQ584" s="385">
        <f t="shared" si="1281"/>
        <v>0</v>
      </c>
      <c r="CR584" s="385">
        <f t="shared" si="1282"/>
        <v>2</v>
      </c>
      <c r="CS584" s="385">
        <f t="shared" si="1283"/>
        <v>3</v>
      </c>
      <c r="CT584" s="385">
        <f t="shared" si="1284"/>
        <v>4</v>
      </c>
      <c r="CU584" s="385">
        <f t="shared" si="1285"/>
        <v>11</v>
      </c>
      <c r="CV584" s="385">
        <f t="shared" si="1286"/>
        <v>5</v>
      </c>
      <c r="CW584" s="385">
        <f t="shared" si="1287"/>
        <v>1</v>
      </c>
      <c r="CX584" s="386">
        <f t="shared" si="1288"/>
        <v>6</v>
      </c>
      <c r="CY584" s="3"/>
      <c r="CZ584" s="586">
        <v>0</v>
      </c>
      <c r="DA584" s="582">
        <v>4</v>
      </c>
      <c r="DB584" s="391">
        <v>9</v>
      </c>
      <c r="DC584" s="576">
        <v>0</v>
      </c>
      <c r="DD584" s="389">
        <v>0</v>
      </c>
      <c r="DE584" s="390">
        <v>0</v>
      </c>
      <c r="DF584" s="390">
        <v>40</v>
      </c>
      <c r="DG584" s="390">
        <v>0</v>
      </c>
      <c r="DH584" s="390">
        <f t="shared" si="1199"/>
        <v>0</v>
      </c>
      <c r="DI584" s="390"/>
      <c r="DJ584" s="390"/>
      <c r="DK584" s="390"/>
      <c r="DL584" s="390"/>
      <c r="DM584" s="390"/>
      <c r="DN584" s="390"/>
      <c r="DO584" s="390"/>
      <c r="DP584" s="391">
        <f t="shared" si="1200"/>
        <v>40</v>
      </c>
      <c r="DQ584" s="376"/>
      <c r="DR584" s="376"/>
      <c r="DS584" s="385">
        <v>2</v>
      </c>
      <c r="DT584" s="385">
        <v>1</v>
      </c>
      <c r="DU584" s="385">
        <v>1119</v>
      </c>
      <c r="DV584" s="385" t="s">
        <v>2620</v>
      </c>
      <c r="DW584" s="385">
        <v>73</v>
      </c>
      <c r="DX584" s="385" t="s">
        <v>2717</v>
      </c>
      <c r="DY584" s="385">
        <v>0</v>
      </c>
      <c r="DZ584" s="14">
        <v>183457</v>
      </c>
      <c r="EA584" s="426"/>
      <c r="EB584" s="398">
        <v>20</v>
      </c>
      <c r="EC584" s="398" t="s">
        <v>1371</v>
      </c>
      <c r="ED584" s="398" t="s">
        <v>1370</v>
      </c>
      <c r="EF584" s="601">
        <f t="shared" si="1201"/>
        <v>180</v>
      </c>
      <c r="EG584" s="597">
        <f t="shared" si="1202"/>
        <v>1</v>
      </c>
      <c r="EI584" s="605">
        <f t="shared" si="1206"/>
        <v>6</v>
      </c>
    </row>
    <row r="585" spans="1:139" s="372" customFormat="1" ht="16.149999999999999" hidden="1" customHeight="1">
      <c r="A585" s="573" t="s">
        <v>45</v>
      </c>
      <c r="B585" s="407" t="s">
        <v>1032</v>
      </c>
      <c r="C585" s="530" t="s">
        <v>1032</v>
      </c>
      <c r="D585" s="393" t="s">
        <v>46</v>
      </c>
      <c r="E585" s="393" t="s">
        <v>1031</v>
      </c>
      <c r="F585" s="393" t="s">
        <v>1033</v>
      </c>
      <c r="G585" s="395">
        <v>96</v>
      </c>
      <c r="H585" s="393" t="s">
        <v>53</v>
      </c>
      <c r="I585" s="393" t="s">
        <v>947</v>
      </c>
      <c r="J585" s="393" t="s">
        <v>131</v>
      </c>
      <c r="K585" s="393" t="s">
        <v>2147</v>
      </c>
      <c r="L585" s="393" t="s">
        <v>2130</v>
      </c>
      <c r="M585" s="396"/>
      <c r="N585" s="392">
        <v>44236</v>
      </c>
      <c r="O585" s="408">
        <v>3</v>
      </c>
      <c r="P585" s="14">
        <v>178933</v>
      </c>
      <c r="Q585" s="14">
        <v>178933</v>
      </c>
      <c r="R585" s="576">
        <v>181</v>
      </c>
      <c r="S585" s="391">
        <v>36</v>
      </c>
      <c r="T585" s="382">
        <v>9</v>
      </c>
      <c r="U585" s="382">
        <v>58</v>
      </c>
      <c r="V585" s="423">
        <v>0</v>
      </c>
      <c r="W585" s="1882">
        <v>6</v>
      </c>
      <c r="X585" s="382">
        <f t="shared" si="1204"/>
        <v>52</v>
      </c>
      <c r="Y585" s="423">
        <v>0</v>
      </c>
      <c r="Z585" s="1882">
        <v>8</v>
      </c>
      <c r="AA585" s="382">
        <f t="shared" ref="AA585:AA648" si="1294">X585+Y585-Z585</f>
        <v>44</v>
      </c>
      <c r="AB585" s="423">
        <v>0</v>
      </c>
      <c r="AC585" s="1882">
        <v>10</v>
      </c>
      <c r="AD585" s="569">
        <v>1.875</v>
      </c>
      <c r="AE585" s="569">
        <v>1.875</v>
      </c>
      <c r="AF585" s="382">
        <f t="shared" si="1262"/>
        <v>14</v>
      </c>
      <c r="AG585" s="382">
        <f t="shared" si="1263"/>
        <v>9.625</v>
      </c>
      <c r="AH585" s="382">
        <f t="shared" si="1264"/>
        <v>22.375</v>
      </c>
      <c r="AI585" s="382">
        <f t="shared" si="1265"/>
        <v>26.125</v>
      </c>
      <c r="AJ585" s="382">
        <f t="shared" si="1266"/>
        <v>28.125</v>
      </c>
      <c r="AK585" s="382">
        <f t="shared" si="1267"/>
        <v>30.75</v>
      </c>
      <c r="AL585" s="382">
        <f t="shared" si="1268"/>
        <v>25</v>
      </c>
      <c r="AM585" s="382">
        <f t="shared" si="1269"/>
        <v>21.125</v>
      </c>
      <c r="AN585" s="453">
        <f t="shared" si="1270"/>
        <v>29</v>
      </c>
      <c r="AO585" s="457">
        <f t="shared" si="1271"/>
        <v>0</v>
      </c>
      <c r="AP585" s="455">
        <f t="shared" si="1272"/>
        <v>10</v>
      </c>
      <c r="AQ585" s="383">
        <f t="shared" si="1273"/>
        <v>12</v>
      </c>
      <c r="AR585" s="383">
        <f t="shared" si="1274"/>
        <v>15</v>
      </c>
      <c r="AS585" s="383">
        <f t="shared" si="1275"/>
        <v>15</v>
      </c>
      <c r="AT585" s="383">
        <f t="shared" si="1276"/>
        <v>18</v>
      </c>
      <c r="AU585" s="383">
        <f t="shared" si="1277"/>
        <v>9</v>
      </c>
      <c r="AV585" s="383">
        <f t="shared" si="1278"/>
        <v>14</v>
      </c>
      <c r="AW585" s="383">
        <f t="shared" si="1279"/>
        <v>16</v>
      </c>
      <c r="AX585" s="383">
        <f t="shared" ref="AX585:AX648" si="1295">U585+V585+Y585+AB585+BB585</f>
        <v>58</v>
      </c>
      <c r="AY585" s="383">
        <v>0</v>
      </c>
      <c r="AZ585" s="383">
        <f t="shared" si="1203"/>
        <v>0</v>
      </c>
      <c r="BA585" s="382">
        <f t="shared" ref="BA585:BA648" si="1296">AA585+AB585-AC585</f>
        <v>34</v>
      </c>
      <c r="BB585" s="423">
        <v>0</v>
      </c>
      <c r="BC585" s="506">
        <f t="shared" si="1289"/>
        <v>6</v>
      </c>
      <c r="BD585" s="382">
        <f t="shared" si="1290"/>
        <v>8</v>
      </c>
      <c r="BE585" s="453">
        <f t="shared" si="1291"/>
        <v>10</v>
      </c>
      <c r="BF585" s="382">
        <f t="shared" ref="BF585:BF648" si="1297">U585-W585-Z585-AC585-BG585-BH585-BI585</f>
        <v>0</v>
      </c>
      <c r="BG585" s="1882">
        <v>10</v>
      </c>
      <c r="BH585" s="1882">
        <v>10</v>
      </c>
      <c r="BI585" s="1882">
        <v>14</v>
      </c>
      <c r="BJ585" s="1882">
        <v>0</v>
      </c>
      <c r="BK585" s="1882">
        <v>11</v>
      </c>
      <c r="BL585" s="1882">
        <v>13</v>
      </c>
      <c r="BM585" s="1882">
        <v>15</v>
      </c>
      <c r="BN585" s="1882">
        <v>15</v>
      </c>
      <c r="BO585" s="1882">
        <v>18</v>
      </c>
      <c r="BP585" s="1882">
        <v>8</v>
      </c>
      <c r="BQ585" s="1882">
        <v>15</v>
      </c>
      <c r="BR585" s="1882">
        <v>16</v>
      </c>
      <c r="BS585" s="1882">
        <v>17</v>
      </c>
      <c r="BT585" s="13"/>
      <c r="BU585" s="384">
        <f t="shared" ref="BU585:BU648" si="1298">IFERROR(IF(BY585&lt;=W585,BY585/W585,IF(BY585&lt;W585+Z585,1+(BY585-W585)/Z585,IF(BY585&lt;=W585+Z585+AC585,2+(BY585-W585-Z585)/AC585,BY585*3/(W585+Z585+AC585)))),0)</f>
        <v>7.25</v>
      </c>
      <c r="BV585" s="385">
        <f t="shared" ref="BV585:BV648" si="1299">IFERROR(IF(BZ585&lt;=Z585,BZ585/Z585,IF(BZ585&lt;Z585+AC585,1+(BZ585-Z585)/AC585,IF(BZ585&lt;=Z585+AC585+BG585,2+(BZ585-Z585-AC585)/BG585,BZ585*3/(Z585+AC585+BG585)))),0)</f>
        <v>5.5714285714285712</v>
      </c>
      <c r="BW585" s="386">
        <f t="shared" ref="BW585:BW648" si="1300">IFERROR(IF(CA585&lt;=AC585,CA585/AC585,IF(CA585&lt;AC585+BG585,1+(CA585-AC585)/BG585,IF(CA585&lt;=AC585+BG585+BH585,2+(CA585-AC585-BG585)/BH585,CA585*3/(AC585+BG585+BH585)))),0)</f>
        <v>4.4000000000000004</v>
      </c>
      <c r="BX585" s="3"/>
      <c r="BY585" s="387">
        <f t="shared" si="1292"/>
        <v>58</v>
      </c>
      <c r="BZ585" s="382">
        <f t="shared" ref="BZ585:BZ648" si="1301">BY585+CM585-W585</f>
        <v>52</v>
      </c>
      <c r="CA585" s="382">
        <f t="shared" ref="CA585:CA648" si="1302">BZ585+CN585-Z585</f>
        <v>44</v>
      </c>
      <c r="CB585" s="382">
        <f t="shared" ref="CB585:CB648" si="1303">CA585+CO585-AC585</f>
        <v>34</v>
      </c>
      <c r="CC585" s="382">
        <f t="shared" si="1237"/>
        <v>24</v>
      </c>
      <c r="CD585" s="382">
        <f t="shared" si="1238"/>
        <v>14</v>
      </c>
      <c r="CE585" s="382">
        <f t="shared" si="1239"/>
        <v>10</v>
      </c>
      <c r="CF585" s="382">
        <f t="shared" si="1240"/>
        <v>22</v>
      </c>
      <c r="CG585" s="382">
        <f t="shared" si="1241"/>
        <v>26</v>
      </c>
      <c r="CH585" s="382">
        <f t="shared" si="1242"/>
        <v>28</v>
      </c>
      <c r="CI585" s="382">
        <f t="shared" si="1243"/>
        <v>31</v>
      </c>
      <c r="CJ585" s="382">
        <f t="shared" si="1244"/>
        <v>25</v>
      </c>
      <c r="CK585" s="388">
        <f t="shared" si="1245"/>
        <v>21</v>
      </c>
      <c r="CL585" s="3"/>
      <c r="CM585" s="384">
        <f t="shared" si="1293"/>
        <v>0</v>
      </c>
      <c r="CN585" s="385">
        <f t="shared" ref="CN585:CN648" si="1304">Y585</f>
        <v>0</v>
      </c>
      <c r="CO585" s="385">
        <f t="shared" si="1260"/>
        <v>0</v>
      </c>
      <c r="CP585" s="385">
        <f t="shared" si="1280"/>
        <v>0</v>
      </c>
      <c r="CQ585" s="385">
        <f t="shared" si="1281"/>
        <v>0</v>
      </c>
      <c r="CR585" s="385">
        <f t="shared" si="1282"/>
        <v>10</v>
      </c>
      <c r="CS585" s="385">
        <f t="shared" si="1283"/>
        <v>12</v>
      </c>
      <c r="CT585" s="385">
        <f t="shared" si="1284"/>
        <v>15</v>
      </c>
      <c r="CU585" s="385">
        <f t="shared" si="1285"/>
        <v>15</v>
      </c>
      <c r="CV585" s="385">
        <f t="shared" si="1286"/>
        <v>18</v>
      </c>
      <c r="CW585" s="385">
        <f t="shared" si="1287"/>
        <v>9</v>
      </c>
      <c r="CX585" s="386">
        <f t="shared" si="1288"/>
        <v>14</v>
      </c>
      <c r="CY585" s="3"/>
      <c r="CZ585" s="586">
        <v>112</v>
      </c>
      <c r="DA585" s="582">
        <v>129</v>
      </c>
      <c r="DB585" s="391">
        <v>199</v>
      </c>
      <c r="DC585" s="576">
        <v>181</v>
      </c>
      <c r="DD585" s="389">
        <v>0</v>
      </c>
      <c r="DE585" s="390">
        <v>7</v>
      </c>
      <c r="DF585" s="390">
        <v>10</v>
      </c>
      <c r="DG585" s="390">
        <v>10</v>
      </c>
      <c r="DH585" s="390">
        <f t="shared" ref="DH585:DH648" si="1305">T585</f>
        <v>9</v>
      </c>
      <c r="DI585" s="390"/>
      <c r="DJ585" s="390"/>
      <c r="DK585" s="390"/>
      <c r="DL585" s="390"/>
      <c r="DM585" s="390"/>
      <c r="DN585" s="390"/>
      <c r="DO585" s="390"/>
      <c r="DP585" s="391">
        <f t="shared" ref="DP585:DP648" si="1306">SUM(DD585:DO585)</f>
        <v>36</v>
      </c>
      <c r="DQ585" s="376"/>
      <c r="DR585" s="376"/>
      <c r="DS585" s="385">
        <v>2</v>
      </c>
      <c r="DT585" s="385">
        <v>1</v>
      </c>
      <c r="DU585" s="385">
        <v>1118</v>
      </c>
      <c r="DV585" s="385" t="s">
        <v>2620</v>
      </c>
      <c r="DW585" s="385">
        <v>73</v>
      </c>
      <c r="DX585" s="385" t="s">
        <v>2717</v>
      </c>
      <c r="DY585" s="385">
        <v>0</v>
      </c>
      <c r="DZ585" s="14">
        <v>178933</v>
      </c>
      <c r="EA585" s="426"/>
      <c r="EB585" s="398">
        <v>19</v>
      </c>
      <c r="EC585" s="398" t="s">
        <v>1371</v>
      </c>
      <c r="ED585" s="398" t="s">
        <v>1370</v>
      </c>
      <c r="EF585" s="601">
        <f t="shared" ref="EF585:EF648" si="1307">IFERROR((U585/BC585)*30,"ok")</f>
        <v>290</v>
      </c>
      <c r="EG585" s="597">
        <f t="shared" si="1202"/>
        <v>6</v>
      </c>
      <c r="EI585" s="605">
        <f t="shared" si="1206"/>
        <v>67</v>
      </c>
    </row>
    <row r="586" spans="1:139" s="372" customFormat="1" ht="16.149999999999999" hidden="1" customHeight="1">
      <c r="A586" s="573" t="s">
        <v>1246</v>
      </c>
      <c r="B586" s="407" t="s">
        <v>1034</v>
      </c>
      <c r="C586" s="530" t="s">
        <v>1034</v>
      </c>
      <c r="D586" s="393" t="s">
        <v>51</v>
      </c>
      <c r="E586" s="393" t="s">
        <v>1035</v>
      </c>
      <c r="F586" s="393" t="s">
        <v>1475</v>
      </c>
      <c r="G586" s="395">
        <v>98</v>
      </c>
      <c r="H586" s="393" t="s">
        <v>47</v>
      </c>
      <c r="I586" s="393" t="s">
        <v>947</v>
      </c>
      <c r="J586" s="393" t="s">
        <v>131</v>
      </c>
      <c r="K586" s="393" t="s">
        <v>2147</v>
      </c>
      <c r="L586" s="393" t="s">
        <v>2130</v>
      </c>
      <c r="M586" s="396"/>
      <c r="N586" s="392">
        <v>43116</v>
      </c>
      <c r="O586" s="408">
        <v>3</v>
      </c>
      <c r="P586" s="14">
        <v>276716</v>
      </c>
      <c r="Q586" s="14">
        <v>276716</v>
      </c>
      <c r="R586" s="576">
        <v>19</v>
      </c>
      <c r="S586" s="391">
        <v>12</v>
      </c>
      <c r="T586" s="382">
        <v>5</v>
      </c>
      <c r="U586" s="382">
        <v>0</v>
      </c>
      <c r="V586" s="423">
        <v>4</v>
      </c>
      <c r="W586" s="1882">
        <v>2</v>
      </c>
      <c r="X586" s="382">
        <f t="shared" si="1204"/>
        <v>2</v>
      </c>
      <c r="Y586" s="423">
        <v>0</v>
      </c>
      <c r="Z586" s="1882">
        <v>2</v>
      </c>
      <c r="AA586" s="382">
        <f t="shared" si="1294"/>
        <v>0</v>
      </c>
      <c r="AB586" s="423">
        <v>6</v>
      </c>
      <c r="AC586" s="1882">
        <v>2</v>
      </c>
      <c r="AD586" s="569">
        <v>1.875</v>
      </c>
      <c r="AE586" s="569">
        <v>1.875</v>
      </c>
      <c r="AF586" s="382">
        <f t="shared" si="1262"/>
        <v>3.625</v>
      </c>
      <c r="AG586" s="382">
        <f t="shared" si="1263"/>
        <v>4.75</v>
      </c>
      <c r="AH586" s="382">
        <f t="shared" si="1264"/>
        <v>6.375</v>
      </c>
      <c r="AI586" s="382">
        <f t="shared" si="1265"/>
        <v>10.25</v>
      </c>
      <c r="AJ586" s="382">
        <f t="shared" si="1266"/>
        <v>7.75</v>
      </c>
      <c r="AK586" s="382">
        <f t="shared" si="1267"/>
        <v>8.125</v>
      </c>
      <c r="AL586" s="382">
        <f t="shared" si="1268"/>
        <v>10.5</v>
      </c>
      <c r="AM586" s="382">
        <f t="shared" si="1269"/>
        <v>7.5</v>
      </c>
      <c r="AN586" s="453">
        <f t="shared" si="1270"/>
        <v>7.5</v>
      </c>
      <c r="AO586" s="457">
        <f t="shared" si="1271"/>
        <v>0</v>
      </c>
      <c r="AP586" s="455">
        <f t="shared" si="1272"/>
        <v>2</v>
      </c>
      <c r="AQ586" s="383">
        <f t="shared" si="1273"/>
        <v>4</v>
      </c>
      <c r="AR586" s="383">
        <f t="shared" si="1274"/>
        <v>6</v>
      </c>
      <c r="AS586" s="383">
        <f t="shared" si="1275"/>
        <v>3</v>
      </c>
      <c r="AT586" s="383">
        <f t="shared" si="1276"/>
        <v>6</v>
      </c>
      <c r="AU586" s="383">
        <f t="shared" si="1277"/>
        <v>5</v>
      </c>
      <c r="AV586" s="383">
        <f t="shared" si="1278"/>
        <v>4</v>
      </c>
      <c r="AW586" s="383">
        <f t="shared" si="1279"/>
        <v>4</v>
      </c>
      <c r="AX586" s="383">
        <f t="shared" si="1295"/>
        <v>14</v>
      </c>
      <c r="AY586" s="383">
        <v>0</v>
      </c>
      <c r="AZ586" s="383">
        <f t="shared" si="1203"/>
        <v>0</v>
      </c>
      <c r="BA586" s="382">
        <f t="shared" si="1296"/>
        <v>4</v>
      </c>
      <c r="BB586" s="423">
        <v>4</v>
      </c>
      <c r="BC586" s="506">
        <f t="shared" si="1289"/>
        <v>2</v>
      </c>
      <c r="BD586" s="382">
        <f t="shared" si="1290"/>
        <v>2</v>
      </c>
      <c r="BE586" s="453">
        <f t="shared" si="1291"/>
        <v>2</v>
      </c>
      <c r="BF586" s="382">
        <f t="shared" si="1297"/>
        <v>-11</v>
      </c>
      <c r="BG586" s="1882">
        <v>2</v>
      </c>
      <c r="BH586" s="1882">
        <v>2</v>
      </c>
      <c r="BI586" s="1882">
        <v>1</v>
      </c>
      <c r="BJ586" s="1882">
        <v>3</v>
      </c>
      <c r="BK586" s="1882">
        <v>2</v>
      </c>
      <c r="BL586" s="1882">
        <v>5</v>
      </c>
      <c r="BM586" s="1882">
        <v>6</v>
      </c>
      <c r="BN586" s="1882">
        <v>2</v>
      </c>
      <c r="BO586" s="1882">
        <v>7</v>
      </c>
      <c r="BP586" s="1882">
        <v>4</v>
      </c>
      <c r="BQ586" s="1882">
        <v>4</v>
      </c>
      <c r="BR586" s="1882">
        <v>4</v>
      </c>
      <c r="BS586" s="1882">
        <v>4</v>
      </c>
      <c r="BT586" s="13"/>
      <c r="BU586" s="384">
        <f t="shared" si="1298"/>
        <v>0</v>
      </c>
      <c r="BV586" s="385">
        <f t="shared" si="1299"/>
        <v>1</v>
      </c>
      <c r="BW586" s="386">
        <f t="shared" si="1300"/>
        <v>0</v>
      </c>
      <c r="BX586" s="3"/>
      <c r="BY586" s="387">
        <f t="shared" si="1292"/>
        <v>0</v>
      </c>
      <c r="BZ586" s="382">
        <f t="shared" si="1301"/>
        <v>2</v>
      </c>
      <c r="CA586" s="382">
        <f t="shared" si="1302"/>
        <v>0</v>
      </c>
      <c r="CB586" s="382">
        <f t="shared" si="1303"/>
        <v>4</v>
      </c>
      <c r="CC586" s="382">
        <f t="shared" si="1237"/>
        <v>6</v>
      </c>
      <c r="CD586" s="382">
        <f t="shared" si="1238"/>
        <v>4</v>
      </c>
      <c r="CE586" s="382">
        <f t="shared" si="1239"/>
        <v>5</v>
      </c>
      <c r="CF586" s="382">
        <f t="shared" si="1240"/>
        <v>6</v>
      </c>
      <c r="CG586" s="382">
        <f t="shared" si="1241"/>
        <v>10</v>
      </c>
      <c r="CH586" s="382">
        <f t="shared" si="1242"/>
        <v>8</v>
      </c>
      <c r="CI586" s="382">
        <f t="shared" si="1243"/>
        <v>8</v>
      </c>
      <c r="CJ586" s="382">
        <f t="shared" si="1244"/>
        <v>11</v>
      </c>
      <c r="CK586" s="388">
        <f t="shared" si="1245"/>
        <v>8</v>
      </c>
      <c r="CL586" s="3"/>
      <c r="CM586" s="384">
        <f t="shared" si="1293"/>
        <v>4</v>
      </c>
      <c r="CN586" s="385">
        <f t="shared" si="1304"/>
        <v>0</v>
      </c>
      <c r="CO586" s="385">
        <f t="shared" si="1260"/>
        <v>6</v>
      </c>
      <c r="CP586" s="385">
        <f t="shared" si="1280"/>
        <v>4</v>
      </c>
      <c r="CQ586" s="385">
        <f t="shared" si="1281"/>
        <v>0</v>
      </c>
      <c r="CR586" s="385">
        <f t="shared" si="1282"/>
        <v>2</v>
      </c>
      <c r="CS586" s="385">
        <f t="shared" si="1283"/>
        <v>4</v>
      </c>
      <c r="CT586" s="385">
        <f t="shared" si="1284"/>
        <v>6</v>
      </c>
      <c r="CU586" s="385">
        <f t="shared" si="1285"/>
        <v>3</v>
      </c>
      <c r="CV586" s="385">
        <f t="shared" si="1286"/>
        <v>6</v>
      </c>
      <c r="CW586" s="385">
        <f t="shared" si="1287"/>
        <v>5</v>
      </c>
      <c r="CX586" s="386">
        <f t="shared" si="1288"/>
        <v>4</v>
      </c>
      <c r="CY586" s="3"/>
      <c r="CZ586" s="586">
        <v>60</v>
      </c>
      <c r="DA586" s="582">
        <v>51</v>
      </c>
      <c r="DB586" s="391">
        <v>46</v>
      </c>
      <c r="DC586" s="576">
        <v>19</v>
      </c>
      <c r="DD586" s="389">
        <v>0</v>
      </c>
      <c r="DE586" s="390">
        <v>0</v>
      </c>
      <c r="DF586" s="390">
        <v>4</v>
      </c>
      <c r="DG586" s="390">
        <v>3</v>
      </c>
      <c r="DH586" s="390">
        <f t="shared" si="1305"/>
        <v>5</v>
      </c>
      <c r="DI586" s="390"/>
      <c r="DJ586" s="390"/>
      <c r="DK586" s="390"/>
      <c r="DL586" s="390"/>
      <c r="DM586" s="390"/>
      <c r="DN586" s="390"/>
      <c r="DO586" s="390"/>
      <c r="DP586" s="391">
        <f t="shared" si="1306"/>
        <v>12</v>
      </c>
      <c r="DQ586" s="376"/>
      <c r="DR586" s="376"/>
      <c r="DS586" s="385">
        <v>3</v>
      </c>
      <c r="DT586" s="385">
        <v>1</v>
      </c>
      <c r="DU586" s="385">
        <v>1036</v>
      </c>
      <c r="DV586" s="385" t="s">
        <v>2620</v>
      </c>
      <c r="DW586" s="385">
        <v>73</v>
      </c>
      <c r="DX586" s="385" t="s">
        <v>2717</v>
      </c>
      <c r="DY586" s="385">
        <v>0</v>
      </c>
      <c r="DZ586" s="14">
        <v>276716</v>
      </c>
      <c r="EA586" s="426"/>
      <c r="EB586" s="398">
        <v>21</v>
      </c>
      <c r="EC586" s="398" t="s">
        <v>1369</v>
      </c>
      <c r="ED586" s="398" t="s">
        <v>1370</v>
      </c>
      <c r="EF586" s="601">
        <f t="shared" si="1307"/>
        <v>0</v>
      </c>
      <c r="EG586" s="597">
        <f t="shared" ref="EG586:EG649" si="1308">BC586</f>
        <v>2</v>
      </c>
      <c r="EI586" s="605">
        <f t="shared" si="1206"/>
        <v>19</v>
      </c>
    </row>
    <row r="587" spans="1:139" s="372" customFormat="1" ht="16.149999999999999" hidden="1" customHeight="1">
      <c r="A587" s="573" t="s">
        <v>1450</v>
      </c>
      <c r="B587" s="407" t="s">
        <v>1038</v>
      </c>
      <c r="C587" s="530" t="s">
        <v>1038</v>
      </c>
      <c r="D587" s="393" t="s">
        <v>51</v>
      </c>
      <c r="E587" s="393" t="s">
        <v>1381</v>
      </c>
      <c r="F587" s="393" t="s">
        <v>1039</v>
      </c>
      <c r="G587" s="395">
        <v>99</v>
      </c>
      <c r="H587" s="393" t="s">
        <v>53</v>
      </c>
      <c r="I587" s="393" t="s">
        <v>947</v>
      </c>
      <c r="J587" s="393" t="s">
        <v>131</v>
      </c>
      <c r="K587" s="393" t="s">
        <v>2146</v>
      </c>
      <c r="L587" s="393" t="s">
        <v>2130</v>
      </c>
      <c r="M587" s="396"/>
      <c r="N587" s="392">
        <v>44236</v>
      </c>
      <c r="O587" s="408">
        <v>3</v>
      </c>
      <c r="P587" s="14">
        <v>163951</v>
      </c>
      <c r="Q587" s="14">
        <v>163951</v>
      </c>
      <c r="R587" s="576">
        <v>0</v>
      </c>
      <c r="S587" s="391">
        <v>4</v>
      </c>
      <c r="T587" s="382">
        <v>0</v>
      </c>
      <c r="U587" s="382">
        <v>12</v>
      </c>
      <c r="V587" s="423">
        <v>0</v>
      </c>
      <c r="W587" s="1882">
        <v>2</v>
      </c>
      <c r="X587" s="382">
        <f t="shared" si="1204"/>
        <v>10</v>
      </c>
      <c r="Y587" s="423">
        <v>0</v>
      </c>
      <c r="Z587" s="1882">
        <v>2</v>
      </c>
      <c r="AA587" s="382">
        <f t="shared" si="1294"/>
        <v>8</v>
      </c>
      <c r="AB587" s="423">
        <v>0</v>
      </c>
      <c r="AC587" s="1882">
        <v>0</v>
      </c>
      <c r="AD587" s="569">
        <v>1.875</v>
      </c>
      <c r="AE587" s="569">
        <v>1.875</v>
      </c>
      <c r="AF587" s="382">
        <f t="shared" si="1262"/>
        <v>8</v>
      </c>
      <c r="AG587" s="382">
        <f t="shared" si="1263"/>
        <v>0</v>
      </c>
      <c r="AH587" s="382">
        <f t="shared" si="1264"/>
        <v>0</v>
      </c>
      <c r="AI587" s="382">
        <f t="shared" si="1265"/>
        <v>0</v>
      </c>
      <c r="AJ587" s="382">
        <f t="shared" si="1266"/>
        <v>7</v>
      </c>
      <c r="AK587" s="382">
        <f t="shared" si="1267"/>
        <v>8</v>
      </c>
      <c r="AL587" s="382">
        <f t="shared" si="1268"/>
        <v>3.5</v>
      </c>
      <c r="AM587" s="382">
        <f t="shared" si="1269"/>
        <v>7.5</v>
      </c>
      <c r="AN587" s="453">
        <f t="shared" si="1270"/>
        <v>7.5</v>
      </c>
      <c r="AO587" s="457">
        <f t="shared" si="1271"/>
        <v>0</v>
      </c>
      <c r="AP587" s="455">
        <f t="shared" si="1272"/>
        <v>0</v>
      </c>
      <c r="AQ587" s="383">
        <f t="shared" si="1273"/>
        <v>0</v>
      </c>
      <c r="AR587" s="383">
        <f t="shared" si="1274"/>
        <v>0</v>
      </c>
      <c r="AS587" s="383">
        <f t="shared" si="1275"/>
        <v>7</v>
      </c>
      <c r="AT587" s="383">
        <f t="shared" si="1276"/>
        <v>1</v>
      </c>
      <c r="AU587" s="383">
        <f t="shared" si="1277"/>
        <v>4</v>
      </c>
      <c r="AV587" s="383">
        <f t="shared" si="1278"/>
        <v>4</v>
      </c>
      <c r="AW587" s="383">
        <f t="shared" si="1279"/>
        <v>4</v>
      </c>
      <c r="AX587" s="383">
        <f t="shared" si="1295"/>
        <v>12</v>
      </c>
      <c r="AY587" s="383">
        <v>0</v>
      </c>
      <c r="AZ587" s="383">
        <f t="shared" si="1203"/>
        <v>0</v>
      </c>
      <c r="BA587" s="382">
        <f t="shared" si="1296"/>
        <v>8</v>
      </c>
      <c r="BB587" s="423">
        <v>0</v>
      </c>
      <c r="BC587" s="506">
        <f t="shared" si="1289"/>
        <v>2</v>
      </c>
      <c r="BD587" s="382">
        <f t="shared" si="1290"/>
        <v>2</v>
      </c>
      <c r="BE587" s="453">
        <f t="shared" si="1291"/>
        <v>0</v>
      </c>
      <c r="BF587" s="382">
        <f t="shared" si="1297"/>
        <v>0</v>
      </c>
      <c r="BG587" s="1882">
        <v>0</v>
      </c>
      <c r="BH587" s="1882">
        <v>0</v>
      </c>
      <c r="BI587" s="1882">
        <v>8</v>
      </c>
      <c r="BJ587" s="1882">
        <v>0</v>
      </c>
      <c r="BK587" s="1882">
        <v>0</v>
      </c>
      <c r="BL587" s="1882">
        <v>0</v>
      </c>
      <c r="BM587" s="1882">
        <v>0</v>
      </c>
      <c r="BN587" s="1882">
        <v>8</v>
      </c>
      <c r="BO587" s="1882">
        <v>0</v>
      </c>
      <c r="BP587" s="1882">
        <v>4</v>
      </c>
      <c r="BQ587" s="1882">
        <v>4</v>
      </c>
      <c r="BR587" s="1882">
        <v>4</v>
      </c>
      <c r="BS587" s="1882">
        <v>4</v>
      </c>
      <c r="BT587" s="13"/>
      <c r="BU587" s="384">
        <f t="shared" si="1298"/>
        <v>9</v>
      </c>
      <c r="BV587" s="385">
        <f t="shared" si="1299"/>
        <v>15</v>
      </c>
      <c r="BW587" s="386">
        <f t="shared" si="1300"/>
        <v>0</v>
      </c>
      <c r="BX587" s="3"/>
      <c r="BY587" s="387">
        <f t="shared" si="1292"/>
        <v>12</v>
      </c>
      <c r="BZ587" s="382">
        <f t="shared" si="1301"/>
        <v>10</v>
      </c>
      <c r="CA587" s="382">
        <f t="shared" si="1302"/>
        <v>8</v>
      </c>
      <c r="CB587" s="382">
        <f t="shared" si="1303"/>
        <v>8</v>
      </c>
      <c r="CC587" s="382">
        <f t="shared" si="1237"/>
        <v>8</v>
      </c>
      <c r="CD587" s="382">
        <f t="shared" si="1238"/>
        <v>8</v>
      </c>
      <c r="CE587" s="382">
        <f t="shared" si="1239"/>
        <v>0</v>
      </c>
      <c r="CF587" s="382">
        <f t="shared" si="1240"/>
        <v>0</v>
      </c>
      <c r="CG587" s="382">
        <f t="shared" si="1241"/>
        <v>0</v>
      </c>
      <c r="CH587" s="382">
        <f t="shared" si="1242"/>
        <v>7</v>
      </c>
      <c r="CI587" s="382">
        <f t="shared" si="1243"/>
        <v>8</v>
      </c>
      <c r="CJ587" s="382">
        <f t="shared" si="1244"/>
        <v>4</v>
      </c>
      <c r="CK587" s="388">
        <f t="shared" si="1245"/>
        <v>8</v>
      </c>
      <c r="CL587" s="3"/>
      <c r="CM587" s="384">
        <f t="shared" si="1293"/>
        <v>0</v>
      </c>
      <c r="CN587" s="385">
        <f t="shared" si="1304"/>
        <v>0</v>
      </c>
      <c r="CO587" s="385">
        <f t="shared" si="1260"/>
        <v>0</v>
      </c>
      <c r="CP587" s="385">
        <f t="shared" si="1280"/>
        <v>0</v>
      </c>
      <c r="CQ587" s="385">
        <f t="shared" si="1281"/>
        <v>0</v>
      </c>
      <c r="CR587" s="385">
        <f t="shared" si="1282"/>
        <v>0</v>
      </c>
      <c r="CS587" s="385">
        <f t="shared" si="1283"/>
        <v>0</v>
      </c>
      <c r="CT587" s="385">
        <f t="shared" si="1284"/>
        <v>0</v>
      </c>
      <c r="CU587" s="385">
        <f t="shared" si="1285"/>
        <v>7</v>
      </c>
      <c r="CV587" s="385">
        <f t="shared" si="1286"/>
        <v>1</v>
      </c>
      <c r="CW587" s="385">
        <f t="shared" si="1287"/>
        <v>4</v>
      </c>
      <c r="CX587" s="386">
        <f t="shared" si="1288"/>
        <v>4</v>
      </c>
      <c r="CY587" s="3"/>
      <c r="CZ587" s="586">
        <v>6</v>
      </c>
      <c r="DA587" s="582">
        <v>4</v>
      </c>
      <c r="DB587" s="391">
        <v>56</v>
      </c>
      <c r="DC587" s="576">
        <v>0</v>
      </c>
      <c r="DD587" s="389">
        <v>0</v>
      </c>
      <c r="DE587" s="390">
        <v>0</v>
      </c>
      <c r="DF587" s="390">
        <v>0</v>
      </c>
      <c r="DG587" s="390">
        <v>4</v>
      </c>
      <c r="DH587" s="390">
        <f t="shared" si="1305"/>
        <v>0</v>
      </c>
      <c r="DI587" s="390"/>
      <c r="DJ587" s="390"/>
      <c r="DK587" s="390"/>
      <c r="DL587" s="390"/>
      <c r="DM587" s="390"/>
      <c r="DN587" s="390"/>
      <c r="DO587" s="390"/>
      <c r="DP587" s="391">
        <f t="shared" si="1306"/>
        <v>4</v>
      </c>
      <c r="DQ587" s="376"/>
      <c r="DR587" s="376"/>
      <c r="DS587" s="385">
        <v>2</v>
      </c>
      <c r="DT587" s="385">
        <v>2</v>
      </c>
      <c r="DU587" s="385">
        <v>1522</v>
      </c>
      <c r="DV587" s="385" t="s">
        <v>2620</v>
      </c>
      <c r="DW587" s="385">
        <v>73</v>
      </c>
      <c r="DX587" s="385" t="s">
        <v>2717</v>
      </c>
      <c r="DY587" s="385">
        <v>0</v>
      </c>
      <c r="DZ587" s="14">
        <v>163951</v>
      </c>
      <c r="EA587" s="426"/>
      <c r="EB587" s="398">
        <v>18</v>
      </c>
      <c r="EC587" s="398" t="s">
        <v>1369</v>
      </c>
      <c r="ED587" s="398" t="s">
        <v>1370</v>
      </c>
      <c r="EF587" s="601">
        <f t="shared" si="1307"/>
        <v>180</v>
      </c>
      <c r="EG587" s="597">
        <f t="shared" si="1308"/>
        <v>2</v>
      </c>
      <c r="EI587" s="605">
        <f t="shared" si="1206"/>
        <v>12</v>
      </c>
    </row>
    <row r="588" spans="1:139" s="372" customFormat="1" ht="16.149999999999999" hidden="1" customHeight="1">
      <c r="A588" s="573" t="s">
        <v>45</v>
      </c>
      <c r="B588" s="407" t="s">
        <v>1036</v>
      </c>
      <c r="C588" s="530" t="s">
        <v>1036</v>
      </c>
      <c r="D588" s="393" t="s">
        <v>46</v>
      </c>
      <c r="E588" s="393" t="s">
        <v>1037</v>
      </c>
      <c r="F588" s="393" t="s">
        <v>974</v>
      </c>
      <c r="G588" s="395">
        <v>99</v>
      </c>
      <c r="H588" s="393" t="s">
        <v>53</v>
      </c>
      <c r="I588" s="393" t="s">
        <v>960</v>
      </c>
      <c r="J588" s="393" t="s">
        <v>131</v>
      </c>
      <c r="K588" s="393" t="s">
        <v>2147</v>
      </c>
      <c r="L588" s="393" t="s">
        <v>2130</v>
      </c>
      <c r="M588" s="396"/>
      <c r="N588" s="392">
        <v>43353</v>
      </c>
      <c r="O588" s="408">
        <v>3</v>
      </c>
      <c r="P588" s="14">
        <v>167252</v>
      </c>
      <c r="Q588" s="14">
        <v>167252</v>
      </c>
      <c r="R588" s="576">
        <v>50</v>
      </c>
      <c r="S588" s="391">
        <v>42</v>
      </c>
      <c r="T588" s="382">
        <v>0</v>
      </c>
      <c r="U588" s="382">
        <v>14</v>
      </c>
      <c r="V588" s="423">
        <v>0</v>
      </c>
      <c r="W588" s="1882">
        <v>2</v>
      </c>
      <c r="X588" s="382">
        <f t="shared" si="1204"/>
        <v>12</v>
      </c>
      <c r="Y588" s="423">
        <v>0</v>
      </c>
      <c r="Z588" s="1882">
        <v>2</v>
      </c>
      <c r="AA588" s="382">
        <f t="shared" si="1294"/>
        <v>10</v>
      </c>
      <c r="AB588" s="423">
        <v>0</v>
      </c>
      <c r="AC588" s="1882">
        <v>2</v>
      </c>
      <c r="AD588" s="569">
        <v>1.875</v>
      </c>
      <c r="AE588" s="569">
        <v>1.875</v>
      </c>
      <c r="AF588" s="382">
        <f t="shared" si="1262"/>
        <v>4</v>
      </c>
      <c r="AG588" s="382">
        <f t="shared" si="1263"/>
        <v>1.75</v>
      </c>
      <c r="AH588" s="382">
        <f t="shared" si="1264"/>
        <v>3.75</v>
      </c>
      <c r="AI588" s="382">
        <f t="shared" si="1265"/>
        <v>3.75</v>
      </c>
      <c r="AJ588" s="382">
        <f t="shared" si="1266"/>
        <v>3.75</v>
      </c>
      <c r="AK588" s="382">
        <f t="shared" si="1267"/>
        <v>3.75</v>
      </c>
      <c r="AL588" s="382">
        <f t="shared" si="1268"/>
        <v>3.75</v>
      </c>
      <c r="AM588" s="382">
        <f t="shared" si="1269"/>
        <v>3.75</v>
      </c>
      <c r="AN588" s="453">
        <f t="shared" si="1270"/>
        <v>3.75</v>
      </c>
      <c r="AO588" s="457">
        <f t="shared" si="1271"/>
        <v>0</v>
      </c>
      <c r="AP588" s="455">
        <f t="shared" si="1272"/>
        <v>2</v>
      </c>
      <c r="AQ588" s="383">
        <f t="shared" si="1273"/>
        <v>2</v>
      </c>
      <c r="AR588" s="383">
        <f t="shared" si="1274"/>
        <v>2</v>
      </c>
      <c r="AS588" s="383">
        <f t="shared" si="1275"/>
        <v>2</v>
      </c>
      <c r="AT588" s="383">
        <f t="shared" si="1276"/>
        <v>2</v>
      </c>
      <c r="AU588" s="383">
        <f t="shared" si="1277"/>
        <v>2</v>
      </c>
      <c r="AV588" s="383">
        <f t="shared" si="1278"/>
        <v>2</v>
      </c>
      <c r="AW588" s="383">
        <f t="shared" si="1279"/>
        <v>2</v>
      </c>
      <c r="AX588" s="383">
        <f t="shared" si="1295"/>
        <v>14</v>
      </c>
      <c r="AY588" s="383">
        <v>0</v>
      </c>
      <c r="AZ588" s="383">
        <f t="shared" ref="AZ588:AZ651" si="1309">AO588-AY588</f>
        <v>0</v>
      </c>
      <c r="BA588" s="382">
        <f t="shared" si="1296"/>
        <v>8</v>
      </c>
      <c r="BB588" s="423">
        <v>0</v>
      </c>
      <c r="BC588" s="506">
        <f t="shared" si="1289"/>
        <v>2</v>
      </c>
      <c r="BD588" s="382">
        <f t="shared" si="1290"/>
        <v>2</v>
      </c>
      <c r="BE588" s="453">
        <f t="shared" si="1291"/>
        <v>2</v>
      </c>
      <c r="BF588" s="382">
        <f t="shared" si="1297"/>
        <v>0</v>
      </c>
      <c r="BG588" s="1882">
        <v>2</v>
      </c>
      <c r="BH588" s="1882">
        <v>2</v>
      </c>
      <c r="BI588" s="1882">
        <v>4</v>
      </c>
      <c r="BJ588" s="1882">
        <v>0</v>
      </c>
      <c r="BK588" s="1882">
        <v>2</v>
      </c>
      <c r="BL588" s="1882">
        <v>2</v>
      </c>
      <c r="BM588" s="1882">
        <v>2</v>
      </c>
      <c r="BN588" s="1882">
        <v>2</v>
      </c>
      <c r="BO588" s="1882">
        <v>2</v>
      </c>
      <c r="BP588" s="1882">
        <v>2</v>
      </c>
      <c r="BQ588" s="1882">
        <v>2</v>
      </c>
      <c r="BR588" s="1882">
        <v>2</v>
      </c>
      <c r="BS588" s="1882">
        <v>2</v>
      </c>
      <c r="BT588" s="13"/>
      <c r="BU588" s="384">
        <f t="shared" si="1298"/>
        <v>7</v>
      </c>
      <c r="BV588" s="385">
        <f t="shared" si="1299"/>
        <v>6</v>
      </c>
      <c r="BW588" s="386">
        <f t="shared" si="1300"/>
        <v>5</v>
      </c>
      <c r="BX588" s="3"/>
      <c r="BY588" s="387">
        <f t="shared" si="1292"/>
        <v>14</v>
      </c>
      <c r="BZ588" s="382">
        <f t="shared" si="1301"/>
        <v>12</v>
      </c>
      <c r="CA588" s="382">
        <f t="shared" si="1302"/>
        <v>10</v>
      </c>
      <c r="CB588" s="382">
        <f t="shared" si="1303"/>
        <v>8</v>
      </c>
      <c r="CC588" s="382">
        <f t="shared" si="1237"/>
        <v>6</v>
      </c>
      <c r="CD588" s="382">
        <f t="shared" si="1238"/>
        <v>4</v>
      </c>
      <c r="CE588" s="382">
        <f t="shared" si="1239"/>
        <v>2</v>
      </c>
      <c r="CF588" s="382">
        <f t="shared" si="1240"/>
        <v>4</v>
      </c>
      <c r="CG588" s="382">
        <f t="shared" si="1241"/>
        <v>4</v>
      </c>
      <c r="CH588" s="382">
        <f t="shared" si="1242"/>
        <v>4</v>
      </c>
      <c r="CI588" s="382">
        <f t="shared" si="1243"/>
        <v>4</v>
      </c>
      <c r="CJ588" s="382">
        <f t="shared" si="1244"/>
        <v>4</v>
      </c>
      <c r="CK588" s="388">
        <f t="shared" si="1245"/>
        <v>4</v>
      </c>
      <c r="CL588" s="3"/>
      <c r="CM588" s="384">
        <f t="shared" si="1293"/>
        <v>0</v>
      </c>
      <c r="CN588" s="385">
        <f t="shared" si="1304"/>
        <v>0</v>
      </c>
      <c r="CO588" s="385">
        <f t="shared" si="1260"/>
        <v>0</v>
      </c>
      <c r="CP588" s="385">
        <f t="shared" si="1280"/>
        <v>0</v>
      </c>
      <c r="CQ588" s="385">
        <f t="shared" si="1281"/>
        <v>0</v>
      </c>
      <c r="CR588" s="385">
        <f t="shared" si="1282"/>
        <v>2</v>
      </c>
      <c r="CS588" s="385">
        <f t="shared" si="1283"/>
        <v>2</v>
      </c>
      <c r="CT588" s="385">
        <f t="shared" si="1284"/>
        <v>2</v>
      </c>
      <c r="CU588" s="385">
        <f t="shared" si="1285"/>
        <v>2</v>
      </c>
      <c r="CV588" s="385">
        <f t="shared" si="1286"/>
        <v>2</v>
      </c>
      <c r="CW588" s="385">
        <f t="shared" si="1287"/>
        <v>2</v>
      </c>
      <c r="CX588" s="386">
        <f t="shared" si="1288"/>
        <v>2</v>
      </c>
      <c r="CY588" s="3"/>
      <c r="CZ588" s="586">
        <v>67</v>
      </c>
      <c r="DA588" s="582">
        <v>64</v>
      </c>
      <c r="DB588" s="391">
        <v>87</v>
      </c>
      <c r="DC588" s="576">
        <v>50</v>
      </c>
      <c r="DD588" s="389">
        <v>0</v>
      </c>
      <c r="DE588" s="390">
        <v>0</v>
      </c>
      <c r="DF588" s="390">
        <v>40</v>
      </c>
      <c r="DG588" s="390">
        <v>2</v>
      </c>
      <c r="DH588" s="390">
        <f t="shared" si="1305"/>
        <v>0</v>
      </c>
      <c r="DI588" s="390"/>
      <c r="DJ588" s="390"/>
      <c r="DK588" s="390"/>
      <c r="DL588" s="390"/>
      <c r="DM588" s="390"/>
      <c r="DN588" s="390"/>
      <c r="DO588" s="390"/>
      <c r="DP588" s="391">
        <f t="shared" si="1306"/>
        <v>42</v>
      </c>
      <c r="DQ588" s="376"/>
      <c r="DR588" s="376"/>
      <c r="DS588" s="385">
        <v>2</v>
      </c>
      <c r="DT588" s="385">
        <v>1</v>
      </c>
      <c r="DU588" s="385">
        <v>1117</v>
      </c>
      <c r="DV588" s="385" t="s">
        <v>2620</v>
      </c>
      <c r="DW588" s="385">
        <v>73</v>
      </c>
      <c r="DX588" s="385" t="s">
        <v>2717</v>
      </c>
      <c r="DY588" s="385">
        <v>0</v>
      </c>
      <c r="DZ588" s="14">
        <v>167252</v>
      </c>
      <c r="EA588" s="426"/>
      <c r="EB588" s="398">
        <v>18</v>
      </c>
      <c r="EC588" s="398" t="s">
        <v>1371</v>
      </c>
      <c r="ED588" s="398" t="s">
        <v>1370</v>
      </c>
      <c r="EF588" s="601">
        <f t="shared" si="1307"/>
        <v>210</v>
      </c>
      <c r="EG588" s="597">
        <f t="shared" si="1308"/>
        <v>2</v>
      </c>
      <c r="EI588" s="605">
        <f t="shared" si="1206"/>
        <v>14</v>
      </c>
    </row>
    <row r="589" spans="1:139" s="372" customFormat="1" ht="16.149999999999999" hidden="1" customHeight="1">
      <c r="A589" s="573" t="s">
        <v>1246</v>
      </c>
      <c r="B589" s="407" t="s">
        <v>1040</v>
      </c>
      <c r="C589" s="530" t="s">
        <v>1040</v>
      </c>
      <c r="D589" s="393" t="s">
        <v>51</v>
      </c>
      <c r="E589" s="393" t="s">
        <v>907</v>
      </c>
      <c r="F589" s="393" t="s">
        <v>1476</v>
      </c>
      <c r="G589" s="393">
        <v>101</v>
      </c>
      <c r="H589" s="393" t="s">
        <v>53</v>
      </c>
      <c r="I589" s="393" t="s">
        <v>947</v>
      </c>
      <c r="J589" s="393" t="s">
        <v>131</v>
      </c>
      <c r="K589" s="393" t="s">
        <v>2146</v>
      </c>
      <c r="L589" s="393" t="s">
        <v>2130</v>
      </c>
      <c r="M589" s="396"/>
      <c r="N589" s="392">
        <v>43385</v>
      </c>
      <c r="O589" s="408">
        <v>3</v>
      </c>
      <c r="P589" s="14">
        <v>220615</v>
      </c>
      <c r="Q589" s="14">
        <v>220615</v>
      </c>
      <c r="R589" s="576">
        <v>64</v>
      </c>
      <c r="S589" s="391">
        <v>4</v>
      </c>
      <c r="T589" s="382">
        <v>0</v>
      </c>
      <c r="U589" s="382">
        <v>22</v>
      </c>
      <c r="V589" s="423">
        <v>12</v>
      </c>
      <c r="W589" s="1882">
        <v>5</v>
      </c>
      <c r="X589" s="382">
        <f t="shared" ref="X589:X652" si="1310">U589+V589-W589</f>
        <v>29</v>
      </c>
      <c r="Y589" s="423">
        <v>0</v>
      </c>
      <c r="Z589" s="1882">
        <v>4</v>
      </c>
      <c r="AA589" s="382">
        <f t="shared" si="1294"/>
        <v>25</v>
      </c>
      <c r="AB589" s="423">
        <v>0</v>
      </c>
      <c r="AC589" s="1882">
        <v>4</v>
      </c>
      <c r="AD589" s="569">
        <v>1.875</v>
      </c>
      <c r="AE589" s="569">
        <v>1.875</v>
      </c>
      <c r="AF589" s="382">
        <f t="shared" si="1262"/>
        <v>12.5</v>
      </c>
      <c r="AG589" s="382">
        <f t="shared" si="1263"/>
        <v>7.5</v>
      </c>
      <c r="AH589" s="382">
        <f t="shared" si="1264"/>
        <v>8.375</v>
      </c>
      <c r="AI589" s="382">
        <f t="shared" si="1265"/>
        <v>10.25</v>
      </c>
      <c r="AJ589" s="382">
        <f t="shared" si="1266"/>
        <v>12.125</v>
      </c>
      <c r="AK589" s="382">
        <f t="shared" si="1267"/>
        <v>13.125</v>
      </c>
      <c r="AL589" s="382">
        <f t="shared" si="1268"/>
        <v>10.5</v>
      </c>
      <c r="AM589" s="382">
        <f t="shared" si="1269"/>
        <v>11</v>
      </c>
      <c r="AN589" s="453">
        <f t="shared" si="1270"/>
        <v>15.875</v>
      </c>
      <c r="AO589" s="457">
        <f t="shared" si="1271"/>
        <v>0</v>
      </c>
      <c r="AP589" s="455">
        <f t="shared" si="1272"/>
        <v>4</v>
      </c>
      <c r="AQ589" s="383">
        <f t="shared" si="1273"/>
        <v>4</v>
      </c>
      <c r="AR589" s="383">
        <f t="shared" si="1274"/>
        <v>6</v>
      </c>
      <c r="AS589" s="383">
        <f t="shared" si="1275"/>
        <v>7</v>
      </c>
      <c r="AT589" s="383">
        <f t="shared" si="1276"/>
        <v>7</v>
      </c>
      <c r="AU589" s="383">
        <f t="shared" si="1277"/>
        <v>5</v>
      </c>
      <c r="AV589" s="383">
        <f t="shared" si="1278"/>
        <v>7</v>
      </c>
      <c r="AW589" s="383">
        <f t="shared" si="1279"/>
        <v>9</v>
      </c>
      <c r="AX589" s="383">
        <f t="shared" si="1295"/>
        <v>34</v>
      </c>
      <c r="AY589" s="383">
        <v>0</v>
      </c>
      <c r="AZ589" s="383">
        <f t="shared" si="1309"/>
        <v>0</v>
      </c>
      <c r="BA589" s="382">
        <f t="shared" si="1296"/>
        <v>21</v>
      </c>
      <c r="BB589" s="423">
        <v>0</v>
      </c>
      <c r="BC589" s="506">
        <f t="shared" si="1289"/>
        <v>5</v>
      </c>
      <c r="BD589" s="382">
        <f t="shared" si="1290"/>
        <v>4</v>
      </c>
      <c r="BE589" s="453">
        <f t="shared" si="1291"/>
        <v>4</v>
      </c>
      <c r="BF589" s="382">
        <f t="shared" si="1297"/>
        <v>-8</v>
      </c>
      <c r="BG589" s="1882">
        <v>4</v>
      </c>
      <c r="BH589" s="1882">
        <v>4</v>
      </c>
      <c r="BI589" s="1882">
        <v>9</v>
      </c>
      <c r="BJ589" s="1882">
        <v>4</v>
      </c>
      <c r="BK589" s="1882">
        <v>4</v>
      </c>
      <c r="BL589" s="1882">
        <v>5</v>
      </c>
      <c r="BM589" s="1882">
        <v>6</v>
      </c>
      <c r="BN589" s="1882">
        <v>7</v>
      </c>
      <c r="BO589" s="1882">
        <v>7</v>
      </c>
      <c r="BP589" s="1882">
        <v>4</v>
      </c>
      <c r="BQ589" s="1882">
        <v>8</v>
      </c>
      <c r="BR589" s="1882">
        <v>9</v>
      </c>
      <c r="BS589" s="1882">
        <v>10</v>
      </c>
      <c r="BT589" s="13"/>
      <c r="BU589" s="384">
        <f t="shared" si="1298"/>
        <v>5.0769230769230766</v>
      </c>
      <c r="BV589" s="385">
        <f t="shared" si="1299"/>
        <v>7.25</v>
      </c>
      <c r="BW589" s="386">
        <f t="shared" si="1300"/>
        <v>6.25</v>
      </c>
      <c r="BX589" s="3"/>
      <c r="BY589" s="387">
        <f t="shared" si="1292"/>
        <v>22</v>
      </c>
      <c r="BZ589" s="382">
        <f t="shared" si="1301"/>
        <v>29</v>
      </c>
      <c r="CA589" s="382">
        <f t="shared" si="1302"/>
        <v>25</v>
      </c>
      <c r="CB589" s="382">
        <f t="shared" si="1303"/>
        <v>21</v>
      </c>
      <c r="CC589" s="382">
        <f t="shared" si="1237"/>
        <v>17</v>
      </c>
      <c r="CD589" s="382">
        <f t="shared" si="1238"/>
        <v>13</v>
      </c>
      <c r="CE589" s="382">
        <f t="shared" si="1239"/>
        <v>8</v>
      </c>
      <c r="CF589" s="382">
        <f t="shared" si="1240"/>
        <v>8</v>
      </c>
      <c r="CG589" s="382">
        <f t="shared" si="1241"/>
        <v>10</v>
      </c>
      <c r="CH589" s="382">
        <f t="shared" si="1242"/>
        <v>12</v>
      </c>
      <c r="CI589" s="382">
        <f t="shared" si="1243"/>
        <v>13</v>
      </c>
      <c r="CJ589" s="382">
        <f t="shared" si="1244"/>
        <v>11</v>
      </c>
      <c r="CK589" s="388">
        <f t="shared" si="1245"/>
        <v>11</v>
      </c>
      <c r="CL589" s="3"/>
      <c r="CM589" s="384">
        <f t="shared" si="1293"/>
        <v>12</v>
      </c>
      <c r="CN589" s="385">
        <f t="shared" si="1304"/>
        <v>0</v>
      </c>
      <c r="CO589" s="385">
        <f t="shared" si="1260"/>
        <v>0</v>
      </c>
      <c r="CP589" s="385">
        <f t="shared" si="1280"/>
        <v>0</v>
      </c>
      <c r="CQ589" s="385">
        <f t="shared" si="1281"/>
        <v>0</v>
      </c>
      <c r="CR589" s="385">
        <f t="shared" si="1282"/>
        <v>4</v>
      </c>
      <c r="CS589" s="385">
        <f t="shared" si="1283"/>
        <v>4</v>
      </c>
      <c r="CT589" s="385">
        <f t="shared" si="1284"/>
        <v>6</v>
      </c>
      <c r="CU589" s="385">
        <f t="shared" si="1285"/>
        <v>7</v>
      </c>
      <c r="CV589" s="385">
        <f t="shared" si="1286"/>
        <v>7</v>
      </c>
      <c r="CW589" s="385">
        <f t="shared" si="1287"/>
        <v>5</v>
      </c>
      <c r="CX589" s="386">
        <f t="shared" si="1288"/>
        <v>7</v>
      </c>
      <c r="CY589" s="3"/>
      <c r="CZ589" s="586">
        <v>155</v>
      </c>
      <c r="DA589" s="582">
        <v>126</v>
      </c>
      <c r="DB589" s="391">
        <v>126</v>
      </c>
      <c r="DC589" s="576">
        <v>64</v>
      </c>
      <c r="DD589" s="389">
        <v>0</v>
      </c>
      <c r="DE589" s="390">
        <v>0</v>
      </c>
      <c r="DF589" s="390">
        <v>4</v>
      </c>
      <c r="DG589" s="390">
        <v>0</v>
      </c>
      <c r="DH589" s="390">
        <f t="shared" si="1305"/>
        <v>0</v>
      </c>
      <c r="DI589" s="390"/>
      <c r="DJ589" s="390"/>
      <c r="DK589" s="390"/>
      <c r="DL589" s="390"/>
      <c r="DM589" s="390"/>
      <c r="DN589" s="390"/>
      <c r="DO589" s="390"/>
      <c r="DP589" s="391">
        <f t="shared" si="1306"/>
        <v>4</v>
      </c>
      <c r="DQ589" s="376"/>
      <c r="DR589" s="376"/>
      <c r="DS589" s="385">
        <v>3</v>
      </c>
      <c r="DT589" s="385">
        <v>1</v>
      </c>
      <c r="DU589" s="385">
        <v>1096</v>
      </c>
      <c r="DV589" s="385" t="s">
        <v>2620</v>
      </c>
      <c r="DW589" s="385">
        <v>73</v>
      </c>
      <c r="DX589" s="385" t="s">
        <v>2717</v>
      </c>
      <c r="DY589" s="385">
        <v>0</v>
      </c>
      <c r="DZ589" s="14">
        <v>220615</v>
      </c>
      <c r="EA589" s="426"/>
      <c r="EB589" s="398">
        <v>20</v>
      </c>
      <c r="EC589" s="398" t="s">
        <v>1369</v>
      </c>
      <c r="ED589" s="398" t="s">
        <v>1370</v>
      </c>
      <c r="EF589" s="601">
        <f t="shared" si="1307"/>
        <v>132</v>
      </c>
      <c r="EG589" s="597">
        <f t="shared" si="1308"/>
        <v>5</v>
      </c>
      <c r="EI589" s="605">
        <f t="shared" si="1206"/>
        <v>34</v>
      </c>
    </row>
    <row r="590" spans="1:139" s="372" customFormat="1" ht="16.149999999999999" hidden="1" customHeight="1">
      <c r="A590" s="573" t="s">
        <v>1246</v>
      </c>
      <c r="B590" s="407" t="s">
        <v>1400</v>
      </c>
      <c r="C590" s="530" t="s">
        <v>1454</v>
      </c>
      <c r="D590" s="393" t="s">
        <v>51</v>
      </c>
      <c r="E590" s="393" t="s">
        <v>301</v>
      </c>
      <c r="F590" s="393" t="s">
        <v>1482</v>
      </c>
      <c r="G590" s="395" t="s">
        <v>1041</v>
      </c>
      <c r="H590" s="393" t="s">
        <v>53</v>
      </c>
      <c r="I590" s="393" t="s">
        <v>947</v>
      </c>
      <c r="J590" s="393" t="s">
        <v>131</v>
      </c>
      <c r="K590" s="393" t="s">
        <v>2147</v>
      </c>
      <c r="L590" s="393" t="s">
        <v>2130</v>
      </c>
      <c r="M590" s="396"/>
      <c r="N590" s="392">
        <v>44690</v>
      </c>
      <c r="O590" s="408">
        <v>3</v>
      </c>
      <c r="P590" s="14">
        <v>207513</v>
      </c>
      <c r="Q590" s="14">
        <v>207513</v>
      </c>
      <c r="R590" s="576">
        <v>6200</v>
      </c>
      <c r="S590" s="391">
        <v>789</v>
      </c>
      <c r="T590" s="382">
        <v>174</v>
      </c>
      <c r="U590" s="382">
        <v>358</v>
      </c>
      <c r="V590" s="423">
        <v>1316</v>
      </c>
      <c r="W590" s="1882">
        <v>300</v>
      </c>
      <c r="X590" s="382">
        <f t="shared" si="1310"/>
        <v>1374</v>
      </c>
      <c r="Y590" s="423">
        <v>640</v>
      </c>
      <c r="Z590" s="1882">
        <v>350</v>
      </c>
      <c r="AA590" s="382">
        <f t="shared" si="1294"/>
        <v>1664</v>
      </c>
      <c r="AB590" s="423">
        <v>0</v>
      </c>
      <c r="AC590" s="1882">
        <v>350</v>
      </c>
      <c r="AD590" s="569">
        <v>1.875</v>
      </c>
      <c r="AE590" s="569">
        <v>1.875</v>
      </c>
      <c r="AF590" s="382">
        <f t="shared" si="1262"/>
        <v>773</v>
      </c>
      <c r="AG590" s="382">
        <f t="shared" si="1263"/>
        <v>699.625</v>
      </c>
      <c r="AH590" s="382">
        <f t="shared" si="1264"/>
        <v>520.5</v>
      </c>
      <c r="AI590" s="382">
        <f t="shared" si="1265"/>
        <v>625.625</v>
      </c>
      <c r="AJ590" s="382">
        <f t="shared" si="1266"/>
        <v>669.25</v>
      </c>
      <c r="AK590" s="382">
        <f t="shared" si="1267"/>
        <v>712.25</v>
      </c>
      <c r="AL590" s="382">
        <f t="shared" si="1268"/>
        <v>764</v>
      </c>
      <c r="AM590" s="382">
        <f t="shared" si="1269"/>
        <v>859.375</v>
      </c>
      <c r="AN590" s="453">
        <f t="shared" si="1270"/>
        <v>1016.75</v>
      </c>
      <c r="AO590" s="457">
        <f t="shared" si="1271"/>
        <v>159</v>
      </c>
      <c r="AP590" s="455">
        <f t="shared" si="1272"/>
        <v>280</v>
      </c>
      <c r="AQ590" s="383">
        <f t="shared" si="1273"/>
        <v>301</v>
      </c>
      <c r="AR590" s="383">
        <f t="shared" si="1274"/>
        <v>356</v>
      </c>
      <c r="AS590" s="383">
        <f t="shared" si="1275"/>
        <v>351</v>
      </c>
      <c r="AT590" s="383">
        <f t="shared" si="1276"/>
        <v>406</v>
      </c>
      <c r="AU590" s="383">
        <f t="shared" si="1277"/>
        <v>402</v>
      </c>
      <c r="AV590" s="383">
        <f t="shared" si="1278"/>
        <v>509</v>
      </c>
      <c r="AW590" s="383">
        <f t="shared" si="1279"/>
        <v>558</v>
      </c>
      <c r="AX590" s="383">
        <f t="shared" si="1295"/>
        <v>2314</v>
      </c>
      <c r="AY590" s="383">
        <v>159</v>
      </c>
      <c r="AZ590" s="383">
        <f t="shared" si="1309"/>
        <v>0</v>
      </c>
      <c r="BA590" s="382">
        <f t="shared" si="1296"/>
        <v>1314</v>
      </c>
      <c r="BB590" s="423">
        <v>0</v>
      </c>
      <c r="BC590" s="506">
        <f t="shared" si="1289"/>
        <v>300</v>
      </c>
      <c r="BD590" s="382">
        <f t="shared" si="1290"/>
        <v>350</v>
      </c>
      <c r="BE590" s="453">
        <f t="shared" si="1291"/>
        <v>350</v>
      </c>
      <c r="BF590" s="382">
        <f t="shared" si="1297"/>
        <v>-1695</v>
      </c>
      <c r="BG590" s="1882">
        <v>350</v>
      </c>
      <c r="BH590" s="1882">
        <v>350</v>
      </c>
      <c r="BI590" s="1882">
        <v>353</v>
      </c>
      <c r="BJ590" s="1882">
        <v>480</v>
      </c>
      <c r="BK590" s="1882">
        <v>251</v>
      </c>
      <c r="BL590" s="1882">
        <v>308</v>
      </c>
      <c r="BM590" s="1882">
        <v>363</v>
      </c>
      <c r="BN590" s="1882">
        <v>350</v>
      </c>
      <c r="BO590" s="1882">
        <v>414</v>
      </c>
      <c r="BP590" s="1882">
        <v>400</v>
      </c>
      <c r="BQ590" s="1882">
        <v>525</v>
      </c>
      <c r="BR590" s="1882">
        <v>562</v>
      </c>
      <c r="BS590" s="1882">
        <v>601</v>
      </c>
      <c r="BT590" s="13"/>
      <c r="BU590" s="384">
        <f t="shared" si="1298"/>
        <v>1.1657142857142857</v>
      </c>
      <c r="BV590" s="385">
        <f t="shared" si="1299"/>
        <v>3.9257142857142857</v>
      </c>
      <c r="BW590" s="386">
        <f t="shared" si="1300"/>
        <v>4.7542857142857144</v>
      </c>
      <c r="BX590" s="3"/>
      <c r="BY590" s="387">
        <f t="shared" si="1292"/>
        <v>358</v>
      </c>
      <c r="BZ590" s="382">
        <f t="shared" si="1301"/>
        <v>1374</v>
      </c>
      <c r="CA590" s="382">
        <f t="shared" si="1302"/>
        <v>1664</v>
      </c>
      <c r="CB590" s="382">
        <f t="shared" si="1303"/>
        <v>1314</v>
      </c>
      <c r="CC590" s="382">
        <f t="shared" si="1237"/>
        <v>964</v>
      </c>
      <c r="CD590" s="382">
        <f t="shared" si="1238"/>
        <v>773</v>
      </c>
      <c r="CE590" s="382">
        <f t="shared" si="1239"/>
        <v>700</v>
      </c>
      <c r="CF590" s="382">
        <f t="shared" si="1240"/>
        <v>521</v>
      </c>
      <c r="CG590" s="382">
        <f t="shared" si="1241"/>
        <v>626</v>
      </c>
      <c r="CH590" s="382">
        <f t="shared" si="1242"/>
        <v>669</v>
      </c>
      <c r="CI590" s="382">
        <f t="shared" si="1243"/>
        <v>712</v>
      </c>
      <c r="CJ590" s="382">
        <f t="shared" si="1244"/>
        <v>764</v>
      </c>
      <c r="CK590" s="388">
        <f t="shared" si="1245"/>
        <v>859</v>
      </c>
      <c r="CL590" s="3"/>
      <c r="CM590" s="384">
        <f t="shared" si="1293"/>
        <v>1316</v>
      </c>
      <c r="CN590" s="385">
        <f t="shared" si="1304"/>
        <v>640</v>
      </c>
      <c r="CO590" s="385">
        <f t="shared" si="1260"/>
        <v>0</v>
      </c>
      <c r="CP590" s="385">
        <f t="shared" si="1280"/>
        <v>0</v>
      </c>
      <c r="CQ590" s="385">
        <f t="shared" si="1281"/>
        <v>159</v>
      </c>
      <c r="CR590" s="385">
        <f t="shared" si="1282"/>
        <v>280</v>
      </c>
      <c r="CS590" s="385">
        <f t="shared" si="1283"/>
        <v>301</v>
      </c>
      <c r="CT590" s="385">
        <f t="shared" si="1284"/>
        <v>356</v>
      </c>
      <c r="CU590" s="385">
        <f t="shared" si="1285"/>
        <v>351</v>
      </c>
      <c r="CV590" s="385">
        <f t="shared" si="1286"/>
        <v>406</v>
      </c>
      <c r="CW590" s="385">
        <f t="shared" si="1287"/>
        <v>402</v>
      </c>
      <c r="CX590" s="386">
        <f t="shared" si="1288"/>
        <v>509</v>
      </c>
      <c r="CY590" s="3"/>
      <c r="CZ590" s="586">
        <v>1834</v>
      </c>
      <c r="DA590" s="582">
        <v>4503</v>
      </c>
      <c r="DB590" s="391">
        <v>6191</v>
      </c>
      <c r="DC590" s="576">
        <v>6200</v>
      </c>
      <c r="DD590" s="389">
        <v>148</v>
      </c>
      <c r="DE590" s="390">
        <v>24</v>
      </c>
      <c r="DF590" s="390">
        <v>186</v>
      </c>
      <c r="DG590" s="390">
        <v>257</v>
      </c>
      <c r="DH590" s="390">
        <f t="shared" si="1305"/>
        <v>174</v>
      </c>
      <c r="DI590" s="390"/>
      <c r="DJ590" s="390"/>
      <c r="DK590" s="390"/>
      <c r="DL590" s="390"/>
      <c r="DM590" s="390"/>
      <c r="DN590" s="390"/>
      <c r="DO590" s="390"/>
      <c r="DP590" s="391">
        <f t="shared" si="1306"/>
        <v>789</v>
      </c>
      <c r="DQ590" s="376"/>
      <c r="DR590" s="376"/>
      <c r="DS590" s="385">
        <v>2</v>
      </c>
      <c r="DT590" s="385">
        <v>2</v>
      </c>
      <c r="DU590" s="385">
        <v>1613</v>
      </c>
      <c r="DV590" s="385" t="s">
        <v>2620</v>
      </c>
      <c r="DW590" s="385">
        <v>73</v>
      </c>
      <c r="DX590" s="385" t="s">
        <v>2717</v>
      </c>
      <c r="DY590" s="385">
        <v>0</v>
      </c>
      <c r="DZ590" s="14">
        <v>207513</v>
      </c>
      <c r="EA590" s="426"/>
      <c r="EB590" s="398">
        <v>20</v>
      </c>
      <c r="EC590" s="398" t="s">
        <v>1369</v>
      </c>
      <c r="ED590" s="398" t="s">
        <v>1370</v>
      </c>
      <c r="EF590" s="601">
        <f t="shared" si="1307"/>
        <v>35.799999999999997</v>
      </c>
      <c r="EG590" s="597">
        <f t="shared" si="1308"/>
        <v>300</v>
      </c>
      <c r="EI590" s="605">
        <f t="shared" si="1206"/>
        <v>2488</v>
      </c>
    </row>
    <row r="591" spans="1:139" s="372" customFormat="1" ht="16.149999999999999" hidden="1" customHeight="1">
      <c r="A591" s="573" t="s">
        <v>1246</v>
      </c>
      <c r="B591" s="407" t="s">
        <v>1042</v>
      </c>
      <c r="C591" s="530" t="s">
        <v>1042</v>
      </c>
      <c r="D591" s="393" t="s">
        <v>51</v>
      </c>
      <c r="E591" s="393" t="s">
        <v>907</v>
      </c>
      <c r="F591" s="393" t="s">
        <v>1479</v>
      </c>
      <c r="G591" s="395" t="s">
        <v>1041</v>
      </c>
      <c r="H591" s="393" t="s">
        <v>53</v>
      </c>
      <c r="I591" s="393" t="s">
        <v>947</v>
      </c>
      <c r="J591" s="393" t="s">
        <v>131</v>
      </c>
      <c r="K591" s="393" t="s">
        <v>2147</v>
      </c>
      <c r="L591" s="393" t="s">
        <v>2130</v>
      </c>
      <c r="M591" s="396"/>
      <c r="N591" s="392"/>
      <c r="O591" s="408">
        <v>3</v>
      </c>
      <c r="P591" s="14">
        <v>213448</v>
      </c>
      <c r="Q591" s="14">
        <v>213448</v>
      </c>
      <c r="R591" s="576">
        <v>508</v>
      </c>
      <c r="S591" s="391">
        <v>31</v>
      </c>
      <c r="T591" s="382">
        <v>11</v>
      </c>
      <c r="U591" s="382">
        <v>246</v>
      </c>
      <c r="V591" s="423">
        <v>0</v>
      </c>
      <c r="W591" s="1882">
        <v>55</v>
      </c>
      <c r="X591" s="382">
        <f t="shared" si="1310"/>
        <v>191</v>
      </c>
      <c r="Y591" s="423">
        <v>0</v>
      </c>
      <c r="Z591" s="1882">
        <v>60</v>
      </c>
      <c r="AA591" s="382">
        <f t="shared" si="1294"/>
        <v>131</v>
      </c>
      <c r="AB591" s="423">
        <v>0</v>
      </c>
      <c r="AC591" s="1882">
        <v>61</v>
      </c>
      <c r="AD591" s="569">
        <v>1.875</v>
      </c>
      <c r="AE591" s="569">
        <v>1.875</v>
      </c>
      <c r="AF591" s="382">
        <f t="shared" si="1262"/>
        <v>36</v>
      </c>
      <c r="AG591" s="382">
        <f t="shared" si="1263"/>
        <v>26.25</v>
      </c>
      <c r="AH591" s="382">
        <f t="shared" si="1264"/>
        <v>61.5</v>
      </c>
      <c r="AI591" s="382">
        <f t="shared" si="1265"/>
        <v>72.75</v>
      </c>
      <c r="AJ591" s="382">
        <f t="shared" si="1266"/>
        <v>85.75</v>
      </c>
      <c r="AK591" s="382">
        <f t="shared" si="1267"/>
        <v>92</v>
      </c>
      <c r="AL591" s="382">
        <f t="shared" si="1268"/>
        <v>100.5</v>
      </c>
      <c r="AM591" s="382">
        <f t="shared" si="1269"/>
        <v>115.125</v>
      </c>
      <c r="AN591" s="453">
        <f t="shared" si="1270"/>
        <v>121.625</v>
      </c>
      <c r="AO591" s="457">
        <f t="shared" si="1271"/>
        <v>0</v>
      </c>
      <c r="AP591" s="455">
        <f t="shared" si="1272"/>
        <v>26</v>
      </c>
      <c r="AQ591" s="383">
        <f t="shared" si="1273"/>
        <v>36</v>
      </c>
      <c r="AR591" s="383">
        <f t="shared" si="1274"/>
        <v>41</v>
      </c>
      <c r="AS591" s="383">
        <f t="shared" si="1275"/>
        <v>49</v>
      </c>
      <c r="AT591" s="383">
        <f t="shared" si="1276"/>
        <v>48</v>
      </c>
      <c r="AU591" s="383">
        <f t="shared" si="1277"/>
        <v>59</v>
      </c>
      <c r="AV591" s="383">
        <f t="shared" si="1278"/>
        <v>62</v>
      </c>
      <c r="AW591" s="383">
        <f t="shared" si="1279"/>
        <v>67</v>
      </c>
      <c r="AX591" s="383">
        <f t="shared" si="1295"/>
        <v>246</v>
      </c>
      <c r="AY591" s="383">
        <v>0</v>
      </c>
      <c r="AZ591" s="383">
        <f t="shared" si="1309"/>
        <v>0</v>
      </c>
      <c r="BA591" s="382">
        <f t="shared" si="1296"/>
        <v>70</v>
      </c>
      <c r="BB591" s="423">
        <v>0</v>
      </c>
      <c r="BC591" s="506">
        <f t="shared" si="1289"/>
        <v>55</v>
      </c>
      <c r="BD591" s="382">
        <f t="shared" si="1290"/>
        <v>60</v>
      </c>
      <c r="BE591" s="453">
        <f t="shared" si="1291"/>
        <v>61</v>
      </c>
      <c r="BF591" s="382">
        <f t="shared" si="1297"/>
        <v>0</v>
      </c>
      <c r="BG591" s="1882">
        <v>14</v>
      </c>
      <c r="BH591" s="1882">
        <v>20</v>
      </c>
      <c r="BI591" s="1882">
        <v>36</v>
      </c>
      <c r="BJ591" s="1882">
        <v>0</v>
      </c>
      <c r="BK591" s="1882">
        <v>30</v>
      </c>
      <c r="BL591" s="1882">
        <v>36</v>
      </c>
      <c r="BM591" s="1882">
        <v>42</v>
      </c>
      <c r="BN591" s="1882">
        <v>50</v>
      </c>
      <c r="BO591" s="1882">
        <v>48</v>
      </c>
      <c r="BP591" s="1882">
        <v>60</v>
      </c>
      <c r="BQ591" s="1882">
        <v>63</v>
      </c>
      <c r="BR591" s="1882">
        <v>67</v>
      </c>
      <c r="BS591" s="1882">
        <v>72</v>
      </c>
      <c r="BT591" s="13"/>
      <c r="BU591" s="384">
        <f t="shared" si="1298"/>
        <v>4.1931818181818183</v>
      </c>
      <c r="BV591" s="385">
        <f t="shared" si="1299"/>
        <v>4.2444444444444445</v>
      </c>
      <c r="BW591" s="386">
        <f t="shared" si="1300"/>
        <v>4.1368421052631579</v>
      </c>
      <c r="BX591" s="3"/>
      <c r="BY591" s="387">
        <f t="shared" si="1292"/>
        <v>246</v>
      </c>
      <c r="BZ591" s="382">
        <f t="shared" si="1301"/>
        <v>191</v>
      </c>
      <c r="CA591" s="382">
        <f t="shared" si="1302"/>
        <v>131</v>
      </c>
      <c r="CB591" s="382">
        <f t="shared" si="1303"/>
        <v>70</v>
      </c>
      <c r="CC591" s="382">
        <f t="shared" si="1237"/>
        <v>56</v>
      </c>
      <c r="CD591" s="382">
        <f t="shared" si="1238"/>
        <v>36</v>
      </c>
      <c r="CE591" s="382">
        <f t="shared" si="1239"/>
        <v>26</v>
      </c>
      <c r="CF591" s="382">
        <f t="shared" si="1240"/>
        <v>62</v>
      </c>
      <c r="CG591" s="382">
        <f t="shared" si="1241"/>
        <v>73</v>
      </c>
      <c r="CH591" s="382">
        <f t="shared" si="1242"/>
        <v>86</v>
      </c>
      <c r="CI591" s="382">
        <f t="shared" si="1243"/>
        <v>92</v>
      </c>
      <c r="CJ591" s="382">
        <f t="shared" si="1244"/>
        <v>101</v>
      </c>
      <c r="CK591" s="388">
        <f t="shared" si="1245"/>
        <v>115</v>
      </c>
      <c r="CL591" s="3"/>
      <c r="CM591" s="384">
        <f t="shared" si="1293"/>
        <v>0</v>
      </c>
      <c r="CN591" s="385">
        <f t="shared" si="1304"/>
        <v>0</v>
      </c>
      <c r="CO591" s="385">
        <f t="shared" si="1260"/>
        <v>0</v>
      </c>
      <c r="CP591" s="385">
        <f t="shared" si="1280"/>
        <v>0</v>
      </c>
      <c r="CQ591" s="385">
        <f t="shared" si="1281"/>
        <v>0</v>
      </c>
      <c r="CR591" s="385">
        <f t="shared" si="1282"/>
        <v>26</v>
      </c>
      <c r="CS591" s="385">
        <f t="shared" si="1283"/>
        <v>36</v>
      </c>
      <c r="CT591" s="385">
        <f t="shared" si="1284"/>
        <v>41</v>
      </c>
      <c r="CU591" s="385">
        <f t="shared" si="1285"/>
        <v>49</v>
      </c>
      <c r="CV591" s="385">
        <f t="shared" si="1286"/>
        <v>48</v>
      </c>
      <c r="CW591" s="385">
        <f t="shared" si="1287"/>
        <v>59</v>
      </c>
      <c r="CX591" s="386">
        <f t="shared" si="1288"/>
        <v>62</v>
      </c>
      <c r="CY591" s="3"/>
      <c r="CZ591" s="586">
        <v>233</v>
      </c>
      <c r="DA591" s="582">
        <v>615</v>
      </c>
      <c r="DB591" s="391">
        <v>858</v>
      </c>
      <c r="DC591" s="576">
        <v>508</v>
      </c>
      <c r="DD591" s="389">
        <v>0</v>
      </c>
      <c r="DE591" s="390">
        <v>2</v>
      </c>
      <c r="DF591" s="390">
        <v>11</v>
      </c>
      <c r="DG591" s="390">
        <v>7</v>
      </c>
      <c r="DH591" s="390">
        <f t="shared" si="1305"/>
        <v>11</v>
      </c>
      <c r="DI591" s="390"/>
      <c r="DJ591" s="390"/>
      <c r="DK591" s="390"/>
      <c r="DL591" s="390"/>
      <c r="DM591" s="390"/>
      <c r="DN591" s="390"/>
      <c r="DO591" s="390"/>
      <c r="DP591" s="391">
        <f t="shared" si="1306"/>
        <v>31</v>
      </c>
      <c r="DQ591" s="376"/>
      <c r="DR591" s="376"/>
      <c r="DS591" s="385">
        <v>2</v>
      </c>
      <c r="DT591" s="385">
        <v>1</v>
      </c>
      <c r="DU591" s="385">
        <v>1415</v>
      </c>
      <c r="DV591" s="385" t="s">
        <v>2620</v>
      </c>
      <c r="DW591" s="385">
        <v>73</v>
      </c>
      <c r="DX591" s="385" t="s">
        <v>2717</v>
      </c>
      <c r="DY591" s="385">
        <v>0</v>
      </c>
      <c r="DZ591" s="14">
        <v>213448</v>
      </c>
      <c r="EA591" s="426"/>
      <c r="EB591" s="398">
        <v>20</v>
      </c>
      <c r="EC591" s="398" t="s">
        <v>1369</v>
      </c>
      <c r="ED591" s="398" t="s">
        <v>1370</v>
      </c>
      <c r="EF591" s="601">
        <f t="shared" si="1307"/>
        <v>134.18181818181819</v>
      </c>
      <c r="EG591" s="597">
        <f t="shared" si="1308"/>
        <v>55</v>
      </c>
      <c r="EI591" s="605">
        <f t="shared" si="1206"/>
        <v>257</v>
      </c>
    </row>
    <row r="592" spans="1:139" s="372" customFormat="1" ht="16.149999999999999" hidden="1" customHeight="1">
      <c r="A592" s="573" t="s">
        <v>1382</v>
      </c>
      <c r="B592" s="407" t="s">
        <v>1824</v>
      </c>
      <c r="C592" s="407" t="s">
        <v>1824</v>
      </c>
      <c r="D592" s="393" t="s">
        <v>51</v>
      </c>
      <c r="E592" s="393" t="s">
        <v>301</v>
      </c>
      <c r="F592" s="393"/>
      <c r="G592" s="395" t="s">
        <v>497</v>
      </c>
      <c r="H592" s="393" t="s">
        <v>55</v>
      </c>
      <c r="I592" s="393" t="s">
        <v>960</v>
      </c>
      <c r="J592" s="393" t="s">
        <v>1462</v>
      </c>
      <c r="K592" s="393"/>
      <c r="L592" s="393" t="s">
        <v>2130</v>
      </c>
      <c r="M592" s="396"/>
      <c r="N592" s="392" t="s">
        <v>1822</v>
      </c>
      <c r="O592" s="408">
        <v>3</v>
      </c>
      <c r="P592" s="14">
        <v>125703</v>
      </c>
      <c r="Q592" s="14">
        <v>125703</v>
      </c>
      <c r="R592" s="576">
        <v>48</v>
      </c>
      <c r="S592" s="391">
        <v>32</v>
      </c>
      <c r="T592" s="382">
        <v>0</v>
      </c>
      <c r="U592" s="382">
        <v>0</v>
      </c>
      <c r="V592" s="423">
        <v>0</v>
      </c>
      <c r="W592" s="1882">
        <v>0</v>
      </c>
      <c r="X592" s="382">
        <f t="shared" si="1310"/>
        <v>0</v>
      </c>
      <c r="Y592" s="423">
        <v>52</v>
      </c>
      <c r="Z592" s="1882">
        <v>24</v>
      </c>
      <c r="AA592" s="382">
        <f t="shared" si="1294"/>
        <v>28</v>
      </c>
      <c r="AB592" s="423">
        <v>32</v>
      </c>
      <c r="AC592" s="1882">
        <v>20</v>
      </c>
      <c r="AD592" s="569">
        <v>1.875</v>
      </c>
      <c r="AE592" s="569">
        <v>1.875</v>
      </c>
      <c r="AF592" s="382">
        <f>IF($AD592&lt;=1,$AD592*BH592,IF($AD592&lt;=2,BH592+(($AD592-1)*BI592),BH592+BI592+BJ592))</f>
        <v>28.25</v>
      </c>
      <c r="AG592" s="382">
        <f>IF($AD592&lt;=1,$AD592*BI592,IF($AD592&lt;=2,BI592+(($AD592-1)*BJ592),BI592+BJ592+BK592))</f>
        <v>11.25</v>
      </c>
      <c r="AH592" s="382">
        <f>IF($AD592&lt;=1,$AD592*BJ592,IF($AD592&lt;=2,BJ592+(($AD592-1)*BK592),BJ592+BK592+BL592))</f>
        <v>7.75</v>
      </c>
      <c r="AI592" s="382">
        <f>IF($AD592&lt;=1,$AD592*BK592,IF($AD592&lt;=2,BK592+(($AD592-1)*BL592),BK592+BL592+BM592))</f>
        <v>4.625</v>
      </c>
      <c r="AJ592" s="382">
        <f>IF($AD592&lt;=1,$AD592*BL592,IF($AD592&lt;=2,BL592+(($AD592-1)*BM592),BL592+BM592+BN592))</f>
        <v>6.5</v>
      </c>
      <c r="AK592" s="382">
        <f>IF($AE592&lt;=1,$AE592*BM592,IF($AE592&lt;=2,BM592+(($AE592-1)*BN592),BM592+BN592+BO592))</f>
        <v>11</v>
      </c>
      <c r="AL592" s="382">
        <f>IF($AE592&lt;=1,$AE592*BN592,IF($AE592&lt;=2,BN592+(($AE592-1)*BO592),BN592+BO592+BP592))</f>
        <v>11.5</v>
      </c>
      <c r="AM592" s="382">
        <f>IF($AE592&lt;=1,$AE592*BO592,IF($AE592&lt;=2,BO592+(($AE592-1)*BP592),BO592+BP592+BQ592))</f>
        <v>21.5</v>
      </c>
      <c r="AN592" s="453">
        <f>IF($AD592&lt;=1,$AD592*BP592,IF($AD592&lt;=2,BP592+(($AD592-1)*BQ592),BP592+BQ592+BR592))</f>
        <v>34.875</v>
      </c>
      <c r="AO592" s="457">
        <f>ROUND(IF(BA592-BG592-AF592&gt;0,0,AF592+BG592-BA592),0)</f>
        <v>0</v>
      </c>
      <c r="AP592" s="455">
        <f t="shared" ref="AP592:AW592" si="1311">ROUND(IF(CC592-BH592-AG592&gt;0,0,AG592+BH592-CC592),0)</f>
        <v>6</v>
      </c>
      <c r="AQ592" s="383">
        <f t="shared" si="1311"/>
        <v>3</v>
      </c>
      <c r="AR592" s="383">
        <f t="shared" si="1311"/>
        <v>3</v>
      </c>
      <c r="AS592" s="383">
        <f t="shared" si="1311"/>
        <v>4</v>
      </c>
      <c r="AT592" s="383">
        <f t="shared" si="1311"/>
        <v>7</v>
      </c>
      <c r="AU592" s="383">
        <f t="shared" si="1311"/>
        <v>5</v>
      </c>
      <c r="AV592" s="383">
        <f t="shared" si="1311"/>
        <v>18</v>
      </c>
      <c r="AW592" s="383">
        <f t="shared" si="1311"/>
        <v>17</v>
      </c>
      <c r="AX592" s="383">
        <f t="shared" si="1295"/>
        <v>84</v>
      </c>
      <c r="AY592" s="383"/>
      <c r="AZ592" s="383">
        <f t="shared" si="1309"/>
        <v>0</v>
      </c>
      <c r="BA592" s="382">
        <f t="shared" si="1296"/>
        <v>40</v>
      </c>
      <c r="BB592" s="423">
        <v>0</v>
      </c>
      <c r="BC592" s="506">
        <f t="shared" si="1289"/>
        <v>0</v>
      </c>
      <c r="BD592" s="382">
        <f t="shared" si="1290"/>
        <v>24</v>
      </c>
      <c r="BE592" s="453">
        <f t="shared" si="1291"/>
        <v>20</v>
      </c>
      <c r="BF592" s="382">
        <f t="shared" si="1297"/>
        <v>-85</v>
      </c>
      <c r="BG592" s="1882">
        <v>12</v>
      </c>
      <c r="BH592" s="1882">
        <v>23</v>
      </c>
      <c r="BI592" s="1882">
        <v>6</v>
      </c>
      <c r="BJ592" s="1882">
        <v>6</v>
      </c>
      <c r="BK592" s="1882">
        <v>2</v>
      </c>
      <c r="BL592" s="1882">
        <v>3</v>
      </c>
      <c r="BM592" s="1882">
        <v>4</v>
      </c>
      <c r="BN592" s="1882">
        <v>8</v>
      </c>
      <c r="BO592" s="1882">
        <v>4</v>
      </c>
      <c r="BP592" s="1882">
        <v>20</v>
      </c>
      <c r="BQ592" s="1882">
        <v>17</v>
      </c>
      <c r="BR592" s="1882">
        <v>18</v>
      </c>
      <c r="BS592" s="1882">
        <v>19</v>
      </c>
      <c r="BT592" s="16"/>
      <c r="BU592" s="387">
        <f t="shared" si="1298"/>
        <v>0</v>
      </c>
      <c r="BV592" s="382">
        <f t="shared" si="1299"/>
        <v>0</v>
      </c>
      <c r="BW592" s="388">
        <f t="shared" si="1300"/>
        <v>1.6666666666666665</v>
      </c>
      <c r="BX592" s="3"/>
      <c r="BY592" s="387">
        <f t="shared" si="1292"/>
        <v>0</v>
      </c>
      <c r="BZ592" s="382">
        <f t="shared" si="1301"/>
        <v>0</v>
      </c>
      <c r="CA592" s="382">
        <f t="shared" si="1302"/>
        <v>28</v>
      </c>
      <c r="CB592" s="382">
        <f t="shared" si="1303"/>
        <v>40</v>
      </c>
      <c r="CC592" s="382">
        <f t="shared" si="1237"/>
        <v>28</v>
      </c>
      <c r="CD592" s="382">
        <f t="shared" si="1238"/>
        <v>11</v>
      </c>
      <c r="CE592" s="382">
        <f t="shared" si="1239"/>
        <v>8</v>
      </c>
      <c r="CF592" s="382">
        <f t="shared" si="1240"/>
        <v>5</v>
      </c>
      <c r="CG592" s="382">
        <f t="shared" si="1241"/>
        <v>7</v>
      </c>
      <c r="CH592" s="382">
        <f t="shared" si="1242"/>
        <v>11</v>
      </c>
      <c r="CI592" s="382">
        <f t="shared" si="1243"/>
        <v>12</v>
      </c>
      <c r="CJ592" s="382">
        <f t="shared" si="1244"/>
        <v>22</v>
      </c>
      <c r="CK592" s="388">
        <f t="shared" si="1245"/>
        <v>35</v>
      </c>
      <c r="CL592" s="3"/>
      <c r="CM592" s="384">
        <f t="shared" si="1293"/>
        <v>0</v>
      </c>
      <c r="CN592" s="385">
        <f t="shared" si="1304"/>
        <v>52</v>
      </c>
      <c r="CO592" s="385">
        <f t="shared" si="1260"/>
        <v>32</v>
      </c>
      <c r="CP592" s="385">
        <f t="shared" ref="CP592:CX592" si="1312">AO592</f>
        <v>0</v>
      </c>
      <c r="CQ592" s="385">
        <f t="shared" si="1312"/>
        <v>6</v>
      </c>
      <c r="CR592" s="385">
        <f t="shared" si="1312"/>
        <v>3</v>
      </c>
      <c r="CS592" s="385">
        <f t="shared" si="1312"/>
        <v>3</v>
      </c>
      <c r="CT592" s="385">
        <f t="shared" si="1312"/>
        <v>4</v>
      </c>
      <c r="CU592" s="385">
        <f t="shared" si="1312"/>
        <v>7</v>
      </c>
      <c r="CV592" s="385">
        <f t="shared" si="1312"/>
        <v>5</v>
      </c>
      <c r="CW592" s="385">
        <f t="shared" si="1312"/>
        <v>18</v>
      </c>
      <c r="CX592" s="386">
        <f t="shared" si="1312"/>
        <v>17</v>
      </c>
      <c r="CY592" s="3"/>
      <c r="CZ592" s="586"/>
      <c r="DA592" s="582"/>
      <c r="DB592" s="391">
        <v>28</v>
      </c>
      <c r="DC592" s="576">
        <v>48</v>
      </c>
      <c r="DD592" s="389">
        <v>10</v>
      </c>
      <c r="DE592" s="390">
        <v>10</v>
      </c>
      <c r="DF592" s="390">
        <v>12</v>
      </c>
      <c r="DG592" s="390">
        <v>0</v>
      </c>
      <c r="DH592" s="390">
        <f t="shared" si="1305"/>
        <v>0</v>
      </c>
      <c r="DI592" s="390"/>
      <c r="DJ592" s="390"/>
      <c r="DK592" s="390"/>
      <c r="DL592" s="390"/>
      <c r="DM592" s="390"/>
      <c r="DN592" s="390"/>
      <c r="DO592" s="390"/>
      <c r="DP592" s="391">
        <f t="shared" si="1306"/>
        <v>32</v>
      </c>
      <c r="DQ592" s="376"/>
      <c r="DR592" s="376"/>
      <c r="DS592" s="385">
        <v>3</v>
      </c>
      <c r="DT592" s="385">
        <v>1</v>
      </c>
      <c r="DU592" s="385">
        <v>1803</v>
      </c>
      <c r="DV592" s="385" t="s">
        <v>2620</v>
      </c>
      <c r="DW592" s="385">
        <v>73</v>
      </c>
      <c r="DX592" s="385" t="s">
        <v>2717</v>
      </c>
      <c r="DY592" s="385">
        <v>0</v>
      </c>
      <c r="DZ592" s="14">
        <v>125703</v>
      </c>
      <c r="EA592" s="426"/>
      <c r="EB592" s="398">
        <v>20</v>
      </c>
      <c r="EC592" s="398" t="s">
        <v>1369</v>
      </c>
      <c r="ED592" s="398" t="s">
        <v>1370</v>
      </c>
      <c r="EF592" s="601" t="str">
        <f t="shared" si="1307"/>
        <v>ok</v>
      </c>
      <c r="EG592" s="597">
        <f t="shared" si="1308"/>
        <v>0</v>
      </c>
      <c r="EI592" s="605">
        <f t="shared" si="1206"/>
        <v>84</v>
      </c>
    </row>
    <row r="593" spans="1:139" s="372" customFormat="1" ht="16.149999999999999" hidden="1" customHeight="1">
      <c r="A593" s="573" t="s">
        <v>1246</v>
      </c>
      <c r="B593" s="407" t="s">
        <v>1043</v>
      </c>
      <c r="C593" s="530" t="s">
        <v>1043</v>
      </c>
      <c r="D593" s="393" t="s">
        <v>51</v>
      </c>
      <c r="E593" s="393" t="s">
        <v>911</v>
      </c>
      <c r="F593" s="393" t="s">
        <v>1044</v>
      </c>
      <c r="G593" s="395" t="s">
        <v>959</v>
      </c>
      <c r="H593" s="393" t="s">
        <v>53</v>
      </c>
      <c r="I593" s="393" t="s">
        <v>947</v>
      </c>
      <c r="J593" s="393" t="s">
        <v>131</v>
      </c>
      <c r="K593" s="393" t="s">
        <v>2147</v>
      </c>
      <c r="L593" s="393" t="s">
        <v>2130</v>
      </c>
      <c r="M593" s="396"/>
      <c r="N593" s="392"/>
      <c r="O593" s="408">
        <v>3</v>
      </c>
      <c r="P593" s="14">
        <v>183996</v>
      </c>
      <c r="Q593" s="14">
        <v>183996</v>
      </c>
      <c r="R593" s="576">
        <v>616</v>
      </c>
      <c r="S593" s="391">
        <v>187</v>
      </c>
      <c r="T593" s="382">
        <v>38</v>
      </c>
      <c r="U593" s="382">
        <v>202</v>
      </c>
      <c r="V593" s="423">
        <v>41</v>
      </c>
      <c r="W593" s="1882">
        <v>50</v>
      </c>
      <c r="X593" s="382">
        <f t="shared" si="1310"/>
        <v>193</v>
      </c>
      <c r="Y593" s="423">
        <v>0</v>
      </c>
      <c r="Z593" s="1882">
        <v>50</v>
      </c>
      <c r="AA593" s="382">
        <f t="shared" si="1294"/>
        <v>143</v>
      </c>
      <c r="AB593" s="423">
        <v>48</v>
      </c>
      <c r="AC593" s="1882">
        <v>51</v>
      </c>
      <c r="AD593" s="569">
        <v>1.875</v>
      </c>
      <c r="AE593" s="569">
        <v>1.875</v>
      </c>
      <c r="AF593" s="382">
        <f t="shared" ref="AF593:AJ599" si="1313">IF($AD593&lt;=1,$AD593*BI593,IF($AD593&lt;=2,BI593+(($AD593-1)*BJ593),BI593+BJ593+BK593))</f>
        <v>93.75</v>
      </c>
      <c r="AG593" s="382">
        <f t="shared" si="1313"/>
        <v>74.5</v>
      </c>
      <c r="AH593" s="382">
        <f t="shared" si="1313"/>
        <v>57.75</v>
      </c>
      <c r="AI593" s="382">
        <f t="shared" si="1313"/>
        <v>69</v>
      </c>
      <c r="AJ593" s="382">
        <f t="shared" si="1313"/>
        <v>78.5</v>
      </c>
      <c r="AK593" s="382">
        <f t="shared" ref="AK593:AM599" si="1314">IF($AE593&lt;=1,$AE593*BN593,IF($AE593&lt;=2,BN593+(($AE593-1)*BO593),BN593+BO593+BP593))</f>
        <v>84.25</v>
      </c>
      <c r="AL593" s="382">
        <f t="shared" si="1314"/>
        <v>94.125</v>
      </c>
      <c r="AM593" s="382">
        <f t="shared" si="1314"/>
        <v>114.5</v>
      </c>
      <c r="AN593" s="453">
        <f t="shared" ref="AN593:AN599" si="1315">IF($AD593&lt;=1,$AD593*BQ593,IF($AD593&lt;=2,BQ593+(($AD593-1)*BR593),BQ593+BR593+BS593))</f>
        <v>131.875</v>
      </c>
      <c r="AO593" s="457">
        <f t="shared" ref="AO593:AW599" si="1316">ROUND(IF(CC593-BH593-AF593&gt;0,0,AF593+BH593-CC593),0)</f>
        <v>0</v>
      </c>
      <c r="AP593" s="455">
        <f t="shared" si="1316"/>
        <v>31</v>
      </c>
      <c r="AQ593" s="383">
        <f t="shared" si="1316"/>
        <v>33</v>
      </c>
      <c r="AR593" s="383">
        <f t="shared" si="1316"/>
        <v>39</v>
      </c>
      <c r="AS593" s="383">
        <f t="shared" si="1316"/>
        <v>44</v>
      </c>
      <c r="AT593" s="383">
        <f t="shared" si="1316"/>
        <v>45</v>
      </c>
      <c r="AU593" s="383">
        <f t="shared" si="1316"/>
        <v>54</v>
      </c>
      <c r="AV593" s="383">
        <f t="shared" si="1316"/>
        <v>67</v>
      </c>
      <c r="AW593" s="383">
        <f t="shared" si="1316"/>
        <v>72</v>
      </c>
      <c r="AX593" s="383">
        <f t="shared" si="1295"/>
        <v>343</v>
      </c>
      <c r="AY593" s="383">
        <v>0</v>
      </c>
      <c r="AZ593" s="383">
        <f t="shared" si="1309"/>
        <v>0</v>
      </c>
      <c r="BA593" s="382">
        <f t="shared" si="1296"/>
        <v>140</v>
      </c>
      <c r="BB593" s="423">
        <v>52</v>
      </c>
      <c r="BC593" s="506">
        <f t="shared" si="1289"/>
        <v>50</v>
      </c>
      <c r="BD593" s="382">
        <f t="shared" si="1290"/>
        <v>50</v>
      </c>
      <c r="BE593" s="453">
        <f t="shared" si="1291"/>
        <v>51</v>
      </c>
      <c r="BF593" s="382">
        <f t="shared" si="1297"/>
        <v>-97</v>
      </c>
      <c r="BG593" s="1882">
        <v>48</v>
      </c>
      <c r="BH593" s="1882">
        <v>50</v>
      </c>
      <c r="BI593" s="1882">
        <v>50</v>
      </c>
      <c r="BJ593" s="1882">
        <v>50</v>
      </c>
      <c r="BK593" s="1882">
        <v>28</v>
      </c>
      <c r="BL593" s="1882">
        <v>34</v>
      </c>
      <c r="BM593" s="1882">
        <v>40</v>
      </c>
      <c r="BN593" s="1882">
        <v>44</v>
      </c>
      <c r="BO593" s="1882">
        <v>46</v>
      </c>
      <c r="BP593" s="1882">
        <v>55</v>
      </c>
      <c r="BQ593" s="1882">
        <v>68</v>
      </c>
      <c r="BR593" s="1882">
        <v>73</v>
      </c>
      <c r="BS593" s="1882">
        <v>78</v>
      </c>
      <c r="BT593" s="13"/>
      <c r="BU593" s="384">
        <f t="shared" si="1298"/>
        <v>4.0132450331125824</v>
      </c>
      <c r="BV593" s="385">
        <f t="shared" si="1299"/>
        <v>3.8859060402684564</v>
      </c>
      <c r="BW593" s="386">
        <f t="shared" si="1300"/>
        <v>2.88</v>
      </c>
      <c r="BX593" s="3"/>
      <c r="BY593" s="387">
        <f t="shared" si="1292"/>
        <v>202</v>
      </c>
      <c r="BZ593" s="382">
        <f t="shared" si="1301"/>
        <v>193</v>
      </c>
      <c r="CA593" s="382">
        <f t="shared" si="1302"/>
        <v>143</v>
      </c>
      <c r="CB593" s="382">
        <f t="shared" si="1303"/>
        <v>140</v>
      </c>
      <c r="CC593" s="382">
        <f t="shared" si="1237"/>
        <v>144</v>
      </c>
      <c r="CD593" s="382">
        <f t="shared" si="1238"/>
        <v>94</v>
      </c>
      <c r="CE593" s="382">
        <f t="shared" si="1239"/>
        <v>75</v>
      </c>
      <c r="CF593" s="382">
        <f t="shared" si="1240"/>
        <v>58</v>
      </c>
      <c r="CG593" s="382">
        <f t="shared" si="1241"/>
        <v>69</v>
      </c>
      <c r="CH593" s="382">
        <f t="shared" si="1242"/>
        <v>79</v>
      </c>
      <c r="CI593" s="382">
        <f t="shared" si="1243"/>
        <v>84</v>
      </c>
      <c r="CJ593" s="382">
        <f t="shared" si="1244"/>
        <v>94</v>
      </c>
      <c r="CK593" s="388">
        <f t="shared" si="1245"/>
        <v>115</v>
      </c>
      <c r="CL593" s="3"/>
      <c r="CM593" s="384">
        <f t="shared" si="1293"/>
        <v>41</v>
      </c>
      <c r="CN593" s="385">
        <f t="shared" si="1304"/>
        <v>0</v>
      </c>
      <c r="CO593" s="385">
        <f t="shared" si="1260"/>
        <v>48</v>
      </c>
      <c r="CP593" s="385">
        <f t="shared" ref="CP593:CP599" si="1317">BB593</f>
        <v>52</v>
      </c>
      <c r="CQ593" s="385">
        <f t="shared" ref="CQ593:CX599" si="1318">AO593</f>
        <v>0</v>
      </c>
      <c r="CR593" s="385">
        <f t="shared" si="1318"/>
        <v>31</v>
      </c>
      <c r="CS593" s="385">
        <f t="shared" si="1318"/>
        <v>33</v>
      </c>
      <c r="CT593" s="385">
        <f t="shared" si="1318"/>
        <v>39</v>
      </c>
      <c r="CU593" s="385">
        <f t="shared" si="1318"/>
        <v>44</v>
      </c>
      <c r="CV593" s="385">
        <f t="shared" si="1318"/>
        <v>45</v>
      </c>
      <c r="CW593" s="385">
        <f t="shared" si="1318"/>
        <v>54</v>
      </c>
      <c r="CX593" s="386">
        <f t="shared" si="1318"/>
        <v>67</v>
      </c>
      <c r="CY593" s="3"/>
      <c r="CZ593" s="586">
        <v>429</v>
      </c>
      <c r="DA593" s="582">
        <v>499</v>
      </c>
      <c r="DB593" s="391">
        <v>703</v>
      </c>
      <c r="DC593" s="576">
        <v>616</v>
      </c>
      <c r="DD593" s="389">
        <v>38</v>
      </c>
      <c r="DE593" s="390">
        <v>30</v>
      </c>
      <c r="DF593" s="390">
        <v>42</v>
      </c>
      <c r="DG593" s="390">
        <v>39</v>
      </c>
      <c r="DH593" s="390">
        <f t="shared" si="1305"/>
        <v>38</v>
      </c>
      <c r="DI593" s="390"/>
      <c r="DJ593" s="390"/>
      <c r="DK593" s="390"/>
      <c r="DL593" s="390"/>
      <c r="DM593" s="390"/>
      <c r="DN593" s="390"/>
      <c r="DO593" s="390"/>
      <c r="DP593" s="391">
        <f t="shared" si="1306"/>
        <v>187</v>
      </c>
      <c r="DQ593" s="376"/>
      <c r="DR593" s="376"/>
      <c r="DS593" s="385">
        <v>1</v>
      </c>
      <c r="DT593" s="385">
        <v>1</v>
      </c>
      <c r="DU593" s="385">
        <v>1442</v>
      </c>
      <c r="DV593" s="385" t="s">
        <v>2620</v>
      </c>
      <c r="DW593" s="385">
        <v>73</v>
      </c>
      <c r="DX593" s="385" t="s">
        <v>2717</v>
      </c>
      <c r="DY593" s="385">
        <v>0</v>
      </c>
      <c r="DZ593" s="14">
        <v>183996</v>
      </c>
      <c r="EA593" s="426"/>
      <c r="EB593" s="398">
        <v>19</v>
      </c>
      <c r="EC593" s="398" t="s">
        <v>1369</v>
      </c>
      <c r="ED593" s="398" t="s">
        <v>1370</v>
      </c>
      <c r="EF593" s="601">
        <f t="shared" si="1307"/>
        <v>121.2</v>
      </c>
      <c r="EG593" s="597">
        <f t="shared" si="1308"/>
        <v>50</v>
      </c>
      <c r="EI593" s="605">
        <f t="shared" si="1206"/>
        <v>381</v>
      </c>
    </row>
    <row r="594" spans="1:139" s="372" customFormat="1" ht="16.149999999999999" hidden="1" customHeight="1">
      <c r="A594" s="573" t="s">
        <v>1246</v>
      </c>
      <c r="B594" s="407" t="s">
        <v>1045</v>
      </c>
      <c r="C594" s="530" t="s">
        <v>1045</v>
      </c>
      <c r="D594" s="393" t="s">
        <v>51</v>
      </c>
      <c r="E594" s="393" t="s">
        <v>1046</v>
      </c>
      <c r="F594" s="393" t="s">
        <v>1047</v>
      </c>
      <c r="G594" s="395" t="s">
        <v>1048</v>
      </c>
      <c r="H594" s="393" t="s">
        <v>53</v>
      </c>
      <c r="I594" s="393" t="s">
        <v>947</v>
      </c>
      <c r="J594" s="393" t="s">
        <v>131</v>
      </c>
      <c r="K594" s="393" t="s">
        <v>2146</v>
      </c>
      <c r="L594" s="393" t="s">
        <v>2130</v>
      </c>
      <c r="M594" s="396"/>
      <c r="N594" s="392"/>
      <c r="O594" s="408">
        <v>3</v>
      </c>
      <c r="P594" s="14">
        <v>173446</v>
      </c>
      <c r="Q594" s="14">
        <v>173446</v>
      </c>
      <c r="R594" s="576">
        <v>0</v>
      </c>
      <c r="S594" s="391">
        <v>0</v>
      </c>
      <c r="T594" s="382">
        <v>0</v>
      </c>
      <c r="U594" s="382">
        <v>0</v>
      </c>
      <c r="V594" s="423">
        <v>0</v>
      </c>
      <c r="W594" s="1882">
        <v>0</v>
      </c>
      <c r="X594" s="382">
        <f t="shared" si="1310"/>
        <v>0</v>
      </c>
      <c r="Y594" s="423">
        <v>0</v>
      </c>
      <c r="Z594" s="1882">
        <v>0</v>
      </c>
      <c r="AA594" s="382">
        <f t="shared" si="1294"/>
        <v>0</v>
      </c>
      <c r="AB594" s="423">
        <v>0</v>
      </c>
      <c r="AC594" s="1882">
        <v>0</v>
      </c>
      <c r="AD594" s="569">
        <v>1.875</v>
      </c>
      <c r="AE594" s="569">
        <v>1.875</v>
      </c>
      <c r="AF594" s="382">
        <f t="shared" si="1313"/>
        <v>0</v>
      </c>
      <c r="AG594" s="382">
        <f t="shared" si="1313"/>
        <v>0</v>
      </c>
      <c r="AH594" s="382">
        <f t="shared" si="1313"/>
        <v>0</v>
      </c>
      <c r="AI594" s="382">
        <f t="shared" si="1313"/>
        <v>0</v>
      </c>
      <c r="AJ594" s="382">
        <f t="shared" si="1313"/>
        <v>0</v>
      </c>
      <c r="AK594" s="382">
        <f t="shared" si="1314"/>
        <v>0</v>
      </c>
      <c r="AL594" s="382">
        <f t="shared" si="1314"/>
        <v>0</v>
      </c>
      <c r="AM594" s="382">
        <f t="shared" si="1314"/>
        <v>0</v>
      </c>
      <c r="AN594" s="453">
        <f t="shared" si="1315"/>
        <v>0</v>
      </c>
      <c r="AO594" s="457">
        <f t="shared" si="1316"/>
        <v>0</v>
      </c>
      <c r="AP594" s="455">
        <f t="shared" si="1316"/>
        <v>0</v>
      </c>
      <c r="AQ594" s="383">
        <f t="shared" si="1316"/>
        <v>0</v>
      </c>
      <c r="AR594" s="383">
        <f t="shared" si="1316"/>
        <v>0</v>
      </c>
      <c r="AS594" s="383">
        <f t="shared" si="1316"/>
        <v>0</v>
      </c>
      <c r="AT594" s="383">
        <f t="shared" si="1316"/>
        <v>0</v>
      </c>
      <c r="AU594" s="383">
        <f t="shared" si="1316"/>
        <v>0</v>
      </c>
      <c r="AV594" s="383">
        <f t="shared" si="1316"/>
        <v>0</v>
      </c>
      <c r="AW594" s="383">
        <f t="shared" si="1316"/>
        <v>0</v>
      </c>
      <c r="AX594" s="383">
        <f t="shared" si="1295"/>
        <v>0</v>
      </c>
      <c r="AY594" s="383">
        <v>0</v>
      </c>
      <c r="AZ594" s="383">
        <f t="shared" si="1309"/>
        <v>0</v>
      </c>
      <c r="BA594" s="382">
        <f t="shared" si="1296"/>
        <v>0</v>
      </c>
      <c r="BB594" s="423">
        <v>0</v>
      </c>
      <c r="BC594" s="506">
        <f t="shared" si="1289"/>
        <v>0</v>
      </c>
      <c r="BD594" s="382">
        <f t="shared" si="1290"/>
        <v>0</v>
      </c>
      <c r="BE594" s="453">
        <f t="shared" si="1291"/>
        <v>0</v>
      </c>
      <c r="BF594" s="382">
        <f t="shared" si="1297"/>
        <v>0</v>
      </c>
      <c r="BG594" s="1882">
        <v>0</v>
      </c>
      <c r="BH594" s="1882">
        <v>0</v>
      </c>
      <c r="BI594" s="1882">
        <v>0</v>
      </c>
      <c r="BJ594" s="1882">
        <v>0</v>
      </c>
      <c r="BK594" s="1882">
        <v>0</v>
      </c>
      <c r="BL594" s="1882">
        <v>0</v>
      </c>
      <c r="BM594" s="1882">
        <v>0</v>
      </c>
      <c r="BN594" s="1882">
        <v>0</v>
      </c>
      <c r="BO594" s="1882">
        <v>0</v>
      </c>
      <c r="BP594" s="1882">
        <v>0</v>
      </c>
      <c r="BQ594" s="1882">
        <v>0</v>
      </c>
      <c r="BR594" s="1882">
        <v>0</v>
      </c>
      <c r="BS594" s="1882">
        <v>0</v>
      </c>
      <c r="BT594" s="13"/>
      <c r="BU594" s="384">
        <f t="shared" si="1298"/>
        <v>0</v>
      </c>
      <c r="BV594" s="385">
        <f t="shared" si="1299"/>
        <v>0</v>
      </c>
      <c r="BW594" s="386">
        <f t="shared" si="1300"/>
        <v>0</v>
      </c>
      <c r="BX594" s="3"/>
      <c r="BY594" s="387">
        <f t="shared" si="1292"/>
        <v>0</v>
      </c>
      <c r="BZ594" s="382">
        <f t="shared" si="1301"/>
        <v>0</v>
      </c>
      <c r="CA594" s="382">
        <f t="shared" si="1302"/>
        <v>0</v>
      </c>
      <c r="CB594" s="382">
        <f t="shared" si="1303"/>
        <v>0</v>
      </c>
      <c r="CC594" s="382">
        <f t="shared" si="1237"/>
        <v>0</v>
      </c>
      <c r="CD594" s="382">
        <f t="shared" si="1238"/>
        <v>0</v>
      </c>
      <c r="CE594" s="382">
        <f t="shared" si="1239"/>
        <v>0</v>
      </c>
      <c r="CF594" s="382">
        <f t="shared" si="1240"/>
        <v>0</v>
      </c>
      <c r="CG594" s="382">
        <f t="shared" si="1241"/>
        <v>0</v>
      </c>
      <c r="CH594" s="382">
        <f t="shared" si="1242"/>
        <v>0</v>
      </c>
      <c r="CI594" s="382">
        <f t="shared" si="1243"/>
        <v>0</v>
      </c>
      <c r="CJ594" s="382">
        <f t="shared" si="1244"/>
        <v>0</v>
      </c>
      <c r="CK594" s="388">
        <f t="shared" si="1245"/>
        <v>0</v>
      </c>
      <c r="CL594" s="3"/>
      <c r="CM594" s="384">
        <f t="shared" si="1293"/>
        <v>0</v>
      </c>
      <c r="CN594" s="385">
        <f t="shared" si="1304"/>
        <v>0</v>
      </c>
      <c r="CO594" s="385">
        <f t="shared" si="1260"/>
        <v>0</v>
      </c>
      <c r="CP594" s="385">
        <f t="shared" si="1317"/>
        <v>0</v>
      </c>
      <c r="CQ594" s="385">
        <f t="shared" si="1318"/>
        <v>0</v>
      </c>
      <c r="CR594" s="385">
        <f t="shared" si="1318"/>
        <v>0</v>
      </c>
      <c r="CS594" s="385">
        <f t="shared" si="1318"/>
        <v>0</v>
      </c>
      <c r="CT594" s="385">
        <f t="shared" si="1318"/>
        <v>0</v>
      </c>
      <c r="CU594" s="385">
        <f t="shared" si="1318"/>
        <v>0</v>
      </c>
      <c r="CV594" s="385">
        <f t="shared" si="1318"/>
        <v>0</v>
      </c>
      <c r="CW594" s="385">
        <f t="shared" si="1318"/>
        <v>0</v>
      </c>
      <c r="CX594" s="386">
        <f t="shared" si="1318"/>
        <v>0</v>
      </c>
      <c r="CY594" s="3"/>
      <c r="CZ594" s="586">
        <v>0</v>
      </c>
      <c r="DA594" s="582">
        <v>41</v>
      </c>
      <c r="DB594" s="391">
        <v>0</v>
      </c>
      <c r="DC594" s="576">
        <v>0</v>
      </c>
      <c r="DD594" s="389">
        <v>0</v>
      </c>
      <c r="DE594" s="390">
        <v>0</v>
      </c>
      <c r="DF594" s="390">
        <v>0</v>
      </c>
      <c r="DG594" s="390">
        <v>0</v>
      </c>
      <c r="DH594" s="390">
        <f t="shared" si="1305"/>
        <v>0</v>
      </c>
      <c r="DI594" s="390"/>
      <c r="DJ594" s="390"/>
      <c r="DK594" s="390"/>
      <c r="DL594" s="390"/>
      <c r="DM594" s="390"/>
      <c r="DN594" s="390"/>
      <c r="DO594" s="390"/>
      <c r="DP594" s="391">
        <f t="shared" si="1306"/>
        <v>0</v>
      </c>
      <c r="DQ594" s="376"/>
      <c r="DR594" s="376"/>
      <c r="DS594" s="385">
        <v>1</v>
      </c>
      <c r="DT594" s="385">
        <v>1</v>
      </c>
      <c r="DU594" s="385">
        <v>1462</v>
      </c>
      <c r="DV594" s="385" t="s">
        <v>2620</v>
      </c>
      <c r="DW594" s="385">
        <v>73</v>
      </c>
      <c r="DX594" s="385" t="s">
        <v>2717</v>
      </c>
      <c r="DY594" s="385">
        <v>0</v>
      </c>
      <c r="DZ594" s="14">
        <v>173446</v>
      </c>
      <c r="EA594" s="426"/>
      <c r="EB594" s="398">
        <v>18</v>
      </c>
      <c r="EC594" s="398" t="s">
        <v>1369</v>
      </c>
      <c r="ED594" s="398" t="s">
        <v>1370</v>
      </c>
      <c r="EF594" s="601" t="str">
        <f t="shared" si="1307"/>
        <v>ok</v>
      </c>
      <c r="EG594" s="597">
        <f t="shared" si="1308"/>
        <v>0</v>
      </c>
      <c r="EI594" s="605">
        <f t="shared" si="1206"/>
        <v>0</v>
      </c>
    </row>
    <row r="595" spans="1:139" s="372" customFormat="1" ht="16.149999999999999" hidden="1" customHeight="1">
      <c r="A595" s="573" t="s">
        <v>1246</v>
      </c>
      <c r="B595" s="407" t="s">
        <v>1664</v>
      </c>
      <c r="C595" s="407" t="s">
        <v>1664</v>
      </c>
      <c r="D595" s="393" t="s">
        <v>51</v>
      </c>
      <c r="E595" s="393" t="s">
        <v>117</v>
      </c>
      <c r="F595" s="393" t="s">
        <v>1673</v>
      </c>
      <c r="G595" s="395">
        <v>107</v>
      </c>
      <c r="H595" s="393" t="s">
        <v>47</v>
      </c>
      <c r="I595" s="393" t="s">
        <v>1668</v>
      </c>
      <c r="J595" s="393" t="s">
        <v>1669</v>
      </c>
      <c r="K595" s="393" t="s">
        <v>2146</v>
      </c>
      <c r="L595" s="393" t="s">
        <v>2130</v>
      </c>
      <c r="M595" s="396"/>
      <c r="N595" s="392">
        <v>45034</v>
      </c>
      <c r="O595" s="408">
        <v>3</v>
      </c>
      <c r="P595" s="14">
        <v>157550</v>
      </c>
      <c r="Q595" s="14">
        <v>157550</v>
      </c>
      <c r="R595" s="576">
        <v>0</v>
      </c>
      <c r="S595" s="391">
        <v>4</v>
      </c>
      <c r="T595" s="382">
        <v>0</v>
      </c>
      <c r="U595" s="382">
        <v>23</v>
      </c>
      <c r="V595" s="423">
        <v>0</v>
      </c>
      <c r="W595" s="1882">
        <v>2</v>
      </c>
      <c r="X595" s="382">
        <f t="shared" si="1310"/>
        <v>21</v>
      </c>
      <c r="Y595" s="423">
        <v>0</v>
      </c>
      <c r="Z595" s="1882">
        <v>5</v>
      </c>
      <c r="AA595" s="382">
        <f t="shared" si="1294"/>
        <v>16</v>
      </c>
      <c r="AB595" s="423">
        <v>0</v>
      </c>
      <c r="AC595" s="1882">
        <v>1</v>
      </c>
      <c r="AD595" s="569">
        <v>1.875</v>
      </c>
      <c r="AE595" s="569">
        <v>1.875</v>
      </c>
      <c r="AF595" s="382">
        <f t="shared" si="1313"/>
        <v>13</v>
      </c>
      <c r="AG595" s="382">
        <f t="shared" si="1313"/>
        <v>0.875</v>
      </c>
      <c r="AH595" s="382">
        <f t="shared" si="1313"/>
        <v>2.75</v>
      </c>
      <c r="AI595" s="382">
        <f t="shared" si="1313"/>
        <v>3.75</v>
      </c>
      <c r="AJ595" s="382">
        <f t="shared" si="1313"/>
        <v>13.375</v>
      </c>
      <c r="AK595" s="382">
        <f t="shared" si="1314"/>
        <v>14.75</v>
      </c>
      <c r="AL595" s="382">
        <f t="shared" si="1314"/>
        <v>6.375</v>
      </c>
      <c r="AM595" s="382">
        <f t="shared" si="1314"/>
        <v>9.375</v>
      </c>
      <c r="AN595" s="453">
        <f t="shared" si="1315"/>
        <v>9.375</v>
      </c>
      <c r="AO595" s="457">
        <f t="shared" si="1316"/>
        <v>0</v>
      </c>
      <c r="AP595" s="455">
        <f t="shared" si="1316"/>
        <v>1</v>
      </c>
      <c r="AQ595" s="383">
        <f t="shared" si="1316"/>
        <v>2</v>
      </c>
      <c r="AR595" s="383">
        <f t="shared" si="1316"/>
        <v>2</v>
      </c>
      <c r="AS595" s="383">
        <f t="shared" si="1316"/>
        <v>11</v>
      </c>
      <c r="AT595" s="383">
        <f t="shared" si="1316"/>
        <v>4</v>
      </c>
      <c r="AU595" s="383">
        <f t="shared" si="1316"/>
        <v>4</v>
      </c>
      <c r="AV595" s="383">
        <f t="shared" si="1316"/>
        <v>5</v>
      </c>
      <c r="AW595" s="383">
        <f t="shared" si="1316"/>
        <v>5</v>
      </c>
      <c r="AX595" s="383">
        <f t="shared" si="1295"/>
        <v>23</v>
      </c>
      <c r="AY595" s="383">
        <v>0</v>
      </c>
      <c r="AZ595" s="383">
        <f t="shared" si="1309"/>
        <v>0</v>
      </c>
      <c r="BA595" s="382">
        <f t="shared" si="1296"/>
        <v>15</v>
      </c>
      <c r="BB595" s="423">
        <v>0</v>
      </c>
      <c r="BC595" s="506">
        <f t="shared" si="1289"/>
        <v>2</v>
      </c>
      <c r="BD595" s="382">
        <f t="shared" si="1290"/>
        <v>5</v>
      </c>
      <c r="BE595" s="453">
        <f t="shared" si="1291"/>
        <v>1</v>
      </c>
      <c r="BF595" s="382">
        <f t="shared" si="1297"/>
        <v>0</v>
      </c>
      <c r="BG595" s="1882">
        <v>0</v>
      </c>
      <c r="BH595" s="1882">
        <v>2</v>
      </c>
      <c r="BI595" s="1882">
        <v>13</v>
      </c>
      <c r="BJ595" s="1882">
        <v>0</v>
      </c>
      <c r="BK595" s="1882">
        <v>1</v>
      </c>
      <c r="BL595" s="1882">
        <v>2</v>
      </c>
      <c r="BM595" s="1882">
        <v>2</v>
      </c>
      <c r="BN595" s="1882">
        <v>13</v>
      </c>
      <c r="BO595" s="1882">
        <v>2</v>
      </c>
      <c r="BP595" s="1882">
        <v>5</v>
      </c>
      <c r="BQ595" s="1882">
        <v>5</v>
      </c>
      <c r="BR595" s="1882">
        <v>5</v>
      </c>
      <c r="BS595" s="1882">
        <v>5</v>
      </c>
      <c r="BT595" s="13"/>
      <c r="BU595" s="384">
        <f t="shared" si="1298"/>
        <v>8.625</v>
      </c>
      <c r="BV595" s="385">
        <f t="shared" si="1299"/>
        <v>10.5</v>
      </c>
      <c r="BW595" s="386">
        <f t="shared" si="1300"/>
        <v>16</v>
      </c>
      <c r="BX595" s="3"/>
      <c r="BY595" s="387">
        <f t="shared" si="1292"/>
        <v>23</v>
      </c>
      <c r="BZ595" s="382">
        <f t="shared" si="1301"/>
        <v>21</v>
      </c>
      <c r="CA595" s="382">
        <f t="shared" si="1302"/>
        <v>16</v>
      </c>
      <c r="CB595" s="382">
        <f t="shared" si="1303"/>
        <v>15</v>
      </c>
      <c r="CC595" s="382">
        <f t="shared" si="1237"/>
        <v>15</v>
      </c>
      <c r="CD595" s="382">
        <f t="shared" si="1238"/>
        <v>13</v>
      </c>
      <c r="CE595" s="382">
        <f t="shared" si="1239"/>
        <v>1</v>
      </c>
      <c r="CF595" s="382">
        <f t="shared" si="1240"/>
        <v>3</v>
      </c>
      <c r="CG595" s="382">
        <f t="shared" si="1241"/>
        <v>4</v>
      </c>
      <c r="CH595" s="382">
        <f t="shared" si="1242"/>
        <v>13</v>
      </c>
      <c r="CI595" s="382">
        <f t="shared" si="1243"/>
        <v>15</v>
      </c>
      <c r="CJ595" s="382">
        <f t="shared" si="1244"/>
        <v>6</v>
      </c>
      <c r="CK595" s="388">
        <f t="shared" si="1245"/>
        <v>9</v>
      </c>
      <c r="CL595" s="3"/>
      <c r="CM595" s="384">
        <f t="shared" si="1293"/>
        <v>0</v>
      </c>
      <c r="CN595" s="385">
        <f t="shared" si="1304"/>
        <v>0</v>
      </c>
      <c r="CO595" s="385">
        <f t="shared" si="1260"/>
        <v>0</v>
      </c>
      <c r="CP595" s="385">
        <f t="shared" si="1317"/>
        <v>0</v>
      </c>
      <c r="CQ595" s="385">
        <f t="shared" si="1318"/>
        <v>0</v>
      </c>
      <c r="CR595" s="385">
        <f t="shared" si="1318"/>
        <v>1</v>
      </c>
      <c r="CS595" s="385">
        <f t="shared" si="1318"/>
        <v>2</v>
      </c>
      <c r="CT595" s="385">
        <f t="shared" si="1318"/>
        <v>2</v>
      </c>
      <c r="CU595" s="385">
        <f t="shared" si="1318"/>
        <v>11</v>
      </c>
      <c r="CV595" s="385">
        <f t="shared" si="1318"/>
        <v>4</v>
      </c>
      <c r="CW595" s="385">
        <f t="shared" si="1318"/>
        <v>4</v>
      </c>
      <c r="CX595" s="386">
        <f t="shared" si="1318"/>
        <v>5</v>
      </c>
      <c r="CY595" s="3"/>
      <c r="CZ595" s="586"/>
      <c r="DA595" s="582">
        <v>4</v>
      </c>
      <c r="DB595" s="391">
        <v>11</v>
      </c>
      <c r="DC595" s="576">
        <v>0</v>
      </c>
      <c r="DD595" s="389">
        <v>0</v>
      </c>
      <c r="DE595" s="390">
        <v>4</v>
      </c>
      <c r="DF595" s="390">
        <v>0</v>
      </c>
      <c r="DG595" s="390">
        <v>0</v>
      </c>
      <c r="DH595" s="390">
        <f t="shared" si="1305"/>
        <v>0</v>
      </c>
      <c r="DI595" s="390"/>
      <c r="DJ595" s="390"/>
      <c r="DK595" s="390"/>
      <c r="DL595" s="390"/>
      <c r="DM595" s="390"/>
      <c r="DN595" s="390"/>
      <c r="DO595" s="390"/>
      <c r="DP595" s="391">
        <f t="shared" si="1306"/>
        <v>4</v>
      </c>
      <c r="DQ595" s="376"/>
      <c r="DR595" s="376"/>
      <c r="DS595" s="385">
        <v>2</v>
      </c>
      <c r="DT595" s="385">
        <v>2</v>
      </c>
      <c r="DU595" s="385">
        <v>1575</v>
      </c>
      <c r="DV595" s="385" t="s">
        <v>2620</v>
      </c>
      <c r="DW595" s="385">
        <v>73</v>
      </c>
      <c r="DX595" s="385" t="s">
        <v>2717</v>
      </c>
      <c r="DY595" s="385">
        <v>0</v>
      </c>
      <c r="DZ595" s="14">
        <v>157550</v>
      </c>
      <c r="EA595" s="426"/>
      <c r="EB595" s="398">
        <v>19</v>
      </c>
      <c r="EC595" s="398" t="s">
        <v>1676</v>
      </c>
      <c r="ED595" s="398" t="s">
        <v>1677</v>
      </c>
      <c r="EF595" s="601">
        <f t="shared" si="1307"/>
        <v>345</v>
      </c>
      <c r="EG595" s="597">
        <f t="shared" si="1308"/>
        <v>2</v>
      </c>
      <c r="EI595" s="605">
        <f t="shared" si="1206"/>
        <v>23</v>
      </c>
    </row>
    <row r="596" spans="1:139" s="372" customFormat="1" ht="16.149999999999999" hidden="1" customHeight="1">
      <c r="A596" s="573" t="s">
        <v>1670</v>
      </c>
      <c r="B596" s="407" t="s">
        <v>1666</v>
      </c>
      <c r="C596" s="407" t="s">
        <v>1666</v>
      </c>
      <c r="D596" s="393" t="s">
        <v>51</v>
      </c>
      <c r="E596" s="393" t="s">
        <v>1672</v>
      </c>
      <c r="F596" s="393" t="s">
        <v>1917</v>
      </c>
      <c r="G596" s="395">
        <v>105</v>
      </c>
      <c r="H596" s="393" t="s">
        <v>73</v>
      </c>
      <c r="I596" s="393" t="s">
        <v>1668</v>
      </c>
      <c r="J596" s="393" t="s">
        <v>1669</v>
      </c>
      <c r="K596" s="393" t="s">
        <v>2147</v>
      </c>
      <c r="L596" s="393" t="s">
        <v>2130</v>
      </c>
      <c r="M596" s="396"/>
      <c r="N596" s="392">
        <v>45034</v>
      </c>
      <c r="O596" s="408">
        <v>3</v>
      </c>
      <c r="P596" s="14">
        <v>218606</v>
      </c>
      <c r="Q596" s="14">
        <v>218606</v>
      </c>
      <c r="R596" s="576">
        <v>37</v>
      </c>
      <c r="S596" s="391">
        <v>5</v>
      </c>
      <c r="T596" s="382">
        <v>0</v>
      </c>
      <c r="U596" s="382">
        <v>88</v>
      </c>
      <c r="V596" s="423">
        <v>0</v>
      </c>
      <c r="W596" s="1882">
        <v>15</v>
      </c>
      <c r="X596" s="382">
        <f t="shared" si="1310"/>
        <v>73</v>
      </c>
      <c r="Y596" s="423">
        <v>0</v>
      </c>
      <c r="Z596" s="1882">
        <v>14</v>
      </c>
      <c r="AA596" s="382">
        <f t="shared" si="1294"/>
        <v>59</v>
      </c>
      <c r="AB596" s="423">
        <v>0</v>
      </c>
      <c r="AC596" s="1882">
        <v>18</v>
      </c>
      <c r="AD596" s="569">
        <v>1.875</v>
      </c>
      <c r="AE596" s="569">
        <v>1.875</v>
      </c>
      <c r="AF596" s="382">
        <f t="shared" si="1313"/>
        <v>12</v>
      </c>
      <c r="AG596" s="382">
        <f t="shared" si="1313"/>
        <v>6.125</v>
      </c>
      <c r="AH596" s="382">
        <f t="shared" si="1313"/>
        <v>14.875</v>
      </c>
      <c r="AI596" s="382">
        <f t="shared" si="1313"/>
        <v>18.625</v>
      </c>
      <c r="AJ596" s="382">
        <f t="shared" si="1313"/>
        <v>21.5</v>
      </c>
      <c r="AK596" s="382">
        <f t="shared" si="1314"/>
        <v>22.5</v>
      </c>
      <c r="AL596" s="382">
        <f t="shared" si="1314"/>
        <v>24.25</v>
      </c>
      <c r="AM596" s="382">
        <f t="shared" si="1314"/>
        <v>27.125</v>
      </c>
      <c r="AN596" s="453">
        <f t="shared" si="1315"/>
        <v>29</v>
      </c>
      <c r="AO596" s="457">
        <f t="shared" si="1316"/>
        <v>0</v>
      </c>
      <c r="AP596" s="455">
        <f t="shared" si="1316"/>
        <v>6</v>
      </c>
      <c r="AQ596" s="383">
        <f t="shared" si="1316"/>
        <v>9</v>
      </c>
      <c r="AR596" s="383">
        <f t="shared" si="1316"/>
        <v>11</v>
      </c>
      <c r="AS596" s="383">
        <f t="shared" si="1316"/>
        <v>12</v>
      </c>
      <c r="AT596" s="383">
        <f t="shared" si="1316"/>
        <v>12</v>
      </c>
      <c r="AU596" s="383">
        <f t="shared" si="1316"/>
        <v>13</v>
      </c>
      <c r="AV596" s="383">
        <f t="shared" si="1316"/>
        <v>15</v>
      </c>
      <c r="AW596" s="383">
        <f t="shared" si="1316"/>
        <v>16</v>
      </c>
      <c r="AX596" s="383">
        <f t="shared" si="1295"/>
        <v>88</v>
      </c>
      <c r="AY596" s="383">
        <v>0</v>
      </c>
      <c r="AZ596" s="383">
        <f t="shared" si="1309"/>
        <v>0</v>
      </c>
      <c r="BA596" s="382">
        <f t="shared" si="1296"/>
        <v>41</v>
      </c>
      <c r="BB596" s="423">
        <v>0</v>
      </c>
      <c r="BC596" s="506">
        <f t="shared" si="1289"/>
        <v>15</v>
      </c>
      <c r="BD596" s="382">
        <f t="shared" si="1290"/>
        <v>14</v>
      </c>
      <c r="BE596" s="453">
        <f t="shared" si="1291"/>
        <v>18</v>
      </c>
      <c r="BF596" s="382">
        <f t="shared" si="1297"/>
        <v>0</v>
      </c>
      <c r="BG596" s="1882">
        <v>23</v>
      </c>
      <c r="BH596" s="1882">
        <v>6</v>
      </c>
      <c r="BI596" s="1882">
        <v>12</v>
      </c>
      <c r="BJ596" s="1882">
        <v>0</v>
      </c>
      <c r="BK596" s="1882">
        <v>7</v>
      </c>
      <c r="BL596" s="1882">
        <v>9</v>
      </c>
      <c r="BM596" s="1882">
        <v>11</v>
      </c>
      <c r="BN596" s="1882">
        <v>12</v>
      </c>
      <c r="BO596" s="1882">
        <v>12</v>
      </c>
      <c r="BP596" s="1882">
        <v>14</v>
      </c>
      <c r="BQ596" s="1882">
        <v>15</v>
      </c>
      <c r="BR596" s="1882">
        <v>16</v>
      </c>
      <c r="BS596" s="1882">
        <v>17</v>
      </c>
      <c r="BT596" s="13"/>
      <c r="BU596" s="384">
        <f t="shared" si="1298"/>
        <v>5.6170212765957448</v>
      </c>
      <c r="BV596" s="385">
        <f t="shared" si="1299"/>
        <v>3.9818181818181819</v>
      </c>
      <c r="BW596" s="386">
        <f t="shared" si="1300"/>
        <v>3.7659574468085109</v>
      </c>
      <c r="BX596" s="3"/>
      <c r="BY596" s="387">
        <f t="shared" si="1292"/>
        <v>88</v>
      </c>
      <c r="BZ596" s="382">
        <f t="shared" si="1301"/>
        <v>73</v>
      </c>
      <c r="CA596" s="382">
        <f t="shared" si="1302"/>
        <v>59</v>
      </c>
      <c r="CB596" s="382">
        <f t="shared" si="1303"/>
        <v>41</v>
      </c>
      <c r="CC596" s="382">
        <f t="shared" si="1237"/>
        <v>18</v>
      </c>
      <c r="CD596" s="382">
        <f t="shared" si="1238"/>
        <v>12</v>
      </c>
      <c r="CE596" s="382">
        <f t="shared" si="1239"/>
        <v>6</v>
      </c>
      <c r="CF596" s="382">
        <f t="shared" si="1240"/>
        <v>15</v>
      </c>
      <c r="CG596" s="382">
        <f t="shared" si="1241"/>
        <v>19</v>
      </c>
      <c r="CH596" s="382">
        <f t="shared" si="1242"/>
        <v>22</v>
      </c>
      <c r="CI596" s="382">
        <f t="shared" si="1243"/>
        <v>23</v>
      </c>
      <c r="CJ596" s="382">
        <f t="shared" si="1244"/>
        <v>24</v>
      </c>
      <c r="CK596" s="388">
        <f t="shared" si="1245"/>
        <v>27</v>
      </c>
      <c r="CL596" s="3"/>
      <c r="CM596" s="384">
        <f t="shared" si="1293"/>
        <v>0</v>
      </c>
      <c r="CN596" s="385">
        <f t="shared" si="1304"/>
        <v>0</v>
      </c>
      <c r="CO596" s="385">
        <f t="shared" si="1260"/>
        <v>0</v>
      </c>
      <c r="CP596" s="385">
        <f t="shared" si="1317"/>
        <v>0</v>
      </c>
      <c r="CQ596" s="385">
        <f t="shared" si="1318"/>
        <v>0</v>
      </c>
      <c r="CR596" s="385">
        <f t="shared" si="1318"/>
        <v>6</v>
      </c>
      <c r="CS596" s="385">
        <f t="shared" si="1318"/>
        <v>9</v>
      </c>
      <c r="CT596" s="385">
        <f t="shared" si="1318"/>
        <v>11</v>
      </c>
      <c r="CU596" s="385">
        <f t="shared" si="1318"/>
        <v>12</v>
      </c>
      <c r="CV596" s="385">
        <f t="shared" si="1318"/>
        <v>12</v>
      </c>
      <c r="CW596" s="385">
        <f t="shared" si="1318"/>
        <v>13</v>
      </c>
      <c r="CX596" s="386">
        <f t="shared" si="1318"/>
        <v>15</v>
      </c>
      <c r="CY596" s="3"/>
      <c r="CZ596" s="586"/>
      <c r="DA596" s="582">
        <v>4</v>
      </c>
      <c r="DB596" s="391">
        <v>26</v>
      </c>
      <c r="DC596" s="576">
        <v>37</v>
      </c>
      <c r="DD596" s="389">
        <v>0</v>
      </c>
      <c r="DE596" s="390">
        <v>4</v>
      </c>
      <c r="DF596" s="390">
        <v>0</v>
      </c>
      <c r="DG596" s="390">
        <v>1</v>
      </c>
      <c r="DH596" s="390">
        <f t="shared" si="1305"/>
        <v>0</v>
      </c>
      <c r="DI596" s="390"/>
      <c r="DJ596" s="390"/>
      <c r="DK596" s="390"/>
      <c r="DL596" s="390"/>
      <c r="DM596" s="390"/>
      <c r="DN596" s="390"/>
      <c r="DO596" s="390"/>
      <c r="DP596" s="391">
        <f t="shared" si="1306"/>
        <v>5</v>
      </c>
      <c r="DQ596" s="376"/>
      <c r="DR596" s="376"/>
      <c r="DS596" s="385">
        <v>2</v>
      </c>
      <c r="DT596" s="385">
        <v>2</v>
      </c>
      <c r="DU596" s="385">
        <v>1725</v>
      </c>
      <c r="DV596" s="385" t="s">
        <v>2620</v>
      </c>
      <c r="DW596" s="385">
        <v>73</v>
      </c>
      <c r="DX596" s="385" t="s">
        <v>2717</v>
      </c>
      <c r="DY596" s="385">
        <v>0</v>
      </c>
      <c r="DZ596" s="14">
        <v>218606</v>
      </c>
      <c r="EA596" s="426"/>
      <c r="EB596" s="398">
        <v>21</v>
      </c>
      <c r="EC596" s="398" t="s">
        <v>1675</v>
      </c>
      <c r="ED596" s="398" t="s">
        <v>1677</v>
      </c>
      <c r="EF596" s="601">
        <f t="shared" si="1307"/>
        <v>176</v>
      </c>
      <c r="EG596" s="597">
        <f t="shared" si="1308"/>
        <v>15</v>
      </c>
      <c r="EI596" s="605">
        <f t="shared" si="1206"/>
        <v>88</v>
      </c>
    </row>
    <row r="597" spans="1:139" s="372" customFormat="1" ht="16.149999999999999" hidden="1" customHeight="1">
      <c r="A597" s="573" t="s">
        <v>45</v>
      </c>
      <c r="B597" s="407" t="s">
        <v>1049</v>
      </c>
      <c r="C597" s="530" t="s">
        <v>1049</v>
      </c>
      <c r="D597" s="393" t="s">
        <v>46</v>
      </c>
      <c r="E597" s="393" t="s">
        <v>1050</v>
      </c>
      <c r="F597" s="393" t="s">
        <v>1019</v>
      </c>
      <c r="G597" s="393">
        <v>100</v>
      </c>
      <c r="H597" s="393" t="s">
        <v>47</v>
      </c>
      <c r="I597" s="393" t="s">
        <v>960</v>
      </c>
      <c r="J597" s="393" t="s">
        <v>131</v>
      </c>
      <c r="K597" s="393" t="s">
        <v>2147</v>
      </c>
      <c r="L597" s="393" t="s">
        <v>2130</v>
      </c>
      <c r="M597" s="396"/>
      <c r="N597" s="392">
        <v>43322</v>
      </c>
      <c r="O597" s="408">
        <v>3</v>
      </c>
      <c r="P597" s="14">
        <v>220005</v>
      </c>
      <c r="Q597" s="14">
        <v>220005</v>
      </c>
      <c r="R597" s="576">
        <v>78</v>
      </c>
      <c r="S597" s="391">
        <v>8</v>
      </c>
      <c r="T597" s="382">
        <v>2</v>
      </c>
      <c r="U597" s="382">
        <v>79</v>
      </c>
      <c r="V597" s="423">
        <v>0</v>
      </c>
      <c r="W597" s="1882">
        <v>15</v>
      </c>
      <c r="X597" s="382">
        <f t="shared" si="1310"/>
        <v>64</v>
      </c>
      <c r="Y597" s="423">
        <v>0</v>
      </c>
      <c r="Z597" s="1882">
        <v>15</v>
      </c>
      <c r="AA597" s="382">
        <f t="shared" si="1294"/>
        <v>49</v>
      </c>
      <c r="AB597" s="423">
        <v>0</v>
      </c>
      <c r="AC597" s="1882">
        <v>20</v>
      </c>
      <c r="AD597" s="569">
        <v>1.875</v>
      </c>
      <c r="AE597" s="569">
        <v>1.875</v>
      </c>
      <c r="AF597" s="382">
        <f t="shared" si="1313"/>
        <v>26.25</v>
      </c>
      <c r="AG597" s="382">
        <f t="shared" si="1313"/>
        <v>18.375</v>
      </c>
      <c r="AH597" s="382">
        <f t="shared" si="1313"/>
        <v>10.25</v>
      </c>
      <c r="AI597" s="382">
        <f t="shared" si="1313"/>
        <v>12.125</v>
      </c>
      <c r="AJ597" s="382">
        <f t="shared" si="1313"/>
        <v>21</v>
      </c>
      <c r="AK597" s="382">
        <f t="shared" si="1314"/>
        <v>23</v>
      </c>
      <c r="AL597" s="382">
        <f t="shared" si="1314"/>
        <v>21.125</v>
      </c>
      <c r="AM597" s="382">
        <f t="shared" si="1314"/>
        <v>29</v>
      </c>
      <c r="AN597" s="453">
        <f t="shared" si="1315"/>
        <v>30.875</v>
      </c>
      <c r="AO597" s="457">
        <f t="shared" si="1316"/>
        <v>0</v>
      </c>
      <c r="AP597" s="455">
        <f t="shared" si="1316"/>
        <v>6</v>
      </c>
      <c r="AQ597" s="383">
        <f t="shared" si="1316"/>
        <v>6</v>
      </c>
      <c r="AR597" s="383">
        <f t="shared" si="1316"/>
        <v>7</v>
      </c>
      <c r="AS597" s="383">
        <f t="shared" si="1316"/>
        <v>15</v>
      </c>
      <c r="AT597" s="383">
        <f t="shared" si="1316"/>
        <v>9</v>
      </c>
      <c r="AU597" s="383">
        <f t="shared" si="1316"/>
        <v>14</v>
      </c>
      <c r="AV597" s="383">
        <f t="shared" si="1316"/>
        <v>16</v>
      </c>
      <c r="AW597" s="383">
        <f t="shared" si="1316"/>
        <v>17</v>
      </c>
      <c r="AX597" s="383">
        <f t="shared" si="1295"/>
        <v>91</v>
      </c>
      <c r="AY597" s="383">
        <v>0</v>
      </c>
      <c r="AZ597" s="383">
        <f t="shared" si="1309"/>
        <v>0</v>
      </c>
      <c r="BA597" s="382">
        <f t="shared" si="1296"/>
        <v>29</v>
      </c>
      <c r="BB597" s="423">
        <v>12</v>
      </c>
      <c r="BC597" s="506">
        <f t="shared" si="1289"/>
        <v>15</v>
      </c>
      <c r="BD597" s="382">
        <f t="shared" si="1290"/>
        <v>15</v>
      </c>
      <c r="BE597" s="453">
        <f t="shared" si="1291"/>
        <v>20</v>
      </c>
      <c r="BF597" s="382">
        <f t="shared" si="1297"/>
        <v>0</v>
      </c>
      <c r="BG597" s="1882">
        <v>4</v>
      </c>
      <c r="BH597" s="1882">
        <v>11</v>
      </c>
      <c r="BI597" s="1882">
        <v>14</v>
      </c>
      <c r="BJ597" s="1882">
        <v>14</v>
      </c>
      <c r="BK597" s="1882">
        <v>5</v>
      </c>
      <c r="BL597" s="1882">
        <v>6</v>
      </c>
      <c r="BM597" s="1882">
        <v>7</v>
      </c>
      <c r="BN597" s="1882">
        <v>16</v>
      </c>
      <c r="BO597" s="1882">
        <v>8</v>
      </c>
      <c r="BP597" s="1882">
        <v>15</v>
      </c>
      <c r="BQ597" s="1882">
        <v>16</v>
      </c>
      <c r="BR597" s="1882">
        <v>17</v>
      </c>
      <c r="BS597" s="1882">
        <v>18</v>
      </c>
      <c r="BT597" s="13"/>
      <c r="BU597" s="384">
        <f t="shared" si="1298"/>
        <v>4.74</v>
      </c>
      <c r="BV597" s="385">
        <f t="shared" si="1299"/>
        <v>4.9230769230769234</v>
      </c>
      <c r="BW597" s="386">
        <f t="shared" si="1300"/>
        <v>4.2</v>
      </c>
      <c r="BX597" s="3"/>
      <c r="BY597" s="387">
        <f t="shared" si="1292"/>
        <v>79</v>
      </c>
      <c r="BZ597" s="382">
        <f t="shared" si="1301"/>
        <v>64</v>
      </c>
      <c r="CA597" s="382">
        <f t="shared" si="1302"/>
        <v>49</v>
      </c>
      <c r="CB597" s="382">
        <f t="shared" si="1303"/>
        <v>29</v>
      </c>
      <c r="CC597" s="382">
        <f t="shared" si="1237"/>
        <v>37</v>
      </c>
      <c r="CD597" s="382">
        <f t="shared" si="1238"/>
        <v>26</v>
      </c>
      <c r="CE597" s="382">
        <f t="shared" si="1239"/>
        <v>18</v>
      </c>
      <c r="CF597" s="382">
        <f t="shared" si="1240"/>
        <v>10</v>
      </c>
      <c r="CG597" s="382">
        <f t="shared" si="1241"/>
        <v>12</v>
      </c>
      <c r="CH597" s="382">
        <f t="shared" si="1242"/>
        <v>21</v>
      </c>
      <c r="CI597" s="382">
        <f t="shared" si="1243"/>
        <v>23</v>
      </c>
      <c r="CJ597" s="382">
        <f t="shared" si="1244"/>
        <v>21</v>
      </c>
      <c r="CK597" s="388">
        <f t="shared" si="1245"/>
        <v>29</v>
      </c>
      <c r="CL597" s="3"/>
      <c r="CM597" s="384">
        <f t="shared" si="1293"/>
        <v>0</v>
      </c>
      <c r="CN597" s="385">
        <f t="shared" si="1304"/>
        <v>0</v>
      </c>
      <c r="CO597" s="385">
        <f t="shared" si="1260"/>
        <v>0</v>
      </c>
      <c r="CP597" s="385">
        <f t="shared" si="1317"/>
        <v>12</v>
      </c>
      <c r="CQ597" s="385">
        <f t="shared" si="1318"/>
        <v>0</v>
      </c>
      <c r="CR597" s="385">
        <f t="shared" si="1318"/>
        <v>6</v>
      </c>
      <c r="CS597" s="385">
        <f t="shared" si="1318"/>
        <v>6</v>
      </c>
      <c r="CT597" s="385">
        <f t="shared" si="1318"/>
        <v>7</v>
      </c>
      <c r="CU597" s="385">
        <f t="shared" si="1318"/>
        <v>15</v>
      </c>
      <c r="CV597" s="385">
        <f t="shared" si="1318"/>
        <v>9</v>
      </c>
      <c r="CW597" s="385">
        <f t="shared" si="1318"/>
        <v>14</v>
      </c>
      <c r="CX597" s="386">
        <f t="shared" si="1318"/>
        <v>16</v>
      </c>
      <c r="CY597" s="3"/>
      <c r="CZ597" s="586">
        <v>75</v>
      </c>
      <c r="DA597" s="582">
        <v>151</v>
      </c>
      <c r="DB597" s="391">
        <v>134</v>
      </c>
      <c r="DC597" s="576">
        <v>78</v>
      </c>
      <c r="DD597" s="389">
        <v>4</v>
      </c>
      <c r="DE597" s="390">
        <v>0</v>
      </c>
      <c r="DF597" s="390">
        <v>0</v>
      </c>
      <c r="DG597" s="390">
        <v>2</v>
      </c>
      <c r="DH597" s="390">
        <f t="shared" si="1305"/>
        <v>2</v>
      </c>
      <c r="DI597" s="390"/>
      <c r="DJ597" s="390"/>
      <c r="DK597" s="390"/>
      <c r="DL597" s="390"/>
      <c r="DM597" s="390"/>
      <c r="DN597" s="390"/>
      <c r="DO597" s="390"/>
      <c r="DP597" s="391">
        <f t="shared" si="1306"/>
        <v>8</v>
      </c>
      <c r="DQ597" s="376"/>
      <c r="DR597" s="376"/>
      <c r="DS597" s="385">
        <v>2</v>
      </c>
      <c r="DT597" s="385">
        <v>2</v>
      </c>
      <c r="DU597" s="385">
        <v>1046</v>
      </c>
      <c r="DV597" s="385" t="s">
        <v>2620</v>
      </c>
      <c r="DW597" s="385">
        <v>73</v>
      </c>
      <c r="DX597" s="385" t="s">
        <v>2717</v>
      </c>
      <c r="DY597" s="385">
        <v>0</v>
      </c>
      <c r="DZ597" s="14">
        <v>220005</v>
      </c>
      <c r="EA597" s="426"/>
      <c r="EB597" s="398">
        <v>19</v>
      </c>
      <c r="EC597" s="398" t="s">
        <v>1371</v>
      </c>
      <c r="ED597" s="398" t="s">
        <v>1370</v>
      </c>
      <c r="EF597" s="601">
        <f t="shared" si="1307"/>
        <v>158</v>
      </c>
      <c r="EG597" s="597">
        <f t="shared" si="1308"/>
        <v>15</v>
      </c>
      <c r="EI597" s="605">
        <f t="shared" si="1206"/>
        <v>93</v>
      </c>
    </row>
    <row r="598" spans="1:139" s="372" customFormat="1" ht="16.149999999999999" hidden="1" customHeight="1">
      <c r="A598" s="573" t="s">
        <v>1246</v>
      </c>
      <c r="B598" s="407" t="s">
        <v>1053</v>
      </c>
      <c r="C598" s="530" t="s">
        <v>1053</v>
      </c>
      <c r="D598" s="393" t="s">
        <v>51</v>
      </c>
      <c r="E598" s="393" t="s">
        <v>1052</v>
      </c>
      <c r="F598" s="393" t="s">
        <v>1480</v>
      </c>
      <c r="G598" s="395">
        <v>104</v>
      </c>
      <c r="H598" s="393" t="s">
        <v>53</v>
      </c>
      <c r="I598" s="393" t="s">
        <v>947</v>
      </c>
      <c r="J598" s="393" t="s">
        <v>131</v>
      </c>
      <c r="K598" s="393" t="s">
        <v>2147</v>
      </c>
      <c r="L598" s="393" t="s">
        <v>2130</v>
      </c>
      <c r="M598" s="396"/>
      <c r="N598" s="392">
        <v>43871</v>
      </c>
      <c r="O598" s="408">
        <v>3</v>
      </c>
      <c r="P598" s="14">
        <v>283855</v>
      </c>
      <c r="Q598" s="14">
        <v>283855</v>
      </c>
      <c r="R598" s="576">
        <v>32</v>
      </c>
      <c r="S598" s="391">
        <v>6</v>
      </c>
      <c r="T598" s="382">
        <v>2</v>
      </c>
      <c r="U598" s="382">
        <v>21</v>
      </c>
      <c r="V598" s="423">
        <v>0</v>
      </c>
      <c r="W598" s="1882">
        <v>6</v>
      </c>
      <c r="X598" s="382">
        <f t="shared" si="1310"/>
        <v>15</v>
      </c>
      <c r="Y598" s="423">
        <v>0</v>
      </c>
      <c r="Z598" s="1882">
        <v>2</v>
      </c>
      <c r="AA598" s="382">
        <f t="shared" si="1294"/>
        <v>13</v>
      </c>
      <c r="AB598" s="423">
        <v>0</v>
      </c>
      <c r="AC598" s="1882">
        <v>3</v>
      </c>
      <c r="AD598" s="569">
        <v>1.875</v>
      </c>
      <c r="AE598" s="569">
        <v>1.875</v>
      </c>
      <c r="AF598" s="382">
        <f t="shared" si="1313"/>
        <v>3</v>
      </c>
      <c r="AG598" s="382">
        <f t="shared" si="1313"/>
        <v>2.625</v>
      </c>
      <c r="AH598" s="382">
        <f t="shared" si="1313"/>
        <v>6.5</v>
      </c>
      <c r="AI598" s="382">
        <f t="shared" si="1313"/>
        <v>8.375</v>
      </c>
      <c r="AJ598" s="382">
        <f t="shared" si="1313"/>
        <v>9.375</v>
      </c>
      <c r="AK598" s="382">
        <f t="shared" si="1314"/>
        <v>9.375</v>
      </c>
      <c r="AL598" s="382">
        <f t="shared" si="1314"/>
        <v>6.75</v>
      </c>
      <c r="AM598" s="382">
        <f t="shared" si="1314"/>
        <v>3.75</v>
      </c>
      <c r="AN598" s="453">
        <f t="shared" si="1315"/>
        <v>3.75</v>
      </c>
      <c r="AO598" s="457">
        <f t="shared" si="1316"/>
        <v>0</v>
      </c>
      <c r="AP598" s="455">
        <f t="shared" si="1316"/>
        <v>3</v>
      </c>
      <c r="AQ598" s="383">
        <f t="shared" si="1316"/>
        <v>4</v>
      </c>
      <c r="AR598" s="383">
        <f t="shared" si="1316"/>
        <v>4</v>
      </c>
      <c r="AS598" s="383">
        <f t="shared" si="1316"/>
        <v>5</v>
      </c>
      <c r="AT598" s="383">
        <f t="shared" si="1316"/>
        <v>5</v>
      </c>
      <c r="AU598" s="383">
        <f t="shared" si="1316"/>
        <v>3</v>
      </c>
      <c r="AV598" s="383">
        <f t="shared" si="1316"/>
        <v>2</v>
      </c>
      <c r="AW598" s="383">
        <f t="shared" si="1316"/>
        <v>2</v>
      </c>
      <c r="AX598" s="383">
        <f t="shared" si="1295"/>
        <v>21</v>
      </c>
      <c r="AY598" s="383">
        <v>0</v>
      </c>
      <c r="AZ598" s="383">
        <f t="shared" si="1309"/>
        <v>0</v>
      </c>
      <c r="BA598" s="382">
        <f t="shared" si="1296"/>
        <v>10</v>
      </c>
      <c r="BB598" s="423">
        <v>0</v>
      </c>
      <c r="BC598" s="506">
        <f t="shared" si="1289"/>
        <v>6</v>
      </c>
      <c r="BD598" s="382">
        <f t="shared" si="1290"/>
        <v>2</v>
      </c>
      <c r="BE598" s="453">
        <f t="shared" si="1291"/>
        <v>3</v>
      </c>
      <c r="BF598" s="382">
        <f t="shared" si="1297"/>
        <v>0</v>
      </c>
      <c r="BG598" s="1882">
        <v>4</v>
      </c>
      <c r="BH598" s="1882">
        <v>3</v>
      </c>
      <c r="BI598" s="1882">
        <v>3</v>
      </c>
      <c r="BJ598" s="1882">
        <v>0</v>
      </c>
      <c r="BK598" s="1882">
        <v>3</v>
      </c>
      <c r="BL598" s="1882">
        <v>4</v>
      </c>
      <c r="BM598" s="1882">
        <v>5</v>
      </c>
      <c r="BN598" s="1882">
        <v>5</v>
      </c>
      <c r="BO598" s="1882">
        <v>5</v>
      </c>
      <c r="BP598" s="1882">
        <v>2</v>
      </c>
      <c r="BQ598" s="1882">
        <v>2</v>
      </c>
      <c r="BR598" s="1882">
        <v>2</v>
      </c>
      <c r="BS598" s="1882">
        <v>2</v>
      </c>
      <c r="BT598" s="16"/>
      <c r="BU598" s="387">
        <f t="shared" si="1298"/>
        <v>5.7272727272727275</v>
      </c>
      <c r="BV598" s="382">
        <f t="shared" si="1299"/>
        <v>5</v>
      </c>
      <c r="BW598" s="388">
        <f t="shared" si="1300"/>
        <v>3.9</v>
      </c>
      <c r="BX598" s="3"/>
      <c r="BY598" s="387">
        <f t="shared" si="1292"/>
        <v>21</v>
      </c>
      <c r="BZ598" s="382">
        <f t="shared" si="1301"/>
        <v>15</v>
      </c>
      <c r="CA598" s="382">
        <f t="shared" si="1302"/>
        <v>13</v>
      </c>
      <c r="CB598" s="382">
        <f t="shared" si="1303"/>
        <v>10</v>
      </c>
      <c r="CC598" s="382">
        <f t="shared" si="1237"/>
        <v>6</v>
      </c>
      <c r="CD598" s="382">
        <f t="shared" si="1238"/>
        <v>3</v>
      </c>
      <c r="CE598" s="382">
        <f t="shared" si="1239"/>
        <v>3</v>
      </c>
      <c r="CF598" s="382">
        <f t="shared" si="1240"/>
        <v>7</v>
      </c>
      <c r="CG598" s="382">
        <f t="shared" si="1241"/>
        <v>8</v>
      </c>
      <c r="CH598" s="382">
        <f t="shared" si="1242"/>
        <v>9</v>
      </c>
      <c r="CI598" s="382">
        <f t="shared" si="1243"/>
        <v>9</v>
      </c>
      <c r="CJ598" s="382">
        <f t="shared" si="1244"/>
        <v>7</v>
      </c>
      <c r="CK598" s="388">
        <f t="shared" si="1245"/>
        <v>4</v>
      </c>
      <c r="CL598" s="3"/>
      <c r="CM598" s="384">
        <f t="shared" si="1293"/>
        <v>0</v>
      </c>
      <c r="CN598" s="385">
        <f t="shared" si="1304"/>
        <v>0</v>
      </c>
      <c r="CO598" s="385">
        <f t="shared" si="1260"/>
        <v>0</v>
      </c>
      <c r="CP598" s="385">
        <f t="shared" si="1317"/>
        <v>0</v>
      </c>
      <c r="CQ598" s="385">
        <f t="shared" si="1318"/>
        <v>0</v>
      </c>
      <c r="CR598" s="385">
        <f t="shared" si="1318"/>
        <v>3</v>
      </c>
      <c r="CS598" s="385">
        <f t="shared" si="1318"/>
        <v>4</v>
      </c>
      <c r="CT598" s="385">
        <f t="shared" si="1318"/>
        <v>4</v>
      </c>
      <c r="CU598" s="385">
        <f t="shared" si="1318"/>
        <v>5</v>
      </c>
      <c r="CV598" s="385">
        <f t="shared" si="1318"/>
        <v>5</v>
      </c>
      <c r="CW598" s="385">
        <f t="shared" si="1318"/>
        <v>3</v>
      </c>
      <c r="CX598" s="386">
        <f t="shared" si="1318"/>
        <v>2</v>
      </c>
      <c r="CY598" s="3"/>
      <c r="CZ598" s="586">
        <v>62</v>
      </c>
      <c r="DA598" s="582">
        <v>127</v>
      </c>
      <c r="DB598" s="391">
        <v>57</v>
      </c>
      <c r="DC598" s="576">
        <v>32</v>
      </c>
      <c r="DD598" s="389">
        <v>0</v>
      </c>
      <c r="DE598" s="390">
        <v>2</v>
      </c>
      <c r="DF598" s="390">
        <v>0</v>
      </c>
      <c r="DG598" s="390">
        <v>2</v>
      </c>
      <c r="DH598" s="390">
        <f t="shared" si="1305"/>
        <v>2</v>
      </c>
      <c r="DI598" s="390"/>
      <c r="DJ598" s="390"/>
      <c r="DK598" s="390"/>
      <c r="DL598" s="390"/>
      <c r="DM598" s="390"/>
      <c r="DN598" s="390"/>
      <c r="DO598" s="390"/>
      <c r="DP598" s="391">
        <f t="shared" si="1306"/>
        <v>6</v>
      </c>
      <c r="DQ598" s="376"/>
      <c r="DR598" s="376"/>
      <c r="DS598" s="385">
        <v>2</v>
      </c>
      <c r="DT598" s="385">
        <v>1</v>
      </c>
      <c r="DU598" s="385">
        <v>1441</v>
      </c>
      <c r="DV598" s="385" t="s">
        <v>2620</v>
      </c>
      <c r="DW598" s="385">
        <v>75</v>
      </c>
      <c r="DX598" s="385" t="s">
        <v>2718</v>
      </c>
      <c r="DY598" s="385">
        <v>0</v>
      </c>
      <c r="DZ598" s="14">
        <v>283855</v>
      </c>
      <c r="EA598" s="426"/>
      <c r="EB598" s="398">
        <v>20</v>
      </c>
      <c r="EC598" s="398" t="s">
        <v>1369</v>
      </c>
      <c r="ED598" s="398" t="s">
        <v>1370</v>
      </c>
      <c r="EF598" s="601">
        <f t="shared" si="1307"/>
        <v>105</v>
      </c>
      <c r="EG598" s="597">
        <f t="shared" si="1308"/>
        <v>6</v>
      </c>
      <c r="EI598" s="605">
        <f t="shared" si="1206"/>
        <v>23</v>
      </c>
    </row>
    <row r="599" spans="1:139" s="372" customFormat="1" ht="16.149999999999999" hidden="1" customHeight="1">
      <c r="A599" s="573" t="s">
        <v>1246</v>
      </c>
      <c r="B599" s="407" t="s">
        <v>1054</v>
      </c>
      <c r="C599" s="530" t="s">
        <v>1054</v>
      </c>
      <c r="D599" s="393" t="s">
        <v>51</v>
      </c>
      <c r="E599" s="393" t="s">
        <v>1055</v>
      </c>
      <c r="F599" s="393" t="s">
        <v>1245</v>
      </c>
      <c r="G599" s="395">
        <v>106</v>
      </c>
      <c r="H599" s="393" t="s">
        <v>47</v>
      </c>
      <c r="I599" s="393" t="s">
        <v>960</v>
      </c>
      <c r="J599" s="393" t="s">
        <v>131</v>
      </c>
      <c r="K599" s="393" t="s">
        <v>2146</v>
      </c>
      <c r="L599" s="393" t="s">
        <v>2130</v>
      </c>
      <c r="M599" s="396"/>
      <c r="N599" s="392">
        <v>44452</v>
      </c>
      <c r="O599" s="408">
        <v>3</v>
      </c>
      <c r="P599" s="14">
        <v>283776</v>
      </c>
      <c r="Q599" s="14">
        <v>283776</v>
      </c>
      <c r="R599" s="576">
        <v>9</v>
      </c>
      <c r="S599" s="391">
        <v>6</v>
      </c>
      <c r="T599" s="382">
        <v>0</v>
      </c>
      <c r="U599" s="382">
        <v>0</v>
      </c>
      <c r="V599" s="423">
        <v>0</v>
      </c>
      <c r="W599" s="1882">
        <v>0</v>
      </c>
      <c r="X599" s="382">
        <f t="shared" si="1310"/>
        <v>0</v>
      </c>
      <c r="Y599" s="423">
        <v>4</v>
      </c>
      <c r="Z599" s="1882">
        <v>2</v>
      </c>
      <c r="AA599" s="382">
        <f t="shared" si="1294"/>
        <v>2</v>
      </c>
      <c r="AB599" s="423">
        <v>2</v>
      </c>
      <c r="AC599" s="1882">
        <v>1</v>
      </c>
      <c r="AD599" s="569">
        <v>1.875</v>
      </c>
      <c r="AE599" s="569">
        <v>1.875</v>
      </c>
      <c r="AF599" s="382">
        <f t="shared" si="1313"/>
        <v>2</v>
      </c>
      <c r="AG599" s="382">
        <f t="shared" si="1313"/>
        <v>0.875</v>
      </c>
      <c r="AH599" s="382">
        <f t="shared" si="1313"/>
        <v>1.875</v>
      </c>
      <c r="AI599" s="382">
        <f t="shared" si="1313"/>
        <v>1.875</v>
      </c>
      <c r="AJ599" s="382">
        <f t="shared" si="1313"/>
        <v>1.875</v>
      </c>
      <c r="AK599" s="382">
        <f t="shared" si="1314"/>
        <v>1.875</v>
      </c>
      <c r="AL599" s="382">
        <f t="shared" si="1314"/>
        <v>2.75</v>
      </c>
      <c r="AM599" s="382">
        <f t="shared" si="1314"/>
        <v>3.75</v>
      </c>
      <c r="AN599" s="453">
        <f t="shared" si="1315"/>
        <v>3.75</v>
      </c>
      <c r="AO599" s="457">
        <f t="shared" si="1316"/>
        <v>0</v>
      </c>
      <c r="AP599" s="455">
        <f t="shared" si="1316"/>
        <v>1</v>
      </c>
      <c r="AQ599" s="383">
        <f t="shared" si="1316"/>
        <v>1</v>
      </c>
      <c r="AR599" s="383">
        <f t="shared" si="1316"/>
        <v>1</v>
      </c>
      <c r="AS599" s="383">
        <f t="shared" si="1316"/>
        <v>1</v>
      </c>
      <c r="AT599" s="383">
        <f t="shared" si="1316"/>
        <v>1</v>
      </c>
      <c r="AU599" s="383">
        <f t="shared" si="1316"/>
        <v>2</v>
      </c>
      <c r="AV599" s="383">
        <f t="shared" si="1316"/>
        <v>2</v>
      </c>
      <c r="AW599" s="383">
        <f t="shared" si="1316"/>
        <v>2</v>
      </c>
      <c r="AX599" s="383">
        <f t="shared" si="1295"/>
        <v>8</v>
      </c>
      <c r="AY599" s="383">
        <v>0</v>
      </c>
      <c r="AZ599" s="383">
        <f t="shared" si="1309"/>
        <v>0</v>
      </c>
      <c r="BA599" s="382">
        <f t="shared" si="1296"/>
        <v>3</v>
      </c>
      <c r="BB599" s="423">
        <v>2</v>
      </c>
      <c r="BC599" s="506">
        <f t="shared" si="1289"/>
        <v>0</v>
      </c>
      <c r="BD599" s="382">
        <f t="shared" si="1290"/>
        <v>2</v>
      </c>
      <c r="BE599" s="453">
        <f t="shared" si="1291"/>
        <v>1</v>
      </c>
      <c r="BF599" s="382">
        <f t="shared" si="1297"/>
        <v>-8</v>
      </c>
      <c r="BG599" s="1882">
        <v>1</v>
      </c>
      <c r="BH599" s="1882">
        <v>2</v>
      </c>
      <c r="BI599" s="1882">
        <v>2</v>
      </c>
      <c r="BJ599" s="1882">
        <v>0</v>
      </c>
      <c r="BK599" s="1882">
        <v>1</v>
      </c>
      <c r="BL599" s="1882">
        <v>1</v>
      </c>
      <c r="BM599" s="1882">
        <v>1</v>
      </c>
      <c r="BN599" s="1882">
        <v>1</v>
      </c>
      <c r="BO599" s="1882">
        <v>1</v>
      </c>
      <c r="BP599" s="1882">
        <v>2</v>
      </c>
      <c r="BQ599" s="1882">
        <v>2</v>
      </c>
      <c r="BR599" s="1882">
        <v>2</v>
      </c>
      <c r="BS599" s="1882">
        <v>2</v>
      </c>
      <c r="BT599" s="16"/>
      <c r="BU599" s="387">
        <f t="shared" si="1298"/>
        <v>0</v>
      </c>
      <c r="BV599" s="382">
        <f t="shared" si="1299"/>
        <v>0</v>
      </c>
      <c r="BW599" s="388">
        <f t="shared" si="1300"/>
        <v>2</v>
      </c>
      <c r="BX599" s="3"/>
      <c r="BY599" s="387">
        <f t="shared" si="1292"/>
        <v>0</v>
      </c>
      <c r="BZ599" s="382">
        <f t="shared" si="1301"/>
        <v>0</v>
      </c>
      <c r="CA599" s="382">
        <f t="shared" si="1302"/>
        <v>2</v>
      </c>
      <c r="CB599" s="382">
        <f t="shared" si="1303"/>
        <v>3</v>
      </c>
      <c r="CC599" s="382">
        <f t="shared" si="1237"/>
        <v>4</v>
      </c>
      <c r="CD599" s="382">
        <f t="shared" si="1238"/>
        <v>2</v>
      </c>
      <c r="CE599" s="382">
        <f t="shared" si="1239"/>
        <v>1</v>
      </c>
      <c r="CF599" s="382">
        <f t="shared" si="1240"/>
        <v>2</v>
      </c>
      <c r="CG599" s="382">
        <f t="shared" si="1241"/>
        <v>2</v>
      </c>
      <c r="CH599" s="382">
        <f t="shared" si="1242"/>
        <v>2</v>
      </c>
      <c r="CI599" s="382">
        <f t="shared" si="1243"/>
        <v>2</v>
      </c>
      <c r="CJ599" s="382">
        <f t="shared" si="1244"/>
        <v>3</v>
      </c>
      <c r="CK599" s="388">
        <f t="shared" si="1245"/>
        <v>4</v>
      </c>
      <c r="CL599" s="3"/>
      <c r="CM599" s="384">
        <f t="shared" si="1293"/>
        <v>0</v>
      </c>
      <c r="CN599" s="385">
        <f t="shared" si="1304"/>
        <v>4</v>
      </c>
      <c r="CO599" s="385">
        <f t="shared" si="1260"/>
        <v>2</v>
      </c>
      <c r="CP599" s="385">
        <f t="shared" si="1317"/>
        <v>2</v>
      </c>
      <c r="CQ599" s="385">
        <f t="shared" si="1318"/>
        <v>0</v>
      </c>
      <c r="CR599" s="385">
        <f t="shared" si="1318"/>
        <v>1</v>
      </c>
      <c r="CS599" s="385">
        <f t="shared" si="1318"/>
        <v>1</v>
      </c>
      <c r="CT599" s="385">
        <f t="shared" si="1318"/>
        <v>1</v>
      </c>
      <c r="CU599" s="385">
        <f t="shared" si="1318"/>
        <v>1</v>
      </c>
      <c r="CV599" s="385">
        <f t="shared" si="1318"/>
        <v>1</v>
      </c>
      <c r="CW599" s="385">
        <f t="shared" si="1318"/>
        <v>2</v>
      </c>
      <c r="CX599" s="386">
        <f t="shared" si="1318"/>
        <v>2</v>
      </c>
      <c r="CY599" s="3"/>
      <c r="CZ599" s="586">
        <v>4</v>
      </c>
      <c r="DA599" s="582">
        <v>1</v>
      </c>
      <c r="DB599" s="391">
        <v>17</v>
      </c>
      <c r="DC599" s="576">
        <v>9</v>
      </c>
      <c r="DD599" s="389">
        <v>0</v>
      </c>
      <c r="DE599" s="390">
        <v>6</v>
      </c>
      <c r="DF599" s="390">
        <v>0</v>
      </c>
      <c r="DG599" s="390">
        <v>0</v>
      </c>
      <c r="DH599" s="390">
        <f t="shared" si="1305"/>
        <v>0</v>
      </c>
      <c r="DI599" s="390"/>
      <c r="DJ599" s="390"/>
      <c r="DK599" s="390"/>
      <c r="DL599" s="390"/>
      <c r="DM599" s="390"/>
      <c r="DN599" s="390"/>
      <c r="DO599" s="390"/>
      <c r="DP599" s="391">
        <f t="shared" si="1306"/>
        <v>6</v>
      </c>
      <c r="DQ599" s="376"/>
      <c r="DR599" s="376"/>
      <c r="DS599" s="385">
        <v>2</v>
      </c>
      <c r="DT599" s="385">
        <v>1</v>
      </c>
      <c r="DU599" s="385">
        <v>1520</v>
      </c>
      <c r="DV599" s="385" t="s">
        <v>2620</v>
      </c>
      <c r="DW599" s="385">
        <v>75</v>
      </c>
      <c r="DX599" s="385" t="s">
        <v>2718</v>
      </c>
      <c r="DY599" s="385">
        <v>0</v>
      </c>
      <c r="DZ599" s="14">
        <v>283776</v>
      </c>
      <c r="EA599" s="426"/>
      <c r="EB599" s="398">
        <v>22</v>
      </c>
      <c r="EC599" s="398" t="s">
        <v>1369</v>
      </c>
      <c r="ED599" s="398" t="s">
        <v>1370</v>
      </c>
      <c r="EF599" s="601" t="str">
        <f t="shared" si="1307"/>
        <v>ok</v>
      </c>
      <c r="EG599" s="597">
        <f t="shared" si="1308"/>
        <v>0</v>
      </c>
      <c r="EI599" s="605">
        <f t="shared" si="1206"/>
        <v>8</v>
      </c>
    </row>
    <row r="600" spans="1:139" s="372" customFormat="1" ht="16.149999999999999" hidden="1" customHeight="1">
      <c r="A600" s="573" t="s">
        <v>1382</v>
      </c>
      <c r="B600" s="407" t="s">
        <v>1825</v>
      </c>
      <c r="C600" s="407" t="s">
        <v>1825</v>
      </c>
      <c r="D600" s="393" t="s">
        <v>51</v>
      </c>
      <c r="E600" s="393" t="s">
        <v>479</v>
      </c>
      <c r="F600" s="393"/>
      <c r="G600" s="395" t="s">
        <v>788</v>
      </c>
      <c r="H600" s="393" t="s">
        <v>47</v>
      </c>
      <c r="I600" s="393" t="s">
        <v>1826</v>
      </c>
      <c r="J600" s="393" t="s">
        <v>1462</v>
      </c>
      <c r="K600" s="393"/>
      <c r="L600" s="393" t="s">
        <v>2130</v>
      </c>
      <c r="M600" s="396"/>
      <c r="N600" s="392" t="s">
        <v>1822</v>
      </c>
      <c r="O600" s="408">
        <v>3</v>
      </c>
      <c r="P600" s="14">
        <v>83917</v>
      </c>
      <c r="Q600" s="14">
        <v>83917</v>
      </c>
      <c r="R600" s="576">
        <v>4</v>
      </c>
      <c r="S600" s="391">
        <v>8</v>
      </c>
      <c r="T600" s="382">
        <v>4</v>
      </c>
      <c r="U600" s="382">
        <v>92</v>
      </c>
      <c r="V600" s="423">
        <v>0</v>
      </c>
      <c r="W600" s="1882">
        <v>20</v>
      </c>
      <c r="X600" s="382">
        <f t="shared" si="1310"/>
        <v>72</v>
      </c>
      <c r="Y600" s="423">
        <v>0</v>
      </c>
      <c r="Z600" s="1882">
        <v>12</v>
      </c>
      <c r="AA600" s="382">
        <f t="shared" si="1294"/>
        <v>60</v>
      </c>
      <c r="AB600" s="423">
        <v>0</v>
      </c>
      <c r="AC600" s="1882">
        <v>12</v>
      </c>
      <c r="AD600" s="569">
        <v>1.875</v>
      </c>
      <c r="AE600" s="569">
        <v>1.875</v>
      </c>
      <c r="AF600" s="382">
        <f>IF($AD600&lt;=1,$AD600*BH600,IF($AD600&lt;=2,BH600+(($AD600-1)*BI600),BH600+BI600+BJ600))</f>
        <v>27.5</v>
      </c>
      <c r="AG600" s="382">
        <f>IF($AD600&lt;=1,$AD600*BI600,IF($AD600&lt;=2,BI600+(($AD600-1)*BJ600),BI600+BJ600+BK600))</f>
        <v>7.5</v>
      </c>
      <c r="AH600" s="382">
        <f>IF($AD600&lt;=1,$AD600*BJ600,IF($AD600&lt;=2,BJ600+(($AD600-1)*BK600),BJ600+BK600+BL600))</f>
        <v>7.5</v>
      </c>
      <c r="AI600" s="382">
        <f>IF($AD600&lt;=1,$AD600*BK600,IF($AD600&lt;=2,BK600+(($AD600-1)*BL600),BK600+BL600+BM600))</f>
        <v>7.5</v>
      </c>
      <c r="AJ600" s="382">
        <f>IF($AD600&lt;=1,$AD600*BL600,IF($AD600&lt;=2,BL600+(($AD600-1)*BM600),BL600+BM600+BN600))</f>
        <v>7.5</v>
      </c>
      <c r="AK600" s="382">
        <f>IF($AE600&lt;=1,$AE600*BM600,IF($AE600&lt;=2,BM600+(($AE600-1)*BN600),BM600+BN600+BO600))</f>
        <v>7.5</v>
      </c>
      <c r="AL600" s="382">
        <f>IF($AE600&lt;=1,$AE600*BN600,IF($AE600&lt;=2,BN600+(($AE600-1)*BO600),BN600+BO600+BP600))</f>
        <v>7.5</v>
      </c>
      <c r="AM600" s="382">
        <f>IF($AE600&lt;=1,$AE600*BO600,IF($AE600&lt;=2,BO600+(($AE600-1)*BP600),BO600+BP600+BQ600))</f>
        <v>7.5</v>
      </c>
      <c r="AN600" s="453">
        <f>IF($AD600&lt;=1,$AD600*BP600,IF($AD600&lt;=2,BP600+(($AD600-1)*BQ600),BP600+BQ600+BR600))</f>
        <v>7.5</v>
      </c>
      <c r="AO600" s="457">
        <f>ROUND(IF(BA600-BG600-AF600&gt;0,0,AF600+BG600-BA600),0)</f>
        <v>0</v>
      </c>
      <c r="AP600" s="455">
        <f t="shared" ref="AP600:AW600" si="1319">ROUND(IF(CC600-BH600-AG600&gt;0,0,AG600+BH600-CC600),0)</f>
        <v>4</v>
      </c>
      <c r="AQ600" s="383">
        <f t="shared" si="1319"/>
        <v>4</v>
      </c>
      <c r="AR600" s="383">
        <f t="shared" si="1319"/>
        <v>4</v>
      </c>
      <c r="AS600" s="383">
        <f t="shared" si="1319"/>
        <v>4</v>
      </c>
      <c r="AT600" s="383">
        <f t="shared" si="1319"/>
        <v>4</v>
      </c>
      <c r="AU600" s="383">
        <f t="shared" si="1319"/>
        <v>4</v>
      </c>
      <c r="AV600" s="383">
        <f t="shared" si="1319"/>
        <v>4</v>
      </c>
      <c r="AW600" s="383">
        <f t="shared" si="1319"/>
        <v>4</v>
      </c>
      <c r="AX600" s="383">
        <f t="shared" si="1295"/>
        <v>92</v>
      </c>
      <c r="AY600" s="383"/>
      <c r="AZ600" s="383">
        <f t="shared" si="1309"/>
        <v>0</v>
      </c>
      <c r="BA600" s="382">
        <f t="shared" si="1296"/>
        <v>48</v>
      </c>
      <c r="BB600" s="423">
        <v>0</v>
      </c>
      <c r="BC600" s="506">
        <f t="shared" si="1289"/>
        <v>20</v>
      </c>
      <c r="BD600" s="382">
        <f t="shared" si="1290"/>
        <v>12</v>
      </c>
      <c r="BE600" s="453">
        <f t="shared" si="1291"/>
        <v>12</v>
      </c>
      <c r="BF600" s="382">
        <f t="shared" si="1297"/>
        <v>0</v>
      </c>
      <c r="BG600" s="1882">
        <v>20</v>
      </c>
      <c r="BH600" s="1882">
        <v>24</v>
      </c>
      <c r="BI600" s="1882">
        <v>4</v>
      </c>
      <c r="BJ600" s="1882">
        <v>4</v>
      </c>
      <c r="BK600" s="1882">
        <v>4</v>
      </c>
      <c r="BL600" s="1882">
        <v>4</v>
      </c>
      <c r="BM600" s="1882">
        <v>4</v>
      </c>
      <c r="BN600" s="1882">
        <v>4</v>
      </c>
      <c r="BO600" s="1882">
        <v>4</v>
      </c>
      <c r="BP600" s="1882">
        <v>4</v>
      </c>
      <c r="BQ600" s="1882">
        <v>4</v>
      </c>
      <c r="BR600" s="1882">
        <v>4</v>
      </c>
      <c r="BS600" s="1882">
        <v>15</v>
      </c>
      <c r="BT600" s="16"/>
      <c r="BU600" s="387">
        <f t="shared" si="1298"/>
        <v>6.2727272727272725</v>
      </c>
      <c r="BV600" s="382">
        <f t="shared" si="1299"/>
        <v>4.9090909090909092</v>
      </c>
      <c r="BW600" s="388">
        <f t="shared" si="1300"/>
        <v>3.2142857142857144</v>
      </c>
      <c r="BX600" s="3"/>
      <c r="BY600" s="387">
        <f t="shared" si="1292"/>
        <v>92</v>
      </c>
      <c r="BZ600" s="382">
        <f t="shared" si="1301"/>
        <v>72</v>
      </c>
      <c r="CA600" s="382">
        <f t="shared" si="1302"/>
        <v>60</v>
      </c>
      <c r="CB600" s="382">
        <f t="shared" si="1303"/>
        <v>48</v>
      </c>
      <c r="CC600" s="382">
        <f t="shared" si="1237"/>
        <v>28</v>
      </c>
      <c r="CD600" s="382">
        <f t="shared" si="1238"/>
        <v>8</v>
      </c>
      <c r="CE600" s="382">
        <f t="shared" si="1239"/>
        <v>8</v>
      </c>
      <c r="CF600" s="382">
        <f t="shared" si="1240"/>
        <v>8</v>
      </c>
      <c r="CG600" s="382">
        <f t="shared" si="1241"/>
        <v>8</v>
      </c>
      <c r="CH600" s="382">
        <f t="shared" si="1242"/>
        <v>8</v>
      </c>
      <c r="CI600" s="382">
        <f t="shared" si="1243"/>
        <v>8</v>
      </c>
      <c r="CJ600" s="382">
        <f t="shared" si="1244"/>
        <v>8</v>
      </c>
      <c r="CK600" s="388">
        <f t="shared" si="1245"/>
        <v>8</v>
      </c>
      <c r="CL600" s="3"/>
      <c r="CM600" s="384">
        <f t="shared" si="1293"/>
        <v>0</v>
      </c>
      <c r="CN600" s="385">
        <f t="shared" si="1304"/>
        <v>0</v>
      </c>
      <c r="CO600" s="385">
        <f t="shared" si="1260"/>
        <v>0</v>
      </c>
      <c r="CP600" s="385">
        <f t="shared" ref="CP600:CX600" si="1320">AO600</f>
        <v>0</v>
      </c>
      <c r="CQ600" s="385">
        <f t="shared" si="1320"/>
        <v>4</v>
      </c>
      <c r="CR600" s="385">
        <f t="shared" si="1320"/>
        <v>4</v>
      </c>
      <c r="CS600" s="385">
        <f t="shared" si="1320"/>
        <v>4</v>
      </c>
      <c r="CT600" s="385">
        <f t="shared" si="1320"/>
        <v>4</v>
      </c>
      <c r="CU600" s="385">
        <f t="shared" si="1320"/>
        <v>4</v>
      </c>
      <c r="CV600" s="385">
        <f t="shared" si="1320"/>
        <v>4</v>
      </c>
      <c r="CW600" s="385">
        <f t="shared" si="1320"/>
        <v>4</v>
      </c>
      <c r="CX600" s="386">
        <f t="shared" si="1320"/>
        <v>4</v>
      </c>
      <c r="CY600" s="3"/>
      <c r="CZ600" s="586"/>
      <c r="DA600" s="582"/>
      <c r="DB600" s="391">
        <v>4</v>
      </c>
      <c r="DC600" s="576">
        <v>4</v>
      </c>
      <c r="DD600" s="389">
        <v>0</v>
      </c>
      <c r="DE600" s="390">
        <v>0</v>
      </c>
      <c r="DF600" s="390">
        <v>0</v>
      </c>
      <c r="DG600" s="390">
        <v>4</v>
      </c>
      <c r="DH600" s="390">
        <f t="shared" si="1305"/>
        <v>4</v>
      </c>
      <c r="DI600" s="390"/>
      <c r="DJ600" s="390"/>
      <c r="DK600" s="390"/>
      <c r="DL600" s="390"/>
      <c r="DM600" s="390"/>
      <c r="DN600" s="390"/>
      <c r="DO600" s="390"/>
      <c r="DP600" s="391">
        <f t="shared" si="1306"/>
        <v>8</v>
      </c>
      <c r="DQ600" s="376"/>
      <c r="DR600" s="376"/>
      <c r="DS600" s="385">
        <v>1</v>
      </c>
      <c r="DT600" s="385">
        <v>1</v>
      </c>
      <c r="DU600" s="385">
        <v>1804</v>
      </c>
      <c r="DV600" s="385" t="s">
        <v>2620</v>
      </c>
      <c r="DW600" s="385">
        <v>72</v>
      </c>
      <c r="DX600" s="385" t="s">
        <v>2719</v>
      </c>
      <c r="DY600" s="385">
        <v>0</v>
      </c>
      <c r="DZ600" s="14">
        <v>83917</v>
      </c>
      <c r="EA600" s="426"/>
      <c r="EB600" s="398">
        <v>18</v>
      </c>
      <c r="EC600" s="398" t="s">
        <v>1369</v>
      </c>
      <c r="ED600" s="398" t="s">
        <v>1370</v>
      </c>
      <c r="EF600" s="601">
        <f t="shared" si="1307"/>
        <v>138</v>
      </c>
      <c r="EG600" s="597">
        <f t="shared" si="1308"/>
        <v>20</v>
      </c>
      <c r="EI600" s="605">
        <f t="shared" si="1206"/>
        <v>96</v>
      </c>
    </row>
    <row r="601" spans="1:139" s="372" customFormat="1" ht="16.149999999999999" hidden="1" customHeight="1">
      <c r="A601" s="573" t="s">
        <v>1246</v>
      </c>
      <c r="B601" s="409" t="s">
        <v>1058</v>
      </c>
      <c r="C601" s="410" t="s">
        <v>1058</v>
      </c>
      <c r="D601" s="394" t="s">
        <v>1056</v>
      </c>
      <c r="E601" s="394" t="s">
        <v>62</v>
      </c>
      <c r="F601" s="394"/>
      <c r="G601" s="397">
        <v>99</v>
      </c>
      <c r="H601" s="394" t="s">
        <v>55</v>
      </c>
      <c r="I601" s="394" t="s">
        <v>1056</v>
      </c>
      <c r="J601" s="394" t="s">
        <v>48</v>
      </c>
      <c r="K601" s="393"/>
      <c r="L601" s="393" t="s">
        <v>2130</v>
      </c>
      <c r="M601" s="396"/>
      <c r="N601" s="392"/>
      <c r="O601" s="408">
        <v>3</v>
      </c>
      <c r="P601" s="14">
        <v>0</v>
      </c>
      <c r="Q601" s="14">
        <v>0</v>
      </c>
      <c r="R601" s="576">
        <v>82</v>
      </c>
      <c r="S601" s="391">
        <v>3</v>
      </c>
      <c r="T601" s="382">
        <v>0</v>
      </c>
      <c r="U601" s="382">
        <v>60</v>
      </c>
      <c r="V601" s="423">
        <v>0</v>
      </c>
      <c r="W601" s="1882">
        <v>0</v>
      </c>
      <c r="X601" s="382">
        <f t="shared" si="1310"/>
        <v>60</v>
      </c>
      <c r="Y601" s="423">
        <v>0</v>
      </c>
      <c r="Z601" s="1882">
        <v>0</v>
      </c>
      <c r="AA601" s="382">
        <f t="shared" si="1294"/>
        <v>60</v>
      </c>
      <c r="AB601" s="423">
        <v>0</v>
      </c>
      <c r="AC601" s="1882">
        <v>0</v>
      </c>
      <c r="AD601" s="569">
        <v>1.875</v>
      </c>
      <c r="AE601" s="569">
        <v>1.875</v>
      </c>
      <c r="AF601" s="382">
        <f t="shared" ref="AF601:AJ602" si="1321">IF($AD601&lt;=1,$AD601*BG601,IF($AD601&lt;=2,BG601+(($AD601-1)*BH601),BG601+BH601+BI601))</f>
        <v>60</v>
      </c>
      <c r="AG601" s="382">
        <f t="shared" si="1321"/>
        <v>0</v>
      </c>
      <c r="AH601" s="382">
        <f t="shared" si="1321"/>
        <v>0</v>
      </c>
      <c r="AI601" s="382">
        <f t="shared" si="1321"/>
        <v>0</v>
      </c>
      <c r="AJ601" s="382">
        <f t="shared" si="1321"/>
        <v>0</v>
      </c>
      <c r="AK601" s="382">
        <f t="shared" ref="AK601:AM602" si="1322">IF($AE601&lt;=1,$AE601*BL601,IF($AE601&lt;=2,BL601+(($AE601-1)*BM601),BL601+BM601+BN601))</f>
        <v>0</v>
      </c>
      <c r="AL601" s="382">
        <f t="shared" si="1322"/>
        <v>0</v>
      </c>
      <c r="AM601" s="382">
        <f t="shared" si="1322"/>
        <v>0</v>
      </c>
      <c r="AN601" s="453">
        <f>IF($AD601&lt;=1,$AD601*BO601,IF($AD601&lt;=2,BO601+(($AD601-1)*BP601),BO601+BP601+BQ601))</f>
        <v>0</v>
      </c>
      <c r="AO601" s="457">
        <f t="shared" ref="AO601:AO602" si="1323">ROUND(IF(AA601-AC601-AF601&gt;0,0,AF601+AC601-AA601),0)</f>
        <v>0</v>
      </c>
      <c r="AP601" s="455">
        <f t="shared" ref="AP601:AW602" si="1324">ROUND(IF(CB601-AG601-BG601&gt;0,0,BG601+AG601-CB601),0)</f>
        <v>0</v>
      </c>
      <c r="AQ601" s="383">
        <f t="shared" si="1324"/>
        <v>0</v>
      </c>
      <c r="AR601" s="383">
        <f t="shared" si="1324"/>
        <v>0</v>
      </c>
      <c r="AS601" s="383">
        <f t="shared" si="1324"/>
        <v>0</v>
      </c>
      <c r="AT601" s="383">
        <f t="shared" si="1324"/>
        <v>0</v>
      </c>
      <c r="AU601" s="383">
        <f t="shared" si="1324"/>
        <v>0</v>
      </c>
      <c r="AV601" s="383">
        <f t="shared" si="1324"/>
        <v>0</v>
      </c>
      <c r="AW601" s="383">
        <f t="shared" si="1324"/>
        <v>0</v>
      </c>
      <c r="AX601" s="383">
        <f t="shared" si="1295"/>
        <v>60</v>
      </c>
      <c r="AY601" s="383"/>
      <c r="AZ601" s="383">
        <f t="shared" si="1309"/>
        <v>0</v>
      </c>
      <c r="BA601" s="382">
        <f t="shared" si="1296"/>
        <v>60</v>
      </c>
      <c r="BB601" s="423">
        <v>0</v>
      </c>
      <c r="BC601" s="506">
        <f t="shared" si="1289"/>
        <v>0</v>
      </c>
      <c r="BD601" s="382">
        <f t="shared" si="1290"/>
        <v>0</v>
      </c>
      <c r="BE601" s="453">
        <f t="shared" si="1291"/>
        <v>0</v>
      </c>
      <c r="BF601" s="382">
        <f t="shared" si="1297"/>
        <v>0</v>
      </c>
      <c r="BG601" s="1882">
        <v>60</v>
      </c>
      <c r="BH601" s="1882">
        <v>0</v>
      </c>
      <c r="BI601" s="1882">
        <v>0</v>
      </c>
      <c r="BJ601" s="1882">
        <v>0</v>
      </c>
      <c r="BK601" s="1882">
        <v>0</v>
      </c>
      <c r="BL601" s="1882">
        <v>0</v>
      </c>
      <c r="BM601" s="1882">
        <v>0</v>
      </c>
      <c r="BN601" s="1882">
        <v>0</v>
      </c>
      <c r="BO601" s="1882">
        <v>0</v>
      </c>
      <c r="BP601" s="1882">
        <v>0</v>
      </c>
      <c r="BQ601" s="1882">
        <v>0</v>
      </c>
      <c r="BR601" s="1882">
        <v>0</v>
      </c>
      <c r="BS601" s="1882">
        <v>0</v>
      </c>
      <c r="BT601" s="13"/>
      <c r="BU601" s="384">
        <f t="shared" si="1298"/>
        <v>0</v>
      </c>
      <c r="BV601" s="385">
        <f t="shared" si="1299"/>
        <v>3</v>
      </c>
      <c r="BW601" s="386">
        <f t="shared" si="1300"/>
        <v>0</v>
      </c>
      <c r="BX601" s="3"/>
      <c r="BY601" s="387">
        <f t="shared" si="1292"/>
        <v>60</v>
      </c>
      <c r="BZ601" s="382">
        <f t="shared" si="1301"/>
        <v>60</v>
      </c>
      <c r="CA601" s="382">
        <f t="shared" si="1302"/>
        <v>60</v>
      </c>
      <c r="CB601" s="382">
        <f t="shared" si="1303"/>
        <v>60</v>
      </c>
      <c r="CC601" s="382">
        <f t="shared" si="1237"/>
        <v>0</v>
      </c>
      <c r="CD601" s="382">
        <f t="shared" si="1238"/>
        <v>0</v>
      </c>
      <c r="CE601" s="382">
        <f t="shared" si="1239"/>
        <v>0</v>
      </c>
      <c r="CF601" s="382">
        <f t="shared" si="1240"/>
        <v>0</v>
      </c>
      <c r="CG601" s="382">
        <f t="shared" si="1241"/>
        <v>0</v>
      </c>
      <c r="CH601" s="382">
        <f t="shared" si="1242"/>
        <v>0</v>
      </c>
      <c r="CI601" s="382">
        <f t="shared" si="1243"/>
        <v>0</v>
      </c>
      <c r="CJ601" s="382">
        <f t="shared" si="1244"/>
        <v>0</v>
      </c>
      <c r="CK601" s="388">
        <f t="shared" si="1245"/>
        <v>0</v>
      </c>
      <c r="CL601" s="3"/>
      <c r="CM601" s="384">
        <f t="shared" si="1293"/>
        <v>0</v>
      </c>
      <c r="CN601" s="385">
        <f t="shared" si="1304"/>
        <v>0</v>
      </c>
      <c r="CO601" s="385">
        <f t="shared" ref="CO601:CW602" si="1325">AO601</f>
        <v>0</v>
      </c>
      <c r="CP601" s="385">
        <f t="shared" si="1325"/>
        <v>0</v>
      </c>
      <c r="CQ601" s="385">
        <f t="shared" si="1325"/>
        <v>0</v>
      </c>
      <c r="CR601" s="385">
        <f t="shared" si="1325"/>
        <v>0</v>
      </c>
      <c r="CS601" s="385">
        <f t="shared" si="1325"/>
        <v>0</v>
      </c>
      <c r="CT601" s="385">
        <f t="shared" si="1325"/>
        <v>0</v>
      </c>
      <c r="CU601" s="385">
        <f t="shared" si="1325"/>
        <v>0</v>
      </c>
      <c r="CV601" s="385">
        <f t="shared" si="1325"/>
        <v>0</v>
      </c>
      <c r="CW601" s="385">
        <f t="shared" si="1325"/>
        <v>0</v>
      </c>
      <c r="CX601" s="386">
        <f>AW601</f>
        <v>0</v>
      </c>
      <c r="CY601" s="3"/>
      <c r="CZ601" s="586">
        <v>203</v>
      </c>
      <c r="DA601" s="582">
        <v>497</v>
      </c>
      <c r="DB601" s="391">
        <v>107</v>
      </c>
      <c r="DC601" s="576">
        <v>82</v>
      </c>
      <c r="DD601" s="389">
        <v>0</v>
      </c>
      <c r="DE601" s="390">
        <v>0</v>
      </c>
      <c r="DF601" s="390">
        <v>3</v>
      </c>
      <c r="DG601" s="390">
        <v>0</v>
      </c>
      <c r="DH601" s="390">
        <f t="shared" si="1305"/>
        <v>0</v>
      </c>
      <c r="DI601" s="390"/>
      <c r="DJ601" s="390"/>
      <c r="DK601" s="390"/>
      <c r="DL601" s="390"/>
      <c r="DM601" s="390"/>
      <c r="DN601" s="390"/>
      <c r="DO601" s="390"/>
      <c r="DP601" s="391">
        <f t="shared" si="1306"/>
        <v>3</v>
      </c>
      <c r="DQ601" s="376"/>
      <c r="DR601" s="376"/>
      <c r="DS601" s="385">
        <v>4</v>
      </c>
      <c r="DT601" s="385">
        <v>3</v>
      </c>
      <c r="DU601" s="385">
        <v>1147</v>
      </c>
      <c r="DV601" s="385" t="s">
        <v>2620</v>
      </c>
      <c r="DW601" s="385">
        <v>72</v>
      </c>
      <c r="DX601" s="385" t="s">
        <v>2720</v>
      </c>
      <c r="DY601" s="385">
        <v>0</v>
      </c>
      <c r="DZ601" s="14">
        <v>0</v>
      </c>
      <c r="EA601" s="426"/>
      <c r="EB601" s="398">
        <v>20</v>
      </c>
      <c r="EC601" s="398" t="s">
        <v>1369</v>
      </c>
      <c r="ED601" s="398" t="s">
        <v>1370</v>
      </c>
      <c r="EF601" s="601" t="str">
        <f t="shared" si="1307"/>
        <v>ok</v>
      </c>
      <c r="EG601" s="597">
        <f t="shared" si="1308"/>
        <v>0</v>
      </c>
      <c r="EI601" s="605">
        <f t="shared" si="1206"/>
        <v>60</v>
      </c>
    </row>
    <row r="602" spans="1:139" s="372" customFormat="1" ht="16.149999999999999" hidden="1" customHeight="1">
      <c r="A602" s="573" t="s">
        <v>1246</v>
      </c>
      <c r="B602" s="409" t="s">
        <v>1060</v>
      </c>
      <c r="C602" s="410" t="s">
        <v>1060</v>
      </c>
      <c r="D602" s="394" t="s">
        <v>1056</v>
      </c>
      <c r="E602" s="394" t="s">
        <v>912</v>
      </c>
      <c r="F602" s="394"/>
      <c r="G602" s="397">
        <v>102</v>
      </c>
      <c r="H602" s="394" t="s">
        <v>55</v>
      </c>
      <c r="I602" s="394" t="s">
        <v>1056</v>
      </c>
      <c r="J602" s="394" t="s">
        <v>48</v>
      </c>
      <c r="K602" s="393"/>
      <c r="L602" s="393" t="s">
        <v>2130</v>
      </c>
      <c r="M602" s="396"/>
      <c r="N602" s="392"/>
      <c r="O602" s="408">
        <v>3</v>
      </c>
      <c r="P602" s="14">
        <v>0</v>
      </c>
      <c r="Q602" s="14">
        <v>0</v>
      </c>
      <c r="R602" s="576">
        <v>52</v>
      </c>
      <c r="S602" s="391">
        <v>8</v>
      </c>
      <c r="T602" s="382">
        <v>0</v>
      </c>
      <c r="U602" s="382">
        <v>89</v>
      </c>
      <c r="V602" s="423">
        <v>0</v>
      </c>
      <c r="W602" s="1882">
        <v>0</v>
      </c>
      <c r="X602" s="382">
        <f t="shared" si="1310"/>
        <v>89</v>
      </c>
      <c r="Y602" s="423">
        <v>0</v>
      </c>
      <c r="Z602" s="1882">
        <v>0</v>
      </c>
      <c r="AA602" s="382">
        <f t="shared" si="1294"/>
        <v>89</v>
      </c>
      <c r="AB602" s="423">
        <v>0</v>
      </c>
      <c r="AC602" s="1882">
        <v>0</v>
      </c>
      <c r="AD602" s="569">
        <v>1.875</v>
      </c>
      <c r="AE602" s="569">
        <v>1.875</v>
      </c>
      <c r="AF602" s="382">
        <f t="shared" si="1321"/>
        <v>89</v>
      </c>
      <c r="AG602" s="382">
        <f t="shared" si="1321"/>
        <v>0</v>
      </c>
      <c r="AH602" s="382">
        <f t="shared" si="1321"/>
        <v>0</v>
      </c>
      <c r="AI602" s="382">
        <f t="shared" si="1321"/>
        <v>0</v>
      </c>
      <c r="AJ602" s="382">
        <f t="shared" si="1321"/>
        <v>0</v>
      </c>
      <c r="AK602" s="382">
        <f t="shared" si="1322"/>
        <v>0</v>
      </c>
      <c r="AL602" s="382">
        <f t="shared" si="1322"/>
        <v>0</v>
      </c>
      <c r="AM602" s="382">
        <f t="shared" si="1322"/>
        <v>0</v>
      </c>
      <c r="AN602" s="453">
        <f>IF($AD602&lt;=1,$AD602*BO602,IF($AD602&lt;=2,BO602+(($AD602-1)*BP602),BO602+BP602+BQ602))</f>
        <v>0</v>
      </c>
      <c r="AO602" s="457">
        <f t="shared" si="1323"/>
        <v>0</v>
      </c>
      <c r="AP602" s="455">
        <f t="shared" si="1324"/>
        <v>0</v>
      </c>
      <c r="AQ602" s="383">
        <f t="shared" si="1324"/>
        <v>0</v>
      </c>
      <c r="AR602" s="383">
        <f t="shared" si="1324"/>
        <v>0</v>
      </c>
      <c r="AS602" s="383">
        <f t="shared" si="1324"/>
        <v>0</v>
      </c>
      <c r="AT602" s="383">
        <f t="shared" si="1324"/>
        <v>0</v>
      </c>
      <c r="AU602" s="383">
        <f t="shared" si="1324"/>
        <v>0</v>
      </c>
      <c r="AV602" s="383">
        <f t="shared" si="1324"/>
        <v>0</v>
      </c>
      <c r="AW602" s="383">
        <f t="shared" si="1324"/>
        <v>0</v>
      </c>
      <c r="AX602" s="383">
        <f t="shared" si="1295"/>
        <v>89</v>
      </c>
      <c r="AY602" s="383"/>
      <c r="AZ602" s="383">
        <f t="shared" si="1309"/>
        <v>0</v>
      </c>
      <c r="BA602" s="382">
        <f t="shared" si="1296"/>
        <v>89</v>
      </c>
      <c r="BB602" s="423">
        <v>0</v>
      </c>
      <c r="BC602" s="506">
        <f t="shared" si="1289"/>
        <v>0</v>
      </c>
      <c r="BD602" s="382">
        <f t="shared" si="1290"/>
        <v>0</v>
      </c>
      <c r="BE602" s="453">
        <f t="shared" si="1291"/>
        <v>0</v>
      </c>
      <c r="BF602" s="382">
        <f t="shared" si="1297"/>
        <v>0</v>
      </c>
      <c r="BG602" s="1882">
        <v>89</v>
      </c>
      <c r="BH602" s="1882">
        <v>0</v>
      </c>
      <c r="BI602" s="1882">
        <v>0</v>
      </c>
      <c r="BJ602" s="1882">
        <v>0</v>
      </c>
      <c r="BK602" s="1882">
        <v>0</v>
      </c>
      <c r="BL602" s="1882">
        <v>0</v>
      </c>
      <c r="BM602" s="1882">
        <v>0</v>
      </c>
      <c r="BN602" s="1882">
        <v>0</v>
      </c>
      <c r="BO602" s="1882">
        <v>0</v>
      </c>
      <c r="BP602" s="1882">
        <v>0</v>
      </c>
      <c r="BQ602" s="1882">
        <v>0</v>
      </c>
      <c r="BR602" s="1882">
        <v>0</v>
      </c>
      <c r="BS602" s="1882">
        <v>0</v>
      </c>
      <c r="BT602" s="13"/>
      <c r="BU602" s="384">
        <f t="shared" si="1298"/>
        <v>0</v>
      </c>
      <c r="BV602" s="385">
        <f t="shared" si="1299"/>
        <v>3</v>
      </c>
      <c r="BW602" s="386">
        <f t="shared" si="1300"/>
        <v>0</v>
      </c>
      <c r="BX602" s="3"/>
      <c r="BY602" s="387">
        <f t="shared" si="1292"/>
        <v>89</v>
      </c>
      <c r="BZ602" s="382">
        <f t="shared" si="1301"/>
        <v>89</v>
      </c>
      <c r="CA602" s="382">
        <f t="shared" si="1302"/>
        <v>89</v>
      </c>
      <c r="CB602" s="382">
        <f t="shared" si="1303"/>
        <v>89</v>
      </c>
      <c r="CC602" s="382">
        <f t="shared" si="1237"/>
        <v>0</v>
      </c>
      <c r="CD602" s="382">
        <f t="shared" si="1238"/>
        <v>0</v>
      </c>
      <c r="CE602" s="382">
        <f t="shared" si="1239"/>
        <v>0</v>
      </c>
      <c r="CF602" s="382">
        <f t="shared" si="1240"/>
        <v>0</v>
      </c>
      <c r="CG602" s="382">
        <f t="shared" si="1241"/>
        <v>0</v>
      </c>
      <c r="CH602" s="382">
        <f t="shared" si="1242"/>
        <v>0</v>
      </c>
      <c r="CI602" s="382">
        <f t="shared" si="1243"/>
        <v>0</v>
      </c>
      <c r="CJ602" s="382">
        <f t="shared" si="1244"/>
        <v>0</v>
      </c>
      <c r="CK602" s="388">
        <f t="shared" si="1245"/>
        <v>0</v>
      </c>
      <c r="CL602" s="3"/>
      <c r="CM602" s="384">
        <f t="shared" si="1293"/>
        <v>0</v>
      </c>
      <c r="CN602" s="385">
        <f t="shared" si="1304"/>
        <v>0</v>
      </c>
      <c r="CO602" s="385">
        <f t="shared" si="1325"/>
        <v>0</v>
      </c>
      <c r="CP602" s="385">
        <f t="shared" si="1325"/>
        <v>0</v>
      </c>
      <c r="CQ602" s="385">
        <f t="shared" si="1325"/>
        <v>0</v>
      </c>
      <c r="CR602" s="385">
        <f t="shared" si="1325"/>
        <v>0</v>
      </c>
      <c r="CS602" s="385">
        <f t="shared" si="1325"/>
        <v>0</v>
      </c>
      <c r="CT602" s="385">
        <f t="shared" si="1325"/>
        <v>0</v>
      </c>
      <c r="CU602" s="385">
        <f t="shared" si="1325"/>
        <v>0</v>
      </c>
      <c r="CV602" s="385">
        <f t="shared" si="1325"/>
        <v>0</v>
      </c>
      <c r="CW602" s="385">
        <f t="shared" si="1325"/>
        <v>0</v>
      </c>
      <c r="CX602" s="386">
        <f>AW602</f>
        <v>0</v>
      </c>
      <c r="CY602" s="3"/>
      <c r="CZ602" s="586">
        <v>211</v>
      </c>
      <c r="DA602" s="582">
        <v>447</v>
      </c>
      <c r="DB602" s="391">
        <v>102</v>
      </c>
      <c r="DC602" s="576">
        <v>52</v>
      </c>
      <c r="DD602" s="389">
        <v>2</v>
      </c>
      <c r="DE602" s="390">
        <v>0</v>
      </c>
      <c r="DF602" s="390">
        <v>4</v>
      </c>
      <c r="DG602" s="390">
        <v>2</v>
      </c>
      <c r="DH602" s="390">
        <f t="shared" si="1305"/>
        <v>0</v>
      </c>
      <c r="DI602" s="390"/>
      <c r="DJ602" s="390"/>
      <c r="DK602" s="390"/>
      <c r="DL602" s="390"/>
      <c r="DM602" s="390"/>
      <c r="DN602" s="390"/>
      <c r="DO602" s="390"/>
      <c r="DP602" s="391">
        <f t="shared" si="1306"/>
        <v>8</v>
      </c>
      <c r="DQ602" s="376"/>
      <c r="DR602" s="376"/>
      <c r="DS602" s="385">
        <v>4</v>
      </c>
      <c r="DT602" s="385">
        <v>3</v>
      </c>
      <c r="DU602" s="385">
        <v>1155</v>
      </c>
      <c r="DV602" s="385" t="s">
        <v>2620</v>
      </c>
      <c r="DW602" s="385">
        <v>73</v>
      </c>
      <c r="DX602" s="385" t="s">
        <v>2721</v>
      </c>
      <c r="DY602" s="385">
        <v>0</v>
      </c>
      <c r="DZ602" s="14">
        <v>0</v>
      </c>
      <c r="EA602" s="426"/>
      <c r="EB602" s="398">
        <v>20</v>
      </c>
      <c r="EC602" s="398" t="s">
        <v>1369</v>
      </c>
      <c r="ED602" s="398" t="s">
        <v>1370</v>
      </c>
      <c r="EF602" s="601" t="str">
        <f t="shared" si="1307"/>
        <v>ok</v>
      </c>
      <c r="EG602" s="597">
        <f t="shared" si="1308"/>
        <v>0</v>
      </c>
      <c r="EI602" s="605">
        <f t="shared" si="1206"/>
        <v>89</v>
      </c>
    </row>
    <row r="603" spans="1:139" s="372" customFormat="1" ht="16.149999999999999" hidden="1" customHeight="1">
      <c r="A603" s="573" t="s">
        <v>2227</v>
      </c>
      <c r="B603" s="407" t="s">
        <v>2216</v>
      </c>
      <c r="C603" s="407" t="s">
        <v>2216</v>
      </c>
      <c r="D603" s="393" t="s">
        <v>51</v>
      </c>
      <c r="E603" s="393" t="s">
        <v>2225</v>
      </c>
      <c r="F603" s="393" t="s">
        <v>2222</v>
      </c>
      <c r="G603" s="395">
        <v>107</v>
      </c>
      <c r="H603" s="393" t="s">
        <v>73</v>
      </c>
      <c r="I603" s="393" t="s">
        <v>2229</v>
      </c>
      <c r="J603" s="393" t="s">
        <v>2230</v>
      </c>
      <c r="K603" s="393"/>
      <c r="L603" s="393"/>
      <c r="M603" s="396"/>
      <c r="N603" s="392">
        <v>45790</v>
      </c>
      <c r="O603" s="408">
        <v>3</v>
      </c>
      <c r="P603" s="14">
        <v>174745</v>
      </c>
      <c r="Q603" s="14">
        <v>174745</v>
      </c>
      <c r="R603" s="576">
        <v>2</v>
      </c>
      <c r="S603" s="391">
        <v>2</v>
      </c>
      <c r="T603" s="382">
        <v>0</v>
      </c>
      <c r="U603" s="382">
        <v>0</v>
      </c>
      <c r="V603" s="423">
        <v>0</v>
      </c>
      <c r="W603" s="1882">
        <v>0</v>
      </c>
      <c r="X603" s="382">
        <f t="shared" si="1310"/>
        <v>0</v>
      </c>
      <c r="Y603" s="423">
        <v>0</v>
      </c>
      <c r="Z603" s="1882">
        <v>0</v>
      </c>
      <c r="AA603" s="382">
        <f t="shared" si="1294"/>
        <v>0</v>
      </c>
      <c r="AB603" s="423">
        <v>0</v>
      </c>
      <c r="AC603" s="1882">
        <v>0</v>
      </c>
      <c r="AD603" s="569">
        <v>1.875</v>
      </c>
      <c r="AE603" s="569">
        <v>1.875</v>
      </c>
      <c r="AF603" s="382">
        <f t="shared" ref="AF603:AJ609" si="1326">IF($AD603&lt;=1,$AD603*BI603,IF($AD603&lt;=2,BI603+(($AD603-1)*BJ603),BI603+BJ603+BK603))</f>
        <v>2</v>
      </c>
      <c r="AG603" s="382">
        <f t="shared" si="1326"/>
        <v>0</v>
      </c>
      <c r="AH603" s="382">
        <f t="shared" si="1326"/>
        <v>0</v>
      </c>
      <c r="AI603" s="382">
        <f t="shared" si="1326"/>
        <v>0</v>
      </c>
      <c r="AJ603" s="382">
        <f t="shared" si="1326"/>
        <v>0</v>
      </c>
      <c r="AK603" s="382">
        <f t="shared" ref="AK603:AM609" si="1327">IF($AE603&lt;=1,$AE603*BN603,IF($AE603&lt;=2,BN603+(($AE603-1)*BO603),BN603+BO603+BP603))</f>
        <v>0</v>
      </c>
      <c r="AL603" s="382">
        <f t="shared" si="1327"/>
        <v>0</v>
      </c>
      <c r="AM603" s="382">
        <f t="shared" si="1327"/>
        <v>0</v>
      </c>
      <c r="AN603" s="453">
        <f t="shared" ref="AN603:AN609" si="1328">IF($AD603&lt;=1,$AD603*BQ603,IF($AD603&lt;=2,BQ603+(($AD603-1)*BR603),BQ603+BR603+BS603))</f>
        <v>0</v>
      </c>
      <c r="AO603" s="457">
        <f t="shared" ref="AO603:AW609" si="1329">ROUND(IF(CC603-BH603-AF603&gt;0,0,AF603+BH603-CC603),0)</f>
        <v>2</v>
      </c>
      <c r="AP603" s="455">
        <f t="shared" si="1329"/>
        <v>0</v>
      </c>
      <c r="AQ603" s="383">
        <f t="shared" si="1329"/>
        <v>0</v>
      </c>
      <c r="AR603" s="383">
        <f t="shared" si="1329"/>
        <v>0</v>
      </c>
      <c r="AS603" s="383">
        <f t="shared" si="1329"/>
        <v>0</v>
      </c>
      <c r="AT603" s="383">
        <f t="shared" si="1329"/>
        <v>0</v>
      </c>
      <c r="AU603" s="383">
        <f t="shared" si="1329"/>
        <v>0</v>
      </c>
      <c r="AV603" s="383">
        <f t="shared" si="1329"/>
        <v>0</v>
      </c>
      <c r="AW603" s="383">
        <f t="shared" si="1329"/>
        <v>0</v>
      </c>
      <c r="AX603" s="383">
        <f t="shared" si="1295"/>
        <v>0</v>
      </c>
      <c r="AY603" s="383">
        <v>2</v>
      </c>
      <c r="AZ603" s="383">
        <f t="shared" si="1309"/>
        <v>0</v>
      </c>
      <c r="BA603" s="382">
        <f t="shared" si="1296"/>
        <v>0</v>
      </c>
      <c r="BB603" s="423">
        <v>0</v>
      </c>
      <c r="BC603" s="506">
        <f t="shared" si="1289"/>
        <v>0</v>
      </c>
      <c r="BD603" s="382">
        <f t="shared" si="1290"/>
        <v>0</v>
      </c>
      <c r="BE603" s="453">
        <f t="shared" si="1291"/>
        <v>0</v>
      </c>
      <c r="BF603" s="382">
        <f t="shared" si="1297"/>
        <v>-2</v>
      </c>
      <c r="BG603" s="1882">
        <v>0</v>
      </c>
      <c r="BH603" s="1882">
        <v>0</v>
      </c>
      <c r="BI603" s="1882">
        <v>2</v>
      </c>
      <c r="BJ603" s="1882">
        <v>0</v>
      </c>
      <c r="BK603" s="1882">
        <v>0</v>
      </c>
      <c r="BL603" s="1882">
        <v>0</v>
      </c>
      <c r="BM603" s="1882">
        <v>0</v>
      </c>
      <c r="BN603" s="1882">
        <v>0</v>
      </c>
      <c r="BO603" s="1882">
        <v>0</v>
      </c>
      <c r="BP603" s="1882">
        <v>0</v>
      </c>
      <c r="BQ603" s="1882">
        <v>0</v>
      </c>
      <c r="BR603" s="1882">
        <v>0</v>
      </c>
      <c r="BS603" s="1882">
        <v>0</v>
      </c>
      <c r="BT603" s="16"/>
      <c r="BU603" s="387">
        <f t="shared" si="1298"/>
        <v>0</v>
      </c>
      <c r="BV603" s="382">
        <f t="shared" si="1299"/>
        <v>0</v>
      </c>
      <c r="BW603" s="388">
        <f t="shared" si="1300"/>
        <v>0</v>
      </c>
      <c r="BX603" s="3"/>
      <c r="BY603" s="387">
        <f t="shared" si="1292"/>
        <v>0</v>
      </c>
      <c r="BZ603" s="382">
        <f t="shared" si="1301"/>
        <v>0</v>
      </c>
      <c r="CA603" s="382">
        <f t="shared" si="1302"/>
        <v>0</v>
      </c>
      <c r="CB603" s="382">
        <f t="shared" si="1303"/>
        <v>0</v>
      </c>
      <c r="CC603" s="382">
        <f t="shared" ref="CC603:CC610" si="1330">CB603+CP603-BG603</f>
        <v>0</v>
      </c>
      <c r="CD603" s="382">
        <f t="shared" ref="CD603:CD610" si="1331">CC603+CQ603-BH603</f>
        <v>2</v>
      </c>
      <c r="CE603" s="382">
        <f t="shared" ref="CE603:CE610" si="1332">CD603+CR603-BI603</f>
        <v>0</v>
      </c>
      <c r="CF603" s="382">
        <f t="shared" ref="CF603:CF610" si="1333">CE603+CS603-BJ603</f>
        <v>0</v>
      </c>
      <c r="CG603" s="382">
        <f t="shared" ref="CG603:CG610" si="1334">CF603+CT603-BK603</f>
        <v>0</v>
      </c>
      <c r="CH603" s="382">
        <f t="shared" ref="CH603:CH610" si="1335">CG603+CU603-BL603</f>
        <v>0</v>
      </c>
      <c r="CI603" s="382">
        <f t="shared" ref="CI603:CI610" si="1336">CH603+CV603-BM603</f>
        <v>0</v>
      </c>
      <c r="CJ603" s="382">
        <f t="shared" ref="CJ603:CJ610" si="1337">CI603+CW603-BN603</f>
        <v>0</v>
      </c>
      <c r="CK603" s="388">
        <f t="shared" ref="CK603:CK610" si="1338">CJ603+CX603-BO603</f>
        <v>0</v>
      </c>
      <c r="CL603" s="3"/>
      <c r="CM603" s="384">
        <f t="shared" si="1293"/>
        <v>0</v>
      </c>
      <c r="CN603" s="385">
        <f t="shared" si="1304"/>
        <v>0</v>
      </c>
      <c r="CO603" s="385">
        <f t="shared" ref="CO603:CO634" si="1339">AB603</f>
        <v>0</v>
      </c>
      <c r="CP603" s="385">
        <f t="shared" ref="CP603:CP609" si="1340">BB603</f>
        <v>0</v>
      </c>
      <c r="CQ603" s="385">
        <f t="shared" ref="CQ603:CX609" si="1341">AO603</f>
        <v>2</v>
      </c>
      <c r="CR603" s="385">
        <f t="shared" si="1341"/>
        <v>0</v>
      </c>
      <c r="CS603" s="385">
        <f t="shared" si="1341"/>
        <v>0</v>
      </c>
      <c r="CT603" s="385">
        <f t="shared" si="1341"/>
        <v>0</v>
      </c>
      <c r="CU603" s="385">
        <f t="shared" si="1341"/>
        <v>0</v>
      </c>
      <c r="CV603" s="385">
        <f t="shared" si="1341"/>
        <v>0</v>
      </c>
      <c r="CW603" s="385">
        <f t="shared" si="1341"/>
        <v>0</v>
      </c>
      <c r="CX603" s="386">
        <f t="shared" si="1341"/>
        <v>0</v>
      </c>
      <c r="CY603" s="3"/>
      <c r="CZ603" s="586"/>
      <c r="DA603" s="582"/>
      <c r="DB603" s="391"/>
      <c r="DC603" s="576">
        <v>2</v>
      </c>
      <c r="DD603" s="389">
        <v>2</v>
      </c>
      <c r="DE603" s="390">
        <v>0</v>
      </c>
      <c r="DF603" s="390">
        <v>0</v>
      </c>
      <c r="DG603" s="390">
        <v>0</v>
      </c>
      <c r="DH603" s="390">
        <f t="shared" si="1305"/>
        <v>0</v>
      </c>
      <c r="DI603" s="390"/>
      <c r="DJ603" s="390"/>
      <c r="DK603" s="390"/>
      <c r="DL603" s="390"/>
      <c r="DM603" s="390"/>
      <c r="DN603" s="390"/>
      <c r="DO603" s="390"/>
      <c r="DP603" s="391">
        <f t="shared" si="1306"/>
        <v>2</v>
      </c>
      <c r="DQ603" s="376"/>
      <c r="DR603" s="376"/>
      <c r="DS603" s="385">
        <v>2</v>
      </c>
      <c r="DT603" s="385">
        <v>1</v>
      </c>
      <c r="DU603" s="385">
        <v>1637</v>
      </c>
      <c r="DV603" s="385" t="s">
        <v>2620</v>
      </c>
      <c r="DW603" s="385">
        <v>72</v>
      </c>
      <c r="DX603" s="385" t="s">
        <v>2716</v>
      </c>
      <c r="DY603" s="385">
        <v>0</v>
      </c>
      <c r="DZ603" s="14">
        <v>174745</v>
      </c>
      <c r="EA603" s="426"/>
      <c r="EB603" s="398">
        <v>19</v>
      </c>
      <c r="EC603" s="398" t="s">
        <v>2231</v>
      </c>
      <c r="ED603" s="398" t="s">
        <v>1370</v>
      </c>
      <c r="EF603" s="601" t="str">
        <f t="shared" si="1307"/>
        <v>ok</v>
      </c>
      <c r="EG603" s="597">
        <f t="shared" si="1308"/>
        <v>0</v>
      </c>
      <c r="EI603" s="605">
        <f t="shared" si="1206"/>
        <v>0</v>
      </c>
    </row>
    <row r="604" spans="1:139" s="372" customFormat="1" ht="16.149999999999999" hidden="1" customHeight="1">
      <c r="A604" s="573" t="s">
        <v>2228</v>
      </c>
      <c r="B604" s="407" t="s">
        <v>2217</v>
      </c>
      <c r="C604" s="407" t="s">
        <v>2217</v>
      </c>
      <c r="D604" s="393" t="s">
        <v>51</v>
      </c>
      <c r="E604" s="393" t="s">
        <v>1852</v>
      </c>
      <c r="F604" s="393" t="s">
        <v>2222</v>
      </c>
      <c r="G604" s="395">
        <v>106</v>
      </c>
      <c r="H604" s="393" t="s">
        <v>55</v>
      </c>
      <c r="I604" s="393" t="s">
        <v>2229</v>
      </c>
      <c r="J604" s="393" t="s">
        <v>2230</v>
      </c>
      <c r="K604" s="393"/>
      <c r="L604" s="393"/>
      <c r="M604" s="396"/>
      <c r="N604" s="392">
        <v>45790</v>
      </c>
      <c r="O604" s="408">
        <v>3</v>
      </c>
      <c r="P604" s="14">
        <v>234720</v>
      </c>
      <c r="Q604" s="14">
        <v>234720</v>
      </c>
      <c r="R604" s="576">
        <v>2</v>
      </c>
      <c r="S604" s="391">
        <v>0</v>
      </c>
      <c r="T604" s="382">
        <v>0</v>
      </c>
      <c r="U604" s="382">
        <v>2</v>
      </c>
      <c r="V604" s="423">
        <v>0</v>
      </c>
      <c r="W604" s="1882">
        <v>1</v>
      </c>
      <c r="X604" s="382">
        <f t="shared" si="1310"/>
        <v>1</v>
      </c>
      <c r="Y604" s="423">
        <v>0</v>
      </c>
      <c r="Z604" s="1882">
        <v>1</v>
      </c>
      <c r="AA604" s="382">
        <f t="shared" si="1294"/>
        <v>0</v>
      </c>
      <c r="AB604" s="423">
        <v>0</v>
      </c>
      <c r="AC604" s="1882">
        <v>0</v>
      </c>
      <c r="AD604" s="569">
        <v>1.875</v>
      </c>
      <c r="AE604" s="569">
        <v>1.875</v>
      </c>
      <c r="AF604" s="382">
        <f t="shared" si="1326"/>
        <v>0</v>
      </c>
      <c r="AG604" s="382">
        <f t="shared" si="1326"/>
        <v>0</v>
      </c>
      <c r="AH604" s="382">
        <f t="shared" si="1326"/>
        <v>0</v>
      </c>
      <c r="AI604" s="382">
        <f t="shared" si="1326"/>
        <v>0</v>
      </c>
      <c r="AJ604" s="382">
        <f t="shared" si="1326"/>
        <v>0</v>
      </c>
      <c r="AK604" s="382">
        <f t="shared" si="1327"/>
        <v>0</v>
      </c>
      <c r="AL604" s="382">
        <f t="shared" si="1327"/>
        <v>0.875</v>
      </c>
      <c r="AM604" s="382">
        <f t="shared" si="1327"/>
        <v>1.875</v>
      </c>
      <c r="AN604" s="453">
        <f t="shared" si="1328"/>
        <v>1.875</v>
      </c>
      <c r="AO604" s="457">
        <f t="shared" si="1329"/>
        <v>0</v>
      </c>
      <c r="AP604" s="455">
        <f t="shared" si="1329"/>
        <v>0</v>
      </c>
      <c r="AQ604" s="383">
        <f t="shared" si="1329"/>
        <v>0</v>
      </c>
      <c r="AR604" s="383">
        <f t="shared" si="1329"/>
        <v>0</v>
      </c>
      <c r="AS604" s="383">
        <f t="shared" si="1329"/>
        <v>0</v>
      </c>
      <c r="AT604" s="383">
        <f t="shared" si="1329"/>
        <v>0</v>
      </c>
      <c r="AU604" s="383">
        <f t="shared" si="1329"/>
        <v>1</v>
      </c>
      <c r="AV604" s="383">
        <f t="shared" si="1329"/>
        <v>1</v>
      </c>
      <c r="AW604" s="383">
        <f t="shared" si="1329"/>
        <v>1</v>
      </c>
      <c r="AX604" s="383">
        <f t="shared" si="1295"/>
        <v>2</v>
      </c>
      <c r="AY604" s="383">
        <v>0</v>
      </c>
      <c r="AZ604" s="383">
        <f t="shared" si="1309"/>
        <v>0</v>
      </c>
      <c r="BA604" s="382">
        <f t="shared" si="1296"/>
        <v>0</v>
      </c>
      <c r="BB604" s="423">
        <v>0</v>
      </c>
      <c r="BC604" s="506">
        <f t="shared" si="1289"/>
        <v>1</v>
      </c>
      <c r="BD604" s="382">
        <f t="shared" si="1290"/>
        <v>1</v>
      </c>
      <c r="BE604" s="453">
        <f t="shared" si="1291"/>
        <v>0</v>
      </c>
      <c r="BF604" s="382">
        <f t="shared" si="1297"/>
        <v>0</v>
      </c>
      <c r="BG604" s="1882">
        <v>0</v>
      </c>
      <c r="BH604" s="1882">
        <v>0</v>
      </c>
      <c r="BI604" s="1882">
        <v>0</v>
      </c>
      <c r="BJ604" s="1882">
        <v>0</v>
      </c>
      <c r="BK604" s="1882">
        <v>0</v>
      </c>
      <c r="BL604" s="1882">
        <v>0</v>
      </c>
      <c r="BM604" s="1882">
        <v>0</v>
      </c>
      <c r="BN604" s="1882">
        <v>0</v>
      </c>
      <c r="BO604" s="1882">
        <v>0</v>
      </c>
      <c r="BP604" s="1882">
        <v>1</v>
      </c>
      <c r="BQ604" s="1882">
        <v>1</v>
      </c>
      <c r="BR604" s="1882">
        <v>1</v>
      </c>
      <c r="BS604" s="1882">
        <v>1</v>
      </c>
      <c r="BT604" s="16"/>
      <c r="BU604" s="387">
        <f t="shared" si="1298"/>
        <v>0</v>
      </c>
      <c r="BV604" s="382">
        <f t="shared" si="1299"/>
        <v>1</v>
      </c>
      <c r="BW604" s="388">
        <f t="shared" si="1300"/>
        <v>0</v>
      </c>
      <c r="BX604" s="3"/>
      <c r="BY604" s="387">
        <f t="shared" si="1292"/>
        <v>2</v>
      </c>
      <c r="BZ604" s="382">
        <f t="shared" si="1301"/>
        <v>1</v>
      </c>
      <c r="CA604" s="382">
        <f t="shared" si="1302"/>
        <v>0</v>
      </c>
      <c r="CB604" s="382">
        <f t="shared" si="1303"/>
        <v>0</v>
      </c>
      <c r="CC604" s="382">
        <f t="shared" si="1330"/>
        <v>0</v>
      </c>
      <c r="CD604" s="382">
        <f t="shared" si="1331"/>
        <v>0</v>
      </c>
      <c r="CE604" s="382">
        <f t="shared" si="1332"/>
        <v>0</v>
      </c>
      <c r="CF604" s="382">
        <f t="shared" si="1333"/>
        <v>0</v>
      </c>
      <c r="CG604" s="382">
        <f t="shared" si="1334"/>
        <v>0</v>
      </c>
      <c r="CH604" s="382">
        <f t="shared" si="1335"/>
        <v>0</v>
      </c>
      <c r="CI604" s="382">
        <f t="shared" si="1336"/>
        <v>0</v>
      </c>
      <c r="CJ604" s="382">
        <f t="shared" si="1337"/>
        <v>1</v>
      </c>
      <c r="CK604" s="388">
        <f t="shared" si="1338"/>
        <v>2</v>
      </c>
      <c r="CL604" s="3"/>
      <c r="CM604" s="384">
        <f t="shared" si="1293"/>
        <v>0</v>
      </c>
      <c r="CN604" s="385">
        <f t="shared" si="1304"/>
        <v>0</v>
      </c>
      <c r="CO604" s="385">
        <f t="shared" si="1339"/>
        <v>0</v>
      </c>
      <c r="CP604" s="385">
        <f t="shared" si="1340"/>
        <v>0</v>
      </c>
      <c r="CQ604" s="385">
        <f t="shared" si="1341"/>
        <v>0</v>
      </c>
      <c r="CR604" s="385">
        <f t="shared" si="1341"/>
        <v>0</v>
      </c>
      <c r="CS604" s="385">
        <f t="shared" si="1341"/>
        <v>0</v>
      </c>
      <c r="CT604" s="385">
        <f t="shared" si="1341"/>
        <v>0</v>
      </c>
      <c r="CU604" s="385">
        <f t="shared" si="1341"/>
        <v>0</v>
      </c>
      <c r="CV604" s="385">
        <f t="shared" si="1341"/>
        <v>0</v>
      </c>
      <c r="CW604" s="385">
        <f t="shared" si="1341"/>
        <v>1</v>
      </c>
      <c r="CX604" s="386">
        <f t="shared" si="1341"/>
        <v>1</v>
      </c>
      <c r="CY604" s="3"/>
      <c r="CZ604" s="586"/>
      <c r="DA604" s="582"/>
      <c r="DB604" s="391"/>
      <c r="DC604" s="576">
        <v>2</v>
      </c>
      <c r="DD604" s="389">
        <v>0</v>
      </c>
      <c r="DE604" s="390">
        <v>0</v>
      </c>
      <c r="DF604" s="390">
        <v>0</v>
      </c>
      <c r="DG604" s="390">
        <v>0</v>
      </c>
      <c r="DH604" s="390">
        <f t="shared" si="1305"/>
        <v>0</v>
      </c>
      <c r="DI604" s="390"/>
      <c r="DJ604" s="390"/>
      <c r="DK604" s="390"/>
      <c r="DL604" s="390"/>
      <c r="DM604" s="390"/>
      <c r="DN604" s="390"/>
      <c r="DO604" s="390"/>
      <c r="DP604" s="391">
        <f t="shared" si="1306"/>
        <v>0</v>
      </c>
      <c r="DQ604" s="376"/>
      <c r="DR604" s="376"/>
      <c r="DS604" s="385">
        <v>2</v>
      </c>
      <c r="DT604" s="385">
        <v>1</v>
      </c>
      <c r="DU604" s="385">
        <v>1564</v>
      </c>
      <c r="DV604" s="385" t="s">
        <v>2620</v>
      </c>
      <c r="DW604" s="385">
        <v>73</v>
      </c>
      <c r="DX604" s="385" t="s">
        <v>2717</v>
      </c>
      <c r="DY604" s="385">
        <v>0</v>
      </c>
      <c r="DZ604" s="14">
        <v>234720</v>
      </c>
      <c r="EA604" s="426"/>
      <c r="EB604" s="398">
        <v>21</v>
      </c>
      <c r="EC604" s="398" t="s">
        <v>2232</v>
      </c>
      <c r="ED604" s="398" t="s">
        <v>1370</v>
      </c>
      <c r="EF604" s="601">
        <f t="shared" si="1307"/>
        <v>60</v>
      </c>
      <c r="EG604" s="597">
        <f t="shared" si="1308"/>
        <v>1</v>
      </c>
      <c r="EI604" s="605">
        <f t="shared" si="1206"/>
        <v>2</v>
      </c>
    </row>
    <row r="605" spans="1:139" s="372" customFormat="1" ht="16.149999999999999" hidden="1" customHeight="1">
      <c r="A605" s="573" t="s">
        <v>1449</v>
      </c>
      <c r="B605" s="407" t="s">
        <v>2247</v>
      </c>
      <c r="C605" s="407" t="s">
        <v>2247</v>
      </c>
      <c r="D605" s="393" t="s">
        <v>51</v>
      </c>
      <c r="E605" s="393" t="s">
        <v>431</v>
      </c>
      <c r="F605" s="393" t="s">
        <v>2248</v>
      </c>
      <c r="G605" s="395">
        <v>109</v>
      </c>
      <c r="H605" s="393" t="s">
        <v>55</v>
      </c>
      <c r="I605" s="393" t="s">
        <v>2249</v>
      </c>
      <c r="J605" s="393" t="s">
        <v>131</v>
      </c>
      <c r="K605" s="393"/>
      <c r="L605" s="393"/>
      <c r="M605" s="396">
        <v>45847</v>
      </c>
      <c r="N605" s="392"/>
      <c r="O605" s="408">
        <v>3</v>
      </c>
      <c r="P605" s="14">
        <v>231087</v>
      </c>
      <c r="Q605" s="14">
        <v>231087</v>
      </c>
      <c r="R605" s="576">
        <v>0</v>
      </c>
      <c r="S605" s="391">
        <v>0</v>
      </c>
      <c r="T605" s="382">
        <v>0</v>
      </c>
      <c r="U605" s="382">
        <v>10</v>
      </c>
      <c r="V605" s="423">
        <v>0</v>
      </c>
      <c r="W605" s="1882">
        <v>0</v>
      </c>
      <c r="X605" s="382">
        <f t="shared" si="1310"/>
        <v>10</v>
      </c>
      <c r="Y605" s="423">
        <v>0</v>
      </c>
      <c r="Z605" s="1882">
        <v>0</v>
      </c>
      <c r="AA605" s="382">
        <f t="shared" si="1294"/>
        <v>10</v>
      </c>
      <c r="AB605" s="423">
        <v>0</v>
      </c>
      <c r="AC605" s="1882">
        <v>6</v>
      </c>
      <c r="AD605" s="569">
        <v>1.875</v>
      </c>
      <c r="AE605" s="569">
        <v>1.875</v>
      </c>
      <c r="AF605" s="382">
        <f t="shared" si="1326"/>
        <v>2</v>
      </c>
      <c r="AG605" s="382">
        <f t="shared" si="1326"/>
        <v>0</v>
      </c>
      <c r="AH605" s="382">
        <f t="shared" si="1326"/>
        <v>0</v>
      </c>
      <c r="AI605" s="382">
        <f t="shared" si="1326"/>
        <v>0</v>
      </c>
      <c r="AJ605" s="382">
        <f t="shared" si="1326"/>
        <v>1.75</v>
      </c>
      <c r="AK605" s="382">
        <f t="shared" si="1327"/>
        <v>2</v>
      </c>
      <c r="AL605" s="382">
        <f t="shared" si="1327"/>
        <v>0</v>
      </c>
      <c r="AM605" s="382">
        <f t="shared" si="1327"/>
        <v>0</v>
      </c>
      <c r="AN605" s="453">
        <f t="shared" si="1328"/>
        <v>0</v>
      </c>
      <c r="AO605" s="457">
        <f t="shared" si="1329"/>
        <v>0</v>
      </c>
      <c r="AP605" s="455">
        <f t="shared" si="1329"/>
        <v>0</v>
      </c>
      <c r="AQ605" s="383">
        <f t="shared" si="1329"/>
        <v>0</v>
      </c>
      <c r="AR605" s="383">
        <f t="shared" si="1329"/>
        <v>0</v>
      </c>
      <c r="AS605" s="383">
        <f t="shared" si="1329"/>
        <v>2</v>
      </c>
      <c r="AT605" s="383">
        <f t="shared" si="1329"/>
        <v>0</v>
      </c>
      <c r="AU605" s="383">
        <f t="shared" si="1329"/>
        <v>0</v>
      </c>
      <c r="AV605" s="383">
        <f t="shared" si="1329"/>
        <v>0</v>
      </c>
      <c r="AW605" s="383">
        <f t="shared" si="1329"/>
        <v>0</v>
      </c>
      <c r="AX605" s="383">
        <f t="shared" si="1295"/>
        <v>10</v>
      </c>
      <c r="AY605" s="383">
        <v>0</v>
      </c>
      <c r="AZ605" s="383">
        <f t="shared" si="1309"/>
        <v>0</v>
      </c>
      <c r="BA605" s="382">
        <f t="shared" si="1296"/>
        <v>4</v>
      </c>
      <c r="BB605" s="423">
        <v>0</v>
      </c>
      <c r="BC605" s="506">
        <f t="shared" si="1289"/>
        <v>0</v>
      </c>
      <c r="BD605" s="382">
        <f t="shared" si="1290"/>
        <v>0</v>
      </c>
      <c r="BE605" s="453">
        <f t="shared" si="1291"/>
        <v>6</v>
      </c>
      <c r="BF605" s="382">
        <f t="shared" si="1297"/>
        <v>0</v>
      </c>
      <c r="BG605" s="1882">
        <v>0</v>
      </c>
      <c r="BH605" s="1882">
        <v>2</v>
      </c>
      <c r="BI605" s="1882">
        <v>2</v>
      </c>
      <c r="BJ605" s="1882">
        <v>0</v>
      </c>
      <c r="BK605" s="1882">
        <v>0</v>
      </c>
      <c r="BL605" s="1882">
        <v>0</v>
      </c>
      <c r="BM605" s="1882">
        <v>0</v>
      </c>
      <c r="BN605" s="1882">
        <v>2</v>
      </c>
      <c r="BO605" s="1882">
        <v>0</v>
      </c>
      <c r="BP605" s="1882">
        <v>0</v>
      </c>
      <c r="BQ605" s="1882">
        <v>0</v>
      </c>
      <c r="BR605" s="1882">
        <v>0</v>
      </c>
      <c r="BS605" s="1882">
        <v>0</v>
      </c>
      <c r="BT605" s="16"/>
      <c r="BU605" s="387">
        <f t="shared" si="1298"/>
        <v>5</v>
      </c>
      <c r="BV605" s="382">
        <f t="shared" si="1299"/>
        <v>5</v>
      </c>
      <c r="BW605" s="388">
        <f t="shared" si="1300"/>
        <v>3.75</v>
      </c>
      <c r="BX605" s="3"/>
      <c r="BY605" s="387">
        <f t="shared" si="1292"/>
        <v>10</v>
      </c>
      <c r="BZ605" s="382">
        <f t="shared" si="1301"/>
        <v>10</v>
      </c>
      <c r="CA605" s="382">
        <f t="shared" si="1302"/>
        <v>10</v>
      </c>
      <c r="CB605" s="382">
        <f t="shared" si="1303"/>
        <v>4</v>
      </c>
      <c r="CC605" s="382">
        <f t="shared" si="1330"/>
        <v>4</v>
      </c>
      <c r="CD605" s="382">
        <f t="shared" si="1331"/>
        <v>2</v>
      </c>
      <c r="CE605" s="382">
        <f t="shared" si="1332"/>
        <v>0</v>
      </c>
      <c r="CF605" s="382">
        <f t="shared" si="1333"/>
        <v>0</v>
      </c>
      <c r="CG605" s="382">
        <f t="shared" si="1334"/>
        <v>0</v>
      </c>
      <c r="CH605" s="382">
        <f t="shared" si="1335"/>
        <v>2</v>
      </c>
      <c r="CI605" s="382">
        <f t="shared" si="1336"/>
        <v>2</v>
      </c>
      <c r="CJ605" s="382">
        <f t="shared" si="1337"/>
        <v>0</v>
      </c>
      <c r="CK605" s="388">
        <f t="shared" si="1338"/>
        <v>0</v>
      </c>
      <c r="CL605" s="3"/>
      <c r="CM605" s="384">
        <f t="shared" si="1293"/>
        <v>0</v>
      </c>
      <c r="CN605" s="385">
        <f t="shared" si="1304"/>
        <v>0</v>
      </c>
      <c r="CO605" s="385">
        <f t="shared" si="1339"/>
        <v>0</v>
      </c>
      <c r="CP605" s="385">
        <f t="shared" si="1340"/>
        <v>0</v>
      </c>
      <c r="CQ605" s="385">
        <f t="shared" si="1341"/>
        <v>0</v>
      </c>
      <c r="CR605" s="385">
        <f t="shared" si="1341"/>
        <v>0</v>
      </c>
      <c r="CS605" s="385">
        <f t="shared" si="1341"/>
        <v>0</v>
      </c>
      <c r="CT605" s="385">
        <f t="shared" si="1341"/>
        <v>0</v>
      </c>
      <c r="CU605" s="385">
        <f t="shared" si="1341"/>
        <v>2</v>
      </c>
      <c r="CV605" s="385">
        <f t="shared" si="1341"/>
        <v>0</v>
      </c>
      <c r="CW605" s="385">
        <f t="shared" si="1341"/>
        <v>0</v>
      </c>
      <c r="CX605" s="386">
        <f t="shared" si="1341"/>
        <v>0</v>
      </c>
      <c r="CY605" s="3"/>
      <c r="CZ605" s="586"/>
      <c r="DA605" s="582"/>
      <c r="DB605" s="391"/>
      <c r="DC605" s="576">
        <v>0</v>
      </c>
      <c r="DD605" s="389">
        <v>0</v>
      </c>
      <c r="DE605" s="390">
        <v>0</v>
      </c>
      <c r="DF605" s="390">
        <v>0</v>
      </c>
      <c r="DG605" s="390">
        <v>0</v>
      </c>
      <c r="DH605" s="390">
        <f t="shared" si="1305"/>
        <v>0</v>
      </c>
      <c r="DI605" s="390"/>
      <c r="DJ605" s="390"/>
      <c r="DK605" s="390"/>
      <c r="DL605" s="390"/>
      <c r="DM605" s="390"/>
      <c r="DN605" s="390"/>
      <c r="DO605" s="390"/>
      <c r="DP605" s="391">
        <f t="shared" si="1306"/>
        <v>0</v>
      </c>
      <c r="DQ605" s="376"/>
      <c r="DR605" s="376"/>
      <c r="DS605" s="385">
        <v>2</v>
      </c>
      <c r="DT605" s="385">
        <v>1</v>
      </c>
      <c r="DU605" s="385">
        <v>1567</v>
      </c>
      <c r="DV605" s="385" t="s">
        <v>2620</v>
      </c>
      <c r="DW605" s="385">
        <v>73</v>
      </c>
      <c r="DX605" s="385" t="s">
        <v>2717</v>
      </c>
      <c r="DY605" s="385">
        <v>0</v>
      </c>
      <c r="DZ605" s="14">
        <v>231087</v>
      </c>
      <c r="EA605" s="426"/>
      <c r="EB605" s="398">
        <v>20</v>
      </c>
      <c r="EC605" s="398" t="s">
        <v>1567</v>
      </c>
      <c r="ED605" s="398" t="s">
        <v>1370</v>
      </c>
      <c r="EF605" s="601" t="str">
        <f t="shared" si="1307"/>
        <v>ok</v>
      </c>
      <c r="EG605" s="597">
        <f t="shared" si="1308"/>
        <v>0</v>
      </c>
      <c r="EI605" s="605">
        <f t="shared" si="1206"/>
        <v>10</v>
      </c>
    </row>
    <row r="606" spans="1:139" s="372" customFormat="1" ht="16.149999999999999" hidden="1" customHeight="1">
      <c r="A606" s="573" t="s">
        <v>2227</v>
      </c>
      <c r="B606" s="407" t="s">
        <v>2219</v>
      </c>
      <c r="C606" s="407" t="s">
        <v>2219</v>
      </c>
      <c r="D606" s="393" t="s">
        <v>51</v>
      </c>
      <c r="E606" s="393" t="s">
        <v>2226</v>
      </c>
      <c r="F606" s="393" t="s">
        <v>2224</v>
      </c>
      <c r="G606" s="395">
        <v>111</v>
      </c>
      <c r="H606" s="393" t="s">
        <v>73</v>
      </c>
      <c r="I606" s="393" t="s">
        <v>2229</v>
      </c>
      <c r="J606" s="393" t="s">
        <v>2230</v>
      </c>
      <c r="K606" s="393"/>
      <c r="L606" s="393"/>
      <c r="M606" s="396"/>
      <c r="N606" s="392">
        <v>45790</v>
      </c>
      <c r="O606" s="408">
        <v>3</v>
      </c>
      <c r="P606" s="14">
        <v>197966</v>
      </c>
      <c r="Q606" s="14">
        <v>197966</v>
      </c>
      <c r="R606" s="576">
        <v>2</v>
      </c>
      <c r="S606" s="391">
        <v>0</v>
      </c>
      <c r="T606" s="382">
        <v>0</v>
      </c>
      <c r="U606" s="382">
        <v>2</v>
      </c>
      <c r="V606" s="423">
        <v>0</v>
      </c>
      <c r="W606" s="1882">
        <v>0</v>
      </c>
      <c r="X606" s="382">
        <f t="shared" si="1310"/>
        <v>2</v>
      </c>
      <c r="Y606" s="423">
        <v>0</v>
      </c>
      <c r="Z606" s="1882">
        <v>0</v>
      </c>
      <c r="AA606" s="382">
        <f t="shared" si="1294"/>
        <v>2</v>
      </c>
      <c r="AB606" s="423">
        <v>0</v>
      </c>
      <c r="AC606" s="1882">
        <v>2</v>
      </c>
      <c r="AD606" s="569">
        <v>1.875</v>
      </c>
      <c r="AE606" s="569">
        <v>1.875</v>
      </c>
      <c r="AF606" s="382">
        <f t="shared" si="1326"/>
        <v>0</v>
      </c>
      <c r="AG606" s="382">
        <f t="shared" si="1326"/>
        <v>0</v>
      </c>
      <c r="AH606" s="382">
        <f t="shared" si="1326"/>
        <v>0</v>
      </c>
      <c r="AI606" s="382">
        <f t="shared" si="1326"/>
        <v>0</v>
      </c>
      <c r="AJ606" s="382">
        <f t="shared" si="1326"/>
        <v>0</v>
      </c>
      <c r="AK606" s="382">
        <f t="shared" si="1327"/>
        <v>0</v>
      </c>
      <c r="AL606" s="382">
        <f t="shared" si="1327"/>
        <v>0</v>
      </c>
      <c r="AM606" s="382">
        <f t="shared" si="1327"/>
        <v>0</v>
      </c>
      <c r="AN606" s="453">
        <f t="shared" si="1328"/>
        <v>0</v>
      </c>
      <c r="AO606" s="457">
        <f t="shared" si="1329"/>
        <v>0</v>
      </c>
      <c r="AP606" s="455">
        <f t="shared" si="1329"/>
        <v>0</v>
      </c>
      <c r="AQ606" s="383">
        <f t="shared" si="1329"/>
        <v>0</v>
      </c>
      <c r="AR606" s="383">
        <f t="shared" si="1329"/>
        <v>0</v>
      </c>
      <c r="AS606" s="383">
        <f t="shared" si="1329"/>
        <v>0</v>
      </c>
      <c r="AT606" s="383">
        <f t="shared" si="1329"/>
        <v>0</v>
      </c>
      <c r="AU606" s="383">
        <f t="shared" si="1329"/>
        <v>0</v>
      </c>
      <c r="AV606" s="383">
        <f t="shared" si="1329"/>
        <v>0</v>
      </c>
      <c r="AW606" s="383">
        <f t="shared" si="1329"/>
        <v>0</v>
      </c>
      <c r="AX606" s="383">
        <f t="shared" si="1295"/>
        <v>2</v>
      </c>
      <c r="AY606" s="383">
        <v>0</v>
      </c>
      <c r="AZ606" s="383">
        <f t="shared" si="1309"/>
        <v>0</v>
      </c>
      <c r="BA606" s="382">
        <f t="shared" si="1296"/>
        <v>0</v>
      </c>
      <c r="BB606" s="423">
        <v>0</v>
      </c>
      <c r="BC606" s="506">
        <f t="shared" si="1289"/>
        <v>0</v>
      </c>
      <c r="BD606" s="382">
        <f t="shared" si="1290"/>
        <v>0</v>
      </c>
      <c r="BE606" s="453">
        <f t="shared" si="1291"/>
        <v>2</v>
      </c>
      <c r="BF606" s="382">
        <f t="shared" si="1297"/>
        <v>0</v>
      </c>
      <c r="BG606" s="1882">
        <v>0</v>
      </c>
      <c r="BH606" s="1882">
        <v>0</v>
      </c>
      <c r="BI606" s="1882">
        <v>0</v>
      </c>
      <c r="BJ606" s="1882">
        <v>0</v>
      </c>
      <c r="BK606" s="1882">
        <v>0</v>
      </c>
      <c r="BL606" s="1882">
        <v>0</v>
      </c>
      <c r="BM606" s="1882">
        <v>0</v>
      </c>
      <c r="BN606" s="1882">
        <v>0</v>
      </c>
      <c r="BO606" s="1882">
        <v>0</v>
      </c>
      <c r="BP606" s="1882">
        <v>0</v>
      </c>
      <c r="BQ606" s="1882">
        <v>0</v>
      </c>
      <c r="BR606" s="1882">
        <v>0</v>
      </c>
      <c r="BS606" s="1882">
        <v>0</v>
      </c>
      <c r="BT606" s="16"/>
      <c r="BU606" s="387">
        <f t="shared" si="1298"/>
        <v>3</v>
      </c>
      <c r="BV606" s="382">
        <f t="shared" si="1299"/>
        <v>0</v>
      </c>
      <c r="BW606" s="388">
        <f t="shared" si="1300"/>
        <v>1</v>
      </c>
      <c r="BX606" s="3"/>
      <c r="BY606" s="387">
        <f t="shared" si="1292"/>
        <v>2</v>
      </c>
      <c r="BZ606" s="382">
        <f t="shared" si="1301"/>
        <v>2</v>
      </c>
      <c r="CA606" s="382">
        <f t="shared" si="1302"/>
        <v>2</v>
      </c>
      <c r="CB606" s="382">
        <f t="shared" si="1303"/>
        <v>0</v>
      </c>
      <c r="CC606" s="382">
        <f t="shared" si="1330"/>
        <v>0</v>
      </c>
      <c r="CD606" s="382">
        <f t="shared" si="1331"/>
        <v>0</v>
      </c>
      <c r="CE606" s="382">
        <f t="shared" si="1332"/>
        <v>0</v>
      </c>
      <c r="CF606" s="382">
        <f t="shared" si="1333"/>
        <v>0</v>
      </c>
      <c r="CG606" s="382">
        <f t="shared" si="1334"/>
        <v>0</v>
      </c>
      <c r="CH606" s="382">
        <f t="shared" si="1335"/>
        <v>0</v>
      </c>
      <c r="CI606" s="382">
        <f t="shared" si="1336"/>
        <v>0</v>
      </c>
      <c r="CJ606" s="382">
        <f t="shared" si="1337"/>
        <v>0</v>
      </c>
      <c r="CK606" s="388">
        <f t="shared" si="1338"/>
        <v>0</v>
      </c>
      <c r="CL606" s="3"/>
      <c r="CM606" s="384">
        <f t="shared" si="1293"/>
        <v>0</v>
      </c>
      <c r="CN606" s="385">
        <f t="shared" si="1304"/>
        <v>0</v>
      </c>
      <c r="CO606" s="385">
        <f t="shared" si="1339"/>
        <v>0</v>
      </c>
      <c r="CP606" s="385">
        <f t="shared" si="1340"/>
        <v>0</v>
      </c>
      <c r="CQ606" s="385">
        <f t="shared" si="1341"/>
        <v>0</v>
      </c>
      <c r="CR606" s="385">
        <f t="shared" si="1341"/>
        <v>0</v>
      </c>
      <c r="CS606" s="385">
        <f t="shared" si="1341"/>
        <v>0</v>
      </c>
      <c r="CT606" s="385">
        <f t="shared" si="1341"/>
        <v>0</v>
      </c>
      <c r="CU606" s="385">
        <f t="shared" si="1341"/>
        <v>0</v>
      </c>
      <c r="CV606" s="385">
        <f t="shared" si="1341"/>
        <v>0</v>
      </c>
      <c r="CW606" s="385">
        <f t="shared" si="1341"/>
        <v>0</v>
      </c>
      <c r="CX606" s="386">
        <f t="shared" si="1341"/>
        <v>0</v>
      </c>
      <c r="CY606" s="3"/>
      <c r="CZ606" s="586"/>
      <c r="DA606" s="582"/>
      <c r="DB606" s="391"/>
      <c r="DC606" s="576">
        <v>2</v>
      </c>
      <c r="DD606" s="389">
        <v>2</v>
      </c>
      <c r="DE606" s="390">
        <v>0</v>
      </c>
      <c r="DF606" s="390">
        <v>-2</v>
      </c>
      <c r="DG606" s="390">
        <v>0</v>
      </c>
      <c r="DH606" s="390">
        <f t="shared" si="1305"/>
        <v>0</v>
      </c>
      <c r="DI606" s="390"/>
      <c r="DJ606" s="390"/>
      <c r="DK606" s="390"/>
      <c r="DL606" s="390"/>
      <c r="DM606" s="390"/>
      <c r="DN606" s="390"/>
      <c r="DO606" s="390"/>
      <c r="DP606" s="391">
        <f t="shared" si="1306"/>
        <v>0</v>
      </c>
      <c r="DQ606" s="376"/>
      <c r="DR606" s="376"/>
      <c r="DS606" s="385">
        <v>2</v>
      </c>
      <c r="DT606" s="385">
        <v>1</v>
      </c>
      <c r="DU606" s="385">
        <v>1566</v>
      </c>
      <c r="DV606" s="385" t="s">
        <v>2620</v>
      </c>
      <c r="DW606" s="385">
        <v>73</v>
      </c>
      <c r="DX606" s="385" t="s">
        <v>2717</v>
      </c>
      <c r="DY606" s="385">
        <v>0</v>
      </c>
      <c r="DZ606" s="14">
        <v>197966</v>
      </c>
      <c r="EA606" s="426"/>
      <c r="EB606" s="398">
        <v>19</v>
      </c>
      <c r="EC606" s="398" t="s">
        <v>2231</v>
      </c>
      <c r="ED606" s="398" t="s">
        <v>1370</v>
      </c>
      <c r="EF606" s="601" t="str">
        <f t="shared" si="1307"/>
        <v>ok</v>
      </c>
      <c r="EG606" s="597">
        <f t="shared" si="1308"/>
        <v>0</v>
      </c>
      <c r="EI606" s="605">
        <f t="shared" si="1206"/>
        <v>2</v>
      </c>
    </row>
    <row r="607" spans="1:139" s="372" customFormat="1" ht="16.149999999999999" hidden="1" customHeight="1">
      <c r="A607" s="573" t="s">
        <v>2228</v>
      </c>
      <c r="B607" s="407" t="s">
        <v>2218</v>
      </c>
      <c r="C607" s="407" t="s">
        <v>2218</v>
      </c>
      <c r="D607" s="393" t="s">
        <v>51</v>
      </c>
      <c r="E607" s="393" t="s">
        <v>2221</v>
      </c>
      <c r="F607" s="393" t="s">
        <v>2223</v>
      </c>
      <c r="G607" s="395">
        <v>109</v>
      </c>
      <c r="H607" s="393" t="s">
        <v>55</v>
      </c>
      <c r="I607" s="393" t="s">
        <v>2229</v>
      </c>
      <c r="J607" s="393" t="s">
        <v>2230</v>
      </c>
      <c r="K607" s="393"/>
      <c r="L607" s="393"/>
      <c r="M607" s="396"/>
      <c r="N607" s="392">
        <v>45790</v>
      </c>
      <c r="O607" s="408">
        <v>3</v>
      </c>
      <c r="P607" s="14">
        <v>259059</v>
      </c>
      <c r="Q607" s="14">
        <v>259059</v>
      </c>
      <c r="R607" s="576">
        <v>2</v>
      </c>
      <c r="S607" s="391">
        <v>0</v>
      </c>
      <c r="T607" s="382">
        <v>2</v>
      </c>
      <c r="U607" s="382">
        <v>2</v>
      </c>
      <c r="V607" s="423">
        <v>0</v>
      </c>
      <c r="W607" s="1882">
        <v>1</v>
      </c>
      <c r="X607" s="382">
        <f t="shared" si="1310"/>
        <v>1</v>
      </c>
      <c r="Y607" s="423">
        <v>0</v>
      </c>
      <c r="Z607" s="1882">
        <v>1</v>
      </c>
      <c r="AA607" s="382">
        <f t="shared" si="1294"/>
        <v>0</v>
      </c>
      <c r="AB607" s="423">
        <v>0</v>
      </c>
      <c r="AC607" s="1882">
        <v>0</v>
      </c>
      <c r="AD607" s="569">
        <v>1.875</v>
      </c>
      <c r="AE607" s="569">
        <v>1.875</v>
      </c>
      <c r="AF607" s="382">
        <f t="shared" si="1326"/>
        <v>2</v>
      </c>
      <c r="AG607" s="382">
        <f t="shared" si="1326"/>
        <v>0</v>
      </c>
      <c r="AH607" s="382">
        <f t="shared" si="1326"/>
        <v>0</v>
      </c>
      <c r="AI607" s="382">
        <f t="shared" si="1326"/>
        <v>0</v>
      </c>
      <c r="AJ607" s="382">
        <f t="shared" si="1326"/>
        <v>0</v>
      </c>
      <c r="AK607" s="382">
        <f t="shared" si="1327"/>
        <v>0</v>
      </c>
      <c r="AL607" s="382">
        <f t="shared" si="1327"/>
        <v>0.875</v>
      </c>
      <c r="AM607" s="382">
        <f t="shared" si="1327"/>
        <v>1.875</v>
      </c>
      <c r="AN607" s="453">
        <f t="shared" si="1328"/>
        <v>1.875</v>
      </c>
      <c r="AO607" s="457">
        <f t="shared" si="1329"/>
        <v>2</v>
      </c>
      <c r="AP607" s="455">
        <f t="shared" si="1329"/>
        <v>0</v>
      </c>
      <c r="AQ607" s="383">
        <f t="shared" si="1329"/>
        <v>0</v>
      </c>
      <c r="AR607" s="383">
        <f t="shared" si="1329"/>
        <v>0</v>
      </c>
      <c r="AS607" s="383">
        <f t="shared" si="1329"/>
        <v>0</v>
      </c>
      <c r="AT607" s="383">
        <f t="shared" si="1329"/>
        <v>0</v>
      </c>
      <c r="AU607" s="383">
        <f t="shared" si="1329"/>
        <v>1</v>
      </c>
      <c r="AV607" s="383">
        <f t="shared" si="1329"/>
        <v>1</v>
      </c>
      <c r="AW607" s="383">
        <f t="shared" si="1329"/>
        <v>1</v>
      </c>
      <c r="AX607" s="383">
        <f t="shared" si="1295"/>
        <v>2</v>
      </c>
      <c r="AY607" s="383">
        <v>2</v>
      </c>
      <c r="AZ607" s="383">
        <f t="shared" si="1309"/>
        <v>0</v>
      </c>
      <c r="BA607" s="382">
        <f t="shared" si="1296"/>
        <v>0</v>
      </c>
      <c r="BB607" s="423">
        <v>0</v>
      </c>
      <c r="BC607" s="506">
        <f t="shared" si="1289"/>
        <v>1</v>
      </c>
      <c r="BD607" s="382">
        <f t="shared" si="1290"/>
        <v>1</v>
      </c>
      <c r="BE607" s="453">
        <f t="shared" si="1291"/>
        <v>0</v>
      </c>
      <c r="BF607" s="382">
        <f t="shared" si="1297"/>
        <v>-2</v>
      </c>
      <c r="BG607" s="1882">
        <v>0</v>
      </c>
      <c r="BH607" s="1882">
        <v>0</v>
      </c>
      <c r="BI607" s="1882">
        <v>2</v>
      </c>
      <c r="BJ607" s="1882">
        <v>0</v>
      </c>
      <c r="BK607" s="1882">
        <v>0</v>
      </c>
      <c r="BL607" s="1882">
        <v>0</v>
      </c>
      <c r="BM607" s="1882">
        <v>0</v>
      </c>
      <c r="BN607" s="1882">
        <v>0</v>
      </c>
      <c r="BO607" s="1882">
        <v>0</v>
      </c>
      <c r="BP607" s="1882">
        <v>1</v>
      </c>
      <c r="BQ607" s="1882">
        <v>1</v>
      </c>
      <c r="BR607" s="1882">
        <v>1</v>
      </c>
      <c r="BS607" s="1882">
        <v>1</v>
      </c>
      <c r="BT607" s="16"/>
      <c r="BU607" s="387">
        <f t="shared" si="1298"/>
        <v>0</v>
      </c>
      <c r="BV607" s="382">
        <f t="shared" si="1299"/>
        <v>1</v>
      </c>
      <c r="BW607" s="388">
        <f t="shared" si="1300"/>
        <v>0</v>
      </c>
      <c r="BX607" s="3"/>
      <c r="BY607" s="387">
        <f t="shared" si="1292"/>
        <v>2</v>
      </c>
      <c r="BZ607" s="382">
        <f t="shared" si="1301"/>
        <v>1</v>
      </c>
      <c r="CA607" s="382">
        <f t="shared" si="1302"/>
        <v>0</v>
      </c>
      <c r="CB607" s="382">
        <f t="shared" si="1303"/>
        <v>0</v>
      </c>
      <c r="CC607" s="382">
        <f t="shared" si="1330"/>
        <v>0</v>
      </c>
      <c r="CD607" s="382">
        <f t="shared" si="1331"/>
        <v>2</v>
      </c>
      <c r="CE607" s="382">
        <f t="shared" si="1332"/>
        <v>0</v>
      </c>
      <c r="CF607" s="382">
        <f t="shared" si="1333"/>
        <v>0</v>
      </c>
      <c r="CG607" s="382">
        <f t="shared" si="1334"/>
        <v>0</v>
      </c>
      <c r="CH607" s="382">
        <f t="shared" si="1335"/>
        <v>0</v>
      </c>
      <c r="CI607" s="382">
        <f t="shared" si="1336"/>
        <v>0</v>
      </c>
      <c r="CJ607" s="382">
        <f t="shared" si="1337"/>
        <v>1</v>
      </c>
      <c r="CK607" s="388">
        <f t="shared" si="1338"/>
        <v>2</v>
      </c>
      <c r="CL607" s="3"/>
      <c r="CM607" s="384">
        <f t="shared" si="1293"/>
        <v>0</v>
      </c>
      <c r="CN607" s="385">
        <f t="shared" si="1304"/>
        <v>0</v>
      </c>
      <c r="CO607" s="385">
        <f t="shared" si="1339"/>
        <v>0</v>
      </c>
      <c r="CP607" s="385">
        <f t="shared" si="1340"/>
        <v>0</v>
      </c>
      <c r="CQ607" s="385">
        <f t="shared" si="1341"/>
        <v>2</v>
      </c>
      <c r="CR607" s="385">
        <f t="shared" si="1341"/>
        <v>0</v>
      </c>
      <c r="CS607" s="385">
        <f t="shared" si="1341"/>
        <v>0</v>
      </c>
      <c r="CT607" s="385">
        <f t="shared" si="1341"/>
        <v>0</v>
      </c>
      <c r="CU607" s="385">
        <f t="shared" si="1341"/>
        <v>0</v>
      </c>
      <c r="CV607" s="385">
        <f t="shared" si="1341"/>
        <v>0</v>
      </c>
      <c r="CW607" s="385">
        <f t="shared" si="1341"/>
        <v>1</v>
      </c>
      <c r="CX607" s="386">
        <f t="shared" si="1341"/>
        <v>1</v>
      </c>
      <c r="CY607" s="3"/>
      <c r="CZ607" s="586"/>
      <c r="DA607" s="582"/>
      <c r="DB607" s="391"/>
      <c r="DC607" s="576">
        <v>2</v>
      </c>
      <c r="DD607" s="389">
        <v>0</v>
      </c>
      <c r="DE607" s="390">
        <v>0</v>
      </c>
      <c r="DF607" s="390">
        <v>-2</v>
      </c>
      <c r="DG607" s="390">
        <v>0</v>
      </c>
      <c r="DH607" s="390">
        <f t="shared" si="1305"/>
        <v>2</v>
      </c>
      <c r="DI607" s="390"/>
      <c r="DJ607" s="390"/>
      <c r="DK607" s="390"/>
      <c r="DL607" s="390"/>
      <c r="DM607" s="390"/>
      <c r="DN607" s="390"/>
      <c r="DO607" s="390"/>
      <c r="DP607" s="391">
        <f t="shared" si="1306"/>
        <v>0</v>
      </c>
      <c r="DQ607" s="376"/>
      <c r="DR607" s="376"/>
      <c r="DS607" s="385">
        <v>2</v>
      </c>
      <c r="DT607" s="385">
        <v>1</v>
      </c>
      <c r="DU607" s="385">
        <v>1565</v>
      </c>
      <c r="DV607" s="385" t="s">
        <v>2620</v>
      </c>
      <c r="DW607" s="385">
        <v>75</v>
      </c>
      <c r="DX607" s="385" t="s">
        <v>2718</v>
      </c>
      <c r="DY607" s="385">
        <v>0</v>
      </c>
      <c r="DZ607" s="14">
        <v>259059</v>
      </c>
      <c r="EA607" s="426"/>
      <c r="EB607" s="398">
        <v>21</v>
      </c>
      <c r="EC607" s="398" t="s">
        <v>2232</v>
      </c>
      <c r="ED607" s="398" t="s">
        <v>1370</v>
      </c>
      <c r="EF607" s="601">
        <f t="shared" si="1307"/>
        <v>60</v>
      </c>
      <c r="EG607" s="597">
        <f t="shared" si="1308"/>
        <v>1</v>
      </c>
      <c r="EI607" s="605">
        <f t="shared" si="1206"/>
        <v>4</v>
      </c>
    </row>
    <row r="608" spans="1:139" s="372" customFormat="1" ht="16.149999999999999" hidden="1" customHeight="1">
      <c r="A608" s="573" t="s">
        <v>2228</v>
      </c>
      <c r="B608" s="407" t="s">
        <v>2220</v>
      </c>
      <c r="C608" s="407" t="s">
        <v>2220</v>
      </c>
      <c r="D608" s="393" t="s">
        <v>51</v>
      </c>
      <c r="E608" s="393" t="s">
        <v>377</v>
      </c>
      <c r="F608" s="393" t="s">
        <v>2224</v>
      </c>
      <c r="G608" s="395">
        <v>112</v>
      </c>
      <c r="H608" s="393" t="s">
        <v>55</v>
      </c>
      <c r="I608" s="393" t="s">
        <v>2229</v>
      </c>
      <c r="J608" s="393" t="s">
        <v>2230</v>
      </c>
      <c r="K608" s="393"/>
      <c r="L608" s="393"/>
      <c r="M608" s="396"/>
      <c r="N608" s="392">
        <v>45790</v>
      </c>
      <c r="O608" s="408">
        <v>3</v>
      </c>
      <c r="P608" s="14">
        <v>247897</v>
      </c>
      <c r="Q608" s="14">
        <v>247897</v>
      </c>
      <c r="R608" s="576">
        <v>2</v>
      </c>
      <c r="S608" s="391">
        <v>1</v>
      </c>
      <c r="T608" s="382">
        <v>0</v>
      </c>
      <c r="U608" s="382">
        <v>1</v>
      </c>
      <c r="V608" s="423">
        <v>0</v>
      </c>
      <c r="W608" s="1882">
        <v>1</v>
      </c>
      <c r="X608" s="382">
        <f t="shared" si="1310"/>
        <v>0</v>
      </c>
      <c r="Y608" s="423">
        <v>0</v>
      </c>
      <c r="Z608" s="1882">
        <v>0</v>
      </c>
      <c r="AA608" s="382">
        <f t="shared" si="1294"/>
        <v>0</v>
      </c>
      <c r="AB608" s="423">
        <v>0</v>
      </c>
      <c r="AC608" s="1882">
        <v>0</v>
      </c>
      <c r="AD608" s="569">
        <v>1.875</v>
      </c>
      <c r="AE608" s="569">
        <v>1.875</v>
      </c>
      <c r="AF608" s="382">
        <f t="shared" si="1326"/>
        <v>0</v>
      </c>
      <c r="AG608" s="382">
        <f t="shared" si="1326"/>
        <v>0</v>
      </c>
      <c r="AH608" s="382">
        <f t="shared" si="1326"/>
        <v>0</v>
      </c>
      <c r="AI608" s="382">
        <f t="shared" si="1326"/>
        <v>0</v>
      </c>
      <c r="AJ608" s="382">
        <f t="shared" si="1326"/>
        <v>0</v>
      </c>
      <c r="AK608" s="382">
        <f t="shared" si="1327"/>
        <v>0</v>
      </c>
      <c r="AL608" s="382">
        <f t="shared" si="1327"/>
        <v>0</v>
      </c>
      <c r="AM608" s="382">
        <f t="shared" si="1327"/>
        <v>0</v>
      </c>
      <c r="AN608" s="453">
        <f t="shared" si="1328"/>
        <v>0</v>
      </c>
      <c r="AO608" s="457">
        <f t="shared" si="1329"/>
        <v>1</v>
      </c>
      <c r="AP608" s="455">
        <f t="shared" si="1329"/>
        <v>0</v>
      </c>
      <c r="AQ608" s="383">
        <f t="shared" si="1329"/>
        <v>0</v>
      </c>
      <c r="AR608" s="383">
        <f t="shared" si="1329"/>
        <v>0</v>
      </c>
      <c r="AS608" s="383">
        <f t="shared" si="1329"/>
        <v>0</v>
      </c>
      <c r="AT608" s="383">
        <f t="shared" si="1329"/>
        <v>0</v>
      </c>
      <c r="AU608" s="383">
        <f t="shared" si="1329"/>
        <v>0</v>
      </c>
      <c r="AV608" s="383">
        <f t="shared" si="1329"/>
        <v>0</v>
      </c>
      <c r="AW608" s="383">
        <f t="shared" si="1329"/>
        <v>0</v>
      </c>
      <c r="AX608" s="383">
        <f t="shared" si="1295"/>
        <v>1</v>
      </c>
      <c r="AY608" s="383">
        <v>1</v>
      </c>
      <c r="AZ608" s="383">
        <f t="shared" si="1309"/>
        <v>0</v>
      </c>
      <c r="BA608" s="382">
        <f t="shared" si="1296"/>
        <v>0</v>
      </c>
      <c r="BB608" s="423">
        <v>0</v>
      </c>
      <c r="BC608" s="506">
        <f t="shared" si="1289"/>
        <v>1</v>
      </c>
      <c r="BD608" s="382">
        <f t="shared" si="1290"/>
        <v>0</v>
      </c>
      <c r="BE608" s="453">
        <f t="shared" si="1291"/>
        <v>0</v>
      </c>
      <c r="BF608" s="382">
        <f t="shared" si="1297"/>
        <v>-1</v>
      </c>
      <c r="BG608" s="1882">
        <v>0</v>
      </c>
      <c r="BH608" s="1882">
        <v>1</v>
      </c>
      <c r="BI608" s="1882">
        <v>0</v>
      </c>
      <c r="BJ608" s="1882">
        <v>0</v>
      </c>
      <c r="BK608" s="1882">
        <v>0</v>
      </c>
      <c r="BL608" s="1882">
        <v>0</v>
      </c>
      <c r="BM608" s="1882">
        <v>0</v>
      </c>
      <c r="BN608" s="1882">
        <v>0</v>
      </c>
      <c r="BO608" s="1882">
        <v>0</v>
      </c>
      <c r="BP608" s="1882">
        <v>0</v>
      </c>
      <c r="BQ608" s="1882">
        <v>0</v>
      </c>
      <c r="BR608" s="1882">
        <v>0</v>
      </c>
      <c r="BS608" s="1882">
        <v>0</v>
      </c>
      <c r="BT608" s="16"/>
      <c r="BU608" s="387">
        <f t="shared" si="1298"/>
        <v>1</v>
      </c>
      <c r="BV608" s="382">
        <f t="shared" si="1299"/>
        <v>0</v>
      </c>
      <c r="BW608" s="388">
        <f t="shared" si="1300"/>
        <v>0</v>
      </c>
      <c r="BX608" s="3"/>
      <c r="BY608" s="387">
        <f t="shared" si="1292"/>
        <v>1</v>
      </c>
      <c r="BZ608" s="382">
        <f t="shared" si="1301"/>
        <v>0</v>
      </c>
      <c r="CA608" s="382">
        <f t="shared" si="1302"/>
        <v>0</v>
      </c>
      <c r="CB608" s="382">
        <f t="shared" si="1303"/>
        <v>0</v>
      </c>
      <c r="CC608" s="382">
        <f t="shared" si="1330"/>
        <v>0</v>
      </c>
      <c r="CD608" s="382">
        <f t="shared" si="1331"/>
        <v>0</v>
      </c>
      <c r="CE608" s="382">
        <f t="shared" si="1332"/>
        <v>0</v>
      </c>
      <c r="CF608" s="382">
        <f t="shared" si="1333"/>
        <v>0</v>
      </c>
      <c r="CG608" s="382">
        <f t="shared" si="1334"/>
        <v>0</v>
      </c>
      <c r="CH608" s="382">
        <f t="shared" si="1335"/>
        <v>0</v>
      </c>
      <c r="CI608" s="382">
        <f t="shared" si="1336"/>
        <v>0</v>
      </c>
      <c r="CJ608" s="382">
        <f t="shared" si="1337"/>
        <v>0</v>
      </c>
      <c r="CK608" s="388">
        <f t="shared" si="1338"/>
        <v>0</v>
      </c>
      <c r="CL608" s="3"/>
      <c r="CM608" s="384">
        <f t="shared" si="1293"/>
        <v>0</v>
      </c>
      <c r="CN608" s="385">
        <f t="shared" si="1304"/>
        <v>0</v>
      </c>
      <c r="CO608" s="385">
        <f t="shared" si="1339"/>
        <v>0</v>
      </c>
      <c r="CP608" s="385">
        <f t="shared" si="1340"/>
        <v>0</v>
      </c>
      <c r="CQ608" s="385">
        <f t="shared" si="1341"/>
        <v>1</v>
      </c>
      <c r="CR608" s="385">
        <f t="shared" si="1341"/>
        <v>0</v>
      </c>
      <c r="CS608" s="385">
        <f t="shared" si="1341"/>
        <v>0</v>
      </c>
      <c r="CT608" s="385">
        <f t="shared" si="1341"/>
        <v>0</v>
      </c>
      <c r="CU608" s="385">
        <f t="shared" si="1341"/>
        <v>0</v>
      </c>
      <c r="CV608" s="385">
        <f t="shared" si="1341"/>
        <v>0</v>
      </c>
      <c r="CW608" s="385">
        <f t="shared" si="1341"/>
        <v>0</v>
      </c>
      <c r="CX608" s="386">
        <f t="shared" si="1341"/>
        <v>0</v>
      </c>
      <c r="CY608" s="3"/>
      <c r="CZ608" s="586"/>
      <c r="DA608" s="582"/>
      <c r="DB608" s="391"/>
      <c r="DC608" s="576">
        <v>2</v>
      </c>
      <c r="DD608" s="389">
        <v>0</v>
      </c>
      <c r="DE608" s="390">
        <v>1</v>
      </c>
      <c r="DF608" s="390">
        <v>0</v>
      </c>
      <c r="DG608" s="390">
        <v>0</v>
      </c>
      <c r="DH608" s="390">
        <f t="shared" si="1305"/>
        <v>0</v>
      </c>
      <c r="DI608" s="390"/>
      <c r="DJ608" s="390"/>
      <c r="DK608" s="390"/>
      <c r="DL608" s="390"/>
      <c r="DM608" s="390"/>
      <c r="DN608" s="390"/>
      <c r="DO608" s="390"/>
      <c r="DP608" s="391">
        <f t="shared" si="1306"/>
        <v>1</v>
      </c>
      <c r="DQ608" s="376"/>
      <c r="DR608" s="376"/>
      <c r="DS608" s="385">
        <v>2</v>
      </c>
      <c r="DT608" s="385">
        <v>1</v>
      </c>
      <c r="DU608" s="385">
        <v>1568</v>
      </c>
      <c r="DV608" s="385" t="s">
        <v>2620</v>
      </c>
      <c r="DW608" s="385">
        <v>75</v>
      </c>
      <c r="DX608" s="385" t="s">
        <v>2718</v>
      </c>
      <c r="DY608" s="385">
        <v>0</v>
      </c>
      <c r="DZ608" s="14">
        <v>247897</v>
      </c>
      <c r="EA608" s="426"/>
      <c r="EB608" s="398">
        <v>20</v>
      </c>
      <c r="EC608" s="398" t="s">
        <v>2232</v>
      </c>
      <c r="ED608" s="398" t="s">
        <v>1370</v>
      </c>
      <c r="EF608" s="601">
        <f t="shared" si="1307"/>
        <v>30</v>
      </c>
      <c r="EG608" s="597">
        <f t="shared" si="1308"/>
        <v>1</v>
      </c>
      <c r="EI608" s="605">
        <f t="shared" si="1206"/>
        <v>1</v>
      </c>
    </row>
    <row r="609" spans="1:139" s="372" customFormat="1" ht="16.149999999999999" hidden="1" customHeight="1">
      <c r="A609" s="573" t="s">
        <v>1449</v>
      </c>
      <c r="B609" s="407" t="s">
        <v>2246</v>
      </c>
      <c r="C609" s="407" t="s">
        <v>2246</v>
      </c>
      <c r="D609" s="393" t="s">
        <v>51</v>
      </c>
      <c r="E609" s="393" t="s">
        <v>377</v>
      </c>
      <c r="F609" s="393" t="s">
        <v>2248</v>
      </c>
      <c r="G609" s="395">
        <v>112</v>
      </c>
      <c r="H609" s="393" t="s">
        <v>55</v>
      </c>
      <c r="I609" s="393" t="s">
        <v>2249</v>
      </c>
      <c r="J609" s="393" t="s">
        <v>131</v>
      </c>
      <c r="K609" s="393"/>
      <c r="L609" s="393"/>
      <c r="M609" s="396">
        <v>45847</v>
      </c>
      <c r="N609" s="392"/>
      <c r="O609" s="408">
        <v>3</v>
      </c>
      <c r="P609" s="14">
        <v>247897</v>
      </c>
      <c r="Q609" s="14">
        <v>247897</v>
      </c>
      <c r="R609" s="576">
        <v>0</v>
      </c>
      <c r="S609" s="391">
        <v>2</v>
      </c>
      <c r="T609" s="382">
        <v>0</v>
      </c>
      <c r="U609" s="382">
        <v>8</v>
      </c>
      <c r="V609" s="423">
        <v>0</v>
      </c>
      <c r="W609" s="1882">
        <v>0</v>
      </c>
      <c r="X609" s="382">
        <f t="shared" si="1310"/>
        <v>8</v>
      </c>
      <c r="Y609" s="423">
        <v>0</v>
      </c>
      <c r="Z609" s="1882">
        <v>0</v>
      </c>
      <c r="AA609" s="382">
        <f t="shared" si="1294"/>
        <v>8</v>
      </c>
      <c r="AB609" s="423">
        <v>0</v>
      </c>
      <c r="AC609" s="1882">
        <v>6</v>
      </c>
      <c r="AD609" s="569">
        <v>1.875</v>
      </c>
      <c r="AE609" s="569">
        <v>1.875</v>
      </c>
      <c r="AF609" s="382">
        <f t="shared" si="1326"/>
        <v>2</v>
      </c>
      <c r="AG609" s="382">
        <f t="shared" si="1326"/>
        <v>0</v>
      </c>
      <c r="AH609" s="382">
        <f t="shared" si="1326"/>
        <v>0</v>
      </c>
      <c r="AI609" s="382">
        <f t="shared" si="1326"/>
        <v>0</v>
      </c>
      <c r="AJ609" s="382">
        <f t="shared" si="1326"/>
        <v>1.75</v>
      </c>
      <c r="AK609" s="382">
        <f t="shared" si="1327"/>
        <v>2</v>
      </c>
      <c r="AL609" s="382">
        <f t="shared" si="1327"/>
        <v>0</v>
      </c>
      <c r="AM609" s="382">
        <f t="shared" si="1327"/>
        <v>0</v>
      </c>
      <c r="AN609" s="453">
        <f t="shared" si="1328"/>
        <v>0</v>
      </c>
      <c r="AO609" s="457">
        <f t="shared" si="1329"/>
        <v>0</v>
      </c>
      <c r="AP609" s="455">
        <f t="shared" si="1329"/>
        <v>0</v>
      </c>
      <c r="AQ609" s="383">
        <f t="shared" si="1329"/>
        <v>0</v>
      </c>
      <c r="AR609" s="383">
        <f t="shared" si="1329"/>
        <v>0</v>
      </c>
      <c r="AS609" s="383">
        <f t="shared" si="1329"/>
        <v>2</v>
      </c>
      <c r="AT609" s="383">
        <f t="shared" si="1329"/>
        <v>0</v>
      </c>
      <c r="AU609" s="383">
        <f t="shared" si="1329"/>
        <v>0</v>
      </c>
      <c r="AV609" s="383">
        <f t="shared" si="1329"/>
        <v>0</v>
      </c>
      <c r="AW609" s="383">
        <f t="shared" si="1329"/>
        <v>0</v>
      </c>
      <c r="AX609" s="383">
        <f t="shared" si="1295"/>
        <v>8</v>
      </c>
      <c r="AY609" s="383">
        <v>0</v>
      </c>
      <c r="AZ609" s="383">
        <f t="shared" si="1309"/>
        <v>0</v>
      </c>
      <c r="BA609" s="382">
        <f t="shared" si="1296"/>
        <v>2</v>
      </c>
      <c r="BB609" s="423">
        <v>0</v>
      </c>
      <c r="BC609" s="506">
        <f t="shared" si="1289"/>
        <v>0</v>
      </c>
      <c r="BD609" s="382">
        <f t="shared" si="1290"/>
        <v>0</v>
      </c>
      <c r="BE609" s="453">
        <f t="shared" si="1291"/>
        <v>6</v>
      </c>
      <c r="BF609" s="382">
        <f t="shared" si="1297"/>
        <v>0</v>
      </c>
      <c r="BG609" s="1882">
        <v>0</v>
      </c>
      <c r="BH609" s="1882">
        <v>0</v>
      </c>
      <c r="BI609" s="1882">
        <v>2</v>
      </c>
      <c r="BJ609" s="1882">
        <v>0</v>
      </c>
      <c r="BK609" s="1882">
        <v>0</v>
      </c>
      <c r="BL609" s="1882">
        <v>0</v>
      </c>
      <c r="BM609" s="1882">
        <v>0</v>
      </c>
      <c r="BN609" s="1882">
        <v>2</v>
      </c>
      <c r="BO609" s="1882">
        <v>0</v>
      </c>
      <c r="BP609" s="1882">
        <v>0</v>
      </c>
      <c r="BQ609" s="1882">
        <v>0</v>
      </c>
      <c r="BR609" s="1882">
        <v>0</v>
      </c>
      <c r="BS609" s="1882">
        <v>0</v>
      </c>
      <c r="BT609" s="16"/>
      <c r="BU609" s="387">
        <f t="shared" si="1298"/>
        <v>4</v>
      </c>
      <c r="BV609" s="382">
        <f t="shared" si="1299"/>
        <v>4</v>
      </c>
      <c r="BW609" s="388">
        <f t="shared" si="1300"/>
        <v>4</v>
      </c>
      <c r="BX609" s="3"/>
      <c r="BY609" s="387">
        <f t="shared" si="1292"/>
        <v>8</v>
      </c>
      <c r="BZ609" s="382">
        <f t="shared" si="1301"/>
        <v>8</v>
      </c>
      <c r="CA609" s="382">
        <f t="shared" si="1302"/>
        <v>8</v>
      </c>
      <c r="CB609" s="382">
        <f t="shared" si="1303"/>
        <v>2</v>
      </c>
      <c r="CC609" s="382">
        <f t="shared" si="1330"/>
        <v>2</v>
      </c>
      <c r="CD609" s="382">
        <f t="shared" si="1331"/>
        <v>2</v>
      </c>
      <c r="CE609" s="382">
        <f t="shared" si="1332"/>
        <v>0</v>
      </c>
      <c r="CF609" s="382">
        <f t="shared" si="1333"/>
        <v>0</v>
      </c>
      <c r="CG609" s="382">
        <f t="shared" si="1334"/>
        <v>0</v>
      </c>
      <c r="CH609" s="382">
        <f t="shared" si="1335"/>
        <v>2</v>
      </c>
      <c r="CI609" s="382">
        <f t="shared" si="1336"/>
        <v>2</v>
      </c>
      <c r="CJ609" s="382">
        <f t="shared" si="1337"/>
        <v>0</v>
      </c>
      <c r="CK609" s="388">
        <f t="shared" si="1338"/>
        <v>0</v>
      </c>
      <c r="CL609" s="3"/>
      <c r="CM609" s="384">
        <f t="shared" si="1293"/>
        <v>0</v>
      </c>
      <c r="CN609" s="385">
        <f t="shared" si="1304"/>
        <v>0</v>
      </c>
      <c r="CO609" s="385">
        <f t="shared" si="1339"/>
        <v>0</v>
      </c>
      <c r="CP609" s="385">
        <f t="shared" si="1340"/>
        <v>0</v>
      </c>
      <c r="CQ609" s="385">
        <f t="shared" si="1341"/>
        <v>0</v>
      </c>
      <c r="CR609" s="385">
        <f t="shared" si="1341"/>
        <v>0</v>
      </c>
      <c r="CS609" s="385">
        <f t="shared" si="1341"/>
        <v>0</v>
      </c>
      <c r="CT609" s="385">
        <f t="shared" si="1341"/>
        <v>0</v>
      </c>
      <c r="CU609" s="385">
        <f t="shared" si="1341"/>
        <v>2</v>
      </c>
      <c r="CV609" s="385">
        <f t="shared" si="1341"/>
        <v>0</v>
      </c>
      <c r="CW609" s="385">
        <f t="shared" si="1341"/>
        <v>0</v>
      </c>
      <c r="CX609" s="386">
        <f t="shared" si="1341"/>
        <v>0</v>
      </c>
      <c r="CY609" s="3"/>
      <c r="CZ609" s="586"/>
      <c r="DA609" s="582"/>
      <c r="DB609" s="391"/>
      <c r="DC609" s="576">
        <v>0</v>
      </c>
      <c r="DD609" s="389">
        <v>0</v>
      </c>
      <c r="DE609" s="390">
        <v>0</v>
      </c>
      <c r="DF609" s="390">
        <v>0</v>
      </c>
      <c r="DG609" s="390">
        <v>2</v>
      </c>
      <c r="DH609" s="390">
        <f t="shared" si="1305"/>
        <v>0</v>
      </c>
      <c r="DI609" s="390"/>
      <c r="DJ609" s="390"/>
      <c r="DK609" s="390"/>
      <c r="DL609" s="390"/>
      <c r="DM609" s="390"/>
      <c r="DN609" s="390"/>
      <c r="DO609" s="390"/>
      <c r="DP609" s="391">
        <f t="shared" si="1306"/>
        <v>2</v>
      </c>
      <c r="DQ609" s="376"/>
      <c r="DR609" s="376"/>
      <c r="DS609" s="385">
        <v>2</v>
      </c>
      <c r="DT609" s="385">
        <v>1</v>
      </c>
      <c r="DU609" s="385">
        <v>1611</v>
      </c>
      <c r="DV609" s="385" t="s">
        <v>2620</v>
      </c>
      <c r="DW609" s="385">
        <v>75</v>
      </c>
      <c r="DX609" s="385" t="s">
        <v>2718</v>
      </c>
      <c r="DY609" s="385">
        <v>0</v>
      </c>
      <c r="DZ609" s="14">
        <v>247897</v>
      </c>
      <c r="EA609" s="426"/>
      <c r="EB609" s="398">
        <v>20</v>
      </c>
      <c r="EC609" s="398" t="s">
        <v>1567</v>
      </c>
      <c r="ED609" s="398" t="s">
        <v>1370</v>
      </c>
      <c r="EF609" s="601" t="str">
        <f t="shared" si="1307"/>
        <v>ok</v>
      </c>
      <c r="EG609" s="597">
        <f t="shared" si="1308"/>
        <v>0</v>
      </c>
      <c r="EI609" s="605">
        <f t="shared" si="1206"/>
        <v>8</v>
      </c>
    </row>
    <row r="610" spans="1:139" s="372" customFormat="1" ht="16.149999999999999" hidden="1" customHeight="1">
      <c r="A610" s="573" t="s">
        <v>1762</v>
      </c>
      <c r="B610" s="409" t="s">
        <v>1745</v>
      </c>
      <c r="C610" s="409" t="s">
        <v>1745</v>
      </c>
      <c r="D610" s="394" t="s">
        <v>51</v>
      </c>
      <c r="E610" s="394" t="s">
        <v>483</v>
      </c>
      <c r="F610" s="394" t="s">
        <v>1758</v>
      </c>
      <c r="G610" s="397">
        <v>100</v>
      </c>
      <c r="H610" s="394" t="s">
        <v>47</v>
      </c>
      <c r="I610" s="394" t="s">
        <v>1755</v>
      </c>
      <c r="J610" s="394" t="s">
        <v>1757</v>
      </c>
      <c r="K610" s="393"/>
      <c r="L610" s="393" t="s">
        <v>47</v>
      </c>
      <c r="M610" s="396"/>
      <c r="N610" s="392">
        <v>45124</v>
      </c>
      <c r="O610" s="408">
        <v>3</v>
      </c>
      <c r="P610" s="14">
        <v>0</v>
      </c>
      <c r="Q610" s="14">
        <v>0</v>
      </c>
      <c r="R610" s="576">
        <v>5</v>
      </c>
      <c r="S610" s="391">
        <v>12</v>
      </c>
      <c r="T610" s="382">
        <v>0</v>
      </c>
      <c r="U610" s="382">
        <v>114</v>
      </c>
      <c r="V610" s="423">
        <v>0</v>
      </c>
      <c r="W610" s="1882">
        <v>22</v>
      </c>
      <c r="X610" s="382">
        <f t="shared" si="1310"/>
        <v>92</v>
      </c>
      <c r="Y610" s="423">
        <v>0</v>
      </c>
      <c r="Z610" s="1882">
        <v>32</v>
      </c>
      <c r="AA610" s="382">
        <f t="shared" si="1294"/>
        <v>60</v>
      </c>
      <c r="AB610" s="423">
        <v>0</v>
      </c>
      <c r="AC610" s="1882">
        <v>8</v>
      </c>
      <c r="AD610" s="569">
        <v>1.875</v>
      </c>
      <c r="AE610" s="569">
        <v>1.875</v>
      </c>
      <c r="AF610" s="382">
        <f>IF($AD610&lt;=1,$AD610*BH610,IF($AD610&lt;=2,BH610+(($AD610-1)*BI610),BH610+BI610+BJ610))</f>
        <v>27.5</v>
      </c>
      <c r="AG610" s="382">
        <f>IF($AD610&lt;=1,$AD610*BI610,IF($AD610&lt;=2,BI610+(($AD610-1)*BJ610),BI610+BJ610+BK610))</f>
        <v>7.5</v>
      </c>
      <c r="AH610" s="382">
        <f>IF($AD610&lt;=1,$AD610*BJ610,IF($AD610&lt;=2,BJ610+(($AD610-1)*BK610),BJ610+BK610+BL610))</f>
        <v>7.5</v>
      </c>
      <c r="AI610" s="382">
        <f>IF($AD610&lt;=1,$AD610*BK610,IF($AD610&lt;=2,BK610+(($AD610-1)*BL610),BK610+BL610+BM610))</f>
        <v>7.5</v>
      </c>
      <c r="AJ610" s="382">
        <f>IF($AD610&lt;=1,$AD610*BL610,IF($AD610&lt;=2,BL610+(($AD610-1)*BM610),BL610+BM610+BN610))</f>
        <v>7.5</v>
      </c>
      <c r="AK610" s="382">
        <f>IF($AE610&lt;=1,$AE610*BM610,IF($AE610&lt;=2,BM610+(($AE610-1)*BN610),BM610+BN610+BO610))</f>
        <v>7.5</v>
      </c>
      <c r="AL610" s="382">
        <f>IF($AE610&lt;=1,$AE610*BN610,IF($AE610&lt;=2,BN610+(($AE610-1)*BO610),BN610+BO610+BP610))</f>
        <v>7.5</v>
      </c>
      <c r="AM610" s="382">
        <f>IF($AE610&lt;=1,$AE610*BO610,IF($AE610&lt;=2,BO610+(($AE610-1)*BP610),BO610+BP610+BQ610))</f>
        <v>7.5</v>
      </c>
      <c r="AN610" s="453">
        <f>IF($AD610&lt;=1,$AD610*BP610,IF($AD610&lt;=2,BP610+(($AD610-1)*BQ610),BP610+BQ610+BR610))</f>
        <v>7.5</v>
      </c>
      <c r="AO610" s="457">
        <f>ROUND(IF(BA610-BG610-AF610&gt;0,0,AF610+BG610-BA610),0)</f>
        <v>0</v>
      </c>
      <c r="AP610" s="455">
        <f t="shared" ref="AP610:AW610" si="1342">ROUND(IF(CC610-BH610-AG610&gt;0,0,AG610+BH610-CC610),0)</f>
        <v>4</v>
      </c>
      <c r="AQ610" s="383">
        <f t="shared" si="1342"/>
        <v>4</v>
      </c>
      <c r="AR610" s="383">
        <f t="shared" si="1342"/>
        <v>4</v>
      </c>
      <c r="AS610" s="383">
        <f t="shared" si="1342"/>
        <v>4</v>
      </c>
      <c r="AT610" s="383">
        <f t="shared" si="1342"/>
        <v>4</v>
      </c>
      <c r="AU610" s="383">
        <f t="shared" si="1342"/>
        <v>4</v>
      </c>
      <c r="AV610" s="383">
        <f t="shared" si="1342"/>
        <v>4</v>
      </c>
      <c r="AW610" s="383">
        <f t="shared" si="1342"/>
        <v>4</v>
      </c>
      <c r="AX610" s="383">
        <f t="shared" si="1295"/>
        <v>114</v>
      </c>
      <c r="AY610" s="383"/>
      <c r="AZ610" s="383">
        <f t="shared" si="1309"/>
        <v>0</v>
      </c>
      <c r="BA610" s="382">
        <f t="shared" si="1296"/>
        <v>52</v>
      </c>
      <c r="BB610" s="423">
        <v>0</v>
      </c>
      <c r="BC610" s="506">
        <f t="shared" si="1289"/>
        <v>22</v>
      </c>
      <c r="BD610" s="382">
        <f t="shared" si="1290"/>
        <v>32</v>
      </c>
      <c r="BE610" s="453">
        <f t="shared" si="1291"/>
        <v>8</v>
      </c>
      <c r="BF610" s="382">
        <f t="shared" si="1297"/>
        <v>0</v>
      </c>
      <c r="BG610" s="1882">
        <v>24</v>
      </c>
      <c r="BH610" s="1882">
        <v>24</v>
      </c>
      <c r="BI610" s="1882">
        <v>4</v>
      </c>
      <c r="BJ610" s="1882">
        <v>4</v>
      </c>
      <c r="BK610" s="1882">
        <v>4</v>
      </c>
      <c r="BL610" s="1882">
        <v>4</v>
      </c>
      <c r="BM610" s="1882">
        <v>4</v>
      </c>
      <c r="BN610" s="1882">
        <v>4</v>
      </c>
      <c r="BO610" s="1882">
        <v>4</v>
      </c>
      <c r="BP610" s="1882">
        <v>4</v>
      </c>
      <c r="BQ610" s="1882">
        <v>4</v>
      </c>
      <c r="BR610" s="1882">
        <v>4</v>
      </c>
      <c r="BS610" s="1882">
        <v>4</v>
      </c>
      <c r="BT610" s="13"/>
      <c r="BU610" s="384">
        <f t="shared" si="1298"/>
        <v>5.5161290322580649</v>
      </c>
      <c r="BV610" s="385">
        <f t="shared" si="1299"/>
        <v>4.3125</v>
      </c>
      <c r="BW610" s="386">
        <f t="shared" si="1300"/>
        <v>3.2142857142857144</v>
      </c>
      <c r="BX610" s="3"/>
      <c r="BY610" s="387">
        <f t="shared" si="1292"/>
        <v>114</v>
      </c>
      <c r="BZ610" s="382">
        <f t="shared" si="1301"/>
        <v>92</v>
      </c>
      <c r="CA610" s="382">
        <f t="shared" si="1302"/>
        <v>60</v>
      </c>
      <c r="CB610" s="382">
        <f t="shared" si="1303"/>
        <v>52</v>
      </c>
      <c r="CC610" s="382">
        <f t="shared" si="1330"/>
        <v>28</v>
      </c>
      <c r="CD610" s="382">
        <f t="shared" si="1331"/>
        <v>8</v>
      </c>
      <c r="CE610" s="382">
        <f t="shared" si="1332"/>
        <v>8</v>
      </c>
      <c r="CF610" s="382">
        <f t="shared" si="1333"/>
        <v>8</v>
      </c>
      <c r="CG610" s="382">
        <f t="shared" si="1334"/>
        <v>8</v>
      </c>
      <c r="CH610" s="382">
        <f t="shared" si="1335"/>
        <v>8</v>
      </c>
      <c r="CI610" s="382">
        <f t="shared" si="1336"/>
        <v>8</v>
      </c>
      <c r="CJ610" s="382">
        <f t="shared" si="1337"/>
        <v>8</v>
      </c>
      <c r="CK610" s="388">
        <f t="shared" si="1338"/>
        <v>8</v>
      </c>
      <c r="CL610" s="3"/>
      <c r="CM610" s="384">
        <f t="shared" si="1293"/>
        <v>0</v>
      </c>
      <c r="CN610" s="385">
        <f t="shared" si="1304"/>
        <v>0</v>
      </c>
      <c r="CO610" s="385">
        <f t="shared" si="1339"/>
        <v>0</v>
      </c>
      <c r="CP610" s="385">
        <f t="shared" ref="CP610:CX610" si="1343">AO610</f>
        <v>0</v>
      </c>
      <c r="CQ610" s="385">
        <f t="shared" si="1343"/>
        <v>4</v>
      </c>
      <c r="CR610" s="385">
        <f t="shared" si="1343"/>
        <v>4</v>
      </c>
      <c r="CS610" s="385">
        <f t="shared" si="1343"/>
        <v>4</v>
      </c>
      <c r="CT610" s="385">
        <f t="shared" si="1343"/>
        <v>4</v>
      </c>
      <c r="CU610" s="385">
        <f t="shared" si="1343"/>
        <v>4</v>
      </c>
      <c r="CV610" s="385">
        <f t="shared" si="1343"/>
        <v>4</v>
      </c>
      <c r="CW610" s="385">
        <f t="shared" si="1343"/>
        <v>4</v>
      </c>
      <c r="CX610" s="386">
        <f t="shared" si="1343"/>
        <v>4</v>
      </c>
      <c r="CY610" s="3"/>
      <c r="CZ610" s="586"/>
      <c r="DA610" s="582"/>
      <c r="DB610" s="391">
        <v>0</v>
      </c>
      <c r="DC610" s="576">
        <v>5</v>
      </c>
      <c r="DD610" s="389">
        <v>4</v>
      </c>
      <c r="DE610" s="390">
        <v>8</v>
      </c>
      <c r="DF610" s="390">
        <v>0</v>
      </c>
      <c r="DG610" s="390">
        <v>0</v>
      </c>
      <c r="DH610" s="390">
        <f t="shared" si="1305"/>
        <v>0</v>
      </c>
      <c r="DI610" s="390"/>
      <c r="DJ610" s="390"/>
      <c r="DK610" s="390"/>
      <c r="DL610" s="390"/>
      <c r="DM610" s="390"/>
      <c r="DN610" s="390"/>
      <c r="DO610" s="390"/>
      <c r="DP610" s="391">
        <f t="shared" si="1306"/>
        <v>12</v>
      </c>
      <c r="DQ610" s="376"/>
      <c r="DR610" s="376"/>
      <c r="DS610" s="385">
        <v>2</v>
      </c>
      <c r="DT610" s="385">
        <v>2</v>
      </c>
      <c r="DU610" s="385">
        <v>1197</v>
      </c>
      <c r="DV610" s="385" t="s">
        <v>2620</v>
      </c>
      <c r="DW610" s="385">
        <v>72</v>
      </c>
      <c r="DX610" s="385" t="s">
        <v>2716</v>
      </c>
      <c r="DY610" s="385">
        <v>0</v>
      </c>
      <c r="DZ610" s="14">
        <v>0</v>
      </c>
      <c r="EA610" s="426"/>
      <c r="EB610" s="398">
        <v>18</v>
      </c>
      <c r="EC610" s="398" t="s">
        <v>1764</v>
      </c>
      <c r="ED610" s="398" t="s">
        <v>1370</v>
      </c>
      <c r="EF610" s="601">
        <f t="shared" si="1307"/>
        <v>155.45454545454544</v>
      </c>
      <c r="EG610" s="597">
        <f t="shared" si="1308"/>
        <v>22</v>
      </c>
      <c r="EI610" s="605">
        <f t="shared" si="1206"/>
        <v>114</v>
      </c>
    </row>
    <row r="611" spans="1:139" s="372" customFormat="1" ht="16.149999999999999" hidden="1" customHeight="1">
      <c r="A611" s="573" t="s">
        <v>1449</v>
      </c>
      <c r="B611" s="407" t="s">
        <v>1901</v>
      </c>
      <c r="C611" s="407" t="s">
        <v>1901</v>
      </c>
      <c r="D611" s="393" t="s">
        <v>51</v>
      </c>
      <c r="E611" s="393" t="s">
        <v>531</v>
      </c>
      <c r="F611" s="393" t="s">
        <v>1903</v>
      </c>
      <c r="G611" s="393">
        <v>93</v>
      </c>
      <c r="H611" s="393" t="s">
        <v>47</v>
      </c>
      <c r="I611" s="393" t="s">
        <v>1418</v>
      </c>
      <c r="J611" s="393" t="s">
        <v>131</v>
      </c>
      <c r="K611" s="393" t="s">
        <v>2148</v>
      </c>
      <c r="L611" s="393" t="s">
        <v>2130</v>
      </c>
      <c r="M611" s="396"/>
      <c r="N611" s="392">
        <v>45370</v>
      </c>
      <c r="O611" s="408">
        <v>3</v>
      </c>
      <c r="P611" s="14">
        <v>160705</v>
      </c>
      <c r="Q611" s="14">
        <v>160705</v>
      </c>
      <c r="R611" s="576">
        <v>9</v>
      </c>
      <c r="S611" s="391">
        <v>-2</v>
      </c>
      <c r="T611" s="382">
        <v>2</v>
      </c>
      <c r="U611" s="382">
        <v>23</v>
      </c>
      <c r="V611" s="423">
        <v>0</v>
      </c>
      <c r="W611" s="1882">
        <v>4</v>
      </c>
      <c r="X611" s="382">
        <f t="shared" si="1310"/>
        <v>19</v>
      </c>
      <c r="Y611" s="423">
        <v>0</v>
      </c>
      <c r="Z611" s="1882">
        <v>4</v>
      </c>
      <c r="AA611" s="382">
        <f t="shared" si="1294"/>
        <v>15</v>
      </c>
      <c r="AB611" s="423">
        <v>0</v>
      </c>
      <c r="AC611" s="1882">
        <v>5</v>
      </c>
      <c r="AD611" s="569">
        <v>1.875</v>
      </c>
      <c r="AE611" s="569">
        <v>1.875</v>
      </c>
      <c r="AF611" s="382">
        <f t="shared" ref="AF611:AF625" si="1344">IF($AD611&lt;=1,$AD611*BI611,IF($AD611&lt;=2,BI611+(($AD611-1)*BJ611),BI611+BJ611+BK611))</f>
        <v>4</v>
      </c>
      <c r="AG611" s="382">
        <f t="shared" ref="AG611:AG625" si="1345">IF($AD611&lt;=1,$AD611*BJ611,IF($AD611&lt;=2,BJ611+(($AD611-1)*BK611),BJ611+BK611+BL611))</f>
        <v>0.875</v>
      </c>
      <c r="AH611" s="382">
        <f t="shared" ref="AH611:AH625" si="1346">IF($AD611&lt;=1,$AD611*BK611,IF($AD611&lt;=2,BK611+(($AD611-1)*BL611),BK611+BL611+BM611))</f>
        <v>2.75</v>
      </c>
      <c r="AI611" s="382">
        <f t="shared" ref="AI611:AI625" si="1347">IF($AD611&lt;=1,$AD611*BL611,IF($AD611&lt;=2,BL611+(($AD611-1)*BM611),BL611+BM611+BN611))</f>
        <v>3.75</v>
      </c>
      <c r="AJ611" s="382">
        <f t="shared" ref="AJ611:AJ625" si="1348">IF($AD611&lt;=1,$AD611*BM611,IF($AD611&lt;=2,BM611+(($AD611-1)*BN611),BM611+BN611+BO611))</f>
        <v>3.75</v>
      </c>
      <c r="AK611" s="382">
        <f t="shared" ref="AK611:AK625" si="1349">IF($AE611&lt;=1,$AE611*BN611,IF($AE611&lt;=2,BN611+(($AE611-1)*BO611),BN611+BO611+BP611))</f>
        <v>3.75</v>
      </c>
      <c r="AL611" s="382">
        <f t="shared" ref="AL611:AL625" si="1350">IF($AE611&lt;=1,$AE611*BO611,IF($AE611&lt;=2,BO611+(($AE611-1)*BP611),BO611+BP611+BQ611))</f>
        <v>5.5</v>
      </c>
      <c r="AM611" s="382">
        <f t="shared" ref="AM611:AM625" si="1351">IF($AE611&lt;=1,$AE611*BP611,IF($AE611&lt;=2,BP611+(($AE611-1)*BQ611),BP611+BQ611+BR611))</f>
        <v>7.5</v>
      </c>
      <c r="AN611" s="453">
        <f t="shared" ref="AN611:AN625" si="1352">IF($AD611&lt;=1,$AD611*BQ611,IF($AD611&lt;=2,BQ611+(($AD611-1)*BR611),BQ611+BR611+BS611))</f>
        <v>7.5</v>
      </c>
      <c r="AO611" s="457">
        <f t="shared" ref="AO611:AO625" si="1353">ROUND(IF(CC611-BH611-AF611&gt;0,0,AF611+BH611-CC611),0)</f>
        <v>0</v>
      </c>
      <c r="AP611" s="455">
        <f t="shared" ref="AP611:AP625" si="1354">ROUND(IF(CD611-BI611-AG611&gt;0,0,AG611+BI611-CD611),0)</f>
        <v>1</v>
      </c>
      <c r="AQ611" s="383">
        <f t="shared" ref="AQ611:AQ625" si="1355">ROUND(IF(CE611-BJ611-AH611&gt;0,0,AH611+BJ611-CE611),0)</f>
        <v>2</v>
      </c>
      <c r="AR611" s="383">
        <f t="shared" ref="AR611:AR625" si="1356">ROUND(IF(CF611-BK611-AI611&gt;0,0,AI611+BK611-CF611),0)</f>
        <v>2</v>
      </c>
      <c r="AS611" s="383">
        <f t="shared" ref="AS611:AS625" si="1357">ROUND(IF(CG611-BL611-AJ611&gt;0,0,AJ611+BL611-CG611),0)</f>
        <v>2</v>
      </c>
      <c r="AT611" s="383">
        <f t="shared" ref="AT611:AT625" si="1358">ROUND(IF(CH611-BM611-AK611&gt;0,0,AK611+BM611-CH611),0)</f>
        <v>2</v>
      </c>
      <c r="AU611" s="383">
        <f t="shared" ref="AU611:AU625" si="1359">ROUND(IF(CI611-BN611-AL611&gt;0,0,AL611+BN611-CI611),0)</f>
        <v>4</v>
      </c>
      <c r="AV611" s="383">
        <f t="shared" ref="AV611:AV625" si="1360">ROUND(IF(CJ611-BO611-AM611&gt;0,0,AM611+BO611-CJ611),0)</f>
        <v>4</v>
      </c>
      <c r="AW611" s="383">
        <f t="shared" ref="AW611:AW625" si="1361">ROUND(IF(CK611-BP611-AN611&gt;0,0,AN611+BP611-CK611),0)</f>
        <v>4</v>
      </c>
      <c r="AX611" s="383">
        <f t="shared" si="1295"/>
        <v>23</v>
      </c>
      <c r="AY611" s="383">
        <v>0</v>
      </c>
      <c r="AZ611" s="383">
        <f t="shared" si="1309"/>
        <v>0</v>
      </c>
      <c r="BA611" s="382">
        <f t="shared" si="1296"/>
        <v>10</v>
      </c>
      <c r="BB611" s="423">
        <v>0</v>
      </c>
      <c r="BC611" s="506">
        <f t="shared" si="1289"/>
        <v>4</v>
      </c>
      <c r="BD611" s="382">
        <f t="shared" si="1290"/>
        <v>4</v>
      </c>
      <c r="BE611" s="453">
        <f t="shared" si="1291"/>
        <v>5</v>
      </c>
      <c r="BF611" s="382">
        <f t="shared" si="1297"/>
        <v>0</v>
      </c>
      <c r="BG611" s="1882">
        <v>4</v>
      </c>
      <c r="BH611" s="1882">
        <v>2</v>
      </c>
      <c r="BI611" s="1882">
        <v>4</v>
      </c>
      <c r="BJ611" s="1882">
        <v>0</v>
      </c>
      <c r="BK611" s="1882">
        <v>1</v>
      </c>
      <c r="BL611" s="1882">
        <v>2</v>
      </c>
      <c r="BM611" s="1882">
        <v>2</v>
      </c>
      <c r="BN611" s="1882">
        <v>2</v>
      </c>
      <c r="BO611" s="1882">
        <v>2</v>
      </c>
      <c r="BP611" s="1882">
        <v>4</v>
      </c>
      <c r="BQ611" s="1882">
        <v>4</v>
      </c>
      <c r="BR611" s="1882">
        <v>4</v>
      </c>
      <c r="BS611" s="1882">
        <v>4</v>
      </c>
      <c r="BT611" s="13"/>
      <c r="BU611" s="384">
        <f t="shared" si="1298"/>
        <v>5.3076923076923075</v>
      </c>
      <c r="BV611" s="385">
        <f t="shared" si="1299"/>
        <v>4.384615384615385</v>
      </c>
      <c r="BW611" s="386">
        <f t="shared" si="1300"/>
        <v>4.0909090909090908</v>
      </c>
      <c r="BX611" s="3"/>
      <c r="BY611" s="387">
        <f t="shared" si="1292"/>
        <v>23</v>
      </c>
      <c r="BZ611" s="382">
        <f t="shared" si="1301"/>
        <v>19</v>
      </c>
      <c r="CA611" s="382">
        <f t="shared" si="1302"/>
        <v>15</v>
      </c>
      <c r="CB611" s="382">
        <f t="shared" si="1303"/>
        <v>10</v>
      </c>
      <c r="CC611" s="382">
        <f t="shared" ref="CC611:CC724" si="1362">CB611+CP611-BG611</f>
        <v>6</v>
      </c>
      <c r="CD611" s="382">
        <f t="shared" ref="CD611:CD724" si="1363">CC611+CQ611-BH611</f>
        <v>4</v>
      </c>
      <c r="CE611" s="382">
        <f t="shared" ref="CE611:CE724" si="1364">CD611+CR611-BI611</f>
        <v>1</v>
      </c>
      <c r="CF611" s="382">
        <f t="shared" ref="CF611:CF724" si="1365">CE611+CS611-BJ611</f>
        <v>3</v>
      </c>
      <c r="CG611" s="382">
        <f t="shared" ref="CG611:CG724" si="1366">CF611+CT611-BK611</f>
        <v>4</v>
      </c>
      <c r="CH611" s="382">
        <f t="shared" ref="CH611:CH724" si="1367">CG611+CU611-BL611</f>
        <v>4</v>
      </c>
      <c r="CI611" s="382">
        <f t="shared" ref="CI611:CI724" si="1368">CH611+CV611-BM611</f>
        <v>4</v>
      </c>
      <c r="CJ611" s="382">
        <f t="shared" ref="CJ611:CJ724" si="1369">CI611+CW611-BN611</f>
        <v>6</v>
      </c>
      <c r="CK611" s="388">
        <f t="shared" ref="CK611:CK724" si="1370">CJ611+CX611-BO611</f>
        <v>8</v>
      </c>
      <c r="CL611" s="3"/>
      <c r="CM611" s="384">
        <f t="shared" si="1293"/>
        <v>0</v>
      </c>
      <c r="CN611" s="385">
        <f t="shared" si="1304"/>
        <v>0</v>
      </c>
      <c r="CO611" s="385">
        <f t="shared" si="1339"/>
        <v>0</v>
      </c>
      <c r="CP611" s="385">
        <f t="shared" ref="CP611:CP625" si="1371">BB611</f>
        <v>0</v>
      </c>
      <c r="CQ611" s="385">
        <f t="shared" ref="CQ611:CQ625" si="1372">AO611</f>
        <v>0</v>
      </c>
      <c r="CR611" s="385">
        <f t="shared" ref="CR611:CR625" si="1373">AP611</f>
        <v>1</v>
      </c>
      <c r="CS611" s="385">
        <f t="shared" ref="CS611:CS625" si="1374">AQ611</f>
        <v>2</v>
      </c>
      <c r="CT611" s="385">
        <f t="shared" ref="CT611:CT625" si="1375">AR611</f>
        <v>2</v>
      </c>
      <c r="CU611" s="385">
        <f t="shared" ref="CU611:CU625" si="1376">AS611</f>
        <v>2</v>
      </c>
      <c r="CV611" s="385">
        <f t="shared" ref="CV611:CV625" si="1377">AT611</f>
        <v>2</v>
      </c>
      <c r="CW611" s="385">
        <f t="shared" ref="CW611:CW625" si="1378">AU611</f>
        <v>4</v>
      </c>
      <c r="CX611" s="386">
        <f t="shared" ref="CX611:CX625" si="1379">AV611</f>
        <v>4</v>
      </c>
      <c r="CY611" s="3"/>
      <c r="CZ611" s="586"/>
      <c r="DA611" s="582"/>
      <c r="DB611" s="391">
        <v>0</v>
      </c>
      <c r="DC611" s="576">
        <v>9</v>
      </c>
      <c r="DD611" s="389">
        <v>0</v>
      </c>
      <c r="DE611" s="390">
        <v>0</v>
      </c>
      <c r="DF611" s="390">
        <v>-4</v>
      </c>
      <c r="DG611" s="390">
        <v>0</v>
      </c>
      <c r="DH611" s="390">
        <f t="shared" si="1305"/>
        <v>2</v>
      </c>
      <c r="DI611" s="390"/>
      <c r="DJ611" s="390"/>
      <c r="DK611" s="390"/>
      <c r="DL611" s="390"/>
      <c r="DM611" s="390"/>
      <c r="DN611" s="390"/>
      <c r="DO611" s="390"/>
      <c r="DP611" s="391">
        <f t="shared" si="1306"/>
        <v>-2</v>
      </c>
      <c r="DQ611" s="376"/>
      <c r="DR611" s="376"/>
      <c r="DS611" s="385">
        <v>2</v>
      </c>
      <c r="DT611" s="385">
        <v>2</v>
      </c>
      <c r="DU611" s="385">
        <v>1778</v>
      </c>
      <c r="DV611" s="385" t="s">
        <v>2620</v>
      </c>
      <c r="DW611" s="385">
        <v>72</v>
      </c>
      <c r="DX611" s="385" t="s">
        <v>2722</v>
      </c>
      <c r="DY611" s="385">
        <v>0</v>
      </c>
      <c r="DZ611" s="14">
        <v>160705</v>
      </c>
      <c r="EA611" s="426"/>
      <c r="EB611" s="398">
        <v>19</v>
      </c>
      <c r="EC611" s="398" t="s">
        <v>1369</v>
      </c>
      <c r="ED611" s="398" t="s">
        <v>1370</v>
      </c>
      <c r="EF611" s="601">
        <f t="shared" si="1307"/>
        <v>172.5</v>
      </c>
      <c r="EG611" s="597">
        <f t="shared" si="1308"/>
        <v>4</v>
      </c>
      <c r="EI611" s="605">
        <f t="shared" si="1206"/>
        <v>25</v>
      </c>
    </row>
    <row r="612" spans="1:139" s="372" customFormat="1" ht="16.149999999999999" hidden="1" customHeight="1">
      <c r="A612" s="573" t="s">
        <v>1246</v>
      </c>
      <c r="B612" s="407" t="s">
        <v>1848</v>
      </c>
      <c r="C612" s="407" t="s">
        <v>1848</v>
      </c>
      <c r="D612" s="393" t="s">
        <v>51</v>
      </c>
      <c r="E612" s="393" t="s">
        <v>475</v>
      </c>
      <c r="F612" s="393" t="s">
        <v>1860</v>
      </c>
      <c r="G612" s="395">
        <v>91</v>
      </c>
      <c r="H612" s="393" t="s">
        <v>47</v>
      </c>
      <c r="I612" s="393" t="s">
        <v>1418</v>
      </c>
      <c r="J612" s="393" t="s">
        <v>131</v>
      </c>
      <c r="K612" s="393" t="s">
        <v>2146</v>
      </c>
      <c r="L612" s="393" t="s">
        <v>2130</v>
      </c>
      <c r="M612" s="396"/>
      <c r="N612" s="392">
        <v>45299</v>
      </c>
      <c r="O612" s="408">
        <v>3</v>
      </c>
      <c r="P612" s="14">
        <v>119338</v>
      </c>
      <c r="Q612" s="14">
        <v>119338</v>
      </c>
      <c r="R612" s="576">
        <v>0</v>
      </c>
      <c r="S612" s="391">
        <v>5</v>
      </c>
      <c r="T612" s="382">
        <v>0</v>
      </c>
      <c r="U612" s="382">
        <v>19</v>
      </c>
      <c r="V612" s="423">
        <v>0</v>
      </c>
      <c r="W612" s="1882">
        <v>6</v>
      </c>
      <c r="X612" s="382">
        <f t="shared" si="1310"/>
        <v>13</v>
      </c>
      <c r="Y612" s="423">
        <v>0</v>
      </c>
      <c r="Z612" s="1882">
        <v>4</v>
      </c>
      <c r="AA612" s="382">
        <f t="shared" si="1294"/>
        <v>9</v>
      </c>
      <c r="AB612" s="423">
        <v>0</v>
      </c>
      <c r="AC612" s="1882">
        <v>1</v>
      </c>
      <c r="AD612" s="569">
        <v>1.875</v>
      </c>
      <c r="AE612" s="569">
        <v>1.875</v>
      </c>
      <c r="AF612" s="382">
        <f t="shared" si="1344"/>
        <v>6</v>
      </c>
      <c r="AG612" s="382">
        <f t="shared" si="1345"/>
        <v>0.875</v>
      </c>
      <c r="AH612" s="382">
        <f t="shared" si="1346"/>
        <v>2.75</v>
      </c>
      <c r="AI612" s="382">
        <f t="shared" si="1347"/>
        <v>3.75</v>
      </c>
      <c r="AJ612" s="382">
        <f t="shared" si="1348"/>
        <v>3.75</v>
      </c>
      <c r="AK612" s="382">
        <f t="shared" si="1349"/>
        <v>3.75</v>
      </c>
      <c r="AL612" s="382">
        <f t="shared" si="1350"/>
        <v>5.5</v>
      </c>
      <c r="AM612" s="382">
        <f t="shared" si="1351"/>
        <v>7.5</v>
      </c>
      <c r="AN612" s="453">
        <f t="shared" si="1352"/>
        <v>7.5</v>
      </c>
      <c r="AO612" s="457">
        <f t="shared" si="1353"/>
        <v>0</v>
      </c>
      <c r="AP612" s="455">
        <f t="shared" si="1354"/>
        <v>1</v>
      </c>
      <c r="AQ612" s="383">
        <f t="shared" si="1355"/>
        <v>2</v>
      </c>
      <c r="AR612" s="383">
        <f t="shared" si="1356"/>
        <v>2</v>
      </c>
      <c r="AS612" s="383">
        <f t="shared" si="1357"/>
        <v>2</v>
      </c>
      <c r="AT612" s="383">
        <f t="shared" si="1358"/>
        <v>2</v>
      </c>
      <c r="AU612" s="383">
        <f t="shared" si="1359"/>
        <v>4</v>
      </c>
      <c r="AV612" s="383">
        <f t="shared" si="1360"/>
        <v>4</v>
      </c>
      <c r="AW612" s="383">
        <f t="shared" si="1361"/>
        <v>4</v>
      </c>
      <c r="AX612" s="383">
        <f t="shared" si="1295"/>
        <v>19</v>
      </c>
      <c r="AY612" s="383">
        <v>0</v>
      </c>
      <c r="AZ612" s="383">
        <f t="shared" si="1309"/>
        <v>0</v>
      </c>
      <c r="BA612" s="382">
        <f t="shared" si="1296"/>
        <v>8</v>
      </c>
      <c r="BB612" s="423">
        <v>0</v>
      </c>
      <c r="BC612" s="506">
        <f t="shared" si="1289"/>
        <v>6</v>
      </c>
      <c r="BD612" s="382">
        <f t="shared" si="1290"/>
        <v>4</v>
      </c>
      <c r="BE612" s="453">
        <f t="shared" si="1291"/>
        <v>1</v>
      </c>
      <c r="BF612" s="382">
        <f t="shared" si="1297"/>
        <v>0</v>
      </c>
      <c r="BG612" s="1882">
        <v>0</v>
      </c>
      <c r="BH612" s="1882">
        <v>2</v>
      </c>
      <c r="BI612" s="1882">
        <v>6</v>
      </c>
      <c r="BJ612" s="1882">
        <v>0</v>
      </c>
      <c r="BK612" s="1882">
        <v>1</v>
      </c>
      <c r="BL612" s="1882">
        <v>2</v>
      </c>
      <c r="BM612" s="1882">
        <v>2</v>
      </c>
      <c r="BN612" s="1882">
        <v>2</v>
      </c>
      <c r="BO612" s="1882">
        <v>2</v>
      </c>
      <c r="BP612" s="1882">
        <v>4</v>
      </c>
      <c r="BQ612" s="1882">
        <v>4</v>
      </c>
      <c r="BR612" s="1882">
        <v>4</v>
      </c>
      <c r="BS612" s="1882">
        <v>4</v>
      </c>
      <c r="BT612" s="13"/>
      <c r="BU612" s="384">
        <f t="shared" si="1298"/>
        <v>5.1818181818181817</v>
      </c>
      <c r="BV612" s="385">
        <f t="shared" si="1299"/>
        <v>7.8</v>
      </c>
      <c r="BW612" s="386">
        <f t="shared" si="1300"/>
        <v>9</v>
      </c>
      <c r="BX612" s="3"/>
      <c r="BY612" s="387">
        <f t="shared" si="1292"/>
        <v>19</v>
      </c>
      <c r="BZ612" s="382">
        <f t="shared" si="1301"/>
        <v>13</v>
      </c>
      <c r="CA612" s="382">
        <f t="shared" si="1302"/>
        <v>9</v>
      </c>
      <c r="CB612" s="382">
        <f t="shared" si="1303"/>
        <v>8</v>
      </c>
      <c r="CC612" s="382">
        <f t="shared" si="1362"/>
        <v>8</v>
      </c>
      <c r="CD612" s="382">
        <f t="shared" si="1363"/>
        <v>6</v>
      </c>
      <c r="CE612" s="382">
        <f t="shared" si="1364"/>
        <v>1</v>
      </c>
      <c r="CF612" s="382">
        <f t="shared" si="1365"/>
        <v>3</v>
      </c>
      <c r="CG612" s="382">
        <f t="shared" si="1366"/>
        <v>4</v>
      </c>
      <c r="CH612" s="382">
        <f t="shared" si="1367"/>
        <v>4</v>
      </c>
      <c r="CI612" s="382">
        <f t="shared" si="1368"/>
        <v>4</v>
      </c>
      <c r="CJ612" s="382">
        <f t="shared" si="1369"/>
        <v>6</v>
      </c>
      <c r="CK612" s="388">
        <f t="shared" si="1370"/>
        <v>8</v>
      </c>
      <c r="CL612" s="3"/>
      <c r="CM612" s="384">
        <f t="shared" si="1293"/>
        <v>0</v>
      </c>
      <c r="CN612" s="385">
        <f t="shared" si="1304"/>
        <v>0</v>
      </c>
      <c r="CO612" s="385">
        <f t="shared" si="1339"/>
        <v>0</v>
      </c>
      <c r="CP612" s="385">
        <f t="shared" si="1371"/>
        <v>0</v>
      </c>
      <c r="CQ612" s="385">
        <f t="shared" si="1372"/>
        <v>0</v>
      </c>
      <c r="CR612" s="385">
        <f t="shared" si="1373"/>
        <v>1</v>
      </c>
      <c r="CS612" s="385">
        <f t="shared" si="1374"/>
        <v>2</v>
      </c>
      <c r="CT612" s="385">
        <f t="shared" si="1375"/>
        <v>2</v>
      </c>
      <c r="CU612" s="385">
        <f t="shared" si="1376"/>
        <v>2</v>
      </c>
      <c r="CV612" s="385">
        <f t="shared" si="1377"/>
        <v>2</v>
      </c>
      <c r="CW612" s="385">
        <f t="shared" si="1378"/>
        <v>4</v>
      </c>
      <c r="CX612" s="386">
        <f t="shared" si="1379"/>
        <v>4</v>
      </c>
      <c r="CY612" s="3"/>
      <c r="CZ612" s="586"/>
      <c r="DA612" s="582"/>
      <c r="DB612" s="391">
        <v>0</v>
      </c>
      <c r="DC612" s="576">
        <v>0</v>
      </c>
      <c r="DD612" s="389">
        <v>0</v>
      </c>
      <c r="DE612" s="390">
        <v>5</v>
      </c>
      <c r="DF612" s="390">
        <v>0</v>
      </c>
      <c r="DG612" s="390">
        <v>0</v>
      </c>
      <c r="DH612" s="390">
        <f t="shared" si="1305"/>
        <v>0</v>
      </c>
      <c r="DI612" s="390"/>
      <c r="DJ612" s="390"/>
      <c r="DK612" s="390"/>
      <c r="DL612" s="390"/>
      <c r="DM612" s="390"/>
      <c r="DN612" s="390"/>
      <c r="DO612" s="390"/>
      <c r="DP612" s="391">
        <f t="shared" si="1306"/>
        <v>5</v>
      </c>
      <c r="DQ612" s="376"/>
      <c r="DR612" s="376"/>
      <c r="DS612" s="385">
        <v>4</v>
      </c>
      <c r="DT612" s="385">
        <v>1</v>
      </c>
      <c r="DU612" s="385">
        <v>1756</v>
      </c>
      <c r="DV612" s="385" t="s">
        <v>2620</v>
      </c>
      <c r="DW612" s="385">
        <v>71</v>
      </c>
      <c r="DX612" s="385" t="s">
        <v>2723</v>
      </c>
      <c r="DY612" s="385">
        <v>0</v>
      </c>
      <c r="DZ612" s="14">
        <v>119338</v>
      </c>
      <c r="EA612" s="426"/>
      <c r="EB612" s="398">
        <v>17</v>
      </c>
      <c r="EC612" s="398" t="s">
        <v>1862</v>
      </c>
      <c r="ED612" s="398" t="s">
        <v>1370</v>
      </c>
      <c r="EF612" s="601">
        <f t="shared" si="1307"/>
        <v>95</v>
      </c>
      <c r="EG612" s="597">
        <f t="shared" si="1308"/>
        <v>6</v>
      </c>
      <c r="EI612" s="605">
        <f t="shared" si="1206"/>
        <v>19</v>
      </c>
    </row>
    <row r="613" spans="1:139" s="372" customFormat="1" ht="16.149999999999999" hidden="1" customHeight="1">
      <c r="A613" s="573" t="s">
        <v>1449</v>
      </c>
      <c r="B613" s="407" t="s">
        <v>2140</v>
      </c>
      <c r="C613" s="407" t="s">
        <v>2140</v>
      </c>
      <c r="D613" s="393" t="s">
        <v>51</v>
      </c>
      <c r="E613" s="393" t="s">
        <v>54</v>
      </c>
      <c r="F613" s="393" t="s">
        <v>2143</v>
      </c>
      <c r="G613" s="393">
        <v>95</v>
      </c>
      <c r="H613" s="393" t="s">
        <v>55</v>
      </c>
      <c r="I613" s="393" t="s">
        <v>1418</v>
      </c>
      <c r="J613" s="393" t="s">
        <v>2138</v>
      </c>
      <c r="K613" s="393" t="s">
        <v>2148</v>
      </c>
      <c r="L613" s="393" t="s">
        <v>2130</v>
      </c>
      <c r="M613" s="396"/>
      <c r="N613" s="392">
        <v>45714</v>
      </c>
      <c r="O613" s="408">
        <v>3</v>
      </c>
      <c r="P613" s="14">
        <v>92634</v>
      </c>
      <c r="Q613" s="14">
        <v>92634</v>
      </c>
      <c r="R613" s="576">
        <v>0</v>
      </c>
      <c r="S613" s="391">
        <v>0</v>
      </c>
      <c r="T613" s="382">
        <v>0</v>
      </c>
      <c r="U613" s="382">
        <v>0</v>
      </c>
      <c r="V613" s="423">
        <v>0</v>
      </c>
      <c r="W613" s="1882">
        <v>0</v>
      </c>
      <c r="X613" s="382">
        <f t="shared" si="1310"/>
        <v>0</v>
      </c>
      <c r="Y613" s="423">
        <v>12</v>
      </c>
      <c r="Z613" s="1882">
        <v>1</v>
      </c>
      <c r="AA613" s="382">
        <f t="shared" si="1294"/>
        <v>11</v>
      </c>
      <c r="AB613" s="423">
        <v>0</v>
      </c>
      <c r="AC613" s="1882">
        <v>1</v>
      </c>
      <c r="AD613" s="569">
        <v>1.875</v>
      </c>
      <c r="AE613" s="569">
        <v>1.875</v>
      </c>
      <c r="AF613" s="382">
        <f t="shared" si="1344"/>
        <v>1.875</v>
      </c>
      <c r="AG613" s="382">
        <f t="shared" si="1345"/>
        <v>1</v>
      </c>
      <c r="AH613" s="382">
        <f t="shared" si="1346"/>
        <v>0.875</v>
      </c>
      <c r="AI613" s="382">
        <f t="shared" si="1347"/>
        <v>1.875</v>
      </c>
      <c r="AJ613" s="382">
        <f t="shared" si="1348"/>
        <v>1.875</v>
      </c>
      <c r="AK613" s="382">
        <f t="shared" si="1349"/>
        <v>1.875</v>
      </c>
      <c r="AL613" s="382">
        <f t="shared" si="1350"/>
        <v>1.875</v>
      </c>
      <c r="AM613" s="382">
        <f t="shared" si="1351"/>
        <v>1.875</v>
      </c>
      <c r="AN613" s="453">
        <f t="shared" si="1352"/>
        <v>1.875</v>
      </c>
      <c r="AO613" s="457">
        <f t="shared" si="1353"/>
        <v>0</v>
      </c>
      <c r="AP613" s="455">
        <f t="shared" si="1354"/>
        <v>0</v>
      </c>
      <c r="AQ613" s="383">
        <f t="shared" si="1355"/>
        <v>0</v>
      </c>
      <c r="AR613" s="383">
        <f t="shared" si="1356"/>
        <v>0</v>
      </c>
      <c r="AS613" s="383">
        <f t="shared" si="1357"/>
        <v>0</v>
      </c>
      <c r="AT613" s="383">
        <f t="shared" si="1358"/>
        <v>0</v>
      </c>
      <c r="AU613" s="383">
        <f t="shared" si="1359"/>
        <v>0</v>
      </c>
      <c r="AV613" s="383">
        <f t="shared" si="1360"/>
        <v>0</v>
      </c>
      <c r="AW613" s="383">
        <f t="shared" si="1361"/>
        <v>1</v>
      </c>
      <c r="AX613" s="383">
        <f t="shared" si="1295"/>
        <v>12</v>
      </c>
      <c r="AY613" s="383">
        <v>0</v>
      </c>
      <c r="AZ613" s="383">
        <f t="shared" si="1309"/>
        <v>0</v>
      </c>
      <c r="BA613" s="382">
        <f t="shared" si="1296"/>
        <v>10</v>
      </c>
      <c r="BB613" s="423">
        <v>0</v>
      </c>
      <c r="BC613" s="506">
        <f t="shared" si="1289"/>
        <v>0</v>
      </c>
      <c r="BD613" s="382">
        <f t="shared" si="1290"/>
        <v>1</v>
      </c>
      <c r="BE613" s="453">
        <f t="shared" si="1291"/>
        <v>1</v>
      </c>
      <c r="BF613" s="382">
        <f t="shared" si="1297"/>
        <v>-5</v>
      </c>
      <c r="BG613" s="1882">
        <v>1</v>
      </c>
      <c r="BH613" s="1882">
        <v>1</v>
      </c>
      <c r="BI613" s="1882">
        <v>1</v>
      </c>
      <c r="BJ613" s="1882">
        <v>1</v>
      </c>
      <c r="BK613" s="1882">
        <v>0</v>
      </c>
      <c r="BL613" s="1882">
        <v>1</v>
      </c>
      <c r="BM613" s="1882">
        <v>1</v>
      </c>
      <c r="BN613" s="1882">
        <v>1</v>
      </c>
      <c r="BO613" s="1882">
        <v>1</v>
      </c>
      <c r="BP613" s="1882">
        <v>1</v>
      </c>
      <c r="BQ613" s="1882">
        <v>1</v>
      </c>
      <c r="BR613" s="1882">
        <v>1</v>
      </c>
      <c r="BS613" s="1882">
        <v>1</v>
      </c>
      <c r="BT613" s="13"/>
      <c r="BU613" s="384">
        <f t="shared" si="1298"/>
        <v>0</v>
      </c>
      <c r="BV613" s="385">
        <f t="shared" si="1299"/>
        <v>0</v>
      </c>
      <c r="BW613" s="386">
        <f t="shared" si="1300"/>
        <v>11</v>
      </c>
      <c r="BX613" s="3"/>
      <c r="BY613" s="387">
        <f t="shared" si="1292"/>
        <v>0</v>
      </c>
      <c r="BZ613" s="382">
        <f t="shared" si="1301"/>
        <v>0</v>
      </c>
      <c r="CA613" s="382">
        <f t="shared" si="1302"/>
        <v>11</v>
      </c>
      <c r="CB613" s="382">
        <f t="shared" si="1303"/>
        <v>10</v>
      </c>
      <c r="CC613" s="382">
        <f t="shared" si="1362"/>
        <v>9</v>
      </c>
      <c r="CD613" s="382">
        <f t="shared" si="1363"/>
        <v>8</v>
      </c>
      <c r="CE613" s="382">
        <f t="shared" si="1364"/>
        <v>7</v>
      </c>
      <c r="CF613" s="382">
        <f t="shared" si="1365"/>
        <v>6</v>
      </c>
      <c r="CG613" s="382">
        <f t="shared" si="1366"/>
        <v>6</v>
      </c>
      <c r="CH613" s="382">
        <f t="shared" si="1367"/>
        <v>5</v>
      </c>
      <c r="CI613" s="382">
        <f t="shared" si="1368"/>
        <v>4</v>
      </c>
      <c r="CJ613" s="382">
        <f t="shared" si="1369"/>
        <v>3</v>
      </c>
      <c r="CK613" s="388">
        <f t="shared" si="1370"/>
        <v>2</v>
      </c>
      <c r="CL613" s="3"/>
      <c r="CM613" s="384">
        <f t="shared" si="1293"/>
        <v>0</v>
      </c>
      <c r="CN613" s="385">
        <f t="shared" si="1304"/>
        <v>12</v>
      </c>
      <c r="CO613" s="385">
        <f t="shared" si="1339"/>
        <v>0</v>
      </c>
      <c r="CP613" s="385">
        <f t="shared" si="1371"/>
        <v>0</v>
      </c>
      <c r="CQ613" s="385">
        <f t="shared" si="1372"/>
        <v>0</v>
      </c>
      <c r="CR613" s="385">
        <f t="shared" si="1373"/>
        <v>0</v>
      </c>
      <c r="CS613" s="385">
        <f t="shared" si="1374"/>
        <v>0</v>
      </c>
      <c r="CT613" s="385">
        <f t="shared" si="1375"/>
        <v>0</v>
      </c>
      <c r="CU613" s="385">
        <f t="shared" si="1376"/>
        <v>0</v>
      </c>
      <c r="CV613" s="385">
        <f t="shared" si="1377"/>
        <v>0</v>
      </c>
      <c r="CW613" s="385">
        <f t="shared" si="1378"/>
        <v>0</v>
      </c>
      <c r="CX613" s="386">
        <f t="shared" si="1379"/>
        <v>0</v>
      </c>
      <c r="CY613" s="3"/>
      <c r="CZ613" s="586"/>
      <c r="DA613" s="582"/>
      <c r="DB613" s="391"/>
      <c r="DC613" s="576">
        <v>0</v>
      </c>
      <c r="DD613" s="389">
        <v>0</v>
      </c>
      <c r="DE613" s="390">
        <v>0</v>
      </c>
      <c r="DF613" s="390">
        <v>0</v>
      </c>
      <c r="DG613" s="390">
        <v>0</v>
      </c>
      <c r="DH613" s="390">
        <f t="shared" si="1305"/>
        <v>0</v>
      </c>
      <c r="DI613" s="390"/>
      <c r="DJ613" s="390"/>
      <c r="DK613" s="390"/>
      <c r="DL613" s="390"/>
      <c r="DM613" s="390"/>
      <c r="DN613" s="390"/>
      <c r="DO613" s="390"/>
      <c r="DP613" s="391">
        <f t="shared" si="1306"/>
        <v>0</v>
      </c>
      <c r="DQ613" s="376"/>
      <c r="DR613" s="376"/>
      <c r="DS613" s="385">
        <v>1</v>
      </c>
      <c r="DT613" s="385">
        <v>2</v>
      </c>
      <c r="DU613" s="385">
        <v>1852</v>
      </c>
      <c r="DV613" s="385" t="s">
        <v>2620</v>
      </c>
      <c r="DW613" s="385">
        <v>72</v>
      </c>
      <c r="DX613" s="385" t="s">
        <v>2722</v>
      </c>
      <c r="DY613" s="385">
        <v>0</v>
      </c>
      <c r="DZ613" s="14">
        <v>92634</v>
      </c>
      <c r="EA613" s="426"/>
      <c r="EB613" s="398">
        <v>18</v>
      </c>
      <c r="EC613" s="398" t="s">
        <v>2141</v>
      </c>
      <c r="ED613" s="398" t="s">
        <v>2142</v>
      </c>
      <c r="EF613" s="601" t="str">
        <f t="shared" si="1307"/>
        <v>ok</v>
      </c>
      <c r="EG613" s="597">
        <f t="shared" si="1308"/>
        <v>0</v>
      </c>
      <c r="EI613" s="605">
        <f t="shared" si="1206"/>
        <v>12</v>
      </c>
    </row>
    <row r="614" spans="1:139" s="372" customFormat="1" ht="16.149999999999999" hidden="1" customHeight="1">
      <c r="A614" s="573" t="s">
        <v>1449</v>
      </c>
      <c r="B614" s="407" t="s">
        <v>1900</v>
      </c>
      <c r="C614" s="407" t="s">
        <v>1900</v>
      </c>
      <c r="D614" s="393" t="s">
        <v>51</v>
      </c>
      <c r="E614" s="393" t="s">
        <v>54</v>
      </c>
      <c r="F614" s="393" t="s">
        <v>1903</v>
      </c>
      <c r="G614" s="393">
        <v>95</v>
      </c>
      <c r="H614" s="393" t="s">
        <v>47</v>
      </c>
      <c r="I614" s="393" t="s">
        <v>1418</v>
      </c>
      <c r="J614" s="393" t="s">
        <v>131</v>
      </c>
      <c r="K614" s="393" t="s">
        <v>2148</v>
      </c>
      <c r="L614" s="393" t="s">
        <v>2130</v>
      </c>
      <c r="M614" s="396"/>
      <c r="N614" s="392">
        <v>45370</v>
      </c>
      <c r="O614" s="408">
        <v>3</v>
      </c>
      <c r="P614" s="14">
        <v>160195</v>
      </c>
      <c r="Q614" s="14">
        <v>160195</v>
      </c>
      <c r="R614" s="576">
        <v>8</v>
      </c>
      <c r="S614" s="391">
        <v>-3</v>
      </c>
      <c r="T614" s="382">
        <v>0</v>
      </c>
      <c r="U614" s="382">
        <v>23</v>
      </c>
      <c r="V614" s="423">
        <v>0</v>
      </c>
      <c r="W614" s="1882">
        <v>2</v>
      </c>
      <c r="X614" s="382">
        <f t="shared" si="1310"/>
        <v>21</v>
      </c>
      <c r="Y614" s="423">
        <v>0</v>
      </c>
      <c r="Z614" s="1882">
        <v>5</v>
      </c>
      <c r="AA614" s="382">
        <f t="shared" si="1294"/>
        <v>16</v>
      </c>
      <c r="AB614" s="423">
        <v>0</v>
      </c>
      <c r="AC614" s="1882">
        <v>6</v>
      </c>
      <c r="AD614" s="569">
        <v>1.875</v>
      </c>
      <c r="AE614" s="569">
        <v>1.875</v>
      </c>
      <c r="AF614" s="382">
        <f t="shared" si="1344"/>
        <v>2</v>
      </c>
      <c r="AG614" s="382">
        <f t="shared" si="1345"/>
        <v>0.875</v>
      </c>
      <c r="AH614" s="382">
        <f t="shared" si="1346"/>
        <v>2.75</v>
      </c>
      <c r="AI614" s="382">
        <f t="shared" si="1347"/>
        <v>3.75</v>
      </c>
      <c r="AJ614" s="382">
        <f t="shared" si="1348"/>
        <v>3.75</v>
      </c>
      <c r="AK614" s="382">
        <f t="shared" si="1349"/>
        <v>3.75</v>
      </c>
      <c r="AL614" s="382">
        <f t="shared" si="1350"/>
        <v>6.375</v>
      </c>
      <c r="AM614" s="382">
        <f t="shared" si="1351"/>
        <v>9.375</v>
      </c>
      <c r="AN614" s="453">
        <f t="shared" si="1352"/>
        <v>9.375</v>
      </c>
      <c r="AO614" s="457">
        <f t="shared" si="1353"/>
        <v>0</v>
      </c>
      <c r="AP614" s="455">
        <f t="shared" si="1354"/>
        <v>1</v>
      </c>
      <c r="AQ614" s="383">
        <f t="shared" si="1355"/>
        <v>2</v>
      </c>
      <c r="AR614" s="383">
        <f t="shared" si="1356"/>
        <v>2</v>
      </c>
      <c r="AS614" s="383">
        <f t="shared" si="1357"/>
        <v>2</v>
      </c>
      <c r="AT614" s="383">
        <f t="shared" si="1358"/>
        <v>2</v>
      </c>
      <c r="AU614" s="383">
        <f t="shared" si="1359"/>
        <v>4</v>
      </c>
      <c r="AV614" s="383">
        <f t="shared" si="1360"/>
        <v>5</v>
      </c>
      <c r="AW614" s="383">
        <f t="shared" si="1361"/>
        <v>5</v>
      </c>
      <c r="AX614" s="383">
        <f t="shared" si="1295"/>
        <v>23</v>
      </c>
      <c r="AY614" s="383">
        <v>0</v>
      </c>
      <c r="AZ614" s="383">
        <f t="shared" si="1309"/>
        <v>0</v>
      </c>
      <c r="BA614" s="382">
        <f t="shared" si="1296"/>
        <v>10</v>
      </c>
      <c r="BB614" s="423">
        <v>0</v>
      </c>
      <c r="BC614" s="506">
        <f t="shared" si="1289"/>
        <v>2</v>
      </c>
      <c r="BD614" s="382">
        <f t="shared" si="1290"/>
        <v>5</v>
      </c>
      <c r="BE614" s="453">
        <f t="shared" si="1291"/>
        <v>6</v>
      </c>
      <c r="BF614" s="382">
        <f t="shared" si="1297"/>
        <v>0</v>
      </c>
      <c r="BG614" s="1882">
        <v>6</v>
      </c>
      <c r="BH614" s="1882">
        <v>2</v>
      </c>
      <c r="BI614" s="1882">
        <v>2</v>
      </c>
      <c r="BJ614" s="1882">
        <v>0</v>
      </c>
      <c r="BK614" s="1882">
        <v>1</v>
      </c>
      <c r="BL614" s="1882">
        <v>2</v>
      </c>
      <c r="BM614" s="1882">
        <v>2</v>
      </c>
      <c r="BN614" s="1882">
        <v>2</v>
      </c>
      <c r="BO614" s="1882">
        <v>2</v>
      </c>
      <c r="BP614" s="1882">
        <v>5</v>
      </c>
      <c r="BQ614" s="1882">
        <v>5</v>
      </c>
      <c r="BR614" s="1882">
        <v>5</v>
      </c>
      <c r="BS614" s="1882">
        <v>5</v>
      </c>
      <c r="BT614" s="13"/>
      <c r="BU614" s="384">
        <f t="shared" si="1298"/>
        <v>5.3076923076923075</v>
      </c>
      <c r="BV614" s="385">
        <f t="shared" si="1299"/>
        <v>3.7058823529411766</v>
      </c>
      <c r="BW614" s="386">
        <f t="shared" si="1300"/>
        <v>3.4285714285714284</v>
      </c>
      <c r="BX614" s="3"/>
      <c r="BY614" s="387">
        <f t="shared" si="1292"/>
        <v>23</v>
      </c>
      <c r="BZ614" s="382">
        <f t="shared" si="1301"/>
        <v>21</v>
      </c>
      <c r="CA614" s="382">
        <f t="shared" si="1302"/>
        <v>16</v>
      </c>
      <c r="CB614" s="382">
        <f t="shared" si="1303"/>
        <v>10</v>
      </c>
      <c r="CC614" s="382">
        <f t="shared" si="1362"/>
        <v>4</v>
      </c>
      <c r="CD614" s="382">
        <f t="shared" si="1363"/>
        <v>2</v>
      </c>
      <c r="CE614" s="382">
        <f t="shared" si="1364"/>
        <v>1</v>
      </c>
      <c r="CF614" s="382">
        <f t="shared" si="1365"/>
        <v>3</v>
      </c>
      <c r="CG614" s="382">
        <f t="shared" si="1366"/>
        <v>4</v>
      </c>
      <c r="CH614" s="382">
        <f t="shared" si="1367"/>
        <v>4</v>
      </c>
      <c r="CI614" s="382">
        <f t="shared" si="1368"/>
        <v>4</v>
      </c>
      <c r="CJ614" s="382">
        <f t="shared" si="1369"/>
        <v>6</v>
      </c>
      <c r="CK614" s="388">
        <f t="shared" si="1370"/>
        <v>9</v>
      </c>
      <c r="CL614" s="3"/>
      <c r="CM614" s="384">
        <f t="shared" si="1293"/>
        <v>0</v>
      </c>
      <c r="CN614" s="385">
        <f t="shared" si="1304"/>
        <v>0</v>
      </c>
      <c r="CO614" s="385">
        <f t="shared" si="1339"/>
        <v>0</v>
      </c>
      <c r="CP614" s="385">
        <f t="shared" si="1371"/>
        <v>0</v>
      </c>
      <c r="CQ614" s="385">
        <f t="shared" si="1372"/>
        <v>0</v>
      </c>
      <c r="CR614" s="385">
        <f t="shared" si="1373"/>
        <v>1</v>
      </c>
      <c r="CS614" s="385">
        <f t="shared" si="1374"/>
        <v>2</v>
      </c>
      <c r="CT614" s="385">
        <f t="shared" si="1375"/>
        <v>2</v>
      </c>
      <c r="CU614" s="385">
        <f t="shared" si="1376"/>
        <v>2</v>
      </c>
      <c r="CV614" s="385">
        <f t="shared" si="1377"/>
        <v>2</v>
      </c>
      <c r="CW614" s="385">
        <f t="shared" si="1378"/>
        <v>4</v>
      </c>
      <c r="CX614" s="386">
        <f t="shared" si="1379"/>
        <v>5</v>
      </c>
      <c r="CY614" s="3"/>
      <c r="CZ614" s="586"/>
      <c r="DA614" s="582"/>
      <c r="DB614" s="391">
        <v>0</v>
      </c>
      <c r="DC614" s="576">
        <v>8</v>
      </c>
      <c r="DD614" s="389">
        <v>1</v>
      </c>
      <c r="DE614" s="390">
        <v>0</v>
      </c>
      <c r="DF614" s="390">
        <v>-4</v>
      </c>
      <c r="DG614" s="390">
        <v>0</v>
      </c>
      <c r="DH614" s="390">
        <f t="shared" si="1305"/>
        <v>0</v>
      </c>
      <c r="DI614" s="390"/>
      <c r="DJ614" s="390"/>
      <c r="DK614" s="390"/>
      <c r="DL614" s="390"/>
      <c r="DM614" s="390"/>
      <c r="DN614" s="390"/>
      <c r="DO614" s="390"/>
      <c r="DP614" s="391">
        <f t="shared" si="1306"/>
        <v>-3</v>
      </c>
      <c r="DQ614" s="376"/>
      <c r="DR614" s="376"/>
      <c r="DS614" s="385">
        <v>2</v>
      </c>
      <c r="DT614" s="385">
        <v>2</v>
      </c>
      <c r="DU614" s="385">
        <v>1779</v>
      </c>
      <c r="DV614" s="385" t="s">
        <v>2620</v>
      </c>
      <c r="DW614" s="385">
        <v>72</v>
      </c>
      <c r="DX614" s="385" t="s">
        <v>2722</v>
      </c>
      <c r="DY614" s="385">
        <v>0</v>
      </c>
      <c r="DZ614" s="14">
        <v>160195</v>
      </c>
      <c r="EA614" s="426"/>
      <c r="EB614" s="398">
        <v>18</v>
      </c>
      <c r="EC614" s="398" t="s">
        <v>1369</v>
      </c>
      <c r="ED614" s="398" t="s">
        <v>1370</v>
      </c>
      <c r="EF614" s="601">
        <f t="shared" si="1307"/>
        <v>345</v>
      </c>
      <c r="EG614" s="597">
        <f t="shared" si="1308"/>
        <v>2</v>
      </c>
      <c r="EI614" s="605">
        <f t="shared" si="1206"/>
        <v>23</v>
      </c>
    </row>
    <row r="615" spans="1:139" s="372" customFormat="1" ht="16.149999999999999" hidden="1" customHeight="1">
      <c r="A615" s="573" t="s">
        <v>1246</v>
      </c>
      <c r="B615" s="407" t="s">
        <v>1981</v>
      </c>
      <c r="C615" s="407" t="s">
        <v>1731</v>
      </c>
      <c r="D615" s="393" t="s">
        <v>51</v>
      </c>
      <c r="E615" s="393" t="s">
        <v>349</v>
      </c>
      <c r="F615" s="393" t="s">
        <v>1982</v>
      </c>
      <c r="G615" s="395">
        <v>102</v>
      </c>
      <c r="H615" s="393" t="s">
        <v>47</v>
      </c>
      <c r="I615" s="393" t="s">
        <v>1418</v>
      </c>
      <c r="J615" s="393" t="s">
        <v>131</v>
      </c>
      <c r="K615" s="393" t="s">
        <v>2148</v>
      </c>
      <c r="L615" s="393" t="s">
        <v>2130</v>
      </c>
      <c r="M615" s="396"/>
      <c r="N615" s="392">
        <v>45502</v>
      </c>
      <c r="O615" s="408">
        <v>3</v>
      </c>
      <c r="P615" s="14">
        <v>102097</v>
      </c>
      <c r="Q615" s="14">
        <v>102097</v>
      </c>
      <c r="R615" s="576">
        <v>14</v>
      </c>
      <c r="S615" s="391">
        <v>7</v>
      </c>
      <c r="T615" s="382">
        <v>0</v>
      </c>
      <c r="U615" s="382">
        <v>4</v>
      </c>
      <c r="V615" s="423">
        <v>0</v>
      </c>
      <c r="W615" s="1882">
        <v>0</v>
      </c>
      <c r="X615" s="382">
        <f t="shared" si="1310"/>
        <v>4</v>
      </c>
      <c r="Y615" s="423">
        <v>62</v>
      </c>
      <c r="Z615" s="1882">
        <v>12</v>
      </c>
      <c r="AA615" s="382">
        <f t="shared" si="1294"/>
        <v>54</v>
      </c>
      <c r="AB615" s="423">
        <v>0</v>
      </c>
      <c r="AC615" s="1882">
        <v>12</v>
      </c>
      <c r="AD615" s="569">
        <v>1.875</v>
      </c>
      <c r="AE615" s="569">
        <v>1.875</v>
      </c>
      <c r="AF615" s="382">
        <f t="shared" si="1344"/>
        <v>37.5</v>
      </c>
      <c r="AG615" s="382">
        <f t="shared" si="1345"/>
        <v>34.875</v>
      </c>
      <c r="AH615" s="382">
        <f t="shared" si="1346"/>
        <v>19.625</v>
      </c>
      <c r="AI615" s="382">
        <f t="shared" si="1347"/>
        <v>6.5</v>
      </c>
      <c r="AJ615" s="382">
        <f t="shared" si="1348"/>
        <v>53</v>
      </c>
      <c r="AK615" s="382">
        <f t="shared" si="1349"/>
        <v>59.5</v>
      </c>
      <c r="AL615" s="382">
        <f t="shared" si="1350"/>
        <v>16.25</v>
      </c>
      <c r="AM615" s="382">
        <f t="shared" si="1351"/>
        <v>29.75</v>
      </c>
      <c r="AN615" s="453">
        <f t="shared" si="1352"/>
        <v>34.625</v>
      </c>
      <c r="AO615" s="457">
        <f t="shared" si="1353"/>
        <v>20</v>
      </c>
      <c r="AP615" s="455">
        <f t="shared" si="1354"/>
        <v>17</v>
      </c>
      <c r="AQ615" s="383">
        <f t="shared" si="1355"/>
        <v>5</v>
      </c>
      <c r="AR615" s="383">
        <f t="shared" si="1356"/>
        <v>4</v>
      </c>
      <c r="AS615" s="383">
        <f t="shared" si="1357"/>
        <v>49</v>
      </c>
      <c r="AT615" s="383">
        <f t="shared" si="1358"/>
        <v>11</v>
      </c>
      <c r="AU615" s="383">
        <f t="shared" si="1359"/>
        <v>12</v>
      </c>
      <c r="AV615" s="383">
        <f t="shared" si="1360"/>
        <v>18</v>
      </c>
      <c r="AW615" s="383">
        <f t="shared" si="1361"/>
        <v>19</v>
      </c>
      <c r="AX615" s="383">
        <f t="shared" si="1295"/>
        <v>66</v>
      </c>
      <c r="AY615" s="383">
        <v>20</v>
      </c>
      <c r="AZ615" s="383">
        <f t="shared" si="1309"/>
        <v>0</v>
      </c>
      <c r="BA615" s="382">
        <f t="shared" si="1296"/>
        <v>42</v>
      </c>
      <c r="BB615" s="423">
        <v>0</v>
      </c>
      <c r="BC615" s="506">
        <f t="shared" si="1289"/>
        <v>0</v>
      </c>
      <c r="BD615" s="382">
        <f t="shared" si="1290"/>
        <v>12</v>
      </c>
      <c r="BE615" s="453">
        <f t="shared" si="1291"/>
        <v>12</v>
      </c>
      <c r="BF615" s="382">
        <f t="shared" si="1297"/>
        <v>-64</v>
      </c>
      <c r="BG615" s="1882">
        <v>12</v>
      </c>
      <c r="BH615" s="1882">
        <v>12</v>
      </c>
      <c r="BI615" s="1882">
        <v>20</v>
      </c>
      <c r="BJ615" s="1882">
        <v>20</v>
      </c>
      <c r="BK615" s="1882">
        <v>17</v>
      </c>
      <c r="BL615" s="1882">
        <v>3</v>
      </c>
      <c r="BM615" s="1882">
        <v>4</v>
      </c>
      <c r="BN615" s="1882">
        <v>56</v>
      </c>
      <c r="BO615" s="1882">
        <v>4</v>
      </c>
      <c r="BP615" s="1882">
        <v>14</v>
      </c>
      <c r="BQ615" s="1882">
        <v>18</v>
      </c>
      <c r="BR615" s="1882">
        <v>19</v>
      </c>
      <c r="BS615" s="1882">
        <v>20</v>
      </c>
      <c r="BT615" s="13"/>
      <c r="BU615" s="384">
        <f t="shared" si="1298"/>
        <v>1.3333333333333333</v>
      </c>
      <c r="BV615" s="385">
        <f t="shared" si="1299"/>
        <v>0.33333333333333331</v>
      </c>
      <c r="BW615" s="386">
        <f t="shared" si="1300"/>
        <v>4.5</v>
      </c>
      <c r="BX615" s="3"/>
      <c r="BY615" s="387">
        <f t="shared" si="1292"/>
        <v>4</v>
      </c>
      <c r="BZ615" s="382">
        <f t="shared" si="1301"/>
        <v>4</v>
      </c>
      <c r="CA615" s="382">
        <f t="shared" si="1302"/>
        <v>54</v>
      </c>
      <c r="CB615" s="382">
        <f t="shared" si="1303"/>
        <v>42</v>
      </c>
      <c r="CC615" s="382">
        <f t="shared" si="1362"/>
        <v>30</v>
      </c>
      <c r="CD615" s="382">
        <f t="shared" si="1363"/>
        <v>38</v>
      </c>
      <c r="CE615" s="382">
        <f t="shared" si="1364"/>
        <v>35</v>
      </c>
      <c r="CF615" s="382">
        <f t="shared" si="1365"/>
        <v>20</v>
      </c>
      <c r="CG615" s="382">
        <f t="shared" si="1366"/>
        <v>7</v>
      </c>
      <c r="CH615" s="382">
        <f t="shared" si="1367"/>
        <v>53</v>
      </c>
      <c r="CI615" s="382">
        <f t="shared" si="1368"/>
        <v>60</v>
      </c>
      <c r="CJ615" s="382">
        <f t="shared" si="1369"/>
        <v>16</v>
      </c>
      <c r="CK615" s="388">
        <f t="shared" si="1370"/>
        <v>30</v>
      </c>
      <c r="CL615" s="3"/>
      <c r="CM615" s="384">
        <f t="shared" si="1293"/>
        <v>0</v>
      </c>
      <c r="CN615" s="385">
        <f t="shared" si="1304"/>
        <v>62</v>
      </c>
      <c r="CO615" s="385">
        <f t="shared" si="1339"/>
        <v>0</v>
      </c>
      <c r="CP615" s="385">
        <f t="shared" si="1371"/>
        <v>0</v>
      </c>
      <c r="CQ615" s="385">
        <f t="shared" si="1372"/>
        <v>20</v>
      </c>
      <c r="CR615" s="385">
        <f t="shared" si="1373"/>
        <v>17</v>
      </c>
      <c r="CS615" s="385">
        <f t="shared" si="1374"/>
        <v>5</v>
      </c>
      <c r="CT615" s="385">
        <f t="shared" si="1375"/>
        <v>4</v>
      </c>
      <c r="CU615" s="385">
        <f t="shared" si="1376"/>
        <v>49</v>
      </c>
      <c r="CV615" s="385">
        <f t="shared" si="1377"/>
        <v>11</v>
      </c>
      <c r="CW615" s="385">
        <f t="shared" si="1378"/>
        <v>12</v>
      </c>
      <c r="CX615" s="386">
        <f t="shared" si="1379"/>
        <v>18</v>
      </c>
      <c r="CY615" s="3"/>
      <c r="CZ615" s="586"/>
      <c r="DA615" s="582"/>
      <c r="DB615" s="391">
        <v>0</v>
      </c>
      <c r="DC615" s="576">
        <v>14</v>
      </c>
      <c r="DD615" s="389">
        <v>11</v>
      </c>
      <c r="DE615" s="390">
        <v>0</v>
      </c>
      <c r="DF615" s="390">
        <v>-4</v>
      </c>
      <c r="DG615" s="390">
        <v>0</v>
      </c>
      <c r="DH615" s="390">
        <f t="shared" si="1305"/>
        <v>0</v>
      </c>
      <c r="DI615" s="390"/>
      <c r="DJ615" s="390"/>
      <c r="DK615" s="390"/>
      <c r="DL615" s="390"/>
      <c r="DM615" s="390"/>
      <c r="DN615" s="390"/>
      <c r="DO615" s="390"/>
      <c r="DP615" s="391">
        <f t="shared" si="1306"/>
        <v>7</v>
      </c>
      <c r="DQ615" s="376"/>
      <c r="DR615" s="376"/>
      <c r="DS615" s="385">
        <v>2</v>
      </c>
      <c r="DT615" s="385">
        <v>2</v>
      </c>
      <c r="DU615" s="385">
        <v>1635</v>
      </c>
      <c r="DV615" s="385" t="s">
        <v>2620</v>
      </c>
      <c r="DW615" s="385">
        <v>72</v>
      </c>
      <c r="DX615" s="385" t="s">
        <v>2722</v>
      </c>
      <c r="DY615" s="385">
        <v>0</v>
      </c>
      <c r="DZ615" s="14">
        <v>102097</v>
      </c>
      <c r="EA615" s="426"/>
      <c r="EB615" s="398">
        <v>18</v>
      </c>
      <c r="EC615" s="398" t="s">
        <v>1567</v>
      </c>
      <c r="ED615" s="398" t="s">
        <v>1575</v>
      </c>
      <c r="EF615" s="601" t="str">
        <f t="shared" si="1307"/>
        <v>ok</v>
      </c>
      <c r="EG615" s="597">
        <f t="shared" si="1308"/>
        <v>0</v>
      </c>
      <c r="EI615" s="605">
        <f t="shared" si="1206"/>
        <v>66</v>
      </c>
    </row>
    <row r="616" spans="1:139" s="372" customFormat="1" ht="16.149999999999999" hidden="1" customHeight="1">
      <c r="A616" s="573" t="s">
        <v>1246</v>
      </c>
      <c r="B616" s="409" t="s">
        <v>1731</v>
      </c>
      <c r="C616" s="409" t="s">
        <v>1731</v>
      </c>
      <c r="D616" s="394" t="s">
        <v>51</v>
      </c>
      <c r="E616" s="394" t="s">
        <v>1765</v>
      </c>
      <c r="F616" s="394" t="s">
        <v>1733</v>
      </c>
      <c r="G616" s="397">
        <v>102</v>
      </c>
      <c r="H616" s="394" t="s">
        <v>47</v>
      </c>
      <c r="I616" s="394" t="s">
        <v>1418</v>
      </c>
      <c r="J616" s="394" t="s">
        <v>1732</v>
      </c>
      <c r="K616" s="393" t="s">
        <v>2147</v>
      </c>
      <c r="L616" s="393" t="s">
        <v>2130</v>
      </c>
      <c r="M616" s="396"/>
      <c r="N616" s="392">
        <v>45110</v>
      </c>
      <c r="O616" s="408">
        <v>3</v>
      </c>
      <c r="P616" s="14">
        <v>126160</v>
      </c>
      <c r="Q616" s="14">
        <v>126160</v>
      </c>
      <c r="R616" s="576">
        <v>128</v>
      </c>
      <c r="S616" s="391">
        <v>103</v>
      </c>
      <c r="T616" s="382">
        <v>12</v>
      </c>
      <c r="U616" s="382">
        <v>96</v>
      </c>
      <c r="V616" s="423">
        <v>0</v>
      </c>
      <c r="W616" s="1882">
        <v>24</v>
      </c>
      <c r="X616" s="382">
        <f t="shared" si="1310"/>
        <v>72</v>
      </c>
      <c r="Y616" s="423">
        <v>0</v>
      </c>
      <c r="Z616" s="1882">
        <v>24</v>
      </c>
      <c r="AA616" s="382">
        <f t="shared" si="1294"/>
        <v>48</v>
      </c>
      <c r="AB616" s="423">
        <v>0</v>
      </c>
      <c r="AC616" s="1882">
        <v>24</v>
      </c>
      <c r="AD616" s="569">
        <v>1.875</v>
      </c>
      <c r="AE616" s="569">
        <v>1.875</v>
      </c>
      <c r="AF616" s="382">
        <f t="shared" si="1344"/>
        <v>12</v>
      </c>
      <c r="AG616" s="382">
        <f t="shared" si="1345"/>
        <v>0</v>
      </c>
      <c r="AH616" s="382">
        <f t="shared" si="1346"/>
        <v>0</v>
      </c>
      <c r="AI616" s="382">
        <f t="shared" si="1347"/>
        <v>0</v>
      </c>
      <c r="AJ616" s="382">
        <f t="shared" si="1348"/>
        <v>0</v>
      </c>
      <c r="AK616" s="382">
        <f t="shared" si="1349"/>
        <v>0</v>
      </c>
      <c r="AL616" s="382">
        <f t="shared" si="1350"/>
        <v>0</v>
      </c>
      <c r="AM616" s="382">
        <f t="shared" si="1351"/>
        <v>0</v>
      </c>
      <c r="AN616" s="453">
        <f t="shared" si="1352"/>
        <v>0</v>
      </c>
      <c r="AO616" s="457">
        <f t="shared" si="1353"/>
        <v>0</v>
      </c>
      <c r="AP616" s="455">
        <f t="shared" si="1354"/>
        <v>0</v>
      </c>
      <c r="AQ616" s="383">
        <f t="shared" si="1355"/>
        <v>0</v>
      </c>
      <c r="AR616" s="383">
        <f t="shared" si="1356"/>
        <v>0</v>
      </c>
      <c r="AS616" s="383">
        <f t="shared" si="1357"/>
        <v>0</v>
      </c>
      <c r="AT616" s="383">
        <f t="shared" si="1358"/>
        <v>0</v>
      </c>
      <c r="AU616" s="383">
        <f t="shared" si="1359"/>
        <v>0</v>
      </c>
      <c r="AV616" s="383">
        <f t="shared" si="1360"/>
        <v>0</v>
      </c>
      <c r="AW616" s="383">
        <f t="shared" si="1361"/>
        <v>0</v>
      </c>
      <c r="AX616" s="383">
        <f t="shared" si="1295"/>
        <v>96</v>
      </c>
      <c r="AY616" s="383">
        <v>0</v>
      </c>
      <c r="AZ616" s="383">
        <f t="shared" si="1309"/>
        <v>0</v>
      </c>
      <c r="BA616" s="382">
        <f t="shared" si="1296"/>
        <v>24</v>
      </c>
      <c r="BB616" s="423">
        <v>0</v>
      </c>
      <c r="BC616" s="506">
        <f t="shared" si="1289"/>
        <v>24</v>
      </c>
      <c r="BD616" s="382">
        <f t="shared" si="1290"/>
        <v>24</v>
      </c>
      <c r="BE616" s="453">
        <f t="shared" si="1291"/>
        <v>24</v>
      </c>
      <c r="BF616" s="382">
        <f t="shared" si="1297"/>
        <v>0</v>
      </c>
      <c r="BG616" s="1882">
        <v>12</v>
      </c>
      <c r="BH616" s="1882">
        <v>0</v>
      </c>
      <c r="BI616" s="1882">
        <v>12</v>
      </c>
      <c r="BJ616" s="1882">
        <v>0</v>
      </c>
      <c r="BK616" s="1882">
        <v>0</v>
      </c>
      <c r="BL616" s="1882">
        <v>0</v>
      </c>
      <c r="BM616" s="1882">
        <v>0</v>
      </c>
      <c r="BN616" s="1882">
        <v>0</v>
      </c>
      <c r="BO616" s="1882">
        <v>0</v>
      </c>
      <c r="BP616" s="1882">
        <v>0</v>
      </c>
      <c r="BQ616" s="1882">
        <v>0</v>
      </c>
      <c r="BR616" s="1882">
        <v>0</v>
      </c>
      <c r="BS616" s="1882">
        <v>0</v>
      </c>
      <c r="BT616" s="13"/>
      <c r="BU616" s="384">
        <f t="shared" si="1298"/>
        <v>4</v>
      </c>
      <c r="BV616" s="385">
        <f t="shared" si="1299"/>
        <v>3.6</v>
      </c>
      <c r="BW616" s="386">
        <f t="shared" si="1300"/>
        <v>4</v>
      </c>
      <c r="BX616" s="3"/>
      <c r="BY616" s="387">
        <f t="shared" si="1292"/>
        <v>96</v>
      </c>
      <c r="BZ616" s="382">
        <f t="shared" si="1301"/>
        <v>72</v>
      </c>
      <c r="CA616" s="382">
        <f t="shared" si="1302"/>
        <v>48</v>
      </c>
      <c r="CB616" s="382">
        <f t="shared" si="1303"/>
        <v>24</v>
      </c>
      <c r="CC616" s="382">
        <f t="shared" si="1362"/>
        <v>12</v>
      </c>
      <c r="CD616" s="382">
        <f t="shared" si="1363"/>
        <v>12</v>
      </c>
      <c r="CE616" s="382">
        <f t="shared" si="1364"/>
        <v>0</v>
      </c>
      <c r="CF616" s="382">
        <f t="shared" si="1365"/>
        <v>0</v>
      </c>
      <c r="CG616" s="382">
        <f t="shared" si="1366"/>
        <v>0</v>
      </c>
      <c r="CH616" s="382">
        <f t="shared" si="1367"/>
        <v>0</v>
      </c>
      <c r="CI616" s="382">
        <f t="shared" si="1368"/>
        <v>0</v>
      </c>
      <c r="CJ616" s="382">
        <f t="shared" si="1369"/>
        <v>0</v>
      </c>
      <c r="CK616" s="388">
        <f t="shared" si="1370"/>
        <v>0</v>
      </c>
      <c r="CL616" s="3"/>
      <c r="CM616" s="384">
        <f t="shared" si="1293"/>
        <v>0</v>
      </c>
      <c r="CN616" s="385">
        <f t="shared" si="1304"/>
        <v>0</v>
      </c>
      <c r="CO616" s="385">
        <f t="shared" si="1339"/>
        <v>0</v>
      </c>
      <c r="CP616" s="385">
        <f t="shared" si="1371"/>
        <v>0</v>
      </c>
      <c r="CQ616" s="385">
        <f t="shared" si="1372"/>
        <v>0</v>
      </c>
      <c r="CR616" s="385">
        <f t="shared" si="1373"/>
        <v>0</v>
      </c>
      <c r="CS616" s="385">
        <f t="shared" si="1374"/>
        <v>0</v>
      </c>
      <c r="CT616" s="385">
        <f t="shared" si="1375"/>
        <v>0</v>
      </c>
      <c r="CU616" s="385">
        <f t="shared" si="1376"/>
        <v>0</v>
      </c>
      <c r="CV616" s="385">
        <f t="shared" si="1377"/>
        <v>0</v>
      </c>
      <c r="CW616" s="385">
        <f t="shared" si="1378"/>
        <v>0</v>
      </c>
      <c r="CX616" s="386">
        <f t="shared" si="1379"/>
        <v>0</v>
      </c>
      <c r="CY616" s="3"/>
      <c r="CZ616" s="586"/>
      <c r="DA616" s="582"/>
      <c r="DB616" s="391">
        <v>25</v>
      </c>
      <c r="DC616" s="576">
        <v>128</v>
      </c>
      <c r="DD616" s="389">
        <v>1</v>
      </c>
      <c r="DE616" s="390">
        <v>2</v>
      </c>
      <c r="DF616" s="390">
        <v>76</v>
      </c>
      <c r="DG616" s="390">
        <v>12</v>
      </c>
      <c r="DH616" s="390">
        <f t="shared" si="1305"/>
        <v>12</v>
      </c>
      <c r="DI616" s="390"/>
      <c r="DJ616" s="390"/>
      <c r="DK616" s="390"/>
      <c r="DL616" s="390"/>
      <c r="DM616" s="390"/>
      <c r="DN616" s="390"/>
      <c r="DO616" s="390"/>
      <c r="DP616" s="391">
        <f t="shared" si="1306"/>
        <v>103</v>
      </c>
      <c r="DQ616" s="376"/>
      <c r="DR616" s="376"/>
      <c r="DS616" s="385">
        <v>2</v>
      </c>
      <c r="DT616" s="385">
        <v>2</v>
      </c>
      <c r="DU616" s="385">
        <v>1635</v>
      </c>
      <c r="DV616" s="385" t="s">
        <v>2620</v>
      </c>
      <c r="DW616" s="385">
        <v>72</v>
      </c>
      <c r="DX616" s="385" t="s">
        <v>2722</v>
      </c>
      <c r="DY616" s="385">
        <v>0</v>
      </c>
      <c r="DZ616" s="14">
        <v>126160</v>
      </c>
      <c r="EA616" s="426"/>
      <c r="EB616" s="398">
        <v>18</v>
      </c>
      <c r="EC616" s="398" t="s">
        <v>1734</v>
      </c>
      <c r="ED616" s="398" t="s">
        <v>1735</v>
      </c>
      <c r="EF616" s="601">
        <f t="shared" si="1307"/>
        <v>120</v>
      </c>
      <c r="EG616" s="597">
        <f t="shared" si="1308"/>
        <v>24</v>
      </c>
      <c r="EI616" s="605">
        <f t="shared" si="1206"/>
        <v>108</v>
      </c>
    </row>
    <row r="617" spans="1:139" s="372" customFormat="1" ht="16.149999999999999" hidden="1" customHeight="1">
      <c r="A617" s="573" t="s">
        <v>1449</v>
      </c>
      <c r="B617" s="407" t="s">
        <v>1902</v>
      </c>
      <c r="C617" s="407" t="s">
        <v>1902</v>
      </c>
      <c r="D617" s="393" t="s">
        <v>51</v>
      </c>
      <c r="E617" s="393" t="s">
        <v>58</v>
      </c>
      <c r="F617" s="393" t="s">
        <v>1904</v>
      </c>
      <c r="G617" s="393">
        <v>96</v>
      </c>
      <c r="H617" s="393" t="s">
        <v>47</v>
      </c>
      <c r="I617" s="393" t="s">
        <v>1418</v>
      </c>
      <c r="J617" s="393" t="s">
        <v>131</v>
      </c>
      <c r="K617" s="393" t="s">
        <v>2146</v>
      </c>
      <c r="L617" s="393" t="s">
        <v>2130</v>
      </c>
      <c r="M617" s="396"/>
      <c r="N617" s="392">
        <v>45370</v>
      </c>
      <c r="O617" s="408">
        <v>3</v>
      </c>
      <c r="P617" s="14">
        <v>141976</v>
      </c>
      <c r="Q617" s="14">
        <v>141976</v>
      </c>
      <c r="R617" s="576">
        <v>0</v>
      </c>
      <c r="S617" s="391">
        <v>0</v>
      </c>
      <c r="T617" s="382">
        <v>0</v>
      </c>
      <c r="U617" s="382">
        <v>20</v>
      </c>
      <c r="V617" s="423">
        <v>0</v>
      </c>
      <c r="W617" s="1882">
        <v>2</v>
      </c>
      <c r="X617" s="382">
        <f t="shared" si="1310"/>
        <v>18</v>
      </c>
      <c r="Y617" s="423">
        <v>0</v>
      </c>
      <c r="Z617" s="1882">
        <v>8</v>
      </c>
      <c r="AA617" s="382">
        <f t="shared" si="1294"/>
        <v>10</v>
      </c>
      <c r="AB617" s="423">
        <v>0</v>
      </c>
      <c r="AC617" s="1882">
        <v>5</v>
      </c>
      <c r="AD617" s="569">
        <v>1.875</v>
      </c>
      <c r="AE617" s="569">
        <v>1.875</v>
      </c>
      <c r="AF617" s="382">
        <f t="shared" si="1344"/>
        <v>2</v>
      </c>
      <c r="AG617" s="382">
        <f t="shared" si="1345"/>
        <v>0.875</v>
      </c>
      <c r="AH617" s="382">
        <f t="shared" si="1346"/>
        <v>1.875</v>
      </c>
      <c r="AI617" s="382">
        <f t="shared" si="1347"/>
        <v>1.875</v>
      </c>
      <c r="AJ617" s="382">
        <f t="shared" si="1348"/>
        <v>2.75</v>
      </c>
      <c r="AK617" s="382">
        <f t="shared" si="1349"/>
        <v>2.875</v>
      </c>
      <c r="AL617" s="382">
        <f t="shared" si="1350"/>
        <v>8</v>
      </c>
      <c r="AM617" s="382">
        <f t="shared" si="1351"/>
        <v>15</v>
      </c>
      <c r="AN617" s="453">
        <f t="shared" si="1352"/>
        <v>15.875</v>
      </c>
      <c r="AO617" s="457">
        <f t="shared" si="1353"/>
        <v>0</v>
      </c>
      <c r="AP617" s="455">
        <f t="shared" si="1354"/>
        <v>1</v>
      </c>
      <c r="AQ617" s="383">
        <f t="shared" si="1355"/>
        <v>1</v>
      </c>
      <c r="AR617" s="383">
        <f t="shared" si="1356"/>
        <v>1</v>
      </c>
      <c r="AS617" s="383">
        <f t="shared" si="1357"/>
        <v>2</v>
      </c>
      <c r="AT617" s="383">
        <f t="shared" si="1358"/>
        <v>1</v>
      </c>
      <c r="AU617" s="383">
        <f t="shared" si="1359"/>
        <v>7</v>
      </c>
      <c r="AV617" s="383">
        <f t="shared" si="1360"/>
        <v>8</v>
      </c>
      <c r="AW617" s="383">
        <f t="shared" si="1361"/>
        <v>9</v>
      </c>
      <c r="AX617" s="383">
        <f t="shared" si="1295"/>
        <v>20</v>
      </c>
      <c r="AY617" s="383">
        <v>0</v>
      </c>
      <c r="AZ617" s="383">
        <f t="shared" si="1309"/>
        <v>0</v>
      </c>
      <c r="BA617" s="382">
        <f t="shared" si="1296"/>
        <v>5</v>
      </c>
      <c r="BB617" s="423">
        <v>0</v>
      </c>
      <c r="BC617" s="506">
        <f t="shared" si="1289"/>
        <v>2</v>
      </c>
      <c r="BD617" s="382">
        <f t="shared" si="1290"/>
        <v>8</v>
      </c>
      <c r="BE617" s="453">
        <f t="shared" si="1291"/>
        <v>5</v>
      </c>
      <c r="BF617" s="382">
        <f t="shared" si="1297"/>
        <v>0</v>
      </c>
      <c r="BG617" s="1882">
        <v>1</v>
      </c>
      <c r="BH617" s="1882">
        <v>2</v>
      </c>
      <c r="BI617" s="1882">
        <v>2</v>
      </c>
      <c r="BJ617" s="1882">
        <v>0</v>
      </c>
      <c r="BK617" s="1882">
        <v>1</v>
      </c>
      <c r="BL617" s="1882">
        <v>1</v>
      </c>
      <c r="BM617" s="1882">
        <v>1</v>
      </c>
      <c r="BN617" s="1882">
        <v>2</v>
      </c>
      <c r="BO617" s="1882">
        <v>1</v>
      </c>
      <c r="BP617" s="1882">
        <v>8</v>
      </c>
      <c r="BQ617" s="1882">
        <v>8</v>
      </c>
      <c r="BR617" s="1882">
        <v>9</v>
      </c>
      <c r="BS617" s="1882">
        <v>10</v>
      </c>
      <c r="BT617" s="13"/>
      <c r="BU617" s="384">
        <f t="shared" si="1298"/>
        <v>4</v>
      </c>
      <c r="BV617" s="385">
        <f t="shared" si="1299"/>
        <v>3.8571428571428572</v>
      </c>
      <c r="BW617" s="386">
        <f t="shared" si="1300"/>
        <v>3.75</v>
      </c>
      <c r="BX617" s="3"/>
      <c r="BY617" s="387">
        <f t="shared" si="1292"/>
        <v>20</v>
      </c>
      <c r="BZ617" s="382">
        <f t="shared" si="1301"/>
        <v>18</v>
      </c>
      <c r="CA617" s="382">
        <f t="shared" si="1302"/>
        <v>10</v>
      </c>
      <c r="CB617" s="382">
        <f t="shared" si="1303"/>
        <v>5</v>
      </c>
      <c r="CC617" s="382">
        <f t="shared" si="1362"/>
        <v>4</v>
      </c>
      <c r="CD617" s="382">
        <f t="shared" si="1363"/>
        <v>2</v>
      </c>
      <c r="CE617" s="382">
        <f t="shared" si="1364"/>
        <v>1</v>
      </c>
      <c r="CF617" s="382">
        <f t="shared" si="1365"/>
        <v>2</v>
      </c>
      <c r="CG617" s="382">
        <f t="shared" si="1366"/>
        <v>2</v>
      </c>
      <c r="CH617" s="382">
        <f t="shared" si="1367"/>
        <v>3</v>
      </c>
      <c r="CI617" s="382">
        <f t="shared" si="1368"/>
        <v>3</v>
      </c>
      <c r="CJ617" s="382">
        <f t="shared" si="1369"/>
        <v>8</v>
      </c>
      <c r="CK617" s="388">
        <f t="shared" si="1370"/>
        <v>15</v>
      </c>
      <c r="CL617" s="3"/>
      <c r="CM617" s="384">
        <f t="shared" si="1293"/>
        <v>0</v>
      </c>
      <c r="CN617" s="385">
        <f t="shared" si="1304"/>
        <v>0</v>
      </c>
      <c r="CO617" s="385">
        <f t="shared" si="1339"/>
        <v>0</v>
      </c>
      <c r="CP617" s="385">
        <f t="shared" si="1371"/>
        <v>0</v>
      </c>
      <c r="CQ617" s="385">
        <f t="shared" si="1372"/>
        <v>0</v>
      </c>
      <c r="CR617" s="385">
        <f t="shared" si="1373"/>
        <v>1</v>
      </c>
      <c r="CS617" s="385">
        <f t="shared" si="1374"/>
        <v>1</v>
      </c>
      <c r="CT617" s="385">
        <f t="shared" si="1375"/>
        <v>1</v>
      </c>
      <c r="CU617" s="385">
        <f t="shared" si="1376"/>
        <v>2</v>
      </c>
      <c r="CV617" s="385">
        <f t="shared" si="1377"/>
        <v>1</v>
      </c>
      <c r="CW617" s="385">
        <f t="shared" si="1378"/>
        <v>7</v>
      </c>
      <c r="CX617" s="386">
        <f t="shared" si="1379"/>
        <v>8</v>
      </c>
      <c r="CY617" s="3"/>
      <c r="CZ617" s="586"/>
      <c r="DA617" s="582"/>
      <c r="DB617" s="391">
        <v>0</v>
      </c>
      <c r="DC617" s="576">
        <v>0</v>
      </c>
      <c r="DD617" s="389">
        <v>0</v>
      </c>
      <c r="DE617" s="390">
        <v>0</v>
      </c>
      <c r="DF617" s="390">
        <v>0</v>
      </c>
      <c r="DG617" s="390">
        <v>0</v>
      </c>
      <c r="DH617" s="390">
        <f t="shared" si="1305"/>
        <v>0</v>
      </c>
      <c r="DI617" s="390"/>
      <c r="DJ617" s="390"/>
      <c r="DK617" s="390"/>
      <c r="DL617" s="390"/>
      <c r="DM617" s="390"/>
      <c r="DN617" s="390"/>
      <c r="DO617" s="390"/>
      <c r="DP617" s="391">
        <f t="shared" si="1306"/>
        <v>0</v>
      </c>
      <c r="DQ617" s="376"/>
      <c r="DR617" s="376"/>
      <c r="DS617" s="385">
        <v>2</v>
      </c>
      <c r="DT617" s="385">
        <v>3</v>
      </c>
      <c r="DU617" s="385">
        <v>1781</v>
      </c>
      <c r="DV617" s="385" t="s">
        <v>2620</v>
      </c>
      <c r="DW617" s="385">
        <v>72</v>
      </c>
      <c r="DX617" s="385" t="s">
        <v>2722</v>
      </c>
      <c r="DY617" s="385">
        <v>0</v>
      </c>
      <c r="DZ617" s="14">
        <v>141976</v>
      </c>
      <c r="EA617" s="426"/>
      <c r="EB617" s="398">
        <v>19</v>
      </c>
      <c r="EC617" s="398" t="s">
        <v>1369</v>
      </c>
      <c r="ED617" s="398" t="s">
        <v>1370</v>
      </c>
      <c r="EF617" s="601">
        <f t="shared" si="1307"/>
        <v>300</v>
      </c>
      <c r="EG617" s="597">
        <f t="shared" si="1308"/>
        <v>2</v>
      </c>
      <c r="EI617" s="605">
        <f t="shared" si="1206"/>
        <v>20</v>
      </c>
    </row>
    <row r="618" spans="1:139" s="372" customFormat="1" ht="16.149999999999999" hidden="1" customHeight="1">
      <c r="A618" s="573" t="s">
        <v>2184</v>
      </c>
      <c r="B618" s="407" t="s">
        <v>2179</v>
      </c>
      <c r="C618" s="530" t="s">
        <v>2179</v>
      </c>
      <c r="D618" s="393" t="s">
        <v>51</v>
      </c>
      <c r="E618" s="393" t="s">
        <v>58</v>
      </c>
      <c r="F618" s="393" t="s">
        <v>2182</v>
      </c>
      <c r="G618" s="395">
        <v>96</v>
      </c>
      <c r="H618" s="393" t="s">
        <v>47</v>
      </c>
      <c r="I618" s="393" t="s">
        <v>1418</v>
      </c>
      <c r="J618" s="393" t="s">
        <v>339</v>
      </c>
      <c r="K618" s="393"/>
      <c r="L618" s="393">
        <v>0</v>
      </c>
      <c r="M618" s="396"/>
      <c r="N618" s="392"/>
      <c r="O618" s="408">
        <v>3</v>
      </c>
      <c r="P618" s="14">
        <v>134600</v>
      </c>
      <c r="Q618" s="14">
        <v>134600</v>
      </c>
      <c r="R618" s="576">
        <v>4</v>
      </c>
      <c r="S618" s="391">
        <v>-4</v>
      </c>
      <c r="T618" s="382">
        <v>0</v>
      </c>
      <c r="U618" s="382">
        <v>10</v>
      </c>
      <c r="V618" s="423">
        <v>0</v>
      </c>
      <c r="W618" s="1882">
        <v>1</v>
      </c>
      <c r="X618" s="382">
        <f t="shared" si="1310"/>
        <v>9</v>
      </c>
      <c r="Y618" s="423">
        <v>0</v>
      </c>
      <c r="Z618" s="1882">
        <v>2</v>
      </c>
      <c r="AA618" s="382">
        <f t="shared" si="1294"/>
        <v>7</v>
      </c>
      <c r="AB618" s="423">
        <v>0</v>
      </c>
      <c r="AC618" s="1882">
        <v>1</v>
      </c>
      <c r="AD618" s="569">
        <v>1.875</v>
      </c>
      <c r="AE618" s="569">
        <v>1.875</v>
      </c>
      <c r="AF618" s="382">
        <f t="shared" si="1344"/>
        <v>1</v>
      </c>
      <c r="AG618" s="382">
        <f t="shared" si="1345"/>
        <v>0</v>
      </c>
      <c r="AH618" s="382">
        <f t="shared" si="1346"/>
        <v>0</v>
      </c>
      <c r="AI618" s="382">
        <f t="shared" si="1347"/>
        <v>0</v>
      </c>
      <c r="AJ618" s="382">
        <f t="shared" si="1348"/>
        <v>0.875</v>
      </c>
      <c r="AK618" s="382">
        <f t="shared" si="1349"/>
        <v>1</v>
      </c>
      <c r="AL618" s="382">
        <f t="shared" si="1350"/>
        <v>1.75</v>
      </c>
      <c r="AM618" s="382">
        <f t="shared" si="1351"/>
        <v>3.75</v>
      </c>
      <c r="AN618" s="453">
        <f t="shared" si="1352"/>
        <v>3.75</v>
      </c>
      <c r="AO618" s="457">
        <f t="shared" si="1353"/>
        <v>0</v>
      </c>
      <c r="AP618" s="455">
        <f t="shared" si="1354"/>
        <v>0</v>
      </c>
      <c r="AQ618" s="383">
        <f t="shared" si="1355"/>
        <v>0</v>
      </c>
      <c r="AR618" s="383">
        <f t="shared" si="1356"/>
        <v>0</v>
      </c>
      <c r="AS618" s="383">
        <f t="shared" si="1357"/>
        <v>1</v>
      </c>
      <c r="AT618" s="383">
        <f t="shared" si="1358"/>
        <v>0</v>
      </c>
      <c r="AU618" s="383">
        <f t="shared" si="1359"/>
        <v>2</v>
      </c>
      <c r="AV618" s="383">
        <f t="shared" si="1360"/>
        <v>2</v>
      </c>
      <c r="AW618" s="383">
        <f t="shared" si="1361"/>
        <v>2</v>
      </c>
      <c r="AX618" s="383">
        <f t="shared" si="1295"/>
        <v>10</v>
      </c>
      <c r="AY618" s="383">
        <v>0</v>
      </c>
      <c r="AZ618" s="383">
        <f t="shared" si="1309"/>
        <v>0</v>
      </c>
      <c r="BA618" s="382">
        <f t="shared" si="1296"/>
        <v>6</v>
      </c>
      <c r="BB618" s="423">
        <v>0</v>
      </c>
      <c r="BC618" s="506">
        <f t="shared" si="1289"/>
        <v>1</v>
      </c>
      <c r="BD618" s="382">
        <f t="shared" si="1290"/>
        <v>2</v>
      </c>
      <c r="BE618" s="453">
        <f t="shared" si="1291"/>
        <v>1</v>
      </c>
      <c r="BF618" s="382">
        <f t="shared" si="1297"/>
        <v>0</v>
      </c>
      <c r="BG618" s="1882">
        <v>4</v>
      </c>
      <c r="BH618" s="1882">
        <v>1</v>
      </c>
      <c r="BI618" s="1882">
        <v>1</v>
      </c>
      <c r="BJ618" s="1882">
        <v>0</v>
      </c>
      <c r="BK618" s="1882">
        <v>0</v>
      </c>
      <c r="BL618" s="1882">
        <v>0</v>
      </c>
      <c r="BM618" s="1882">
        <v>0</v>
      </c>
      <c r="BN618" s="1882">
        <v>1</v>
      </c>
      <c r="BO618" s="1882">
        <v>0</v>
      </c>
      <c r="BP618" s="1882">
        <v>2</v>
      </c>
      <c r="BQ618" s="1882">
        <v>2</v>
      </c>
      <c r="BR618" s="1882">
        <v>2</v>
      </c>
      <c r="BS618" s="1882">
        <v>2</v>
      </c>
      <c r="BT618" s="13"/>
      <c r="BU618" s="384">
        <f t="shared" si="1298"/>
        <v>7.5</v>
      </c>
      <c r="BV618" s="385">
        <f t="shared" si="1299"/>
        <v>3.8571428571428572</v>
      </c>
      <c r="BW618" s="386">
        <f t="shared" si="1300"/>
        <v>3.5</v>
      </c>
      <c r="BX618" s="3"/>
      <c r="BY618" s="387">
        <f t="shared" si="1292"/>
        <v>10</v>
      </c>
      <c r="BZ618" s="382">
        <f t="shared" si="1301"/>
        <v>9</v>
      </c>
      <c r="CA618" s="382">
        <f t="shared" si="1302"/>
        <v>7</v>
      </c>
      <c r="CB618" s="382">
        <f t="shared" si="1303"/>
        <v>6</v>
      </c>
      <c r="CC618" s="382">
        <f t="shared" si="1362"/>
        <v>2</v>
      </c>
      <c r="CD618" s="382">
        <f t="shared" si="1363"/>
        <v>1</v>
      </c>
      <c r="CE618" s="382">
        <f t="shared" si="1364"/>
        <v>0</v>
      </c>
      <c r="CF618" s="382">
        <f t="shared" si="1365"/>
        <v>0</v>
      </c>
      <c r="CG618" s="382">
        <f t="shared" si="1366"/>
        <v>0</v>
      </c>
      <c r="CH618" s="382">
        <f t="shared" si="1367"/>
        <v>1</v>
      </c>
      <c r="CI618" s="382">
        <f t="shared" si="1368"/>
        <v>1</v>
      </c>
      <c r="CJ618" s="382">
        <f t="shared" si="1369"/>
        <v>2</v>
      </c>
      <c r="CK618" s="388">
        <f t="shared" si="1370"/>
        <v>4</v>
      </c>
      <c r="CL618" s="3"/>
      <c r="CM618" s="384">
        <f t="shared" si="1293"/>
        <v>0</v>
      </c>
      <c r="CN618" s="385">
        <f t="shared" si="1304"/>
        <v>0</v>
      </c>
      <c r="CO618" s="385">
        <f t="shared" si="1339"/>
        <v>0</v>
      </c>
      <c r="CP618" s="385">
        <f t="shared" si="1371"/>
        <v>0</v>
      </c>
      <c r="CQ618" s="385">
        <f t="shared" si="1372"/>
        <v>0</v>
      </c>
      <c r="CR618" s="385">
        <f t="shared" si="1373"/>
        <v>0</v>
      </c>
      <c r="CS618" s="385">
        <f t="shared" si="1374"/>
        <v>0</v>
      </c>
      <c r="CT618" s="385">
        <f t="shared" si="1375"/>
        <v>0</v>
      </c>
      <c r="CU618" s="385">
        <f t="shared" si="1376"/>
        <v>1</v>
      </c>
      <c r="CV618" s="385">
        <f t="shared" si="1377"/>
        <v>0</v>
      </c>
      <c r="CW618" s="385">
        <f t="shared" si="1378"/>
        <v>2</v>
      </c>
      <c r="CX618" s="386">
        <f t="shared" si="1379"/>
        <v>2</v>
      </c>
      <c r="CY618" s="3"/>
      <c r="CZ618" s="586"/>
      <c r="DA618" s="582"/>
      <c r="DB618" s="391"/>
      <c r="DC618" s="576">
        <v>4</v>
      </c>
      <c r="DD618" s="389">
        <v>0</v>
      </c>
      <c r="DE618" s="390">
        <v>0</v>
      </c>
      <c r="DF618" s="390">
        <v>-4</v>
      </c>
      <c r="DG618" s="390">
        <v>0</v>
      </c>
      <c r="DH618" s="390">
        <f t="shared" si="1305"/>
        <v>0</v>
      </c>
      <c r="DI618" s="390"/>
      <c r="DJ618" s="390"/>
      <c r="DK618" s="390"/>
      <c r="DL618" s="390"/>
      <c r="DM618" s="390"/>
      <c r="DN618" s="390"/>
      <c r="DO618" s="390"/>
      <c r="DP618" s="391">
        <f t="shared" si="1306"/>
        <v>-4</v>
      </c>
      <c r="DQ618" s="376"/>
      <c r="DR618" s="376"/>
      <c r="DS618" s="385">
        <v>2</v>
      </c>
      <c r="DT618" s="385">
        <v>3</v>
      </c>
      <c r="DU618" s="385">
        <v>1781</v>
      </c>
      <c r="DV618" s="385" t="s">
        <v>2620</v>
      </c>
      <c r="DW618" s="385">
        <v>72</v>
      </c>
      <c r="DX618" s="385" t="s">
        <v>2722</v>
      </c>
      <c r="DY618" s="385">
        <v>0</v>
      </c>
      <c r="DZ618" s="14">
        <v>134600</v>
      </c>
      <c r="EA618" s="426"/>
      <c r="EB618" s="398">
        <v>19</v>
      </c>
      <c r="EC618" s="398" t="s">
        <v>1567</v>
      </c>
      <c r="ED618" s="398" t="s">
        <v>1370</v>
      </c>
      <c r="EF618" s="601">
        <f t="shared" si="1307"/>
        <v>300</v>
      </c>
      <c r="EG618" s="597">
        <f t="shared" si="1308"/>
        <v>1</v>
      </c>
      <c r="EI618" s="605">
        <f t="shared" ref="EI618:EI642" si="1380">T618+U618+V618+Y618+AB618+BB618</f>
        <v>10</v>
      </c>
    </row>
    <row r="619" spans="1:139" s="372" customFormat="1" ht="16.149999999999999" hidden="1" customHeight="1">
      <c r="A619" s="573" t="s">
        <v>1246</v>
      </c>
      <c r="B619" s="407" t="s">
        <v>1836</v>
      </c>
      <c r="C619" s="407" t="s">
        <v>1836</v>
      </c>
      <c r="D619" s="393" t="s">
        <v>51</v>
      </c>
      <c r="E619" s="393" t="s">
        <v>479</v>
      </c>
      <c r="F619" s="393" t="s">
        <v>1858</v>
      </c>
      <c r="G619" s="395">
        <v>94</v>
      </c>
      <c r="H619" s="393" t="s">
        <v>55</v>
      </c>
      <c r="I619" s="393" t="s">
        <v>1418</v>
      </c>
      <c r="J619" s="393" t="s">
        <v>131</v>
      </c>
      <c r="K619" s="393">
        <v>0</v>
      </c>
      <c r="L619" s="393" t="s">
        <v>2130</v>
      </c>
      <c r="M619" s="396"/>
      <c r="N619" s="392">
        <v>45299</v>
      </c>
      <c r="O619" s="408">
        <v>3</v>
      </c>
      <c r="P619" s="14">
        <v>125398</v>
      </c>
      <c r="Q619" s="14">
        <v>125398</v>
      </c>
      <c r="R619" s="576">
        <v>0</v>
      </c>
      <c r="S619" s="391">
        <v>0</v>
      </c>
      <c r="T619" s="382">
        <v>0</v>
      </c>
      <c r="U619" s="382">
        <v>16</v>
      </c>
      <c r="V619" s="423">
        <v>0</v>
      </c>
      <c r="W619" s="1882">
        <v>2</v>
      </c>
      <c r="X619" s="382">
        <f t="shared" si="1310"/>
        <v>14</v>
      </c>
      <c r="Y619" s="423">
        <v>2</v>
      </c>
      <c r="Z619" s="1882">
        <v>6</v>
      </c>
      <c r="AA619" s="382">
        <f t="shared" si="1294"/>
        <v>10</v>
      </c>
      <c r="AB619" s="423">
        <v>0</v>
      </c>
      <c r="AC619" s="1882">
        <v>2</v>
      </c>
      <c r="AD619" s="569">
        <v>1.875</v>
      </c>
      <c r="AE619" s="569">
        <v>1.875</v>
      </c>
      <c r="AF619" s="382">
        <f t="shared" si="1344"/>
        <v>2</v>
      </c>
      <c r="AG619" s="382">
        <f t="shared" si="1345"/>
        <v>0.875</v>
      </c>
      <c r="AH619" s="382">
        <f t="shared" si="1346"/>
        <v>1.875</v>
      </c>
      <c r="AI619" s="382">
        <f t="shared" si="1347"/>
        <v>1.875</v>
      </c>
      <c r="AJ619" s="382">
        <f t="shared" si="1348"/>
        <v>2.75</v>
      </c>
      <c r="AK619" s="382">
        <f t="shared" si="1349"/>
        <v>2.875</v>
      </c>
      <c r="AL619" s="382">
        <f t="shared" si="1350"/>
        <v>6.25</v>
      </c>
      <c r="AM619" s="382">
        <f t="shared" si="1351"/>
        <v>11.25</v>
      </c>
      <c r="AN619" s="453">
        <f t="shared" si="1352"/>
        <v>11.25</v>
      </c>
      <c r="AO619" s="457">
        <f t="shared" si="1353"/>
        <v>0</v>
      </c>
      <c r="AP619" s="455">
        <f t="shared" si="1354"/>
        <v>0</v>
      </c>
      <c r="AQ619" s="383">
        <f t="shared" si="1355"/>
        <v>0</v>
      </c>
      <c r="AR619" s="383">
        <f t="shared" si="1356"/>
        <v>1</v>
      </c>
      <c r="AS619" s="383">
        <f t="shared" si="1357"/>
        <v>2</v>
      </c>
      <c r="AT619" s="383">
        <f t="shared" si="1358"/>
        <v>1</v>
      </c>
      <c r="AU619" s="383">
        <f t="shared" si="1359"/>
        <v>5</v>
      </c>
      <c r="AV619" s="383">
        <f t="shared" si="1360"/>
        <v>6</v>
      </c>
      <c r="AW619" s="383">
        <f t="shared" si="1361"/>
        <v>6</v>
      </c>
      <c r="AX619" s="383">
        <f t="shared" si="1295"/>
        <v>18</v>
      </c>
      <c r="AY619" s="383">
        <v>0</v>
      </c>
      <c r="AZ619" s="383">
        <f t="shared" si="1309"/>
        <v>0</v>
      </c>
      <c r="BA619" s="382">
        <f t="shared" si="1296"/>
        <v>8</v>
      </c>
      <c r="BB619" s="423">
        <v>0</v>
      </c>
      <c r="BC619" s="506">
        <f t="shared" si="1289"/>
        <v>2</v>
      </c>
      <c r="BD619" s="382">
        <f t="shared" si="1290"/>
        <v>6</v>
      </c>
      <c r="BE619" s="453">
        <f t="shared" si="1291"/>
        <v>2</v>
      </c>
      <c r="BF619" s="382">
        <f t="shared" si="1297"/>
        <v>0</v>
      </c>
      <c r="BG619" s="1882">
        <v>2</v>
      </c>
      <c r="BH619" s="1882">
        <v>2</v>
      </c>
      <c r="BI619" s="1882">
        <v>2</v>
      </c>
      <c r="BJ619" s="1882">
        <v>0</v>
      </c>
      <c r="BK619" s="1882">
        <v>1</v>
      </c>
      <c r="BL619" s="1882">
        <v>1</v>
      </c>
      <c r="BM619" s="1882">
        <v>1</v>
      </c>
      <c r="BN619" s="1882">
        <v>2</v>
      </c>
      <c r="BO619" s="1882">
        <v>1</v>
      </c>
      <c r="BP619" s="1882">
        <v>6</v>
      </c>
      <c r="BQ619" s="1882">
        <v>6</v>
      </c>
      <c r="BR619" s="1882">
        <v>6</v>
      </c>
      <c r="BS619" s="1882">
        <v>6</v>
      </c>
      <c r="BT619" s="13"/>
      <c r="BU619" s="384">
        <f t="shared" si="1298"/>
        <v>4.8</v>
      </c>
      <c r="BV619" s="385">
        <f t="shared" si="1299"/>
        <v>4.2</v>
      </c>
      <c r="BW619" s="386">
        <f t="shared" si="1300"/>
        <v>5</v>
      </c>
      <c r="BX619" s="3"/>
      <c r="BY619" s="387">
        <f t="shared" si="1292"/>
        <v>16</v>
      </c>
      <c r="BZ619" s="382">
        <f t="shared" si="1301"/>
        <v>14</v>
      </c>
      <c r="CA619" s="382">
        <f t="shared" si="1302"/>
        <v>10</v>
      </c>
      <c r="CB619" s="382">
        <f t="shared" si="1303"/>
        <v>8</v>
      </c>
      <c r="CC619" s="382">
        <f t="shared" si="1362"/>
        <v>6</v>
      </c>
      <c r="CD619" s="382">
        <f t="shared" si="1363"/>
        <v>4</v>
      </c>
      <c r="CE619" s="382">
        <f t="shared" si="1364"/>
        <v>2</v>
      </c>
      <c r="CF619" s="382">
        <f t="shared" si="1365"/>
        <v>2</v>
      </c>
      <c r="CG619" s="382">
        <f t="shared" si="1366"/>
        <v>2</v>
      </c>
      <c r="CH619" s="382">
        <f t="shared" si="1367"/>
        <v>3</v>
      </c>
      <c r="CI619" s="382">
        <f t="shared" si="1368"/>
        <v>3</v>
      </c>
      <c r="CJ619" s="382">
        <f t="shared" si="1369"/>
        <v>6</v>
      </c>
      <c r="CK619" s="388">
        <f t="shared" si="1370"/>
        <v>11</v>
      </c>
      <c r="CL619" s="3"/>
      <c r="CM619" s="384">
        <f t="shared" si="1293"/>
        <v>0</v>
      </c>
      <c r="CN619" s="385">
        <f t="shared" si="1304"/>
        <v>2</v>
      </c>
      <c r="CO619" s="385">
        <f t="shared" si="1339"/>
        <v>0</v>
      </c>
      <c r="CP619" s="385">
        <f t="shared" si="1371"/>
        <v>0</v>
      </c>
      <c r="CQ619" s="385">
        <f t="shared" si="1372"/>
        <v>0</v>
      </c>
      <c r="CR619" s="385">
        <f t="shared" si="1373"/>
        <v>0</v>
      </c>
      <c r="CS619" s="385">
        <f t="shared" si="1374"/>
        <v>0</v>
      </c>
      <c r="CT619" s="385">
        <f t="shared" si="1375"/>
        <v>1</v>
      </c>
      <c r="CU619" s="385">
        <f t="shared" si="1376"/>
        <v>2</v>
      </c>
      <c r="CV619" s="385">
        <f t="shared" si="1377"/>
        <v>1</v>
      </c>
      <c r="CW619" s="385">
        <f t="shared" si="1378"/>
        <v>5</v>
      </c>
      <c r="CX619" s="386">
        <f t="shared" si="1379"/>
        <v>6</v>
      </c>
      <c r="CY619" s="3"/>
      <c r="CZ619" s="586"/>
      <c r="DA619" s="582"/>
      <c r="DB619" s="391">
        <v>0</v>
      </c>
      <c r="DC619" s="576">
        <v>0</v>
      </c>
      <c r="DD619" s="389">
        <v>0</v>
      </c>
      <c r="DE619" s="390">
        <v>0</v>
      </c>
      <c r="DF619" s="390">
        <v>0</v>
      </c>
      <c r="DG619" s="390">
        <v>0</v>
      </c>
      <c r="DH619" s="390">
        <f t="shared" si="1305"/>
        <v>0</v>
      </c>
      <c r="DI619" s="390"/>
      <c r="DJ619" s="390"/>
      <c r="DK619" s="390"/>
      <c r="DL619" s="390"/>
      <c r="DM619" s="390"/>
      <c r="DN619" s="390"/>
      <c r="DO619" s="390"/>
      <c r="DP619" s="391">
        <f t="shared" si="1306"/>
        <v>0</v>
      </c>
      <c r="DQ619" s="376"/>
      <c r="DR619" s="376"/>
      <c r="DS619" s="385">
        <v>2</v>
      </c>
      <c r="DT619" s="385">
        <v>2</v>
      </c>
      <c r="DU619" s="385">
        <v>1731</v>
      </c>
      <c r="DV619" s="385" t="s">
        <v>2620</v>
      </c>
      <c r="DW619" s="385">
        <v>71</v>
      </c>
      <c r="DX619" s="385" t="s">
        <v>2723</v>
      </c>
      <c r="DY619" s="385">
        <v>0</v>
      </c>
      <c r="DZ619" s="14">
        <v>125398</v>
      </c>
      <c r="EA619" s="426"/>
      <c r="EB619" s="398">
        <v>18</v>
      </c>
      <c r="EC619" s="398" t="s">
        <v>1862</v>
      </c>
      <c r="ED619" s="398" t="s">
        <v>1370</v>
      </c>
      <c r="EF619" s="601">
        <f t="shared" si="1307"/>
        <v>240</v>
      </c>
      <c r="EG619" s="597">
        <f t="shared" si="1308"/>
        <v>2</v>
      </c>
      <c r="EI619" s="605">
        <f t="shared" si="1380"/>
        <v>18</v>
      </c>
    </row>
    <row r="620" spans="1:139" s="372" customFormat="1" ht="16.149999999999999" hidden="1" customHeight="1">
      <c r="A620" s="573" t="s">
        <v>1449</v>
      </c>
      <c r="B620" s="407" t="s">
        <v>2266</v>
      </c>
      <c r="C620" s="407" t="s">
        <v>2266</v>
      </c>
      <c r="D620" s="393" t="s">
        <v>51</v>
      </c>
      <c r="E620" s="393" t="s">
        <v>495</v>
      </c>
      <c r="F620" s="393" t="s">
        <v>2268</v>
      </c>
      <c r="G620" s="393">
        <v>101</v>
      </c>
      <c r="H620" s="393" t="s">
        <v>269</v>
      </c>
      <c r="I620" s="393" t="s">
        <v>1418</v>
      </c>
      <c r="J620" s="393" t="s">
        <v>131</v>
      </c>
      <c r="K620" s="393" t="s">
        <v>2146</v>
      </c>
      <c r="L620" s="393"/>
      <c r="M620" s="396">
        <v>45902</v>
      </c>
      <c r="N620" s="392"/>
      <c r="O620" s="408">
        <v>3</v>
      </c>
      <c r="P620" s="14">
        <v>192781</v>
      </c>
      <c r="Q620" s="14">
        <v>192781</v>
      </c>
      <c r="R620" s="576">
        <v>0</v>
      </c>
      <c r="S620" s="391">
        <v>4</v>
      </c>
      <c r="T620" s="382">
        <v>2</v>
      </c>
      <c r="U620" s="382">
        <v>0</v>
      </c>
      <c r="V620" s="423">
        <v>0</v>
      </c>
      <c r="W620" s="1882">
        <v>0</v>
      </c>
      <c r="X620" s="382">
        <f t="shared" si="1310"/>
        <v>0</v>
      </c>
      <c r="Y620" s="423">
        <v>0</v>
      </c>
      <c r="Z620" s="1882">
        <v>0</v>
      </c>
      <c r="AA620" s="382">
        <f t="shared" si="1294"/>
        <v>0</v>
      </c>
      <c r="AB620" s="423">
        <v>2</v>
      </c>
      <c r="AC620" s="1882">
        <v>1</v>
      </c>
      <c r="AD620" s="569">
        <v>1.875</v>
      </c>
      <c r="AE620" s="569">
        <v>1.875</v>
      </c>
      <c r="AF620" s="382">
        <f t="shared" si="1344"/>
        <v>2</v>
      </c>
      <c r="AG620" s="382">
        <f t="shared" si="1345"/>
        <v>0</v>
      </c>
      <c r="AH620" s="382">
        <f t="shared" si="1346"/>
        <v>0</v>
      </c>
      <c r="AI620" s="382">
        <f t="shared" si="1347"/>
        <v>0</v>
      </c>
      <c r="AJ620" s="382">
        <f t="shared" si="1348"/>
        <v>0.875</v>
      </c>
      <c r="AK620" s="382">
        <f t="shared" si="1349"/>
        <v>1</v>
      </c>
      <c r="AL620" s="382">
        <f t="shared" si="1350"/>
        <v>0</v>
      </c>
      <c r="AM620" s="382">
        <f t="shared" si="1351"/>
        <v>0</v>
      </c>
      <c r="AN620" s="453">
        <f t="shared" si="1352"/>
        <v>0</v>
      </c>
      <c r="AO620" s="457">
        <f t="shared" si="1353"/>
        <v>2</v>
      </c>
      <c r="AP620" s="455">
        <f t="shared" si="1354"/>
        <v>0</v>
      </c>
      <c r="AQ620" s="383">
        <f t="shared" si="1355"/>
        <v>0</v>
      </c>
      <c r="AR620" s="383">
        <f t="shared" si="1356"/>
        <v>0</v>
      </c>
      <c r="AS620" s="383">
        <f t="shared" si="1357"/>
        <v>1</v>
      </c>
      <c r="AT620" s="383">
        <f t="shared" si="1358"/>
        <v>0</v>
      </c>
      <c r="AU620" s="383">
        <f t="shared" si="1359"/>
        <v>0</v>
      </c>
      <c r="AV620" s="383">
        <f t="shared" si="1360"/>
        <v>0</v>
      </c>
      <c r="AW620" s="383">
        <f t="shared" si="1361"/>
        <v>0</v>
      </c>
      <c r="AX620" s="383">
        <f t="shared" si="1295"/>
        <v>2</v>
      </c>
      <c r="AY620" s="383">
        <v>2</v>
      </c>
      <c r="AZ620" s="383">
        <f t="shared" si="1309"/>
        <v>0</v>
      </c>
      <c r="BA620" s="382">
        <f t="shared" si="1296"/>
        <v>1</v>
      </c>
      <c r="BB620" s="423">
        <v>0</v>
      </c>
      <c r="BC620" s="506">
        <f t="shared" si="1289"/>
        <v>0</v>
      </c>
      <c r="BD620" s="382">
        <f t="shared" si="1290"/>
        <v>0</v>
      </c>
      <c r="BE620" s="453">
        <f t="shared" si="1291"/>
        <v>1</v>
      </c>
      <c r="BF620" s="382">
        <f t="shared" si="1297"/>
        <v>-4</v>
      </c>
      <c r="BG620" s="1882">
        <v>1</v>
      </c>
      <c r="BH620" s="1882">
        <v>0</v>
      </c>
      <c r="BI620" s="1882">
        <v>2</v>
      </c>
      <c r="BJ620" s="1882">
        <v>0</v>
      </c>
      <c r="BK620" s="1882">
        <v>0</v>
      </c>
      <c r="BL620" s="1882">
        <v>0</v>
      </c>
      <c r="BM620" s="1882">
        <v>0</v>
      </c>
      <c r="BN620" s="1882">
        <v>1</v>
      </c>
      <c r="BO620" s="1882">
        <v>0</v>
      </c>
      <c r="BP620" s="1882">
        <v>0</v>
      </c>
      <c r="BQ620" s="1882">
        <v>0</v>
      </c>
      <c r="BR620" s="1882">
        <v>0</v>
      </c>
      <c r="BS620" s="1882">
        <v>0</v>
      </c>
      <c r="BT620" s="13"/>
      <c r="BU620" s="384">
        <f t="shared" si="1298"/>
        <v>0</v>
      </c>
      <c r="BV620" s="385">
        <f t="shared" si="1299"/>
        <v>0</v>
      </c>
      <c r="BW620" s="386">
        <f t="shared" si="1300"/>
        <v>0</v>
      </c>
      <c r="BX620" s="3"/>
      <c r="BY620" s="387">
        <f t="shared" si="1292"/>
        <v>0</v>
      </c>
      <c r="BZ620" s="382">
        <f t="shared" si="1301"/>
        <v>0</v>
      </c>
      <c r="CA620" s="382">
        <f t="shared" si="1302"/>
        <v>0</v>
      </c>
      <c r="CB620" s="382">
        <f t="shared" si="1303"/>
        <v>1</v>
      </c>
      <c r="CC620" s="382">
        <f t="shared" si="1362"/>
        <v>0</v>
      </c>
      <c r="CD620" s="382">
        <f t="shared" si="1363"/>
        <v>2</v>
      </c>
      <c r="CE620" s="382">
        <f t="shared" si="1364"/>
        <v>0</v>
      </c>
      <c r="CF620" s="382">
        <f t="shared" si="1365"/>
        <v>0</v>
      </c>
      <c r="CG620" s="382">
        <f t="shared" si="1366"/>
        <v>0</v>
      </c>
      <c r="CH620" s="382">
        <f t="shared" si="1367"/>
        <v>1</v>
      </c>
      <c r="CI620" s="382">
        <f t="shared" si="1368"/>
        <v>1</v>
      </c>
      <c r="CJ620" s="382">
        <f t="shared" si="1369"/>
        <v>0</v>
      </c>
      <c r="CK620" s="388">
        <f t="shared" si="1370"/>
        <v>0</v>
      </c>
      <c r="CL620" s="3"/>
      <c r="CM620" s="384">
        <f t="shared" si="1293"/>
        <v>0</v>
      </c>
      <c r="CN620" s="385">
        <f t="shared" si="1304"/>
        <v>0</v>
      </c>
      <c r="CO620" s="385">
        <f t="shared" si="1339"/>
        <v>2</v>
      </c>
      <c r="CP620" s="385">
        <f t="shared" si="1371"/>
        <v>0</v>
      </c>
      <c r="CQ620" s="385">
        <f t="shared" si="1372"/>
        <v>2</v>
      </c>
      <c r="CR620" s="385">
        <f t="shared" si="1373"/>
        <v>0</v>
      </c>
      <c r="CS620" s="385">
        <f t="shared" si="1374"/>
        <v>0</v>
      </c>
      <c r="CT620" s="385">
        <f t="shared" si="1375"/>
        <v>0</v>
      </c>
      <c r="CU620" s="385">
        <f t="shared" si="1376"/>
        <v>1</v>
      </c>
      <c r="CV620" s="385">
        <f t="shared" si="1377"/>
        <v>0</v>
      </c>
      <c r="CW620" s="385">
        <f t="shared" si="1378"/>
        <v>0</v>
      </c>
      <c r="CX620" s="386">
        <f t="shared" si="1379"/>
        <v>0</v>
      </c>
      <c r="CY620" s="3"/>
      <c r="CZ620" s="586"/>
      <c r="DA620" s="582"/>
      <c r="DB620" s="391"/>
      <c r="DC620" s="576">
        <v>0</v>
      </c>
      <c r="DD620" s="389">
        <v>0</v>
      </c>
      <c r="DE620" s="390">
        <v>0</v>
      </c>
      <c r="DF620" s="390">
        <v>2</v>
      </c>
      <c r="DG620" s="390">
        <v>0</v>
      </c>
      <c r="DH620" s="390">
        <f t="shared" si="1305"/>
        <v>2</v>
      </c>
      <c r="DI620" s="390"/>
      <c r="DJ620" s="390"/>
      <c r="DK620" s="390"/>
      <c r="DL620" s="390"/>
      <c r="DM620" s="390"/>
      <c r="DN620" s="390"/>
      <c r="DO620" s="390"/>
      <c r="DP620" s="391">
        <f t="shared" si="1306"/>
        <v>4</v>
      </c>
      <c r="DQ620" s="376"/>
      <c r="DR620" s="376"/>
      <c r="DS620" s="385">
        <v>2</v>
      </c>
      <c r="DT620" s="385">
        <v>1</v>
      </c>
      <c r="DU620" s="385">
        <v>1823</v>
      </c>
      <c r="DV620" s="385" t="s">
        <v>2620</v>
      </c>
      <c r="DW620" s="385">
        <v>72</v>
      </c>
      <c r="DX620" s="385" t="s">
        <v>2722</v>
      </c>
      <c r="DY620" s="385">
        <v>0</v>
      </c>
      <c r="DZ620" s="14">
        <v>192781</v>
      </c>
      <c r="EA620" s="426"/>
      <c r="EB620" s="398">
        <v>21</v>
      </c>
      <c r="EC620" s="398" t="s">
        <v>1369</v>
      </c>
      <c r="ED620" s="398" t="s">
        <v>1370</v>
      </c>
      <c r="EF620" s="601" t="str">
        <f t="shared" si="1307"/>
        <v>ok</v>
      </c>
      <c r="EG620" s="597">
        <f t="shared" si="1308"/>
        <v>0</v>
      </c>
      <c r="EI620" s="605">
        <f t="shared" si="1380"/>
        <v>4</v>
      </c>
    </row>
    <row r="621" spans="1:139" s="372" customFormat="1" ht="16.149999999999999" hidden="1" customHeight="1">
      <c r="A621" s="573" t="s">
        <v>1246</v>
      </c>
      <c r="B621" s="407" t="s">
        <v>2255</v>
      </c>
      <c r="C621" s="407" t="s">
        <v>2255</v>
      </c>
      <c r="D621" s="393" t="s">
        <v>2256</v>
      </c>
      <c r="E621" s="393" t="s">
        <v>2257</v>
      </c>
      <c r="F621" s="393" t="s">
        <v>2262</v>
      </c>
      <c r="G621" s="395">
        <v>100</v>
      </c>
      <c r="H621" s="393" t="s">
        <v>2258</v>
      </c>
      <c r="I621" s="393" t="s">
        <v>2259</v>
      </c>
      <c r="J621" s="393" t="s">
        <v>2260</v>
      </c>
      <c r="K621" s="393"/>
      <c r="L621" s="393"/>
      <c r="M621" s="396"/>
      <c r="N621" s="392"/>
      <c r="O621" s="408">
        <v>3</v>
      </c>
      <c r="P621" s="14">
        <v>224023</v>
      </c>
      <c r="Q621" s="14">
        <v>224023</v>
      </c>
      <c r="R621" s="576">
        <v>0</v>
      </c>
      <c r="S621" s="391">
        <v>4</v>
      </c>
      <c r="T621" s="382">
        <v>0</v>
      </c>
      <c r="U621" s="382">
        <v>8</v>
      </c>
      <c r="V621" s="423">
        <v>0</v>
      </c>
      <c r="W621" s="1882">
        <v>2</v>
      </c>
      <c r="X621" s="382">
        <f t="shared" si="1310"/>
        <v>6</v>
      </c>
      <c r="Y621" s="423">
        <v>0</v>
      </c>
      <c r="Z621" s="1882">
        <v>2</v>
      </c>
      <c r="AA621" s="382">
        <f t="shared" si="1294"/>
        <v>4</v>
      </c>
      <c r="AB621" s="423">
        <v>0</v>
      </c>
      <c r="AC621" s="1882">
        <v>2</v>
      </c>
      <c r="AD621" s="569">
        <v>1.875</v>
      </c>
      <c r="AE621" s="569">
        <v>1.875</v>
      </c>
      <c r="AF621" s="382">
        <f t="shared" si="1344"/>
        <v>0</v>
      </c>
      <c r="AG621" s="382">
        <f t="shared" si="1345"/>
        <v>0</v>
      </c>
      <c r="AH621" s="382">
        <f t="shared" si="1346"/>
        <v>0</v>
      </c>
      <c r="AI621" s="382">
        <f t="shared" si="1347"/>
        <v>0</v>
      </c>
      <c r="AJ621" s="382">
        <f t="shared" si="1348"/>
        <v>1.75</v>
      </c>
      <c r="AK621" s="382">
        <f t="shared" si="1349"/>
        <v>2</v>
      </c>
      <c r="AL621" s="382">
        <f t="shared" si="1350"/>
        <v>1.75</v>
      </c>
      <c r="AM621" s="382">
        <f t="shared" si="1351"/>
        <v>3.75</v>
      </c>
      <c r="AN621" s="453">
        <f t="shared" si="1352"/>
        <v>3.75</v>
      </c>
      <c r="AO621" s="457">
        <f t="shared" si="1353"/>
        <v>0</v>
      </c>
      <c r="AP621" s="455">
        <f t="shared" si="1354"/>
        <v>0</v>
      </c>
      <c r="AQ621" s="383">
        <f t="shared" si="1355"/>
        <v>0</v>
      </c>
      <c r="AR621" s="383">
        <f t="shared" si="1356"/>
        <v>0</v>
      </c>
      <c r="AS621" s="383">
        <f t="shared" si="1357"/>
        <v>0</v>
      </c>
      <c r="AT621" s="383">
        <f t="shared" si="1358"/>
        <v>0</v>
      </c>
      <c r="AU621" s="383">
        <f t="shared" si="1359"/>
        <v>2</v>
      </c>
      <c r="AV621" s="383">
        <f t="shared" si="1360"/>
        <v>2</v>
      </c>
      <c r="AW621" s="383">
        <f t="shared" si="1361"/>
        <v>2</v>
      </c>
      <c r="AX621" s="383">
        <f t="shared" si="1295"/>
        <v>10</v>
      </c>
      <c r="AY621" s="383">
        <v>0</v>
      </c>
      <c r="AZ621" s="383">
        <f t="shared" si="1309"/>
        <v>0</v>
      </c>
      <c r="BA621" s="382">
        <f t="shared" si="1296"/>
        <v>2</v>
      </c>
      <c r="BB621" s="423">
        <v>2</v>
      </c>
      <c r="BC621" s="506">
        <f t="shared" si="1289"/>
        <v>2</v>
      </c>
      <c r="BD621" s="382">
        <f t="shared" si="1290"/>
        <v>2</v>
      </c>
      <c r="BE621" s="453">
        <f t="shared" si="1291"/>
        <v>2</v>
      </c>
      <c r="BF621" s="382">
        <f t="shared" si="1297"/>
        <v>0</v>
      </c>
      <c r="BG621" s="1882">
        <v>2</v>
      </c>
      <c r="BH621" s="1882">
        <v>0</v>
      </c>
      <c r="BI621" s="1882">
        <v>0</v>
      </c>
      <c r="BJ621" s="1882">
        <v>0</v>
      </c>
      <c r="BK621" s="1882">
        <v>0</v>
      </c>
      <c r="BL621" s="1882">
        <v>0</v>
      </c>
      <c r="BM621" s="1882">
        <v>0</v>
      </c>
      <c r="BN621" s="1882">
        <v>2</v>
      </c>
      <c r="BO621" s="1882">
        <v>0</v>
      </c>
      <c r="BP621" s="1882">
        <v>2</v>
      </c>
      <c r="BQ621" s="1882">
        <v>2</v>
      </c>
      <c r="BR621" s="1882">
        <v>2</v>
      </c>
      <c r="BS621" s="1882">
        <v>2</v>
      </c>
      <c r="BT621" s="13"/>
      <c r="BU621" s="384">
        <f t="shared" si="1298"/>
        <v>4</v>
      </c>
      <c r="BV621" s="385">
        <f t="shared" si="1299"/>
        <v>3</v>
      </c>
      <c r="BW621" s="386">
        <f t="shared" si="1300"/>
        <v>0</v>
      </c>
      <c r="BX621" s="3"/>
      <c r="BY621" s="387">
        <f t="shared" si="1292"/>
        <v>8</v>
      </c>
      <c r="BZ621" s="382">
        <f t="shared" si="1301"/>
        <v>6</v>
      </c>
      <c r="CA621" s="382">
        <f t="shared" si="1302"/>
        <v>4</v>
      </c>
      <c r="CB621" s="382">
        <f t="shared" si="1303"/>
        <v>2</v>
      </c>
      <c r="CC621" s="382">
        <f t="shared" si="1362"/>
        <v>2</v>
      </c>
      <c r="CD621" s="382">
        <f t="shared" si="1363"/>
        <v>2</v>
      </c>
      <c r="CE621" s="382">
        <f t="shared" si="1364"/>
        <v>2</v>
      </c>
      <c r="CF621" s="382">
        <f t="shared" si="1365"/>
        <v>2</v>
      </c>
      <c r="CG621" s="382">
        <f t="shared" si="1366"/>
        <v>2</v>
      </c>
      <c r="CH621" s="382">
        <f t="shared" si="1367"/>
        <v>2</v>
      </c>
      <c r="CI621" s="382">
        <f t="shared" si="1368"/>
        <v>2</v>
      </c>
      <c r="CJ621" s="382">
        <f t="shared" si="1369"/>
        <v>2</v>
      </c>
      <c r="CK621" s="388">
        <f t="shared" si="1370"/>
        <v>4</v>
      </c>
      <c r="CL621" s="3"/>
      <c r="CM621" s="384">
        <f t="shared" si="1293"/>
        <v>0</v>
      </c>
      <c r="CN621" s="385">
        <f t="shared" si="1304"/>
        <v>0</v>
      </c>
      <c r="CO621" s="385">
        <f t="shared" si="1339"/>
        <v>0</v>
      </c>
      <c r="CP621" s="385">
        <f t="shared" si="1371"/>
        <v>2</v>
      </c>
      <c r="CQ621" s="385">
        <f t="shared" si="1372"/>
        <v>0</v>
      </c>
      <c r="CR621" s="385">
        <f t="shared" si="1373"/>
        <v>0</v>
      </c>
      <c r="CS621" s="385">
        <f t="shared" si="1374"/>
        <v>0</v>
      </c>
      <c r="CT621" s="385">
        <f t="shared" si="1375"/>
        <v>0</v>
      </c>
      <c r="CU621" s="385">
        <f t="shared" si="1376"/>
        <v>0</v>
      </c>
      <c r="CV621" s="385">
        <f t="shared" si="1377"/>
        <v>0</v>
      </c>
      <c r="CW621" s="385">
        <f t="shared" si="1378"/>
        <v>2</v>
      </c>
      <c r="CX621" s="386">
        <f t="shared" si="1379"/>
        <v>2</v>
      </c>
      <c r="CY621" s="3"/>
      <c r="CZ621" s="586"/>
      <c r="DA621" s="582"/>
      <c r="DB621" s="391"/>
      <c r="DC621" s="576">
        <v>0</v>
      </c>
      <c r="DD621" s="389">
        <v>0</v>
      </c>
      <c r="DE621" s="390">
        <v>0</v>
      </c>
      <c r="DF621" s="390">
        <v>0</v>
      </c>
      <c r="DG621" s="390">
        <v>4</v>
      </c>
      <c r="DH621" s="390">
        <f t="shared" si="1305"/>
        <v>0</v>
      </c>
      <c r="DI621" s="390"/>
      <c r="DJ621" s="390"/>
      <c r="DK621" s="390"/>
      <c r="DL621" s="390"/>
      <c r="DM621" s="390"/>
      <c r="DN621" s="390"/>
      <c r="DO621" s="390"/>
      <c r="DP621" s="391">
        <f t="shared" si="1306"/>
        <v>4</v>
      </c>
      <c r="DQ621" s="376"/>
      <c r="DR621" s="376"/>
      <c r="DS621" s="385">
        <v>2</v>
      </c>
      <c r="DT621" s="385">
        <v>1</v>
      </c>
      <c r="DU621" s="385">
        <v>1813</v>
      </c>
      <c r="DV621" s="385" t="s">
        <v>2620</v>
      </c>
      <c r="DW621" s="385">
        <v>71</v>
      </c>
      <c r="DX621" s="385" t="s">
        <v>2723</v>
      </c>
      <c r="DY621" s="385">
        <v>0</v>
      </c>
      <c r="DZ621" s="14">
        <v>224023</v>
      </c>
      <c r="EA621" s="426"/>
      <c r="EB621" s="398">
        <v>20</v>
      </c>
      <c r="EC621" s="398" t="s">
        <v>1369</v>
      </c>
      <c r="ED621" s="398" t="s">
        <v>1370</v>
      </c>
      <c r="EF621" s="601">
        <f t="shared" si="1307"/>
        <v>120</v>
      </c>
      <c r="EG621" s="597">
        <f t="shared" si="1308"/>
        <v>2</v>
      </c>
      <c r="EI621" s="605">
        <f t="shared" si="1380"/>
        <v>10</v>
      </c>
    </row>
    <row r="622" spans="1:139" s="372" customFormat="1" ht="16.149999999999999" hidden="1" customHeight="1">
      <c r="A622" s="573" t="s">
        <v>1449</v>
      </c>
      <c r="B622" s="407" t="s">
        <v>2058</v>
      </c>
      <c r="C622" s="407" t="s">
        <v>2058</v>
      </c>
      <c r="D622" s="393" t="s">
        <v>51</v>
      </c>
      <c r="E622" s="393" t="s">
        <v>60</v>
      </c>
      <c r="F622" s="393" t="s">
        <v>2060</v>
      </c>
      <c r="G622" s="393">
        <v>98</v>
      </c>
      <c r="H622" s="393" t="s">
        <v>47</v>
      </c>
      <c r="I622" s="393" t="s">
        <v>1418</v>
      </c>
      <c r="J622" s="393" t="s">
        <v>131</v>
      </c>
      <c r="K622" s="393">
        <v>0</v>
      </c>
      <c r="L622" s="393" t="s">
        <v>2130</v>
      </c>
      <c r="M622" s="396"/>
      <c r="N622" s="392"/>
      <c r="O622" s="408">
        <v>3</v>
      </c>
      <c r="P622" s="14">
        <v>132185</v>
      </c>
      <c r="Q622" s="14">
        <v>132185</v>
      </c>
      <c r="R622" s="576">
        <v>4</v>
      </c>
      <c r="S622" s="391">
        <v>2</v>
      </c>
      <c r="T622" s="382">
        <v>0</v>
      </c>
      <c r="U622" s="382">
        <v>2</v>
      </c>
      <c r="V622" s="423">
        <v>0</v>
      </c>
      <c r="W622" s="1882">
        <v>1</v>
      </c>
      <c r="X622" s="382">
        <f t="shared" si="1310"/>
        <v>1</v>
      </c>
      <c r="Y622" s="423">
        <v>2</v>
      </c>
      <c r="Z622" s="1882">
        <v>1</v>
      </c>
      <c r="AA622" s="382">
        <f t="shared" si="1294"/>
        <v>2</v>
      </c>
      <c r="AB622" s="423">
        <v>2</v>
      </c>
      <c r="AC622" s="1882">
        <v>1</v>
      </c>
      <c r="AD622" s="569">
        <v>1.875</v>
      </c>
      <c r="AE622" s="569">
        <v>1.875</v>
      </c>
      <c r="AF622" s="382">
        <f t="shared" si="1344"/>
        <v>1.875</v>
      </c>
      <c r="AG622" s="382">
        <f t="shared" si="1345"/>
        <v>1</v>
      </c>
      <c r="AH622" s="382">
        <f t="shared" si="1346"/>
        <v>0</v>
      </c>
      <c r="AI622" s="382">
        <f t="shared" si="1347"/>
        <v>0</v>
      </c>
      <c r="AJ622" s="382">
        <f t="shared" si="1348"/>
        <v>0.875</v>
      </c>
      <c r="AK622" s="382">
        <f t="shared" si="1349"/>
        <v>1</v>
      </c>
      <c r="AL622" s="382">
        <f t="shared" si="1350"/>
        <v>0.875</v>
      </c>
      <c r="AM622" s="382">
        <f t="shared" si="1351"/>
        <v>1</v>
      </c>
      <c r="AN622" s="453">
        <f t="shared" si="1352"/>
        <v>0</v>
      </c>
      <c r="AO622" s="457">
        <f t="shared" si="1353"/>
        <v>0</v>
      </c>
      <c r="AP622" s="455">
        <f t="shared" si="1354"/>
        <v>0</v>
      </c>
      <c r="AQ622" s="383">
        <f t="shared" si="1355"/>
        <v>0</v>
      </c>
      <c r="AR622" s="383">
        <f t="shared" si="1356"/>
        <v>0</v>
      </c>
      <c r="AS622" s="383">
        <f t="shared" si="1357"/>
        <v>1</v>
      </c>
      <c r="AT622" s="383">
        <f t="shared" si="1358"/>
        <v>0</v>
      </c>
      <c r="AU622" s="383">
        <f t="shared" si="1359"/>
        <v>1</v>
      </c>
      <c r="AV622" s="383">
        <f t="shared" si="1360"/>
        <v>0</v>
      </c>
      <c r="AW622" s="383">
        <f t="shared" si="1361"/>
        <v>0</v>
      </c>
      <c r="AX622" s="383">
        <f t="shared" si="1295"/>
        <v>7</v>
      </c>
      <c r="AY622" s="383">
        <v>0</v>
      </c>
      <c r="AZ622" s="383">
        <f t="shared" si="1309"/>
        <v>0</v>
      </c>
      <c r="BA622" s="382">
        <f t="shared" si="1296"/>
        <v>3</v>
      </c>
      <c r="BB622" s="423">
        <v>1</v>
      </c>
      <c r="BC622" s="506">
        <f t="shared" si="1289"/>
        <v>1</v>
      </c>
      <c r="BD622" s="382">
        <f t="shared" si="1290"/>
        <v>1</v>
      </c>
      <c r="BE622" s="453">
        <f t="shared" si="1291"/>
        <v>1</v>
      </c>
      <c r="BF622" s="382">
        <f t="shared" si="1297"/>
        <v>-4</v>
      </c>
      <c r="BG622" s="1882">
        <v>1</v>
      </c>
      <c r="BH622" s="1882">
        <v>1</v>
      </c>
      <c r="BI622" s="1882">
        <v>1</v>
      </c>
      <c r="BJ622" s="1882">
        <v>1</v>
      </c>
      <c r="BK622" s="1882">
        <v>0</v>
      </c>
      <c r="BL622" s="1882">
        <v>0</v>
      </c>
      <c r="BM622" s="1882">
        <v>0</v>
      </c>
      <c r="BN622" s="1882">
        <v>1</v>
      </c>
      <c r="BO622" s="1882">
        <v>0</v>
      </c>
      <c r="BP622" s="1882">
        <v>1</v>
      </c>
      <c r="BQ622" s="1882">
        <v>0</v>
      </c>
      <c r="BR622" s="1882">
        <v>0</v>
      </c>
      <c r="BS622" s="1882">
        <v>0</v>
      </c>
      <c r="BT622" s="13"/>
      <c r="BU622" s="384">
        <f t="shared" si="1298"/>
        <v>2</v>
      </c>
      <c r="BV622" s="385">
        <f t="shared" si="1299"/>
        <v>1</v>
      </c>
      <c r="BW622" s="386">
        <f t="shared" si="1300"/>
        <v>2</v>
      </c>
      <c r="BX622" s="3"/>
      <c r="BY622" s="387">
        <f t="shared" si="1292"/>
        <v>2</v>
      </c>
      <c r="BZ622" s="382">
        <f t="shared" si="1301"/>
        <v>1</v>
      </c>
      <c r="CA622" s="382">
        <f t="shared" si="1302"/>
        <v>2</v>
      </c>
      <c r="CB622" s="382">
        <f t="shared" si="1303"/>
        <v>3</v>
      </c>
      <c r="CC622" s="382">
        <f t="shared" si="1362"/>
        <v>3</v>
      </c>
      <c r="CD622" s="382">
        <f t="shared" si="1363"/>
        <v>2</v>
      </c>
      <c r="CE622" s="382">
        <f t="shared" si="1364"/>
        <v>1</v>
      </c>
      <c r="CF622" s="382">
        <f t="shared" si="1365"/>
        <v>0</v>
      </c>
      <c r="CG622" s="382">
        <f t="shared" si="1366"/>
        <v>0</v>
      </c>
      <c r="CH622" s="382">
        <f t="shared" si="1367"/>
        <v>1</v>
      </c>
      <c r="CI622" s="382">
        <f t="shared" si="1368"/>
        <v>1</v>
      </c>
      <c r="CJ622" s="382">
        <f t="shared" si="1369"/>
        <v>1</v>
      </c>
      <c r="CK622" s="388">
        <f t="shared" si="1370"/>
        <v>1</v>
      </c>
      <c r="CL622" s="3"/>
      <c r="CM622" s="384">
        <f t="shared" si="1293"/>
        <v>0</v>
      </c>
      <c r="CN622" s="385">
        <f t="shared" si="1304"/>
        <v>2</v>
      </c>
      <c r="CO622" s="385">
        <f t="shared" si="1339"/>
        <v>2</v>
      </c>
      <c r="CP622" s="385">
        <f t="shared" si="1371"/>
        <v>1</v>
      </c>
      <c r="CQ622" s="385">
        <f t="shared" si="1372"/>
        <v>0</v>
      </c>
      <c r="CR622" s="385">
        <f t="shared" si="1373"/>
        <v>0</v>
      </c>
      <c r="CS622" s="385">
        <f t="shared" si="1374"/>
        <v>0</v>
      </c>
      <c r="CT622" s="385">
        <f t="shared" si="1375"/>
        <v>0</v>
      </c>
      <c r="CU622" s="385">
        <f t="shared" si="1376"/>
        <v>1</v>
      </c>
      <c r="CV622" s="385">
        <f t="shared" si="1377"/>
        <v>0</v>
      </c>
      <c r="CW622" s="385">
        <f t="shared" si="1378"/>
        <v>1</v>
      </c>
      <c r="CX622" s="386">
        <f t="shared" si="1379"/>
        <v>0</v>
      </c>
      <c r="CY622" s="3"/>
      <c r="CZ622" s="586"/>
      <c r="DA622" s="582"/>
      <c r="DB622" s="391"/>
      <c r="DC622" s="576">
        <v>4</v>
      </c>
      <c r="DD622" s="389">
        <v>2</v>
      </c>
      <c r="DE622" s="390">
        <v>0</v>
      </c>
      <c r="DF622" s="390">
        <v>0</v>
      </c>
      <c r="DG622" s="390">
        <v>0</v>
      </c>
      <c r="DH622" s="390">
        <f t="shared" si="1305"/>
        <v>0</v>
      </c>
      <c r="DI622" s="390"/>
      <c r="DJ622" s="390"/>
      <c r="DK622" s="390"/>
      <c r="DL622" s="390"/>
      <c r="DM622" s="390"/>
      <c r="DN622" s="390"/>
      <c r="DO622" s="390"/>
      <c r="DP622" s="391">
        <f t="shared" si="1306"/>
        <v>2</v>
      </c>
      <c r="DQ622" s="376"/>
      <c r="DR622" s="376"/>
      <c r="DS622" s="385">
        <v>1</v>
      </c>
      <c r="DT622" s="385">
        <v>2</v>
      </c>
      <c r="DU622" s="385">
        <v>1846</v>
      </c>
      <c r="DV622" s="385" t="s">
        <v>2620</v>
      </c>
      <c r="DW622" s="385">
        <v>72</v>
      </c>
      <c r="DX622" s="385" t="s">
        <v>2722</v>
      </c>
      <c r="DY622" s="385">
        <v>0</v>
      </c>
      <c r="DZ622" s="14">
        <v>132185</v>
      </c>
      <c r="EA622" s="426"/>
      <c r="EB622" s="398">
        <v>20</v>
      </c>
      <c r="EC622" s="398" t="s">
        <v>2103</v>
      </c>
      <c r="ED622" s="398" t="s">
        <v>2104</v>
      </c>
      <c r="EF622" s="601">
        <f t="shared" si="1307"/>
        <v>60</v>
      </c>
      <c r="EG622" s="597">
        <f t="shared" si="1308"/>
        <v>1</v>
      </c>
      <c r="EI622" s="605">
        <f t="shared" si="1380"/>
        <v>7</v>
      </c>
    </row>
    <row r="623" spans="1:139" s="372" customFormat="1" ht="16.149999999999999" hidden="1" customHeight="1">
      <c r="A623" s="573" t="s">
        <v>1246</v>
      </c>
      <c r="B623" s="407" t="s">
        <v>1866</v>
      </c>
      <c r="C623" s="407" t="s">
        <v>1866</v>
      </c>
      <c r="D623" s="393" t="s">
        <v>51</v>
      </c>
      <c r="E623" s="393" t="s">
        <v>1815</v>
      </c>
      <c r="F623" s="393" t="s">
        <v>1872</v>
      </c>
      <c r="G623" s="395">
        <v>96</v>
      </c>
      <c r="H623" s="393" t="s">
        <v>47</v>
      </c>
      <c r="I623" s="393" t="s">
        <v>1418</v>
      </c>
      <c r="J623" s="393" t="s">
        <v>1871</v>
      </c>
      <c r="K623" s="393" t="s">
        <v>2146</v>
      </c>
      <c r="L623" s="393" t="s">
        <v>2130</v>
      </c>
      <c r="M623" s="396"/>
      <c r="N623" s="392">
        <v>45314</v>
      </c>
      <c r="O623" s="408">
        <v>3</v>
      </c>
      <c r="P623" s="14">
        <v>214568</v>
      </c>
      <c r="Q623" s="14">
        <v>214568</v>
      </c>
      <c r="R623" s="576">
        <v>0</v>
      </c>
      <c r="S623" s="391">
        <v>0</v>
      </c>
      <c r="T623" s="382">
        <v>0</v>
      </c>
      <c r="U623" s="382">
        <v>4</v>
      </c>
      <c r="V623" s="423">
        <v>0</v>
      </c>
      <c r="W623" s="1882">
        <v>2</v>
      </c>
      <c r="X623" s="382">
        <f t="shared" si="1310"/>
        <v>2</v>
      </c>
      <c r="Y623" s="423">
        <v>0</v>
      </c>
      <c r="Z623" s="1882">
        <v>0</v>
      </c>
      <c r="AA623" s="382">
        <f t="shared" si="1294"/>
        <v>2</v>
      </c>
      <c r="AB623" s="423">
        <v>0</v>
      </c>
      <c r="AC623" s="1882">
        <v>0</v>
      </c>
      <c r="AD623" s="569">
        <v>1.875</v>
      </c>
      <c r="AE623" s="569">
        <v>1.875</v>
      </c>
      <c r="AF623" s="382">
        <f t="shared" si="1344"/>
        <v>0</v>
      </c>
      <c r="AG623" s="382">
        <f t="shared" si="1345"/>
        <v>0</v>
      </c>
      <c r="AH623" s="382">
        <f t="shared" si="1346"/>
        <v>0</v>
      </c>
      <c r="AI623" s="382">
        <f t="shared" si="1347"/>
        <v>0</v>
      </c>
      <c r="AJ623" s="382">
        <f t="shared" si="1348"/>
        <v>0</v>
      </c>
      <c r="AK623" s="382">
        <f t="shared" si="1349"/>
        <v>0</v>
      </c>
      <c r="AL623" s="382">
        <f t="shared" si="1350"/>
        <v>0</v>
      </c>
      <c r="AM623" s="382">
        <f t="shared" si="1351"/>
        <v>0</v>
      </c>
      <c r="AN623" s="453">
        <f t="shared" si="1352"/>
        <v>0</v>
      </c>
      <c r="AO623" s="457">
        <f t="shared" si="1353"/>
        <v>0</v>
      </c>
      <c r="AP623" s="455">
        <f t="shared" si="1354"/>
        <v>0</v>
      </c>
      <c r="AQ623" s="383">
        <f t="shared" si="1355"/>
        <v>0</v>
      </c>
      <c r="AR623" s="383">
        <f t="shared" si="1356"/>
        <v>0</v>
      </c>
      <c r="AS623" s="383">
        <f t="shared" si="1357"/>
        <v>0</v>
      </c>
      <c r="AT623" s="383">
        <f t="shared" si="1358"/>
        <v>0</v>
      </c>
      <c r="AU623" s="383">
        <f t="shared" si="1359"/>
        <v>0</v>
      </c>
      <c r="AV623" s="383">
        <f t="shared" si="1360"/>
        <v>0</v>
      </c>
      <c r="AW623" s="383">
        <f t="shared" si="1361"/>
        <v>0</v>
      </c>
      <c r="AX623" s="383">
        <f t="shared" si="1295"/>
        <v>4</v>
      </c>
      <c r="AY623" s="383">
        <v>0</v>
      </c>
      <c r="AZ623" s="383">
        <f t="shared" si="1309"/>
        <v>0</v>
      </c>
      <c r="BA623" s="382">
        <f t="shared" si="1296"/>
        <v>2</v>
      </c>
      <c r="BB623" s="423">
        <v>0</v>
      </c>
      <c r="BC623" s="506">
        <f t="shared" si="1289"/>
        <v>2</v>
      </c>
      <c r="BD623" s="382">
        <f t="shared" si="1290"/>
        <v>0</v>
      </c>
      <c r="BE623" s="453">
        <f t="shared" si="1291"/>
        <v>0</v>
      </c>
      <c r="BF623" s="382">
        <f t="shared" si="1297"/>
        <v>0</v>
      </c>
      <c r="BG623" s="1882">
        <v>1</v>
      </c>
      <c r="BH623" s="1882">
        <v>1</v>
      </c>
      <c r="BI623" s="1882">
        <v>0</v>
      </c>
      <c r="BJ623" s="1882">
        <v>0</v>
      </c>
      <c r="BK623" s="1882">
        <v>0</v>
      </c>
      <c r="BL623" s="1882">
        <v>0</v>
      </c>
      <c r="BM623" s="1882">
        <v>0</v>
      </c>
      <c r="BN623" s="1882">
        <v>0</v>
      </c>
      <c r="BO623" s="1882">
        <v>0</v>
      </c>
      <c r="BP623" s="1882">
        <v>0</v>
      </c>
      <c r="BQ623" s="1882">
        <v>0</v>
      </c>
      <c r="BR623" s="1882">
        <v>0</v>
      </c>
      <c r="BS623" s="1882">
        <v>0</v>
      </c>
      <c r="BT623" s="13"/>
      <c r="BU623" s="384">
        <f t="shared" si="1298"/>
        <v>6</v>
      </c>
      <c r="BV623" s="385">
        <f t="shared" si="1299"/>
        <v>6</v>
      </c>
      <c r="BW623" s="386">
        <f t="shared" si="1300"/>
        <v>3</v>
      </c>
      <c r="BX623" s="3"/>
      <c r="BY623" s="387">
        <f t="shared" si="1292"/>
        <v>4</v>
      </c>
      <c r="BZ623" s="382">
        <f t="shared" si="1301"/>
        <v>2</v>
      </c>
      <c r="CA623" s="382">
        <f t="shared" si="1302"/>
        <v>2</v>
      </c>
      <c r="CB623" s="382">
        <f t="shared" si="1303"/>
        <v>2</v>
      </c>
      <c r="CC623" s="382">
        <f t="shared" si="1362"/>
        <v>1</v>
      </c>
      <c r="CD623" s="382">
        <f t="shared" si="1363"/>
        <v>0</v>
      </c>
      <c r="CE623" s="382">
        <f t="shared" si="1364"/>
        <v>0</v>
      </c>
      <c r="CF623" s="382">
        <f t="shared" si="1365"/>
        <v>0</v>
      </c>
      <c r="CG623" s="382">
        <f t="shared" si="1366"/>
        <v>0</v>
      </c>
      <c r="CH623" s="382">
        <f t="shared" si="1367"/>
        <v>0</v>
      </c>
      <c r="CI623" s="382">
        <f t="shared" si="1368"/>
        <v>0</v>
      </c>
      <c r="CJ623" s="382">
        <f t="shared" si="1369"/>
        <v>0</v>
      </c>
      <c r="CK623" s="388">
        <f t="shared" si="1370"/>
        <v>0</v>
      </c>
      <c r="CL623" s="3"/>
      <c r="CM623" s="384">
        <f t="shared" si="1293"/>
        <v>0</v>
      </c>
      <c r="CN623" s="385">
        <f t="shared" si="1304"/>
        <v>0</v>
      </c>
      <c r="CO623" s="385">
        <f t="shared" si="1339"/>
        <v>0</v>
      </c>
      <c r="CP623" s="385">
        <f t="shared" si="1371"/>
        <v>0</v>
      </c>
      <c r="CQ623" s="385">
        <f t="shared" si="1372"/>
        <v>0</v>
      </c>
      <c r="CR623" s="385">
        <f t="shared" si="1373"/>
        <v>0</v>
      </c>
      <c r="CS623" s="385">
        <f t="shared" si="1374"/>
        <v>0</v>
      </c>
      <c r="CT623" s="385">
        <f t="shared" si="1375"/>
        <v>0</v>
      </c>
      <c r="CU623" s="385">
        <f t="shared" si="1376"/>
        <v>0</v>
      </c>
      <c r="CV623" s="385">
        <f t="shared" si="1377"/>
        <v>0</v>
      </c>
      <c r="CW623" s="385">
        <f t="shared" si="1378"/>
        <v>0</v>
      </c>
      <c r="CX623" s="386">
        <f t="shared" si="1379"/>
        <v>0</v>
      </c>
      <c r="CY623" s="3"/>
      <c r="CZ623" s="586"/>
      <c r="DA623" s="582"/>
      <c r="DB623" s="391">
        <v>0</v>
      </c>
      <c r="DC623" s="576">
        <v>0</v>
      </c>
      <c r="DD623" s="389">
        <v>0</v>
      </c>
      <c r="DE623" s="390">
        <v>0</v>
      </c>
      <c r="DF623" s="390">
        <v>0</v>
      </c>
      <c r="DG623" s="390">
        <v>0</v>
      </c>
      <c r="DH623" s="390">
        <f t="shared" si="1305"/>
        <v>0</v>
      </c>
      <c r="DI623" s="390"/>
      <c r="DJ623" s="390"/>
      <c r="DK623" s="390"/>
      <c r="DL623" s="390"/>
      <c r="DM623" s="390"/>
      <c r="DN623" s="390"/>
      <c r="DO623" s="390"/>
      <c r="DP623" s="391">
        <f t="shared" si="1306"/>
        <v>0</v>
      </c>
      <c r="DQ623" s="376"/>
      <c r="DR623" s="376"/>
      <c r="DS623" s="385">
        <v>2</v>
      </c>
      <c r="DT623" s="385">
        <v>1</v>
      </c>
      <c r="DU623" s="385">
        <v>1627</v>
      </c>
      <c r="DV623" s="385" t="s">
        <v>2620</v>
      </c>
      <c r="DW623" s="385">
        <v>72</v>
      </c>
      <c r="DX623" s="385" t="s">
        <v>2722</v>
      </c>
      <c r="DY623" s="385">
        <v>0</v>
      </c>
      <c r="DZ623" s="14">
        <v>214568</v>
      </c>
      <c r="EA623" s="426"/>
      <c r="EB623" s="398">
        <v>21</v>
      </c>
      <c r="EC623" s="398" t="s">
        <v>1369</v>
      </c>
      <c r="ED623" s="398" t="s">
        <v>1370</v>
      </c>
      <c r="EF623" s="601">
        <f t="shared" si="1307"/>
        <v>60</v>
      </c>
      <c r="EG623" s="597">
        <f t="shared" si="1308"/>
        <v>2</v>
      </c>
      <c r="EI623" s="605">
        <f t="shared" si="1380"/>
        <v>4</v>
      </c>
    </row>
    <row r="624" spans="1:139" s="372" customFormat="1" ht="16.149999999999999" hidden="1" customHeight="1">
      <c r="A624" s="573" t="s">
        <v>1449</v>
      </c>
      <c r="B624" s="407" t="s">
        <v>2057</v>
      </c>
      <c r="C624" s="407" t="s">
        <v>2057</v>
      </c>
      <c r="D624" s="393" t="s">
        <v>51</v>
      </c>
      <c r="E624" s="393" t="s">
        <v>481</v>
      </c>
      <c r="F624" s="393" t="s">
        <v>2059</v>
      </c>
      <c r="G624" s="393">
        <v>98</v>
      </c>
      <c r="H624" s="393" t="s">
        <v>47</v>
      </c>
      <c r="I624" s="393" t="s">
        <v>1418</v>
      </c>
      <c r="J624" s="393" t="s">
        <v>131</v>
      </c>
      <c r="K624" s="393">
        <v>0</v>
      </c>
      <c r="L624" s="393" t="s">
        <v>2130</v>
      </c>
      <c r="M624" s="396"/>
      <c r="N624" s="392"/>
      <c r="O624" s="408">
        <v>3</v>
      </c>
      <c r="P624" s="14">
        <v>119707</v>
      </c>
      <c r="Q624" s="14">
        <v>119707</v>
      </c>
      <c r="R624" s="576">
        <v>4</v>
      </c>
      <c r="S624" s="391">
        <v>4</v>
      </c>
      <c r="T624" s="382">
        <v>0</v>
      </c>
      <c r="U624" s="382">
        <v>0</v>
      </c>
      <c r="V624" s="423">
        <v>0</v>
      </c>
      <c r="W624" s="1882">
        <v>0</v>
      </c>
      <c r="X624" s="382">
        <f t="shared" si="1310"/>
        <v>0</v>
      </c>
      <c r="Y624" s="423">
        <v>0</v>
      </c>
      <c r="Z624" s="1882">
        <v>0</v>
      </c>
      <c r="AA624" s="382">
        <f t="shared" si="1294"/>
        <v>0</v>
      </c>
      <c r="AB624" s="423">
        <v>4</v>
      </c>
      <c r="AC624" s="1882">
        <v>1</v>
      </c>
      <c r="AD624" s="569">
        <v>1.875</v>
      </c>
      <c r="AE624" s="569">
        <v>1.875</v>
      </c>
      <c r="AF624" s="382">
        <f t="shared" si="1344"/>
        <v>1</v>
      </c>
      <c r="AG624" s="382">
        <f t="shared" si="1345"/>
        <v>0</v>
      </c>
      <c r="AH624" s="382">
        <f t="shared" si="1346"/>
        <v>0</v>
      </c>
      <c r="AI624" s="382">
        <f t="shared" si="1347"/>
        <v>0</v>
      </c>
      <c r="AJ624" s="382">
        <f t="shared" si="1348"/>
        <v>0.875</v>
      </c>
      <c r="AK624" s="382">
        <f t="shared" si="1349"/>
        <v>1</v>
      </c>
      <c r="AL624" s="382">
        <f t="shared" si="1350"/>
        <v>0.875</v>
      </c>
      <c r="AM624" s="382">
        <f t="shared" si="1351"/>
        <v>1.875</v>
      </c>
      <c r="AN624" s="453">
        <f t="shared" si="1352"/>
        <v>1.875</v>
      </c>
      <c r="AO624" s="457">
        <f t="shared" si="1353"/>
        <v>0</v>
      </c>
      <c r="AP624" s="455">
        <f t="shared" si="1354"/>
        <v>0</v>
      </c>
      <c r="AQ624" s="383">
        <f t="shared" si="1355"/>
        <v>0</v>
      </c>
      <c r="AR624" s="383">
        <f t="shared" si="1356"/>
        <v>0</v>
      </c>
      <c r="AS624" s="383">
        <f t="shared" si="1357"/>
        <v>0</v>
      </c>
      <c r="AT624" s="383">
        <f t="shared" si="1358"/>
        <v>0</v>
      </c>
      <c r="AU624" s="383">
        <f t="shared" si="1359"/>
        <v>1</v>
      </c>
      <c r="AV624" s="383">
        <f t="shared" si="1360"/>
        <v>1</v>
      </c>
      <c r="AW624" s="383">
        <f t="shared" si="1361"/>
        <v>1</v>
      </c>
      <c r="AX624" s="383">
        <f t="shared" si="1295"/>
        <v>4</v>
      </c>
      <c r="AY624" s="383">
        <v>0</v>
      </c>
      <c r="AZ624" s="383">
        <f t="shared" si="1309"/>
        <v>0</v>
      </c>
      <c r="BA624" s="382">
        <f t="shared" si="1296"/>
        <v>3</v>
      </c>
      <c r="BB624" s="423">
        <v>0</v>
      </c>
      <c r="BC624" s="506">
        <f t="shared" si="1289"/>
        <v>0</v>
      </c>
      <c r="BD624" s="382">
        <f t="shared" si="1290"/>
        <v>0</v>
      </c>
      <c r="BE624" s="453">
        <f t="shared" si="1291"/>
        <v>1</v>
      </c>
      <c r="BF624" s="382">
        <f t="shared" si="1297"/>
        <v>-3</v>
      </c>
      <c r="BG624" s="1882">
        <v>0</v>
      </c>
      <c r="BH624" s="1882">
        <v>1</v>
      </c>
      <c r="BI624" s="1882">
        <v>1</v>
      </c>
      <c r="BJ624" s="1882">
        <v>0</v>
      </c>
      <c r="BK624" s="1882">
        <v>0</v>
      </c>
      <c r="BL624" s="1882">
        <v>0</v>
      </c>
      <c r="BM624" s="1882">
        <v>0</v>
      </c>
      <c r="BN624" s="1882">
        <v>1</v>
      </c>
      <c r="BO624" s="1882">
        <v>0</v>
      </c>
      <c r="BP624" s="1882">
        <v>1</v>
      </c>
      <c r="BQ624" s="1882">
        <v>1</v>
      </c>
      <c r="BR624" s="1882">
        <v>1</v>
      </c>
      <c r="BS624" s="1882">
        <v>1</v>
      </c>
      <c r="BT624" s="13"/>
      <c r="BU624" s="384">
        <f t="shared" si="1298"/>
        <v>0</v>
      </c>
      <c r="BV624" s="385">
        <f t="shared" si="1299"/>
        <v>0</v>
      </c>
      <c r="BW624" s="386">
        <f t="shared" si="1300"/>
        <v>0</v>
      </c>
      <c r="BX624" s="3"/>
      <c r="BY624" s="387">
        <f t="shared" si="1292"/>
        <v>0</v>
      </c>
      <c r="BZ624" s="382">
        <f t="shared" si="1301"/>
        <v>0</v>
      </c>
      <c r="CA624" s="382">
        <f t="shared" si="1302"/>
        <v>0</v>
      </c>
      <c r="CB624" s="382">
        <f t="shared" si="1303"/>
        <v>3</v>
      </c>
      <c r="CC624" s="382">
        <f t="shared" si="1362"/>
        <v>3</v>
      </c>
      <c r="CD624" s="382">
        <f t="shared" si="1363"/>
        <v>2</v>
      </c>
      <c r="CE624" s="382">
        <f t="shared" si="1364"/>
        <v>1</v>
      </c>
      <c r="CF624" s="382">
        <f t="shared" si="1365"/>
        <v>1</v>
      </c>
      <c r="CG624" s="382">
        <f t="shared" si="1366"/>
        <v>1</v>
      </c>
      <c r="CH624" s="382">
        <f t="shared" si="1367"/>
        <v>1</v>
      </c>
      <c r="CI624" s="382">
        <f t="shared" si="1368"/>
        <v>1</v>
      </c>
      <c r="CJ624" s="382">
        <f t="shared" si="1369"/>
        <v>1</v>
      </c>
      <c r="CK624" s="388">
        <f t="shared" si="1370"/>
        <v>2</v>
      </c>
      <c r="CL624" s="3"/>
      <c r="CM624" s="384">
        <f t="shared" si="1293"/>
        <v>0</v>
      </c>
      <c r="CN624" s="385">
        <f t="shared" si="1304"/>
        <v>0</v>
      </c>
      <c r="CO624" s="385">
        <f t="shared" si="1339"/>
        <v>4</v>
      </c>
      <c r="CP624" s="385">
        <f t="shared" si="1371"/>
        <v>0</v>
      </c>
      <c r="CQ624" s="385">
        <f t="shared" si="1372"/>
        <v>0</v>
      </c>
      <c r="CR624" s="385">
        <f t="shared" si="1373"/>
        <v>0</v>
      </c>
      <c r="CS624" s="385">
        <f t="shared" si="1374"/>
        <v>0</v>
      </c>
      <c r="CT624" s="385">
        <f t="shared" si="1375"/>
        <v>0</v>
      </c>
      <c r="CU624" s="385">
        <f t="shared" si="1376"/>
        <v>0</v>
      </c>
      <c r="CV624" s="385">
        <f t="shared" si="1377"/>
        <v>0</v>
      </c>
      <c r="CW624" s="385">
        <f t="shared" si="1378"/>
        <v>1</v>
      </c>
      <c r="CX624" s="386">
        <f t="shared" si="1379"/>
        <v>1</v>
      </c>
      <c r="CY624" s="3"/>
      <c r="CZ624" s="586"/>
      <c r="DA624" s="582"/>
      <c r="DB624" s="391"/>
      <c r="DC624" s="576">
        <v>4</v>
      </c>
      <c r="DD624" s="389">
        <v>1</v>
      </c>
      <c r="DE624" s="390">
        <v>1</v>
      </c>
      <c r="DF624" s="390">
        <v>2</v>
      </c>
      <c r="DG624" s="390">
        <v>0</v>
      </c>
      <c r="DH624" s="390">
        <f t="shared" si="1305"/>
        <v>0</v>
      </c>
      <c r="DI624" s="390"/>
      <c r="DJ624" s="390"/>
      <c r="DK624" s="390"/>
      <c r="DL624" s="390"/>
      <c r="DM624" s="390"/>
      <c r="DN624" s="390"/>
      <c r="DO624" s="390"/>
      <c r="DP624" s="391">
        <f t="shared" si="1306"/>
        <v>4</v>
      </c>
      <c r="DQ624" s="376"/>
      <c r="DR624" s="376"/>
      <c r="DS624" s="385">
        <v>3</v>
      </c>
      <c r="DT624" s="385">
        <v>2</v>
      </c>
      <c r="DU624" s="385">
        <v>1867</v>
      </c>
      <c r="DV624" s="385" t="s">
        <v>2620</v>
      </c>
      <c r="DW624" s="385">
        <v>72</v>
      </c>
      <c r="DX624" s="385" t="s">
        <v>2722</v>
      </c>
      <c r="DY624" s="385">
        <v>0</v>
      </c>
      <c r="DZ624" s="14">
        <v>119707</v>
      </c>
      <c r="EA624" s="426"/>
      <c r="EB624" s="398">
        <v>19</v>
      </c>
      <c r="EC624" s="398" t="s">
        <v>2103</v>
      </c>
      <c r="ED624" s="398" t="s">
        <v>2104</v>
      </c>
      <c r="EF624" s="601" t="str">
        <f t="shared" si="1307"/>
        <v>ok</v>
      </c>
      <c r="EG624" s="597">
        <f t="shared" si="1308"/>
        <v>0</v>
      </c>
      <c r="EI624" s="605">
        <f t="shared" si="1380"/>
        <v>4</v>
      </c>
    </row>
    <row r="625" spans="1:139" s="372" customFormat="1" ht="16.149999999999999" hidden="1" customHeight="1">
      <c r="A625" s="573" t="s">
        <v>2184</v>
      </c>
      <c r="B625" s="407" t="s">
        <v>2180</v>
      </c>
      <c r="C625" s="530" t="s">
        <v>2180</v>
      </c>
      <c r="D625" s="393" t="s">
        <v>51</v>
      </c>
      <c r="E625" s="393" t="s">
        <v>481</v>
      </c>
      <c r="F625" s="393" t="s">
        <v>2183</v>
      </c>
      <c r="G625" s="395">
        <v>98</v>
      </c>
      <c r="H625" s="393" t="s">
        <v>47</v>
      </c>
      <c r="I625" s="393" t="s">
        <v>1418</v>
      </c>
      <c r="J625" s="393" t="s">
        <v>339</v>
      </c>
      <c r="K625" s="393"/>
      <c r="L625" s="393">
        <v>0</v>
      </c>
      <c r="M625" s="396"/>
      <c r="N625" s="392"/>
      <c r="O625" s="408">
        <v>3</v>
      </c>
      <c r="P625" s="14">
        <v>161464</v>
      </c>
      <c r="Q625" s="14">
        <v>161464</v>
      </c>
      <c r="R625" s="576">
        <v>4</v>
      </c>
      <c r="S625" s="391">
        <v>0</v>
      </c>
      <c r="T625" s="382">
        <v>0</v>
      </c>
      <c r="U625" s="382">
        <v>0</v>
      </c>
      <c r="V625" s="423">
        <v>0</v>
      </c>
      <c r="W625" s="1882">
        <v>0</v>
      </c>
      <c r="X625" s="382">
        <f t="shared" si="1310"/>
        <v>0</v>
      </c>
      <c r="Y625" s="423">
        <v>8</v>
      </c>
      <c r="Z625" s="1882">
        <v>2</v>
      </c>
      <c r="AA625" s="382">
        <f t="shared" si="1294"/>
        <v>6</v>
      </c>
      <c r="AB625" s="423">
        <v>0</v>
      </c>
      <c r="AC625" s="1882">
        <v>0</v>
      </c>
      <c r="AD625" s="569">
        <v>1.875</v>
      </c>
      <c r="AE625" s="569">
        <v>1.875</v>
      </c>
      <c r="AF625" s="382">
        <f t="shared" si="1344"/>
        <v>3.75</v>
      </c>
      <c r="AG625" s="382">
        <f t="shared" si="1345"/>
        <v>2</v>
      </c>
      <c r="AH625" s="382">
        <f t="shared" si="1346"/>
        <v>0.875</v>
      </c>
      <c r="AI625" s="382">
        <f t="shared" si="1347"/>
        <v>1.875</v>
      </c>
      <c r="AJ625" s="382">
        <f t="shared" si="1348"/>
        <v>1.875</v>
      </c>
      <c r="AK625" s="382">
        <f t="shared" si="1349"/>
        <v>1.875</v>
      </c>
      <c r="AL625" s="382">
        <f t="shared" si="1350"/>
        <v>2.75</v>
      </c>
      <c r="AM625" s="382">
        <f t="shared" si="1351"/>
        <v>3.75</v>
      </c>
      <c r="AN625" s="453">
        <f t="shared" si="1352"/>
        <v>3.75</v>
      </c>
      <c r="AO625" s="457">
        <f t="shared" si="1353"/>
        <v>2</v>
      </c>
      <c r="AP625" s="455">
        <f t="shared" si="1354"/>
        <v>0</v>
      </c>
      <c r="AQ625" s="383">
        <f t="shared" si="1355"/>
        <v>1</v>
      </c>
      <c r="AR625" s="383">
        <f t="shared" si="1356"/>
        <v>1</v>
      </c>
      <c r="AS625" s="383">
        <f t="shared" si="1357"/>
        <v>1</v>
      </c>
      <c r="AT625" s="383">
        <f t="shared" si="1358"/>
        <v>1</v>
      </c>
      <c r="AU625" s="383">
        <f t="shared" si="1359"/>
        <v>2</v>
      </c>
      <c r="AV625" s="383">
        <f t="shared" si="1360"/>
        <v>2</v>
      </c>
      <c r="AW625" s="383">
        <f t="shared" si="1361"/>
        <v>2</v>
      </c>
      <c r="AX625" s="383">
        <f t="shared" si="1295"/>
        <v>8</v>
      </c>
      <c r="AY625" s="383">
        <v>2</v>
      </c>
      <c r="AZ625" s="383">
        <f t="shared" si="1309"/>
        <v>0</v>
      </c>
      <c r="BA625" s="382">
        <f t="shared" si="1296"/>
        <v>6</v>
      </c>
      <c r="BB625" s="423">
        <v>0</v>
      </c>
      <c r="BC625" s="506">
        <f t="shared" si="1289"/>
        <v>0</v>
      </c>
      <c r="BD625" s="382">
        <f t="shared" si="1290"/>
        <v>2</v>
      </c>
      <c r="BE625" s="453">
        <f t="shared" si="1291"/>
        <v>0</v>
      </c>
      <c r="BF625" s="382">
        <f t="shared" si="1297"/>
        <v>-8</v>
      </c>
      <c r="BG625" s="1882">
        <v>2</v>
      </c>
      <c r="BH625" s="1882">
        <v>2</v>
      </c>
      <c r="BI625" s="1882">
        <v>2</v>
      </c>
      <c r="BJ625" s="1882">
        <v>2</v>
      </c>
      <c r="BK625" s="1882">
        <v>0</v>
      </c>
      <c r="BL625" s="1882">
        <v>1</v>
      </c>
      <c r="BM625" s="1882">
        <v>1</v>
      </c>
      <c r="BN625" s="1882">
        <v>1</v>
      </c>
      <c r="BO625" s="1882">
        <v>1</v>
      </c>
      <c r="BP625" s="1882">
        <v>2</v>
      </c>
      <c r="BQ625" s="1882">
        <v>2</v>
      </c>
      <c r="BR625" s="1882">
        <v>2</v>
      </c>
      <c r="BS625" s="1882">
        <v>2</v>
      </c>
      <c r="BT625" s="13"/>
      <c r="BU625" s="384">
        <f t="shared" si="1298"/>
        <v>0</v>
      </c>
      <c r="BV625" s="385">
        <f t="shared" si="1299"/>
        <v>0</v>
      </c>
      <c r="BW625" s="386">
        <f t="shared" si="1300"/>
        <v>4.5</v>
      </c>
      <c r="BX625" s="3"/>
      <c r="BY625" s="387">
        <f t="shared" si="1292"/>
        <v>0</v>
      </c>
      <c r="BZ625" s="382">
        <f t="shared" si="1301"/>
        <v>0</v>
      </c>
      <c r="CA625" s="382">
        <f t="shared" si="1302"/>
        <v>6</v>
      </c>
      <c r="CB625" s="382">
        <f t="shared" si="1303"/>
        <v>6</v>
      </c>
      <c r="CC625" s="382">
        <f t="shared" si="1362"/>
        <v>4</v>
      </c>
      <c r="CD625" s="382">
        <f t="shared" si="1363"/>
        <v>4</v>
      </c>
      <c r="CE625" s="382">
        <f t="shared" si="1364"/>
        <v>2</v>
      </c>
      <c r="CF625" s="382">
        <f t="shared" si="1365"/>
        <v>1</v>
      </c>
      <c r="CG625" s="382">
        <f t="shared" si="1366"/>
        <v>2</v>
      </c>
      <c r="CH625" s="382">
        <f t="shared" si="1367"/>
        <v>2</v>
      </c>
      <c r="CI625" s="382">
        <f t="shared" si="1368"/>
        <v>2</v>
      </c>
      <c r="CJ625" s="382">
        <f t="shared" si="1369"/>
        <v>3</v>
      </c>
      <c r="CK625" s="388">
        <f t="shared" si="1370"/>
        <v>4</v>
      </c>
      <c r="CL625" s="3"/>
      <c r="CM625" s="384">
        <f t="shared" si="1293"/>
        <v>0</v>
      </c>
      <c r="CN625" s="385">
        <f t="shared" si="1304"/>
        <v>8</v>
      </c>
      <c r="CO625" s="385">
        <f t="shared" si="1339"/>
        <v>0</v>
      </c>
      <c r="CP625" s="385">
        <f t="shared" si="1371"/>
        <v>0</v>
      </c>
      <c r="CQ625" s="385">
        <f t="shared" si="1372"/>
        <v>2</v>
      </c>
      <c r="CR625" s="385">
        <f t="shared" si="1373"/>
        <v>0</v>
      </c>
      <c r="CS625" s="385">
        <f t="shared" si="1374"/>
        <v>1</v>
      </c>
      <c r="CT625" s="385">
        <f t="shared" si="1375"/>
        <v>1</v>
      </c>
      <c r="CU625" s="385">
        <f t="shared" si="1376"/>
        <v>1</v>
      </c>
      <c r="CV625" s="385">
        <f t="shared" si="1377"/>
        <v>1</v>
      </c>
      <c r="CW625" s="385">
        <f t="shared" si="1378"/>
        <v>2</v>
      </c>
      <c r="CX625" s="386">
        <f t="shared" si="1379"/>
        <v>2</v>
      </c>
      <c r="CY625" s="3"/>
      <c r="CZ625" s="586"/>
      <c r="DA625" s="582"/>
      <c r="DB625" s="391"/>
      <c r="DC625" s="576">
        <v>4</v>
      </c>
      <c r="DD625" s="389">
        <v>0</v>
      </c>
      <c r="DE625" s="390">
        <v>0</v>
      </c>
      <c r="DF625" s="390">
        <v>0</v>
      </c>
      <c r="DG625" s="390">
        <v>0</v>
      </c>
      <c r="DH625" s="390">
        <f t="shared" si="1305"/>
        <v>0</v>
      </c>
      <c r="DI625" s="390"/>
      <c r="DJ625" s="390"/>
      <c r="DK625" s="390"/>
      <c r="DL625" s="390"/>
      <c r="DM625" s="390"/>
      <c r="DN625" s="390"/>
      <c r="DO625" s="390"/>
      <c r="DP625" s="391">
        <f t="shared" si="1306"/>
        <v>0</v>
      </c>
      <c r="DQ625" s="376"/>
      <c r="DR625" s="376"/>
      <c r="DS625" s="385">
        <v>2</v>
      </c>
      <c r="DT625" s="385">
        <v>1</v>
      </c>
      <c r="DU625" s="385">
        <v>1839</v>
      </c>
      <c r="DV625" s="385" t="s">
        <v>2620</v>
      </c>
      <c r="DW625" s="385">
        <v>72</v>
      </c>
      <c r="DX625" s="385" t="s">
        <v>2722</v>
      </c>
      <c r="DY625" s="385">
        <v>0</v>
      </c>
      <c r="DZ625" s="14">
        <v>161464</v>
      </c>
      <c r="EA625" s="426"/>
      <c r="EB625" s="398">
        <v>19</v>
      </c>
      <c r="EC625" s="398" t="s">
        <v>1567</v>
      </c>
      <c r="ED625" s="398" t="s">
        <v>1370</v>
      </c>
      <c r="EF625" s="601" t="str">
        <f t="shared" si="1307"/>
        <v>ok</v>
      </c>
      <c r="EG625" s="597">
        <f t="shared" si="1308"/>
        <v>0</v>
      </c>
      <c r="EI625" s="605">
        <f t="shared" si="1380"/>
        <v>8</v>
      </c>
    </row>
    <row r="626" spans="1:139" s="372" customFormat="1" ht="16.149999999999999" hidden="1" customHeight="1">
      <c r="A626" s="573" t="s">
        <v>1449</v>
      </c>
      <c r="B626" s="407" t="s">
        <v>1898</v>
      </c>
      <c r="C626" s="407" t="s">
        <v>1898</v>
      </c>
      <c r="D626" s="393" t="s">
        <v>51</v>
      </c>
      <c r="E626" s="393" t="s">
        <v>1897</v>
      </c>
      <c r="F626" s="393" t="s">
        <v>1927</v>
      </c>
      <c r="G626" s="393">
        <v>99</v>
      </c>
      <c r="H626" s="393" t="s">
        <v>1899</v>
      </c>
      <c r="I626" s="393" t="s">
        <v>1418</v>
      </c>
      <c r="J626" s="393" t="s">
        <v>1757</v>
      </c>
      <c r="K626" s="393"/>
      <c r="L626" s="393" t="s">
        <v>47</v>
      </c>
      <c r="M626" s="396"/>
      <c r="N626" s="392">
        <v>45358</v>
      </c>
      <c r="O626" s="408">
        <v>3</v>
      </c>
      <c r="P626" s="14">
        <v>130328</v>
      </c>
      <c r="Q626" s="14">
        <v>130328</v>
      </c>
      <c r="R626" s="576">
        <v>370</v>
      </c>
      <c r="S626" s="391">
        <v>108</v>
      </c>
      <c r="T626" s="382">
        <v>23</v>
      </c>
      <c r="U626" s="382">
        <v>65</v>
      </c>
      <c r="V626" s="423">
        <v>0</v>
      </c>
      <c r="W626" s="1882">
        <v>30</v>
      </c>
      <c r="X626" s="382">
        <f t="shared" si="1310"/>
        <v>35</v>
      </c>
      <c r="Y626" s="423">
        <v>52</v>
      </c>
      <c r="Z626" s="1882">
        <v>24</v>
      </c>
      <c r="AA626" s="382">
        <f t="shared" si="1294"/>
        <v>63</v>
      </c>
      <c r="AB626" s="423">
        <v>25</v>
      </c>
      <c r="AC626" s="1882">
        <v>29</v>
      </c>
      <c r="AD626" s="569">
        <v>1.875</v>
      </c>
      <c r="AE626" s="569">
        <v>1.875</v>
      </c>
      <c r="AF626" s="382">
        <f t="shared" ref="AF626:AJ627" si="1381">IF($AD626&lt;=1,$AD626*BH626,IF($AD626&lt;=2,BH626+(($AD626-1)*BI626),BH626+BI626+BJ626))</f>
        <v>29</v>
      </c>
      <c r="AG626" s="382">
        <f t="shared" si="1381"/>
        <v>0</v>
      </c>
      <c r="AH626" s="382">
        <f t="shared" si="1381"/>
        <v>0</v>
      </c>
      <c r="AI626" s="382">
        <f t="shared" si="1381"/>
        <v>0</v>
      </c>
      <c r="AJ626" s="382">
        <f t="shared" si="1381"/>
        <v>0</v>
      </c>
      <c r="AK626" s="382">
        <f t="shared" ref="AK626:AM627" si="1382">IF($AE626&lt;=1,$AE626*BM626,IF($AE626&lt;=2,BM626+(($AE626-1)*BN626),BM626+BN626+BO626))</f>
        <v>0</v>
      </c>
      <c r="AL626" s="382">
        <f t="shared" si="1382"/>
        <v>0</v>
      </c>
      <c r="AM626" s="382">
        <f t="shared" si="1382"/>
        <v>0</v>
      </c>
      <c r="AN626" s="453">
        <f>IF($AD626&lt;=1,$AD626*BP626,IF($AD626&lt;=2,BP626+(($AD626-1)*BQ626),BP626+BQ626+BR626))</f>
        <v>0</v>
      </c>
      <c r="AO626" s="457">
        <f>ROUND(IF(BA626-BG626-AF626&gt;0,0,AF626+BG626-BA626),0)</f>
        <v>0</v>
      </c>
      <c r="AP626" s="455">
        <f t="shared" ref="AP626:AW627" si="1383">ROUND(IF(CC626-BH626-AG626&gt;0,0,AG626+BH626-CC626),0)</f>
        <v>0</v>
      </c>
      <c r="AQ626" s="383">
        <f t="shared" si="1383"/>
        <v>0</v>
      </c>
      <c r="AR626" s="383">
        <f t="shared" si="1383"/>
        <v>0</v>
      </c>
      <c r="AS626" s="383">
        <f t="shared" si="1383"/>
        <v>0</v>
      </c>
      <c r="AT626" s="383">
        <f t="shared" si="1383"/>
        <v>0</v>
      </c>
      <c r="AU626" s="383">
        <f t="shared" si="1383"/>
        <v>0</v>
      </c>
      <c r="AV626" s="383">
        <f t="shared" si="1383"/>
        <v>0</v>
      </c>
      <c r="AW626" s="383">
        <f t="shared" si="1383"/>
        <v>0</v>
      </c>
      <c r="AX626" s="383">
        <f t="shared" si="1295"/>
        <v>142</v>
      </c>
      <c r="AY626" s="383"/>
      <c r="AZ626" s="383">
        <f t="shared" si="1309"/>
        <v>0</v>
      </c>
      <c r="BA626" s="382">
        <f t="shared" si="1296"/>
        <v>59</v>
      </c>
      <c r="BB626" s="423">
        <v>0</v>
      </c>
      <c r="BC626" s="506">
        <f t="shared" si="1289"/>
        <v>30</v>
      </c>
      <c r="BD626" s="382">
        <f t="shared" si="1290"/>
        <v>24</v>
      </c>
      <c r="BE626" s="453">
        <f t="shared" si="1291"/>
        <v>29</v>
      </c>
      <c r="BF626" s="382">
        <f t="shared" si="1297"/>
        <v>-77</v>
      </c>
      <c r="BG626" s="1882">
        <v>30</v>
      </c>
      <c r="BH626" s="1882">
        <v>29</v>
      </c>
      <c r="BI626" s="1882"/>
      <c r="BJ626" s="1882"/>
      <c r="BK626" s="1882"/>
      <c r="BL626" s="1882"/>
      <c r="BM626" s="1882"/>
      <c r="BN626" s="1882"/>
      <c r="BO626" s="1882"/>
      <c r="BP626" s="1882"/>
      <c r="BQ626" s="1882"/>
      <c r="BR626" s="1882"/>
      <c r="BS626" s="1882"/>
      <c r="BT626" s="13"/>
      <c r="BU626" s="384">
        <f t="shared" si="1298"/>
        <v>2.3793103448275863</v>
      </c>
      <c r="BV626" s="385">
        <f t="shared" si="1299"/>
        <v>1.3793103448275863</v>
      </c>
      <c r="BW626" s="386">
        <f t="shared" si="1300"/>
        <v>2.1379310344827585</v>
      </c>
      <c r="BX626" s="3"/>
      <c r="BY626" s="387">
        <f t="shared" si="1292"/>
        <v>65</v>
      </c>
      <c r="BZ626" s="382">
        <f t="shared" si="1301"/>
        <v>35</v>
      </c>
      <c r="CA626" s="382">
        <f t="shared" si="1302"/>
        <v>63</v>
      </c>
      <c r="CB626" s="382">
        <f t="shared" si="1303"/>
        <v>59</v>
      </c>
      <c r="CC626" s="382">
        <f t="shared" si="1362"/>
        <v>29</v>
      </c>
      <c r="CD626" s="382">
        <f t="shared" si="1363"/>
        <v>0</v>
      </c>
      <c r="CE626" s="382">
        <f t="shared" si="1364"/>
        <v>0</v>
      </c>
      <c r="CF626" s="382">
        <f t="shared" si="1365"/>
        <v>0</v>
      </c>
      <c r="CG626" s="382">
        <f t="shared" si="1366"/>
        <v>0</v>
      </c>
      <c r="CH626" s="382">
        <f t="shared" si="1367"/>
        <v>0</v>
      </c>
      <c r="CI626" s="382">
        <f t="shared" si="1368"/>
        <v>0</v>
      </c>
      <c r="CJ626" s="382">
        <f t="shared" si="1369"/>
        <v>0</v>
      </c>
      <c r="CK626" s="388">
        <f t="shared" si="1370"/>
        <v>0</v>
      </c>
      <c r="CL626" s="3"/>
      <c r="CM626" s="384">
        <f t="shared" si="1293"/>
        <v>0</v>
      </c>
      <c r="CN626" s="385">
        <f t="shared" si="1304"/>
        <v>52</v>
      </c>
      <c r="CO626" s="385">
        <f t="shared" si="1339"/>
        <v>25</v>
      </c>
      <c r="CP626" s="385">
        <f t="shared" ref="CP626:CX627" si="1384">AO626</f>
        <v>0</v>
      </c>
      <c r="CQ626" s="385">
        <f t="shared" si="1384"/>
        <v>0</v>
      </c>
      <c r="CR626" s="385">
        <f t="shared" si="1384"/>
        <v>0</v>
      </c>
      <c r="CS626" s="385">
        <f t="shared" si="1384"/>
        <v>0</v>
      </c>
      <c r="CT626" s="385">
        <f t="shared" si="1384"/>
        <v>0</v>
      </c>
      <c r="CU626" s="385">
        <f t="shared" si="1384"/>
        <v>0</v>
      </c>
      <c r="CV626" s="385">
        <f t="shared" si="1384"/>
        <v>0</v>
      </c>
      <c r="CW626" s="385">
        <f t="shared" si="1384"/>
        <v>0</v>
      </c>
      <c r="CX626" s="386">
        <f t="shared" si="1384"/>
        <v>0</v>
      </c>
      <c r="CY626" s="3"/>
      <c r="CZ626" s="586"/>
      <c r="DA626" s="582"/>
      <c r="DB626" s="391">
        <v>168</v>
      </c>
      <c r="DC626" s="576">
        <v>370</v>
      </c>
      <c r="DD626" s="389">
        <v>14</v>
      </c>
      <c r="DE626" s="390">
        <v>14</v>
      </c>
      <c r="DF626" s="390">
        <v>32</v>
      </c>
      <c r="DG626" s="390">
        <v>25</v>
      </c>
      <c r="DH626" s="390">
        <f t="shared" si="1305"/>
        <v>23</v>
      </c>
      <c r="DI626" s="390"/>
      <c r="DJ626" s="390"/>
      <c r="DK626" s="390"/>
      <c r="DL626" s="390"/>
      <c r="DM626" s="390"/>
      <c r="DN626" s="390"/>
      <c r="DO626" s="390"/>
      <c r="DP626" s="391">
        <f t="shared" si="1306"/>
        <v>108</v>
      </c>
      <c r="DQ626" s="376"/>
      <c r="DR626" s="376"/>
      <c r="DS626" s="385">
        <v>1</v>
      </c>
      <c r="DT626" s="385">
        <v>2</v>
      </c>
      <c r="DU626" s="385">
        <v>1657</v>
      </c>
      <c r="DV626" s="385" t="s">
        <v>2620</v>
      </c>
      <c r="DW626" s="385">
        <v>72</v>
      </c>
      <c r="DX626" s="385" t="s">
        <v>2722</v>
      </c>
      <c r="DY626" s="385">
        <v>0</v>
      </c>
      <c r="DZ626" s="14">
        <v>130328</v>
      </c>
      <c r="EA626" s="426"/>
      <c r="EB626" s="398">
        <v>20</v>
      </c>
      <c r="EC626" s="398" t="s">
        <v>1369</v>
      </c>
      <c r="ED626" s="398" t="s">
        <v>1370</v>
      </c>
      <c r="EF626" s="601">
        <f t="shared" si="1307"/>
        <v>65</v>
      </c>
      <c r="EG626" s="597">
        <f t="shared" si="1308"/>
        <v>30</v>
      </c>
      <c r="EI626" s="605">
        <f t="shared" si="1380"/>
        <v>165</v>
      </c>
    </row>
    <row r="627" spans="1:139" s="372" customFormat="1" ht="16.149999999999999" hidden="1" customHeight="1">
      <c r="A627" s="573" t="s">
        <v>1449</v>
      </c>
      <c r="B627" s="407" t="s">
        <v>1880</v>
      </c>
      <c r="C627" s="407" t="s">
        <v>1747</v>
      </c>
      <c r="D627" s="393" t="s">
        <v>51</v>
      </c>
      <c r="E627" s="393" t="s">
        <v>714</v>
      </c>
      <c r="F627" s="393" t="s">
        <v>1882</v>
      </c>
      <c r="G627" s="395">
        <v>99</v>
      </c>
      <c r="H627" s="393" t="s">
        <v>47</v>
      </c>
      <c r="I627" s="393" t="s">
        <v>1418</v>
      </c>
      <c r="J627" s="393" t="s">
        <v>1757</v>
      </c>
      <c r="K627" s="393"/>
      <c r="L627" s="393" t="s">
        <v>47</v>
      </c>
      <c r="M627" s="396"/>
      <c r="N627" s="392">
        <v>45320</v>
      </c>
      <c r="O627" s="408">
        <v>3</v>
      </c>
      <c r="P627" s="14">
        <v>0</v>
      </c>
      <c r="Q627" s="14">
        <v>0</v>
      </c>
      <c r="R627" s="576">
        <v>0</v>
      </c>
      <c r="S627" s="391">
        <v>0</v>
      </c>
      <c r="T627" s="382">
        <v>0</v>
      </c>
      <c r="U627" s="382">
        <v>0</v>
      </c>
      <c r="V627" s="423">
        <v>0</v>
      </c>
      <c r="W627" s="1882">
        <v>0</v>
      </c>
      <c r="X627" s="382">
        <f t="shared" si="1310"/>
        <v>0</v>
      </c>
      <c r="Y627" s="423">
        <v>0</v>
      </c>
      <c r="Z627" s="1882">
        <v>0</v>
      </c>
      <c r="AA627" s="382">
        <f t="shared" si="1294"/>
        <v>0</v>
      </c>
      <c r="AB627" s="423">
        <v>0</v>
      </c>
      <c r="AC627" s="1882">
        <v>0</v>
      </c>
      <c r="AD627" s="569">
        <v>1.875</v>
      </c>
      <c r="AE627" s="569">
        <v>1.875</v>
      </c>
      <c r="AF627" s="382">
        <f t="shared" si="1381"/>
        <v>0</v>
      </c>
      <c r="AG627" s="382">
        <f t="shared" si="1381"/>
        <v>31.5</v>
      </c>
      <c r="AH627" s="382">
        <f t="shared" si="1381"/>
        <v>46.5</v>
      </c>
      <c r="AI627" s="382">
        <f t="shared" si="1381"/>
        <v>26.875</v>
      </c>
      <c r="AJ627" s="382">
        <f t="shared" si="1381"/>
        <v>34.5</v>
      </c>
      <c r="AK627" s="382">
        <f t="shared" si="1382"/>
        <v>53.25</v>
      </c>
      <c r="AL627" s="382">
        <f t="shared" si="1382"/>
        <v>58.125</v>
      </c>
      <c r="AM627" s="382">
        <f t="shared" si="1382"/>
        <v>44</v>
      </c>
      <c r="AN627" s="453">
        <f>IF($AD627&lt;=1,$AD627*BP627,IF($AD627&lt;=2,BP627+(($AD627-1)*BQ627),BP627+BQ627+BR627))</f>
        <v>45.875</v>
      </c>
      <c r="AO627" s="457">
        <f>ROUND(IF(BA627-BG627-AF627&gt;0,0,AF627+BG627-BA627),0)</f>
        <v>0</v>
      </c>
      <c r="AP627" s="455">
        <f t="shared" si="1383"/>
        <v>32</v>
      </c>
      <c r="AQ627" s="383">
        <f t="shared" si="1383"/>
        <v>15</v>
      </c>
      <c r="AR627" s="383">
        <f t="shared" si="1383"/>
        <v>16</v>
      </c>
      <c r="AS627" s="383">
        <f t="shared" si="1383"/>
        <v>20</v>
      </c>
      <c r="AT627" s="383">
        <f t="shared" si="1383"/>
        <v>35</v>
      </c>
      <c r="AU627" s="383">
        <f t="shared" si="1383"/>
        <v>25</v>
      </c>
      <c r="AV627" s="383">
        <f t="shared" si="1383"/>
        <v>24</v>
      </c>
      <c r="AW627" s="383">
        <f t="shared" si="1383"/>
        <v>25</v>
      </c>
      <c r="AX627" s="383">
        <f t="shared" si="1295"/>
        <v>0</v>
      </c>
      <c r="AY627" s="383"/>
      <c r="AZ627" s="383">
        <f t="shared" si="1309"/>
        <v>0</v>
      </c>
      <c r="BA627" s="382">
        <f t="shared" si="1296"/>
        <v>0</v>
      </c>
      <c r="BB627" s="423">
        <v>0</v>
      </c>
      <c r="BC627" s="506">
        <f t="shared" si="1289"/>
        <v>0</v>
      </c>
      <c r="BD627" s="382">
        <f t="shared" si="1290"/>
        <v>0</v>
      </c>
      <c r="BE627" s="453">
        <f t="shared" si="1291"/>
        <v>0</v>
      </c>
      <c r="BF627" s="382">
        <f t="shared" si="1297"/>
        <v>0</v>
      </c>
      <c r="BG627" s="1882">
        <v>0</v>
      </c>
      <c r="BH627" s="1882">
        <v>0</v>
      </c>
      <c r="BI627" s="1882">
        <v>0</v>
      </c>
      <c r="BJ627" s="1882">
        <v>36</v>
      </c>
      <c r="BK627" s="1882">
        <v>12</v>
      </c>
      <c r="BL627" s="1882">
        <v>17</v>
      </c>
      <c r="BM627" s="1882">
        <v>20</v>
      </c>
      <c r="BN627" s="1882">
        <v>38</v>
      </c>
      <c r="BO627" s="1882">
        <v>23</v>
      </c>
      <c r="BP627" s="1882">
        <v>24</v>
      </c>
      <c r="BQ627" s="1882">
        <v>25</v>
      </c>
      <c r="BR627" s="1882">
        <v>27</v>
      </c>
      <c r="BS627" s="1882">
        <v>29</v>
      </c>
      <c r="BT627" s="13"/>
      <c r="BU627" s="384">
        <f t="shared" si="1298"/>
        <v>0</v>
      </c>
      <c r="BV627" s="385">
        <f t="shared" si="1299"/>
        <v>0</v>
      </c>
      <c r="BW627" s="386">
        <f t="shared" si="1300"/>
        <v>0</v>
      </c>
      <c r="BX627" s="3"/>
      <c r="BY627" s="387">
        <f t="shared" si="1292"/>
        <v>0</v>
      </c>
      <c r="BZ627" s="382">
        <f t="shared" si="1301"/>
        <v>0</v>
      </c>
      <c r="CA627" s="382">
        <f t="shared" si="1302"/>
        <v>0</v>
      </c>
      <c r="CB627" s="382">
        <f t="shared" si="1303"/>
        <v>0</v>
      </c>
      <c r="CC627" s="382">
        <f t="shared" si="1362"/>
        <v>0</v>
      </c>
      <c r="CD627" s="382">
        <f t="shared" si="1363"/>
        <v>32</v>
      </c>
      <c r="CE627" s="382">
        <f t="shared" si="1364"/>
        <v>47</v>
      </c>
      <c r="CF627" s="382">
        <f t="shared" si="1365"/>
        <v>27</v>
      </c>
      <c r="CG627" s="382">
        <f t="shared" si="1366"/>
        <v>35</v>
      </c>
      <c r="CH627" s="382">
        <f t="shared" si="1367"/>
        <v>53</v>
      </c>
      <c r="CI627" s="382">
        <f t="shared" si="1368"/>
        <v>58</v>
      </c>
      <c r="CJ627" s="382">
        <f t="shared" si="1369"/>
        <v>44</v>
      </c>
      <c r="CK627" s="388">
        <f t="shared" si="1370"/>
        <v>46</v>
      </c>
      <c r="CL627" s="3"/>
      <c r="CM627" s="384">
        <f t="shared" si="1293"/>
        <v>0</v>
      </c>
      <c r="CN627" s="385">
        <f t="shared" si="1304"/>
        <v>0</v>
      </c>
      <c r="CO627" s="385">
        <f t="shared" si="1339"/>
        <v>0</v>
      </c>
      <c r="CP627" s="385">
        <f t="shared" si="1384"/>
        <v>0</v>
      </c>
      <c r="CQ627" s="385">
        <f t="shared" si="1384"/>
        <v>32</v>
      </c>
      <c r="CR627" s="385">
        <f t="shared" si="1384"/>
        <v>15</v>
      </c>
      <c r="CS627" s="385">
        <f t="shared" si="1384"/>
        <v>16</v>
      </c>
      <c r="CT627" s="385">
        <f t="shared" si="1384"/>
        <v>20</v>
      </c>
      <c r="CU627" s="385">
        <f t="shared" si="1384"/>
        <v>35</v>
      </c>
      <c r="CV627" s="385">
        <f t="shared" si="1384"/>
        <v>25</v>
      </c>
      <c r="CW627" s="385">
        <f t="shared" si="1384"/>
        <v>24</v>
      </c>
      <c r="CX627" s="386">
        <f t="shared" si="1384"/>
        <v>25</v>
      </c>
      <c r="CY627" s="3"/>
      <c r="CZ627" s="586"/>
      <c r="DA627" s="582"/>
      <c r="DB627" s="391">
        <v>0</v>
      </c>
      <c r="DC627" s="576">
        <v>0</v>
      </c>
      <c r="DD627" s="389">
        <v>0</v>
      </c>
      <c r="DE627" s="390">
        <v>0</v>
      </c>
      <c r="DF627" s="390">
        <v>0</v>
      </c>
      <c r="DG627" s="390">
        <v>0</v>
      </c>
      <c r="DH627" s="390">
        <f t="shared" si="1305"/>
        <v>0</v>
      </c>
      <c r="DI627" s="390"/>
      <c r="DJ627" s="390"/>
      <c r="DK627" s="390"/>
      <c r="DL627" s="390"/>
      <c r="DM627" s="390"/>
      <c r="DN627" s="390"/>
      <c r="DO627" s="390"/>
      <c r="DP627" s="391">
        <f t="shared" si="1306"/>
        <v>0</v>
      </c>
      <c r="DQ627" s="376"/>
      <c r="DR627" s="376"/>
      <c r="DS627" s="385">
        <v>1</v>
      </c>
      <c r="DT627" s="385">
        <v>2</v>
      </c>
      <c r="DU627" s="385">
        <v>1657</v>
      </c>
      <c r="DV627" s="385" t="s">
        <v>2620</v>
      </c>
      <c r="DW627" s="385">
        <v>72</v>
      </c>
      <c r="DX627" s="385" t="s">
        <v>2722</v>
      </c>
      <c r="DY627" s="385">
        <v>0</v>
      </c>
      <c r="DZ627" s="14">
        <v>0</v>
      </c>
      <c r="EA627" s="426"/>
      <c r="EB627" s="398">
        <v>20</v>
      </c>
      <c r="EC627" s="398" t="s">
        <v>1567</v>
      </c>
      <c r="ED627" s="398" t="s">
        <v>1370</v>
      </c>
      <c r="EF627" s="601" t="str">
        <f t="shared" si="1307"/>
        <v>ok</v>
      </c>
      <c r="EG627" s="597">
        <f t="shared" si="1308"/>
        <v>0</v>
      </c>
      <c r="EI627" s="605">
        <f t="shared" si="1380"/>
        <v>0</v>
      </c>
    </row>
    <row r="628" spans="1:139" s="372" customFormat="1" ht="16.149999999999999" hidden="1" customHeight="1">
      <c r="A628" s="573" t="s">
        <v>1246</v>
      </c>
      <c r="B628" s="407" t="s">
        <v>1865</v>
      </c>
      <c r="C628" s="407" t="s">
        <v>1865</v>
      </c>
      <c r="D628" s="393" t="s">
        <v>51</v>
      </c>
      <c r="E628" s="393" t="s">
        <v>714</v>
      </c>
      <c r="F628" s="393" t="s">
        <v>1872</v>
      </c>
      <c r="G628" s="395">
        <v>99</v>
      </c>
      <c r="H628" s="393" t="s">
        <v>47</v>
      </c>
      <c r="I628" s="393" t="s">
        <v>1418</v>
      </c>
      <c r="J628" s="393" t="s">
        <v>1871</v>
      </c>
      <c r="K628" s="393" t="s">
        <v>2146</v>
      </c>
      <c r="L628" s="393" t="s">
        <v>2130</v>
      </c>
      <c r="M628" s="396"/>
      <c r="N628" s="392">
        <v>45314</v>
      </c>
      <c r="O628" s="408">
        <v>3</v>
      </c>
      <c r="P628" s="14">
        <v>162730</v>
      </c>
      <c r="Q628" s="14">
        <v>162730</v>
      </c>
      <c r="R628" s="576">
        <v>19</v>
      </c>
      <c r="S628" s="391">
        <v>28</v>
      </c>
      <c r="T628" s="382">
        <v>4</v>
      </c>
      <c r="U628" s="382">
        <v>47</v>
      </c>
      <c r="V628" s="423">
        <v>0</v>
      </c>
      <c r="W628" s="1882">
        <v>10</v>
      </c>
      <c r="X628" s="382">
        <f t="shared" si="1310"/>
        <v>37</v>
      </c>
      <c r="Y628" s="423">
        <v>0</v>
      </c>
      <c r="Z628" s="1882">
        <v>10</v>
      </c>
      <c r="AA628" s="382">
        <f t="shared" si="1294"/>
        <v>27</v>
      </c>
      <c r="AB628" s="423">
        <v>16</v>
      </c>
      <c r="AC628" s="1882">
        <v>10</v>
      </c>
      <c r="AD628" s="569">
        <v>1.875</v>
      </c>
      <c r="AE628" s="569">
        <v>1.875</v>
      </c>
      <c r="AF628" s="382">
        <f t="shared" ref="AF628:AF637" si="1385">IF($AD628&lt;=1,$AD628*BI628,IF($AD628&lt;=2,BI628+(($AD628-1)*BJ628),BI628+BJ628+BK628))</f>
        <v>14</v>
      </c>
      <c r="AG628" s="382">
        <f t="shared" ref="AG628:AG637" si="1386">IF($AD628&lt;=1,$AD628*BJ628,IF($AD628&lt;=2,BJ628+(($AD628-1)*BK628),BJ628+BK628+BL628))</f>
        <v>10.625</v>
      </c>
      <c r="AH628" s="382">
        <f t="shared" ref="AH628:AH637" si="1387">IF($AD628&lt;=1,$AD628*BK628,IF($AD628&lt;=2,BK628+(($AD628-1)*BL628),BK628+BL628+BM628))</f>
        <v>6.5</v>
      </c>
      <c r="AI628" s="382">
        <f t="shared" ref="AI628:AI637" si="1388">IF($AD628&lt;=1,$AD628*BL628,IF($AD628&lt;=2,BL628+(($AD628-1)*BM628),BL628+BM628+BN628))</f>
        <v>8.375</v>
      </c>
      <c r="AJ628" s="382">
        <f t="shared" ref="AJ628:AJ637" si="1389">IF($AD628&lt;=1,$AD628*BM628,IF($AD628&lt;=2,BM628+(($AD628-1)*BN628),BM628+BN628+BO628))</f>
        <v>15.5</v>
      </c>
      <c r="AK628" s="382">
        <f t="shared" ref="AK628:AK637" si="1390">IF($AE628&lt;=1,$AE628*BN628,IF($AE628&lt;=2,BN628+(($AE628-1)*BO628),BN628+BO628+BP628))</f>
        <v>16.375</v>
      </c>
      <c r="AL628" s="382">
        <f t="shared" ref="AL628:AL637" si="1391">IF($AE628&lt;=1,$AE628*BO628,IF($AE628&lt;=2,BO628+(($AE628-1)*BP628),BO628+BP628+BQ628))</f>
        <v>13.75</v>
      </c>
      <c r="AM628" s="382">
        <f t="shared" ref="AM628:AM637" si="1392">IF($AE628&lt;=1,$AE628*BP628,IF($AE628&lt;=2,BP628+(($AE628-1)*BQ628),BP628+BQ628+BR628))</f>
        <v>23.125</v>
      </c>
      <c r="AN628" s="453">
        <f t="shared" ref="AN628:AN637" si="1393">IF($AD628&lt;=1,$AD628*BQ628,IF($AD628&lt;=2,BQ628+(($AD628-1)*BR628),BQ628+BR628+BS628))</f>
        <v>29</v>
      </c>
      <c r="AO628" s="457">
        <f t="shared" ref="AO628:AO637" si="1394">ROUND(IF(CC628-BH628-AF628&gt;0,0,AF628+BH628-CC628),0)</f>
        <v>0</v>
      </c>
      <c r="AP628" s="455">
        <f t="shared" ref="AP628:AP637" si="1395">ROUND(IF(CD628-BI628-AG628&gt;0,0,AG628+BI628-CD628),0)</f>
        <v>4</v>
      </c>
      <c r="AQ628" s="383">
        <f t="shared" ref="AQ628:AQ637" si="1396">ROUND(IF(CE628-BJ628-AH628&gt;0,0,AH628+BJ628-CE628),0)</f>
        <v>4</v>
      </c>
      <c r="AR628" s="383">
        <f t="shared" ref="AR628:AR637" si="1397">ROUND(IF(CF628-BK628-AI628&gt;0,0,AI628+BK628-CF628),0)</f>
        <v>4</v>
      </c>
      <c r="AS628" s="383">
        <f t="shared" ref="AS628:AS637" si="1398">ROUND(IF(CG628-BL628-AJ628&gt;0,0,AJ628+BL628-CG628),0)</f>
        <v>12</v>
      </c>
      <c r="AT628" s="383">
        <f t="shared" ref="AT628:AT637" si="1399">ROUND(IF(CH628-BM628-AK628&gt;0,0,AK628+BM628-CH628),0)</f>
        <v>5</v>
      </c>
      <c r="AU628" s="383">
        <f t="shared" ref="AU628:AU637" si="1400">ROUND(IF(CI628-BN628-AL628&gt;0,0,AL628+BN628-CI628),0)</f>
        <v>10</v>
      </c>
      <c r="AV628" s="383">
        <f t="shared" ref="AV628:AV637" si="1401">ROUND(IF(CJ628-BO628-AM628&gt;0,0,AM628+BO628-CJ628),0)</f>
        <v>14</v>
      </c>
      <c r="AW628" s="383">
        <f t="shared" ref="AW628:AW637" si="1402">ROUND(IF(CK628-BP628-AN628&gt;0,0,AN628+BP628-CK628),0)</f>
        <v>16</v>
      </c>
      <c r="AX628" s="383">
        <f t="shared" si="1295"/>
        <v>63</v>
      </c>
      <c r="AY628" s="383">
        <v>0</v>
      </c>
      <c r="AZ628" s="383">
        <f t="shared" si="1309"/>
        <v>0</v>
      </c>
      <c r="BA628" s="382">
        <f t="shared" si="1296"/>
        <v>33</v>
      </c>
      <c r="BB628" s="423">
        <v>0</v>
      </c>
      <c r="BC628" s="506">
        <f t="shared" si="1289"/>
        <v>10</v>
      </c>
      <c r="BD628" s="382">
        <f t="shared" si="1290"/>
        <v>10</v>
      </c>
      <c r="BE628" s="453">
        <f t="shared" si="1291"/>
        <v>10</v>
      </c>
      <c r="BF628" s="382">
        <f t="shared" si="1297"/>
        <v>-9</v>
      </c>
      <c r="BG628" s="1882">
        <v>10</v>
      </c>
      <c r="BH628" s="1882">
        <v>9</v>
      </c>
      <c r="BI628" s="1882">
        <v>7</v>
      </c>
      <c r="BJ628" s="1882">
        <v>8</v>
      </c>
      <c r="BK628" s="1882">
        <v>3</v>
      </c>
      <c r="BL628" s="1882">
        <v>4</v>
      </c>
      <c r="BM628" s="1882">
        <v>5</v>
      </c>
      <c r="BN628" s="1882">
        <v>12</v>
      </c>
      <c r="BO628" s="1882">
        <v>5</v>
      </c>
      <c r="BP628" s="1882">
        <v>10</v>
      </c>
      <c r="BQ628" s="1882">
        <v>15</v>
      </c>
      <c r="BR628" s="1882">
        <v>16</v>
      </c>
      <c r="BS628" s="1882">
        <v>17</v>
      </c>
      <c r="BT628" s="13"/>
      <c r="BU628" s="384">
        <f t="shared" si="1298"/>
        <v>4.7</v>
      </c>
      <c r="BV628" s="385">
        <f t="shared" si="1299"/>
        <v>3.7</v>
      </c>
      <c r="BW628" s="386">
        <f t="shared" si="1300"/>
        <v>2.7777777777777777</v>
      </c>
      <c r="BX628" s="3"/>
      <c r="BY628" s="387">
        <f t="shared" si="1292"/>
        <v>47</v>
      </c>
      <c r="BZ628" s="382">
        <f t="shared" si="1301"/>
        <v>37</v>
      </c>
      <c r="CA628" s="382">
        <f t="shared" si="1302"/>
        <v>27</v>
      </c>
      <c r="CB628" s="382">
        <f t="shared" si="1303"/>
        <v>33</v>
      </c>
      <c r="CC628" s="382">
        <f t="shared" si="1362"/>
        <v>23</v>
      </c>
      <c r="CD628" s="382">
        <f t="shared" si="1363"/>
        <v>14</v>
      </c>
      <c r="CE628" s="382">
        <f t="shared" si="1364"/>
        <v>11</v>
      </c>
      <c r="CF628" s="382">
        <f t="shared" si="1365"/>
        <v>7</v>
      </c>
      <c r="CG628" s="382">
        <f t="shared" si="1366"/>
        <v>8</v>
      </c>
      <c r="CH628" s="382">
        <f t="shared" si="1367"/>
        <v>16</v>
      </c>
      <c r="CI628" s="382">
        <f t="shared" si="1368"/>
        <v>16</v>
      </c>
      <c r="CJ628" s="382">
        <f t="shared" si="1369"/>
        <v>14</v>
      </c>
      <c r="CK628" s="388">
        <f t="shared" si="1370"/>
        <v>23</v>
      </c>
      <c r="CL628" s="3"/>
      <c r="CM628" s="384">
        <f t="shared" si="1293"/>
        <v>0</v>
      </c>
      <c r="CN628" s="385">
        <f t="shared" si="1304"/>
        <v>0</v>
      </c>
      <c r="CO628" s="385">
        <f t="shared" si="1339"/>
        <v>16</v>
      </c>
      <c r="CP628" s="385">
        <f t="shared" ref="CP628:CP637" si="1403">BB628</f>
        <v>0</v>
      </c>
      <c r="CQ628" s="385">
        <f t="shared" ref="CQ628:CQ637" si="1404">AO628</f>
        <v>0</v>
      </c>
      <c r="CR628" s="385">
        <f t="shared" ref="CR628:CR637" si="1405">AP628</f>
        <v>4</v>
      </c>
      <c r="CS628" s="385">
        <f t="shared" ref="CS628:CS637" si="1406">AQ628</f>
        <v>4</v>
      </c>
      <c r="CT628" s="385">
        <f t="shared" ref="CT628:CT637" si="1407">AR628</f>
        <v>4</v>
      </c>
      <c r="CU628" s="385">
        <f t="shared" ref="CU628:CU637" si="1408">AS628</f>
        <v>12</v>
      </c>
      <c r="CV628" s="385">
        <f t="shared" ref="CV628:CV637" si="1409">AT628</f>
        <v>5</v>
      </c>
      <c r="CW628" s="385">
        <f t="shared" ref="CW628:CW637" si="1410">AU628</f>
        <v>10</v>
      </c>
      <c r="CX628" s="386">
        <f t="shared" ref="CX628:CX637" si="1411">AV628</f>
        <v>14</v>
      </c>
      <c r="CY628" s="3"/>
      <c r="CZ628" s="586"/>
      <c r="DA628" s="582"/>
      <c r="DB628" s="391">
        <v>4</v>
      </c>
      <c r="DC628" s="576">
        <v>19</v>
      </c>
      <c r="DD628" s="389">
        <v>4</v>
      </c>
      <c r="DE628" s="390">
        <v>4</v>
      </c>
      <c r="DF628" s="390">
        <v>12</v>
      </c>
      <c r="DG628" s="390">
        <v>4</v>
      </c>
      <c r="DH628" s="390">
        <f t="shared" si="1305"/>
        <v>4</v>
      </c>
      <c r="DI628" s="390"/>
      <c r="DJ628" s="390"/>
      <c r="DK628" s="390"/>
      <c r="DL628" s="390"/>
      <c r="DM628" s="390"/>
      <c r="DN628" s="390"/>
      <c r="DO628" s="390"/>
      <c r="DP628" s="391">
        <f t="shared" si="1306"/>
        <v>28</v>
      </c>
      <c r="DQ628" s="376"/>
      <c r="DR628" s="376"/>
      <c r="DS628" s="385">
        <v>2</v>
      </c>
      <c r="DT628" s="385">
        <v>3</v>
      </c>
      <c r="DU628" s="385">
        <v>1622</v>
      </c>
      <c r="DV628" s="385" t="s">
        <v>2620</v>
      </c>
      <c r="DW628" s="385">
        <v>72</v>
      </c>
      <c r="DX628" s="385" t="s">
        <v>2722</v>
      </c>
      <c r="DY628" s="385">
        <v>0</v>
      </c>
      <c r="DZ628" s="14">
        <v>162730</v>
      </c>
      <c r="EA628" s="426"/>
      <c r="EB628" s="398">
        <v>20</v>
      </c>
      <c r="EC628" s="398" t="s">
        <v>1369</v>
      </c>
      <c r="ED628" s="398" t="s">
        <v>1370</v>
      </c>
      <c r="EF628" s="601">
        <f t="shared" si="1307"/>
        <v>141</v>
      </c>
      <c r="EG628" s="597">
        <f t="shared" si="1308"/>
        <v>10</v>
      </c>
      <c r="EI628" s="605">
        <f t="shared" si="1380"/>
        <v>67</v>
      </c>
    </row>
    <row r="629" spans="1:139" s="372" customFormat="1" ht="16.149999999999999" hidden="1" customHeight="1">
      <c r="A629" s="573" t="s">
        <v>1246</v>
      </c>
      <c r="B629" s="407" t="s">
        <v>1864</v>
      </c>
      <c r="C629" s="407" t="s">
        <v>1864</v>
      </c>
      <c r="D629" s="393" t="s">
        <v>51</v>
      </c>
      <c r="E629" s="393" t="s">
        <v>522</v>
      </c>
      <c r="F629" s="393" t="s">
        <v>1941</v>
      </c>
      <c r="G629" s="395">
        <v>102</v>
      </c>
      <c r="H629" s="393" t="s">
        <v>47</v>
      </c>
      <c r="I629" s="393" t="s">
        <v>1418</v>
      </c>
      <c r="J629" s="393" t="s">
        <v>1871</v>
      </c>
      <c r="K629" s="393" t="s">
        <v>2148</v>
      </c>
      <c r="L629" s="393" t="s">
        <v>2130</v>
      </c>
      <c r="M629" s="396"/>
      <c r="N629" s="392">
        <v>45314</v>
      </c>
      <c r="O629" s="408">
        <v>3</v>
      </c>
      <c r="P629" s="14">
        <v>152273</v>
      </c>
      <c r="Q629" s="14">
        <v>152273</v>
      </c>
      <c r="R629" s="576">
        <v>323</v>
      </c>
      <c r="S629" s="391">
        <v>267</v>
      </c>
      <c r="T629" s="382">
        <v>50</v>
      </c>
      <c r="U629" s="382">
        <v>87</v>
      </c>
      <c r="V629" s="423">
        <v>19</v>
      </c>
      <c r="W629" s="1882">
        <v>66</v>
      </c>
      <c r="X629" s="382">
        <f t="shared" si="1310"/>
        <v>40</v>
      </c>
      <c r="Y629" s="423">
        <v>70</v>
      </c>
      <c r="Z629" s="1882">
        <v>65</v>
      </c>
      <c r="AA629" s="382">
        <f t="shared" si="1294"/>
        <v>45</v>
      </c>
      <c r="AB629" s="423">
        <v>73</v>
      </c>
      <c r="AC629" s="1882">
        <v>60</v>
      </c>
      <c r="AD629" s="569">
        <v>1.875</v>
      </c>
      <c r="AE629" s="569">
        <v>1.875</v>
      </c>
      <c r="AF629" s="382">
        <f t="shared" si="1385"/>
        <v>113.375</v>
      </c>
      <c r="AG629" s="382">
        <f t="shared" si="1386"/>
        <v>78.5</v>
      </c>
      <c r="AH629" s="382">
        <f t="shared" si="1387"/>
        <v>41</v>
      </c>
      <c r="AI629" s="382">
        <f t="shared" si="1388"/>
        <v>48.5</v>
      </c>
      <c r="AJ629" s="382">
        <f t="shared" si="1389"/>
        <v>56.875</v>
      </c>
      <c r="AK629" s="382">
        <f t="shared" si="1390"/>
        <v>61</v>
      </c>
      <c r="AL629" s="382">
        <f t="shared" si="1391"/>
        <v>84.5</v>
      </c>
      <c r="AM629" s="382">
        <f t="shared" si="1392"/>
        <v>115.125</v>
      </c>
      <c r="AN629" s="453">
        <f t="shared" si="1393"/>
        <v>121.625</v>
      </c>
      <c r="AO629" s="457">
        <f t="shared" si="1394"/>
        <v>40</v>
      </c>
      <c r="AP629" s="455">
        <f t="shared" si="1395"/>
        <v>26</v>
      </c>
      <c r="AQ629" s="383">
        <f t="shared" si="1396"/>
        <v>23</v>
      </c>
      <c r="AR629" s="383">
        <f t="shared" si="1397"/>
        <v>28</v>
      </c>
      <c r="AS629" s="383">
        <f t="shared" si="1398"/>
        <v>32</v>
      </c>
      <c r="AT629" s="383">
        <f t="shared" si="1399"/>
        <v>32</v>
      </c>
      <c r="AU629" s="383">
        <f t="shared" si="1400"/>
        <v>57</v>
      </c>
      <c r="AV629" s="383">
        <f t="shared" si="1401"/>
        <v>62</v>
      </c>
      <c r="AW629" s="383">
        <f t="shared" si="1402"/>
        <v>67</v>
      </c>
      <c r="AX629" s="383">
        <f t="shared" si="1295"/>
        <v>389</v>
      </c>
      <c r="AY629" s="383">
        <v>40</v>
      </c>
      <c r="AZ629" s="383">
        <f t="shared" si="1309"/>
        <v>0</v>
      </c>
      <c r="BA629" s="382">
        <f t="shared" si="1296"/>
        <v>58</v>
      </c>
      <c r="BB629" s="423">
        <v>140</v>
      </c>
      <c r="BC629" s="506">
        <f t="shared" si="1289"/>
        <v>66</v>
      </c>
      <c r="BD629" s="382">
        <f t="shared" si="1290"/>
        <v>65</v>
      </c>
      <c r="BE629" s="453">
        <f t="shared" si="1291"/>
        <v>60</v>
      </c>
      <c r="BF629" s="382">
        <f t="shared" si="1297"/>
        <v>-289</v>
      </c>
      <c r="BG629" s="1882">
        <v>65</v>
      </c>
      <c r="BH629" s="1882">
        <v>60</v>
      </c>
      <c r="BI629" s="1882">
        <v>60</v>
      </c>
      <c r="BJ629" s="1882">
        <v>61</v>
      </c>
      <c r="BK629" s="1882">
        <v>20</v>
      </c>
      <c r="BL629" s="1882">
        <v>24</v>
      </c>
      <c r="BM629" s="1882">
        <v>28</v>
      </c>
      <c r="BN629" s="1882">
        <v>33</v>
      </c>
      <c r="BO629" s="1882">
        <v>32</v>
      </c>
      <c r="BP629" s="1882">
        <v>60</v>
      </c>
      <c r="BQ629" s="1882">
        <v>63</v>
      </c>
      <c r="BR629" s="1882">
        <v>67</v>
      </c>
      <c r="BS629" s="1882">
        <v>72</v>
      </c>
      <c r="BT629" s="13"/>
      <c r="BU629" s="384">
        <f t="shared" si="1298"/>
        <v>1.323076923076923</v>
      </c>
      <c r="BV629" s="385">
        <f t="shared" si="1299"/>
        <v>0.61538461538461542</v>
      </c>
      <c r="BW629" s="386">
        <f t="shared" si="1300"/>
        <v>0.75</v>
      </c>
      <c r="BX629" s="3"/>
      <c r="BY629" s="387">
        <f t="shared" si="1292"/>
        <v>87</v>
      </c>
      <c r="BZ629" s="382">
        <f t="shared" si="1301"/>
        <v>40</v>
      </c>
      <c r="CA629" s="382">
        <f t="shared" si="1302"/>
        <v>45</v>
      </c>
      <c r="CB629" s="382">
        <f t="shared" si="1303"/>
        <v>58</v>
      </c>
      <c r="CC629" s="382">
        <f t="shared" si="1362"/>
        <v>133</v>
      </c>
      <c r="CD629" s="382">
        <f t="shared" si="1363"/>
        <v>113</v>
      </c>
      <c r="CE629" s="382">
        <f t="shared" si="1364"/>
        <v>79</v>
      </c>
      <c r="CF629" s="382">
        <f t="shared" si="1365"/>
        <v>41</v>
      </c>
      <c r="CG629" s="382">
        <f t="shared" si="1366"/>
        <v>49</v>
      </c>
      <c r="CH629" s="382">
        <f t="shared" si="1367"/>
        <v>57</v>
      </c>
      <c r="CI629" s="382">
        <f t="shared" si="1368"/>
        <v>61</v>
      </c>
      <c r="CJ629" s="382">
        <f t="shared" si="1369"/>
        <v>85</v>
      </c>
      <c r="CK629" s="388">
        <f t="shared" si="1370"/>
        <v>115</v>
      </c>
      <c r="CL629" s="3"/>
      <c r="CM629" s="384">
        <f t="shared" si="1293"/>
        <v>19</v>
      </c>
      <c r="CN629" s="385">
        <f t="shared" si="1304"/>
        <v>70</v>
      </c>
      <c r="CO629" s="385">
        <f t="shared" si="1339"/>
        <v>73</v>
      </c>
      <c r="CP629" s="385">
        <f t="shared" si="1403"/>
        <v>140</v>
      </c>
      <c r="CQ629" s="385">
        <f t="shared" si="1404"/>
        <v>40</v>
      </c>
      <c r="CR629" s="385">
        <f t="shared" si="1405"/>
        <v>26</v>
      </c>
      <c r="CS629" s="385">
        <f t="shared" si="1406"/>
        <v>23</v>
      </c>
      <c r="CT629" s="385">
        <f t="shared" si="1407"/>
        <v>28</v>
      </c>
      <c r="CU629" s="385">
        <f t="shared" si="1408"/>
        <v>32</v>
      </c>
      <c r="CV629" s="385">
        <f t="shared" si="1409"/>
        <v>32</v>
      </c>
      <c r="CW629" s="385">
        <f t="shared" si="1410"/>
        <v>57</v>
      </c>
      <c r="CX629" s="386">
        <f t="shared" si="1411"/>
        <v>62</v>
      </c>
      <c r="CY629" s="3"/>
      <c r="CZ629" s="586"/>
      <c r="DA629" s="582"/>
      <c r="DB629" s="391">
        <v>20</v>
      </c>
      <c r="DC629" s="576">
        <v>323</v>
      </c>
      <c r="DD629" s="389">
        <v>43</v>
      </c>
      <c r="DE629" s="390">
        <v>32</v>
      </c>
      <c r="DF629" s="390">
        <v>56</v>
      </c>
      <c r="DG629" s="390">
        <v>86</v>
      </c>
      <c r="DH629" s="390">
        <f t="shared" si="1305"/>
        <v>50</v>
      </c>
      <c r="DI629" s="390"/>
      <c r="DJ629" s="390"/>
      <c r="DK629" s="390"/>
      <c r="DL629" s="390"/>
      <c r="DM629" s="390"/>
      <c r="DN629" s="390"/>
      <c r="DO629" s="390"/>
      <c r="DP629" s="391">
        <f t="shared" si="1306"/>
        <v>267</v>
      </c>
      <c r="DQ629" s="376"/>
      <c r="DR629" s="376"/>
      <c r="DS629" s="385">
        <v>1</v>
      </c>
      <c r="DT629" s="385">
        <v>2</v>
      </c>
      <c r="DU629" s="385">
        <v>1626</v>
      </c>
      <c r="DV629" s="385" t="s">
        <v>2620</v>
      </c>
      <c r="DW629" s="385">
        <v>72</v>
      </c>
      <c r="DX629" s="385" t="s">
        <v>2722</v>
      </c>
      <c r="DY629" s="385">
        <v>0</v>
      </c>
      <c r="DZ629" s="14">
        <v>152273</v>
      </c>
      <c r="EA629" s="426"/>
      <c r="EB629" s="398">
        <v>19</v>
      </c>
      <c r="EC629" s="398" t="s">
        <v>1369</v>
      </c>
      <c r="ED629" s="398" t="s">
        <v>1370</v>
      </c>
      <c r="EF629" s="601">
        <f t="shared" si="1307"/>
        <v>39.545454545454547</v>
      </c>
      <c r="EG629" s="597">
        <f t="shared" si="1308"/>
        <v>66</v>
      </c>
      <c r="EI629" s="605">
        <f t="shared" si="1380"/>
        <v>439</v>
      </c>
    </row>
    <row r="630" spans="1:139" s="372" customFormat="1" ht="16.149999999999999" hidden="1" customHeight="1">
      <c r="A630" s="573" t="s">
        <v>1510</v>
      </c>
      <c r="B630" s="407" t="s">
        <v>1425</v>
      </c>
      <c r="C630" s="530" t="s">
        <v>1425</v>
      </c>
      <c r="D630" s="393" t="s">
        <v>51</v>
      </c>
      <c r="E630" s="393" t="s">
        <v>1437</v>
      </c>
      <c r="F630" s="393" t="s">
        <v>1739</v>
      </c>
      <c r="G630" s="393">
        <v>102</v>
      </c>
      <c r="H630" s="393" t="s">
        <v>47</v>
      </c>
      <c r="I630" s="393" t="s">
        <v>1418</v>
      </c>
      <c r="J630" s="393" t="s">
        <v>131</v>
      </c>
      <c r="K630" s="393" t="s">
        <v>2146</v>
      </c>
      <c r="L630" s="393" t="s">
        <v>2130</v>
      </c>
      <c r="M630" s="396"/>
      <c r="N630" s="392">
        <v>44740</v>
      </c>
      <c r="O630" s="408">
        <v>3</v>
      </c>
      <c r="P630" s="14">
        <v>195307</v>
      </c>
      <c r="Q630" s="14">
        <v>195307</v>
      </c>
      <c r="R630" s="576">
        <v>16</v>
      </c>
      <c r="S630" s="391">
        <v>0</v>
      </c>
      <c r="T630" s="382">
        <v>0</v>
      </c>
      <c r="U630" s="382">
        <v>4</v>
      </c>
      <c r="V630" s="423">
        <v>0</v>
      </c>
      <c r="W630" s="1882">
        <v>2</v>
      </c>
      <c r="X630" s="382">
        <f t="shared" si="1310"/>
        <v>2</v>
      </c>
      <c r="Y630" s="423">
        <v>0</v>
      </c>
      <c r="Z630" s="1882">
        <v>2</v>
      </c>
      <c r="AA630" s="382">
        <f t="shared" si="1294"/>
        <v>0</v>
      </c>
      <c r="AB630" s="423">
        <v>4</v>
      </c>
      <c r="AC630" s="1882">
        <v>2</v>
      </c>
      <c r="AD630" s="569">
        <v>1.875</v>
      </c>
      <c r="AE630" s="569">
        <v>1.875</v>
      </c>
      <c r="AF630" s="382">
        <f t="shared" si="1385"/>
        <v>3.875</v>
      </c>
      <c r="AG630" s="382">
        <f t="shared" si="1386"/>
        <v>1.875</v>
      </c>
      <c r="AH630" s="382">
        <f t="shared" si="1387"/>
        <v>1.875</v>
      </c>
      <c r="AI630" s="382">
        <f t="shared" si="1388"/>
        <v>1.875</v>
      </c>
      <c r="AJ630" s="382">
        <f t="shared" si="1389"/>
        <v>1.875</v>
      </c>
      <c r="AK630" s="382">
        <f t="shared" si="1390"/>
        <v>1.875</v>
      </c>
      <c r="AL630" s="382">
        <f t="shared" si="1391"/>
        <v>2.75</v>
      </c>
      <c r="AM630" s="382">
        <f t="shared" si="1392"/>
        <v>3.75</v>
      </c>
      <c r="AN630" s="453">
        <f t="shared" si="1393"/>
        <v>3.75</v>
      </c>
      <c r="AO630" s="457">
        <f t="shared" si="1394"/>
        <v>4</v>
      </c>
      <c r="AP630" s="455">
        <f t="shared" si="1395"/>
        <v>1</v>
      </c>
      <c r="AQ630" s="383">
        <f t="shared" si="1396"/>
        <v>1</v>
      </c>
      <c r="AR630" s="383">
        <f t="shared" si="1397"/>
        <v>1</v>
      </c>
      <c r="AS630" s="383">
        <f t="shared" si="1398"/>
        <v>1</v>
      </c>
      <c r="AT630" s="383">
        <f t="shared" si="1399"/>
        <v>1</v>
      </c>
      <c r="AU630" s="383">
        <f t="shared" si="1400"/>
        <v>2</v>
      </c>
      <c r="AV630" s="383">
        <f t="shared" si="1401"/>
        <v>2</v>
      </c>
      <c r="AW630" s="383">
        <f t="shared" si="1402"/>
        <v>2</v>
      </c>
      <c r="AX630" s="383">
        <f t="shared" si="1295"/>
        <v>10</v>
      </c>
      <c r="AY630" s="383">
        <v>4</v>
      </c>
      <c r="AZ630" s="383">
        <f t="shared" si="1309"/>
        <v>0</v>
      </c>
      <c r="BA630" s="382">
        <f t="shared" si="1296"/>
        <v>2</v>
      </c>
      <c r="BB630" s="423">
        <v>2</v>
      </c>
      <c r="BC630" s="506">
        <f t="shared" si="1289"/>
        <v>2</v>
      </c>
      <c r="BD630" s="382">
        <f t="shared" si="1290"/>
        <v>2</v>
      </c>
      <c r="BE630" s="453">
        <f t="shared" si="1291"/>
        <v>2</v>
      </c>
      <c r="BF630" s="382">
        <f t="shared" si="1297"/>
        <v>-9</v>
      </c>
      <c r="BG630" s="1882">
        <v>0</v>
      </c>
      <c r="BH630" s="1882">
        <v>4</v>
      </c>
      <c r="BI630" s="1882">
        <v>3</v>
      </c>
      <c r="BJ630" s="1882">
        <v>1</v>
      </c>
      <c r="BK630" s="1882">
        <v>1</v>
      </c>
      <c r="BL630" s="1882">
        <v>1</v>
      </c>
      <c r="BM630" s="1882">
        <v>1</v>
      </c>
      <c r="BN630" s="1882">
        <v>1</v>
      </c>
      <c r="BO630" s="1882">
        <v>1</v>
      </c>
      <c r="BP630" s="1882">
        <v>2</v>
      </c>
      <c r="BQ630" s="1882">
        <v>2</v>
      </c>
      <c r="BR630" s="1882">
        <v>2</v>
      </c>
      <c r="BS630" s="1882">
        <v>2</v>
      </c>
      <c r="BT630" s="13"/>
      <c r="BU630" s="384">
        <f t="shared" si="1298"/>
        <v>2</v>
      </c>
      <c r="BV630" s="385">
        <f t="shared" si="1299"/>
        <v>1</v>
      </c>
      <c r="BW630" s="386">
        <f t="shared" si="1300"/>
        <v>0</v>
      </c>
      <c r="BX630" s="3"/>
      <c r="BY630" s="387">
        <f t="shared" si="1292"/>
        <v>4</v>
      </c>
      <c r="BZ630" s="382">
        <f t="shared" si="1301"/>
        <v>2</v>
      </c>
      <c r="CA630" s="382">
        <f t="shared" si="1302"/>
        <v>0</v>
      </c>
      <c r="CB630" s="382">
        <f t="shared" si="1303"/>
        <v>2</v>
      </c>
      <c r="CC630" s="382">
        <f t="shared" si="1362"/>
        <v>4</v>
      </c>
      <c r="CD630" s="382">
        <f t="shared" si="1363"/>
        <v>4</v>
      </c>
      <c r="CE630" s="382">
        <f t="shared" si="1364"/>
        <v>2</v>
      </c>
      <c r="CF630" s="382">
        <f t="shared" si="1365"/>
        <v>2</v>
      </c>
      <c r="CG630" s="382">
        <f t="shared" si="1366"/>
        <v>2</v>
      </c>
      <c r="CH630" s="382">
        <f t="shared" si="1367"/>
        <v>2</v>
      </c>
      <c r="CI630" s="382">
        <f t="shared" si="1368"/>
        <v>2</v>
      </c>
      <c r="CJ630" s="382">
        <f t="shared" si="1369"/>
        <v>3</v>
      </c>
      <c r="CK630" s="388">
        <f t="shared" si="1370"/>
        <v>4</v>
      </c>
      <c r="CL630" s="3"/>
      <c r="CM630" s="384">
        <f t="shared" si="1293"/>
        <v>0</v>
      </c>
      <c r="CN630" s="385">
        <f t="shared" si="1304"/>
        <v>0</v>
      </c>
      <c r="CO630" s="385">
        <f t="shared" si="1339"/>
        <v>4</v>
      </c>
      <c r="CP630" s="385">
        <f t="shared" si="1403"/>
        <v>2</v>
      </c>
      <c r="CQ630" s="385">
        <f t="shared" si="1404"/>
        <v>4</v>
      </c>
      <c r="CR630" s="385">
        <f t="shared" si="1405"/>
        <v>1</v>
      </c>
      <c r="CS630" s="385">
        <f t="shared" si="1406"/>
        <v>1</v>
      </c>
      <c r="CT630" s="385">
        <f t="shared" si="1407"/>
        <v>1</v>
      </c>
      <c r="CU630" s="385">
        <f t="shared" si="1408"/>
        <v>1</v>
      </c>
      <c r="CV630" s="385">
        <f t="shared" si="1409"/>
        <v>1</v>
      </c>
      <c r="CW630" s="385">
        <f t="shared" si="1410"/>
        <v>2</v>
      </c>
      <c r="CX630" s="386">
        <f t="shared" si="1411"/>
        <v>2</v>
      </c>
      <c r="CY630" s="3"/>
      <c r="CZ630" s="586">
        <v>0</v>
      </c>
      <c r="DA630" s="582">
        <v>0</v>
      </c>
      <c r="DB630" s="391">
        <v>0</v>
      </c>
      <c r="DC630" s="576">
        <v>16</v>
      </c>
      <c r="DD630" s="389">
        <v>0</v>
      </c>
      <c r="DE630" s="390">
        <v>0</v>
      </c>
      <c r="DF630" s="390">
        <v>0</v>
      </c>
      <c r="DG630" s="390">
        <v>0</v>
      </c>
      <c r="DH630" s="390">
        <f t="shared" si="1305"/>
        <v>0</v>
      </c>
      <c r="DI630" s="390"/>
      <c r="DJ630" s="390"/>
      <c r="DK630" s="390"/>
      <c r="DL630" s="390"/>
      <c r="DM630" s="390"/>
      <c r="DN630" s="390"/>
      <c r="DO630" s="390"/>
      <c r="DP630" s="391">
        <f t="shared" si="1306"/>
        <v>0</v>
      </c>
      <c r="DQ630" s="376"/>
      <c r="DR630" s="376"/>
      <c r="DS630" s="385">
        <v>2</v>
      </c>
      <c r="DT630" s="385">
        <v>2</v>
      </c>
      <c r="DU630" s="385">
        <v>1599</v>
      </c>
      <c r="DV630" s="385" t="s">
        <v>2620</v>
      </c>
      <c r="DW630" s="385">
        <v>73</v>
      </c>
      <c r="DX630" s="385" t="s">
        <v>2724</v>
      </c>
      <c r="DY630" s="385">
        <v>0</v>
      </c>
      <c r="DZ630" s="14">
        <v>195307</v>
      </c>
      <c r="EA630" s="426"/>
      <c r="EB630" s="398">
        <v>22</v>
      </c>
      <c r="EC630" s="398" t="s">
        <v>1369</v>
      </c>
      <c r="ED630" s="398" t="s">
        <v>1370</v>
      </c>
      <c r="EF630" s="601">
        <f t="shared" si="1307"/>
        <v>60</v>
      </c>
      <c r="EG630" s="597">
        <f t="shared" si="1308"/>
        <v>2</v>
      </c>
      <c r="EI630" s="605">
        <f t="shared" si="1380"/>
        <v>10</v>
      </c>
    </row>
    <row r="631" spans="1:139" s="372" customFormat="1" ht="16.149999999999999" hidden="1" customHeight="1">
      <c r="A631" s="573" t="s">
        <v>2184</v>
      </c>
      <c r="B631" s="407" t="s">
        <v>2181</v>
      </c>
      <c r="C631" s="530" t="s">
        <v>2181</v>
      </c>
      <c r="D631" s="393" t="s">
        <v>51</v>
      </c>
      <c r="E631" s="393" t="s">
        <v>697</v>
      </c>
      <c r="F631" s="393" t="s">
        <v>2183</v>
      </c>
      <c r="G631" s="395">
        <v>100</v>
      </c>
      <c r="H631" s="393" t="s">
        <v>47</v>
      </c>
      <c r="I631" s="393" t="s">
        <v>1418</v>
      </c>
      <c r="J631" s="393" t="s">
        <v>339</v>
      </c>
      <c r="K631" s="393"/>
      <c r="L631" s="393">
        <v>0</v>
      </c>
      <c r="M631" s="396"/>
      <c r="N631" s="392"/>
      <c r="O631" s="408">
        <v>3</v>
      </c>
      <c r="P631" s="14">
        <v>164988</v>
      </c>
      <c r="Q631" s="14">
        <v>164988</v>
      </c>
      <c r="R631" s="576">
        <v>4</v>
      </c>
      <c r="S631" s="391">
        <v>0</v>
      </c>
      <c r="T631" s="382">
        <v>0</v>
      </c>
      <c r="U631" s="382">
        <v>0</v>
      </c>
      <c r="V631" s="423">
        <v>0</v>
      </c>
      <c r="W631" s="1882">
        <v>0</v>
      </c>
      <c r="X631" s="382">
        <f t="shared" si="1310"/>
        <v>0</v>
      </c>
      <c r="Y631" s="423">
        <v>8</v>
      </c>
      <c r="Z631" s="1882">
        <v>2</v>
      </c>
      <c r="AA631" s="382">
        <f t="shared" si="1294"/>
        <v>6</v>
      </c>
      <c r="AB631" s="423">
        <v>0</v>
      </c>
      <c r="AC631" s="1882">
        <v>2</v>
      </c>
      <c r="AD631" s="569">
        <v>1.875</v>
      </c>
      <c r="AE631" s="569">
        <v>1.875</v>
      </c>
      <c r="AF631" s="382">
        <f t="shared" si="1385"/>
        <v>2</v>
      </c>
      <c r="AG631" s="382">
        <f t="shared" si="1386"/>
        <v>0</v>
      </c>
      <c r="AH631" s="382">
        <f t="shared" si="1387"/>
        <v>0</v>
      </c>
      <c r="AI631" s="382">
        <f t="shared" si="1388"/>
        <v>0</v>
      </c>
      <c r="AJ631" s="382">
        <f t="shared" si="1389"/>
        <v>0</v>
      </c>
      <c r="AK631" s="382">
        <f t="shared" si="1390"/>
        <v>0</v>
      </c>
      <c r="AL631" s="382">
        <f t="shared" si="1391"/>
        <v>1.75</v>
      </c>
      <c r="AM631" s="382">
        <f t="shared" si="1392"/>
        <v>3.75</v>
      </c>
      <c r="AN631" s="453">
        <f t="shared" si="1393"/>
        <v>3.75</v>
      </c>
      <c r="AO631" s="457">
        <f t="shared" si="1394"/>
        <v>2</v>
      </c>
      <c r="AP631" s="455">
        <f t="shared" si="1395"/>
        <v>0</v>
      </c>
      <c r="AQ631" s="383">
        <f t="shared" si="1396"/>
        <v>0</v>
      </c>
      <c r="AR631" s="383">
        <f t="shared" si="1397"/>
        <v>0</v>
      </c>
      <c r="AS631" s="383">
        <f t="shared" si="1398"/>
        <v>0</v>
      </c>
      <c r="AT631" s="383">
        <f t="shared" si="1399"/>
        <v>0</v>
      </c>
      <c r="AU631" s="383">
        <f t="shared" si="1400"/>
        <v>2</v>
      </c>
      <c r="AV631" s="383">
        <f t="shared" si="1401"/>
        <v>2</v>
      </c>
      <c r="AW631" s="383">
        <f t="shared" si="1402"/>
        <v>2</v>
      </c>
      <c r="AX631" s="383">
        <f t="shared" si="1295"/>
        <v>8</v>
      </c>
      <c r="AY631" s="383">
        <v>2</v>
      </c>
      <c r="AZ631" s="383">
        <f t="shared" si="1309"/>
        <v>0</v>
      </c>
      <c r="BA631" s="382">
        <f t="shared" si="1296"/>
        <v>4</v>
      </c>
      <c r="BB631" s="423">
        <v>0</v>
      </c>
      <c r="BC631" s="506">
        <f t="shared" si="1289"/>
        <v>0</v>
      </c>
      <c r="BD631" s="382">
        <f t="shared" si="1290"/>
        <v>2</v>
      </c>
      <c r="BE631" s="453">
        <f t="shared" si="1291"/>
        <v>2</v>
      </c>
      <c r="BF631" s="382">
        <f t="shared" si="1297"/>
        <v>-10</v>
      </c>
      <c r="BG631" s="1882">
        <v>2</v>
      </c>
      <c r="BH631" s="1882">
        <v>2</v>
      </c>
      <c r="BI631" s="1882">
        <v>2</v>
      </c>
      <c r="BJ631" s="1882">
        <v>0</v>
      </c>
      <c r="BK631" s="1882">
        <v>0</v>
      </c>
      <c r="BL631" s="1882">
        <v>0</v>
      </c>
      <c r="BM631" s="1882">
        <v>0</v>
      </c>
      <c r="BN631" s="1882">
        <v>0</v>
      </c>
      <c r="BO631" s="1882">
        <v>0</v>
      </c>
      <c r="BP631" s="1882">
        <v>2</v>
      </c>
      <c r="BQ631" s="1882">
        <v>2</v>
      </c>
      <c r="BR631" s="1882">
        <v>2</v>
      </c>
      <c r="BS631" s="1882">
        <v>2</v>
      </c>
      <c r="BT631" s="13"/>
      <c r="BU631" s="384">
        <f t="shared" si="1298"/>
        <v>0</v>
      </c>
      <c r="BV631" s="385">
        <f t="shared" si="1299"/>
        <v>0</v>
      </c>
      <c r="BW631" s="386">
        <f t="shared" si="1300"/>
        <v>3</v>
      </c>
      <c r="BX631" s="3"/>
      <c r="BY631" s="387">
        <f t="shared" si="1292"/>
        <v>0</v>
      </c>
      <c r="BZ631" s="382">
        <f t="shared" si="1301"/>
        <v>0</v>
      </c>
      <c r="CA631" s="382">
        <f t="shared" si="1302"/>
        <v>6</v>
      </c>
      <c r="CB631" s="382">
        <f t="shared" si="1303"/>
        <v>4</v>
      </c>
      <c r="CC631" s="382">
        <f t="shared" si="1362"/>
        <v>2</v>
      </c>
      <c r="CD631" s="382">
        <f t="shared" si="1363"/>
        <v>2</v>
      </c>
      <c r="CE631" s="382">
        <f t="shared" si="1364"/>
        <v>0</v>
      </c>
      <c r="CF631" s="382">
        <f t="shared" si="1365"/>
        <v>0</v>
      </c>
      <c r="CG631" s="382">
        <f t="shared" si="1366"/>
        <v>0</v>
      </c>
      <c r="CH631" s="382">
        <f t="shared" si="1367"/>
        <v>0</v>
      </c>
      <c r="CI631" s="382">
        <f t="shared" si="1368"/>
        <v>0</v>
      </c>
      <c r="CJ631" s="382">
        <f t="shared" si="1369"/>
        <v>2</v>
      </c>
      <c r="CK631" s="388">
        <f t="shared" si="1370"/>
        <v>4</v>
      </c>
      <c r="CL631" s="3"/>
      <c r="CM631" s="384">
        <f t="shared" si="1293"/>
        <v>0</v>
      </c>
      <c r="CN631" s="385">
        <f t="shared" si="1304"/>
        <v>8</v>
      </c>
      <c r="CO631" s="385">
        <f t="shared" si="1339"/>
        <v>0</v>
      </c>
      <c r="CP631" s="385">
        <f t="shared" si="1403"/>
        <v>0</v>
      </c>
      <c r="CQ631" s="385">
        <f t="shared" si="1404"/>
        <v>2</v>
      </c>
      <c r="CR631" s="385">
        <f t="shared" si="1405"/>
        <v>0</v>
      </c>
      <c r="CS631" s="385">
        <f t="shared" si="1406"/>
        <v>0</v>
      </c>
      <c r="CT631" s="385">
        <f t="shared" si="1407"/>
        <v>0</v>
      </c>
      <c r="CU631" s="385">
        <f t="shared" si="1408"/>
        <v>0</v>
      </c>
      <c r="CV631" s="385">
        <f t="shared" si="1409"/>
        <v>0</v>
      </c>
      <c r="CW631" s="385">
        <f t="shared" si="1410"/>
        <v>2</v>
      </c>
      <c r="CX631" s="386">
        <f t="shared" si="1411"/>
        <v>2</v>
      </c>
      <c r="CY631" s="3"/>
      <c r="CZ631" s="586"/>
      <c r="DA631" s="582"/>
      <c r="DB631" s="391"/>
      <c r="DC631" s="576">
        <v>4</v>
      </c>
      <c r="DD631" s="389">
        <v>0</v>
      </c>
      <c r="DE631" s="390">
        <v>0</v>
      </c>
      <c r="DF631" s="390">
        <v>0</v>
      </c>
      <c r="DG631" s="390">
        <v>0</v>
      </c>
      <c r="DH631" s="390">
        <f t="shared" si="1305"/>
        <v>0</v>
      </c>
      <c r="DI631" s="390"/>
      <c r="DJ631" s="390"/>
      <c r="DK631" s="390"/>
      <c r="DL631" s="390"/>
      <c r="DM631" s="390"/>
      <c r="DN631" s="390"/>
      <c r="DO631" s="390"/>
      <c r="DP631" s="391">
        <f t="shared" si="1306"/>
        <v>0</v>
      </c>
      <c r="DQ631" s="376"/>
      <c r="DR631" s="376"/>
      <c r="DS631" s="385">
        <v>2</v>
      </c>
      <c r="DT631" s="385">
        <v>2</v>
      </c>
      <c r="DU631" s="385">
        <v>1792</v>
      </c>
      <c r="DV631" s="385" t="s">
        <v>2620</v>
      </c>
      <c r="DW631" s="385">
        <v>73</v>
      </c>
      <c r="DX631" s="385" t="s">
        <v>2725</v>
      </c>
      <c r="DY631" s="385">
        <v>0</v>
      </c>
      <c r="DZ631" s="14">
        <v>164988</v>
      </c>
      <c r="EA631" s="426"/>
      <c r="EB631" s="398">
        <v>19</v>
      </c>
      <c r="EC631" s="398" t="s">
        <v>1567</v>
      </c>
      <c r="ED631" s="398" t="s">
        <v>1370</v>
      </c>
      <c r="EF631" s="601" t="str">
        <f t="shared" si="1307"/>
        <v>ok</v>
      </c>
      <c r="EG631" s="597">
        <f t="shared" si="1308"/>
        <v>0</v>
      </c>
      <c r="EI631" s="605">
        <f t="shared" si="1380"/>
        <v>8</v>
      </c>
    </row>
    <row r="632" spans="1:139" s="372" customFormat="1" ht="16.149999999999999" hidden="1" customHeight="1">
      <c r="A632" s="573" t="s">
        <v>1510</v>
      </c>
      <c r="B632" s="407" t="s">
        <v>1429</v>
      </c>
      <c r="C632" s="530" t="s">
        <v>1429</v>
      </c>
      <c r="D632" s="393" t="s">
        <v>51</v>
      </c>
      <c r="E632" s="393" t="s">
        <v>1441</v>
      </c>
      <c r="F632" s="393" t="s">
        <v>1739</v>
      </c>
      <c r="G632" s="393">
        <v>102</v>
      </c>
      <c r="H632" s="393" t="s">
        <v>47</v>
      </c>
      <c r="I632" s="393" t="s">
        <v>1418</v>
      </c>
      <c r="J632" s="393" t="s">
        <v>131</v>
      </c>
      <c r="K632" s="393" t="s">
        <v>2147</v>
      </c>
      <c r="L632" s="393" t="s">
        <v>2130</v>
      </c>
      <c r="M632" s="396"/>
      <c r="N632" s="392">
        <v>44740</v>
      </c>
      <c r="O632" s="408">
        <v>3</v>
      </c>
      <c r="P632" s="14">
        <v>191591</v>
      </c>
      <c r="Q632" s="14">
        <v>191591</v>
      </c>
      <c r="R632" s="576">
        <v>712</v>
      </c>
      <c r="S632" s="391">
        <v>251</v>
      </c>
      <c r="T632" s="382">
        <v>79</v>
      </c>
      <c r="U632" s="382">
        <v>115</v>
      </c>
      <c r="V632" s="423">
        <v>59</v>
      </c>
      <c r="W632" s="1882">
        <v>80</v>
      </c>
      <c r="X632" s="382">
        <f t="shared" si="1310"/>
        <v>94</v>
      </c>
      <c r="Y632" s="423">
        <v>168</v>
      </c>
      <c r="Z632" s="1882">
        <v>80</v>
      </c>
      <c r="AA632" s="382">
        <f t="shared" si="1294"/>
        <v>182</v>
      </c>
      <c r="AB632" s="423">
        <v>140</v>
      </c>
      <c r="AC632" s="1882">
        <v>80</v>
      </c>
      <c r="AD632" s="569">
        <v>1.875</v>
      </c>
      <c r="AE632" s="569">
        <v>1.875</v>
      </c>
      <c r="AF632" s="382">
        <f t="shared" si="1385"/>
        <v>158.75</v>
      </c>
      <c r="AG632" s="382">
        <f t="shared" si="1386"/>
        <v>116.25</v>
      </c>
      <c r="AH632" s="382">
        <f t="shared" si="1387"/>
        <v>61.5</v>
      </c>
      <c r="AI632" s="382">
        <f t="shared" si="1388"/>
        <v>72.75</v>
      </c>
      <c r="AJ632" s="382">
        <f t="shared" si="1389"/>
        <v>112</v>
      </c>
      <c r="AK632" s="382">
        <f t="shared" si="1390"/>
        <v>122</v>
      </c>
      <c r="AL632" s="382">
        <f t="shared" si="1391"/>
        <v>135.5</v>
      </c>
      <c r="AM632" s="382">
        <f t="shared" si="1392"/>
        <v>191.875</v>
      </c>
      <c r="AN632" s="453">
        <f t="shared" si="1393"/>
        <v>203</v>
      </c>
      <c r="AO632" s="457">
        <f t="shared" si="1394"/>
        <v>100</v>
      </c>
      <c r="AP632" s="455">
        <f t="shared" si="1395"/>
        <v>37</v>
      </c>
      <c r="AQ632" s="383">
        <f t="shared" si="1396"/>
        <v>36</v>
      </c>
      <c r="AR632" s="383">
        <f t="shared" si="1397"/>
        <v>41</v>
      </c>
      <c r="AS632" s="383">
        <f t="shared" si="1398"/>
        <v>75</v>
      </c>
      <c r="AT632" s="383">
        <f t="shared" si="1399"/>
        <v>52</v>
      </c>
      <c r="AU632" s="383">
        <f t="shared" si="1400"/>
        <v>94</v>
      </c>
      <c r="AV632" s="383">
        <f t="shared" si="1401"/>
        <v>104</v>
      </c>
      <c r="AW632" s="383">
        <f t="shared" si="1402"/>
        <v>111</v>
      </c>
      <c r="AX632" s="383">
        <f t="shared" si="1295"/>
        <v>482</v>
      </c>
      <c r="AY632" s="383">
        <v>100</v>
      </c>
      <c r="AZ632" s="383">
        <f t="shared" si="1309"/>
        <v>0</v>
      </c>
      <c r="BA632" s="382">
        <f t="shared" si="1296"/>
        <v>242</v>
      </c>
      <c r="BB632" s="423">
        <v>0</v>
      </c>
      <c r="BC632" s="506">
        <f t="shared" si="1289"/>
        <v>80</v>
      </c>
      <c r="BD632" s="382">
        <f t="shared" si="1290"/>
        <v>80</v>
      </c>
      <c r="BE632" s="453">
        <f t="shared" si="1291"/>
        <v>80</v>
      </c>
      <c r="BF632" s="382">
        <f t="shared" si="1297"/>
        <v>-388</v>
      </c>
      <c r="BG632" s="1882">
        <v>97</v>
      </c>
      <c r="BH632" s="1882">
        <v>86</v>
      </c>
      <c r="BI632" s="1882">
        <v>80</v>
      </c>
      <c r="BJ632" s="1882">
        <v>90</v>
      </c>
      <c r="BK632" s="1882">
        <v>30</v>
      </c>
      <c r="BL632" s="1882">
        <v>36</v>
      </c>
      <c r="BM632" s="1882">
        <v>42</v>
      </c>
      <c r="BN632" s="1882">
        <v>80</v>
      </c>
      <c r="BO632" s="1882">
        <v>48</v>
      </c>
      <c r="BP632" s="1882">
        <v>100</v>
      </c>
      <c r="BQ632" s="1882">
        <v>105</v>
      </c>
      <c r="BR632" s="1882">
        <v>112</v>
      </c>
      <c r="BS632" s="1882">
        <v>120</v>
      </c>
      <c r="BT632" s="13"/>
      <c r="BU632" s="384">
        <f t="shared" si="1298"/>
        <v>1.4375</v>
      </c>
      <c r="BV632" s="385">
        <f t="shared" si="1299"/>
        <v>1.175</v>
      </c>
      <c r="BW632" s="386">
        <f t="shared" si="1300"/>
        <v>2.058139534883721</v>
      </c>
      <c r="BX632" s="3"/>
      <c r="BY632" s="387">
        <f t="shared" si="1292"/>
        <v>115</v>
      </c>
      <c r="BZ632" s="382">
        <f t="shared" si="1301"/>
        <v>94</v>
      </c>
      <c r="CA632" s="382">
        <f t="shared" si="1302"/>
        <v>182</v>
      </c>
      <c r="CB632" s="382">
        <f t="shared" si="1303"/>
        <v>242</v>
      </c>
      <c r="CC632" s="382">
        <f t="shared" si="1362"/>
        <v>145</v>
      </c>
      <c r="CD632" s="382">
        <f t="shared" si="1363"/>
        <v>159</v>
      </c>
      <c r="CE632" s="382">
        <f t="shared" si="1364"/>
        <v>116</v>
      </c>
      <c r="CF632" s="382">
        <f t="shared" si="1365"/>
        <v>62</v>
      </c>
      <c r="CG632" s="382">
        <f t="shared" si="1366"/>
        <v>73</v>
      </c>
      <c r="CH632" s="382">
        <f t="shared" si="1367"/>
        <v>112</v>
      </c>
      <c r="CI632" s="382">
        <f t="shared" si="1368"/>
        <v>122</v>
      </c>
      <c r="CJ632" s="382">
        <f t="shared" si="1369"/>
        <v>136</v>
      </c>
      <c r="CK632" s="388">
        <f t="shared" si="1370"/>
        <v>192</v>
      </c>
      <c r="CL632" s="3"/>
      <c r="CM632" s="384">
        <f t="shared" si="1293"/>
        <v>59</v>
      </c>
      <c r="CN632" s="385">
        <f t="shared" si="1304"/>
        <v>168</v>
      </c>
      <c r="CO632" s="385">
        <f t="shared" si="1339"/>
        <v>140</v>
      </c>
      <c r="CP632" s="385">
        <f t="shared" si="1403"/>
        <v>0</v>
      </c>
      <c r="CQ632" s="385">
        <f t="shared" si="1404"/>
        <v>100</v>
      </c>
      <c r="CR632" s="385">
        <f t="shared" si="1405"/>
        <v>37</v>
      </c>
      <c r="CS632" s="385">
        <f t="shared" si="1406"/>
        <v>36</v>
      </c>
      <c r="CT632" s="385">
        <f t="shared" si="1407"/>
        <v>41</v>
      </c>
      <c r="CU632" s="385">
        <f t="shared" si="1408"/>
        <v>75</v>
      </c>
      <c r="CV632" s="385">
        <f t="shared" si="1409"/>
        <v>52</v>
      </c>
      <c r="CW632" s="385">
        <f t="shared" si="1410"/>
        <v>94</v>
      </c>
      <c r="CX632" s="386">
        <f t="shared" si="1411"/>
        <v>104</v>
      </c>
      <c r="CY632" s="3"/>
      <c r="CZ632" s="586">
        <v>0</v>
      </c>
      <c r="DA632" s="582">
        <v>40</v>
      </c>
      <c r="DB632" s="391">
        <v>204</v>
      </c>
      <c r="DC632" s="576">
        <v>712</v>
      </c>
      <c r="DD632" s="389">
        <v>10</v>
      </c>
      <c r="DE632" s="390">
        <v>37</v>
      </c>
      <c r="DF632" s="390">
        <v>53</v>
      </c>
      <c r="DG632" s="390">
        <v>72</v>
      </c>
      <c r="DH632" s="390">
        <f t="shared" si="1305"/>
        <v>79</v>
      </c>
      <c r="DI632" s="390"/>
      <c r="DJ632" s="390"/>
      <c r="DK632" s="390"/>
      <c r="DL632" s="390"/>
      <c r="DM632" s="390"/>
      <c r="DN632" s="390"/>
      <c r="DO632" s="390"/>
      <c r="DP632" s="391">
        <f t="shared" si="1306"/>
        <v>251</v>
      </c>
      <c r="DQ632" s="376"/>
      <c r="DR632" s="376"/>
      <c r="DS632" s="385">
        <v>2</v>
      </c>
      <c r="DT632" s="385">
        <v>2</v>
      </c>
      <c r="DU632" s="385">
        <v>1610</v>
      </c>
      <c r="DV632" s="385" t="s">
        <v>2620</v>
      </c>
      <c r="DW632" s="385">
        <v>73</v>
      </c>
      <c r="DX632" s="385" t="s">
        <v>2725</v>
      </c>
      <c r="DY632" s="385">
        <v>0</v>
      </c>
      <c r="DZ632" s="14">
        <v>191591</v>
      </c>
      <c r="EA632" s="426"/>
      <c r="EB632" s="398">
        <v>21</v>
      </c>
      <c r="EC632" s="398" t="s">
        <v>1369</v>
      </c>
      <c r="ED632" s="398" t="s">
        <v>1370</v>
      </c>
      <c r="EF632" s="601">
        <f t="shared" si="1307"/>
        <v>43.125</v>
      </c>
      <c r="EG632" s="597">
        <f t="shared" si="1308"/>
        <v>80</v>
      </c>
      <c r="EI632" s="605">
        <f t="shared" si="1380"/>
        <v>561</v>
      </c>
    </row>
    <row r="633" spans="1:139" s="372" customFormat="1" ht="16.149999999999999" hidden="1" customHeight="1">
      <c r="A633" s="573" t="s">
        <v>1449</v>
      </c>
      <c r="B633" s="407" t="s">
        <v>2267</v>
      </c>
      <c r="C633" s="407" t="s">
        <v>2267</v>
      </c>
      <c r="D633" s="393" t="s">
        <v>51</v>
      </c>
      <c r="E633" s="393" t="s">
        <v>506</v>
      </c>
      <c r="F633" s="393" t="s">
        <v>2268</v>
      </c>
      <c r="G633" s="393">
        <v>102</v>
      </c>
      <c r="H633" s="393" t="s">
        <v>269</v>
      </c>
      <c r="I633" s="393" t="s">
        <v>1418</v>
      </c>
      <c r="J633" s="393" t="s">
        <v>131</v>
      </c>
      <c r="K633" s="393" t="s">
        <v>2146</v>
      </c>
      <c r="L633" s="393"/>
      <c r="M633" s="396">
        <v>45902</v>
      </c>
      <c r="N633" s="392"/>
      <c r="O633" s="408">
        <v>3</v>
      </c>
      <c r="P633" s="14">
        <v>194091</v>
      </c>
      <c r="Q633" s="14">
        <v>194091</v>
      </c>
      <c r="R633" s="576">
        <v>0</v>
      </c>
      <c r="S633" s="391">
        <v>0</v>
      </c>
      <c r="T633" s="382">
        <v>0</v>
      </c>
      <c r="U633" s="382">
        <v>20</v>
      </c>
      <c r="V633" s="423">
        <v>0</v>
      </c>
      <c r="W633" s="1882">
        <v>4</v>
      </c>
      <c r="X633" s="382">
        <f t="shared" si="1310"/>
        <v>16</v>
      </c>
      <c r="Y633" s="423">
        <v>0</v>
      </c>
      <c r="Z633" s="1882">
        <v>4</v>
      </c>
      <c r="AA633" s="382">
        <f t="shared" si="1294"/>
        <v>12</v>
      </c>
      <c r="AB633" s="423">
        <v>0</v>
      </c>
      <c r="AC633" s="1882">
        <v>4</v>
      </c>
      <c r="AD633" s="569">
        <v>1.875</v>
      </c>
      <c r="AE633" s="569">
        <v>1.875</v>
      </c>
      <c r="AF633" s="382">
        <f t="shared" si="1385"/>
        <v>0</v>
      </c>
      <c r="AG633" s="382">
        <f t="shared" si="1386"/>
        <v>0</v>
      </c>
      <c r="AH633" s="382">
        <f t="shared" si="1387"/>
        <v>0</v>
      </c>
      <c r="AI633" s="382">
        <f t="shared" si="1388"/>
        <v>0</v>
      </c>
      <c r="AJ633" s="382">
        <f t="shared" si="1389"/>
        <v>3.5</v>
      </c>
      <c r="AK633" s="382">
        <f t="shared" si="1390"/>
        <v>4</v>
      </c>
      <c r="AL633" s="382">
        <f t="shared" si="1391"/>
        <v>3.5</v>
      </c>
      <c r="AM633" s="382">
        <f t="shared" si="1392"/>
        <v>7.5</v>
      </c>
      <c r="AN633" s="453">
        <f t="shared" si="1393"/>
        <v>7.5</v>
      </c>
      <c r="AO633" s="457">
        <f t="shared" si="1394"/>
        <v>0</v>
      </c>
      <c r="AP633" s="455">
        <f t="shared" si="1395"/>
        <v>0</v>
      </c>
      <c r="AQ633" s="383">
        <f t="shared" si="1396"/>
        <v>0</v>
      </c>
      <c r="AR633" s="383">
        <f t="shared" si="1397"/>
        <v>0</v>
      </c>
      <c r="AS633" s="383">
        <f t="shared" si="1398"/>
        <v>4</v>
      </c>
      <c r="AT633" s="383">
        <f t="shared" si="1399"/>
        <v>0</v>
      </c>
      <c r="AU633" s="383">
        <f t="shared" si="1400"/>
        <v>4</v>
      </c>
      <c r="AV633" s="383">
        <f t="shared" si="1401"/>
        <v>4</v>
      </c>
      <c r="AW633" s="383">
        <f t="shared" si="1402"/>
        <v>4</v>
      </c>
      <c r="AX633" s="383">
        <f t="shared" si="1295"/>
        <v>20</v>
      </c>
      <c r="AY633" s="383">
        <v>0</v>
      </c>
      <c r="AZ633" s="383">
        <f t="shared" si="1309"/>
        <v>0</v>
      </c>
      <c r="BA633" s="382">
        <f t="shared" si="1296"/>
        <v>8</v>
      </c>
      <c r="BB633" s="423">
        <v>0</v>
      </c>
      <c r="BC633" s="506">
        <f t="shared" si="1289"/>
        <v>4</v>
      </c>
      <c r="BD633" s="382">
        <f t="shared" si="1290"/>
        <v>4</v>
      </c>
      <c r="BE633" s="453">
        <f t="shared" si="1291"/>
        <v>4</v>
      </c>
      <c r="BF633" s="382">
        <f t="shared" si="1297"/>
        <v>0</v>
      </c>
      <c r="BG633" s="1882">
        <v>4</v>
      </c>
      <c r="BH633" s="1882">
        <v>4</v>
      </c>
      <c r="BI633" s="1882">
        <v>0</v>
      </c>
      <c r="BJ633" s="1882">
        <v>0</v>
      </c>
      <c r="BK633" s="1882">
        <v>0</v>
      </c>
      <c r="BL633" s="1882">
        <v>0</v>
      </c>
      <c r="BM633" s="1882">
        <v>0</v>
      </c>
      <c r="BN633" s="1882">
        <v>4</v>
      </c>
      <c r="BO633" s="1882">
        <v>0</v>
      </c>
      <c r="BP633" s="1882">
        <v>4</v>
      </c>
      <c r="BQ633" s="1882">
        <v>4</v>
      </c>
      <c r="BR633" s="1882">
        <v>4</v>
      </c>
      <c r="BS633" s="1882">
        <v>4</v>
      </c>
      <c r="BT633" s="13"/>
      <c r="BU633" s="384">
        <f t="shared" si="1298"/>
        <v>5</v>
      </c>
      <c r="BV633" s="385">
        <f t="shared" si="1299"/>
        <v>4</v>
      </c>
      <c r="BW633" s="386">
        <f t="shared" si="1300"/>
        <v>3</v>
      </c>
      <c r="BX633" s="3"/>
      <c r="BY633" s="387">
        <f t="shared" si="1292"/>
        <v>20</v>
      </c>
      <c r="BZ633" s="382">
        <f t="shared" si="1301"/>
        <v>16</v>
      </c>
      <c r="CA633" s="382">
        <f t="shared" si="1302"/>
        <v>12</v>
      </c>
      <c r="CB633" s="382">
        <f t="shared" si="1303"/>
        <v>8</v>
      </c>
      <c r="CC633" s="382">
        <f t="shared" si="1362"/>
        <v>4</v>
      </c>
      <c r="CD633" s="382">
        <f t="shared" si="1363"/>
        <v>0</v>
      </c>
      <c r="CE633" s="382">
        <f t="shared" si="1364"/>
        <v>0</v>
      </c>
      <c r="CF633" s="382">
        <f t="shared" si="1365"/>
        <v>0</v>
      </c>
      <c r="CG633" s="382">
        <f t="shared" si="1366"/>
        <v>0</v>
      </c>
      <c r="CH633" s="382">
        <f t="shared" si="1367"/>
        <v>4</v>
      </c>
      <c r="CI633" s="382">
        <f t="shared" si="1368"/>
        <v>4</v>
      </c>
      <c r="CJ633" s="382">
        <f t="shared" si="1369"/>
        <v>4</v>
      </c>
      <c r="CK633" s="388">
        <f t="shared" si="1370"/>
        <v>8</v>
      </c>
      <c r="CL633" s="3"/>
      <c r="CM633" s="384">
        <f t="shared" si="1293"/>
        <v>0</v>
      </c>
      <c r="CN633" s="385">
        <f t="shared" si="1304"/>
        <v>0</v>
      </c>
      <c r="CO633" s="385">
        <f t="shared" si="1339"/>
        <v>0</v>
      </c>
      <c r="CP633" s="385">
        <f t="shared" si="1403"/>
        <v>0</v>
      </c>
      <c r="CQ633" s="385">
        <f t="shared" si="1404"/>
        <v>0</v>
      </c>
      <c r="CR633" s="385">
        <f t="shared" si="1405"/>
        <v>0</v>
      </c>
      <c r="CS633" s="385">
        <f t="shared" si="1406"/>
        <v>0</v>
      </c>
      <c r="CT633" s="385">
        <f t="shared" si="1407"/>
        <v>0</v>
      </c>
      <c r="CU633" s="385">
        <f t="shared" si="1408"/>
        <v>4</v>
      </c>
      <c r="CV633" s="385">
        <f t="shared" si="1409"/>
        <v>0</v>
      </c>
      <c r="CW633" s="385">
        <f t="shared" si="1410"/>
        <v>4</v>
      </c>
      <c r="CX633" s="386">
        <f t="shared" si="1411"/>
        <v>4</v>
      </c>
      <c r="CY633" s="3"/>
      <c r="CZ633" s="586"/>
      <c r="DA633" s="582"/>
      <c r="DB633" s="391"/>
      <c r="DC633" s="576">
        <v>0</v>
      </c>
      <c r="DD633" s="389">
        <v>0</v>
      </c>
      <c r="DE633" s="390">
        <v>0</v>
      </c>
      <c r="DF633" s="390">
        <v>0</v>
      </c>
      <c r="DG633" s="390">
        <v>0</v>
      </c>
      <c r="DH633" s="390">
        <f t="shared" si="1305"/>
        <v>0</v>
      </c>
      <c r="DI633" s="390"/>
      <c r="DJ633" s="390"/>
      <c r="DK633" s="390"/>
      <c r="DL633" s="390"/>
      <c r="DM633" s="390"/>
      <c r="DN633" s="390"/>
      <c r="DO633" s="390"/>
      <c r="DP633" s="391">
        <f t="shared" si="1306"/>
        <v>0</v>
      </c>
      <c r="DQ633" s="376"/>
      <c r="DR633" s="376"/>
      <c r="DS633" s="385">
        <v>1</v>
      </c>
      <c r="DT633" s="385">
        <v>1</v>
      </c>
      <c r="DU633" s="385">
        <v>1811</v>
      </c>
      <c r="DV633" s="385" t="s">
        <v>2620</v>
      </c>
      <c r="DW633" s="385">
        <v>73</v>
      </c>
      <c r="DX633" s="385" t="s">
        <v>2725</v>
      </c>
      <c r="DY633" s="385">
        <v>0</v>
      </c>
      <c r="DZ633" s="14">
        <v>194091</v>
      </c>
      <c r="EA633" s="426"/>
      <c r="EB633" s="398">
        <v>21</v>
      </c>
      <c r="EC633" s="398" t="s">
        <v>1369</v>
      </c>
      <c r="ED633" s="398" t="s">
        <v>1370</v>
      </c>
      <c r="EF633" s="601">
        <f t="shared" si="1307"/>
        <v>150</v>
      </c>
      <c r="EG633" s="597">
        <f t="shared" si="1308"/>
        <v>4</v>
      </c>
      <c r="EI633" s="605">
        <f t="shared" si="1380"/>
        <v>20</v>
      </c>
    </row>
    <row r="634" spans="1:139" s="372" customFormat="1" ht="16.149999999999999" hidden="1" customHeight="1">
      <c r="A634" s="573" t="s">
        <v>2170</v>
      </c>
      <c r="B634" s="407" t="s">
        <v>2165</v>
      </c>
      <c r="C634" s="407" t="s">
        <v>2165</v>
      </c>
      <c r="D634" s="393" t="s">
        <v>51</v>
      </c>
      <c r="E634" s="393" t="s">
        <v>911</v>
      </c>
      <c r="F634" s="393" t="s">
        <v>2171</v>
      </c>
      <c r="G634" s="395">
        <v>100</v>
      </c>
      <c r="H634" s="393" t="s">
        <v>107</v>
      </c>
      <c r="I634" s="393" t="s">
        <v>1418</v>
      </c>
      <c r="J634" s="393" t="s">
        <v>2173</v>
      </c>
      <c r="K634" s="393" t="s">
        <v>2148</v>
      </c>
      <c r="L634" s="393" t="s">
        <v>2130</v>
      </c>
      <c r="M634" s="396"/>
      <c r="N634" s="392">
        <v>45734</v>
      </c>
      <c r="O634" s="408">
        <v>3</v>
      </c>
      <c r="P634" s="14">
        <v>122575</v>
      </c>
      <c r="Q634" s="14">
        <v>122575</v>
      </c>
      <c r="R634" s="576">
        <v>0</v>
      </c>
      <c r="S634" s="391">
        <v>0</v>
      </c>
      <c r="T634" s="382">
        <v>0</v>
      </c>
      <c r="U634" s="382">
        <v>20</v>
      </c>
      <c r="V634" s="423">
        <v>0</v>
      </c>
      <c r="W634" s="1882">
        <v>1</v>
      </c>
      <c r="X634" s="382">
        <f t="shared" si="1310"/>
        <v>19</v>
      </c>
      <c r="Y634" s="423">
        <v>0</v>
      </c>
      <c r="Z634" s="1882">
        <v>3</v>
      </c>
      <c r="AA634" s="382">
        <f t="shared" si="1294"/>
        <v>16</v>
      </c>
      <c r="AB634" s="423">
        <v>0</v>
      </c>
      <c r="AC634" s="1882">
        <v>2</v>
      </c>
      <c r="AD634" s="569">
        <v>1.875</v>
      </c>
      <c r="AE634" s="569">
        <v>1.875</v>
      </c>
      <c r="AF634" s="382">
        <f t="shared" si="1385"/>
        <v>1</v>
      </c>
      <c r="AG634" s="382">
        <f t="shared" si="1386"/>
        <v>0</v>
      </c>
      <c r="AH634" s="382">
        <f t="shared" si="1387"/>
        <v>0</v>
      </c>
      <c r="AI634" s="382">
        <f t="shared" si="1388"/>
        <v>0</v>
      </c>
      <c r="AJ634" s="382">
        <f t="shared" si="1389"/>
        <v>0.875</v>
      </c>
      <c r="AK634" s="382">
        <f t="shared" si="1390"/>
        <v>1</v>
      </c>
      <c r="AL634" s="382">
        <f t="shared" si="1391"/>
        <v>2.625</v>
      </c>
      <c r="AM634" s="382">
        <f t="shared" si="1392"/>
        <v>5.625</v>
      </c>
      <c r="AN634" s="453">
        <f t="shared" si="1393"/>
        <v>5.625</v>
      </c>
      <c r="AO634" s="457">
        <f t="shared" si="1394"/>
        <v>0</v>
      </c>
      <c r="AP634" s="455">
        <f t="shared" si="1395"/>
        <v>0</v>
      </c>
      <c r="AQ634" s="383">
        <f t="shared" si="1396"/>
        <v>0</v>
      </c>
      <c r="AR634" s="383">
        <f t="shared" si="1397"/>
        <v>0</v>
      </c>
      <c r="AS634" s="383">
        <f t="shared" si="1398"/>
        <v>1</v>
      </c>
      <c r="AT634" s="383">
        <f t="shared" si="1399"/>
        <v>0</v>
      </c>
      <c r="AU634" s="383">
        <f t="shared" si="1400"/>
        <v>3</v>
      </c>
      <c r="AV634" s="383">
        <f t="shared" si="1401"/>
        <v>3</v>
      </c>
      <c r="AW634" s="383">
        <f t="shared" si="1402"/>
        <v>3</v>
      </c>
      <c r="AX634" s="383">
        <f t="shared" si="1295"/>
        <v>20</v>
      </c>
      <c r="AY634" s="383">
        <v>0</v>
      </c>
      <c r="AZ634" s="383">
        <f t="shared" si="1309"/>
        <v>0</v>
      </c>
      <c r="BA634" s="382">
        <f t="shared" si="1296"/>
        <v>14</v>
      </c>
      <c r="BB634" s="423">
        <v>0</v>
      </c>
      <c r="BC634" s="506">
        <f t="shared" si="1289"/>
        <v>1</v>
      </c>
      <c r="BD634" s="382">
        <f t="shared" si="1290"/>
        <v>3</v>
      </c>
      <c r="BE634" s="453">
        <f t="shared" si="1291"/>
        <v>2</v>
      </c>
      <c r="BF634" s="382">
        <f t="shared" si="1297"/>
        <v>0</v>
      </c>
      <c r="BG634" s="1882">
        <v>2</v>
      </c>
      <c r="BH634" s="1882">
        <v>11</v>
      </c>
      <c r="BI634" s="1882">
        <v>1</v>
      </c>
      <c r="BJ634" s="1882">
        <v>0</v>
      </c>
      <c r="BK634" s="1882">
        <v>0</v>
      </c>
      <c r="BL634" s="1882">
        <v>0</v>
      </c>
      <c r="BM634" s="1882">
        <v>0</v>
      </c>
      <c r="BN634" s="1882">
        <v>1</v>
      </c>
      <c r="BO634" s="1882">
        <v>0</v>
      </c>
      <c r="BP634" s="1882">
        <v>3</v>
      </c>
      <c r="BQ634" s="1882">
        <v>3</v>
      </c>
      <c r="BR634" s="1882">
        <v>3</v>
      </c>
      <c r="BS634" s="1882">
        <v>3</v>
      </c>
      <c r="BT634" s="13"/>
      <c r="BU634" s="384">
        <f t="shared" si="1298"/>
        <v>10</v>
      </c>
      <c r="BV634" s="385">
        <f t="shared" si="1299"/>
        <v>8.1428571428571423</v>
      </c>
      <c r="BW634" s="386">
        <f t="shared" si="1300"/>
        <v>3.2</v>
      </c>
      <c r="BX634" s="3"/>
      <c r="BY634" s="387">
        <f t="shared" si="1292"/>
        <v>20</v>
      </c>
      <c r="BZ634" s="382">
        <f t="shared" si="1301"/>
        <v>19</v>
      </c>
      <c r="CA634" s="382">
        <f t="shared" si="1302"/>
        <v>16</v>
      </c>
      <c r="CB634" s="382">
        <f t="shared" si="1303"/>
        <v>14</v>
      </c>
      <c r="CC634" s="382">
        <f t="shared" si="1362"/>
        <v>12</v>
      </c>
      <c r="CD634" s="382">
        <f t="shared" si="1363"/>
        <v>1</v>
      </c>
      <c r="CE634" s="382">
        <f t="shared" si="1364"/>
        <v>0</v>
      </c>
      <c r="CF634" s="382">
        <f t="shared" si="1365"/>
        <v>0</v>
      </c>
      <c r="CG634" s="382">
        <f t="shared" si="1366"/>
        <v>0</v>
      </c>
      <c r="CH634" s="382">
        <f t="shared" si="1367"/>
        <v>1</v>
      </c>
      <c r="CI634" s="382">
        <f t="shared" si="1368"/>
        <v>1</v>
      </c>
      <c r="CJ634" s="382">
        <f t="shared" si="1369"/>
        <v>3</v>
      </c>
      <c r="CK634" s="388">
        <f t="shared" si="1370"/>
        <v>6</v>
      </c>
      <c r="CL634" s="3"/>
      <c r="CM634" s="384">
        <f t="shared" si="1293"/>
        <v>0</v>
      </c>
      <c r="CN634" s="385">
        <f t="shared" si="1304"/>
        <v>0</v>
      </c>
      <c r="CO634" s="385">
        <f t="shared" si="1339"/>
        <v>0</v>
      </c>
      <c r="CP634" s="385">
        <f t="shared" si="1403"/>
        <v>0</v>
      </c>
      <c r="CQ634" s="385">
        <f t="shared" si="1404"/>
        <v>0</v>
      </c>
      <c r="CR634" s="385">
        <f t="shared" si="1405"/>
        <v>0</v>
      </c>
      <c r="CS634" s="385">
        <f t="shared" si="1406"/>
        <v>0</v>
      </c>
      <c r="CT634" s="385">
        <f t="shared" si="1407"/>
        <v>0</v>
      </c>
      <c r="CU634" s="385">
        <f t="shared" si="1408"/>
        <v>1</v>
      </c>
      <c r="CV634" s="385">
        <f t="shared" si="1409"/>
        <v>0</v>
      </c>
      <c r="CW634" s="385">
        <f t="shared" si="1410"/>
        <v>3</v>
      </c>
      <c r="CX634" s="386">
        <f t="shared" si="1411"/>
        <v>3</v>
      </c>
      <c r="CY634" s="3"/>
      <c r="CZ634" s="586"/>
      <c r="DA634" s="582"/>
      <c r="DB634" s="391"/>
      <c r="DC634" s="576">
        <v>0</v>
      </c>
      <c r="DD634" s="389">
        <v>0</v>
      </c>
      <c r="DE634" s="390">
        <v>0</v>
      </c>
      <c r="DF634" s="390">
        <v>0</v>
      </c>
      <c r="DG634" s="390">
        <v>0</v>
      </c>
      <c r="DH634" s="390">
        <f t="shared" si="1305"/>
        <v>0</v>
      </c>
      <c r="DI634" s="390"/>
      <c r="DJ634" s="390"/>
      <c r="DK634" s="390"/>
      <c r="DL634" s="390"/>
      <c r="DM634" s="390"/>
      <c r="DN634" s="390"/>
      <c r="DO634" s="390"/>
      <c r="DP634" s="391">
        <f t="shared" si="1306"/>
        <v>0</v>
      </c>
      <c r="DQ634" s="376"/>
      <c r="DR634" s="376"/>
      <c r="DS634" s="385">
        <v>3</v>
      </c>
      <c r="DT634" s="385">
        <v>2</v>
      </c>
      <c r="DU634" s="385">
        <v>1787</v>
      </c>
      <c r="DV634" s="385" t="s">
        <v>2620</v>
      </c>
      <c r="DW634" s="385">
        <v>72</v>
      </c>
      <c r="DX634" s="385" t="s">
        <v>2726</v>
      </c>
      <c r="DY634" s="385">
        <v>0</v>
      </c>
      <c r="DZ634" s="14">
        <v>122575</v>
      </c>
      <c r="EA634" s="426"/>
      <c r="EB634" s="398">
        <v>19</v>
      </c>
      <c r="EC634" s="398" t="s">
        <v>2177</v>
      </c>
      <c r="ED634" s="398" t="s">
        <v>1370</v>
      </c>
      <c r="EF634" s="601">
        <f t="shared" si="1307"/>
        <v>600</v>
      </c>
      <c r="EG634" s="597">
        <f t="shared" si="1308"/>
        <v>1</v>
      </c>
      <c r="EI634" s="605">
        <f t="shared" si="1380"/>
        <v>20</v>
      </c>
    </row>
    <row r="635" spans="1:139" s="372" customFormat="1" ht="16.149999999999999" hidden="1" customHeight="1">
      <c r="A635" s="573" t="s">
        <v>1510</v>
      </c>
      <c r="B635" s="407" t="s">
        <v>1431</v>
      </c>
      <c r="C635" s="530" t="s">
        <v>1431</v>
      </c>
      <c r="D635" s="393" t="s">
        <v>51</v>
      </c>
      <c r="E635" s="393" t="s">
        <v>1435</v>
      </c>
      <c r="F635" s="393" t="s">
        <v>1739</v>
      </c>
      <c r="G635" s="393">
        <v>105</v>
      </c>
      <c r="H635" s="393" t="s">
        <v>47</v>
      </c>
      <c r="I635" s="393" t="s">
        <v>1418</v>
      </c>
      <c r="J635" s="393" t="s">
        <v>131</v>
      </c>
      <c r="K635" s="393" t="s">
        <v>2146</v>
      </c>
      <c r="L635" s="393" t="s">
        <v>2130</v>
      </c>
      <c r="M635" s="396"/>
      <c r="N635" s="392">
        <v>44740</v>
      </c>
      <c r="O635" s="408">
        <v>3</v>
      </c>
      <c r="P635" s="14">
        <v>190140</v>
      </c>
      <c r="Q635" s="14">
        <v>190140</v>
      </c>
      <c r="R635" s="576">
        <v>670</v>
      </c>
      <c r="S635" s="391">
        <v>430</v>
      </c>
      <c r="T635" s="382">
        <v>127</v>
      </c>
      <c r="U635" s="382">
        <v>141</v>
      </c>
      <c r="V635" s="423">
        <v>0</v>
      </c>
      <c r="W635" s="1882">
        <v>80</v>
      </c>
      <c r="X635" s="382">
        <f t="shared" si="1310"/>
        <v>61</v>
      </c>
      <c r="Y635" s="423">
        <v>80</v>
      </c>
      <c r="Z635" s="1882">
        <v>85</v>
      </c>
      <c r="AA635" s="382">
        <f t="shared" si="1294"/>
        <v>56</v>
      </c>
      <c r="AB635" s="423">
        <v>60</v>
      </c>
      <c r="AC635" s="1882">
        <v>80</v>
      </c>
      <c r="AD635" s="569">
        <v>1.875</v>
      </c>
      <c r="AE635" s="569">
        <v>1.875</v>
      </c>
      <c r="AF635" s="382">
        <f t="shared" si="1385"/>
        <v>141.25</v>
      </c>
      <c r="AG635" s="382">
        <f t="shared" si="1386"/>
        <v>98.875</v>
      </c>
      <c r="AH635" s="382">
        <f t="shared" si="1387"/>
        <v>74.125</v>
      </c>
      <c r="AI635" s="382">
        <f t="shared" si="1388"/>
        <v>95.125</v>
      </c>
      <c r="AJ635" s="382">
        <f t="shared" si="1389"/>
        <v>125</v>
      </c>
      <c r="AK635" s="382">
        <f t="shared" si="1390"/>
        <v>136</v>
      </c>
      <c r="AL635" s="382">
        <f t="shared" si="1391"/>
        <v>138.375</v>
      </c>
      <c r="AM635" s="382">
        <f t="shared" si="1392"/>
        <v>162.875</v>
      </c>
      <c r="AN635" s="453">
        <f t="shared" si="1393"/>
        <v>172.125</v>
      </c>
      <c r="AO635" s="457">
        <f t="shared" si="1394"/>
        <v>130</v>
      </c>
      <c r="AP635" s="455">
        <f t="shared" si="1395"/>
        <v>38</v>
      </c>
      <c r="AQ635" s="383">
        <f t="shared" si="1396"/>
        <v>45</v>
      </c>
      <c r="AR635" s="383">
        <f t="shared" si="1397"/>
        <v>54</v>
      </c>
      <c r="AS635" s="383">
        <f t="shared" si="1398"/>
        <v>77</v>
      </c>
      <c r="AT635" s="383">
        <f t="shared" si="1399"/>
        <v>66</v>
      </c>
      <c r="AU635" s="383">
        <f t="shared" si="1400"/>
        <v>82</v>
      </c>
      <c r="AV635" s="383">
        <f t="shared" si="1401"/>
        <v>89</v>
      </c>
      <c r="AW635" s="383">
        <f t="shared" si="1402"/>
        <v>94</v>
      </c>
      <c r="AX635" s="383">
        <f t="shared" si="1295"/>
        <v>408</v>
      </c>
      <c r="AY635" s="383">
        <v>130</v>
      </c>
      <c r="AZ635" s="383">
        <f t="shared" si="1309"/>
        <v>0</v>
      </c>
      <c r="BA635" s="382">
        <f t="shared" si="1296"/>
        <v>36</v>
      </c>
      <c r="BB635" s="423">
        <v>127</v>
      </c>
      <c r="BC635" s="506">
        <f t="shared" si="1289"/>
        <v>80</v>
      </c>
      <c r="BD635" s="382">
        <f t="shared" si="1290"/>
        <v>85</v>
      </c>
      <c r="BE635" s="453">
        <f t="shared" si="1291"/>
        <v>80</v>
      </c>
      <c r="BF635" s="382">
        <f t="shared" si="1297"/>
        <v>-336</v>
      </c>
      <c r="BG635" s="1882">
        <v>72</v>
      </c>
      <c r="BH635" s="1882">
        <v>80</v>
      </c>
      <c r="BI635" s="1882">
        <v>80</v>
      </c>
      <c r="BJ635" s="1882">
        <v>70</v>
      </c>
      <c r="BK635" s="1882">
        <v>33</v>
      </c>
      <c r="BL635" s="1882">
        <v>47</v>
      </c>
      <c r="BM635" s="1882">
        <v>55</v>
      </c>
      <c r="BN635" s="1882">
        <v>80</v>
      </c>
      <c r="BO635" s="1882">
        <v>64</v>
      </c>
      <c r="BP635" s="1882">
        <v>85</v>
      </c>
      <c r="BQ635" s="1882">
        <v>89</v>
      </c>
      <c r="BR635" s="1882">
        <v>95</v>
      </c>
      <c r="BS635" s="1882">
        <v>102</v>
      </c>
      <c r="BT635" s="13"/>
      <c r="BU635" s="384">
        <f t="shared" si="1298"/>
        <v>1.7176470588235295</v>
      </c>
      <c r="BV635" s="385">
        <f t="shared" si="1299"/>
        <v>0.71764705882352942</v>
      </c>
      <c r="BW635" s="386">
        <f t="shared" si="1300"/>
        <v>0.7</v>
      </c>
      <c r="BX635" s="3"/>
      <c r="BY635" s="387">
        <f t="shared" si="1292"/>
        <v>141</v>
      </c>
      <c r="BZ635" s="382">
        <f t="shared" si="1301"/>
        <v>61</v>
      </c>
      <c r="CA635" s="382">
        <f t="shared" si="1302"/>
        <v>56</v>
      </c>
      <c r="CB635" s="382">
        <f t="shared" si="1303"/>
        <v>36</v>
      </c>
      <c r="CC635" s="382">
        <f t="shared" si="1362"/>
        <v>91</v>
      </c>
      <c r="CD635" s="382">
        <f t="shared" si="1363"/>
        <v>141</v>
      </c>
      <c r="CE635" s="382">
        <f t="shared" si="1364"/>
        <v>99</v>
      </c>
      <c r="CF635" s="382">
        <f t="shared" si="1365"/>
        <v>74</v>
      </c>
      <c r="CG635" s="382">
        <f t="shared" si="1366"/>
        <v>95</v>
      </c>
      <c r="CH635" s="382">
        <f t="shared" si="1367"/>
        <v>125</v>
      </c>
      <c r="CI635" s="382">
        <f t="shared" si="1368"/>
        <v>136</v>
      </c>
      <c r="CJ635" s="382">
        <f t="shared" si="1369"/>
        <v>138</v>
      </c>
      <c r="CK635" s="388">
        <f t="shared" si="1370"/>
        <v>163</v>
      </c>
      <c r="CL635" s="3"/>
      <c r="CM635" s="384">
        <f t="shared" si="1293"/>
        <v>0</v>
      </c>
      <c r="CN635" s="385">
        <f t="shared" si="1304"/>
        <v>80</v>
      </c>
      <c r="CO635" s="385">
        <f t="shared" ref="CO635:CO666" si="1412">AB635</f>
        <v>60</v>
      </c>
      <c r="CP635" s="385">
        <f t="shared" si="1403"/>
        <v>127</v>
      </c>
      <c r="CQ635" s="385">
        <f t="shared" si="1404"/>
        <v>130</v>
      </c>
      <c r="CR635" s="385">
        <f t="shared" si="1405"/>
        <v>38</v>
      </c>
      <c r="CS635" s="385">
        <f t="shared" si="1406"/>
        <v>45</v>
      </c>
      <c r="CT635" s="385">
        <f t="shared" si="1407"/>
        <v>54</v>
      </c>
      <c r="CU635" s="385">
        <f t="shared" si="1408"/>
        <v>77</v>
      </c>
      <c r="CV635" s="385">
        <f t="shared" si="1409"/>
        <v>66</v>
      </c>
      <c r="CW635" s="385">
        <f t="shared" si="1410"/>
        <v>82</v>
      </c>
      <c r="CX635" s="386">
        <f t="shared" si="1411"/>
        <v>89</v>
      </c>
      <c r="CY635" s="3"/>
      <c r="CZ635" s="586">
        <v>0</v>
      </c>
      <c r="DA635" s="582">
        <v>147</v>
      </c>
      <c r="DB635" s="391">
        <v>445</v>
      </c>
      <c r="DC635" s="576">
        <v>670</v>
      </c>
      <c r="DD635" s="389">
        <v>150</v>
      </c>
      <c r="DE635" s="390">
        <v>10</v>
      </c>
      <c r="DF635" s="390">
        <v>44</v>
      </c>
      <c r="DG635" s="390">
        <v>99</v>
      </c>
      <c r="DH635" s="390">
        <f t="shared" si="1305"/>
        <v>127</v>
      </c>
      <c r="DI635" s="390"/>
      <c r="DJ635" s="390"/>
      <c r="DK635" s="390"/>
      <c r="DL635" s="390"/>
      <c r="DM635" s="390"/>
      <c r="DN635" s="390"/>
      <c r="DO635" s="390"/>
      <c r="DP635" s="391">
        <f t="shared" si="1306"/>
        <v>430</v>
      </c>
      <c r="DQ635" s="376"/>
      <c r="DR635" s="376"/>
      <c r="DS635" s="385">
        <v>1</v>
      </c>
      <c r="DT635" s="385">
        <v>2</v>
      </c>
      <c r="DU635" s="385">
        <v>1623</v>
      </c>
      <c r="DV635" s="385" t="s">
        <v>2620</v>
      </c>
      <c r="DW635" s="385">
        <v>73</v>
      </c>
      <c r="DX635" s="385" t="s">
        <v>2725</v>
      </c>
      <c r="DY635" s="385">
        <v>0</v>
      </c>
      <c r="DZ635" s="14">
        <v>190140</v>
      </c>
      <c r="EA635" s="426"/>
      <c r="EB635" s="398">
        <v>20</v>
      </c>
      <c r="EC635" s="398" t="s">
        <v>1369</v>
      </c>
      <c r="ED635" s="398" t="s">
        <v>1370</v>
      </c>
      <c r="EF635" s="601">
        <f t="shared" si="1307"/>
        <v>52.875</v>
      </c>
      <c r="EG635" s="597">
        <f t="shared" si="1308"/>
        <v>80</v>
      </c>
      <c r="EI635" s="605">
        <f t="shared" si="1380"/>
        <v>535</v>
      </c>
    </row>
    <row r="636" spans="1:139" s="372" customFormat="1" ht="16.149999999999999" hidden="1" customHeight="1">
      <c r="A636" s="573" t="s">
        <v>1246</v>
      </c>
      <c r="B636" s="407" t="s">
        <v>1869</v>
      </c>
      <c r="C636" s="407" t="s">
        <v>1869</v>
      </c>
      <c r="D636" s="393" t="s">
        <v>51</v>
      </c>
      <c r="E636" s="393" t="s">
        <v>1870</v>
      </c>
      <c r="F636" s="393" t="s">
        <v>1873</v>
      </c>
      <c r="G636" s="395">
        <v>98</v>
      </c>
      <c r="H636" s="393" t="s">
        <v>47</v>
      </c>
      <c r="I636" s="393" t="s">
        <v>1418</v>
      </c>
      <c r="J636" s="393" t="s">
        <v>1871</v>
      </c>
      <c r="K636" s="393" t="s">
        <v>2146</v>
      </c>
      <c r="L636" s="393" t="s">
        <v>2130</v>
      </c>
      <c r="M636" s="396"/>
      <c r="N636" s="392">
        <v>45314</v>
      </c>
      <c r="O636" s="408">
        <v>3</v>
      </c>
      <c r="P636" s="14">
        <v>0</v>
      </c>
      <c r="Q636" s="14">
        <v>0</v>
      </c>
      <c r="R636" s="576">
        <v>0</v>
      </c>
      <c r="S636" s="391">
        <v>0</v>
      </c>
      <c r="T636" s="382">
        <v>0</v>
      </c>
      <c r="U636" s="382">
        <v>4</v>
      </c>
      <c r="V636" s="423">
        <v>0</v>
      </c>
      <c r="W636" s="1882">
        <v>2</v>
      </c>
      <c r="X636" s="382">
        <f t="shared" si="1310"/>
        <v>2</v>
      </c>
      <c r="Y636" s="423">
        <v>0</v>
      </c>
      <c r="Z636" s="1882">
        <v>0</v>
      </c>
      <c r="AA636" s="382">
        <f t="shared" si="1294"/>
        <v>2</v>
      </c>
      <c r="AB636" s="423">
        <v>0</v>
      </c>
      <c r="AC636" s="1882">
        <v>0</v>
      </c>
      <c r="AD636" s="569">
        <v>1.875</v>
      </c>
      <c r="AE636" s="569">
        <v>1.875</v>
      </c>
      <c r="AF636" s="382">
        <f t="shared" si="1385"/>
        <v>2</v>
      </c>
      <c r="AG636" s="382">
        <f t="shared" si="1386"/>
        <v>0</v>
      </c>
      <c r="AH636" s="382">
        <f t="shared" si="1387"/>
        <v>0</v>
      </c>
      <c r="AI636" s="382">
        <f t="shared" si="1388"/>
        <v>0</v>
      </c>
      <c r="AJ636" s="382">
        <f t="shared" si="1389"/>
        <v>1.75</v>
      </c>
      <c r="AK636" s="382">
        <f t="shared" si="1390"/>
        <v>2</v>
      </c>
      <c r="AL636" s="382">
        <f t="shared" si="1391"/>
        <v>0</v>
      </c>
      <c r="AM636" s="382">
        <f t="shared" si="1392"/>
        <v>0</v>
      </c>
      <c r="AN636" s="453">
        <f t="shared" si="1393"/>
        <v>0</v>
      </c>
      <c r="AO636" s="457">
        <f t="shared" si="1394"/>
        <v>0</v>
      </c>
      <c r="AP636" s="455">
        <f t="shared" si="1395"/>
        <v>0</v>
      </c>
      <c r="AQ636" s="383">
        <f t="shared" si="1396"/>
        <v>0</v>
      </c>
      <c r="AR636" s="383">
        <f t="shared" si="1397"/>
        <v>0</v>
      </c>
      <c r="AS636" s="383">
        <f t="shared" si="1398"/>
        <v>2</v>
      </c>
      <c r="AT636" s="383">
        <f t="shared" si="1399"/>
        <v>0</v>
      </c>
      <c r="AU636" s="383">
        <f t="shared" si="1400"/>
        <v>0</v>
      </c>
      <c r="AV636" s="383">
        <f t="shared" si="1401"/>
        <v>0</v>
      </c>
      <c r="AW636" s="383">
        <f t="shared" si="1402"/>
        <v>0</v>
      </c>
      <c r="AX636" s="383">
        <f t="shared" si="1295"/>
        <v>4</v>
      </c>
      <c r="AY636" s="383">
        <v>0</v>
      </c>
      <c r="AZ636" s="383">
        <f t="shared" si="1309"/>
        <v>0</v>
      </c>
      <c r="BA636" s="382">
        <f t="shared" si="1296"/>
        <v>2</v>
      </c>
      <c r="BB636" s="423">
        <v>0</v>
      </c>
      <c r="BC636" s="506">
        <f t="shared" si="1289"/>
        <v>2</v>
      </c>
      <c r="BD636" s="382">
        <f t="shared" si="1290"/>
        <v>0</v>
      </c>
      <c r="BE636" s="453">
        <f t="shared" si="1291"/>
        <v>0</v>
      </c>
      <c r="BF636" s="382">
        <f t="shared" si="1297"/>
        <v>0</v>
      </c>
      <c r="BG636" s="1882">
        <v>0</v>
      </c>
      <c r="BH636" s="1882">
        <v>0</v>
      </c>
      <c r="BI636" s="1882">
        <v>2</v>
      </c>
      <c r="BJ636" s="1882">
        <v>0</v>
      </c>
      <c r="BK636" s="1882">
        <v>0</v>
      </c>
      <c r="BL636" s="1882">
        <v>0</v>
      </c>
      <c r="BM636" s="1882">
        <v>0</v>
      </c>
      <c r="BN636" s="1882">
        <v>2</v>
      </c>
      <c r="BO636" s="1882">
        <v>0</v>
      </c>
      <c r="BP636" s="1882">
        <v>0</v>
      </c>
      <c r="BQ636" s="1882">
        <v>0</v>
      </c>
      <c r="BR636" s="1882">
        <v>0</v>
      </c>
      <c r="BS636" s="1882">
        <v>0</v>
      </c>
      <c r="BT636" s="13"/>
      <c r="BU636" s="384">
        <f t="shared" si="1298"/>
        <v>6</v>
      </c>
      <c r="BV636" s="385">
        <f t="shared" si="1299"/>
        <v>0</v>
      </c>
      <c r="BW636" s="386">
        <f t="shared" si="1300"/>
        <v>0</v>
      </c>
      <c r="BX636" s="3"/>
      <c r="BY636" s="387">
        <f t="shared" si="1292"/>
        <v>4</v>
      </c>
      <c r="BZ636" s="382">
        <f t="shared" si="1301"/>
        <v>2</v>
      </c>
      <c r="CA636" s="382">
        <f t="shared" si="1302"/>
        <v>2</v>
      </c>
      <c r="CB636" s="382">
        <f t="shared" si="1303"/>
        <v>2</v>
      </c>
      <c r="CC636" s="382">
        <f t="shared" si="1362"/>
        <v>2</v>
      </c>
      <c r="CD636" s="382">
        <f t="shared" si="1363"/>
        <v>2</v>
      </c>
      <c r="CE636" s="382">
        <f t="shared" si="1364"/>
        <v>0</v>
      </c>
      <c r="CF636" s="382">
        <f t="shared" si="1365"/>
        <v>0</v>
      </c>
      <c r="CG636" s="382">
        <f t="shared" si="1366"/>
        <v>0</v>
      </c>
      <c r="CH636" s="382">
        <f t="shared" si="1367"/>
        <v>2</v>
      </c>
      <c r="CI636" s="382">
        <f t="shared" si="1368"/>
        <v>2</v>
      </c>
      <c r="CJ636" s="382">
        <f t="shared" si="1369"/>
        <v>0</v>
      </c>
      <c r="CK636" s="388">
        <f t="shared" si="1370"/>
        <v>0</v>
      </c>
      <c r="CL636" s="3"/>
      <c r="CM636" s="384">
        <f t="shared" si="1293"/>
        <v>0</v>
      </c>
      <c r="CN636" s="385">
        <f t="shared" si="1304"/>
        <v>0</v>
      </c>
      <c r="CO636" s="385">
        <f t="shared" si="1412"/>
        <v>0</v>
      </c>
      <c r="CP636" s="385">
        <f t="shared" si="1403"/>
        <v>0</v>
      </c>
      <c r="CQ636" s="385">
        <f t="shared" si="1404"/>
        <v>0</v>
      </c>
      <c r="CR636" s="385">
        <f t="shared" si="1405"/>
        <v>0</v>
      </c>
      <c r="CS636" s="385">
        <f t="shared" si="1406"/>
        <v>0</v>
      </c>
      <c r="CT636" s="385">
        <f t="shared" si="1407"/>
        <v>0</v>
      </c>
      <c r="CU636" s="385">
        <f t="shared" si="1408"/>
        <v>2</v>
      </c>
      <c r="CV636" s="385">
        <f t="shared" si="1409"/>
        <v>0</v>
      </c>
      <c r="CW636" s="385">
        <f t="shared" si="1410"/>
        <v>0</v>
      </c>
      <c r="CX636" s="386">
        <f t="shared" si="1411"/>
        <v>0</v>
      </c>
      <c r="CY636" s="3"/>
      <c r="CZ636" s="586"/>
      <c r="DA636" s="582"/>
      <c r="DB636" s="391">
        <v>0</v>
      </c>
      <c r="DC636" s="576">
        <v>0</v>
      </c>
      <c r="DD636" s="389">
        <v>0</v>
      </c>
      <c r="DE636" s="390">
        <v>0</v>
      </c>
      <c r="DF636" s="390">
        <v>0</v>
      </c>
      <c r="DG636" s="390">
        <v>0</v>
      </c>
      <c r="DH636" s="390">
        <f t="shared" si="1305"/>
        <v>0</v>
      </c>
      <c r="DI636" s="390"/>
      <c r="DJ636" s="390"/>
      <c r="DK636" s="390"/>
      <c r="DL636" s="390"/>
      <c r="DM636" s="390"/>
      <c r="DN636" s="390"/>
      <c r="DO636" s="390"/>
      <c r="DP636" s="391">
        <f t="shared" si="1306"/>
        <v>0</v>
      </c>
      <c r="DQ636" s="376"/>
      <c r="DR636" s="376"/>
      <c r="DS636" s="385">
        <v>2</v>
      </c>
      <c r="DT636" s="385">
        <v>2</v>
      </c>
      <c r="DU636" s="385">
        <v>1619</v>
      </c>
      <c r="DV636" s="385" t="s">
        <v>2620</v>
      </c>
      <c r="DW636" s="385">
        <v>73</v>
      </c>
      <c r="DX636" s="385" t="s">
        <v>2725</v>
      </c>
      <c r="DY636" s="385">
        <v>0</v>
      </c>
      <c r="DZ636" s="14">
        <v>0</v>
      </c>
      <c r="EA636" s="426"/>
      <c r="EB636" s="398">
        <v>21</v>
      </c>
      <c r="EC636" s="398" t="s">
        <v>1369</v>
      </c>
      <c r="ED636" s="398" t="s">
        <v>1370</v>
      </c>
      <c r="EF636" s="601">
        <f t="shared" si="1307"/>
        <v>60</v>
      </c>
      <c r="EG636" s="597">
        <f t="shared" si="1308"/>
        <v>2</v>
      </c>
      <c r="EI636" s="605">
        <f t="shared" si="1380"/>
        <v>4</v>
      </c>
    </row>
    <row r="637" spans="1:139" s="372" customFormat="1" ht="16.149999999999999" hidden="1" customHeight="1">
      <c r="A637" s="573" t="s">
        <v>1246</v>
      </c>
      <c r="B637" s="407" t="s">
        <v>1868</v>
      </c>
      <c r="C637" s="407" t="s">
        <v>1868</v>
      </c>
      <c r="D637" s="393" t="s">
        <v>51</v>
      </c>
      <c r="E637" s="393" t="s">
        <v>716</v>
      </c>
      <c r="F637" s="393" t="s">
        <v>1873</v>
      </c>
      <c r="G637" s="395">
        <v>102</v>
      </c>
      <c r="H637" s="393" t="s">
        <v>47</v>
      </c>
      <c r="I637" s="393" t="s">
        <v>1418</v>
      </c>
      <c r="J637" s="393" t="s">
        <v>1871</v>
      </c>
      <c r="K637" s="393" t="s">
        <v>2146</v>
      </c>
      <c r="L637" s="393" t="s">
        <v>2130</v>
      </c>
      <c r="M637" s="396"/>
      <c r="N637" s="392">
        <v>45314</v>
      </c>
      <c r="O637" s="408">
        <v>3</v>
      </c>
      <c r="P637" s="14">
        <v>187523</v>
      </c>
      <c r="Q637" s="14">
        <v>187523</v>
      </c>
      <c r="R637" s="576">
        <v>30</v>
      </c>
      <c r="S637" s="391">
        <v>50</v>
      </c>
      <c r="T637" s="382">
        <v>1</v>
      </c>
      <c r="U637" s="382">
        <v>34</v>
      </c>
      <c r="V637" s="423">
        <v>0</v>
      </c>
      <c r="W637" s="1882">
        <v>16</v>
      </c>
      <c r="X637" s="382">
        <f t="shared" si="1310"/>
        <v>18</v>
      </c>
      <c r="Y637" s="423">
        <v>0</v>
      </c>
      <c r="Z637" s="1882">
        <v>7</v>
      </c>
      <c r="AA637" s="382">
        <f t="shared" si="1294"/>
        <v>11</v>
      </c>
      <c r="AB637" s="423">
        <v>40</v>
      </c>
      <c r="AC637" s="1882">
        <v>17</v>
      </c>
      <c r="AD637" s="569">
        <v>1.875</v>
      </c>
      <c r="AE637" s="569">
        <v>1.875</v>
      </c>
      <c r="AF637" s="382">
        <f t="shared" si="1385"/>
        <v>9.875</v>
      </c>
      <c r="AG637" s="382">
        <f t="shared" si="1386"/>
        <v>14.25</v>
      </c>
      <c r="AH637" s="382">
        <f t="shared" si="1387"/>
        <v>13</v>
      </c>
      <c r="AI637" s="382">
        <f t="shared" si="1388"/>
        <v>15.875</v>
      </c>
      <c r="AJ637" s="382">
        <f t="shared" si="1389"/>
        <v>47.5</v>
      </c>
      <c r="AK637" s="382">
        <f t="shared" si="1390"/>
        <v>53.625</v>
      </c>
      <c r="AL637" s="382">
        <f t="shared" si="1391"/>
        <v>17.125</v>
      </c>
      <c r="AM637" s="382">
        <f t="shared" si="1392"/>
        <v>21.875</v>
      </c>
      <c r="AN637" s="453">
        <f t="shared" si="1393"/>
        <v>32.75</v>
      </c>
      <c r="AO637" s="457">
        <f t="shared" si="1394"/>
        <v>0</v>
      </c>
      <c r="AP637" s="455">
        <f t="shared" si="1395"/>
        <v>6</v>
      </c>
      <c r="AQ637" s="383">
        <f t="shared" si="1396"/>
        <v>8</v>
      </c>
      <c r="AR637" s="383">
        <f t="shared" si="1397"/>
        <v>9</v>
      </c>
      <c r="AS637" s="383">
        <f t="shared" si="1398"/>
        <v>40</v>
      </c>
      <c r="AT637" s="383">
        <f t="shared" si="1399"/>
        <v>15</v>
      </c>
      <c r="AU637" s="383">
        <f t="shared" si="1400"/>
        <v>7</v>
      </c>
      <c r="AV637" s="383">
        <f t="shared" si="1401"/>
        <v>16</v>
      </c>
      <c r="AW637" s="383">
        <f t="shared" si="1402"/>
        <v>18</v>
      </c>
      <c r="AX637" s="383">
        <f t="shared" si="1295"/>
        <v>74</v>
      </c>
      <c r="AY637" s="383">
        <v>0</v>
      </c>
      <c r="AZ637" s="383">
        <f t="shared" si="1309"/>
        <v>0</v>
      </c>
      <c r="BA637" s="382">
        <f t="shared" si="1296"/>
        <v>34</v>
      </c>
      <c r="BB637" s="423">
        <v>0</v>
      </c>
      <c r="BC637" s="506">
        <f t="shared" si="1289"/>
        <v>16</v>
      </c>
      <c r="BD637" s="382">
        <f t="shared" si="1290"/>
        <v>7</v>
      </c>
      <c r="BE637" s="453">
        <f t="shared" si="1291"/>
        <v>17</v>
      </c>
      <c r="BF637" s="382">
        <f t="shared" si="1297"/>
        <v>-32</v>
      </c>
      <c r="BG637" s="1882">
        <v>10</v>
      </c>
      <c r="BH637" s="1882">
        <v>14</v>
      </c>
      <c r="BI637" s="1882">
        <v>2</v>
      </c>
      <c r="BJ637" s="1882">
        <v>9</v>
      </c>
      <c r="BK637" s="1882">
        <v>6</v>
      </c>
      <c r="BL637" s="1882">
        <v>8</v>
      </c>
      <c r="BM637" s="1882">
        <v>9</v>
      </c>
      <c r="BN637" s="1882">
        <v>44</v>
      </c>
      <c r="BO637" s="1882">
        <v>11</v>
      </c>
      <c r="BP637" s="1882">
        <v>7</v>
      </c>
      <c r="BQ637" s="1882">
        <v>17</v>
      </c>
      <c r="BR637" s="1882">
        <v>18</v>
      </c>
      <c r="BS637" s="1882">
        <v>19</v>
      </c>
      <c r="BT637" s="13"/>
      <c r="BU637" s="384">
        <f t="shared" si="1298"/>
        <v>2.6470588235294117</v>
      </c>
      <c r="BV637" s="385">
        <f t="shared" si="1299"/>
        <v>1.6470588235294117</v>
      </c>
      <c r="BW637" s="386">
        <f t="shared" si="1300"/>
        <v>0.6470588235294118</v>
      </c>
      <c r="BX637" s="3"/>
      <c r="BY637" s="387">
        <f t="shared" si="1292"/>
        <v>34</v>
      </c>
      <c r="BZ637" s="382">
        <f t="shared" si="1301"/>
        <v>18</v>
      </c>
      <c r="CA637" s="382">
        <f t="shared" si="1302"/>
        <v>11</v>
      </c>
      <c r="CB637" s="382">
        <f t="shared" si="1303"/>
        <v>34</v>
      </c>
      <c r="CC637" s="382">
        <f t="shared" si="1362"/>
        <v>24</v>
      </c>
      <c r="CD637" s="382">
        <f t="shared" si="1363"/>
        <v>10</v>
      </c>
      <c r="CE637" s="382">
        <f t="shared" si="1364"/>
        <v>14</v>
      </c>
      <c r="CF637" s="382">
        <f t="shared" si="1365"/>
        <v>13</v>
      </c>
      <c r="CG637" s="382">
        <f t="shared" si="1366"/>
        <v>16</v>
      </c>
      <c r="CH637" s="382">
        <f t="shared" si="1367"/>
        <v>48</v>
      </c>
      <c r="CI637" s="382">
        <f t="shared" si="1368"/>
        <v>54</v>
      </c>
      <c r="CJ637" s="382">
        <f t="shared" si="1369"/>
        <v>17</v>
      </c>
      <c r="CK637" s="388">
        <f t="shared" si="1370"/>
        <v>22</v>
      </c>
      <c r="CL637" s="3"/>
      <c r="CM637" s="384">
        <f t="shared" si="1293"/>
        <v>0</v>
      </c>
      <c r="CN637" s="385">
        <f t="shared" si="1304"/>
        <v>0</v>
      </c>
      <c r="CO637" s="385">
        <f t="shared" si="1412"/>
        <v>40</v>
      </c>
      <c r="CP637" s="385">
        <f t="shared" si="1403"/>
        <v>0</v>
      </c>
      <c r="CQ637" s="385">
        <f t="shared" si="1404"/>
        <v>0</v>
      </c>
      <c r="CR637" s="385">
        <f t="shared" si="1405"/>
        <v>6</v>
      </c>
      <c r="CS637" s="385">
        <f t="shared" si="1406"/>
        <v>8</v>
      </c>
      <c r="CT637" s="385">
        <f t="shared" si="1407"/>
        <v>9</v>
      </c>
      <c r="CU637" s="385">
        <f t="shared" si="1408"/>
        <v>40</v>
      </c>
      <c r="CV637" s="385">
        <f t="shared" si="1409"/>
        <v>15</v>
      </c>
      <c r="CW637" s="385">
        <f t="shared" si="1410"/>
        <v>7</v>
      </c>
      <c r="CX637" s="386">
        <f t="shared" si="1411"/>
        <v>16</v>
      </c>
      <c r="CY637" s="3"/>
      <c r="CZ637" s="586"/>
      <c r="DA637" s="582"/>
      <c r="DB637" s="391">
        <v>0</v>
      </c>
      <c r="DC637" s="576">
        <v>30</v>
      </c>
      <c r="DD637" s="389">
        <v>1</v>
      </c>
      <c r="DE637" s="390">
        <v>25</v>
      </c>
      <c r="DF637" s="390">
        <v>19</v>
      </c>
      <c r="DG637" s="390">
        <v>4</v>
      </c>
      <c r="DH637" s="390">
        <f t="shared" si="1305"/>
        <v>1</v>
      </c>
      <c r="DI637" s="390"/>
      <c r="DJ637" s="390"/>
      <c r="DK637" s="390"/>
      <c r="DL637" s="390"/>
      <c r="DM637" s="390"/>
      <c r="DN637" s="390"/>
      <c r="DO637" s="390"/>
      <c r="DP637" s="391">
        <f t="shared" si="1306"/>
        <v>50</v>
      </c>
      <c r="DQ637" s="376"/>
      <c r="DR637" s="376"/>
      <c r="DS637" s="385">
        <v>2</v>
      </c>
      <c r="DT637" s="385">
        <v>3</v>
      </c>
      <c r="DU637" s="385">
        <v>1636</v>
      </c>
      <c r="DV637" s="385" t="s">
        <v>2620</v>
      </c>
      <c r="DW637" s="385">
        <v>73</v>
      </c>
      <c r="DX637" s="385" t="s">
        <v>2725</v>
      </c>
      <c r="DY637" s="385">
        <v>0</v>
      </c>
      <c r="DZ637" s="14">
        <v>187523</v>
      </c>
      <c r="EA637" s="426"/>
      <c r="EB637" s="398">
        <v>20</v>
      </c>
      <c r="EC637" s="398" t="s">
        <v>1369</v>
      </c>
      <c r="ED637" s="398" t="s">
        <v>1370</v>
      </c>
      <c r="EF637" s="601">
        <f t="shared" si="1307"/>
        <v>63.75</v>
      </c>
      <c r="EG637" s="597">
        <f t="shared" si="1308"/>
        <v>16</v>
      </c>
      <c r="EI637" s="605">
        <f t="shared" si="1380"/>
        <v>75</v>
      </c>
    </row>
    <row r="638" spans="1:139" s="372" customFormat="1" ht="16.149999999999999" hidden="1" customHeight="1">
      <c r="A638" s="573" t="s">
        <v>1449</v>
      </c>
      <c r="B638" s="407" t="s">
        <v>1883</v>
      </c>
      <c r="C638" s="407" t="s">
        <v>1746</v>
      </c>
      <c r="D638" s="393" t="s">
        <v>51</v>
      </c>
      <c r="E638" s="393" t="s">
        <v>1884</v>
      </c>
      <c r="F638" s="393" t="s">
        <v>1881</v>
      </c>
      <c r="G638" s="395">
        <v>102</v>
      </c>
      <c r="H638" s="393" t="s">
        <v>47</v>
      </c>
      <c r="I638" s="393" t="s">
        <v>1418</v>
      </c>
      <c r="J638" s="393" t="s">
        <v>1757</v>
      </c>
      <c r="K638" s="393"/>
      <c r="L638" s="393" t="s">
        <v>47</v>
      </c>
      <c r="M638" s="396"/>
      <c r="N638" s="392">
        <v>45320</v>
      </c>
      <c r="O638" s="408">
        <v>3</v>
      </c>
      <c r="P638" s="14">
        <v>136726</v>
      </c>
      <c r="Q638" s="14">
        <v>136726</v>
      </c>
      <c r="R638" s="576">
        <v>318</v>
      </c>
      <c r="S638" s="391">
        <v>90</v>
      </c>
      <c r="T638" s="382">
        <v>14</v>
      </c>
      <c r="U638" s="382">
        <v>82</v>
      </c>
      <c r="V638" s="423">
        <v>0</v>
      </c>
      <c r="W638" s="1882">
        <v>10</v>
      </c>
      <c r="X638" s="382">
        <f t="shared" si="1310"/>
        <v>72</v>
      </c>
      <c r="Y638" s="423">
        <v>42</v>
      </c>
      <c r="Z638" s="1882">
        <v>24</v>
      </c>
      <c r="AA638" s="382">
        <f t="shared" si="1294"/>
        <v>90</v>
      </c>
      <c r="AB638" s="423">
        <v>30</v>
      </c>
      <c r="AC638" s="1882">
        <v>29</v>
      </c>
      <c r="AD638" s="569">
        <v>1.875</v>
      </c>
      <c r="AE638" s="569">
        <v>1.875</v>
      </c>
      <c r="AF638" s="382">
        <f>IF($AD638&lt;=1,$AD638*BH638,IF($AD638&lt;=2,BH638+(($AD638-1)*BI638),BH638+BI638+BJ638))</f>
        <v>60.875</v>
      </c>
      <c r="AG638" s="382">
        <f>IF($AD638&lt;=1,$AD638*BI638,IF($AD638&lt;=2,BI638+(($AD638-1)*BJ638),BI638+BJ638+BK638))</f>
        <v>64.5</v>
      </c>
      <c r="AH638" s="382">
        <f>IF($AD638&lt;=1,$AD638*BJ638,IF($AD638&lt;=2,BJ638+(($AD638-1)*BK638),BJ638+BK638+BL638))</f>
        <v>46.5</v>
      </c>
      <c r="AI638" s="382">
        <f>IF($AD638&lt;=1,$AD638*BK638,IF($AD638&lt;=2,BK638+(($AD638-1)*BL638),BK638+BL638+BM638))</f>
        <v>26.875</v>
      </c>
      <c r="AJ638" s="382">
        <f>IF($AD638&lt;=1,$AD638*BL638,IF($AD638&lt;=2,BL638+(($AD638-1)*BM638),BL638+BM638+BN638))</f>
        <v>34.5</v>
      </c>
      <c r="AK638" s="382">
        <f>IF($AE638&lt;=1,$AE638*BM638,IF($AE638&lt;=2,BM638+(($AE638-1)*BN638),BM638+BN638+BO638))</f>
        <v>40.125</v>
      </c>
      <c r="AL638" s="382">
        <f>IF($AE638&lt;=1,$AE638*BN638,IF($AE638&lt;=2,BN638+(($AE638-1)*BO638),BN638+BO638+BP638))</f>
        <v>43.125</v>
      </c>
      <c r="AM638" s="382">
        <f>IF($AE638&lt;=1,$AE638*BO638,IF($AE638&lt;=2,BO638+(($AE638-1)*BP638),BO638+BP638+BQ638))</f>
        <v>44</v>
      </c>
      <c r="AN638" s="453">
        <f>IF($AD638&lt;=1,$AD638*BP638,IF($AD638&lt;=2,BP638+(($AD638-1)*BQ638),BP638+BQ638+BR638))</f>
        <v>45.875</v>
      </c>
      <c r="AO638" s="457">
        <f>ROUND(IF(BA638-BG638-AF638&gt;0,0,AF638+BG638-BA638),0)</f>
        <v>0</v>
      </c>
      <c r="AP638" s="455">
        <f t="shared" ref="AP638:AW638" si="1413">ROUND(IF(CC638-BH638-AG638&gt;0,0,AG638+BH638-CC638),0)</f>
        <v>36</v>
      </c>
      <c r="AQ638" s="383">
        <f t="shared" si="1413"/>
        <v>15</v>
      </c>
      <c r="AR638" s="383">
        <f t="shared" si="1413"/>
        <v>16</v>
      </c>
      <c r="AS638" s="383">
        <f t="shared" si="1413"/>
        <v>20</v>
      </c>
      <c r="AT638" s="383">
        <f t="shared" si="1413"/>
        <v>22</v>
      </c>
      <c r="AU638" s="383">
        <f t="shared" si="1413"/>
        <v>23</v>
      </c>
      <c r="AV638" s="383">
        <f t="shared" si="1413"/>
        <v>24</v>
      </c>
      <c r="AW638" s="383">
        <f t="shared" si="1413"/>
        <v>25</v>
      </c>
      <c r="AX638" s="383">
        <f t="shared" si="1295"/>
        <v>154</v>
      </c>
      <c r="AY638" s="383"/>
      <c r="AZ638" s="383">
        <f t="shared" si="1309"/>
        <v>0</v>
      </c>
      <c r="BA638" s="382">
        <f t="shared" si="1296"/>
        <v>91</v>
      </c>
      <c r="BB638" s="423">
        <v>0</v>
      </c>
      <c r="BC638" s="506">
        <f t="shared" si="1289"/>
        <v>10</v>
      </c>
      <c r="BD638" s="382">
        <f t="shared" si="1290"/>
        <v>24</v>
      </c>
      <c r="BE638" s="453">
        <f t="shared" si="1291"/>
        <v>29</v>
      </c>
      <c r="BF638" s="382">
        <f t="shared" si="1297"/>
        <v>-76</v>
      </c>
      <c r="BG638" s="1882">
        <v>30</v>
      </c>
      <c r="BH638" s="1882">
        <v>32</v>
      </c>
      <c r="BI638" s="1882">
        <v>33</v>
      </c>
      <c r="BJ638" s="1882">
        <v>36</v>
      </c>
      <c r="BK638" s="1882">
        <v>12</v>
      </c>
      <c r="BL638" s="1882">
        <v>17</v>
      </c>
      <c r="BM638" s="1882">
        <v>20</v>
      </c>
      <c r="BN638" s="1882">
        <v>23</v>
      </c>
      <c r="BO638" s="1882">
        <v>23</v>
      </c>
      <c r="BP638" s="1882">
        <v>24</v>
      </c>
      <c r="BQ638" s="1882">
        <v>25</v>
      </c>
      <c r="BR638" s="1882">
        <v>27</v>
      </c>
      <c r="BS638" s="1882">
        <v>29</v>
      </c>
      <c r="BT638" s="13"/>
      <c r="BU638" s="384">
        <f t="shared" si="1298"/>
        <v>3.9047619047619047</v>
      </c>
      <c r="BV638" s="385">
        <f t="shared" si="1299"/>
        <v>2.6333333333333333</v>
      </c>
      <c r="BW638" s="386">
        <f t="shared" si="1300"/>
        <v>2.96875</v>
      </c>
      <c r="BX638" s="3"/>
      <c r="BY638" s="387">
        <f t="shared" si="1292"/>
        <v>82</v>
      </c>
      <c r="BZ638" s="382">
        <f t="shared" si="1301"/>
        <v>72</v>
      </c>
      <c r="CA638" s="382">
        <f t="shared" si="1302"/>
        <v>90</v>
      </c>
      <c r="CB638" s="382">
        <f t="shared" si="1303"/>
        <v>91</v>
      </c>
      <c r="CC638" s="382">
        <f t="shared" si="1362"/>
        <v>61</v>
      </c>
      <c r="CD638" s="382">
        <f t="shared" si="1363"/>
        <v>65</v>
      </c>
      <c r="CE638" s="382">
        <f t="shared" si="1364"/>
        <v>47</v>
      </c>
      <c r="CF638" s="382">
        <f t="shared" si="1365"/>
        <v>27</v>
      </c>
      <c r="CG638" s="382">
        <f t="shared" si="1366"/>
        <v>35</v>
      </c>
      <c r="CH638" s="382">
        <f t="shared" si="1367"/>
        <v>40</v>
      </c>
      <c r="CI638" s="382">
        <f t="shared" si="1368"/>
        <v>43</v>
      </c>
      <c r="CJ638" s="382">
        <f t="shared" si="1369"/>
        <v>44</v>
      </c>
      <c r="CK638" s="388">
        <f t="shared" si="1370"/>
        <v>46</v>
      </c>
      <c r="CL638" s="3"/>
      <c r="CM638" s="384">
        <f t="shared" si="1293"/>
        <v>0</v>
      </c>
      <c r="CN638" s="385">
        <f t="shared" si="1304"/>
        <v>42</v>
      </c>
      <c r="CO638" s="385">
        <f t="shared" si="1412"/>
        <v>30</v>
      </c>
      <c r="CP638" s="385">
        <f t="shared" ref="CP638:CX638" si="1414">AO638</f>
        <v>0</v>
      </c>
      <c r="CQ638" s="385">
        <f t="shared" si="1414"/>
        <v>36</v>
      </c>
      <c r="CR638" s="385">
        <f t="shared" si="1414"/>
        <v>15</v>
      </c>
      <c r="CS638" s="385">
        <f t="shared" si="1414"/>
        <v>16</v>
      </c>
      <c r="CT638" s="385">
        <f t="shared" si="1414"/>
        <v>20</v>
      </c>
      <c r="CU638" s="385">
        <f t="shared" si="1414"/>
        <v>22</v>
      </c>
      <c r="CV638" s="385">
        <f t="shared" si="1414"/>
        <v>23</v>
      </c>
      <c r="CW638" s="385">
        <f t="shared" si="1414"/>
        <v>24</v>
      </c>
      <c r="CX638" s="386">
        <f t="shared" si="1414"/>
        <v>25</v>
      </c>
      <c r="CY638" s="3"/>
      <c r="CZ638" s="586"/>
      <c r="DA638" s="582"/>
      <c r="DB638" s="391">
        <v>154</v>
      </c>
      <c r="DC638" s="576">
        <v>318</v>
      </c>
      <c r="DD638" s="389">
        <v>20</v>
      </c>
      <c r="DE638" s="390">
        <v>8</v>
      </c>
      <c r="DF638" s="390">
        <v>26</v>
      </c>
      <c r="DG638" s="390">
        <v>22</v>
      </c>
      <c r="DH638" s="390">
        <f t="shared" si="1305"/>
        <v>14</v>
      </c>
      <c r="DI638" s="390"/>
      <c r="DJ638" s="390"/>
      <c r="DK638" s="390"/>
      <c r="DL638" s="390"/>
      <c r="DM638" s="390"/>
      <c r="DN638" s="390"/>
      <c r="DO638" s="390"/>
      <c r="DP638" s="391">
        <f t="shared" si="1306"/>
        <v>90</v>
      </c>
      <c r="DQ638" s="376"/>
      <c r="DR638" s="376"/>
      <c r="DS638" s="385">
        <v>1</v>
      </c>
      <c r="DT638" s="385">
        <v>2</v>
      </c>
      <c r="DU638" s="385">
        <v>1656</v>
      </c>
      <c r="DV638" s="385" t="s">
        <v>2620</v>
      </c>
      <c r="DW638" s="385">
        <v>73</v>
      </c>
      <c r="DX638" s="385" t="s">
        <v>2725</v>
      </c>
      <c r="DY638" s="385">
        <v>0</v>
      </c>
      <c r="DZ638" s="14">
        <v>136726</v>
      </c>
      <c r="EA638" s="426"/>
      <c r="EB638" s="398">
        <v>20</v>
      </c>
      <c r="EC638" s="398" t="s">
        <v>1567</v>
      </c>
      <c r="ED638" s="398" t="s">
        <v>1370</v>
      </c>
      <c r="EF638" s="601">
        <f t="shared" si="1307"/>
        <v>245.99999999999997</v>
      </c>
      <c r="EG638" s="597">
        <f t="shared" si="1308"/>
        <v>10</v>
      </c>
      <c r="EI638" s="605">
        <f t="shared" si="1380"/>
        <v>168</v>
      </c>
    </row>
    <row r="639" spans="1:139" s="372" customFormat="1" ht="16.149999999999999" hidden="1" customHeight="1">
      <c r="A639" s="573" t="s">
        <v>1246</v>
      </c>
      <c r="B639" s="407" t="s">
        <v>1867</v>
      </c>
      <c r="C639" s="407" t="s">
        <v>1867</v>
      </c>
      <c r="D639" s="393" t="s">
        <v>51</v>
      </c>
      <c r="E639" s="393" t="s">
        <v>489</v>
      </c>
      <c r="F639" s="393" t="s">
        <v>2503</v>
      </c>
      <c r="G639" s="395">
        <v>105</v>
      </c>
      <c r="H639" s="393" t="s">
        <v>47</v>
      </c>
      <c r="I639" s="393" t="s">
        <v>1418</v>
      </c>
      <c r="J639" s="393" t="s">
        <v>1871</v>
      </c>
      <c r="K639" s="393" t="s">
        <v>2148</v>
      </c>
      <c r="L639" s="393" t="s">
        <v>2130</v>
      </c>
      <c r="M639" s="396"/>
      <c r="N639" s="392">
        <v>45314</v>
      </c>
      <c r="O639" s="408">
        <v>3</v>
      </c>
      <c r="P639" s="14">
        <v>185379</v>
      </c>
      <c r="Q639" s="14">
        <v>185379</v>
      </c>
      <c r="R639" s="576">
        <v>52</v>
      </c>
      <c r="S639" s="391">
        <v>29</v>
      </c>
      <c r="T639" s="382">
        <v>14</v>
      </c>
      <c r="U639" s="382">
        <v>447</v>
      </c>
      <c r="V639" s="423">
        <v>0</v>
      </c>
      <c r="W639" s="1882">
        <v>100</v>
      </c>
      <c r="X639" s="382">
        <f t="shared" si="1310"/>
        <v>347</v>
      </c>
      <c r="Y639" s="423">
        <v>0</v>
      </c>
      <c r="Z639" s="1882">
        <v>100</v>
      </c>
      <c r="AA639" s="382">
        <f t="shared" si="1294"/>
        <v>247</v>
      </c>
      <c r="AB639" s="423">
        <v>0</v>
      </c>
      <c r="AC639" s="1882">
        <v>135</v>
      </c>
      <c r="AD639" s="569">
        <v>1.875</v>
      </c>
      <c r="AE639" s="569">
        <v>1.875</v>
      </c>
      <c r="AF639" s="382">
        <f t="shared" ref="AF639:AF670" si="1415">IF($AD639&lt;=1,$AD639*BI639,IF($AD639&lt;=2,BI639+(($AD639-1)*BJ639),BI639+BJ639+BK639))</f>
        <v>43</v>
      </c>
      <c r="AG639" s="382">
        <f t="shared" ref="AG639:AG670" si="1416">IF($AD639&lt;=1,$AD639*BJ639,IF($AD639&lt;=2,BJ639+(($AD639-1)*BK639),BJ639+BK639+BL639))</f>
        <v>12.25</v>
      </c>
      <c r="AH639" s="382">
        <f t="shared" ref="AH639:AH670" si="1417">IF($AD639&lt;=1,$AD639*BK639,IF($AD639&lt;=2,BK639+(($AD639-1)*BL639),BK639+BL639+BM639))</f>
        <v>28.875</v>
      </c>
      <c r="AI639" s="382">
        <f t="shared" ref="AI639:AI670" si="1418">IF($AD639&lt;=1,$AD639*BL639,IF($AD639&lt;=2,BL639+(($AD639-1)*BM639),BL639+BM639+BN639))</f>
        <v>34.5</v>
      </c>
      <c r="AJ639" s="382">
        <f t="shared" ref="AJ639:AJ670" si="1419">IF($AD639&lt;=1,$AD639*BM639,IF($AD639&lt;=2,BM639+(($AD639-1)*BN639),BM639+BN639+BO639))</f>
        <v>63.75</v>
      </c>
      <c r="AK639" s="382">
        <f t="shared" ref="AK639:AK670" si="1420">IF($AE639&lt;=1,$AE639*BN639,IF($AE639&lt;=2,BN639+(($AE639-1)*BO639),BN639+BO639+BP639))</f>
        <v>70.125</v>
      </c>
      <c r="AL639" s="382">
        <f t="shared" ref="AL639:AL670" si="1421">IF($AE639&lt;=1,$AE639*BO639,IF($AE639&lt;=2,BO639+(($AE639-1)*BP639),BO639+BP639+BQ639))</f>
        <v>110.5</v>
      </c>
      <c r="AM639" s="382">
        <f t="shared" ref="AM639:AM670" si="1422">IF($AE639&lt;=1,$AE639*BP639,IF($AE639&lt;=2,BP639+(($AE639-1)*BQ639),BP639+BQ639+BR639))</f>
        <v>191.875</v>
      </c>
      <c r="AN639" s="453">
        <f t="shared" ref="AN639:AN670" si="1423">IF($AD639&lt;=1,$AD639*BQ639,IF($AD639&lt;=2,BQ639+(($AD639-1)*BR639),BQ639+BR639+BS639))</f>
        <v>203</v>
      </c>
      <c r="AO639" s="457">
        <f t="shared" ref="AO639:AO670" si="1424">ROUND(IF(CC639-BH639-AF639&gt;0,0,AF639+BH639-CC639),0)</f>
        <v>0</v>
      </c>
      <c r="AP639" s="455">
        <f t="shared" ref="AP639:AP670" si="1425">ROUND(IF(CD639-BI639-AG639&gt;0,0,AG639+BI639-CD639),0)</f>
        <v>12</v>
      </c>
      <c r="AQ639" s="383">
        <f t="shared" ref="AQ639:AQ670" si="1426">ROUND(IF(CE639-BJ639-AH639&gt;0,0,AH639+BJ639-CE639),0)</f>
        <v>17</v>
      </c>
      <c r="AR639" s="383">
        <f t="shared" ref="AR639:AR670" si="1427">ROUND(IF(CF639-BK639-AI639&gt;0,0,AI639+BK639-CF639),0)</f>
        <v>20</v>
      </c>
      <c r="AS639" s="383">
        <f t="shared" ref="AS639:AS670" si="1428">ROUND(IF(CG639-BL639-AJ639&gt;0,0,AJ639+BL639-CG639),0)</f>
        <v>46</v>
      </c>
      <c r="AT639" s="383">
        <f t="shared" ref="AT639:AT670" si="1429">ROUND(IF(CH639-BM639-AK639&gt;0,0,AK639+BM639-CH639),0)</f>
        <v>26</v>
      </c>
      <c r="AU639" s="383">
        <f t="shared" ref="AU639:AU670" si="1430">ROUND(IF(CI639-BN639-AL639&gt;0,0,AL639+BN639-CI639),0)</f>
        <v>91</v>
      </c>
      <c r="AV639" s="383">
        <f t="shared" ref="AV639:AV670" si="1431">ROUND(IF(CJ639-BO639-AM639&gt;0,0,AM639+BO639-CJ639),0)</f>
        <v>104</v>
      </c>
      <c r="AW639" s="383">
        <f t="shared" ref="AW639:AW670" si="1432">ROUND(IF(CK639-BP639-AN639&gt;0,0,AN639+BP639-CK639),0)</f>
        <v>111</v>
      </c>
      <c r="AX639" s="383">
        <f t="shared" si="1295"/>
        <v>447</v>
      </c>
      <c r="AY639" s="383">
        <v>0</v>
      </c>
      <c r="AZ639" s="383">
        <f t="shared" si="1309"/>
        <v>0</v>
      </c>
      <c r="BA639" s="382">
        <f t="shared" si="1296"/>
        <v>112</v>
      </c>
      <c r="BB639" s="423">
        <v>0</v>
      </c>
      <c r="BC639" s="506">
        <f t="shared" si="1289"/>
        <v>100</v>
      </c>
      <c r="BD639" s="382">
        <f t="shared" si="1290"/>
        <v>100</v>
      </c>
      <c r="BE639" s="453">
        <f t="shared" si="1291"/>
        <v>135</v>
      </c>
      <c r="BF639" s="382">
        <f t="shared" si="1297"/>
        <v>0</v>
      </c>
      <c r="BG639" s="1882">
        <v>25</v>
      </c>
      <c r="BH639" s="1882">
        <v>44</v>
      </c>
      <c r="BI639" s="1882">
        <v>43</v>
      </c>
      <c r="BJ639" s="1882">
        <v>0</v>
      </c>
      <c r="BK639" s="1882">
        <v>14</v>
      </c>
      <c r="BL639" s="1882">
        <v>17</v>
      </c>
      <c r="BM639" s="1882">
        <v>20</v>
      </c>
      <c r="BN639" s="1882">
        <v>50</v>
      </c>
      <c r="BO639" s="1882">
        <v>23</v>
      </c>
      <c r="BP639" s="1882">
        <v>100</v>
      </c>
      <c r="BQ639" s="1882">
        <v>105</v>
      </c>
      <c r="BR639" s="1882">
        <v>112</v>
      </c>
      <c r="BS639" s="1882">
        <v>120</v>
      </c>
      <c r="BT639" s="13"/>
      <c r="BU639" s="384">
        <f t="shared" si="1298"/>
        <v>4.0029850746268654</v>
      </c>
      <c r="BV639" s="385">
        <f t="shared" si="1299"/>
        <v>4.0038461538461538</v>
      </c>
      <c r="BW639" s="386">
        <f t="shared" si="1300"/>
        <v>3.6323529411764706</v>
      </c>
      <c r="BX639" s="3"/>
      <c r="BY639" s="387">
        <f t="shared" si="1292"/>
        <v>447</v>
      </c>
      <c r="BZ639" s="382">
        <f t="shared" si="1301"/>
        <v>347</v>
      </c>
      <c r="CA639" s="382">
        <f t="shared" si="1302"/>
        <v>247</v>
      </c>
      <c r="CB639" s="382">
        <f t="shared" si="1303"/>
        <v>112</v>
      </c>
      <c r="CC639" s="382">
        <f t="shared" si="1362"/>
        <v>87</v>
      </c>
      <c r="CD639" s="382">
        <f t="shared" si="1363"/>
        <v>43</v>
      </c>
      <c r="CE639" s="382">
        <f t="shared" si="1364"/>
        <v>12</v>
      </c>
      <c r="CF639" s="382">
        <f t="shared" si="1365"/>
        <v>29</v>
      </c>
      <c r="CG639" s="382">
        <f t="shared" si="1366"/>
        <v>35</v>
      </c>
      <c r="CH639" s="382">
        <f t="shared" si="1367"/>
        <v>64</v>
      </c>
      <c r="CI639" s="382">
        <f t="shared" si="1368"/>
        <v>70</v>
      </c>
      <c r="CJ639" s="382">
        <f t="shared" si="1369"/>
        <v>111</v>
      </c>
      <c r="CK639" s="388">
        <f t="shared" si="1370"/>
        <v>192</v>
      </c>
      <c r="CL639" s="3"/>
      <c r="CM639" s="384">
        <f t="shared" si="1293"/>
        <v>0</v>
      </c>
      <c r="CN639" s="385">
        <f t="shared" si="1304"/>
        <v>0</v>
      </c>
      <c r="CO639" s="385">
        <f t="shared" si="1412"/>
        <v>0</v>
      </c>
      <c r="CP639" s="385">
        <f t="shared" ref="CP639:CP702" si="1433">BB639</f>
        <v>0</v>
      </c>
      <c r="CQ639" s="385">
        <f t="shared" ref="CQ639:CQ670" si="1434">AO639</f>
        <v>0</v>
      </c>
      <c r="CR639" s="385">
        <f t="shared" ref="CR639:CR670" si="1435">AP639</f>
        <v>12</v>
      </c>
      <c r="CS639" s="385">
        <f t="shared" ref="CS639:CS670" si="1436">AQ639</f>
        <v>17</v>
      </c>
      <c r="CT639" s="385">
        <f t="shared" ref="CT639:CT670" si="1437">AR639</f>
        <v>20</v>
      </c>
      <c r="CU639" s="385">
        <f t="shared" ref="CU639:CU670" si="1438">AS639</f>
        <v>46</v>
      </c>
      <c r="CV639" s="385">
        <f t="shared" ref="CV639:CV670" si="1439">AT639</f>
        <v>26</v>
      </c>
      <c r="CW639" s="385">
        <f t="shared" ref="CW639:CW670" si="1440">AU639</f>
        <v>91</v>
      </c>
      <c r="CX639" s="386">
        <f t="shared" ref="CX639:CX670" si="1441">AV639</f>
        <v>104</v>
      </c>
      <c r="CY639" s="3"/>
      <c r="CZ639" s="586"/>
      <c r="DA639" s="582"/>
      <c r="DB639" s="391">
        <v>9</v>
      </c>
      <c r="DC639" s="576">
        <v>52</v>
      </c>
      <c r="DD639" s="389">
        <v>11</v>
      </c>
      <c r="DE639" s="390">
        <v>1</v>
      </c>
      <c r="DF639" s="390">
        <v>-1</v>
      </c>
      <c r="DG639" s="390">
        <v>4</v>
      </c>
      <c r="DH639" s="390">
        <f t="shared" si="1305"/>
        <v>14</v>
      </c>
      <c r="DI639" s="390"/>
      <c r="DJ639" s="390"/>
      <c r="DK639" s="390"/>
      <c r="DL639" s="390"/>
      <c r="DM639" s="390"/>
      <c r="DN639" s="390"/>
      <c r="DO639" s="390"/>
      <c r="DP639" s="391">
        <f t="shared" si="1306"/>
        <v>29</v>
      </c>
      <c r="DQ639" s="376"/>
      <c r="DR639" s="376"/>
      <c r="DS639" s="385">
        <v>1</v>
      </c>
      <c r="DT639" s="385">
        <v>1</v>
      </c>
      <c r="DU639" s="385">
        <v>1617</v>
      </c>
      <c r="DV639" s="385" t="s">
        <v>2620</v>
      </c>
      <c r="DW639" s="385">
        <v>73</v>
      </c>
      <c r="DX639" s="385" t="s">
        <v>2725</v>
      </c>
      <c r="DY639" s="385">
        <v>0</v>
      </c>
      <c r="DZ639" s="14">
        <v>185379</v>
      </c>
      <c r="EA639" s="426"/>
      <c r="EB639" s="398">
        <v>19</v>
      </c>
      <c r="EC639" s="398" t="s">
        <v>1369</v>
      </c>
      <c r="ED639" s="398" t="s">
        <v>1370</v>
      </c>
      <c r="EF639" s="601">
        <f t="shared" si="1307"/>
        <v>134.1</v>
      </c>
      <c r="EG639" s="597">
        <f t="shared" si="1308"/>
        <v>100</v>
      </c>
      <c r="EI639" s="605">
        <f t="shared" si="1380"/>
        <v>461</v>
      </c>
    </row>
    <row r="640" spans="1:139" s="372" customFormat="1" ht="16.149999999999999" hidden="1" customHeight="1">
      <c r="A640" s="573" t="s">
        <v>1246</v>
      </c>
      <c r="B640" s="407" t="s">
        <v>1428</v>
      </c>
      <c r="C640" s="530" t="s">
        <v>1428</v>
      </c>
      <c r="D640" s="393" t="s">
        <v>51</v>
      </c>
      <c r="E640" s="393" t="s">
        <v>1440</v>
      </c>
      <c r="F640" s="393" t="s">
        <v>1549</v>
      </c>
      <c r="G640" s="393">
        <v>104</v>
      </c>
      <c r="H640" s="393" t="s">
        <v>47</v>
      </c>
      <c r="I640" s="393" t="s">
        <v>1418</v>
      </c>
      <c r="J640" s="393" t="s">
        <v>131</v>
      </c>
      <c r="K640" s="393" t="s">
        <v>2146</v>
      </c>
      <c r="L640" s="393" t="s">
        <v>2130</v>
      </c>
      <c r="M640" s="396"/>
      <c r="N640" s="392">
        <v>44740</v>
      </c>
      <c r="O640" s="408">
        <v>3</v>
      </c>
      <c r="P640" s="14">
        <v>215588</v>
      </c>
      <c r="Q640" s="14">
        <v>215588</v>
      </c>
      <c r="R640" s="576">
        <v>9</v>
      </c>
      <c r="S640" s="391">
        <v>15</v>
      </c>
      <c r="T640" s="382">
        <v>0</v>
      </c>
      <c r="U640" s="382">
        <v>0</v>
      </c>
      <c r="V640" s="423">
        <v>0</v>
      </c>
      <c r="W640" s="1882">
        <v>0</v>
      </c>
      <c r="X640" s="382">
        <f t="shared" si="1310"/>
        <v>0</v>
      </c>
      <c r="Y640" s="423">
        <v>0</v>
      </c>
      <c r="Z640" s="1882">
        <v>0</v>
      </c>
      <c r="AA640" s="382">
        <f t="shared" si="1294"/>
        <v>0</v>
      </c>
      <c r="AB640" s="423">
        <v>4</v>
      </c>
      <c r="AC640" s="1882">
        <v>2</v>
      </c>
      <c r="AD640" s="569">
        <v>1.875</v>
      </c>
      <c r="AE640" s="569">
        <v>1.875</v>
      </c>
      <c r="AF640" s="382">
        <f t="shared" si="1415"/>
        <v>4</v>
      </c>
      <c r="AG640" s="382">
        <f t="shared" si="1416"/>
        <v>0.875</v>
      </c>
      <c r="AH640" s="382">
        <f t="shared" si="1417"/>
        <v>1.875</v>
      </c>
      <c r="AI640" s="382">
        <f t="shared" si="1418"/>
        <v>1.875</v>
      </c>
      <c r="AJ640" s="382">
        <f t="shared" si="1419"/>
        <v>2.75</v>
      </c>
      <c r="AK640" s="382">
        <f t="shared" si="1420"/>
        <v>2.875</v>
      </c>
      <c r="AL640" s="382">
        <f t="shared" si="1421"/>
        <v>2.75</v>
      </c>
      <c r="AM640" s="382">
        <f t="shared" si="1422"/>
        <v>3.75</v>
      </c>
      <c r="AN640" s="453">
        <f t="shared" si="1423"/>
        <v>3.75</v>
      </c>
      <c r="AO640" s="457">
        <f t="shared" si="1424"/>
        <v>8</v>
      </c>
      <c r="AP640" s="455">
        <f t="shared" si="1425"/>
        <v>1</v>
      </c>
      <c r="AQ640" s="383">
        <f t="shared" si="1426"/>
        <v>1</v>
      </c>
      <c r="AR640" s="383">
        <f t="shared" si="1427"/>
        <v>1</v>
      </c>
      <c r="AS640" s="383">
        <f t="shared" si="1428"/>
        <v>2</v>
      </c>
      <c r="AT640" s="383">
        <f t="shared" si="1429"/>
        <v>1</v>
      </c>
      <c r="AU640" s="383">
        <f t="shared" si="1430"/>
        <v>2</v>
      </c>
      <c r="AV640" s="383">
        <f t="shared" si="1431"/>
        <v>2</v>
      </c>
      <c r="AW640" s="383">
        <f t="shared" si="1432"/>
        <v>2</v>
      </c>
      <c r="AX640" s="383">
        <f t="shared" si="1295"/>
        <v>4</v>
      </c>
      <c r="AY640" s="383">
        <v>8</v>
      </c>
      <c r="AZ640" s="383">
        <f t="shared" si="1309"/>
        <v>0</v>
      </c>
      <c r="BA640" s="382">
        <f t="shared" si="1296"/>
        <v>2</v>
      </c>
      <c r="BB640" s="423">
        <v>0</v>
      </c>
      <c r="BC640" s="506">
        <f t="shared" si="1289"/>
        <v>0</v>
      </c>
      <c r="BD640" s="382">
        <f t="shared" si="1290"/>
        <v>0</v>
      </c>
      <c r="BE640" s="453">
        <f t="shared" si="1291"/>
        <v>2</v>
      </c>
      <c r="BF640" s="382">
        <f t="shared" si="1297"/>
        <v>-12</v>
      </c>
      <c r="BG640" s="1882">
        <v>0</v>
      </c>
      <c r="BH640" s="1882">
        <v>6</v>
      </c>
      <c r="BI640" s="1882">
        <v>4</v>
      </c>
      <c r="BJ640" s="1882">
        <v>0</v>
      </c>
      <c r="BK640" s="1882">
        <v>1</v>
      </c>
      <c r="BL640" s="1882">
        <v>1</v>
      </c>
      <c r="BM640" s="1882">
        <v>1</v>
      </c>
      <c r="BN640" s="1882">
        <v>2</v>
      </c>
      <c r="BO640" s="1882">
        <v>1</v>
      </c>
      <c r="BP640" s="1882">
        <v>2</v>
      </c>
      <c r="BQ640" s="1882">
        <v>2</v>
      </c>
      <c r="BR640" s="1882">
        <v>2</v>
      </c>
      <c r="BS640" s="1882">
        <v>2</v>
      </c>
      <c r="BT640" s="13"/>
      <c r="BU640" s="384">
        <f t="shared" si="1298"/>
        <v>0</v>
      </c>
      <c r="BV640" s="385">
        <f t="shared" si="1299"/>
        <v>0</v>
      </c>
      <c r="BW640" s="386">
        <f t="shared" si="1300"/>
        <v>0</v>
      </c>
      <c r="BX640" s="3"/>
      <c r="BY640" s="387">
        <f t="shared" si="1292"/>
        <v>0</v>
      </c>
      <c r="BZ640" s="382">
        <f t="shared" si="1301"/>
        <v>0</v>
      </c>
      <c r="CA640" s="382">
        <f t="shared" si="1302"/>
        <v>0</v>
      </c>
      <c r="CB640" s="382">
        <f t="shared" si="1303"/>
        <v>2</v>
      </c>
      <c r="CC640" s="382">
        <f t="shared" si="1362"/>
        <v>2</v>
      </c>
      <c r="CD640" s="382">
        <f t="shared" si="1363"/>
        <v>4</v>
      </c>
      <c r="CE640" s="382">
        <f t="shared" si="1364"/>
        <v>1</v>
      </c>
      <c r="CF640" s="382">
        <f t="shared" si="1365"/>
        <v>2</v>
      </c>
      <c r="CG640" s="382">
        <f t="shared" si="1366"/>
        <v>2</v>
      </c>
      <c r="CH640" s="382">
        <f t="shared" si="1367"/>
        <v>3</v>
      </c>
      <c r="CI640" s="382">
        <f t="shared" si="1368"/>
        <v>3</v>
      </c>
      <c r="CJ640" s="382">
        <f t="shared" si="1369"/>
        <v>3</v>
      </c>
      <c r="CK640" s="388">
        <f t="shared" si="1370"/>
        <v>4</v>
      </c>
      <c r="CL640" s="3"/>
      <c r="CM640" s="384">
        <f t="shared" si="1293"/>
        <v>0</v>
      </c>
      <c r="CN640" s="385">
        <f t="shared" si="1304"/>
        <v>0</v>
      </c>
      <c r="CO640" s="385">
        <f t="shared" si="1412"/>
        <v>4</v>
      </c>
      <c r="CP640" s="385">
        <f t="shared" si="1433"/>
        <v>0</v>
      </c>
      <c r="CQ640" s="385">
        <f t="shared" si="1434"/>
        <v>8</v>
      </c>
      <c r="CR640" s="385">
        <f t="shared" si="1435"/>
        <v>1</v>
      </c>
      <c r="CS640" s="385">
        <f t="shared" si="1436"/>
        <v>1</v>
      </c>
      <c r="CT640" s="385">
        <f t="shared" si="1437"/>
        <v>1</v>
      </c>
      <c r="CU640" s="385">
        <f t="shared" si="1438"/>
        <v>2</v>
      </c>
      <c r="CV640" s="385">
        <f t="shared" si="1439"/>
        <v>1</v>
      </c>
      <c r="CW640" s="385">
        <f t="shared" si="1440"/>
        <v>2</v>
      </c>
      <c r="CX640" s="386">
        <f t="shared" si="1441"/>
        <v>2</v>
      </c>
      <c r="CY640" s="3"/>
      <c r="CZ640" s="586">
        <v>0</v>
      </c>
      <c r="DA640" s="582">
        <v>8</v>
      </c>
      <c r="DB640" s="391">
        <v>10</v>
      </c>
      <c r="DC640" s="576">
        <v>9</v>
      </c>
      <c r="DD640" s="389">
        <v>8</v>
      </c>
      <c r="DE640" s="390">
        <v>7</v>
      </c>
      <c r="DF640" s="390">
        <v>0</v>
      </c>
      <c r="DG640" s="390">
        <v>0</v>
      </c>
      <c r="DH640" s="390">
        <f t="shared" si="1305"/>
        <v>0</v>
      </c>
      <c r="DI640" s="390"/>
      <c r="DJ640" s="390"/>
      <c r="DK640" s="390"/>
      <c r="DL640" s="390"/>
      <c r="DM640" s="390"/>
      <c r="DN640" s="390"/>
      <c r="DO640" s="390"/>
      <c r="DP640" s="391">
        <f t="shared" si="1306"/>
        <v>15</v>
      </c>
      <c r="DQ640" s="376"/>
      <c r="DR640" s="376"/>
      <c r="DS640" s="385">
        <v>2</v>
      </c>
      <c r="DT640" s="385">
        <v>2</v>
      </c>
      <c r="DU640" s="385">
        <v>1609</v>
      </c>
      <c r="DV640" s="385" t="s">
        <v>2620</v>
      </c>
      <c r="DW640" s="385">
        <v>75</v>
      </c>
      <c r="DX640" s="385" t="s">
        <v>2727</v>
      </c>
      <c r="DY640" s="385">
        <v>0</v>
      </c>
      <c r="DZ640" s="14">
        <v>215588</v>
      </c>
      <c r="EA640" s="426"/>
      <c r="EB640" s="398">
        <v>22</v>
      </c>
      <c r="EC640" s="398" t="s">
        <v>1369</v>
      </c>
      <c r="ED640" s="398" t="s">
        <v>1370</v>
      </c>
      <c r="EF640" s="601" t="str">
        <f t="shared" si="1307"/>
        <v>ok</v>
      </c>
      <c r="EG640" s="597">
        <f t="shared" si="1308"/>
        <v>0</v>
      </c>
      <c r="EI640" s="605">
        <f t="shared" si="1380"/>
        <v>4</v>
      </c>
    </row>
    <row r="641" spans="1:139" s="372" customFormat="1" ht="16.149999999999999" hidden="1" customHeight="1">
      <c r="A641" s="573" t="s">
        <v>1510</v>
      </c>
      <c r="B641" s="407" t="s">
        <v>1426</v>
      </c>
      <c r="C641" s="530" t="s">
        <v>1426</v>
      </c>
      <c r="D641" s="393" t="s">
        <v>51</v>
      </c>
      <c r="E641" s="393" t="s">
        <v>1438</v>
      </c>
      <c r="F641" s="393" t="s">
        <v>2538</v>
      </c>
      <c r="G641" s="393">
        <v>105</v>
      </c>
      <c r="H641" s="393" t="s">
        <v>47</v>
      </c>
      <c r="I641" s="393" t="s">
        <v>1418</v>
      </c>
      <c r="J641" s="393" t="s">
        <v>131</v>
      </c>
      <c r="K641" s="393" t="s">
        <v>2147</v>
      </c>
      <c r="L641" s="393" t="s">
        <v>2130</v>
      </c>
      <c r="M641" s="396"/>
      <c r="N641" s="392">
        <v>44740</v>
      </c>
      <c r="O641" s="408">
        <v>3</v>
      </c>
      <c r="P641" s="14">
        <v>212790</v>
      </c>
      <c r="Q641" s="14">
        <v>212790</v>
      </c>
      <c r="R641" s="576">
        <v>659</v>
      </c>
      <c r="S641" s="391">
        <v>261</v>
      </c>
      <c r="T641" s="382">
        <v>110</v>
      </c>
      <c r="U641" s="382">
        <v>148</v>
      </c>
      <c r="V641" s="423">
        <v>0</v>
      </c>
      <c r="W641" s="1882">
        <v>130</v>
      </c>
      <c r="X641" s="382">
        <f t="shared" si="1310"/>
        <v>18</v>
      </c>
      <c r="Y641" s="423">
        <v>232</v>
      </c>
      <c r="Z641" s="1882">
        <v>120</v>
      </c>
      <c r="AA641" s="382">
        <f t="shared" si="1294"/>
        <v>130</v>
      </c>
      <c r="AB641" s="423">
        <v>130</v>
      </c>
      <c r="AC641" s="1882">
        <v>93</v>
      </c>
      <c r="AD641" s="569">
        <v>1.875</v>
      </c>
      <c r="AE641" s="569">
        <v>1.875</v>
      </c>
      <c r="AF641" s="382">
        <f t="shared" si="1415"/>
        <v>147</v>
      </c>
      <c r="AG641" s="382">
        <f t="shared" si="1416"/>
        <v>101</v>
      </c>
      <c r="AH641" s="382">
        <f t="shared" si="1417"/>
        <v>50.25</v>
      </c>
      <c r="AI641" s="382">
        <f t="shared" si="1418"/>
        <v>60.625</v>
      </c>
      <c r="AJ641" s="382">
        <f t="shared" si="1419"/>
        <v>122.5</v>
      </c>
      <c r="AK641" s="382">
        <f t="shared" si="1420"/>
        <v>135.875</v>
      </c>
      <c r="AL641" s="382">
        <f t="shared" si="1421"/>
        <v>146</v>
      </c>
      <c r="AM641" s="382">
        <f t="shared" si="1422"/>
        <v>230.25</v>
      </c>
      <c r="AN641" s="453">
        <f t="shared" si="1423"/>
        <v>244.125</v>
      </c>
      <c r="AO641" s="457">
        <f t="shared" si="1424"/>
        <v>100</v>
      </c>
      <c r="AP641" s="455">
        <f t="shared" si="1425"/>
        <v>31</v>
      </c>
      <c r="AQ641" s="383">
        <f t="shared" si="1426"/>
        <v>29</v>
      </c>
      <c r="AR641" s="383">
        <f t="shared" si="1427"/>
        <v>35</v>
      </c>
      <c r="AS641" s="383">
        <f t="shared" si="1428"/>
        <v>92</v>
      </c>
      <c r="AT641" s="383">
        <f t="shared" si="1429"/>
        <v>48</v>
      </c>
      <c r="AU641" s="383">
        <f t="shared" si="1430"/>
        <v>110</v>
      </c>
      <c r="AV641" s="383">
        <f t="shared" si="1431"/>
        <v>125</v>
      </c>
      <c r="AW641" s="383">
        <f t="shared" si="1432"/>
        <v>134</v>
      </c>
      <c r="AX641" s="383">
        <f t="shared" si="1295"/>
        <v>550</v>
      </c>
      <c r="AY641" s="383">
        <v>100</v>
      </c>
      <c r="AZ641" s="383">
        <f t="shared" si="1309"/>
        <v>0</v>
      </c>
      <c r="BA641" s="382">
        <f t="shared" si="1296"/>
        <v>167</v>
      </c>
      <c r="BB641" s="423">
        <v>40</v>
      </c>
      <c r="BC641" s="506">
        <f t="shared" si="1289"/>
        <v>130</v>
      </c>
      <c r="BD641" s="382">
        <f t="shared" si="1290"/>
        <v>120</v>
      </c>
      <c r="BE641" s="453">
        <f t="shared" si="1291"/>
        <v>93</v>
      </c>
      <c r="BF641" s="382">
        <f t="shared" si="1297"/>
        <v>-432</v>
      </c>
      <c r="BG641" s="1882">
        <v>80</v>
      </c>
      <c r="BH641" s="1882">
        <v>80</v>
      </c>
      <c r="BI641" s="1882">
        <v>77</v>
      </c>
      <c r="BJ641" s="1882">
        <v>80</v>
      </c>
      <c r="BK641" s="1882">
        <v>24</v>
      </c>
      <c r="BL641" s="1882">
        <v>30</v>
      </c>
      <c r="BM641" s="1882">
        <v>35</v>
      </c>
      <c r="BN641" s="1882">
        <v>100</v>
      </c>
      <c r="BO641" s="1882">
        <v>41</v>
      </c>
      <c r="BP641" s="1882">
        <v>120</v>
      </c>
      <c r="BQ641" s="1882">
        <v>126</v>
      </c>
      <c r="BR641" s="1882">
        <v>135</v>
      </c>
      <c r="BS641" s="1882">
        <v>144</v>
      </c>
      <c r="BT641" s="13"/>
      <c r="BU641" s="384">
        <f t="shared" si="1298"/>
        <v>1.1499999999999999</v>
      </c>
      <c r="BV641" s="385">
        <f t="shared" si="1299"/>
        <v>0.15</v>
      </c>
      <c r="BW641" s="386">
        <f t="shared" si="1300"/>
        <v>1.4624999999999999</v>
      </c>
      <c r="BX641" s="3"/>
      <c r="BY641" s="387">
        <f t="shared" si="1292"/>
        <v>148</v>
      </c>
      <c r="BZ641" s="382">
        <f t="shared" si="1301"/>
        <v>18</v>
      </c>
      <c r="CA641" s="382">
        <f t="shared" si="1302"/>
        <v>130</v>
      </c>
      <c r="CB641" s="382">
        <f t="shared" si="1303"/>
        <v>167</v>
      </c>
      <c r="CC641" s="382">
        <f t="shared" si="1362"/>
        <v>127</v>
      </c>
      <c r="CD641" s="382">
        <f t="shared" si="1363"/>
        <v>147</v>
      </c>
      <c r="CE641" s="382">
        <f t="shared" si="1364"/>
        <v>101</v>
      </c>
      <c r="CF641" s="382">
        <f t="shared" si="1365"/>
        <v>50</v>
      </c>
      <c r="CG641" s="382">
        <f t="shared" si="1366"/>
        <v>61</v>
      </c>
      <c r="CH641" s="382">
        <f t="shared" si="1367"/>
        <v>123</v>
      </c>
      <c r="CI641" s="382">
        <f t="shared" si="1368"/>
        <v>136</v>
      </c>
      <c r="CJ641" s="382">
        <f t="shared" si="1369"/>
        <v>146</v>
      </c>
      <c r="CK641" s="388">
        <f t="shared" si="1370"/>
        <v>230</v>
      </c>
      <c r="CL641" s="3"/>
      <c r="CM641" s="384">
        <f t="shared" si="1293"/>
        <v>0</v>
      </c>
      <c r="CN641" s="385">
        <f t="shared" si="1304"/>
        <v>232</v>
      </c>
      <c r="CO641" s="385">
        <f t="shared" si="1412"/>
        <v>130</v>
      </c>
      <c r="CP641" s="385">
        <f t="shared" si="1433"/>
        <v>40</v>
      </c>
      <c r="CQ641" s="385">
        <f t="shared" si="1434"/>
        <v>100</v>
      </c>
      <c r="CR641" s="385">
        <f t="shared" si="1435"/>
        <v>31</v>
      </c>
      <c r="CS641" s="385">
        <f t="shared" si="1436"/>
        <v>29</v>
      </c>
      <c r="CT641" s="385">
        <f t="shared" si="1437"/>
        <v>35</v>
      </c>
      <c r="CU641" s="385">
        <f t="shared" si="1438"/>
        <v>92</v>
      </c>
      <c r="CV641" s="385">
        <f t="shared" si="1439"/>
        <v>48</v>
      </c>
      <c r="CW641" s="385">
        <f t="shared" si="1440"/>
        <v>110</v>
      </c>
      <c r="CX641" s="386">
        <f t="shared" si="1441"/>
        <v>125</v>
      </c>
      <c r="CY641" s="3"/>
      <c r="CZ641" s="586">
        <v>0</v>
      </c>
      <c r="DA641" s="582">
        <v>109</v>
      </c>
      <c r="DB641" s="391">
        <v>155</v>
      </c>
      <c r="DC641" s="576">
        <v>659</v>
      </c>
      <c r="DD641" s="389">
        <v>0</v>
      </c>
      <c r="DE641" s="390">
        <v>46</v>
      </c>
      <c r="DF641" s="390">
        <v>5</v>
      </c>
      <c r="DG641" s="390">
        <v>100</v>
      </c>
      <c r="DH641" s="390">
        <f t="shared" si="1305"/>
        <v>110</v>
      </c>
      <c r="DI641" s="390"/>
      <c r="DJ641" s="390"/>
      <c r="DK641" s="390"/>
      <c r="DL641" s="390"/>
      <c r="DM641" s="390"/>
      <c r="DN641" s="390"/>
      <c r="DO641" s="390"/>
      <c r="DP641" s="391">
        <f t="shared" si="1306"/>
        <v>261</v>
      </c>
      <c r="DQ641" s="376"/>
      <c r="DR641" s="376"/>
      <c r="DS641" s="385">
        <v>1</v>
      </c>
      <c r="DT641" s="385">
        <v>3</v>
      </c>
      <c r="DU641" s="385">
        <v>1600</v>
      </c>
      <c r="DV641" s="385" t="s">
        <v>2620</v>
      </c>
      <c r="DW641" s="385">
        <v>75</v>
      </c>
      <c r="DX641" s="385" t="s">
        <v>2728</v>
      </c>
      <c r="DY641" s="385">
        <v>0</v>
      </c>
      <c r="DZ641" s="14">
        <v>212790</v>
      </c>
      <c r="EA641" s="426"/>
      <c r="EB641" s="398">
        <v>21</v>
      </c>
      <c r="EC641" s="398" t="s">
        <v>1369</v>
      </c>
      <c r="ED641" s="398" t="s">
        <v>1370</v>
      </c>
      <c r="EF641" s="601">
        <f t="shared" si="1307"/>
        <v>34.153846153846153</v>
      </c>
      <c r="EG641" s="597">
        <f t="shared" si="1308"/>
        <v>130</v>
      </c>
      <c r="EI641" s="605">
        <f t="shared" si="1380"/>
        <v>660</v>
      </c>
    </row>
    <row r="642" spans="1:139" s="372" customFormat="1" ht="16.149999999999999" hidden="1" customHeight="1">
      <c r="A642" s="573" t="s">
        <v>1510</v>
      </c>
      <c r="B642" s="407" t="s">
        <v>1430</v>
      </c>
      <c r="C642" s="530" t="s">
        <v>1430</v>
      </c>
      <c r="D642" s="393" t="s">
        <v>51</v>
      </c>
      <c r="E642" s="393" t="s">
        <v>1442</v>
      </c>
      <c r="F642" s="393" t="s">
        <v>1549</v>
      </c>
      <c r="G642" s="393">
        <v>108</v>
      </c>
      <c r="H642" s="393" t="s">
        <v>47</v>
      </c>
      <c r="I642" s="393" t="s">
        <v>1418</v>
      </c>
      <c r="J642" s="393" t="s">
        <v>131</v>
      </c>
      <c r="K642" s="393" t="s">
        <v>2146</v>
      </c>
      <c r="L642" s="393" t="s">
        <v>2130</v>
      </c>
      <c r="M642" s="396"/>
      <c r="N642" s="392">
        <v>44740</v>
      </c>
      <c r="O642" s="408">
        <v>3</v>
      </c>
      <c r="P642" s="14">
        <v>211195</v>
      </c>
      <c r="Q642" s="14">
        <v>211195</v>
      </c>
      <c r="R642" s="576">
        <v>554</v>
      </c>
      <c r="S642" s="391">
        <v>418</v>
      </c>
      <c r="T642" s="382">
        <v>63</v>
      </c>
      <c r="U642" s="382">
        <v>191</v>
      </c>
      <c r="V642" s="423">
        <v>0</v>
      </c>
      <c r="W642" s="1882">
        <v>80</v>
      </c>
      <c r="X642" s="382">
        <f t="shared" si="1310"/>
        <v>111</v>
      </c>
      <c r="Y642" s="423">
        <v>73</v>
      </c>
      <c r="Z642" s="1882">
        <v>86</v>
      </c>
      <c r="AA642" s="382">
        <f t="shared" si="1294"/>
        <v>98</v>
      </c>
      <c r="AB642" s="423">
        <v>108</v>
      </c>
      <c r="AC642" s="1882">
        <v>80</v>
      </c>
      <c r="AD642" s="569">
        <v>1.875</v>
      </c>
      <c r="AE642" s="569">
        <v>1.875</v>
      </c>
      <c r="AF642" s="382">
        <f t="shared" si="1415"/>
        <v>153.5</v>
      </c>
      <c r="AG642" s="382">
        <f t="shared" si="1416"/>
        <v>108.5</v>
      </c>
      <c r="AH642" s="382">
        <f t="shared" si="1417"/>
        <v>69.125</v>
      </c>
      <c r="AI642" s="382">
        <f t="shared" si="1418"/>
        <v>95.125</v>
      </c>
      <c r="AJ642" s="382">
        <f t="shared" si="1419"/>
        <v>125</v>
      </c>
      <c r="AK642" s="382">
        <f t="shared" si="1420"/>
        <v>136</v>
      </c>
      <c r="AL642" s="382">
        <f t="shared" si="1421"/>
        <v>139.25</v>
      </c>
      <c r="AM642" s="382">
        <f t="shared" si="1422"/>
        <v>164.75</v>
      </c>
      <c r="AN642" s="453">
        <f t="shared" si="1423"/>
        <v>174</v>
      </c>
      <c r="AO642" s="457">
        <f t="shared" si="1424"/>
        <v>100</v>
      </c>
      <c r="AP642" s="455">
        <f t="shared" si="1425"/>
        <v>35</v>
      </c>
      <c r="AQ642" s="383">
        <f t="shared" si="1426"/>
        <v>44</v>
      </c>
      <c r="AR642" s="383">
        <f t="shared" si="1427"/>
        <v>54</v>
      </c>
      <c r="AS642" s="383">
        <f t="shared" si="1428"/>
        <v>77</v>
      </c>
      <c r="AT642" s="383">
        <f t="shared" si="1429"/>
        <v>66</v>
      </c>
      <c r="AU642" s="383">
        <f t="shared" si="1430"/>
        <v>83</v>
      </c>
      <c r="AV642" s="383">
        <f t="shared" si="1431"/>
        <v>90</v>
      </c>
      <c r="AW642" s="383">
        <f t="shared" si="1432"/>
        <v>95</v>
      </c>
      <c r="AX642" s="383">
        <f t="shared" si="1295"/>
        <v>452</v>
      </c>
      <c r="AY642" s="383">
        <v>100</v>
      </c>
      <c r="AZ642" s="383">
        <f t="shared" si="1309"/>
        <v>0</v>
      </c>
      <c r="BA642" s="382">
        <f t="shared" si="1296"/>
        <v>126</v>
      </c>
      <c r="BB642" s="423">
        <v>80</v>
      </c>
      <c r="BC642" s="506">
        <f t="shared" si="1289"/>
        <v>80</v>
      </c>
      <c r="BD642" s="382">
        <f t="shared" si="1290"/>
        <v>86</v>
      </c>
      <c r="BE642" s="453">
        <f t="shared" si="1291"/>
        <v>80</v>
      </c>
      <c r="BF642" s="382">
        <f t="shared" si="1297"/>
        <v>-287</v>
      </c>
      <c r="BG642" s="1882">
        <v>72</v>
      </c>
      <c r="BH642" s="1882">
        <v>80</v>
      </c>
      <c r="BI642" s="1882">
        <v>80</v>
      </c>
      <c r="BJ642" s="1882">
        <v>84</v>
      </c>
      <c r="BK642" s="1882">
        <v>28</v>
      </c>
      <c r="BL642" s="1882">
        <v>47</v>
      </c>
      <c r="BM642" s="1882">
        <v>55</v>
      </c>
      <c r="BN642" s="1882">
        <v>80</v>
      </c>
      <c r="BO642" s="1882">
        <v>64</v>
      </c>
      <c r="BP642" s="1882">
        <v>86</v>
      </c>
      <c r="BQ642" s="1882">
        <v>90</v>
      </c>
      <c r="BR642" s="1882">
        <v>96</v>
      </c>
      <c r="BS642" s="1882">
        <v>103</v>
      </c>
      <c r="BT642" s="13"/>
      <c r="BU642" s="384">
        <f t="shared" si="1298"/>
        <v>2.3125</v>
      </c>
      <c r="BV642" s="385">
        <f t="shared" si="1299"/>
        <v>1.3125</v>
      </c>
      <c r="BW642" s="386">
        <f t="shared" si="1300"/>
        <v>1.25</v>
      </c>
      <c r="BX642" s="3"/>
      <c r="BY642" s="387">
        <f t="shared" si="1292"/>
        <v>191</v>
      </c>
      <c r="BZ642" s="382">
        <f t="shared" si="1301"/>
        <v>111</v>
      </c>
      <c r="CA642" s="382">
        <f t="shared" si="1302"/>
        <v>98</v>
      </c>
      <c r="CB642" s="382">
        <f t="shared" si="1303"/>
        <v>126</v>
      </c>
      <c r="CC642" s="382">
        <f t="shared" si="1362"/>
        <v>134</v>
      </c>
      <c r="CD642" s="382">
        <f t="shared" si="1363"/>
        <v>154</v>
      </c>
      <c r="CE642" s="382">
        <f t="shared" si="1364"/>
        <v>109</v>
      </c>
      <c r="CF642" s="382">
        <f t="shared" si="1365"/>
        <v>69</v>
      </c>
      <c r="CG642" s="382">
        <f t="shared" si="1366"/>
        <v>95</v>
      </c>
      <c r="CH642" s="382">
        <f t="shared" si="1367"/>
        <v>125</v>
      </c>
      <c r="CI642" s="382">
        <f t="shared" si="1368"/>
        <v>136</v>
      </c>
      <c r="CJ642" s="382">
        <f t="shared" si="1369"/>
        <v>139</v>
      </c>
      <c r="CK642" s="388">
        <f t="shared" si="1370"/>
        <v>165</v>
      </c>
      <c r="CL642" s="3"/>
      <c r="CM642" s="384">
        <f t="shared" si="1293"/>
        <v>0</v>
      </c>
      <c r="CN642" s="385">
        <f t="shared" si="1304"/>
        <v>73</v>
      </c>
      <c r="CO642" s="385">
        <f t="shared" si="1412"/>
        <v>108</v>
      </c>
      <c r="CP642" s="385">
        <f t="shared" si="1433"/>
        <v>80</v>
      </c>
      <c r="CQ642" s="385">
        <f t="shared" si="1434"/>
        <v>100</v>
      </c>
      <c r="CR642" s="385">
        <f t="shared" si="1435"/>
        <v>35</v>
      </c>
      <c r="CS642" s="385">
        <f t="shared" si="1436"/>
        <v>44</v>
      </c>
      <c r="CT642" s="385">
        <f t="shared" si="1437"/>
        <v>54</v>
      </c>
      <c r="CU642" s="385">
        <f t="shared" si="1438"/>
        <v>77</v>
      </c>
      <c r="CV642" s="385">
        <f t="shared" si="1439"/>
        <v>66</v>
      </c>
      <c r="CW642" s="385">
        <f t="shared" si="1440"/>
        <v>83</v>
      </c>
      <c r="CX642" s="386">
        <f t="shared" si="1441"/>
        <v>90</v>
      </c>
      <c r="CY642" s="3"/>
      <c r="CZ642" s="586">
        <v>0</v>
      </c>
      <c r="DA642" s="582">
        <v>156</v>
      </c>
      <c r="DB642" s="391">
        <v>376</v>
      </c>
      <c r="DC642" s="576">
        <v>554</v>
      </c>
      <c r="DD642" s="389">
        <v>181</v>
      </c>
      <c r="DE642" s="390">
        <v>16</v>
      </c>
      <c r="DF642" s="390">
        <v>79</v>
      </c>
      <c r="DG642" s="390">
        <v>79</v>
      </c>
      <c r="DH642" s="390">
        <f t="shared" si="1305"/>
        <v>63</v>
      </c>
      <c r="DI642" s="390"/>
      <c r="DJ642" s="390"/>
      <c r="DK642" s="390"/>
      <c r="DL642" s="390"/>
      <c r="DM642" s="390"/>
      <c r="DN642" s="390"/>
      <c r="DO642" s="390"/>
      <c r="DP642" s="391">
        <f t="shared" si="1306"/>
        <v>418</v>
      </c>
      <c r="DQ642" s="376"/>
      <c r="DR642" s="376"/>
      <c r="DS642" s="385">
        <v>2</v>
      </c>
      <c r="DT642" s="385">
        <v>3</v>
      </c>
      <c r="DU642" s="385">
        <v>1616</v>
      </c>
      <c r="DV642" s="385" t="s">
        <v>2620</v>
      </c>
      <c r="DW642" s="385">
        <v>75</v>
      </c>
      <c r="DX642" s="385" t="s">
        <v>2728</v>
      </c>
      <c r="DY642" s="385">
        <v>0</v>
      </c>
      <c r="DZ642" s="14">
        <v>211195</v>
      </c>
      <c r="EA642" s="426"/>
      <c r="EB642" s="398">
        <v>20</v>
      </c>
      <c r="EC642" s="398" t="s">
        <v>1369</v>
      </c>
      <c r="ED642" s="398" t="s">
        <v>1370</v>
      </c>
      <c r="EF642" s="601">
        <f t="shared" si="1307"/>
        <v>71.625</v>
      </c>
      <c r="EG642" s="597">
        <f t="shared" si="1308"/>
        <v>80</v>
      </c>
      <c r="EI642" s="605">
        <f t="shared" si="1380"/>
        <v>515</v>
      </c>
    </row>
    <row r="643" spans="1:139" s="372" customFormat="1" ht="16.149999999999999" hidden="1" customHeight="1">
      <c r="A643" s="573" t="s">
        <v>1449</v>
      </c>
      <c r="B643" s="588" t="s">
        <v>2594</v>
      </c>
      <c r="C643" s="588" t="s">
        <v>2594</v>
      </c>
      <c r="D643" s="590" t="s">
        <v>51</v>
      </c>
      <c r="E643" s="590" t="s">
        <v>75</v>
      </c>
      <c r="F643" s="590" t="s">
        <v>2599</v>
      </c>
      <c r="G643" s="590">
        <v>103</v>
      </c>
      <c r="H643" s="590" t="s">
        <v>55</v>
      </c>
      <c r="I643" s="590" t="s">
        <v>1418</v>
      </c>
      <c r="J643" s="590" t="s">
        <v>131</v>
      </c>
      <c r="K643" s="393"/>
      <c r="L643" s="393"/>
      <c r="M643" s="396"/>
      <c r="N643" s="392">
        <v>46160</v>
      </c>
      <c r="O643" s="408">
        <v>3</v>
      </c>
      <c r="P643" s="385">
        <v>0</v>
      </c>
      <c r="Q643" s="385">
        <v>0</v>
      </c>
      <c r="R643" s="576"/>
      <c r="S643" s="391">
        <v>0</v>
      </c>
      <c r="T643" s="382">
        <v>0</v>
      </c>
      <c r="U643" s="382">
        <v>0</v>
      </c>
      <c r="V643" s="423">
        <v>0</v>
      </c>
      <c r="W643" s="1882">
        <v>0</v>
      </c>
      <c r="X643" s="382">
        <f t="shared" si="1310"/>
        <v>0</v>
      </c>
      <c r="Y643" s="423">
        <v>0</v>
      </c>
      <c r="Z643" s="1882">
        <v>0</v>
      </c>
      <c r="AA643" s="382">
        <f t="shared" si="1294"/>
        <v>0</v>
      </c>
      <c r="AB643" s="423">
        <v>0</v>
      </c>
      <c r="AC643" s="1882">
        <v>0</v>
      </c>
      <c r="AD643" s="569">
        <v>1.875</v>
      </c>
      <c r="AE643" s="569">
        <v>1.875</v>
      </c>
      <c r="AF643" s="382">
        <f t="shared" si="1415"/>
        <v>0</v>
      </c>
      <c r="AG643" s="382">
        <f t="shared" si="1416"/>
        <v>0</v>
      </c>
      <c r="AH643" s="382">
        <f t="shared" si="1417"/>
        <v>0</v>
      </c>
      <c r="AI643" s="382">
        <f t="shared" si="1418"/>
        <v>0</v>
      </c>
      <c r="AJ643" s="382">
        <f t="shared" si="1419"/>
        <v>0</v>
      </c>
      <c r="AK643" s="382">
        <f t="shared" si="1420"/>
        <v>0</v>
      </c>
      <c r="AL643" s="382">
        <f t="shared" si="1421"/>
        <v>0</v>
      </c>
      <c r="AM643" s="382">
        <f t="shared" si="1422"/>
        <v>0</v>
      </c>
      <c r="AN643" s="453">
        <f t="shared" si="1423"/>
        <v>0</v>
      </c>
      <c r="AO643" s="457">
        <f t="shared" si="1424"/>
        <v>0</v>
      </c>
      <c r="AP643" s="455">
        <f t="shared" si="1425"/>
        <v>0</v>
      </c>
      <c r="AQ643" s="383">
        <f t="shared" si="1426"/>
        <v>0</v>
      </c>
      <c r="AR643" s="383">
        <f t="shared" si="1427"/>
        <v>0</v>
      </c>
      <c r="AS643" s="383">
        <f t="shared" si="1428"/>
        <v>0</v>
      </c>
      <c r="AT643" s="383">
        <f t="shared" si="1429"/>
        <v>0</v>
      </c>
      <c r="AU643" s="383">
        <f t="shared" si="1430"/>
        <v>0</v>
      </c>
      <c r="AV643" s="383">
        <f t="shared" si="1431"/>
        <v>0</v>
      </c>
      <c r="AW643" s="383">
        <f t="shared" si="1432"/>
        <v>0</v>
      </c>
      <c r="AX643" s="383">
        <f t="shared" si="1295"/>
        <v>0</v>
      </c>
      <c r="AY643" s="383">
        <v>0</v>
      </c>
      <c r="AZ643" s="383">
        <f t="shared" si="1309"/>
        <v>0</v>
      </c>
      <c r="BA643" s="382">
        <f t="shared" si="1296"/>
        <v>0</v>
      </c>
      <c r="BB643" s="423">
        <v>0</v>
      </c>
      <c r="BC643" s="506">
        <f t="shared" si="1289"/>
        <v>0</v>
      </c>
      <c r="BD643" s="382">
        <f t="shared" si="1290"/>
        <v>0</v>
      </c>
      <c r="BE643" s="453">
        <f t="shared" si="1291"/>
        <v>0</v>
      </c>
      <c r="BF643" s="382">
        <f t="shared" si="1297"/>
        <v>0</v>
      </c>
      <c r="BG643" s="1882">
        <v>0</v>
      </c>
      <c r="BH643" s="1882">
        <v>0</v>
      </c>
      <c r="BI643" s="1882">
        <v>0</v>
      </c>
      <c r="BJ643" s="1882">
        <v>0</v>
      </c>
      <c r="BK643" s="1882">
        <v>0</v>
      </c>
      <c r="BL643" s="1882">
        <v>0</v>
      </c>
      <c r="BM643" s="1882">
        <v>0</v>
      </c>
      <c r="BN643" s="1882">
        <v>0</v>
      </c>
      <c r="BO643" s="1882">
        <v>0</v>
      </c>
      <c r="BP643" s="1882">
        <v>0</v>
      </c>
      <c r="BQ643" s="1882">
        <v>0</v>
      </c>
      <c r="BR643" s="1882">
        <v>0</v>
      </c>
      <c r="BS643" s="1882">
        <v>0</v>
      </c>
      <c r="BT643" s="13"/>
      <c r="BU643" s="384">
        <f t="shared" si="1298"/>
        <v>0</v>
      </c>
      <c r="BV643" s="385">
        <f t="shared" si="1299"/>
        <v>0</v>
      </c>
      <c r="BW643" s="386">
        <f t="shared" si="1300"/>
        <v>0</v>
      </c>
      <c r="BX643" s="3"/>
      <c r="BY643" s="387">
        <f t="shared" si="1292"/>
        <v>0</v>
      </c>
      <c r="BZ643" s="382">
        <f t="shared" si="1301"/>
        <v>0</v>
      </c>
      <c r="CA643" s="382">
        <f t="shared" si="1302"/>
        <v>0</v>
      </c>
      <c r="CB643" s="382">
        <f t="shared" si="1303"/>
        <v>0</v>
      </c>
      <c r="CC643" s="382">
        <f t="shared" si="1362"/>
        <v>0</v>
      </c>
      <c r="CD643" s="382">
        <f t="shared" si="1363"/>
        <v>0</v>
      </c>
      <c r="CE643" s="382">
        <f t="shared" si="1364"/>
        <v>0</v>
      </c>
      <c r="CF643" s="382">
        <f t="shared" si="1365"/>
        <v>0</v>
      </c>
      <c r="CG643" s="382">
        <f t="shared" si="1366"/>
        <v>0</v>
      </c>
      <c r="CH643" s="382">
        <f t="shared" si="1367"/>
        <v>0</v>
      </c>
      <c r="CI643" s="382">
        <f t="shared" si="1368"/>
        <v>0</v>
      </c>
      <c r="CJ643" s="382">
        <f t="shared" si="1369"/>
        <v>0</v>
      </c>
      <c r="CK643" s="388">
        <f t="shared" si="1370"/>
        <v>0</v>
      </c>
      <c r="CL643" s="3"/>
      <c r="CM643" s="384">
        <f t="shared" si="1293"/>
        <v>0</v>
      </c>
      <c r="CN643" s="385">
        <f t="shared" si="1304"/>
        <v>0</v>
      </c>
      <c r="CO643" s="385">
        <f t="shared" si="1412"/>
        <v>0</v>
      </c>
      <c r="CP643" s="385">
        <f t="shared" si="1433"/>
        <v>0</v>
      </c>
      <c r="CQ643" s="385">
        <f t="shared" si="1434"/>
        <v>0</v>
      </c>
      <c r="CR643" s="385">
        <f t="shared" si="1435"/>
        <v>0</v>
      </c>
      <c r="CS643" s="385">
        <f t="shared" si="1436"/>
        <v>0</v>
      </c>
      <c r="CT643" s="385">
        <f t="shared" si="1437"/>
        <v>0</v>
      </c>
      <c r="CU643" s="385">
        <f t="shared" si="1438"/>
        <v>0</v>
      </c>
      <c r="CV643" s="385">
        <f t="shared" si="1439"/>
        <v>0</v>
      </c>
      <c r="CW643" s="385">
        <f t="shared" si="1440"/>
        <v>0</v>
      </c>
      <c r="CX643" s="386">
        <f t="shared" si="1441"/>
        <v>0</v>
      </c>
      <c r="CY643" s="3"/>
      <c r="CZ643" s="586"/>
      <c r="DA643" s="582"/>
      <c r="DB643" s="391"/>
      <c r="DC643" s="576"/>
      <c r="DD643" s="389"/>
      <c r="DE643" s="390"/>
      <c r="DF643" s="390"/>
      <c r="DG643" s="390"/>
      <c r="DH643" s="390">
        <f t="shared" si="1305"/>
        <v>0</v>
      </c>
      <c r="DI643" s="390"/>
      <c r="DJ643" s="390"/>
      <c r="DK643" s="390"/>
      <c r="DL643" s="390"/>
      <c r="DM643" s="390"/>
      <c r="DN643" s="390"/>
      <c r="DO643" s="390"/>
      <c r="DP643" s="391">
        <f t="shared" si="1306"/>
        <v>0</v>
      </c>
      <c r="DQ643" s="376"/>
      <c r="DR643" s="376"/>
      <c r="DS643" s="385">
        <v>1</v>
      </c>
      <c r="DT643" s="385">
        <v>2</v>
      </c>
      <c r="DU643" s="385">
        <v>1881</v>
      </c>
      <c r="DV643" s="385" t="s">
        <v>2620</v>
      </c>
      <c r="DW643" s="385">
        <v>72</v>
      </c>
      <c r="DX643" s="385" t="s">
        <v>2722</v>
      </c>
      <c r="DY643" s="385">
        <v>0</v>
      </c>
      <c r="DZ643" s="385">
        <v>0</v>
      </c>
      <c r="EA643" s="426"/>
      <c r="EB643" s="398">
        <v>19</v>
      </c>
      <c r="EC643" s="398" t="s">
        <v>1369</v>
      </c>
      <c r="ED643" s="398" t="s">
        <v>1370</v>
      </c>
      <c r="EF643" s="601" t="str">
        <f t="shared" si="1307"/>
        <v>ok</v>
      </c>
      <c r="EG643" s="597">
        <f t="shared" si="1308"/>
        <v>0</v>
      </c>
      <c r="EI643" s="605"/>
    </row>
    <row r="644" spans="1:139" s="372" customFormat="1" ht="16.149999999999999" hidden="1" customHeight="1">
      <c r="A644" s="573" t="s">
        <v>1449</v>
      </c>
      <c r="B644" s="588" t="s">
        <v>2595</v>
      </c>
      <c r="C644" s="588" t="s">
        <v>2595</v>
      </c>
      <c r="D644" s="590" t="s">
        <v>51</v>
      </c>
      <c r="E644" s="590" t="s">
        <v>911</v>
      </c>
      <c r="F644" s="590" t="s">
        <v>2599</v>
      </c>
      <c r="G644" s="590">
        <v>104</v>
      </c>
      <c r="H644" s="590" t="s">
        <v>55</v>
      </c>
      <c r="I644" s="590" t="s">
        <v>1418</v>
      </c>
      <c r="J644" s="590" t="s">
        <v>131</v>
      </c>
      <c r="K644" s="393"/>
      <c r="L644" s="393"/>
      <c r="M644" s="396"/>
      <c r="N644" s="392">
        <v>46160</v>
      </c>
      <c r="O644" s="408">
        <v>3</v>
      </c>
      <c r="P644" s="385">
        <v>0</v>
      </c>
      <c r="Q644" s="385">
        <v>0</v>
      </c>
      <c r="R644" s="576"/>
      <c r="S644" s="391">
        <v>0</v>
      </c>
      <c r="T644" s="382">
        <v>0</v>
      </c>
      <c r="U644" s="382">
        <v>0</v>
      </c>
      <c r="V644" s="423">
        <v>0</v>
      </c>
      <c r="W644" s="1882">
        <v>0</v>
      </c>
      <c r="X644" s="382">
        <f t="shared" si="1310"/>
        <v>0</v>
      </c>
      <c r="Y644" s="423">
        <v>0</v>
      </c>
      <c r="Z644" s="1882">
        <v>0</v>
      </c>
      <c r="AA644" s="382">
        <f t="shared" si="1294"/>
        <v>0</v>
      </c>
      <c r="AB644" s="423">
        <v>0</v>
      </c>
      <c r="AC644" s="1882">
        <v>0</v>
      </c>
      <c r="AD644" s="569">
        <v>1.875</v>
      </c>
      <c r="AE644" s="569">
        <v>1.875</v>
      </c>
      <c r="AF644" s="382">
        <f t="shared" si="1415"/>
        <v>0</v>
      </c>
      <c r="AG644" s="382">
        <f t="shared" si="1416"/>
        <v>0</v>
      </c>
      <c r="AH644" s="382">
        <f t="shared" si="1417"/>
        <v>0</v>
      </c>
      <c r="AI644" s="382">
        <f t="shared" si="1418"/>
        <v>0</v>
      </c>
      <c r="AJ644" s="382">
        <f t="shared" si="1419"/>
        <v>0</v>
      </c>
      <c r="AK644" s="382">
        <f t="shared" si="1420"/>
        <v>0</v>
      </c>
      <c r="AL644" s="382">
        <f t="shared" si="1421"/>
        <v>0</v>
      </c>
      <c r="AM644" s="382">
        <f t="shared" si="1422"/>
        <v>0</v>
      </c>
      <c r="AN644" s="453">
        <f t="shared" si="1423"/>
        <v>0</v>
      </c>
      <c r="AO644" s="457">
        <f t="shared" si="1424"/>
        <v>0</v>
      </c>
      <c r="AP644" s="455">
        <f t="shared" si="1425"/>
        <v>0</v>
      </c>
      <c r="AQ644" s="383">
        <f t="shared" si="1426"/>
        <v>0</v>
      </c>
      <c r="AR644" s="383">
        <f t="shared" si="1427"/>
        <v>0</v>
      </c>
      <c r="AS644" s="383">
        <f t="shared" si="1428"/>
        <v>0</v>
      </c>
      <c r="AT644" s="383">
        <f t="shared" si="1429"/>
        <v>0</v>
      </c>
      <c r="AU644" s="383">
        <f t="shared" si="1430"/>
        <v>0</v>
      </c>
      <c r="AV644" s="383">
        <f t="shared" si="1431"/>
        <v>0</v>
      </c>
      <c r="AW644" s="383">
        <f t="shared" si="1432"/>
        <v>0</v>
      </c>
      <c r="AX644" s="383">
        <f t="shared" si="1295"/>
        <v>0</v>
      </c>
      <c r="AY644" s="383">
        <v>0</v>
      </c>
      <c r="AZ644" s="383">
        <f t="shared" si="1309"/>
        <v>0</v>
      </c>
      <c r="BA644" s="382">
        <f t="shared" si="1296"/>
        <v>0</v>
      </c>
      <c r="BB644" s="423">
        <v>0</v>
      </c>
      <c r="BC644" s="506">
        <f t="shared" si="1289"/>
        <v>0</v>
      </c>
      <c r="BD644" s="382">
        <f t="shared" si="1290"/>
        <v>0</v>
      </c>
      <c r="BE644" s="453">
        <f t="shared" si="1291"/>
        <v>0</v>
      </c>
      <c r="BF644" s="382">
        <f t="shared" si="1297"/>
        <v>0</v>
      </c>
      <c r="BG644" s="1882">
        <v>0</v>
      </c>
      <c r="BH644" s="1882">
        <v>0</v>
      </c>
      <c r="BI644" s="1882">
        <v>0</v>
      </c>
      <c r="BJ644" s="1882">
        <v>0</v>
      </c>
      <c r="BK644" s="1882">
        <v>0</v>
      </c>
      <c r="BL644" s="1882">
        <v>0</v>
      </c>
      <c r="BM644" s="1882">
        <v>0</v>
      </c>
      <c r="BN644" s="1882">
        <v>0</v>
      </c>
      <c r="BO644" s="1882">
        <v>0</v>
      </c>
      <c r="BP644" s="1882">
        <v>0</v>
      </c>
      <c r="BQ644" s="1882">
        <v>0</v>
      </c>
      <c r="BR644" s="1882">
        <v>0</v>
      </c>
      <c r="BS644" s="1882">
        <v>0</v>
      </c>
      <c r="BT644" s="13"/>
      <c r="BU644" s="384">
        <f t="shared" si="1298"/>
        <v>0</v>
      </c>
      <c r="BV644" s="385">
        <f t="shared" si="1299"/>
        <v>0</v>
      </c>
      <c r="BW644" s="386">
        <f t="shared" si="1300"/>
        <v>0</v>
      </c>
      <c r="BX644" s="3"/>
      <c r="BY644" s="387">
        <f t="shared" si="1292"/>
        <v>0</v>
      </c>
      <c r="BZ644" s="382">
        <f t="shared" si="1301"/>
        <v>0</v>
      </c>
      <c r="CA644" s="382">
        <f t="shared" si="1302"/>
        <v>0</v>
      </c>
      <c r="CB644" s="382">
        <f t="shared" si="1303"/>
        <v>0</v>
      </c>
      <c r="CC644" s="382">
        <f t="shared" si="1362"/>
        <v>0</v>
      </c>
      <c r="CD644" s="382">
        <f t="shared" si="1363"/>
        <v>0</v>
      </c>
      <c r="CE644" s="382">
        <f t="shared" si="1364"/>
        <v>0</v>
      </c>
      <c r="CF644" s="382">
        <f t="shared" si="1365"/>
        <v>0</v>
      </c>
      <c r="CG644" s="382">
        <f t="shared" si="1366"/>
        <v>0</v>
      </c>
      <c r="CH644" s="382">
        <f t="shared" si="1367"/>
        <v>0</v>
      </c>
      <c r="CI644" s="382">
        <f t="shared" si="1368"/>
        <v>0</v>
      </c>
      <c r="CJ644" s="382">
        <f t="shared" si="1369"/>
        <v>0</v>
      </c>
      <c r="CK644" s="388">
        <f t="shared" si="1370"/>
        <v>0</v>
      </c>
      <c r="CL644" s="3"/>
      <c r="CM644" s="384">
        <f t="shared" si="1293"/>
        <v>0</v>
      </c>
      <c r="CN644" s="385">
        <f t="shared" si="1304"/>
        <v>0</v>
      </c>
      <c r="CO644" s="385">
        <f t="shared" si="1412"/>
        <v>0</v>
      </c>
      <c r="CP644" s="385">
        <f t="shared" si="1433"/>
        <v>0</v>
      </c>
      <c r="CQ644" s="385">
        <f t="shared" si="1434"/>
        <v>0</v>
      </c>
      <c r="CR644" s="385">
        <f t="shared" si="1435"/>
        <v>0</v>
      </c>
      <c r="CS644" s="385">
        <f t="shared" si="1436"/>
        <v>0</v>
      </c>
      <c r="CT644" s="385">
        <f t="shared" si="1437"/>
        <v>0</v>
      </c>
      <c r="CU644" s="385">
        <f t="shared" si="1438"/>
        <v>0</v>
      </c>
      <c r="CV644" s="385">
        <f t="shared" si="1439"/>
        <v>0</v>
      </c>
      <c r="CW644" s="385">
        <f t="shared" si="1440"/>
        <v>0</v>
      </c>
      <c r="CX644" s="386">
        <f t="shared" si="1441"/>
        <v>0</v>
      </c>
      <c r="CY644" s="3"/>
      <c r="CZ644" s="586"/>
      <c r="DA644" s="582"/>
      <c r="DB644" s="391"/>
      <c r="DC644" s="576"/>
      <c r="DD644" s="389"/>
      <c r="DE644" s="390"/>
      <c r="DF644" s="390"/>
      <c r="DG644" s="390"/>
      <c r="DH644" s="390">
        <f t="shared" si="1305"/>
        <v>0</v>
      </c>
      <c r="DI644" s="390"/>
      <c r="DJ644" s="390"/>
      <c r="DK644" s="390"/>
      <c r="DL644" s="390"/>
      <c r="DM644" s="390"/>
      <c r="DN644" s="390"/>
      <c r="DO644" s="390"/>
      <c r="DP644" s="391">
        <f t="shared" si="1306"/>
        <v>0</v>
      </c>
      <c r="DQ644" s="376"/>
      <c r="DR644" s="376"/>
      <c r="DS644" s="385">
        <v>1</v>
      </c>
      <c r="DT644" s="385">
        <v>2</v>
      </c>
      <c r="DU644" s="385">
        <v>1882</v>
      </c>
      <c r="DV644" s="385" t="s">
        <v>2620</v>
      </c>
      <c r="DW644" s="385">
        <v>73</v>
      </c>
      <c r="DX644" s="385" t="s">
        <v>2725</v>
      </c>
      <c r="DY644" s="385">
        <v>0</v>
      </c>
      <c r="DZ644" s="385">
        <v>0</v>
      </c>
      <c r="EA644" s="426"/>
      <c r="EB644" s="398">
        <v>19</v>
      </c>
      <c r="EC644" s="398" t="s">
        <v>1369</v>
      </c>
      <c r="ED644" s="398" t="s">
        <v>1370</v>
      </c>
      <c r="EF644" s="601" t="str">
        <f t="shared" si="1307"/>
        <v>ok</v>
      </c>
      <c r="EG644" s="597">
        <f t="shared" si="1308"/>
        <v>0</v>
      </c>
      <c r="EI644" s="605"/>
    </row>
    <row r="645" spans="1:139" s="372" customFormat="1" ht="16.149999999999999" hidden="1" customHeight="1">
      <c r="A645" s="573" t="s">
        <v>1449</v>
      </c>
      <c r="B645" s="588" t="s">
        <v>2596</v>
      </c>
      <c r="C645" s="588" t="s">
        <v>2596</v>
      </c>
      <c r="D645" s="590" t="s">
        <v>51</v>
      </c>
      <c r="E645" s="590" t="s">
        <v>2598</v>
      </c>
      <c r="F645" s="590" t="s">
        <v>2599</v>
      </c>
      <c r="G645" s="590">
        <v>100</v>
      </c>
      <c r="H645" s="590" t="s">
        <v>55</v>
      </c>
      <c r="I645" s="590" t="s">
        <v>1418</v>
      </c>
      <c r="J645" s="590" t="s">
        <v>131</v>
      </c>
      <c r="K645" s="393"/>
      <c r="L645" s="393"/>
      <c r="M645" s="396"/>
      <c r="N645" s="392">
        <v>46160</v>
      </c>
      <c r="O645" s="408">
        <v>3</v>
      </c>
      <c r="P645" s="385">
        <v>0</v>
      </c>
      <c r="Q645" s="385">
        <v>0</v>
      </c>
      <c r="R645" s="576"/>
      <c r="S645" s="391">
        <v>0</v>
      </c>
      <c r="T645" s="382">
        <v>0</v>
      </c>
      <c r="U645" s="382">
        <v>0</v>
      </c>
      <c r="V645" s="423">
        <v>0</v>
      </c>
      <c r="W645" s="1882">
        <v>0</v>
      </c>
      <c r="X645" s="382">
        <f t="shared" si="1310"/>
        <v>0</v>
      </c>
      <c r="Y645" s="423">
        <v>0</v>
      </c>
      <c r="Z645" s="1882">
        <v>0</v>
      </c>
      <c r="AA645" s="382">
        <f t="shared" si="1294"/>
        <v>0</v>
      </c>
      <c r="AB645" s="423">
        <v>0</v>
      </c>
      <c r="AC645" s="1882">
        <v>0</v>
      </c>
      <c r="AD645" s="569">
        <v>1.875</v>
      </c>
      <c r="AE645" s="569">
        <v>1.875</v>
      </c>
      <c r="AF645" s="382">
        <f t="shared" si="1415"/>
        <v>0</v>
      </c>
      <c r="AG645" s="382">
        <f t="shared" si="1416"/>
        <v>0</v>
      </c>
      <c r="AH645" s="382">
        <f t="shared" si="1417"/>
        <v>0</v>
      </c>
      <c r="AI645" s="382">
        <f t="shared" si="1418"/>
        <v>0</v>
      </c>
      <c r="AJ645" s="382">
        <f t="shared" si="1419"/>
        <v>0</v>
      </c>
      <c r="AK645" s="382">
        <f t="shared" si="1420"/>
        <v>0</v>
      </c>
      <c r="AL645" s="382">
        <f t="shared" si="1421"/>
        <v>0</v>
      </c>
      <c r="AM645" s="382">
        <f t="shared" si="1422"/>
        <v>0</v>
      </c>
      <c r="AN645" s="453">
        <f t="shared" si="1423"/>
        <v>0</v>
      </c>
      <c r="AO645" s="457">
        <f t="shared" si="1424"/>
        <v>0</v>
      </c>
      <c r="AP645" s="455">
        <f t="shared" si="1425"/>
        <v>0</v>
      </c>
      <c r="AQ645" s="383">
        <f t="shared" si="1426"/>
        <v>0</v>
      </c>
      <c r="AR645" s="383">
        <f t="shared" si="1427"/>
        <v>0</v>
      </c>
      <c r="AS645" s="383">
        <f t="shared" si="1428"/>
        <v>0</v>
      </c>
      <c r="AT645" s="383">
        <f t="shared" si="1429"/>
        <v>0</v>
      </c>
      <c r="AU645" s="383">
        <f t="shared" si="1430"/>
        <v>0</v>
      </c>
      <c r="AV645" s="383">
        <f t="shared" si="1431"/>
        <v>0</v>
      </c>
      <c r="AW645" s="383">
        <f t="shared" si="1432"/>
        <v>0</v>
      </c>
      <c r="AX645" s="383">
        <f t="shared" si="1295"/>
        <v>0</v>
      </c>
      <c r="AY645" s="383">
        <v>0</v>
      </c>
      <c r="AZ645" s="383">
        <f t="shared" si="1309"/>
        <v>0</v>
      </c>
      <c r="BA645" s="382">
        <f t="shared" si="1296"/>
        <v>0</v>
      </c>
      <c r="BB645" s="423">
        <v>0</v>
      </c>
      <c r="BC645" s="506">
        <f t="shared" si="1289"/>
        <v>0</v>
      </c>
      <c r="BD645" s="382">
        <f t="shared" si="1290"/>
        <v>0</v>
      </c>
      <c r="BE645" s="453">
        <f t="shared" si="1291"/>
        <v>0</v>
      </c>
      <c r="BF645" s="382">
        <f t="shared" si="1297"/>
        <v>0</v>
      </c>
      <c r="BG645" s="1882">
        <v>0</v>
      </c>
      <c r="BH645" s="1882">
        <v>0</v>
      </c>
      <c r="BI645" s="1882">
        <v>0</v>
      </c>
      <c r="BJ645" s="1882">
        <v>0</v>
      </c>
      <c r="BK645" s="1882">
        <v>0</v>
      </c>
      <c r="BL645" s="1882">
        <v>0</v>
      </c>
      <c r="BM645" s="1882">
        <v>0</v>
      </c>
      <c r="BN645" s="1882">
        <v>0</v>
      </c>
      <c r="BO645" s="1882">
        <v>0</v>
      </c>
      <c r="BP645" s="1882">
        <v>0</v>
      </c>
      <c r="BQ645" s="1882">
        <v>0</v>
      </c>
      <c r="BR645" s="1882">
        <v>0</v>
      </c>
      <c r="BS645" s="1882">
        <v>0</v>
      </c>
      <c r="BT645" s="13"/>
      <c r="BU645" s="384">
        <f t="shared" si="1298"/>
        <v>0</v>
      </c>
      <c r="BV645" s="385">
        <f t="shared" si="1299"/>
        <v>0</v>
      </c>
      <c r="BW645" s="386">
        <f t="shared" si="1300"/>
        <v>0</v>
      </c>
      <c r="BX645" s="3"/>
      <c r="BY645" s="387">
        <f t="shared" si="1292"/>
        <v>0</v>
      </c>
      <c r="BZ645" s="382">
        <f t="shared" si="1301"/>
        <v>0</v>
      </c>
      <c r="CA645" s="382">
        <f t="shared" si="1302"/>
        <v>0</v>
      </c>
      <c r="CB645" s="382">
        <f t="shared" si="1303"/>
        <v>0</v>
      </c>
      <c r="CC645" s="382">
        <f t="shared" si="1362"/>
        <v>0</v>
      </c>
      <c r="CD645" s="382">
        <f t="shared" si="1363"/>
        <v>0</v>
      </c>
      <c r="CE645" s="382">
        <f t="shared" si="1364"/>
        <v>0</v>
      </c>
      <c r="CF645" s="382">
        <f t="shared" si="1365"/>
        <v>0</v>
      </c>
      <c r="CG645" s="382">
        <f t="shared" si="1366"/>
        <v>0</v>
      </c>
      <c r="CH645" s="382">
        <f t="shared" si="1367"/>
        <v>0</v>
      </c>
      <c r="CI645" s="382">
        <f t="shared" si="1368"/>
        <v>0</v>
      </c>
      <c r="CJ645" s="382">
        <f t="shared" si="1369"/>
        <v>0</v>
      </c>
      <c r="CK645" s="388">
        <f t="shared" si="1370"/>
        <v>0</v>
      </c>
      <c r="CL645" s="3"/>
      <c r="CM645" s="384">
        <f t="shared" si="1293"/>
        <v>0</v>
      </c>
      <c r="CN645" s="385">
        <f t="shared" si="1304"/>
        <v>0</v>
      </c>
      <c r="CO645" s="385">
        <f t="shared" si="1412"/>
        <v>0</v>
      </c>
      <c r="CP645" s="385">
        <f t="shared" si="1433"/>
        <v>0</v>
      </c>
      <c r="CQ645" s="385">
        <f t="shared" si="1434"/>
        <v>0</v>
      </c>
      <c r="CR645" s="385">
        <f t="shared" si="1435"/>
        <v>0</v>
      </c>
      <c r="CS645" s="385">
        <f t="shared" si="1436"/>
        <v>0</v>
      </c>
      <c r="CT645" s="385">
        <f t="shared" si="1437"/>
        <v>0</v>
      </c>
      <c r="CU645" s="385">
        <f t="shared" si="1438"/>
        <v>0</v>
      </c>
      <c r="CV645" s="385">
        <f t="shared" si="1439"/>
        <v>0</v>
      </c>
      <c r="CW645" s="385">
        <f t="shared" si="1440"/>
        <v>0</v>
      </c>
      <c r="CX645" s="386">
        <f t="shared" si="1441"/>
        <v>0</v>
      </c>
      <c r="CY645" s="3"/>
      <c r="CZ645" s="586"/>
      <c r="DA645" s="582"/>
      <c r="DB645" s="391"/>
      <c r="DC645" s="576"/>
      <c r="DD645" s="389"/>
      <c r="DE645" s="390"/>
      <c r="DF645" s="390"/>
      <c r="DG645" s="390"/>
      <c r="DH645" s="390">
        <f t="shared" si="1305"/>
        <v>0</v>
      </c>
      <c r="DI645" s="390"/>
      <c r="DJ645" s="390"/>
      <c r="DK645" s="390"/>
      <c r="DL645" s="390"/>
      <c r="DM645" s="390"/>
      <c r="DN645" s="390"/>
      <c r="DO645" s="390"/>
      <c r="DP645" s="391">
        <f t="shared" si="1306"/>
        <v>0</v>
      </c>
      <c r="DQ645" s="376"/>
      <c r="DR645" s="376"/>
      <c r="DS645" s="385">
        <v>1</v>
      </c>
      <c r="DT645" s="385">
        <v>2</v>
      </c>
      <c r="DU645" s="385">
        <v>1876</v>
      </c>
      <c r="DV645" s="385" t="s">
        <v>2620</v>
      </c>
      <c r="DW645" s="385">
        <v>72</v>
      </c>
      <c r="DX645" s="385" t="s">
        <v>2722</v>
      </c>
      <c r="DY645" s="385">
        <v>0</v>
      </c>
      <c r="DZ645" s="385">
        <v>0</v>
      </c>
      <c r="EA645" s="426"/>
      <c r="EB645" s="398">
        <v>20</v>
      </c>
      <c r="EC645" s="398" t="s">
        <v>1369</v>
      </c>
      <c r="ED645" s="398" t="s">
        <v>1370</v>
      </c>
      <c r="EF645" s="601" t="str">
        <f t="shared" si="1307"/>
        <v>ok</v>
      </c>
      <c r="EG645" s="597">
        <f t="shared" si="1308"/>
        <v>0</v>
      </c>
      <c r="EI645" s="605"/>
    </row>
    <row r="646" spans="1:139" s="372" customFormat="1" ht="16.149999999999999" hidden="1" customHeight="1">
      <c r="A646" s="573" t="s">
        <v>1449</v>
      </c>
      <c r="B646" s="588" t="s">
        <v>2597</v>
      </c>
      <c r="C646" s="588" t="s">
        <v>2597</v>
      </c>
      <c r="D646" s="590" t="s">
        <v>51</v>
      </c>
      <c r="E646" s="590" t="s">
        <v>301</v>
      </c>
      <c r="F646" s="590" t="s">
        <v>2599</v>
      </c>
      <c r="G646" s="590">
        <v>101</v>
      </c>
      <c r="H646" s="590" t="s">
        <v>55</v>
      </c>
      <c r="I646" s="590" t="s">
        <v>1418</v>
      </c>
      <c r="J646" s="590" t="s">
        <v>131</v>
      </c>
      <c r="K646" s="393"/>
      <c r="L646" s="393"/>
      <c r="M646" s="396"/>
      <c r="N646" s="392">
        <v>46160</v>
      </c>
      <c r="O646" s="408">
        <v>3</v>
      </c>
      <c r="P646" s="385">
        <v>0</v>
      </c>
      <c r="Q646" s="385">
        <v>0</v>
      </c>
      <c r="R646" s="576"/>
      <c r="S646" s="391">
        <v>0</v>
      </c>
      <c r="T646" s="382">
        <v>0</v>
      </c>
      <c r="U646" s="382">
        <v>0</v>
      </c>
      <c r="V646" s="423">
        <v>0</v>
      </c>
      <c r="W646" s="1882">
        <v>0</v>
      </c>
      <c r="X646" s="382">
        <f t="shared" si="1310"/>
        <v>0</v>
      </c>
      <c r="Y646" s="423">
        <v>0</v>
      </c>
      <c r="Z646" s="1882">
        <v>0</v>
      </c>
      <c r="AA646" s="382">
        <f t="shared" si="1294"/>
        <v>0</v>
      </c>
      <c r="AB646" s="423">
        <v>0</v>
      </c>
      <c r="AC646" s="1882">
        <v>0</v>
      </c>
      <c r="AD646" s="569">
        <v>1.875</v>
      </c>
      <c r="AE646" s="569">
        <v>1.875</v>
      </c>
      <c r="AF646" s="382">
        <f t="shared" si="1415"/>
        <v>0</v>
      </c>
      <c r="AG646" s="382">
        <f t="shared" si="1416"/>
        <v>0</v>
      </c>
      <c r="AH646" s="382">
        <f t="shared" si="1417"/>
        <v>0</v>
      </c>
      <c r="AI646" s="382">
        <f t="shared" si="1418"/>
        <v>0</v>
      </c>
      <c r="AJ646" s="382">
        <f t="shared" si="1419"/>
        <v>0</v>
      </c>
      <c r="AK646" s="382">
        <f t="shared" si="1420"/>
        <v>0</v>
      </c>
      <c r="AL646" s="382">
        <f t="shared" si="1421"/>
        <v>0</v>
      </c>
      <c r="AM646" s="382">
        <f t="shared" si="1422"/>
        <v>0</v>
      </c>
      <c r="AN646" s="453">
        <f t="shared" si="1423"/>
        <v>0</v>
      </c>
      <c r="AO646" s="457">
        <f t="shared" si="1424"/>
        <v>0</v>
      </c>
      <c r="AP646" s="455">
        <f t="shared" si="1425"/>
        <v>0</v>
      </c>
      <c r="AQ646" s="383">
        <f t="shared" si="1426"/>
        <v>0</v>
      </c>
      <c r="AR646" s="383">
        <f t="shared" si="1427"/>
        <v>0</v>
      </c>
      <c r="AS646" s="383">
        <f t="shared" si="1428"/>
        <v>0</v>
      </c>
      <c r="AT646" s="383">
        <f t="shared" si="1429"/>
        <v>0</v>
      </c>
      <c r="AU646" s="383">
        <f t="shared" si="1430"/>
        <v>0</v>
      </c>
      <c r="AV646" s="383">
        <f t="shared" si="1431"/>
        <v>0</v>
      </c>
      <c r="AW646" s="383">
        <f t="shared" si="1432"/>
        <v>0</v>
      </c>
      <c r="AX646" s="383">
        <f t="shared" si="1295"/>
        <v>0</v>
      </c>
      <c r="AY646" s="383">
        <v>0</v>
      </c>
      <c r="AZ646" s="383">
        <f t="shared" si="1309"/>
        <v>0</v>
      </c>
      <c r="BA646" s="382">
        <f t="shared" si="1296"/>
        <v>0</v>
      </c>
      <c r="BB646" s="423">
        <v>0</v>
      </c>
      <c r="BC646" s="506">
        <f t="shared" si="1289"/>
        <v>0</v>
      </c>
      <c r="BD646" s="382">
        <f t="shared" si="1290"/>
        <v>0</v>
      </c>
      <c r="BE646" s="453">
        <f t="shared" si="1291"/>
        <v>0</v>
      </c>
      <c r="BF646" s="382">
        <f t="shared" si="1297"/>
        <v>0</v>
      </c>
      <c r="BG646" s="1882">
        <v>0</v>
      </c>
      <c r="BH646" s="1882">
        <v>0</v>
      </c>
      <c r="BI646" s="1882">
        <v>0</v>
      </c>
      <c r="BJ646" s="1882">
        <v>0</v>
      </c>
      <c r="BK646" s="1882">
        <v>0</v>
      </c>
      <c r="BL646" s="1882">
        <v>0</v>
      </c>
      <c r="BM646" s="1882">
        <v>0</v>
      </c>
      <c r="BN646" s="1882">
        <v>0</v>
      </c>
      <c r="BO646" s="1882">
        <v>0</v>
      </c>
      <c r="BP646" s="1882">
        <v>0</v>
      </c>
      <c r="BQ646" s="1882">
        <v>0</v>
      </c>
      <c r="BR646" s="1882">
        <v>0</v>
      </c>
      <c r="BS646" s="1882">
        <v>0</v>
      </c>
      <c r="BT646" s="13"/>
      <c r="BU646" s="384">
        <f t="shared" si="1298"/>
        <v>0</v>
      </c>
      <c r="BV646" s="385">
        <f t="shared" si="1299"/>
        <v>0</v>
      </c>
      <c r="BW646" s="386">
        <f t="shared" si="1300"/>
        <v>0</v>
      </c>
      <c r="BX646" s="3"/>
      <c r="BY646" s="387">
        <f t="shared" si="1292"/>
        <v>0</v>
      </c>
      <c r="BZ646" s="382">
        <f t="shared" si="1301"/>
        <v>0</v>
      </c>
      <c r="CA646" s="382">
        <f t="shared" si="1302"/>
        <v>0</v>
      </c>
      <c r="CB646" s="382">
        <f t="shared" si="1303"/>
        <v>0</v>
      </c>
      <c r="CC646" s="382">
        <f t="shared" si="1362"/>
        <v>0</v>
      </c>
      <c r="CD646" s="382">
        <f t="shared" si="1363"/>
        <v>0</v>
      </c>
      <c r="CE646" s="382">
        <f t="shared" si="1364"/>
        <v>0</v>
      </c>
      <c r="CF646" s="382">
        <f t="shared" si="1365"/>
        <v>0</v>
      </c>
      <c r="CG646" s="382">
        <f t="shared" si="1366"/>
        <v>0</v>
      </c>
      <c r="CH646" s="382">
        <f t="shared" si="1367"/>
        <v>0</v>
      </c>
      <c r="CI646" s="382">
        <f t="shared" si="1368"/>
        <v>0</v>
      </c>
      <c r="CJ646" s="382">
        <f t="shared" si="1369"/>
        <v>0</v>
      </c>
      <c r="CK646" s="388">
        <f t="shared" si="1370"/>
        <v>0</v>
      </c>
      <c r="CL646" s="3"/>
      <c r="CM646" s="384">
        <f t="shared" si="1293"/>
        <v>0</v>
      </c>
      <c r="CN646" s="385">
        <f t="shared" si="1304"/>
        <v>0</v>
      </c>
      <c r="CO646" s="385">
        <f t="shared" si="1412"/>
        <v>0</v>
      </c>
      <c r="CP646" s="385">
        <f t="shared" si="1433"/>
        <v>0</v>
      </c>
      <c r="CQ646" s="385">
        <f t="shared" si="1434"/>
        <v>0</v>
      </c>
      <c r="CR646" s="385">
        <f t="shared" si="1435"/>
        <v>0</v>
      </c>
      <c r="CS646" s="385">
        <f t="shared" si="1436"/>
        <v>0</v>
      </c>
      <c r="CT646" s="385">
        <f t="shared" si="1437"/>
        <v>0</v>
      </c>
      <c r="CU646" s="385">
        <f t="shared" si="1438"/>
        <v>0</v>
      </c>
      <c r="CV646" s="385">
        <f t="shared" si="1439"/>
        <v>0</v>
      </c>
      <c r="CW646" s="385">
        <f t="shared" si="1440"/>
        <v>0</v>
      </c>
      <c r="CX646" s="386">
        <f t="shared" si="1441"/>
        <v>0</v>
      </c>
      <c r="CY646" s="3"/>
      <c r="CZ646" s="586"/>
      <c r="DA646" s="582"/>
      <c r="DB646" s="391"/>
      <c r="DC646" s="576"/>
      <c r="DD646" s="389"/>
      <c r="DE646" s="390"/>
      <c r="DF646" s="390"/>
      <c r="DG646" s="390"/>
      <c r="DH646" s="390">
        <f t="shared" si="1305"/>
        <v>0</v>
      </c>
      <c r="DI646" s="390"/>
      <c r="DJ646" s="390"/>
      <c r="DK646" s="390"/>
      <c r="DL646" s="390"/>
      <c r="DM646" s="390"/>
      <c r="DN646" s="390"/>
      <c r="DO646" s="390"/>
      <c r="DP646" s="391">
        <f t="shared" si="1306"/>
        <v>0</v>
      </c>
      <c r="DQ646" s="376"/>
      <c r="DR646" s="376"/>
      <c r="DS646" s="385">
        <v>1</v>
      </c>
      <c r="DT646" s="385">
        <v>2</v>
      </c>
      <c r="DU646" s="385">
        <v>1883</v>
      </c>
      <c r="DV646" s="385" t="s">
        <v>2620</v>
      </c>
      <c r="DW646" s="385">
        <v>73</v>
      </c>
      <c r="DX646" s="385" t="s">
        <v>2725</v>
      </c>
      <c r="DY646" s="385">
        <v>0</v>
      </c>
      <c r="DZ646" s="385">
        <v>0</v>
      </c>
      <c r="EA646" s="426"/>
      <c r="EB646" s="398">
        <v>20</v>
      </c>
      <c r="EC646" s="398" t="s">
        <v>1369</v>
      </c>
      <c r="ED646" s="398" t="s">
        <v>1370</v>
      </c>
      <c r="EF646" s="601" t="str">
        <f t="shared" si="1307"/>
        <v>ok</v>
      </c>
      <c r="EG646" s="597">
        <f t="shared" si="1308"/>
        <v>0</v>
      </c>
      <c r="EI646" s="605"/>
    </row>
    <row r="647" spans="1:139" s="372" customFormat="1" ht="16.149999999999999" hidden="1" customHeight="1">
      <c r="A647" s="573" t="s">
        <v>1449</v>
      </c>
      <c r="B647" s="588" t="s">
        <v>2613</v>
      </c>
      <c r="C647" s="588" t="s">
        <v>2613</v>
      </c>
      <c r="D647" s="590" t="s">
        <v>51</v>
      </c>
      <c r="E647" s="590" t="s">
        <v>474</v>
      </c>
      <c r="F647" s="590" t="s">
        <v>2614</v>
      </c>
      <c r="G647" s="590">
        <v>92</v>
      </c>
      <c r="H647" s="590" t="s">
        <v>47</v>
      </c>
      <c r="I647" s="590" t="s">
        <v>1418</v>
      </c>
      <c r="J647" s="590" t="s">
        <v>131</v>
      </c>
      <c r="K647" s="393"/>
      <c r="L647" s="393"/>
      <c r="M647" s="396"/>
      <c r="N647" s="392">
        <v>46164</v>
      </c>
      <c r="O647" s="408">
        <v>3</v>
      </c>
      <c r="P647" s="385">
        <v>0</v>
      </c>
      <c r="Q647" s="385">
        <v>0</v>
      </c>
      <c r="R647" s="576"/>
      <c r="S647" s="391">
        <v>0</v>
      </c>
      <c r="T647" s="382">
        <v>0</v>
      </c>
      <c r="U647" s="382">
        <v>0</v>
      </c>
      <c r="V647" s="423">
        <v>0</v>
      </c>
      <c r="W647" s="1882">
        <v>0</v>
      </c>
      <c r="X647" s="382">
        <f t="shared" si="1310"/>
        <v>0</v>
      </c>
      <c r="Y647" s="423">
        <v>0</v>
      </c>
      <c r="Z647" s="1882">
        <v>0</v>
      </c>
      <c r="AA647" s="382">
        <f t="shared" si="1294"/>
        <v>0</v>
      </c>
      <c r="AB647" s="423">
        <v>0</v>
      </c>
      <c r="AC647" s="1882">
        <v>0</v>
      </c>
      <c r="AD647" s="569">
        <v>1.875</v>
      </c>
      <c r="AE647" s="569">
        <v>1.875</v>
      </c>
      <c r="AF647" s="382">
        <f t="shared" si="1415"/>
        <v>0</v>
      </c>
      <c r="AG647" s="382">
        <f t="shared" si="1416"/>
        <v>0</v>
      </c>
      <c r="AH647" s="382">
        <f t="shared" si="1417"/>
        <v>0</v>
      </c>
      <c r="AI647" s="382">
        <f t="shared" si="1418"/>
        <v>0</v>
      </c>
      <c r="AJ647" s="382">
        <f t="shared" si="1419"/>
        <v>0</v>
      </c>
      <c r="AK647" s="382">
        <f t="shared" si="1420"/>
        <v>0</v>
      </c>
      <c r="AL647" s="382">
        <f t="shared" si="1421"/>
        <v>0</v>
      </c>
      <c r="AM647" s="382">
        <f t="shared" si="1422"/>
        <v>0</v>
      </c>
      <c r="AN647" s="453">
        <f t="shared" si="1423"/>
        <v>0</v>
      </c>
      <c r="AO647" s="457">
        <f t="shared" si="1424"/>
        <v>0</v>
      </c>
      <c r="AP647" s="455">
        <f t="shared" si="1425"/>
        <v>0</v>
      </c>
      <c r="AQ647" s="383">
        <f t="shared" si="1426"/>
        <v>0</v>
      </c>
      <c r="AR647" s="383">
        <f t="shared" si="1427"/>
        <v>0</v>
      </c>
      <c r="AS647" s="383">
        <f t="shared" si="1428"/>
        <v>0</v>
      </c>
      <c r="AT647" s="383">
        <f t="shared" si="1429"/>
        <v>0</v>
      </c>
      <c r="AU647" s="383">
        <f t="shared" si="1430"/>
        <v>0</v>
      </c>
      <c r="AV647" s="383">
        <f t="shared" si="1431"/>
        <v>0</v>
      </c>
      <c r="AW647" s="383">
        <f t="shared" si="1432"/>
        <v>0</v>
      </c>
      <c r="AX647" s="383">
        <f t="shared" si="1295"/>
        <v>0</v>
      </c>
      <c r="AY647" s="383">
        <v>0</v>
      </c>
      <c r="AZ647" s="383">
        <f t="shared" si="1309"/>
        <v>0</v>
      </c>
      <c r="BA647" s="382">
        <f t="shared" si="1296"/>
        <v>0</v>
      </c>
      <c r="BB647" s="423">
        <v>0</v>
      </c>
      <c r="BC647" s="506">
        <f t="shared" si="1289"/>
        <v>0</v>
      </c>
      <c r="BD647" s="382">
        <f t="shared" si="1290"/>
        <v>0</v>
      </c>
      <c r="BE647" s="453">
        <f t="shared" si="1291"/>
        <v>0</v>
      </c>
      <c r="BF647" s="382">
        <f t="shared" si="1297"/>
        <v>0</v>
      </c>
      <c r="BG647" s="1882">
        <v>0</v>
      </c>
      <c r="BH647" s="1882">
        <v>0</v>
      </c>
      <c r="BI647" s="1882">
        <v>0</v>
      </c>
      <c r="BJ647" s="1882">
        <v>0</v>
      </c>
      <c r="BK647" s="1882">
        <v>0</v>
      </c>
      <c r="BL647" s="1882">
        <v>0</v>
      </c>
      <c r="BM647" s="1882">
        <v>0</v>
      </c>
      <c r="BN647" s="1882">
        <v>0</v>
      </c>
      <c r="BO647" s="1882">
        <v>0</v>
      </c>
      <c r="BP647" s="1882">
        <v>0</v>
      </c>
      <c r="BQ647" s="1882">
        <v>0</v>
      </c>
      <c r="BR647" s="1882">
        <v>0</v>
      </c>
      <c r="BS647" s="1882">
        <v>0</v>
      </c>
      <c r="BT647" s="13"/>
      <c r="BU647" s="384">
        <f t="shared" si="1298"/>
        <v>0</v>
      </c>
      <c r="BV647" s="385">
        <f t="shared" si="1299"/>
        <v>0</v>
      </c>
      <c r="BW647" s="386">
        <f t="shared" si="1300"/>
        <v>0</v>
      </c>
      <c r="BX647" s="3"/>
      <c r="BY647" s="387">
        <f t="shared" si="1292"/>
        <v>0</v>
      </c>
      <c r="BZ647" s="382">
        <f t="shared" si="1301"/>
        <v>0</v>
      </c>
      <c r="CA647" s="382">
        <f t="shared" si="1302"/>
        <v>0</v>
      </c>
      <c r="CB647" s="382">
        <f t="shared" si="1303"/>
        <v>0</v>
      </c>
      <c r="CC647" s="382">
        <f t="shared" si="1362"/>
        <v>0</v>
      </c>
      <c r="CD647" s="382">
        <f t="shared" si="1363"/>
        <v>0</v>
      </c>
      <c r="CE647" s="382">
        <f t="shared" si="1364"/>
        <v>0</v>
      </c>
      <c r="CF647" s="382">
        <f t="shared" si="1365"/>
        <v>0</v>
      </c>
      <c r="CG647" s="382">
        <f t="shared" si="1366"/>
        <v>0</v>
      </c>
      <c r="CH647" s="382">
        <f t="shared" si="1367"/>
        <v>0</v>
      </c>
      <c r="CI647" s="382">
        <f t="shared" si="1368"/>
        <v>0</v>
      </c>
      <c r="CJ647" s="382">
        <f t="shared" si="1369"/>
        <v>0</v>
      </c>
      <c r="CK647" s="388">
        <f t="shared" si="1370"/>
        <v>0</v>
      </c>
      <c r="CL647" s="3"/>
      <c r="CM647" s="384">
        <f t="shared" si="1293"/>
        <v>0</v>
      </c>
      <c r="CN647" s="385">
        <f t="shared" si="1304"/>
        <v>0</v>
      </c>
      <c r="CO647" s="385">
        <f t="shared" si="1412"/>
        <v>0</v>
      </c>
      <c r="CP647" s="385">
        <f t="shared" si="1433"/>
        <v>0</v>
      </c>
      <c r="CQ647" s="385">
        <f t="shared" si="1434"/>
        <v>0</v>
      </c>
      <c r="CR647" s="385">
        <f t="shared" si="1435"/>
        <v>0</v>
      </c>
      <c r="CS647" s="385">
        <f t="shared" si="1436"/>
        <v>0</v>
      </c>
      <c r="CT647" s="385">
        <f t="shared" si="1437"/>
        <v>0</v>
      </c>
      <c r="CU647" s="385">
        <f t="shared" si="1438"/>
        <v>0</v>
      </c>
      <c r="CV647" s="385">
        <f t="shared" si="1439"/>
        <v>0</v>
      </c>
      <c r="CW647" s="385">
        <f t="shared" si="1440"/>
        <v>0</v>
      </c>
      <c r="CX647" s="386">
        <f t="shared" si="1441"/>
        <v>0</v>
      </c>
      <c r="CY647" s="3"/>
      <c r="CZ647" s="586"/>
      <c r="DA647" s="582"/>
      <c r="DB647" s="391"/>
      <c r="DC647" s="576"/>
      <c r="DD647" s="389"/>
      <c r="DE647" s="390"/>
      <c r="DF647" s="390"/>
      <c r="DG647" s="390"/>
      <c r="DH647" s="390">
        <f t="shared" si="1305"/>
        <v>0</v>
      </c>
      <c r="DI647" s="390"/>
      <c r="DJ647" s="390"/>
      <c r="DK647" s="390"/>
      <c r="DL647" s="390"/>
      <c r="DM647" s="390"/>
      <c r="DN647" s="390"/>
      <c r="DO647" s="390"/>
      <c r="DP647" s="391">
        <f t="shared" si="1306"/>
        <v>0</v>
      </c>
      <c r="DQ647" s="376"/>
      <c r="DR647" s="376"/>
      <c r="DS647" s="385" t="s">
        <v>2669</v>
      </c>
      <c r="DT647" s="385" t="s">
        <v>2669</v>
      </c>
      <c r="DU647" s="385" t="s">
        <v>2669</v>
      </c>
      <c r="DV647" s="385" t="s">
        <v>2620</v>
      </c>
      <c r="DW647" s="385">
        <v>72</v>
      </c>
      <c r="DX647" s="385" t="s">
        <v>2722</v>
      </c>
      <c r="DY647" s="385">
        <v>0</v>
      </c>
      <c r="DZ647" s="385">
        <v>0</v>
      </c>
      <c r="EA647" s="426"/>
      <c r="EB647" s="398">
        <v>18</v>
      </c>
      <c r="EC647" s="398" t="s">
        <v>1369</v>
      </c>
      <c r="ED647" s="398" t="s">
        <v>1370</v>
      </c>
      <c r="EF647" s="601" t="str">
        <f t="shared" si="1307"/>
        <v>ok</v>
      </c>
      <c r="EG647" s="597">
        <f t="shared" si="1308"/>
        <v>0</v>
      </c>
      <c r="EI647" s="605"/>
    </row>
    <row r="648" spans="1:139" s="372" customFormat="1" ht="16.149999999999999" hidden="1" customHeight="1">
      <c r="A648" s="573" t="s">
        <v>1449</v>
      </c>
      <c r="B648" s="407" t="s">
        <v>2213</v>
      </c>
      <c r="C648" s="530" t="s">
        <v>2114</v>
      </c>
      <c r="D648" s="393" t="s">
        <v>2211</v>
      </c>
      <c r="E648" s="393" t="s">
        <v>1815</v>
      </c>
      <c r="F648" s="393"/>
      <c r="G648" s="393">
        <v>96</v>
      </c>
      <c r="H648" s="393" t="s">
        <v>47</v>
      </c>
      <c r="I648" s="393" t="s">
        <v>2039</v>
      </c>
      <c r="J648" s="393" t="s">
        <v>1109</v>
      </c>
      <c r="K648" s="393" t="s">
        <v>2146</v>
      </c>
      <c r="L648" s="393"/>
      <c r="M648" s="396">
        <v>45748</v>
      </c>
      <c r="N648" s="392" t="s">
        <v>2055</v>
      </c>
      <c r="O648" s="408">
        <v>3</v>
      </c>
      <c r="P648" s="14">
        <v>182185</v>
      </c>
      <c r="Q648" s="14">
        <v>182185</v>
      </c>
      <c r="R648" s="576">
        <v>0</v>
      </c>
      <c r="S648" s="391">
        <v>4</v>
      </c>
      <c r="T648" s="382">
        <v>0</v>
      </c>
      <c r="U648" s="382">
        <v>8</v>
      </c>
      <c r="V648" s="423">
        <v>0</v>
      </c>
      <c r="W648" s="1882">
        <v>2</v>
      </c>
      <c r="X648" s="382">
        <f t="shared" si="1310"/>
        <v>6</v>
      </c>
      <c r="Y648" s="423">
        <v>106</v>
      </c>
      <c r="Z648" s="1882">
        <v>20</v>
      </c>
      <c r="AA648" s="382">
        <f t="shared" si="1294"/>
        <v>92</v>
      </c>
      <c r="AB648" s="423">
        <v>0</v>
      </c>
      <c r="AC648" s="1882">
        <v>20</v>
      </c>
      <c r="AD648" s="569">
        <v>1.875</v>
      </c>
      <c r="AE648" s="569">
        <v>1.875</v>
      </c>
      <c r="AF648" s="382">
        <f t="shared" si="1415"/>
        <v>23.5</v>
      </c>
      <c r="AG648" s="382">
        <f t="shared" si="1416"/>
        <v>15.5</v>
      </c>
      <c r="AH648" s="382">
        <f t="shared" si="1417"/>
        <v>7.5</v>
      </c>
      <c r="AI648" s="382">
        <f t="shared" si="1418"/>
        <v>7.5</v>
      </c>
      <c r="AJ648" s="382">
        <f t="shared" si="1419"/>
        <v>7.5</v>
      </c>
      <c r="AK648" s="382">
        <f t="shared" si="1420"/>
        <v>7.5</v>
      </c>
      <c r="AL648" s="382">
        <f t="shared" si="1421"/>
        <v>7.5</v>
      </c>
      <c r="AM648" s="382">
        <f t="shared" si="1422"/>
        <v>7.5</v>
      </c>
      <c r="AN648" s="453">
        <f t="shared" si="1423"/>
        <v>7.5</v>
      </c>
      <c r="AO648" s="457">
        <f t="shared" si="1424"/>
        <v>0</v>
      </c>
      <c r="AP648" s="455">
        <f t="shared" si="1425"/>
        <v>0</v>
      </c>
      <c r="AQ648" s="383">
        <f t="shared" si="1426"/>
        <v>0</v>
      </c>
      <c r="AR648" s="383">
        <f t="shared" si="1427"/>
        <v>0</v>
      </c>
      <c r="AS648" s="383">
        <f t="shared" si="1428"/>
        <v>0</v>
      </c>
      <c r="AT648" s="383">
        <f t="shared" si="1429"/>
        <v>0</v>
      </c>
      <c r="AU648" s="383">
        <f t="shared" si="1430"/>
        <v>0</v>
      </c>
      <c r="AV648" s="383">
        <f t="shared" si="1431"/>
        <v>0</v>
      </c>
      <c r="AW648" s="383">
        <f t="shared" si="1432"/>
        <v>0</v>
      </c>
      <c r="AX648" s="383">
        <f t="shared" si="1295"/>
        <v>114</v>
      </c>
      <c r="AY648" s="383">
        <v>0</v>
      </c>
      <c r="AZ648" s="383">
        <f t="shared" si="1309"/>
        <v>0</v>
      </c>
      <c r="BA648" s="382">
        <f t="shared" si="1296"/>
        <v>72</v>
      </c>
      <c r="BB648" s="423">
        <v>0</v>
      </c>
      <c r="BC648" s="506">
        <f t="shared" ref="BC648:BC711" si="1442">W648</f>
        <v>2</v>
      </c>
      <c r="BD648" s="382">
        <f t="shared" ref="BD648:BD711" si="1443">Z648</f>
        <v>20</v>
      </c>
      <c r="BE648" s="453">
        <f t="shared" ref="BE648:BE711" si="1444">AC648</f>
        <v>20</v>
      </c>
      <c r="BF648" s="382">
        <f t="shared" si="1297"/>
        <v>-55</v>
      </c>
      <c r="BG648" s="1882">
        <v>4</v>
      </c>
      <c r="BH648" s="1882">
        <v>4</v>
      </c>
      <c r="BI648" s="1882">
        <v>13</v>
      </c>
      <c r="BJ648" s="1882">
        <v>12</v>
      </c>
      <c r="BK648" s="1882">
        <v>4</v>
      </c>
      <c r="BL648" s="1882">
        <v>4</v>
      </c>
      <c r="BM648" s="1882">
        <v>4</v>
      </c>
      <c r="BN648" s="1882">
        <v>4</v>
      </c>
      <c r="BO648" s="1882">
        <v>4</v>
      </c>
      <c r="BP648" s="1882">
        <v>4</v>
      </c>
      <c r="BQ648" s="1882">
        <v>4</v>
      </c>
      <c r="BR648" s="1882">
        <v>4</v>
      </c>
      <c r="BS648" s="1882">
        <v>4</v>
      </c>
      <c r="BT648" s="13"/>
      <c r="BU648" s="384">
        <f t="shared" si="1298"/>
        <v>1.3</v>
      </c>
      <c r="BV648" s="385">
        <f t="shared" si="1299"/>
        <v>0.3</v>
      </c>
      <c r="BW648" s="386">
        <f t="shared" si="1300"/>
        <v>9.8571428571428577</v>
      </c>
      <c r="BX648" s="3"/>
      <c r="BY648" s="387">
        <f t="shared" ref="BY648:BY711" si="1445">U648</f>
        <v>8</v>
      </c>
      <c r="BZ648" s="382">
        <f t="shared" si="1301"/>
        <v>6</v>
      </c>
      <c r="CA648" s="382">
        <f t="shared" si="1302"/>
        <v>92</v>
      </c>
      <c r="CB648" s="382">
        <f t="shared" si="1303"/>
        <v>72</v>
      </c>
      <c r="CC648" s="382">
        <f t="shared" si="1362"/>
        <v>68</v>
      </c>
      <c r="CD648" s="382">
        <f t="shared" si="1363"/>
        <v>64</v>
      </c>
      <c r="CE648" s="382">
        <f t="shared" si="1364"/>
        <v>51</v>
      </c>
      <c r="CF648" s="382">
        <f t="shared" si="1365"/>
        <v>39</v>
      </c>
      <c r="CG648" s="382">
        <f t="shared" si="1366"/>
        <v>35</v>
      </c>
      <c r="CH648" s="382">
        <f t="shared" si="1367"/>
        <v>31</v>
      </c>
      <c r="CI648" s="382">
        <f t="shared" si="1368"/>
        <v>27</v>
      </c>
      <c r="CJ648" s="382">
        <f t="shared" si="1369"/>
        <v>23</v>
      </c>
      <c r="CK648" s="388">
        <f t="shared" si="1370"/>
        <v>19</v>
      </c>
      <c r="CL648" s="3"/>
      <c r="CM648" s="384">
        <f t="shared" ref="CM648:CM711" si="1446">V648</f>
        <v>0</v>
      </c>
      <c r="CN648" s="385">
        <f t="shared" si="1304"/>
        <v>106</v>
      </c>
      <c r="CO648" s="385">
        <f t="shared" si="1412"/>
        <v>0</v>
      </c>
      <c r="CP648" s="385">
        <f t="shared" si="1433"/>
        <v>0</v>
      </c>
      <c r="CQ648" s="385">
        <f t="shared" si="1434"/>
        <v>0</v>
      </c>
      <c r="CR648" s="385">
        <f t="shared" si="1435"/>
        <v>0</v>
      </c>
      <c r="CS648" s="385">
        <f t="shared" si="1436"/>
        <v>0</v>
      </c>
      <c r="CT648" s="385">
        <f t="shared" si="1437"/>
        <v>0</v>
      </c>
      <c r="CU648" s="385">
        <f t="shared" si="1438"/>
        <v>0</v>
      </c>
      <c r="CV648" s="385">
        <f t="shared" si="1439"/>
        <v>0</v>
      </c>
      <c r="CW648" s="385">
        <f t="shared" si="1440"/>
        <v>0</v>
      </c>
      <c r="CX648" s="386">
        <f t="shared" si="1441"/>
        <v>0</v>
      </c>
      <c r="CY648" s="3"/>
      <c r="CZ648" s="586"/>
      <c r="DA648" s="582"/>
      <c r="DB648" s="391"/>
      <c r="DC648" s="576">
        <v>0</v>
      </c>
      <c r="DD648" s="389">
        <v>0</v>
      </c>
      <c r="DE648" s="390">
        <v>2</v>
      </c>
      <c r="DF648" s="390">
        <v>2</v>
      </c>
      <c r="DG648" s="390">
        <v>0</v>
      </c>
      <c r="DH648" s="390">
        <f t="shared" si="1305"/>
        <v>0</v>
      </c>
      <c r="DI648" s="390"/>
      <c r="DJ648" s="390"/>
      <c r="DK648" s="390"/>
      <c r="DL648" s="390"/>
      <c r="DM648" s="390"/>
      <c r="DN648" s="390"/>
      <c r="DO648" s="390"/>
      <c r="DP648" s="391">
        <f t="shared" si="1306"/>
        <v>4</v>
      </c>
      <c r="DQ648" s="376"/>
      <c r="DR648" s="376"/>
      <c r="DS648" s="385">
        <v>4</v>
      </c>
      <c r="DT648" s="385">
        <v>3</v>
      </c>
      <c r="DU648" s="385">
        <v>1921</v>
      </c>
      <c r="DV648" s="385" t="s">
        <v>2620</v>
      </c>
      <c r="DW648" s="385">
        <v>72</v>
      </c>
      <c r="DX648" s="385" t="s">
        <v>2729</v>
      </c>
      <c r="DY648" s="385">
        <v>0</v>
      </c>
      <c r="DZ648" s="14">
        <v>182185</v>
      </c>
      <c r="EA648" s="426"/>
      <c r="EB648" s="398">
        <v>21</v>
      </c>
      <c r="EC648" s="398" t="s">
        <v>1369</v>
      </c>
      <c r="ED648" s="398" t="s">
        <v>1370</v>
      </c>
      <c r="EF648" s="601">
        <f t="shared" si="1307"/>
        <v>120</v>
      </c>
      <c r="EG648" s="597">
        <f t="shared" si="1308"/>
        <v>2</v>
      </c>
      <c r="EI648" s="605">
        <f t="shared" ref="EI648:EI657" si="1447">T648+U648+V648+Y648+AB648+BB648</f>
        <v>114</v>
      </c>
    </row>
    <row r="649" spans="1:139" s="372" customFormat="1" ht="16.149999999999999" hidden="1" customHeight="1">
      <c r="A649" s="573" t="s">
        <v>1382</v>
      </c>
      <c r="B649" s="530" t="s">
        <v>2115</v>
      </c>
      <c r="C649" s="530" t="s">
        <v>2115</v>
      </c>
      <c r="D649" s="393" t="s">
        <v>2010</v>
      </c>
      <c r="E649" s="393" t="s">
        <v>1035</v>
      </c>
      <c r="F649" s="393"/>
      <c r="G649" s="393">
        <v>98</v>
      </c>
      <c r="H649" s="393" t="s">
        <v>2125</v>
      </c>
      <c r="I649" s="393" t="s">
        <v>2039</v>
      </c>
      <c r="J649" s="393" t="s">
        <v>1109</v>
      </c>
      <c r="K649" s="393" t="s">
        <v>2146</v>
      </c>
      <c r="L649" s="393" t="s">
        <v>2130</v>
      </c>
      <c r="M649" s="396">
        <v>45748</v>
      </c>
      <c r="N649" s="392" t="s">
        <v>2055</v>
      </c>
      <c r="O649" s="408">
        <v>3</v>
      </c>
      <c r="P649" s="14">
        <v>180656</v>
      </c>
      <c r="Q649" s="14">
        <v>180656</v>
      </c>
      <c r="R649" s="576">
        <v>52</v>
      </c>
      <c r="S649" s="391">
        <v>22</v>
      </c>
      <c r="T649" s="382">
        <v>0</v>
      </c>
      <c r="U649" s="382">
        <v>321</v>
      </c>
      <c r="V649" s="423">
        <v>0</v>
      </c>
      <c r="W649" s="1882">
        <v>80</v>
      </c>
      <c r="X649" s="382">
        <f t="shared" si="1310"/>
        <v>241</v>
      </c>
      <c r="Y649" s="423">
        <v>0</v>
      </c>
      <c r="Z649" s="1882">
        <v>80</v>
      </c>
      <c r="AA649" s="382">
        <f t="shared" ref="AA649:AA712" si="1448">X649+Y649-Z649</f>
        <v>161</v>
      </c>
      <c r="AB649" s="423">
        <v>0</v>
      </c>
      <c r="AC649" s="1882">
        <v>101</v>
      </c>
      <c r="AD649" s="569">
        <v>1.875</v>
      </c>
      <c r="AE649" s="569">
        <v>1.875</v>
      </c>
      <c r="AF649" s="382">
        <f t="shared" si="1415"/>
        <v>12</v>
      </c>
      <c r="AG649" s="382">
        <f t="shared" si="1416"/>
        <v>3.5</v>
      </c>
      <c r="AH649" s="382">
        <f t="shared" si="1417"/>
        <v>7.5</v>
      </c>
      <c r="AI649" s="382">
        <f t="shared" si="1418"/>
        <v>7.5</v>
      </c>
      <c r="AJ649" s="382">
        <f t="shared" si="1419"/>
        <v>7.5</v>
      </c>
      <c r="AK649" s="382">
        <f t="shared" si="1420"/>
        <v>7.5</v>
      </c>
      <c r="AL649" s="382">
        <f t="shared" si="1421"/>
        <v>7.5</v>
      </c>
      <c r="AM649" s="382">
        <f t="shared" si="1422"/>
        <v>7.5</v>
      </c>
      <c r="AN649" s="453">
        <f t="shared" si="1423"/>
        <v>7.5</v>
      </c>
      <c r="AO649" s="457">
        <f t="shared" si="1424"/>
        <v>0</v>
      </c>
      <c r="AP649" s="455">
        <f t="shared" si="1425"/>
        <v>0</v>
      </c>
      <c r="AQ649" s="383">
        <f t="shared" si="1426"/>
        <v>0</v>
      </c>
      <c r="AR649" s="383">
        <f t="shared" si="1427"/>
        <v>0</v>
      </c>
      <c r="AS649" s="383">
        <f t="shared" si="1428"/>
        <v>0</v>
      </c>
      <c r="AT649" s="383">
        <f t="shared" si="1429"/>
        <v>0</v>
      </c>
      <c r="AU649" s="383">
        <f t="shared" si="1430"/>
        <v>0</v>
      </c>
      <c r="AV649" s="383">
        <f t="shared" si="1431"/>
        <v>0</v>
      </c>
      <c r="AW649" s="383">
        <f t="shared" si="1432"/>
        <v>0</v>
      </c>
      <c r="AX649" s="383">
        <f t="shared" ref="AX649:AX712" si="1449">U649+V649+Y649+AB649+BB649</f>
        <v>321</v>
      </c>
      <c r="AY649" s="383">
        <v>0</v>
      </c>
      <c r="AZ649" s="383">
        <f t="shared" si="1309"/>
        <v>0</v>
      </c>
      <c r="BA649" s="382">
        <f t="shared" ref="BA649:BA712" si="1450">AA649+AB649-AC649</f>
        <v>60</v>
      </c>
      <c r="BB649" s="423">
        <v>0</v>
      </c>
      <c r="BC649" s="506">
        <f t="shared" si="1442"/>
        <v>80</v>
      </c>
      <c r="BD649" s="382">
        <f t="shared" si="1443"/>
        <v>80</v>
      </c>
      <c r="BE649" s="453">
        <f t="shared" si="1444"/>
        <v>101</v>
      </c>
      <c r="BF649" s="382">
        <f t="shared" ref="BF649:BF712" si="1451">U649-W649-Z649-AC649-BG649-BH649-BI649</f>
        <v>40</v>
      </c>
      <c r="BG649" s="1882">
        <v>4</v>
      </c>
      <c r="BH649" s="1882">
        <v>4</v>
      </c>
      <c r="BI649" s="1882">
        <v>12</v>
      </c>
      <c r="BJ649" s="1882">
        <v>0</v>
      </c>
      <c r="BK649" s="1882">
        <v>4</v>
      </c>
      <c r="BL649" s="1882">
        <v>4</v>
      </c>
      <c r="BM649" s="1882">
        <v>4</v>
      </c>
      <c r="BN649" s="1882">
        <v>4</v>
      </c>
      <c r="BO649" s="1882">
        <v>4</v>
      </c>
      <c r="BP649" s="1882">
        <v>4</v>
      </c>
      <c r="BQ649" s="1882">
        <v>4</v>
      </c>
      <c r="BR649" s="1882">
        <v>4</v>
      </c>
      <c r="BS649" s="1882">
        <v>4</v>
      </c>
      <c r="BT649" s="13"/>
      <c r="BU649" s="384">
        <f t="shared" ref="BU649:BU712" si="1452">IFERROR(IF(BY649&lt;=W649,BY649/W649,IF(BY649&lt;W649+Z649,1+(BY649-W649)/Z649,IF(BY649&lt;=W649+Z649+AC649,2+(BY649-W649-Z649)/AC649,BY649*3/(W649+Z649+AC649)))),0)</f>
        <v>3.6896551724137931</v>
      </c>
      <c r="BV649" s="385">
        <f t="shared" ref="BV649:BV712" si="1453">IFERROR(IF(BZ649&lt;=Z649,BZ649/Z649,IF(BZ649&lt;Z649+AC649,1+(BZ649-Z649)/AC649,IF(BZ649&lt;=Z649+AC649+BG649,2+(BZ649-Z649-AC649)/BG649,BZ649*3/(Z649+AC649+BG649)))),0)</f>
        <v>3.9081081081081082</v>
      </c>
      <c r="BW649" s="386">
        <f t="shared" ref="BW649:BW712" si="1454">IFERROR(IF(CA649&lt;=AC649,CA649/AC649,IF(CA649&lt;AC649+BG649,1+(CA649-AC649)/BG649,IF(CA649&lt;=AC649+BG649+BH649,2+(CA649-AC649-BG649)/BH649,CA649*3/(AC649+BG649+BH649)))),0)</f>
        <v>4.431192660550459</v>
      </c>
      <c r="BX649" s="3"/>
      <c r="BY649" s="387">
        <f t="shared" si="1445"/>
        <v>321</v>
      </c>
      <c r="BZ649" s="382">
        <f t="shared" ref="BZ649:BZ712" si="1455">BY649+CM649-W649</f>
        <v>241</v>
      </c>
      <c r="CA649" s="382">
        <f t="shared" ref="CA649:CA712" si="1456">BZ649+CN649-Z649</f>
        <v>161</v>
      </c>
      <c r="CB649" s="382">
        <f t="shared" ref="CB649:CB712" si="1457">CA649+CO649-AC649</f>
        <v>60</v>
      </c>
      <c r="CC649" s="382">
        <f t="shared" si="1362"/>
        <v>56</v>
      </c>
      <c r="CD649" s="382">
        <f t="shared" si="1363"/>
        <v>52</v>
      </c>
      <c r="CE649" s="382">
        <f t="shared" si="1364"/>
        <v>40</v>
      </c>
      <c r="CF649" s="382">
        <f t="shared" si="1365"/>
        <v>40</v>
      </c>
      <c r="CG649" s="382">
        <f t="shared" si="1366"/>
        <v>36</v>
      </c>
      <c r="CH649" s="382">
        <f t="shared" si="1367"/>
        <v>32</v>
      </c>
      <c r="CI649" s="382">
        <f t="shared" si="1368"/>
        <v>28</v>
      </c>
      <c r="CJ649" s="382">
        <f t="shared" si="1369"/>
        <v>24</v>
      </c>
      <c r="CK649" s="388">
        <f t="shared" si="1370"/>
        <v>20</v>
      </c>
      <c r="CL649" s="3"/>
      <c r="CM649" s="384">
        <f t="shared" si="1446"/>
        <v>0</v>
      </c>
      <c r="CN649" s="385">
        <f t="shared" ref="CN649:CN712" si="1458">Y649</f>
        <v>0</v>
      </c>
      <c r="CO649" s="385">
        <f t="shared" si="1412"/>
        <v>0</v>
      </c>
      <c r="CP649" s="385">
        <f t="shared" si="1433"/>
        <v>0</v>
      </c>
      <c r="CQ649" s="385">
        <f t="shared" si="1434"/>
        <v>0</v>
      </c>
      <c r="CR649" s="385">
        <f t="shared" si="1435"/>
        <v>0</v>
      </c>
      <c r="CS649" s="385">
        <f t="shared" si="1436"/>
        <v>0</v>
      </c>
      <c r="CT649" s="385">
        <f t="shared" si="1437"/>
        <v>0</v>
      </c>
      <c r="CU649" s="385">
        <f t="shared" si="1438"/>
        <v>0</v>
      </c>
      <c r="CV649" s="385">
        <f t="shared" si="1439"/>
        <v>0</v>
      </c>
      <c r="CW649" s="385">
        <f t="shared" si="1440"/>
        <v>0</v>
      </c>
      <c r="CX649" s="386">
        <f t="shared" si="1441"/>
        <v>0</v>
      </c>
      <c r="CY649" s="3"/>
      <c r="CZ649" s="586"/>
      <c r="DA649" s="582"/>
      <c r="DB649" s="391"/>
      <c r="DC649" s="576">
        <v>52</v>
      </c>
      <c r="DD649" s="389">
        <v>12</v>
      </c>
      <c r="DE649" s="390">
        <v>4</v>
      </c>
      <c r="DF649" s="390">
        <v>6</v>
      </c>
      <c r="DG649" s="390">
        <v>0</v>
      </c>
      <c r="DH649" s="390">
        <f t="shared" ref="DH649:DH712" si="1459">T649</f>
        <v>0</v>
      </c>
      <c r="DI649" s="390"/>
      <c r="DJ649" s="390"/>
      <c r="DK649" s="390"/>
      <c r="DL649" s="390"/>
      <c r="DM649" s="390"/>
      <c r="DN649" s="390"/>
      <c r="DO649" s="390"/>
      <c r="DP649" s="391">
        <f t="shared" ref="DP649:DP712" si="1460">SUM(DD649:DO649)</f>
        <v>22</v>
      </c>
      <c r="DQ649" s="376"/>
      <c r="DR649" s="376"/>
      <c r="DS649" s="385">
        <v>4</v>
      </c>
      <c r="DT649" s="385">
        <v>3</v>
      </c>
      <c r="DU649" s="385">
        <v>1925</v>
      </c>
      <c r="DV649" s="385" t="s">
        <v>2620</v>
      </c>
      <c r="DW649" s="385">
        <v>73</v>
      </c>
      <c r="DX649" s="385" t="s">
        <v>2730</v>
      </c>
      <c r="DY649" s="385">
        <v>0</v>
      </c>
      <c r="DZ649" s="14">
        <v>180656</v>
      </c>
      <c r="EA649" s="426"/>
      <c r="EB649" s="398">
        <v>21</v>
      </c>
      <c r="EC649" s="398" t="s">
        <v>1369</v>
      </c>
      <c r="ED649" s="398" t="s">
        <v>1370</v>
      </c>
      <c r="EF649" s="601">
        <f t="shared" ref="EF649:EF712" si="1461">IFERROR((U649/BC649)*30,"ok")</f>
        <v>120.375</v>
      </c>
      <c r="EG649" s="597">
        <f t="shared" si="1308"/>
        <v>80</v>
      </c>
      <c r="EI649" s="605">
        <f t="shared" si="1447"/>
        <v>321</v>
      </c>
    </row>
    <row r="650" spans="1:139" s="372" customFormat="1" ht="16.149999999999999" hidden="1" customHeight="1">
      <c r="A650" s="573" t="s">
        <v>1382</v>
      </c>
      <c r="B650" s="530" t="s">
        <v>2116</v>
      </c>
      <c r="C650" s="530" t="s">
        <v>2116</v>
      </c>
      <c r="D650" s="393" t="s">
        <v>2010</v>
      </c>
      <c r="E650" s="393" t="s">
        <v>301</v>
      </c>
      <c r="F650" s="393"/>
      <c r="G650" s="393">
        <v>101</v>
      </c>
      <c r="H650" s="393" t="s">
        <v>2125</v>
      </c>
      <c r="I650" s="393" t="s">
        <v>2039</v>
      </c>
      <c r="J650" s="393" t="s">
        <v>1109</v>
      </c>
      <c r="K650" s="393" t="s">
        <v>2146</v>
      </c>
      <c r="L650" s="393" t="s">
        <v>2130</v>
      </c>
      <c r="M650" s="396">
        <v>45748</v>
      </c>
      <c r="N650" s="392" t="s">
        <v>2055</v>
      </c>
      <c r="O650" s="408">
        <v>3</v>
      </c>
      <c r="P650" s="14">
        <v>160671</v>
      </c>
      <c r="Q650" s="14">
        <v>160671</v>
      </c>
      <c r="R650" s="576">
        <v>438</v>
      </c>
      <c r="S650" s="391">
        <v>58</v>
      </c>
      <c r="T650" s="382">
        <v>12</v>
      </c>
      <c r="U650" s="382">
        <v>19</v>
      </c>
      <c r="V650" s="423">
        <v>0</v>
      </c>
      <c r="W650" s="1882">
        <v>0</v>
      </c>
      <c r="X650" s="382">
        <f t="shared" si="1310"/>
        <v>19</v>
      </c>
      <c r="Y650" s="423">
        <v>254</v>
      </c>
      <c r="Z650" s="1882">
        <v>54</v>
      </c>
      <c r="AA650" s="382">
        <f t="shared" si="1448"/>
        <v>219</v>
      </c>
      <c r="AB650" s="423">
        <v>0</v>
      </c>
      <c r="AC650" s="1882">
        <v>112</v>
      </c>
      <c r="AD650" s="569">
        <v>1.875</v>
      </c>
      <c r="AE650" s="569">
        <v>1.875</v>
      </c>
      <c r="AF650" s="382">
        <f t="shared" si="1415"/>
        <v>111.375</v>
      </c>
      <c r="AG650" s="382">
        <f t="shared" si="1416"/>
        <v>98</v>
      </c>
      <c r="AH650" s="382">
        <f t="shared" si="1417"/>
        <v>45</v>
      </c>
      <c r="AI650" s="382">
        <f t="shared" si="1418"/>
        <v>45</v>
      </c>
      <c r="AJ650" s="382">
        <f t="shared" si="1419"/>
        <v>45</v>
      </c>
      <c r="AK650" s="382">
        <f t="shared" si="1420"/>
        <v>45</v>
      </c>
      <c r="AL650" s="382">
        <f t="shared" si="1421"/>
        <v>45</v>
      </c>
      <c r="AM650" s="382">
        <f t="shared" si="1422"/>
        <v>45</v>
      </c>
      <c r="AN650" s="453">
        <f t="shared" si="1423"/>
        <v>45</v>
      </c>
      <c r="AO650" s="457">
        <f t="shared" si="1424"/>
        <v>0</v>
      </c>
      <c r="AP650" s="455">
        <f t="shared" si="1425"/>
        <v>0</v>
      </c>
      <c r="AQ650" s="383">
        <f t="shared" si="1426"/>
        <v>0</v>
      </c>
      <c r="AR650" s="383">
        <f t="shared" si="1427"/>
        <v>0</v>
      </c>
      <c r="AS650" s="383">
        <f t="shared" si="1428"/>
        <v>0</v>
      </c>
      <c r="AT650" s="383">
        <f t="shared" si="1429"/>
        <v>0</v>
      </c>
      <c r="AU650" s="383">
        <f t="shared" si="1430"/>
        <v>0</v>
      </c>
      <c r="AV650" s="383">
        <f t="shared" si="1431"/>
        <v>11</v>
      </c>
      <c r="AW650" s="383">
        <f t="shared" si="1432"/>
        <v>24</v>
      </c>
      <c r="AX650" s="383">
        <f t="shared" si="1449"/>
        <v>473</v>
      </c>
      <c r="AY650" s="383">
        <v>0</v>
      </c>
      <c r="AZ650" s="383">
        <f t="shared" si="1309"/>
        <v>0</v>
      </c>
      <c r="BA650" s="382">
        <f t="shared" si="1450"/>
        <v>107</v>
      </c>
      <c r="BB650" s="423">
        <v>200</v>
      </c>
      <c r="BC650" s="506">
        <f t="shared" si="1442"/>
        <v>0</v>
      </c>
      <c r="BD650" s="382">
        <f t="shared" si="1443"/>
        <v>54</v>
      </c>
      <c r="BE650" s="453">
        <f t="shared" si="1444"/>
        <v>112</v>
      </c>
      <c r="BF650" s="382">
        <f t="shared" si="1451"/>
        <v>-223</v>
      </c>
      <c r="BG650" s="1882">
        <v>16</v>
      </c>
      <c r="BH650" s="1882">
        <v>16</v>
      </c>
      <c r="BI650" s="1882">
        <v>44</v>
      </c>
      <c r="BJ650" s="1882">
        <v>77</v>
      </c>
      <c r="BK650" s="1882">
        <v>24</v>
      </c>
      <c r="BL650" s="1882">
        <v>24</v>
      </c>
      <c r="BM650" s="1882">
        <v>24</v>
      </c>
      <c r="BN650" s="1882">
        <v>24</v>
      </c>
      <c r="BO650" s="1882">
        <v>24</v>
      </c>
      <c r="BP650" s="1882">
        <v>24</v>
      </c>
      <c r="BQ650" s="1882">
        <v>24</v>
      </c>
      <c r="BR650" s="1882">
        <v>24</v>
      </c>
      <c r="BS650" s="1882">
        <v>24</v>
      </c>
      <c r="BT650" s="13"/>
      <c r="BU650" s="384">
        <f t="shared" si="1452"/>
        <v>1.3518518518518519</v>
      </c>
      <c r="BV650" s="385">
        <f t="shared" si="1453"/>
        <v>0.35185185185185186</v>
      </c>
      <c r="BW650" s="386">
        <f t="shared" si="1454"/>
        <v>4.5625</v>
      </c>
      <c r="BX650" s="3"/>
      <c r="BY650" s="387">
        <f t="shared" si="1445"/>
        <v>19</v>
      </c>
      <c r="BZ650" s="382">
        <f t="shared" si="1455"/>
        <v>19</v>
      </c>
      <c r="CA650" s="382">
        <f t="shared" si="1456"/>
        <v>219</v>
      </c>
      <c r="CB650" s="382">
        <f t="shared" si="1457"/>
        <v>107</v>
      </c>
      <c r="CC650" s="382">
        <f t="shared" si="1362"/>
        <v>291</v>
      </c>
      <c r="CD650" s="382">
        <f t="shared" si="1363"/>
        <v>275</v>
      </c>
      <c r="CE650" s="382">
        <f t="shared" si="1364"/>
        <v>231</v>
      </c>
      <c r="CF650" s="382">
        <f t="shared" si="1365"/>
        <v>154</v>
      </c>
      <c r="CG650" s="382">
        <f t="shared" si="1366"/>
        <v>130</v>
      </c>
      <c r="CH650" s="382">
        <f t="shared" si="1367"/>
        <v>106</v>
      </c>
      <c r="CI650" s="382">
        <f t="shared" si="1368"/>
        <v>82</v>
      </c>
      <c r="CJ650" s="382">
        <f t="shared" si="1369"/>
        <v>58</v>
      </c>
      <c r="CK650" s="388">
        <f t="shared" si="1370"/>
        <v>45</v>
      </c>
      <c r="CL650" s="3"/>
      <c r="CM650" s="384">
        <f t="shared" si="1446"/>
        <v>0</v>
      </c>
      <c r="CN650" s="385">
        <f t="shared" si="1458"/>
        <v>254</v>
      </c>
      <c r="CO650" s="385">
        <f t="shared" si="1412"/>
        <v>0</v>
      </c>
      <c r="CP650" s="385">
        <f t="shared" si="1433"/>
        <v>200</v>
      </c>
      <c r="CQ650" s="385">
        <f t="shared" si="1434"/>
        <v>0</v>
      </c>
      <c r="CR650" s="385">
        <f t="shared" si="1435"/>
        <v>0</v>
      </c>
      <c r="CS650" s="385">
        <f t="shared" si="1436"/>
        <v>0</v>
      </c>
      <c r="CT650" s="385">
        <f t="shared" si="1437"/>
        <v>0</v>
      </c>
      <c r="CU650" s="385">
        <f t="shared" si="1438"/>
        <v>0</v>
      </c>
      <c r="CV650" s="385">
        <f t="shared" si="1439"/>
        <v>0</v>
      </c>
      <c r="CW650" s="385">
        <f t="shared" si="1440"/>
        <v>0</v>
      </c>
      <c r="CX650" s="386">
        <f t="shared" si="1441"/>
        <v>11</v>
      </c>
      <c r="CY650" s="3"/>
      <c r="CZ650" s="586"/>
      <c r="DA650" s="582"/>
      <c r="DB650" s="391"/>
      <c r="DC650" s="576">
        <v>438</v>
      </c>
      <c r="DD650" s="389">
        <v>4</v>
      </c>
      <c r="DE650" s="390">
        <v>18</v>
      </c>
      <c r="DF650" s="390">
        <v>-2</v>
      </c>
      <c r="DG650" s="390">
        <v>26</v>
      </c>
      <c r="DH650" s="390">
        <f t="shared" si="1459"/>
        <v>12</v>
      </c>
      <c r="DI650" s="390"/>
      <c r="DJ650" s="390"/>
      <c r="DK650" s="390"/>
      <c r="DL650" s="390"/>
      <c r="DM650" s="390"/>
      <c r="DN650" s="390"/>
      <c r="DO650" s="390"/>
      <c r="DP650" s="391">
        <f t="shared" si="1460"/>
        <v>58</v>
      </c>
      <c r="DQ650" s="376"/>
      <c r="DR650" s="376"/>
      <c r="DS650" s="385">
        <v>4</v>
      </c>
      <c r="DT650" s="385">
        <v>3</v>
      </c>
      <c r="DU650" s="385">
        <v>1926</v>
      </c>
      <c r="DV650" s="385" t="s">
        <v>2620</v>
      </c>
      <c r="DW650" s="385">
        <v>73</v>
      </c>
      <c r="DX650" s="385" t="s">
        <v>2730</v>
      </c>
      <c r="DY650" s="385">
        <v>0</v>
      </c>
      <c r="DZ650" s="14">
        <v>160671</v>
      </c>
      <c r="EA650" s="426"/>
      <c r="EB650" s="398">
        <v>20</v>
      </c>
      <c r="EC650" s="398" t="s">
        <v>1369</v>
      </c>
      <c r="ED650" s="398" t="s">
        <v>1370</v>
      </c>
      <c r="EF650" s="601" t="str">
        <f t="shared" si="1461"/>
        <v>ok</v>
      </c>
      <c r="EG650" s="597">
        <f t="shared" ref="EG650:EG713" si="1462">BC650</f>
        <v>0</v>
      </c>
      <c r="EI650" s="605">
        <f t="shared" si="1447"/>
        <v>485</v>
      </c>
    </row>
    <row r="651" spans="1:139" s="372" customFormat="1" ht="16.149999999999999" hidden="1" customHeight="1">
      <c r="A651" s="573" t="s">
        <v>1449</v>
      </c>
      <c r="B651" s="407" t="s">
        <v>2212</v>
      </c>
      <c r="C651" s="530" t="s">
        <v>2117</v>
      </c>
      <c r="D651" s="393" t="s">
        <v>2211</v>
      </c>
      <c r="E651" s="393" t="s">
        <v>911</v>
      </c>
      <c r="F651" s="393"/>
      <c r="G651" s="393">
        <v>104</v>
      </c>
      <c r="H651" s="393" t="s">
        <v>55</v>
      </c>
      <c r="I651" s="393" t="s">
        <v>2039</v>
      </c>
      <c r="J651" s="393" t="s">
        <v>1109</v>
      </c>
      <c r="K651" s="393" t="s">
        <v>2146</v>
      </c>
      <c r="L651" s="393"/>
      <c r="M651" s="396">
        <v>45748</v>
      </c>
      <c r="N651" s="392" t="s">
        <v>2055</v>
      </c>
      <c r="O651" s="408">
        <v>3</v>
      </c>
      <c r="P651" s="14">
        <v>130289</v>
      </c>
      <c r="Q651" s="14">
        <v>130289</v>
      </c>
      <c r="R651" s="576">
        <v>200</v>
      </c>
      <c r="S651" s="391">
        <v>242</v>
      </c>
      <c r="T651" s="382">
        <v>34</v>
      </c>
      <c r="U651" s="382">
        <v>310</v>
      </c>
      <c r="V651" s="423">
        <v>0</v>
      </c>
      <c r="W651" s="1882">
        <v>80</v>
      </c>
      <c r="X651" s="382">
        <f t="shared" si="1310"/>
        <v>230</v>
      </c>
      <c r="Y651" s="423">
        <v>80</v>
      </c>
      <c r="Z651" s="1882">
        <v>80</v>
      </c>
      <c r="AA651" s="382">
        <f t="shared" si="1448"/>
        <v>230</v>
      </c>
      <c r="AB651" s="423">
        <v>0</v>
      </c>
      <c r="AC651" s="1882">
        <v>80</v>
      </c>
      <c r="AD651" s="569">
        <v>1.875</v>
      </c>
      <c r="AE651" s="569">
        <v>1.875</v>
      </c>
      <c r="AF651" s="382">
        <f t="shared" si="1415"/>
        <v>87</v>
      </c>
      <c r="AG651" s="382">
        <f t="shared" si="1416"/>
        <v>22</v>
      </c>
      <c r="AH651" s="382">
        <f t="shared" si="1417"/>
        <v>30</v>
      </c>
      <c r="AI651" s="382">
        <f t="shared" si="1418"/>
        <v>30</v>
      </c>
      <c r="AJ651" s="382">
        <f t="shared" si="1419"/>
        <v>30</v>
      </c>
      <c r="AK651" s="382">
        <f t="shared" si="1420"/>
        <v>30</v>
      </c>
      <c r="AL651" s="382">
        <f t="shared" si="1421"/>
        <v>30</v>
      </c>
      <c r="AM651" s="382">
        <f t="shared" si="1422"/>
        <v>30</v>
      </c>
      <c r="AN651" s="453">
        <f t="shared" si="1423"/>
        <v>30</v>
      </c>
      <c r="AO651" s="457">
        <f t="shared" si="1424"/>
        <v>0</v>
      </c>
      <c r="AP651" s="455">
        <f t="shared" si="1425"/>
        <v>0</v>
      </c>
      <c r="AQ651" s="383">
        <f t="shared" si="1426"/>
        <v>0</v>
      </c>
      <c r="AR651" s="383">
        <f t="shared" si="1427"/>
        <v>0</v>
      </c>
      <c r="AS651" s="383">
        <f t="shared" si="1428"/>
        <v>0</v>
      </c>
      <c r="AT651" s="383">
        <f t="shared" si="1429"/>
        <v>0</v>
      </c>
      <c r="AU651" s="383">
        <f t="shared" si="1430"/>
        <v>0</v>
      </c>
      <c r="AV651" s="383">
        <f t="shared" si="1431"/>
        <v>0</v>
      </c>
      <c r="AW651" s="383">
        <f t="shared" si="1432"/>
        <v>0</v>
      </c>
      <c r="AX651" s="383">
        <f t="shared" si="1449"/>
        <v>519</v>
      </c>
      <c r="AY651" s="383">
        <v>0</v>
      </c>
      <c r="AZ651" s="383">
        <f t="shared" si="1309"/>
        <v>0</v>
      </c>
      <c r="BA651" s="382">
        <f t="shared" si="1450"/>
        <v>150</v>
      </c>
      <c r="BB651" s="423">
        <v>129</v>
      </c>
      <c r="BC651" s="506">
        <f t="shared" si="1442"/>
        <v>80</v>
      </c>
      <c r="BD651" s="382">
        <f t="shared" si="1443"/>
        <v>80</v>
      </c>
      <c r="BE651" s="453">
        <f t="shared" si="1444"/>
        <v>80</v>
      </c>
      <c r="BF651" s="382">
        <f t="shared" si="1451"/>
        <v>-74</v>
      </c>
      <c r="BG651" s="1882">
        <v>32</v>
      </c>
      <c r="BH651" s="1882">
        <v>32</v>
      </c>
      <c r="BI651" s="1882">
        <v>80</v>
      </c>
      <c r="BJ651" s="1882">
        <v>8</v>
      </c>
      <c r="BK651" s="1882">
        <v>16</v>
      </c>
      <c r="BL651" s="1882">
        <v>16</v>
      </c>
      <c r="BM651" s="1882">
        <v>16</v>
      </c>
      <c r="BN651" s="1882">
        <v>16</v>
      </c>
      <c r="BO651" s="1882">
        <v>16</v>
      </c>
      <c r="BP651" s="1882">
        <v>16</v>
      </c>
      <c r="BQ651" s="1882">
        <v>16</v>
      </c>
      <c r="BR651" s="1882">
        <v>16</v>
      </c>
      <c r="BS651" s="1882">
        <v>16</v>
      </c>
      <c r="BT651" s="13"/>
      <c r="BU651" s="384">
        <f t="shared" si="1452"/>
        <v>3.875</v>
      </c>
      <c r="BV651" s="385">
        <f t="shared" si="1453"/>
        <v>3.59375</v>
      </c>
      <c r="BW651" s="386">
        <f t="shared" si="1454"/>
        <v>4.791666666666667</v>
      </c>
      <c r="BX651" s="3"/>
      <c r="BY651" s="387">
        <f t="shared" si="1445"/>
        <v>310</v>
      </c>
      <c r="BZ651" s="382">
        <f t="shared" si="1455"/>
        <v>230</v>
      </c>
      <c r="CA651" s="382">
        <f t="shared" si="1456"/>
        <v>230</v>
      </c>
      <c r="CB651" s="382">
        <f t="shared" si="1457"/>
        <v>150</v>
      </c>
      <c r="CC651" s="382">
        <f t="shared" si="1362"/>
        <v>247</v>
      </c>
      <c r="CD651" s="382">
        <f t="shared" si="1363"/>
        <v>215</v>
      </c>
      <c r="CE651" s="382">
        <f t="shared" si="1364"/>
        <v>135</v>
      </c>
      <c r="CF651" s="382">
        <f t="shared" si="1365"/>
        <v>127</v>
      </c>
      <c r="CG651" s="382">
        <f t="shared" si="1366"/>
        <v>111</v>
      </c>
      <c r="CH651" s="382">
        <f t="shared" si="1367"/>
        <v>95</v>
      </c>
      <c r="CI651" s="382">
        <f t="shared" si="1368"/>
        <v>79</v>
      </c>
      <c r="CJ651" s="382">
        <f t="shared" si="1369"/>
        <v>63</v>
      </c>
      <c r="CK651" s="388">
        <f t="shared" si="1370"/>
        <v>47</v>
      </c>
      <c r="CL651" s="3"/>
      <c r="CM651" s="384">
        <f t="shared" si="1446"/>
        <v>0</v>
      </c>
      <c r="CN651" s="385">
        <f t="shared" si="1458"/>
        <v>80</v>
      </c>
      <c r="CO651" s="385">
        <f t="shared" si="1412"/>
        <v>0</v>
      </c>
      <c r="CP651" s="385">
        <f t="shared" si="1433"/>
        <v>129</v>
      </c>
      <c r="CQ651" s="385">
        <f t="shared" si="1434"/>
        <v>0</v>
      </c>
      <c r="CR651" s="385">
        <f t="shared" si="1435"/>
        <v>0</v>
      </c>
      <c r="CS651" s="385">
        <f t="shared" si="1436"/>
        <v>0</v>
      </c>
      <c r="CT651" s="385">
        <f t="shared" si="1437"/>
        <v>0</v>
      </c>
      <c r="CU651" s="385">
        <f t="shared" si="1438"/>
        <v>0</v>
      </c>
      <c r="CV651" s="385">
        <f t="shared" si="1439"/>
        <v>0</v>
      </c>
      <c r="CW651" s="385">
        <f t="shared" si="1440"/>
        <v>0</v>
      </c>
      <c r="CX651" s="386">
        <f t="shared" si="1441"/>
        <v>0</v>
      </c>
      <c r="CY651" s="3"/>
      <c r="CZ651" s="586"/>
      <c r="DA651" s="582"/>
      <c r="DB651" s="391"/>
      <c r="DC651" s="576">
        <v>200</v>
      </c>
      <c r="DD651" s="389">
        <v>66</v>
      </c>
      <c r="DE651" s="390">
        <v>56</v>
      </c>
      <c r="DF651" s="390">
        <v>-12</v>
      </c>
      <c r="DG651" s="390">
        <v>98</v>
      </c>
      <c r="DH651" s="390">
        <f t="shared" si="1459"/>
        <v>34</v>
      </c>
      <c r="DI651" s="390"/>
      <c r="DJ651" s="390"/>
      <c r="DK651" s="390"/>
      <c r="DL651" s="390"/>
      <c r="DM651" s="390"/>
      <c r="DN651" s="390"/>
      <c r="DO651" s="390"/>
      <c r="DP651" s="391">
        <f t="shared" si="1460"/>
        <v>242</v>
      </c>
      <c r="DQ651" s="376"/>
      <c r="DR651" s="376"/>
      <c r="DS651" s="385">
        <v>4</v>
      </c>
      <c r="DT651" s="385">
        <v>3</v>
      </c>
      <c r="DU651" s="385">
        <v>1923</v>
      </c>
      <c r="DV651" s="385" t="s">
        <v>2620</v>
      </c>
      <c r="DW651" s="385">
        <v>73</v>
      </c>
      <c r="DX651" s="385" t="s">
        <v>2730</v>
      </c>
      <c r="DY651" s="385">
        <v>0</v>
      </c>
      <c r="DZ651" s="14">
        <v>130289</v>
      </c>
      <c r="EA651" s="426"/>
      <c r="EB651" s="398">
        <v>19</v>
      </c>
      <c r="EC651" s="398" t="s">
        <v>1369</v>
      </c>
      <c r="ED651" s="398" t="s">
        <v>1370</v>
      </c>
      <c r="EF651" s="601">
        <f t="shared" si="1461"/>
        <v>116.25</v>
      </c>
      <c r="EG651" s="597">
        <f t="shared" si="1462"/>
        <v>80</v>
      </c>
      <c r="EI651" s="605">
        <f t="shared" si="1447"/>
        <v>553</v>
      </c>
    </row>
    <row r="652" spans="1:139" s="372" customFormat="1" ht="16.149999999999999" hidden="1" customHeight="1">
      <c r="A652" s="573" t="s">
        <v>1382</v>
      </c>
      <c r="B652" s="530" t="s">
        <v>2118</v>
      </c>
      <c r="C652" s="530" t="s">
        <v>2118</v>
      </c>
      <c r="D652" s="393" t="s">
        <v>2010</v>
      </c>
      <c r="E652" s="393" t="s">
        <v>115</v>
      </c>
      <c r="F652" s="393"/>
      <c r="G652" s="393">
        <v>105</v>
      </c>
      <c r="H652" s="393" t="s">
        <v>2124</v>
      </c>
      <c r="I652" s="393" t="s">
        <v>2039</v>
      </c>
      <c r="J652" s="393" t="s">
        <v>1109</v>
      </c>
      <c r="K652" s="393" t="s">
        <v>2146</v>
      </c>
      <c r="L652" s="393" t="s">
        <v>2130</v>
      </c>
      <c r="M652" s="396">
        <v>45748</v>
      </c>
      <c r="N652" s="392" t="s">
        <v>2055</v>
      </c>
      <c r="O652" s="408">
        <v>3</v>
      </c>
      <c r="P652" s="14">
        <v>126833</v>
      </c>
      <c r="Q652" s="14">
        <v>126833</v>
      </c>
      <c r="R652" s="576">
        <v>547</v>
      </c>
      <c r="S652" s="391">
        <v>-4</v>
      </c>
      <c r="T652" s="382">
        <v>0</v>
      </c>
      <c r="U652" s="382">
        <v>4</v>
      </c>
      <c r="V652" s="423">
        <v>43</v>
      </c>
      <c r="W652" s="1882">
        <v>32</v>
      </c>
      <c r="X652" s="382">
        <f t="shared" si="1310"/>
        <v>15</v>
      </c>
      <c r="Y652" s="423">
        <v>491</v>
      </c>
      <c r="Z652" s="1882">
        <v>100</v>
      </c>
      <c r="AA652" s="382">
        <f t="shared" si="1448"/>
        <v>406</v>
      </c>
      <c r="AB652" s="423">
        <v>0</v>
      </c>
      <c r="AC652" s="1882">
        <v>80</v>
      </c>
      <c r="AD652" s="569">
        <v>1.875</v>
      </c>
      <c r="AE652" s="569">
        <v>1.875</v>
      </c>
      <c r="AF652" s="382">
        <f t="shared" si="1415"/>
        <v>156.125</v>
      </c>
      <c r="AG652" s="382">
        <f t="shared" si="1416"/>
        <v>97.5</v>
      </c>
      <c r="AH652" s="382">
        <f t="shared" si="1417"/>
        <v>22.5</v>
      </c>
      <c r="AI652" s="382">
        <f t="shared" si="1418"/>
        <v>22.5</v>
      </c>
      <c r="AJ652" s="382">
        <f t="shared" si="1419"/>
        <v>22.5</v>
      </c>
      <c r="AK652" s="382">
        <f t="shared" si="1420"/>
        <v>22.5</v>
      </c>
      <c r="AL652" s="382">
        <f t="shared" si="1421"/>
        <v>22.5</v>
      </c>
      <c r="AM652" s="382">
        <f t="shared" si="1422"/>
        <v>22.5</v>
      </c>
      <c r="AN652" s="453">
        <f t="shared" si="1423"/>
        <v>22.5</v>
      </c>
      <c r="AO652" s="457">
        <f t="shared" si="1424"/>
        <v>0</v>
      </c>
      <c r="AP652" s="455">
        <f t="shared" si="1425"/>
        <v>0</v>
      </c>
      <c r="AQ652" s="383">
        <f t="shared" si="1426"/>
        <v>0</v>
      </c>
      <c r="AR652" s="383">
        <f t="shared" si="1427"/>
        <v>0</v>
      </c>
      <c r="AS652" s="383">
        <f t="shared" si="1428"/>
        <v>0</v>
      </c>
      <c r="AT652" s="383">
        <f t="shared" si="1429"/>
        <v>0</v>
      </c>
      <c r="AU652" s="383">
        <f t="shared" si="1430"/>
        <v>0</v>
      </c>
      <c r="AV652" s="383">
        <f t="shared" si="1431"/>
        <v>0</v>
      </c>
      <c r="AW652" s="383">
        <f t="shared" si="1432"/>
        <v>0</v>
      </c>
      <c r="AX652" s="383">
        <f t="shared" si="1449"/>
        <v>538</v>
      </c>
      <c r="AY652" s="383">
        <v>0</v>
      </c>
      <c r="AZ652" s="383">
        <f t="shared" ref="AZ652:AZ715" si="1463">AO652-AY652</f>
        <v>0</v>
      </c>
      <c r="BA652" s="382">
        <f t="shared" si="1450"/>
        <v>326</v>
      </c>
      <c r="BB652" s="423">
        <v>0</v>
      </c>
      <c r="BC652" s="506">
        <f t="shared" si="1442"/>
        <v>32</v>
      </c>
      <c r="BD652" s="382">
        <f t="shared" si="1443"/>
        <v>100</v>
      </c>
      <c r="BE652" s="453">
        <f t="shared" si="1444"/>
        <v>80</v>
      </c>
      <c r="BF652" s="382">
        <f t="shared" si="1451"/>
        <v>-304</v>
      </c>
      <c r="BG652" s="1882">
        <v>8</v>
      </c>
      <c r="BH652" s="1882">
        <v>8</v>
      </c>
      <c r="BI652" s="1882">
        <v>80</v>
      </c>
      <c r="BJ652" s="1882">
        <v>87</v>
      </c>
      <c r="BK652" s="1882">
        <v>12</v>
      </c>
      <c r="BL652" s="1882">
        <v>12</v>
      </c>
      <c r="BM652" s="1882">
        <v>12</v>
      </c>
      <c r="BN652" s="1882">
        <v>12</v>
      </c>
      <c r="BO652" s="1882">
        <v>12</v>
      </c>
      <c r="BP652" s="1882">
        <v>12</v>
      </c>
      <c r="BQ652" s="1882">
        <v>12</v>
      </c>
      <c r="BR652" s="1882">
        <v>12</v>
      </c>
      <c r="BS652" s="1882">
        <v>12</v>
      </c>
      <c r="BT652" s="13"/>
      <c r="BU652" s="384">
        <f t="shared" si="1452"/>
        <v>0.125</v>
      </c>
      <c r="BV652" s="385">
        <f t="shared" si="1453"/>
        <v>0.15</v>
      </c>
      <c r="BW652" s="386">
        <f t="shared" si="1454"/>
        <v>12.6875</v>
      </c>
      <c r="BX652" s="3"/>
      <c r="BY652" s="387">
        <f t="shared" si="1445"/>
        <v>4</v>
      </c>
      <c r="BZ652" s="382">
        <f t="shared" si="1455"/>
        <v>15</v>
      </c>
      <c r="CA652" s="382">
        <f t="shared" si="1456"/>
        <v>406</v>
      </c>
      <c r="CB652" s="382">
        <f t="shared" si="1457"/>
        <v>326</v>
      </c>
      <c r="CC652" s="382">
        <f t="shared" si="1362"/>
        <v>318</v>
      </c>
      <c r="CD652" s="382">
        <f t="shared" si="1363"/>
        <v>310</v>
      </c>
      <c r="CE652" s="382">
        <f t="shared" si="1364"/>
        <v>230</v>
      </c>
      <c r="CF652" s="382">
        <f t="shared" si="1365"/>
        <v>143</v>
      </c>
      <c r="CG652" s="382">
        <f t="shared" si="1366"/>
        <v>131</v>
      </c>
      <c r="CH652" s="382">
        <f t="shared" si="1367"/>
        <v>119</v>
      </c>
      <c r="CI652" s="382">
        <f t="shared" si="1368"/>
        <v>107</v>
      </c>
      <c r="CJ652" s="382">
        <f t="shared" si="1369"/>
        <v>95</v>
      </c>
      <c r="CK652" s="388">
        <f t="shared" si="1370"/>
        <v>83</v>
      </c>
      <c r="CL652" s="3"/>
      <c r="CM652" s="384">
        <f t="shared" si="1446"/>
        <v>43</v>
      </c>
      <c r="CN652" s="385">
        <f t="shared" si="1458"/>
        <v>491</v>
      </c>
      <c r="CO652" s="385">
        <f t="shared" si="1412"/>
        <v>0</v>
      </c>
      <c r="CP652" s="385">
        <f t="shared" si="1433"/>
        <v>0</v>
      </c>
      <c r="CQ652" s="385">
        <f t="shared" si="1434"/>
        <v>0</v>
      </c>
      <c r="CR652" s="385">
        <f t="shared" si="1435"/>
        <v>0</v>
      </c>
      <c r="CS652" s="385">
        <f t="shared" si="1436"/>
        <v>0</v>
      </c>
      <c r="CT652" s="385">
        <f t="shared" si="1437"/>
        <v>0</v>
      </c>
      <c r="CU652" s="385">
        <f t="shared" si="1438"/>
        <v>0</v>
      </c>
      <c r="CV652" s="385">
        <f t="shared" si="1439"/>
        <v>0</v>
      </c>
      <c r="CW652" s="385">
        <f t="shared" si="1440"/>
        <v>0</v>
      </c>
      <c r="CX652" s="386">
        <f t="shared" si="1441"/>
        <v>0</v>
      </c>
      <c r="CY652" s="3"/>
      <c r="CZ652" s="586"/>
      <c r="DA652" s="582"/>
      <c r="DB652" s="391"/>
      <c r="DC652" s="576">
        <v>547</v>
      </c>
      <c r="DD652" s="389">
        <v>0</v>
      </c>
      <c r="DE652" s="390">
        <v>0</v>
      </c>
      <c r="DF652" s="390">
        <v>-4</v>
      </c>
      <c r="DG652" s="390">
        <v>0</v>
      </c>
      <c r="DH652" s="390">
        <f t="shared" si="1459"/>
        <v>0</v>
      </c>
      <c r="DI652" s="390"/>
      <c r="DJ652" s="390"/>
      <c r="DK652" s="390"/>
      <c r="DL652" s="390"/>
      <c r="DM652" s="390"/>
      <c r="DN652" s="390"/>
      <c r="DO652" s="390"/>
      <c r="DP652" s="391">
        <f t="shared" si="1460"/>
        <v>-4</v>
      </c>
      <c r="DQ652" s="376"/>
      <c r="DR652" s="376"/>
      <c r="DS652" s="385">
        <v>4</v>
      </c>
      <c r="DT652" s="385">
        <v>3</v>
      </c>
      <c r="DU652" s="385">
        <v>1924</v>
      </c>
      <c r="DV652" s="385" t="s">
        <v>2620</v>
      </c>
      <c r="DW652" s="385">
        <v>73</v>
      </c>
      <c r="DX652" s="385" t="s">
        <v>2730</v>
      </c>
      <c r="DY652" s="385">
        <v>0</v>
      </c>
      <c r="DZ652" s="14">
        <v>126833</v>
      </c>
      <c r="EA652" s="426"/>
      <c r="EB652" s="398">
        <v>20</v>
      </c>
      <c r="EC652" s="398" t="s">
        <v>1369</v>
      </c>
      <c r="ED652" s="398" t="s">
        <v>1370</v>
      </c>
      <c r="EF652" s="601">
        <f t="shared" si="1461"/>
        <v>3.75</v>
      </c>
      <c r="EG652" s="597">
        <f t="shared" si="1462"/>
        <v>32</v>
      </c>
      <c r="EI652" s="605">
        <f t="shared" si="1447"/>
        <v>538</v>
      </c>
    </row>
    <row r="653" spans="1:139" s="372" customFormat="1" ht="16.149999999999999" hidden="1" customHeight="1">
      <c r="A653" s="573" t="s">
        <v>1382</v>
      </c>
      <c r="B653" s="530" t="s">
        <v>2243</v>
      </c>
      <c r="C653" s="530" t="s">
        <v>2119</v>
      </c>
      <c r="D653" s="393" t="s">
        <v>2010</v>
      </c>
      <c r="E653" s="393" t="s">
        <v>1819</v>
      </c>
      <c r="F653" s="393"/>
      <c r="G653" s="393">
        <v>101</v>
      </c>
      <c r="H653" s="393" t="s">
        <v>47</v>
      </c>
      <c r="I653" s="393" t="s">
        <v>2039</v>
      </c>
      <c r="J653" s="393" t="s">
        <v>1109</v>
      </c>
      <c r="K653" s="393" t="s">
        <v>2146</v>
      </c>
      <c r="L653" s="393" t="s">
        <v>2130</v>
      </c>
      <c r="M653" s="396">
        <v>45901</v>
      </c>
      <c r="N653" s="392">
        <v>45824</v>
      </c>
      <c r="O653" s="408">
        <v>3</v>
      </c>
      <c r="P653" s="14">
        <v>198339</v>
      </c>
      <c r="Q653" s="14">
        <v>198339</v>
      </c>
      <c r="R653" s="576">
        <v>0</v>
      </c>
      <c r="S653" s="391">
        <v>0</v>
      </c>
      <c r="T653" s="382">
        <v>0</v>
      </c>
      <c r="U653" s="382">
        <v>0</v>
      </c>
      <c r="V653" s="423">
        <v>0</v>
      </c>
      <c r="W653" s="1882">
        <v>0</v>
      </c>
      <c r="X653" s="382">
        <f t="shared" ref="X653:X716" si="1464">U653+V653-W653</f>
        <v>0</v>
      </c>
      <c r="Y653" s="423">
        <v>86</v>
      </c>
      <c r="Z653" s="1882">
        <v>12</v>
      </c>
      <c r="AA653" s="382">
        <f t="shared" si="1448"/>
        <v>74</v>
      </c>
      <c r="AB653" s="423">
        <v>0</v>
      </c>
      <c r="AC653" s="1882">
        <v>18</v>
      </c>
      <c r="AD653" s="569">
        <v>1.875</v>
      </c>
      <c r="AE653" s="569">
        <v>1.875</v>
      </c>
      <c r="AF653" s="382">
        <f t="shared" si="1415"/>
        <v>20</v>
      </c>
      <c r="AG653" s="382">
        <f t="shared" si="1416"/>
        <v>3.5</v>
      </c>
      <c r="AH653" s="382">
        <f t="shared" si="1417"/>
        <v>7.5</v>
      </c>
      <c r="AI653" s="382">
        <f t="shared" si="1418"/>
        <v>7.5</v>
      </c>
      <c r="AJ653" s="382">
        <f t="shared" si="1419"/>
        <v>7.5</v>
      </c>
      <c r="AK653" s="382">
        <f t="shared" si="1420"/>
        <v>7.5</v>
      </c>
      <c r="AL653" s="382">
        <f t="shared" si="1421"/>
        <v>7.5</v>
      </c>
      <c r="AM653" s="382">
        <f t="shared" si="1422"/>
        <v>7.5</v>
      </c>
      <c r="AN653" s="453">
        <f t="shared" si="1423"/>
        <v>7.5</v>
      </c>
      <c r="AO653" s="457">
        <f t="shared" si="1424"/>
        <v>0</v>
      </c>
      <c r="AP653" s="455">
        <f t="shared" si="1425"/>
        <v>0</v>
      </c>
      <c r="AQ653" s="383">
        <f t="shared" si="1426"/>
        <v>0</v>
      </c>
      <c r="AR653" s="383">
        <f t="shared" si="1427"/>
        <v>0</v>
      </c>
      <c r="AS653" s="383">
        <f t="shared" si="1428"/>
        <v>0</v>
      </c>
      <c r="AT653" s="383">
        <f t="shared" si="1429"/>
        <v>0</v>
      </c>
      <c r="AU653" s="383">
        <f t="shared" si="1430"/>
        <v>0</v>
      </c>
      <c r="AV653" s="383">
        <f t="shared" si="1431"/>
        <v>0</v>
      </c>
      <c r="AW653" s="383">
        <f t="shared" si="1432"/>
        <v>4</v>
      </c>
      <c r="AX653" s="383">
        <f t="shared" si="1449"/>
        <v>86</v>
      </c>
      <c r="AY653" s="383">
        <v>0</v>
      </c>
      <c r="AZ653" s="383">
        <f t="shared" si="1463"/>
        <v>0</v>
      </c>
      <c r="BA653" s="382">
        <f t="shared" si="1450"/>
        <v>56</v>
      </c>
      <c r="BB653" s="423">
        <v>0</v>
      </c>
      <c r="BC653" s="506">
        <f t="shared" si="1442"/>
        <v>0</v>
      </c>
      <c r="BD653" s="382">
        <f t="shared" si="1443"/>
        <v>12</v>
      </c>
      <c r="BE653" s="453">
        <f t="shared" si="1444"/>
        <v>18</v>
      </c>
      <c r="BF653" s="382">
        <f t="shared" si="1451"/>
        <v>-58</v>
      </c>
      <c r="BG653" s="1882">
        <v>4</v>
      </c>
      <c r="BH653" s="1882">
        <v>4</v>
      </c>
      <c r="BI653" s="1882">
        <v>20</v>
      </c>
      <c r="BJ653" s="1882">
        <v>0</v>
      </c>
      <c r="BK653" s="1882">
        <v>4</v>
      </c>
      <c r="BL653" s="1882">
        <v>4</v>
      </c>
      <c r="BM653" s="1882">
        <v>4</v>
      </c>
      <c r="BN653" s="1882">
        <v>4</v>
      </c>
      <c r="BO653" s="1882">
        <v>4</v>
      </c>
      <c r="BP653" s="1882">
        <v>4</v>
      </c>
      <c r="BQ653" s="1882">
        <v>4</v>
      </c>
      <c r="BR653" s="1882">
        <v>4</v>
      </c>
      <c r="BS653" s="1882">
        <v>4</v>
      </c>
      <c r="BT653" s="13"/>
      <c r="BU653" s="384">
        <f t="shared" si="1452"/>
        <v>0</v>
      </c>
      <c r="BV653" s="385">
        <f t="shared" si="1453"/>
        <v>0</v>
      </c>
      <c r="BW653" s="386">
        <f t="shared" si="1454"/>
        <v>8.5384615384615383</v>
      </c>
      <c r="BX653" s="3"/>
      <c r="BY653" s="387">
        <f t="shared" si="1445"/>
        <v>0</v>
      </c>
      <c r="BZ653" s="382">
        <f t="shared" si="1455"/>
        <v>0</v>
      </c>
      <c r="CA653" s="382">
        <f t="shared" si="1456"/>
        <v>74</v>
      </c>
      <c r="CB653" s="382">
        <f t="shared" si="1457"/>
        <v>56</v>
      </c>
      <c r="CC653" s="382">
        <f t="shared" si="1362"/>
        <v>52</v>
      </c>
      <c r="CD653" s="382">
        <f t="shared" si="1363"/>
        <v>48</v>
      </c>
      <c r="CE653" s="382">
        <f t="shared" si="1364"/>
        <v>28</v>
      </c>
      <c r="CF653" s="382">
        <f t="shared" si="1365"/>
        <v>28</v>
      </c>
      <c r="CG653" s="382">
        <f t="shared" si="1366"/>
        <v>24</v>
      </c>
      <c r="CH653" s="382">
        <f t="shared" si="1367"/>
        <v>20</v>
      </c>
      <c r="CI653" s="382">
        <f t="shared" si="1368"/>
        <v>16</v>
      </c>
      <c r="CJ653" s="382">
        <f t="shared" si="1369"/>
        <v>12</v>
      </c>
      <c r="CK653" s="388">
        <f t="shared" si="1370"/>
        <v>8</v>
      </c>
      <c r="CL653" s="3"/>
      <c r="CM653" s="384">
        <f t="shared" si="1446"/>
        <v>0</v>
      </c>
      <c r="CN653" s="385">
        <f t="shared" si="1458"/>
        <v>86</v>
      </c>
      <c r="CO653" s="385">
        <f t="shared" si="1412"/>
        <v>0</v>
      </c>
      <c r="CP653" s="385">
        <f t="shared" si="1433"/>
        <v>0</v>
      </c>
      <c r="CQ653" s="385">
        <f t="shared" si="1434"/>
        <v>0</v>
      </c>
      <c r="CR653" s="385">
        <f t="shared" si="1435"/>
        <v>0</v>
      </c>
      <c r="CS653" s="385">
        <f t="shared" si="1436"/>
        <v>0</v>
      </c>
      <c r="CT653" s="385">
        <f t="shared" si="1437"/>
        <v>0</v>
      </c>
      <c r="CU653" s="385">
        <f t="shared" si="1438"/>
        <v>0</v>
      </c>
      <c r="CV653" s="385">
        <f t="shared" si="1439"/>
        <v>0</v>
      </c>
      <c r="CW653" s="385">
        <f t="shared" si="1440"/>
        <v>0</v>
      </c>
      <c r="CX653" s="386">
        <f t="shared" si="1441"/>
        <v>0</v>
      </c>
      <c r="CY653" s="3"/>
      <c r="CZ653" s="586"/>
      <c r="DA653" s="582"/>
      <c r="DB653" s="391"/>
      <c r="DC653" s="576">
        <v>0</v>
      </c>
      <c r="DD653" s="389">
        <v>0</v>
      </c>
      <c r="DE653" s="390">
        <v>0</v>
      </c>
      <c r="DF653" s="390">
        <v>0</v>
      </c>
      <c r="DG653" s="390">
        <v>0</v>
      </c>
      <c r="DH653" s="390">
        <f t="shared" si="1459"/>
        <v>0</v>
      </c>
      <c r="DI653" s="390"/>
      <c r="DJ653" s="390"/>
      <c r="DK653" s="390"/>
      <c r="DL653" s="390"/>
      <c r="DM653" s="390"/>
      <c r="DN653" s="390"/>
      <c r="DO653" s="390"/>
      <c r="DP653" s="391">
        <f t="shared" si="1460"/>
        <v>0</v>
      </c>
      <c r="DQ653" s="376"/>
      <c r="DR653" s="376"/>
      <c r="DS653" s="385">
        <v>4</v>
      </c>
      <c r="DT653" s="385">
        <v>3</v>
      </c>
      <c r="DU653" s="385">
        <v>1928</v>
      </c>
      <c r="DV653" s="385" t="s">
        <v>2620</v>
      </c>
      <c r="DW653" s="385">
        <v>73</v>
      </c>
      <c r="DX653" s="385" t="s">
        <v>2730</v>
      </c>
      <c r="DY653" s="385">
        <v>0</v>
      </c>
      <c r="DZ653" s="14">
        <v>198339</v>
      </c>
      <c r="EA653" s="426"/>
      <c r="EB653" s="398">
        <v>21</v>
      </c>
      <c r="EC653" s="398" t="s">
        <v>1369</v>
      </c>
      <c r="ED653" s="398" t="s">
        <v>1370</v>
      </c>
      <c r="EF653" s="601" t="str">
        <f t="shared" si="1461"/>
        <v>ok</v>
      </c>
      <c r="EG653" s="597">
        <f t="shared" si="1462"/>
        <v>0</v>
      </c>
      <c r="EI653" s="605">
        <f t="shared" si="1447"/>
        <v>86</v>
      </c>
    </row>
    <row r="654" spans="1:139" s="372" customFormat="1" ht="16.149999999999999" hidden="1" customHeight="1">
      <c r="A654" s="573" t="s">
        <v>1382</v>
      </c>
      <c r="B654" s="530" t="s">
        <v>2215</v>
      </c>
      <c r="C654" s="530" t="s">
        <v>2120</v>
      </c>
      <c r="D654" s="393" t="s">
        <v>2010</v>
      </c>
      <c r="E654" s="393" t="s">
        <v>2048</v>
      </c>
      <c r="F654" s="393"/>
      <c r="G654" s="393">
        <v>102</v>
      </c>
      <c r="H654" s="393" t="s">
        <v>2125</v>
      </c>
      <c r="I654" s="393" t="s">
        <v>2039</v>
      </c>
      <c r="J654" s="393" t="s">
        <v>1109</v>
      </c>
      <c r="K654" s="393" t="s">
        <v>2146</v>
      </c>
      <c r="L654" s="393" t="s">
        <v>2130</v>
      </c>
      <c r="M654" s="396">
        <v>45748</v>
      </c>
      <c r="N654" s="392" t="s">
        <v>2055</v>
      </c>
      <c r="O654" s="408">
        <v>3</v>
      </c>
      <c r="P654" s="14">
        <v>200809</v>
      </c>
      <c r="Q654" s="14">
        <v>200809</v>
      </c>
      <c r="R654" s="576">
        <v>6</v>
      </c>
      <c r="S654" s="391">
        <v>2</v>
      </c>
      <c r="T654" s="382">
        <v>2</v>
      </c>
      <c r="U654" s="382">
        <v>32</v>
      </c>
      <c r="V654" s="423">
        <v>0</v>
      </c>
      <c r="W654" s="1882">
        <v>20</v>
      </c>
      <c r="X654" s="382">
        <f t="shared" si="1464"/>
        <v>12</v>
      </c>
      <c r="Y654" s="423">
        <v>112</v>
      </c>
      <c r="Z654" s="1882">
        <v>19</v>
      </c>
      <c r="AA654" s="382">
        <f t="shared" si="1448"/>
        <v>105</v>
      </c>
      <c r="AB654" s="423">
        <v>0</v>
      </c>
      <c r="AC654" s="1882">
        <v>24</v>
      </c>
      <c r="AD654" s="569">
        <v>1.875</v>
      </c>
      <c r="AE654" s="569">
        <v>1.875</v>
      </c>
      <c r="AF654" s="382">
        <f t="shared" si="1415"/>
        <v>35.125</v>
      </c>
      <c r="AG654" s="382">
        <f t="shared" si="1416"/>
        <v>18.5</v>
      </c>
      <c r="AH654" s="382">
        <f t="shared" si="1417"/>
        <v>7.5</v>
      </c>
      <c r="AI654" s="382">
        <f t="shared" si="1418"/>
        <v>7.5</v>
      </c>
      <c r="AJ654" s="382">
        <f t="shared" si="1419"/>
        <v>7.5</v>
      </c>
      <c r="AK654" s="382">
        <f t="shared" si="1420"/>
        <v>7.5</v>
      </c>
      <c r="AL654" s="382">
        <f t="shared" si="1421"/>
        <v>7.5</v>
      </c>
      <c r="AM654" s="382">
        <f t="shared" si="1422"/>
        <v>7.5</v>
      </c>
      <c r="AN654" s="453">
        <f t="shared" si="1423"/>
        <v>7.5</v>
      </c>
      <c r="AO654" s="457">
        <f t="shared" si="1424"/>
        <v>0</v>
      </c>
      <c r="AP654" s="455">
        <f t="shared" si="1425"/>
        <v>0</v>
      </c>
      <c r="AQ654" s="383">
        <f t="shared" si="1426"/>
        <v>0</v>
      </c>
      <c r="AR654" s="383">
        <f t="shared" si="1427"/>
        <v>0</v>
      </c>
      <c r="AS654" s="383">
        <f t="shared" si="1428"/>
        <v>0</v>
      </c>
      <c r="AT654" s="383">
        <f t="shared" si="1429"/>
        <v>0</v>
      </c>
      <c r="AU654" s="383">
        <f t="shared" si="1430"/>
        <v>0</v>
      </c>
      <c r="AV654" s="383">
        <f t="shared" si="1431"/>
        <v>0</v>
      </c>
      <c r="AW654" s="383">
        <f t="shared" si="1432"/>
        <v>0</v>
      </c>
      <c r="AX654" s="383">
        <f t="shared" si="1449"/>
        <v>144</v>
      </c>
      <c r="AY654" s="383">
        <v>0</v>
      </c>
      <c r="AZ654" s="383">
        <f t="shared" si="1463"/>
        <v>0</v>
      </c>
      <c r="BA654" s="382">
        <f t="shared" si="1450"/>
        <v>81</v>
      </c>
      <c r="BB654" s="423">
        <v>0</v>
      </c>
      <c r="BC654" s="506">
        <f t="shared" si="1442"/>
        <v>20</v>
      </c>
      <c r="BD654" s="382">
        <f t="shared" si="1443"/>
        <v>19</v>
      </c>
      <c r="BE654" s="453">
        <f t="shared" si="1444"/>
        <v>24</v>
      </c>
      <c r="BF654" s="382">
        <f t="shared" si="1451"/>
        <v>-61</v>
      </c>
      <c r="BG654" s="1882">
        <v>4</v>
      </c>
      <c r="BH654" s="1882">
        <v>4</v>
      </c>
      <c r="BI654" s="1882">
        <v>22</v>
      </c>
      <c r="BJ654" s="1882">
        <v>15</v>
      </c>
      <c r="BK654" s="1882">
        <v>4</v>
      </c>
      <c r="BL654" s="1882">
        <v>4</v>
      </c>
      <c r="BM654" s="1882">
        <v>4</v>
      </c>
      <c r="BN654" s="1882">
        <v>4</v>
      </c>
      <c r="BO654" s="1882">
        <v>4</v>
      </c>
      <c r="BP654" s="1882">
        <v>4</v>
      </c>
      <c r="BQ654" s="1882">
        <v>4</v>
      </c>
      <c r="BR654" s="1882">
        <v>4</v>
      </c>
      <c r="BS654" s="1882">
        <v>4</v>
      </c>
      <c r="BT654" s="13"/>
      <c r="BU654" s="384">
        <f t="shared" si="1452"/>
        <v>1.631578947368421</v>
      </c>
      <c r="BV654" s="385">
        <f t="shared" si="1453"/>
        <v>0.63157894736842102</v>
      </c>
      <c r="BW654" s="386">
        <f t="shared" si="1454"/>
        <v>9.84375</v>
      </c>
      <c r="BX654" s="3"/>
      <c r="BY654" s="387">
        <f t="shared" si="1445"/>
        <v>32</v>
      </c>
      <c r="BZ654" s="382">
        <f t="shared" si="1455"/>
        <v>12</v>
      </c>
      <c r="CA654" s="382">
        <f t="shared" si="1456"/>
        <v>105</v>
      </c>
      <c r="CB654" s="382">
        <f t="shared" si="1457"/>
        <v>81</v>
      </c>
      <c r="CC654" s="382">
        <f t="shared" si="1362"/>
        <v>77</v>
      </c>
      <c r="CD654" s="382">
        <f t="shared" si="1363"/>
        <v>73</v>
      </c>
      <c r="CE654" s="382">
        <f t="shared" si="1364"/>
        <v>51</v>
      </c>
      <c r="CF654" s="382">
        <f t="shared" si="1365"/>
        <v>36</v>
      </c>
      <c r="CG654" s="382">
        <f t="shared" si="1366"/>
        <v>32</v>
      </c>
      <c r="CH654" s="382">
        <f t="shared" si="1367"/>
        <v>28</v>
      </c>
      <c r="CI654" s="382">
        <f t="shared" si="1368"/>
        <v>24</v>
      </c>
      <c r="CJ654" s="382">
        <f t="shared" si="1369"/>
        <v>20</v>
      </c>
      <c r="CK654" s="388">
        <f t="shared" si="1370"/>
        <v>16</v>
      </c>
      <c r="CL654" s="3"/>
      <c r="CM654" s="384">
        <f t="shared" si="1446"/>
        <v>0</v>
      </c>
      <c r="CN654" s="385">
        <f t="shared" si="1458"/>
        <v>112</v>
      </c>
      <c r="CO654" s="385">
        <f t="shared" si="1412"/>
        <v>0</v>
      </c>
      <c r="CP654" s="385">
        <f t="shared" si="1433"/>
        <v>0</v>
      </c>
      <c r="CQ654" s="385">
        <f t="shared" si="1434"/>
        <v>0</v>
      </c>
      <c r="CR654" s="385">
        <f t="shared" si="1435"/>
        <v>0</v>
      </c>
      <c r="CS654" s="385">
        <f t="shared" si="1436"/>
        <v>0</v>
      </c>
      <c r="CT654" s="385">
        <f t="shared" si="1437"/>
        <v>0</v>
      </c>
      <c r="CU654" s="385">
        <f t="shared" si="1438"/>
        <v>0</v>
      </c>
      <c r="CV654" s="385">
        <f t="shared" si="1439"/>
        <v>0</v>
      </c>
      <c r="CW654" s="385">
        <f t="shared" si="1440"/>
        <v>0</v>
      </c>
      <c r="CX654" s="386">
        <f t="shared" si="1441"/>
        <v>0</v>
      </c>
      <c r="CY654" s="3"/>
      <c r="CZ654" s="586"/>
      <c r="DA654" s="582"/>
      <c r="DB654" s="391"/>
      <c r="DC654" s="576">
        <v>6</v>
      </c>
      <c r="DD654" s="389">
        <v>0</v>
      </c>
      <c r="DE654" s="390">
        <v>0</v>
      </c>
      <c r="DF654" s="390">
        <v>0</v>
      </c>
      <c r="DG654" s="390">
        <v>0</v>
      </c>
      <c r="DH654" s="390">
        <f t="shared" si="1459"/>
        <v>2</v>
      </c>
      <c r="DI654" s="390"/>
      <c r="DJ654" s="390"/>
      <c r="DK654" s="390"/>
      <c r="DL654" s="390"/>
      <c r="DM654" s="390"/>
      <c r="DN654" s="390"/>
      <c r="DO654" s="390"/>
      <c r="DP654" s="391">
        <f t="shared" si="1460"/>
        <v>2</v>
      </c>
      <c r="DQ654" s="376"/>
      <c r="DR654" s="376"/>
      <c r="DS654" s="385">
        <v>4</v>
      </c>
      <c r="DT654" s="385">
        <v>3</v>
      </c>
      <c r="DU654" s="385">
        <v>1929</v>
      </c>
      <c r="DV654" s="385" t="s">
        <v>2620</v>
      </c>
      <c r="DW654" s="385">
        <v>73</v>
      </c>
      <c r="DX654" s="385" t="s">
        <v>2730</v>
      </c>
      <c r="DY654" s="385">
        <v>0</v>
      </c>
      <c r="DZ654" s="14">
        <v>200809</v>
      </c>
      <c r="EA654" s="426"/>
      <c r="EB654" s="398">
        <v>22</v>
      </c>
      <c r="EC654" s="398" t="s">
        <v>1369</v>
      </c>
      <c r="ED654" s="398" t="s">
        <v>1370</v>
      </c>
      <c r="EF654" s="601">
        <f t="shared" si="1461"/>
        <v>48</v>
      </c>
      <c r="EG654" s="597">
        <f t="shared" si="1462"/>
        <v>20</v>
      </c>
      <c r="EI654" s="605">
        <f t="shared" si="1447"/>
        <v>146</v>
      </c>
    </row>
    <row r="655" spans="1:139" s="372" customFormat="1" ht="16.149999999999999" hidden="1" customHeight="1">
      <c r="A655" s="573" t="s">
        <v>1382</v>
      </c>
      <c r="B655" s="530" t="s">
        <v>2121</v>
      </c>
      <c r="C655" s="530" t="s">
        <v>2121</v>
      </c>
      <c r="D655" s="393" t="s">
        <v>2010</v>
      </c>
      <c r="E655" s="393" t="s">
        <v>438</v>
      </c>
      <c r="F655" s="393"/>
      <c r="G655" s="393">
        <v>108</v>
      </c>
      <c r="H655" s="393" t="s">
        <v>2124</v>
      </c>
      <c r="I655" s="393" t="s">
        <v>2039</v>
      </c>
      <c r="J655" s="393" t="s">
        <v>1109</v>
      </c>
      <c r="K655" s="393" t="s">
        <v>2146</v>
      </c>
      <c r="L655" s="393" t="s">
        <v>2130</v>
      </c>
      <c r="M655" s="396">
        <v>45748</v>
      </c>
      <c r="N655" s="392" t="s">
        <v>2055</v>
      </c>
      <c r="O655" s="408">
        <v>3</v>
      </c>
      <c r="P655" s="14">
        <v>131942</v>
      </c>
      <c r="Q655" s="14">
        <v>131942</v>
      </c>
      <c r="R655" s="576">
        <v>18</v>
      </c>
      <c r="S655" s="391">
        <v>4</v>
      </c>
      <c r="T655" s="382">
        <v>0</v>
      </c>
      <c r="U655" s="382">
        <v>342</v>
      </c>
      <c r="V655" s="423">
        <v>0</v>
      </c>
      <c r="W655" s="1882">
        <v>89</v>
      </c>
      <c r="X655" s="382">
        <f t="shared" si="1464"/>
        <v>253</v>
      </c>
      <c r="Y655" s="423">
        <v>0</v>
      </c>
      <c r="Z655" s="1882">
        <v>56</v>
      </c>
      <c r="AA655" s="382">
        <f t="shared" si="1448"/>
        <v>197</v>
      </c>
      <c r="AB655" s="423">
        <v>0</v>
      </c>
      <c r="AC655" s="1882">
        <v>47</v>
      </c>
      <c r="AD655" s="569">
        <v>1.875</v>
      </c>
      <c r="AE655" s="569">
        <v>1.875</v>
      </c>
      <c r="AF655" s="382">
        <f t="shared" si="1415"/>
        <v>80</v>
      </c>
      <c r="AG655" s="382">
        <f t="shared" si="1416"/>
        <v>3.5</v>
      </c>
      <c r="AH655" s="382">
        <f t="shared" si="1417"/>
        <v>7.5</v>
      </c>
      <c r="AI655" s="382">
        <f t="shared" si="1418"/>
        <v>7.5</v>
      </c>
      <c r="AJ655" s="382">
        <f t="shared" si="1419"/>
        <v>7.5</v>
      </c>
      <c r="AK655" s="382">
        <f t="shared" si="1420"/>
        <v>7.5</v>
      </c>
      <c r="AL655" s="382">
        <f t="shared" si="1421"/>
        <v>7.5</v>
      </c>
      <c r="AM655" s="382">
        <f t="shared" si="1422"/>
        <v>7.5</v>
      </c>
      <c r="AN655" s="453">
        <f t="shared" si="1423"/>
        <v>7.5</v>
      </c>
      <c r="AO655" s="457">
        <f t="shared" si="1424"/>
        <v>0</v>
      </c>
      <c r="AP655" s="455">
        <f t="shared" si="1425"/>
        <v>0</v>
      </c>
      <c r="AQ655" s="383">
        <f t="shared" si="1426"/>
        <v>0</v>
      </c>
      <c r="AR655" s="383">
        <f t="shared" si="1427"/>
        <v>0</v>
      </c>
      <c r="AS655" s="383">
        <f t="shared" si="1428"/>
        <v>0</v>
      </c>
      <c r="AT655" s="383">
        <f t="shared" si="1429"/>
        <v>0</v>
      </c>
      <c r="AU655" s="383">
        <f t="shared" si="1430"/>
        <v>0</v>
      </c>
      <c r="AV655" s="383">
        <f t="shared" si="1431"/>
        <v>0</v>
      </c>
      <c r="AW655" s="383">
        <f t="shared" si="1432"/>
        <v>0</v>
      </c>
      <c r="AX655" s="383">
        <f t="shared" si="1449"/>
        <v>342</v>
      </c>
      <c r="AY655" s="383">
        <v>0</v>
      </c>
      <c r="AZ655" s="383">
        <f t="shared" si="1463"/>
        <v>0</v>
      </c>
      <c r="BA655" s="382">
        <f t="shared" si="1450"/>
        <v>150</v>
      </c>
      <c r="BB655" s="423">
        <v>0</v>
      </c>
      <c r="BC655" s="506">
        <f t="shared" si="1442"/>
        <v>89</v>
      </c>
      <c r="BD655" s="382">
        <f t="shared" si="1443"/>
        <v>56</v>
      </c>
      <c r="BE655" s="453">
        <f t="shared" si="1444"/>
        <v>47</v>
      </c>
      <c r="BF655" s="382">
        <f t="shared" si="1451"/>
        <v>62</v>
      </c>
      <c r="BG655" s="1882">
        <v>4</v>
      </c>
      <c r="BH655" s="1882">
        <v>4</v>
      </c>
      <c r="BI655" s="1882">
        <v>80</v>
      </c>
      <c r="BJ655" s="1882">
        <v>0</v>
      </c>
      <c r="BK655" s="1882">
        <v>4</v>
      </c>
      <c r="BL655" s="1882">
        <v>4</v>
      </c>
      <c r="BM655" s="1882">
        <v>4</v>
      </c>
      <c r="BN655" s="1882">
        <v>4</v>
      </c>
      <c r="BO655" s="1882">
        <v>4</v>
      </c>
      <c r="BP655" s="1882">
        <v>4</v>
      </c>
      <c r="BQ655" s="1882">
        <v>4</v>
      </c>
      <c r="BR655" s="1882">
        <v>4</v>
      </c>
      <c r="BS655" s="1882">
        <v>4</v>
      </c>
      <c r="BT655" s="13"/>
      <c r="BU655" s="384">
        <f t="shared" si="1452"/>
        <v>5.34375</v>
      </c>
      <c r="BV655" s="385">
        <f t="shared" si="1453"/>
        <v>7.0934579439252339</v>
      </c>
      <c r="BW655" s="386">
        <f t="shared" si="1454"/>
        <v>10.745454545454546</v>
      </c>
      <c r="BX655" s="3"/>
      <c r="BY655" s="387">
        <f t="shared" si="1445"/>
        <v>342</v>
      </c>
      <c r="BZ655" s="382">
        <f t="shared" si="1455"/>
        <v>253</v>
      </c>
      <c r="CA655" s="382">
        <f t="shared" si="1456"/>
        <v>197</v>
      </c>
      <c r="CB655" s="382">
        <f t="shared" si="1457"/>
        <v>150</v>
      </c>
      <c r="CC655" s="382">
        <f t="shared" si="1362"/>
        <v>146</v>
      </c>
      <c r="CD655" s="382">
        <f t="shared" si="1363"/>
        <v>142</v>
      </c>
      <c r="CE655" s="382">
        <f t="shared" si="1364"/>
        <v>62</v>
      </c>
      <c r="CF655" s="382">
        <f t="shared" si="1365"/>
        <v>62</v>
      </c>
      <c r="CG655" s="382">
        <f t="shared" si="1366"/>
        <v>58</v>
      </c>
      <c r="CH655" s="382">
        <f t="shared" si="1367"/>
        <v>54</v>
      </c>
      <c r="CI655" s="382">
        <f t="shared" si="1368"/>
        <v>50</v>
      </c>
      <c r="CJ655" s="382">
        <f t="shared" si="1369"/>
        <v>46</v>
      </c>
      <c r="CK655" s="388">
        <f t="shared" si="1370"/>
        <v>42</v>
      </c>
      <c r="CL655" s="3"/>
      <c r="CM655" s="384">
        <f t="shared" si="1446"/>
        <v>0</v>
      </c>
      <c r="CN655" s="385">
        <f t="shared" si="1458"/>
        <v>0</v>
      </c>
      <c r="CO655" s="385">
        <f t="shared" si="1412"/>
        <v>0</v>
      </c>
      <c r="CP655" s="385">
        <f t="shared" si="1433"/>
        <v>0</v>
      </c>
      <c r="CQ655" s="385">
        <f t="shared" si="1434"/>
        <v>0</v>
      </c>
      <c r="CR655" s="385">
        <f t="shared" si="1435"/>
        <v>0</v>
      </c>
      <c r="CS655" s="385">
        <f t="shared" si="1436"/>
        <v>0</v>
      </c>
      <c r="CT655" s="385">
        <f t="shared" si="1437"/>
        <v>0</v>
      </c>
      <c r="CU655" s="385">
        <f t="shared" si="1438"/>
        <v>0</v>
      </c>
      <c r="CV655" s="385">
        <f t="shared" si="1439"/>
        <v>0</v>
      </c>
      <c r="CW655" s="385">
        <f t="shared" si="1440"/>
        <v>0</v>
      </c>
      <c r="CX655" s="386">
        <f t="shared" si="1441"/>
        <v>0</v>
      </c>
      <c r="CY655" s="3"/>
      <c r="CZ655" s="586"/>
      <c r="DA655" s="582"/>
      <c r="DB655" s="391"/>
      <c r="DC655" s="576">
        <v>18</v>
      </c>
      <c r="DD655" s="389">
        <v>4</v>
      </c>
      <c r="DE655" s="390">
        <v>0</v>
      </c>
      <c r="DF655" s="390">
        <v>0</v>
      </c>
      <c r="DG655" s="390">
        <v>0</v>
      </c>
      <c r="DH655" s="390">
        <f t="shared" si="1459"/>
        <v>0</v>
      </c>
      <c r="DI655" s="390"/>
      <c r="DJ655" s="390"/>
      <c r="DK655" s="390"/>
      <c r="DL655" s="390"/>
      <c r="DM655" s="390"/>
      <c r="DN655" s="390"/>
      <c r="DO655" s="390"/>
      <c r="DP655" s="391">
        <f t="shared" si="1460"/>
        <v>4</v>
      </c>
      <c r="DQ655" s="376"/>
      <c r="DR655" s="376"/>
      <c r="DS655" s="385">
        <v>4</v>
      </c>
      <c r="DT655" s="385">
        <v>3</v>
      </c>
      <c r="DU655" s="385">
        <v>1922</v>
      </c>
      <c r="DV655" s="385" t="s">
        <v>2620</v>
      </c>
      <c r="DW655" s="385">
        <v>73</v>
      </c>
      <c r="DX655" s="385" t="s">
        <v>2730</v>
      </c>
      <c r="DY655" s="385">
        <v>0</v>
      </c>
      <c r="DZ655" s="14">
        <v>131942</v>
      </c>
      <c r="EA655" s="426"/>
      <c r="EB655" s="398">
        <v>20</v>
      </c>
      <c r="EC655" s="398" t="s">
        <v>1369</v>
      </c>
      <c r="ED655" s="398" t="s">
        <v>1370</v>
      </c>
      <c r="EF655" s="601">
        <f t="shared" si="1461"/>
        <v>115.28089887640449</v>
      </c>
      <c r="EG655" s="597">
        <f t="shared" si="1462"/>
        <v>89</v>
      </c>
      <c r="EI655" s="605">
        <f t="shared" si="1447"/>
        <v>342</v>
      </c>
    </row>
    <row r="656" spans="1:139" s="372" customFormat="1" ht="16.149999999999999" hidden="1" customHeight="1">
      <c r="A656" s="573" t="s">
        <v>1382</v>
      </c>
      <c r="B656" s="530" t="s">
        <v>2122</v>
      </c>
      <c r="C656" s="530" t="s">
        <v>2122</v>
      </c>
      <c r="D656" s="393" t="s">
        <v>2010</v>
      </c>
      <c r="E656" s="393" t="s">
        <v>1816</v>
      </c>
      <c r="F656" s="393"/>
      <c r="G656" s="393">
        <v>103</v>
      </c>
      <c r="H656" s="393" t="s">
        <v>2125</v>
      </c>
      <c r="I656" s="393" t="s">
        <v>2039</v>
      </c>
      <c r="J656" s="393" t="s">
        <v>1109</v>
      </c>
      <c r="K656" s="393" t="s">
        <v>2146</v>
      </c>
      <c r="L656" s="393" t="s">
        <v>2130</v>
      </c>
      <c r="M656" s="396">
        <v>45748</v>
      </c>
      <c r="N656" s="392" t="s">
        <v>2055</v>
      </c>
      <c r="O656" s="408">
        <v>3</v>
      </c>
      <c r="P656" s="14">
        <v>187965</v>
      </c>
      <c r="Q656" s="14">
        <v>187965</v>
      </c>
      <c r="R656" s="576">
        <v>52</v>
      </c>
      <c r="S656" s="391">
        <v>0</v>
      </c>
      <c r="T656" s="382">
        <v>0</v>
      </c>
      <c r="U656" s="382">
        <v>202</v>
      </c>
      <c r="V656" s="423">
        <v>0</v>
      </c>
      <c r="W656" s="1882">
        <v>56</v>
      </c>
      <c r="X656" s="382">
        <f t="shared" si="1464"/>
        <v>146</v>
      </c>
      <c r="Y656" s="423">
        <v>0</v>
      </c>
      <c r="Z656" s="1882">
        <v>25</v>
      </c>
      <c r="AA656" s="382">
        <f t="shared" si="1448"/>
        <v>121</v>
      </c>
      <c r="AB656" s="423">
        <v>0</v>
      </c>
      <c r="AC656" s="1882">
        <v>35</v>
      </c>
      <c r="AD656" s="569">
        <v>1.875</v>
      </c>
      <c r="AE656" s="569">
        <v>1.875</v>
      </c>
      <c r="AF656" s="382">
        <f t="shared" si="1415"/>
        <v>40</v>
      </c>
      <c r="AG656" s="382">
        <f t="shared" si="1416"/>
        <v>3.5</v>
      </c>
      <c r="AH656" s="382">
        <f t="shared" si="1417"/>
        <v>7.5</v>
      </c>
      <c r="AI656" s="382">
        <f t="shared" si="1418"/>
        <v>7.5</v>
      </c>
      <c r="AJ656" s="382">
        <f t="shared" si="1419"/>
        <v>7.5</v>
      </c>
      <c r="AK656" s="382">
        <f t="shared" si="1420"/>
        <v>7.5</v>
      </c>
      <c r="AL656" s="382">
        <f t="shared" si="1421"/>
        <v>7.5</v>
      </c>
      <c r="AM656" s="382">
        <f t="shared" si="1422"/>
        <v>7.5</v>
      </c>
      <c r="AN656" s="453">
        <f t="shared" si="1423"/>
        <v>7.5</v>
      </c>
      <c r="AO656" s="457">
        <f t="shared" si="1424"/>
        <v>0</v>
      </c>
      <c r="AP656" s="455">
        <f t="shared" si="1425"/>
        <v>0</v>
      </c>
      <c r="AQ656" s="383">
        <f t="shared" si="1426"/>
        <v>0</v>
      </c>
      <c r="AR656" s="383">
        <f t="shared" si="1427"/>
        <v>0</v>
      </c>
      <c r="AS656" s="383">
        <f t="shared" si="1428"/>
        <v>0</v>
      </c>
      <c r="AT656" s="383">
        <f t="shared" si="1429"/>
        <v>0</v>
      </c>
      <c r="AU656" s="383">
        <f t="shared" si="1430"/>
        <v>0</v>
      </c>
      <c r="AV656" s="383">
        <f t="shared" si="1431"/>
        <v>0</v>
      </c>
      <c r="AW656" s="383">
        <f t="shared" si="1432"/>
        <v>0</v>
      </c>
      <c r="AX656" s="383">
        <f t="shared" si="1449"/>
        <v>202</v>
      </c>
      <c r="AY656" s="383">
        <v>0</v>
      </c>
      <c r="AZ656" s="383">
        <f t="shared" si="1463"/>
        <v>0</v>
      </c>
      <c r="BA656" s="382">
        <f t="shared" si="1450"/>
        <v>86</v>
      </c>
      <c r="BB656" s="423">
        <v>0</v>
      </c>
      <c r="BC656" s="506">
        <f t="shared" si="1442"/>
        <v>56</v>
      </c>
      <c r="BD656" s="382">
        <f t="shared" si="1443"/>
        <v>25</v>
      </c>
      <c r="BE656" s="453">
        <f t="shared" si="1444"/>
        <v>35</v>
      </c>
      <c r="BF656" s="382">
        <f t="shared" si="1451"/>
        <v>38</v>
      </c>
      <c r="BG656" s="1882">
        <v>4</v>
      </c>
      <c r="BH656" s="1882">
        <v>4</v>
      </c>
      <c r="BI656" s="1882">
        <v>40</v>
      </c>
      <c r="BJ656" s="1882">
        <v>0</v>
      </c>
      <c r="BK656" s="1882">
        <v>4</v>
      </c>
      <c r="BL656" s="1882">
        <v>4</v>
      </c>
      <c r="BM656" s="1882">
        <v>4</v>
      </c>
      <c r="BN656" s="1882">
        <v>4</v>
      </c>
      <c r="BO656" s="1882">
        <v>4</v>
      </c>
      <c r="BP656" s="1882">
        <v>4</v>
      </c>
      <c r="BQ656" s="1882">
        <v>4</v>
      </c>
      <c r="BR656" s="1882">
        <v>4</v>
      </c>
      <c r="BS656" s="1882">
        <v>4</v>
      </c>
      <c r="BT656" s="13"/>
      <c r="BU656" s="384">
        <f t="shared" si="1452"/>
        <v>5.2241379310344831</v>
      </c>
      <c r="BV656" s="385">
        <f t="shared" si="1453"/>
        <v>6.84375</v>
      </c>
      <c r="BW656" s="386">
        <f t="shared" si="1454"/>
        <v>8.4418604651162799</v>
      </c>
      <c r="BX656" s="3"/>
      <c r="BY656" s="387">
        <f t="shared" si="1445"/>
        <v>202</v>
      </c>
      <c r="BZ656" s="382">
        <f t="shared" si="1455"/>
        <v>146</v>
      </c>
      <c r="CA656" s="382">
        <f t="shared" si="1456"/>
        <v>121</v>
      </c>
      <c r="CB656" s="382">
        <f t="shared" si="1457"/>
        <v>86</v>
      </c>
      <c r="CC656" s="382">
        <f t="shared" si="1362"/>
        <v>82</v>
      </c>
      <c r="CD656" s="382">
        <f t="shared" si="1363"/>
        <v>78</v>
      </c>
      <c r="CE656" s="382">
        <f t="shared" si="1364"/>
        <v>38</v>
      </c>
      <c r="CF656" s="382">
        <f t="shared" si="1365"/>
        <v>38</v>
      </c>
      <c r="CG656" s="382">
        <f t="shared" si="1366"/>
        <v>34</v>
      </c>
      <c r="CH656" s="382">
        <f t="shared" si="1367"/>
        <v>30</v>
      </c>
      <c r="CI656" s="382">
        <f t="shared" si="1368"/>
        <v>26</v>
      </c>
      <c r="CJ656" s="382">
        <f t="shared" si="1369"/>
        <v>22</v>
      </c>
      <c r="CK656" s="388">
        <f t="shared" si="1370"/>
        <v>18</v>
      </c>
      <c r="CL656" s="3"/>
      <c r="CM656" s="384">
        <f t="shared" si="1446"/>
        <v>0</v>
      </c>
      <c r="CN656" s="385">
        <f t="shared" si="1458"/>
        <v>0</v>
      </c>
      <c r="CO656" s="385">
        <f t="shared" si="1412"/>
        <v>0</v>
      </c>
      <c r="CP656" s="385">
        <f t="shared" si="1433"/>
        <v>0</v>
      </c>
      <c r="CQ656" s="385">
        <f t="shared" si="1434"/>
        <v>0</v>
      </c>
      <c r="CR656" s="385">
        <f t="shared" si="1435"/>
        <v>0</v>
      </c>
      <c r="CS656" s="385">
        <f t="shared" si="1436"/>
        <v>0</v>
      </c>
      <c r="CT656" s="385">
        <f t="shared" si="1437"/>
        <v>0</v>
      </c>
      <c r="CU656" s="385">
        <f t="shared" si="1438"/>
        <v>0</v>
      </c>
      <c r="CV656" s="385">
        <f t="shared" si="1439"/>
        <v>0</v>
      </c>
      <c r="CW656" s="385">
        <f t="shared" si="1440"/>
        <v>0</v>
      </c>
      <c r="CX656" s="386">
        <f t="shared" si="1441"/>
        <v>0</v>
      </c>
      <c r="CY656" s="3"/>
      <c r="CZ656" s="586"/>
      <c r="DA656" s="582"/>
      <c r="DB656" s="391"/>
      <c r="DC656" s="576">
        <v>52</v>
      </c>
      <c r="DD656" s="389">
        <v>0</v>
      </c>
      <c r="DE656" s="390">
        <v>0</v>
      </c>
      <c r="DF656" s="390">
        <v>-4</v>
      </c>
      <c r="DG656" s="390">
        <v>4</v>
      </c>
      <c r="DH656" s="390">
        <f t="shared" si="1459"/>
        <v>0</v>
      </c>
      <c r="DI656" s="390"/>
      <c r="DJ656" s="390"/>
      <c r="DK656" s="390"/>
      <c r="DL656" s="390"/>
      <c r="DM656" s="390"/>
      <c r="DN656" s="390"/>
      <c r="DO656" s="390"/>
      <c r="DP656" s="391">
        <f t="shared" si="1460"/>
        <v>0</v>
      </c>
      <c r="DQ656" s="376"/>
      <c r="DR656" s="376"/>
      <c r="DS656" s="385">
        <v>4</v>
      </c>
      <c r="DT656" s="385">
        <v>3</v>
      </c>
      <c r="DU656" s="385">
        <v>1930</v>
      </c>
      <c r="DV656" s="385" t="s">
        <v>2620</v>
      </c>
      <c r="DW656" s="385">
        <v>73</v>
      </c>
      <c r="DX656" s="385" t="s">
        <v>2730</v>
      </c>
      <c r="DY656" s="385">
        <v>0</v>
      </c>
      <c r="DZ656" s="14">
        <v>187965</v>
      </c>
      <c r="EA656" s="426"/>
      <c r="EB656" s="398">
        <v>21</v>
      </c>
      <c r="EC656" s="398" t="s">
        <v>1369</v>
      </c>
      <c r="ED656" s="398" t="s">
        <v>1370</v>
      </c>
      <c r="EF656" s="601">
        <f t="shared" si="1461"/>
        <v>108.21428571428572</v>
      </c>
      <c r="EG656" s="597">
        <f t="shared" si="1462"/>
        <v>56</v>
      </c>
      <c r="EI656" s="605">
        <f t="shared" si="1447"/>
        <v>202</v>
      </c>
    </row>
    <row r="657" spans="1:139" s="372" customFormat="1" ht="16.149999999999999" hidden="1" customHeight="1">
      <c r="A657" s="573" t="s">
        <v>1382</v>
      </c>
      <c r="B657" s="530" t="s">
        <v>2214</v>
      </c>
      <c r="C657" s="530" t="s">
        <v>2123</v>
      </c>
      <c r="D657" s="393" t="s">
        <v>2010</v>
      </c>
      <c r="E657" s="393" t="s">
        <v>1055</v>
      </c>
      <c r="F657" s="393"/>
      <c r="G657" s="393">
        <v>106</v>
      </c>
      <c r="H657" s="393" t="s">
        <v>2125</v>
      </c>
      <c r="I657" s="393" t="s">
        <v>2039</v>
      </c>
      <c r="J657" s="393" t="s">
        <v>1109</v>
      </c>
      <c r="K657" s="393" t="s">
        <v>2146</v>
      </c>
      <c r="L657" s="393" t="s">
        <v>2130</v>
      </c>
      <c r="M657" s="396">
        <v>45748</v>
      </c>
      <c r="N657" s="392" t="s">
        <v>2055</v>
      </c>
      <c r="O657" s="408">
        <v>3</v>
      </c>
      <c r="P657" s="14">
        <v>193129</v>
      </c>
      <c r="Q657" s="14">
        <v>193129</v>
      </c>
      <c r="R657" s="576">
        <v>0</v>
      </c>
      <c r="S657" s="391">
        <v>0</v>
      </c>
      <c r="T657" s="382">
        <v>0</v>
      </c>
      <c r="U657" s="382">
        <v>0</v>
      </c>
      <c r="V657" s="423">
        <v>0</v>
      </c>
      <c r="W657" s="1882">
        <v>0</v>
      </c>
      <c r="X657" s="382">
        <f t="shared" si="1464"/>
        <v>0</v>
      </c>
      <c r="Y657" s="423">
        <v>144</v>
      </c>
      <c r="Z657" s="1882">
        <v>20</v>
      </c>
      <c r="AA657" s="382">
        <f t="shared" si="1448"/>
        <v>124</v>
      </c>
      <c r="AB657" s="423">
        <v>0</v>
      </c>
      <c r="AC657" s="1882">
        <v>20</v>
      </c>
      <c r="AD657" s="569">
        <v>1.875</v>
      </c>
      <c r="AE657" s="569">
        <v>1.875</v>
      </c>
      <c r="AF657" s="382">
        <f t="shared" si="1415"/>
        <v>39.875</v>
      </c>
      <c r="AG657" s="382">
        <f t="shared" si="1416"/>
        <v>20.5</v>
      </c>
      <c r="AH657" s="382">
        <f t="shared" si="1417"/>
        <v>7.5</v>
      </c>
      <c r="AI657" s="382">
        <f t="shared" si="1418"/>
        <v>7.5</v>
      </c>
      <c r="AJ657" s="382">
        <f t="shared" si="1419"/>
        <v>7.5</v>
      </c>
      <c r="AK657" s="382">
        <f t="shared" si="1420"/>
        <v>7.5</v>
      </c>
      <c r="AL657" s="382">
        <f t="shared" si="1421"/>
        <v>7.5</v>
      </c>
      <c r="AM657" s="382">
        <f t="shared" si="1422"/>
        <v>7.5</v>
      </c>
      <c r="AN657" s="453">
        <f t="shared" si="1423"/>
        <v>7.5</v>
      </c>
      <c r="AO657" s="457">
        <f t="shared" si="1424"/>
        <v>0</v>
      </c>
      <c r="AP657" s="455">
        <f t="shared" si="1425"/>
        <v>0</v>
      </c>
      <c r="AQ657" s="383">
        <f t="shared" si="1426"/>
        <v>0</v>
      </c>
      <c r="AR657" s="383">
        <f t="shared" si="1427"/>
        <v>0</v>
      </c>
      <c r="AS657" s="383">
        <f t="shared" si="1428"/>
        <v>0</v>
      </c>
      <c r="AT657" s="383">
        <f t="shared" si="1429"/>
        <v>0</v>
      </c>
      <c r="AU657" s="383">
        <f t="shared" si="1430"/>
        <v>0</v>
      </c>
      <c r="AV657" s="383">
        <f t="shared" si="1431"/>
        <v>0</v>
      </c>
      <c r="AW657" s="383">
        <f t="shared" si="1432"/>
        <v>0</v>
      </c>
      <c r="AX657" s="383">
        <f t="shared" si="1449"/>
        <v>144</v>
      </c>
      <c r="AY657" s="383">
        <v>0</v>
      </c>
      <c r="AZ657" s="383">
        <f t="shared" si="1463"/>
        <v>0</v>
      </c>
      <c r="BA657" s="382">
        <f t="shared" si="1450"/>
        <v>104</v>
      </c>
      <c r="BB657" s="423">
        <v>0</v>
      </c>
      <c r="BC657" s="506">
        <f t="shared" si="1442"/>
        <v>0</v>
      </c>
      <c r="BD657" s="382">
        <f t="shared" si="1443"/>
        <v>20</v>
      </c>
      <c r="BE657" s="453">
        <f t="shared" si="1444"/>
        <v>20</v>
      </c>
      <c r="BF657" s="382">
        <f t="shared" si="1451"/>
        <v>-73</v>
      </c>
      <c r="BG657" s="1882">
        <v>4</v>
      </c>
      <c r="BH657" s="1882">
        <v>4</v>
      </c>
      <c r="BI657" s="1882">
        <v>25</v>
      </c>
      <c r="BJ657" s="1882">
        <v>17</v>
      </c>
      <c r="BK657" s="1882">
        <v>4</v>
      </c>
      <c r="BL657" s="1882">
        <v>4</v>
      </c>
      <c r="BM657" s="1882">
        <v>4</v>
      </c>
      <c r="BN657" s="1882">
        <v>4</v>
      </c>
      <c r="BO657" s="1882">
        <v>4</v>
      </c>
      <c r="BP657" s="1882">
        <v>4</v>
      </c>
      <c r="BQ657" s="1882">
        <v>4</v>
      </c>
      <c r="BR657" s="1882">
        <v>4</v>
      </c>
      <c r="BS657" s="1882">
        <v>4</v>
      </c>
      <c r="BT657" s="13"/>
      <c r="BU657" s="384">
        <f t="shared" si="1452"/>
        <v>0</v>
      </c>
      <c r="BV657" s="385">
        <f t="shared" si="1453"/>
        <v>0</v>
      </c>
      <c r="BW657" s="386">
        <f t="shared" si="1454"/>
        <v>13.285714285714286</v>
      </c>
      <c r="BX657" s="3"/>
      <c r="BY657" s="387">
        <f t="shared" si="1445"/>
        <v>0</v>
      </c>
      <c r="BZ657" s="382">
        <f t="shared" si="1455"/>
        <v>0</v>
      </c>
      <c r="CA657" s="382">
        <f t="shared" si="1456"/>
        <v>124</v>
      </c>
      <c r="CB657" s="382">
        <f t="shared" si="1457"/>
        <v>104</v>
      </c>
      <c r="CC657" s="382">
        <f t="shared" si="1362"/>
        <v>100</v>
      </c>
      <c r="CD657" s="382">
        <f t="shared" si="1363"/>
        <v>96</v>
      </c>
      <c r="CE657" s="382">
        <f t="shared" si="1364"/>
        <v>71</v>
      </c>
      <c r="CF657" s="382">
        <f t="shared" si="1365"/>
        <v>54</v>
      </c>
      <c r="CG657" s="382">
        <f t="shared" si="1366"/>
        <v>50</v>
      </c>
      <c r="CH657" s="382">
        <f t="shared" si="1367"/>
        <v>46</v>
      </c>
      <c r="CI657" s="382">
        <f t="shared" si="1368"/>
        <v>42</v>
      </c>
      <c r="CJ657" s="382">
        <f t="shared" si="1369"/>
        <v>38</v>
      </c>
      <c r="CK657" s="388">
        <f t="shared" si="1370"/>
        <v>34</v>
      </c>
      <c r="CL657" s="3"/>
      <c r="CM657" s="384">
        <f t="shared" si="1446"/>
        <v>0</v>
      </c>
      <c r="CN657" s="385">
        <f t="shared" si="1458"/>
        <v>144</v>
      </c>
      <c r="CO657" s="385">
        <f t="shared" si="1412"/>
        <v>0</v>
      </c>
      <c r="CP657" s="385">
        <f t="shared" si="1433"/>
        <v>0</v>
      </c>
      <c r="CQ657" s="385">
        <f t="shared" si="1434"/>
        <v>0</v>
      </c>
      <c r="CR657" s="385">
        <f t="shared" si="1435"/>
        <v>0</v>
      </c>
      <c r="CS657" s="385">
        <f t="shared" si="1436"/>
        <v>0</v>
      </c>
      <c r="CT657" s="385">
        <f t="shared" si="1437"/>
        <v>0</v>
      </c>
      <c r="CU657" s="385">
        <f t="shared" si="1438"/>
        <v>0</v>
      </c>
      <c r="CV657" s="385">
        <f t="shared" si="1439"/>
        <v>0</v>
      </c>
      <c r="CW657" s="385">
        <f t="shared" si="1440"/>
        <v>0</v>
      </c>
      <c r="CX657" s="386">
        <f t="shared" si="1441"/>
        <v>0</v>
      </c>
      <c r="CY657" s="3"/>
      <c r="CZ657" s="586"/>
      <c r="DA657" s="582"/>
      <c r="DB657" s="391"/>
      <c r="DC657" s="576">
        <v>0</v>
      </c>
      <c r="DD657" s="389">
        <v>0</v>
      </c>
      <c r="DE657" s="390">
        <v>0</v>
      </c>
      <c r="DF657" s="390">
        <v>0</v>
      </c>
      <c r="DG657" s="390">
        <v>0</v>
      </c>
      <c r="DH657" s="390">
        <f t="shared" si="1459"/>
        <v>0</v>
      </c>
      <c r="DI657" s="390"/>
      <c r="DJ657" s="390"/>
      <c r="DK657" s="390"/>
      <c r="DL657" s="390"/>
      <c r="DM657" s="390"/>
      <c r="DN657" s="390"/>
      <c r="DO657" s="390"/>
      <c r="DP657" s="391">
        <f t="shared" si="1460"/>
        <v>0</v>
      </c>
      <c r="DQ657" s="376"/>
      <c r="DR657" s="376"/>
      <c r="DS657" s="385">
        <v>4</v>
      </c>
      <c r="DT657" s="385">
        <v>3</v>
      </c>
      <c r="DU657" s="385">
        <v>1927</v>
      </c>
      <c r="DV657" s="385" t="s">
        <v>2620</v>
      </c>
      <c r="DW657" s="385">
        <v>75</v>
      </c>
      <c r="DX657" s="385" t="s">
        <v>2731</v>
      </c>
      <c r="DY657" s="385">
        <v>0</v>
      </c>
      <c r="DZ657" s="14">
        <v>193129</v>
      </c>
      <c r="EA657" s="426"/>
      <c r="EB657" s="398">
        <v>22</v>
      </c>
      <c r="EC657" s="398" t="s">
        <v>1369</v>
      </c>
      <c r="ED657" s="398" t="s">
        <v>1370</v>
      </c>
      <c r="EF657" s="601" t="str">
        <f t="shared" si="1461"/>
        <v>ok</v>
      </c>
      <c r="EG657" s="597">
        <f t="shared" si="1462"/>
        <v>0</v>
      </c>
      <c r="EI657" s="605">
        <f t="shared" si="1447"/>
        <v>144</v>
      </c>
    </row>
    <row r="658" spans="1:139" s="372" customFormat="1" ht="16.149999999999999" hidden="1" customHeight="1">
      <c r="A658" s="573" t="s">
        <v>1449</v>
      </c>
      <c r="B658" s="512">
        <v>32529</v>
      </c>
      <c r="C658" s="512">
        <v>32529</v>
      </c>
      <c r="D658" s="513" t="s">
        <v>2579</v>
      </c>
      <c r="E658" s="513" t="s">
        <v>301</v>
      </c>
      <c r="F658" s="513"/>
      <c r="G658" s="513" t="s">
        <v>497</v>
      </c>
      <c r="H658" s="513" t="s">
        <v>47</v>
      </c>
      <c r="I658" s="513" t="s">
        <v>2579</v>
      </c>
      <c r="J658" s="513" t="s">
        <v>131</v>
      </c>
      <c r="K658" s="393" t="s">
        <v>2146</v>
      </c>
      <c r="L658" s="393"/>
      <c r="M658" s="396" t="s">
        <v>2592</v>
      </c>
      <c r="N658" s="396">
        <v>46133</v>
      </c>
      <c r="O658" s="408">
        <v>3</v>
      </c>
      <c r="P658" s="385">
        <v>0</v>
      </c>
      <c r="Q658" s="385">
        <v>0</v>
      </c>
      <c r="R658" s="576"/>
      <c r="S658" s="391">
        <v>0</v>
      </c>
      <c r="T658" s="382">
        <v>0</v>
      </c>
      <c r="U658" s="382">
        <v>0</v>
      </c>
      <c r="V658" s="423">
        <v>0</v>
      </c>
      <c r="W658" s="1882">
        <v>0</v>
      </c>
      <c r="X658" s="382">
        <f t="shared" si="1464"/>
        <v>0</v>
      </c>
      <c r="Y658" s="423">
        <v>0</v>
      </c>
      <c r="Z658" s="1882">
        <v>0</v>
      </c>
      <c r="AA658" s="382">
        <f t="shared" si="1448"/>
        <v>0</v>
      </c>
      <c r="AB658" s="423">
        <v>0</v>
      </c>
      <c r="AC658" s="1882">
        <v>0</v>
      </c>
      <c r="AD658" s="569">
        <v>1.875</v>
      </c>
      <c r="AE658" s="569">
        <v>1.875</v>
      </c>
      <c r="AF658" s="382">
        <f t="shared" si="1415"/>
        <v>0</v>
      </c>
      <c r="AG658" s="382">
        <f t="shared" si="1416"/>
        <v>21</v>
      </c>
      <c r="AH658" s="382">
        <f t="shared" si="1417"/>
        <v>66</v>
      </c>
      <c r="AI658" s="382">
        <f t="shared" si="1418"/>
        <v>90</v>
      </c>
      <c r="AJ658" s="382">
        <f t="shared" si="1419"/>
        <v>111</v>
      </c>
      <c r="AK658" s="382">
        <f t="shared" si="1420"/>
        <v>135</v>
      </c>
      <c r="AL658" s="382">
        <f t="shared" si="1421"/>
        <v>156</v>
      </c>
      <c r="AM658" s="382">
        <f t="shared" si="1422"/>
        <v>180</v>
      </c>
      <c r="AN658" s="453">
        <f t="shared" si="1423"/>
        <v>180</v>
      </c>
      <c r="AO658" s="457">
        <f t="shared" si="1424"/>
        <v>0</v>
      </c>
      <c r="AP658" s="455">
        <f t="shared" si="1425"/>
        <v>21</v>
      </c>
      <c r="AQ658" s="383">
        <f t="shared" si="1426"/>
        <v>45</v>
      </c>
      <c r="AR658" s="383">
        <f t="shared" si="1427"/>
        <v>48</v>
      </c>
      <c r="AS658" s="383">
        <f t="shared" si="1428"/>
        <v>69</v>
      </c>
      <c r="AT658" s="383">
        <f t="shared" si="1429"/>
        <v>72</v>
      </c>
      <c r="AU658" s="383">
        <f t="shared" si="1430"/>
        <v>93</v>
      </c>
      <c r="AV658" s="383">
        <f t="shared" si="1431"/>
        <v>96</v>
      </c>
      <c r="AW658" s="383">
        <f t="shared" si="1432"/>
        <v>96</v>
      </c>
      <c r="AX658" s="383">
        <f t="shared" si="1449"/>
        <v>0</v>
      </c>
      <c r="AY658" s="383">
        <v>0</v>
      </c>
      <c r="AZ658" s="383">
        <f t="shared" si="1463"/>
        <v>0</v>
      </c>
      <c r="BA658" s="382">
        <f t="shared" si="1450"/>
        <v>0</v>
      </c>
      <c r="BB658" s="423">
        <v>0</v>
      </c>
      <c r="BC658" s="506">
        <f t="shared" si="1442"/>
        <v>0</v>
      </c>
      <c r="BD658" s="382">
        <f t="shared" si="1443"/>
        <v>0</v>
      </c>
      <c r="BE658" s="453">
        <f t="shared" si="1444"/>
        <v>0</v>
      </c>
      <c r="BF658" s="382">
        <f t="shared" si="1451"/>
        <v>0</v>
      </c>
      <c r="BG658" s="1882">
        <v>0</v>
      </c>
      <c r="BH658" s="1882">
        <v>0</v>
      </c>
      <c r="BI658" s="1882">
        <v>0</v>
      </c>
      <c r="BJ658" s="1882">
        <v>0</v>
      </c>
      <c r="BK658" s="1882">
        <v>24</v>
      </c>
      <c r="BL658" s="1882">
        <v>48</v>
      </c>
      <c r="BM658" s="1882">
        <v>48</v>
      </c>
      <c r="BN658" s="1882">
        <v>72</v>
      </c>
      <c r="BO658" s="1882">
        <v>72</v>
      </c>
      <c r="BP658" s="1882">
        <v>96</v>
      </c>
      <c r="BQ658" s="1882">
        <v>96</v>
      </c>
      <c r="BR658" s="1882">
        <v>96</v>
      </c>
      <c r="BS658" s="1882">
        <v>120</v>
      </c>
      <c r="BT658" s="13"/>
      <c r="BU658" s="384">
        <f t="shared" si="1452"/>
        <v>0</v>
      </c>
      <c r="BV658" s="385">
        <f t="shared" si="1453"/>
        <v>0</v>
      </c>
      <c r="BW658" s="386">
        <f t="shared" si="1454"/>
        <v>0</v>
      </c>
      <c r="BX658" s="3"/>
      <c r="BY658" s="387">
        <f t="shared" si="1445"/>
        <v>0</v>
      </c>
      <c r="BZ658" s="382">
        <f t="shared" si="1455"/>
        <v>0</v>
      </c>
      <c r="CA658" s="382">
        <f t="shared" si="1456"/>
        <v>0</v>
      </c>
      <c r="CB658" s="382">
        <f t="shared" si="1457"/>
        <v>0</v>
      </c>
      <c r="CC658" s="382">
        <f t="shared" si="1362"/>
        <v>0</v>
      </c>
      <c r="CD658" s="382">
        <f t="shared" si="1363"/>
        <v>0</v>
      </c>
      <c r="CE658" s="382">
        <f t="shared" si="1364"/>
        <v>21</v>
      </c>
      <c r="CF658" s="382">
        <f t="shared" si="1365"/>
        <v>66</v>
      </c>
      <c r="CG658" s="382">
        <f t="shared" si="1366"/>
        <v>90</v>
      </c>
      <c r="CH658" s="382">
        <f t="shared" si="1367"/>
        <v>111</v>
      </c>
      <c r="CI658" s="382">
        <f t="shared" si="1368"/>
        <v>135</v>
      </c>
      <c r="CJ658" s="382">
        <f t="shared" si="1369"/>
        <v>156</v>
      </c>
      <c r="CK658" s="388">
        <f t="shared" si="1370"/>
        <v>180</v>
      </c>
      <c r="CL658" s="3"/>
      <c r="CM658" s="384">
        <f t="shared" si="1446"/>
        <v>0</v>
      </c>
      <c r="CN658" s="385">
        <f t="shared" si="1458"/>
        <v>0</v>
      </c>
      <c r="CO658" s="385">
        <f t="shared" si="1412"/>
        <v>0</v>
      </c>
      <c r="CP658" s="385">
        <f t="shared" si="1433"/>
        <v>0</v>
      </c>
      <c r="CQ658" s="385">
        <f t="shared" si="1434"/>
        <v>0</v>
      </c>
      <c r="CR658" s="385">
        <f t="shared" si="1435"/>
        <v>21</v>
      </c>
      <c r="CS658" s="385">
        <f t="shared" si="1436"/>
        <v>45</v>
      </c>
      <c r="CT658" s="385">
        <f t="shared" si="1437"/>
        <v>48</v>
      </c>
      <c r="CU658" s="385">
        <f t="shared" si="1438"/>
        <v>69</v>
      </c>
      <c r="CV658" s="385">
        <f t="shared" si="1439"/>
        <v>72</v>
      </c>
      <c r="CW658" s="385">
        <f t="shared" si="1440"/>
        <v>93</v>
      </c>
      <c r="CX658" s="386">
        <f t="shared" si="1441"/>
        <v>96</v>
      </c>
      <c r="CY658" s="3"/>
      <c r="CZ658" s="586"/>
      <c r="DA658" s="582"/>
      <c r="DB658" s="391"/>
      <c r="DC658" s="576"/>
      <c r="DD658" s="389"/>
      <c r="DE658" s="390"/>
      <c r="DF658" s="390"/>
      <c r="DG658" s="390">
        <v>0</v>
      </c>
      <c r="DH658" s="390">
        <f t="shared" si="1459"/>
        <v>0</v>
      </c>
      <c r="DI658" s="390"/>
      <c r="DJ658" s="390"/>
      <c r="DK658" s="390"/>
      <c r="DL658" s="390"/>
      <c r="DM658" s="390"/>
      <c r="DN658" s="390"/>
      <c r="DO658" s="390"/>
      <c r="DP658" s="391">
        <f t="shared" si="1460"/>
        <v>0</v>
      </c>
      <c r="DQ658" s="376"/>
      <c r="DR658" s="376"/>
      <c r="DS658" s="385">
        <v>0</v>
      </c>
      <c r="DT658" s="385">
        <v>0</v>
      </c>
      <c r="DU658" s="385">
        <v>0</v>
      </c>
      <c r="DV658" s="385">
        <v>0</v>
      </c>
      <c r="DW658" s="385">
        <v>0</v>
      </c>
      <c r="DX658" s="385">
        <v>0</v>
      </c>
      <c r="DY658" s="385">
        <v>0</v>
      </c>
      <c r="DZ658" s="385">
        <v>0</v>
      </c>
      <c r="EA658" s="426"/>
      <c r="EB658" s="398" t="s">
        <v>2580</v>
      </c>
      <c r="EC658" s="398" t="s">
        <v>1369</v>
      </c>
      <c r="ED658" s="398" t="s">
        <v>1370</v>
      </c>
      <c r="EF658" s="601" t="str">
        <f t="shared" si="1461"/>
        <v>ok</v>
      </c>
      <c r="EG658" s="597">
        <f t="shared" si="1462"/>
        <v>0</v>
      </c>
      <c r="EI658" s="605"/>
    </row>
    <row r="659" spans="1:139" s="372" customFormat="1" ht="16.149999999999999" hidden="1" customHeight="1">
      <c r="A659" s="573" t="s">
        <v>1382</v>
      </c>
      <c r="B659" s="512">
        <v>23970</v>
      </c>
      <c r="C659" s="512">
        <v>23970</v>
      </c>
      <c r="D659" s="513" t="s">
        <v>2579</v>
      </c>
      <c r="E659" s="513" t="s">
        <v>115</v>
      </c>
      <c r="F659" s="513"/>
      <c r="G659" s="513" t="s">
        <v>785</v>
      </c>
      <c r="H659" s="513" t="s">
        <v>47</v>
      </c>
      <c r="I659" s="513" t="s">
        <v>2579</v>
      </c>
      <c r="J659" s="513" t="s">
        <v>131</v>
      </c>
      <c r="K659" s="393" t="s">
        <v>2146</v>
      </c>
      <c r="L659" s="393"/>
      <c r="M659" s="396" t="s">
        <v>2591</v>
      </c>
      <c r="N659" s="392">
        <v>46133</v>
      </c>
      <c r="O659" s="408">
        <v>3</v>
      </c>
      <c r="P659" s="385">
        <v>0</v>
      </c>
      <c r="Q659" s="385">
        <v>0</v>
      </c>
      <c r="R659" s="576"/>
      <c r="S659" s="391">
        <v>0</v>
      </c>
      <c r="T659" s="382">
        <v>0</v>
      </c>
      <c r="U659" s="382">
        <v>0</v>
      </c>
      <c r="V659" s="423">
        <v>0</v>
      </c>
      <c r="W659" s="1882">
        <v>0</v>
      </c>
      <c r="X659" s="382">
        <f t="shared" si="1464"/>
        <v>0</v>
      </c>
      <c r="Y659" s="423">
        <v>0</v>
      </c>
      <c r="Z659" s="1882">
        <v>0</v>
      </c>
      <c r="AA659" s="382">
        <f t="shared" si="1448"/>
        <v>0</v>
      </c>
      <c r="AB659" s="423">
        <v>0</v>
      </c>
      <c r="AC659" s="1882">
        <v>0</v>
      </c>
      <c r="AD659" s="569">
        <v>1.875</v>
      </c>
      <c r="AE659" s="569">
        <v>1.875</v>
      </c>
      <c r="AF659" s="382">
        <f t="shared" si="1415"/>
        <v>0</v>
      </c>
      <c r="AG659" s="382">
        <f t="shared" si="1416"/>
        <v>21</v>
      </c>
      <c r="AH659" s="382">
        <f t="shared" si="1417"/>
        <v>66</v>
      </c>
      <c r="AI659" s="382">
        <f t="shared" si="1418"/>
        <v>90</v>
      </c>
      <c r="AJ659" s="382">
        <f t="shared" si="1419"/>
        <v>111</v>
      </c>
      <c r="AK659" s="382">
        <f t="shared" si="1420"/>
        <v>135</v>
      </c>
      <c r="AL659" s="382">
        <f t="shared" si="1421"/>
        <v>156</v>
      </c>
      <c r="AM659" s="382">
        <f t="shared" si="1422"/>
        <v>180</v>
      </c>
      <c r="AN659" s="453">
        <f t="shared" si="1423"/>
        <v>180</v>
      </c>
      <c r="AO659" s="457">
        <f t="shared" si="1424"/>
        <v>0</v>
      </c>
      <c r="AP659" s="455">
        <f t="shared" si="1425"/>
        <v>21</v>
      </c>
      <c r="AQ659" s="383">
        <f t="shared" si="1426"/>
        <v>45</v>
      </c>
      <c r="AR659" s="383">
        <f t="shared" si="1427"/>
        <v>48</v>
      </c>
      <c r="AS659" s="383">
        <f t="shared" si="1428"/>
        <v>69</v>
      </c>
      <c r="AT659" s="383">
        <f t="shared" si="1429"/>
        <v>72</v>
      </c>
      <c r="AU659" s="383">
        <f t="shared" si="1430"/>
        <v>93</v>
      </c>
      <c r="AV659" s="383">
        <f t="shared" si="1431"/>
        <v>96</v>
      </c>
      <c r="AW659" s="383">
        <f t="shared" si="1432"/>
        <v>96</v>
      </c>
      <c r="AX659" s="383">
        <f t="shared" si="1449"/>
        <v>0</v>
      </c>
      <c r="AY659" s="383">
        <v>0</v>
      </c>
      <c r="AZ659" s="383">
        <f t="shared" si="1463"/>
        <v>0</v>
      </c>
      <c r="BA659" s="382">
        <f t="shared" si="1450"/>
        <v>0</v>
      </c>
      <c r="BB659" s="423">
        <v>0</v>
      </c>
      <c r="BC659" s="506">
        <f t="shared" si="1442"/>
        <v>0</v>
      </c>
      <c r="BD659" s="382">
        <f t="shared" si="1443"/>
        <v>0</v>
      </c>
      <c r="BE659" s="453">
        <f t="shared" si="1444"/>
        <v>0</v>
      </c>
      <c r="BF659" s="382">
        <f t="shared" si="1451"/>
        <v>0</v>
      </c>
      <c r="BG659" s="1882">
        <v>0</v>
      </c>
      <c r="BH659" s="1882">
        <v>0</v>
      </c>
      <c r="BI659" s="1882">
        <v>0</v>
      </c>
      <c r="BJ659" s="1882">
        <v>0</v>
      </c>
      <c r="BK659" s="1882">
        <v>24</v>
      </c>
      <c r="BL659" s="1882">
        <v>48</v>
      </c>
      <c r="BM659" s="1882">
        <v>48</v>
      </c>
      <c r="BN659" s="1882">
        <v>72</v>
      </c>
      <c r="BO659" s="1882">
        <v>72</v>
      </c>
      <c r="BP659" s="1882">
        <v>96</v>
      </c>
      <c r="BQ659" s="1882">
        <v>96</v>
      </c>
      <c r="BR659" s="1882">
        <v>96</v>
      </c>
      <c r="BS659" s="1882">
        <v>120</v>
      </c>
      <c r="BT659" s="13"/>
      <c r="BU659" s="384">
        <f t="shared" si="1452"/>
        <v>0</v>
      </c>
      <c r="BV659" s="385">
        <f t="shared" si="1453"/>
        <v>0</v>
      </c>
      <c r="BW659" s="386">
        <f t="shared" si="1454"/>
        <v>0</v>
      </c>
      <c r="BX659" s="3"/>
      <c r="BY659" s="387">
        <f t="shared" si="1445"/>
        <v>0</v>
      </c>
      <c r="BZ659" s="382">
        <f t="shared" si="1455"/>
        <v>0</v>
      </c>
      <c r="CA659" s="382">
        <f t="shared" si="1456"/>
        <v>0</v>
      </c>
      <c r="CB659" s="382">
        <f t="shared" si="1457"/>
        <v>0</v>
      </c>
      <c r="CC659" s="382">
        <f t="shared" si="1362"/>
        <v>0</v>
      </c>
      <c r="CD659" s="382">
        <f t="shared" si="1363"/>
        <v>0</v>
      </c>
      <c r="CE659" s="382">
        <f t="shared" si="1364"/>
        <v>21</v>
      </c>
      <c r="CF659" s="382">
        <f t="shared" si="1365"/>
        <v>66</v>
      </c>
      <c r="CG659" s="382">
        <f t="shared" si="1366"/>
        <v>90</v>
      </c>
      <c r="CH659" s="382">
        <f t="shared" si="1367"/>
        <v>111</v>
      </c>
      <c r="CI659" s="382">
        <f t="shared" si="1368"/>
        <v>135</v>
      </c>
      <c r="CJ659" s="382">
        <f t="shared" si="1369"/>
        <v>156</v>
      </c>
      <c r="CK659" s="388">
        <f t="shared" si="1370"/>
        <v>180</v>
      </c>
      <c r="CL659" s="3"/>
      <c r="CM659" s="384">
        <f t="shared" si="1446"/>
        <v>0</v>
      </c>
      <c r="CN659" s="385">
        <f t="shared" si="1458"/>
        <v>0</v>
      </c>
      <c r="CO659" s="385">
        <f t="shared" si="1412"/>
        <v>0</v>
      </c>
      <c r="CP659" s="385">
        <f t="shared" si="1433"/>
        <v>0</v>
      </c>
      <c r="CQ659" s="385">
        <f t="shared" si="1434"/>
        <v>0</v>
      </c>
      <c r="CR659" s="385">
        <f t="shared" si="1435"/>
        <v>21</v>
      </c>
      <c r="CS659" s="385">
        <f t="shared" si="1436"/>
        <v>45</v>
      </c>
      <c r="CT659" s="385">
        <f t="shared" si="1437"/>
        <v>48</v>
      </c>
      <c r="CU659" s="385">
        <f t="shared" si="1438"/>
        <v>69</v>
      </c>
      <c r="CV659" s="385">
        <f t="shared" si="1439"/>
        <v>72</v>
      </c>
      <c r="CW659" s="385">
        <f t="shared" si="1440"/>
        <v>93</v>
      </c>
      <c r="CX659" s="386">
        <f t="shared" si="1441"/>
        <v>96</v>
      </c>
      <c r="CY659" s="3"/>
      <c r="CZ659" s="586"/>
      <c r="DA659" s="582"/>
      <c r="DB659" s="391"/>
      <c r="DC659" s="576"/>
      <c r="DD659" s="389"/>
      <c r="DE659" s="390"/>
      <c r="DF659" s="390"/>
      <c r="DG659" s="390">
        <v>0</v>
      </c>
      <c r="DH659" s="390">
        <f t="shared" si="1459"/>
        <v>0</v>
      </c>
      <c r="DI659" s="390"/>
      <c r="DJ659" s="390"/>
      <c r="DK659" s="390"/>
      <c r="DL659" s="390"/>
      <c r="DM659" s="390"/>
      <c r="DN659" s="390"/>
      <c r="DO659" s="390"/>
      <c r="DP659" s="391">
        <f t="shared" si="1460"/>
        <v>0</v>
      </c>
      <c r="DQ659" s="376"/>
      <c r="DR659" s="376"/>
      <c r="DS659" s="385">
        <v>0</v>
      </c>
      <c r="DT659" s="385">
        <v>0</v>
      </c>
      <c r="DU659" s="385">
        <v>0</v>
      </c>
      <c r="DV659" s="385">
        <v>0</v>
      </c>
      <c r="DW659" s="385">
        <v>0</v>
      </c>
      <c r="DX659" s="385">
        <v>0</v>
      </c>
      <c r="DY659" s="385">
        <v>0</v>
      </c>
      <c r="DZ659" s="385">
        <v>0</v>
      </c>
      <c r="EA659" s="426"/>
      <c r="EB659" s="398" t="s">
        <v>2580</v>
      </c>
      <c r="EC659" s="398" t="s">
        <v>1369</v>
      </c>
      <c r="ED659" s="398" t="s">
        <v>1370</v>
      </c>
      <c r="EF659" s="601" t="str">
        <f t="shared" si="1461"/>
        <v>ok</v>
      </c>
      <c r="EG659" s="597">
        <f t="shared" si="1462"/>
        <v>0</v>
      </c>
      <c r="EI659" s="605"/>
    </row>
    <row r="660" spans="1:139" s="372" customFormat="1" ht="16.149999999999999" hidden="1" customHeight="1">
      <c r="A660" s="573" t="s">
        <v>1382</v>
      </c>
      <c r="B660" s="512">
        <v>32528</v>
      </c>
      <c r="C660" s="512">
        <v>32528</v>
      </c>
      <c r="D660" s="513" t="s">
        <v>2579</v>
      </c>
      <c r="E660" s="513" t="s">
        <v>431</v>
      </c>
      <c r="F660" s="513"/>
      <c r="G660" s="513" t="s">
        <v>1091</v>
      </c>
      <c r="H660" s="513" t="s">
        <v>47</v>
      </c>
      <c r="I660" s="513" t="s">
        <v>2579</v>
      </c>
      <c r="J660" s="513" t="s">
        <v>131</v>
      </c>
      <c r="K660" s="393" t="s">
        <v>2146</v>
      </c>
      <c r="L660" s="393"/>
      <c r="M660" s="396" t="s">
        <v>2591</v>
      </c>
      <c r="N660" s="392">
        <v>46133</v>
      </c>
      <c r="O660" s="408">
        <v>3</v>
      </c>
      <c r="P660" s="385">
        <v>0</v>
      </c>
      <c r="Q660" s="385">
        <v>0</v>
      </c>
      <c r="R660" s="576"/>
      <c r="S660" s="391">
        <v>0</v>
      </c>
      <c r="T660" s="382">
        <v>0</v>
      </c>
      <c r="U660" s="382">
        <v>0</v>
      </c>
      <c r="V660" s="423">
        <v>0</v>
      </c>
      <c r="W660" s="1882">
        <v>0</v>
      </c>
      <c r="X660" s="382">
        <f t="shared" si="1464"/>
        <v>0</v>
      </c>
      <c r="Y660" s="423">
        <v>0</v>
      </c>
      <c r="Z660" s="1882">
        <v>0</v>
      </c>
      <c r="AA660" s="382">
        <f t="shared" si="1448"/>
        <v>0</v>
      </c>
      <c r="AB660" s="423">
        <v>0</v>
      </c>
      <c r="AC660" s="1882">
        <v>0</v>
      </c>
      <c r="AD660" s="569">
        <v>1.875</v>
      </c>
      <c r="AE660" s="569">
        <v>1.875</v>
      </c>
      <c r="AF660" s="382">
        <f t="shared" si="1415"/>
        <v>0</v>
      </c>
      <c r="AG660" s="382">
        <f t="shared" si="1416"/>
        <v>5.25</v>
      </c>
      <c r="AH660" s="382">
        <f t="shared" si="1417"/>
        <v>16.5</v>
      </c>
      <c r="AI660" s="382">
        <f t="shared" si="1418"/>
        <v>22.5</v>
      </c>
      <c r="AJ660" s="382">
        <f t="shared" si="1419"/>
        <v>27.75</v>
      </c>
      <c r="AK660" s="382">
        <f t="shared" si="1420"/>
        <v>33.75</v>
      </c>
      <c r="AL660" s="382">
        <f t="shared" si="1421"/>
        <v>39</v>
      </c>
      <c r="AM660" s="382">
        <f t="shared" si="1422"/>
        <v>45</v>
      </c>
      <c r="AN660" s="453">
        <f t="shared" si="1423"/>
        <v>45</v>
      </c>
      <c r="AO660" s="457">
        <f t="shared" si="1424"/>
        <v>0</v>
      </c>
      <c r="AP660" s="455">
        <f t="shared" si="1425"/>
        <v>5</v>
      </c>
      <c r="AQ660" s="383">
        <f t="shared" si="1426"/>
        <v>12</v>
      </c>
      <c r="AR660" s="383">
        <f t="shared" si="1427"/>
        <v>12</v>
      </c>
      <c r="AS660" s="383">
        <f t="shared" si="1428"/>
        <v>17</v>
      </c>
      <c r="AT660" s="383">
        <f t="shared" si="1429"/>
        <v>18</v>
      </c>
      <c r="AU660" s="383">
        <f t="shared" si="1430"/>
        <v>23</v>
      </c>
      <c r="AV660" s="383">
        <f t="shared" si="1431"/>
        <v>24</v>
      </c>
      <c r="AW660" s="383">
        <f t="shared" si="1432"/>
        <v>24</v>
      </c>
      <c r="AX660" s="383">
        <f t="shared" si="1449"/>
        <v>0</v>
      </c>
      <c r="AY660" s="383">
        <v>0</v>
      </c>
      <c r="AZ660" s="383">
        <f t="shared" si="1463"/>
        <v>0</v>
      </c>
      <c r="BA660" s="382">
        <f t="shared" si="1450"/>
        <v>0</v>
      </c>
      <c r="BB660" s="423">
        <v>0</v>
      </c>
      <c r="BC660" s="506">
        <f t="shared" si="1442"/>
        <v>0</v>
      </c>
      <c r="BD660" s="382">
        <f t="shared" si="1443"/>
        <v>0</v>
      </c>
      <c r="BE660" s="453">
        <f t="shared" si="1444"/>
        <v>0</v>
      </c>
      <c r="BF660" s="382">
        <f t="shared" si="1451"/>
        <v>0</v>
      </c>
      <c r="BG660" s="1882">
        <v>0</v>
      </c>
      <c r="BH660" s="1882">
        <v>0</v>
      </c>
      <c r="BI660" s="1882">
        <v>0</v>
      </c>
      <c r="BJ660" s="1882">
        <v>0</v>
      </c>
      <c r="BK660" s="1882">
        <v>6</v>
      </c>
      <c r="BL660" s="1882">
        <v>12</v>
      </c>
      <c r="BM660" s="1882">
        <v>12</v>
      </c>
      <c r="BN660" s="1882">
        <v>18</v>
      </c>
      <c r="BO660" s="1882">
        <v>18</v>
      </c>
      <c r="BP660" s="1882">
        <v>24</v>
      </c>
      <c r="BQ660" s="1882">
        <v>24</v>
      </c>
      <c r="BR660" s="1882">
        <v>24</v>
      </c>
      <c r="BS660" s="1882">
        <v>30</v>
      </c>
      <c r="BT660" s="13"/>
      <c r="BU660" s="384">
        <f t="shared" si="1452"/>
        <v>0</v>
      </c>
      <c r="BV660" s="385">
        <f t="shared" si="1453"/>
        <v>0</v>
      </c>
      <c r="BW660" s="386">
        <f t="shared" si="1454"/>
        <v>0</v>
      </c>
      <c r="BX660" s="3"/>
      <c r="BY660" s="387">
        <f t="shared" si="1445"/>
        <v>0</v>
      </c>
      <c r="BZ660" s="382">
        <f t="shared" si="1455"/>
        <v>0</v>
      </c>
      <c r="CA660" s="382">
        <f t="shared" si="1456"/>
        <v>0</v>
      </c>
      <c r="CB660" s="382">
        <f t="shared" si="1457"/>
        <v>0</v>
      </c>
      <c r="CC660" s="382">
        <f t="shared" si="1362"/>
        <v>0</v>
      </c>
      <c r="CD660" s="382">
        <f t="shared" si="1363"/>
        <v>0</v>
      </c>
      <c r="CE660" s="382">
        <f t="shared" si="1364"/>
        <v>5</v>
      </c>
      <c r="CF660" s="382">
        <f t="shared" si="1365"/>
        <v>17</v>
      </c>
      <c r="CG660" s="382">
        <f t="shared" si="1366"/>
        <v>23</v>
      </c>
      <c r="CH660" s="382">
        <f t="shared" si="1367"/>
        <v>28</v>
      </c>
      <c r="CI660" s="382">
        <f t="shared" si="1368"/>
        <v>34</v>
      </c>
      <c r="CJ660" s="382">
        <f t="shared" si="1369"/>
        <v>39</v>
      </c>
      <c r="CK660" s="388">
        <f t="shared" si="1370"/>
        <v>45</v>
      </c>
      <c r="CL660" s="3"/>
      <c r="CM660" s="384">
        <f t="shared" si="1446"/>
        <v>0</v>
      </c>
      <c r="CN660" s="385">
        <f t="shared" si="1458"/>
        <v>0</v>
      </c>
      <c r="CO660" s="385">
        <f t="shared" si="1412"/>
        <v>0</v>
      </c>
      <c r="CP660" s="385">
        <f t="shared" si="1433"/>
        <v>0</v>
      </c>
      <c r="CQ660" s="385">
        <f t="shared" si="1434"/>
        <v>0</v>
      </c>
      <c r="CR660" s="385">
        <f t="shared" si="1435"/>
        <v>5</v>
      </c>
      <c r="CS660" s="385">
        <f t="shared" si="1436"/>
        <v>12</v>
      </c>
      <c r="CT660" s="385">
        <f t="shared" si="1437"/>
        <v>12</v>
      </c>
      <c r="CU660" s="385">
        <f t="shared" si="1438"/>
        <v>17</v>
      </c>
      <c r="CV660" s="385">
        <f t="shared" si="1439"/>
        <v>18</v>
      </c>
      <c r="CW660" s="385">
        <f t="shared" si="1440"/>
        <v>23</v>
      </c>
      <c r="CX660" s="386">
        <f t="shared" si="1441"/>
        <v>24</v>
      </c>
      <c r="CY660" s="3"/>
      <c r="CZ660" s="586"/>
      <c r="DA660" s="582"/>
      <c r="DB660" s="391"/>
      <c r="DC660" s="576"/>
      <c r="DD660" s="389"/>
      <c r="DE660" s="390"/>
      <c r="DF660" s="390"/>
      <c r="DG660" s="390">
        <v>0</v>
      </c>
      <c r="DH660" s="390">
        <f t="shared" si="1459"/>
        <v>0</v>
      </c>
      <c r="DI660" s="390"/>
      <c r="DJ660" s="390"/>
      <c r="DK660" s="390"/>
      <c r="DL660" s="390"/>
      <c r="DM660" s="390"/>
      <c r="DN660" s="390"/>
      <c r="DO660" s="390"/>
      <c r="DP660" s="391">
        <f t="shared" si="1460"/>
        <v>0</v>
      </c>
      <c r="DQ660" s="376"/>
      <c r="DR660" s="376"/>
      <c r="DS660" s="385">
        <v>0</v>
      </c>
      <c r="DT660" s="385">
        <v>0</v>
      </c>
      <c r="DU660" s="385">
        <v>0</v>
      </c>
      <c r="DV660" s="385">
        <v>0</v>
      </c>
      <c r="DW660" s="385">
        <v>0</v>
      </c>
      <c r="DX660" s="385">
        <v>0</v>
      </c>
      <c r="DY660" s="385">
        <v>0</v>
      </c>
      <c r="DZ660" s="385">
        <v>0</v>
      </c>
      <c r="EA660" s="426"/>
      <c r="EB660" s="398" t="s">
        <v>2580</v>
      </c>
      <c r="EC660" s="398" t="s">
        <v>1369</v>
      </c>
      <c r="ED660" s="398" t="s">
        <v>1370</v>
      </c>
      <c r="EF660" s="601" t="str">
        <f t="shared" si="1461"/>
        <v>ok</v>
      </c>
      <c r="EG660" s="597">
        <f t="shared" si="1462"/>
        <v>0</v>
      </c>
      <c r="EI660" s="605"/>
    </row>
    <row r="661" spans="1:139" s="372" customFormat="1" ht="16.149999999999999" hidden="1" customHeight="1">
      <c r="A661" s="573" t="s">
        <v>1382</v>
      </c>
      <c r="B661" s="512">
        <v>32518</v>
      </c>
      <c r="C661" s="512">
        <v>32518</v>
      </c>
      <c r="D661" s="513" t="s">
        <v>2579</v>
      </c>
      <c r="E661" s="513" t="s">
        <v>438</v>
      </c>
      <c r="F661" s="513"/>
      <c r="G661" s="513" t="s">
        <v>2403</v>
      </c>
      <c r="H661" s="513" t="s">
        <v>47</v>
      </c>
      <c r="I661" s="513" t="s">
        <v>2579</v>
      </c>
      <c r="J661" s="513" t="s">
        <v>131</v>
      </c>
      <c r="K661" s="393" t="s">
        <v>2146</v>
      </c>
      <c r="L661" s="393"/>
      <c r="M661" s="396" t="s">
        <v>2591</v>
      </c>
      <c r="N661" s="392">
        <v>46133</v>
      </c>
      <c r="O661" s="408">
        <v>3</v>
      </c>
      <c r="P661" s="385">
        <v>0</v>
      </c>
      <c r="Q661" s="385">
        <v>0</v>
      </c>
      <c r="R661" s="576"/>
      <c r="S661" s="391">
        <v>0</v>
      </c>
      <c r="T661" s="382">
        <v>0</v>
      </c>
      <c r="U661" s="382">
        <v>0</v>
      </c>
      <c r="V661" s="423">
        <v>0</v>
      </c>
      <c r="W661" s="1882">
        <v>0</v>
      </c>
      <c r="X661" s="382">
        <f t="shared" si="1464"/>
        <v>0</v>
      </c>
      <c r="Y661" s="423">
        <v>0</v>
      </c>
      <c r="Z661" s="1882">
        <v>0</v>
      </c>
      <c r="AA661" s="382">
        <f t="shared" si="1448"/>
        <v>0</v>
      </c>
      <c r="AB661" s="423">
        <v>0</v>
      </c>
      <c r="AC661" s="1882">
        <v>0</v>
      </c>
      <c r="AD661" s="569">
        <v>1.875</v>
      </c>
      <c r="AE661" s="569">
        <v>1.875</v>
      </c>
      <c r="AF661" s="382">
        <f t="shared" si="1415"/>
        <v>0</v>
      </c>
      <c r="AG661" s="382">
        <f t="shared" si="1416"/>
        <v>5.25</v>
      </c>
      <c r="AH661" s="382">
        <f t="shared" si="1417"/>
        <v>16.5</v>
      </c>
      <c r="AI661" s="382">
        <f t="shared" si="1418"/>
        <v>22.5</v>
      </c>
      <c r="AJ661" s="382">
        <f t="shared" si="1419"/>
        <v>27.75</v>
      </c>
      <c r="AK661" s="382">
        <f t="shared" si="1420"/>
        <v>33.75</v>
      </c>
      <c r="AL661" s="382">
        <f t="shared" si="1421"/>
        <v>39</v>
      </c>
      <c r="AM661" s="382">
        <f t="shared" si="1422"/>
        <v>45</v>
      </c>
      <c r="AN661" s="453">
        <f t="shared" si="1423"/>
        <v>45</v>
      </c>
      <c r="AO661" s="457">
        <f t="shared" si="1424"/>
        <v>0</v>
      </c>
      <c r="AP661" s="455">
        <f t="shared" si="1425"/>
        <v>5</v>
      </c>
      <c r="AQ661" s="383">
        <f t="shared" si="1426"/>
        <v>12</v>
      </c>
      <c r="AR661" s="383">
        <f t="shared" si="1427"/>
        <v>12</v>
      </c>
      <c r="AS661" s="383">
        <f t="shared" si="1428"/>
        <v>17</v>
      </c>
      <c r="AT661" s="383">
        <f t="shared" si="1429"/>
        <v>18</v>
      </c>
      <c r="AU661" s="383">
        <f t="shared" si="1430"/>
        <v>23</v>
      </c>
      <c r="AV661" s="383">
        <f t="shared" si="1431"/>
        <v>24</v>
      </c>
      <c r="AW661" s="383">
        <f t="shared" si="1432"/>
        <v>24</v>
      </c>
      <c r="AX661" s="383">
        <f t="shared" si="1449"/>
        <v>0</v>
      </c>
      <c r="AY661" s="383">
        <v>0</v>
      </c>
      <c r="AZ661" s="383">
        <f t="shared" si="1463"/>
        <v>0</v>
      </c>
      <c r="BA661" s="382">
        <f t="shared" si="1450"/>
        <v>0</v>
      </c>
      <c r="BB661" s="423">
        <v>0</v>
      </c>
      <c r="BC661" s="506">
        <f t="shared" si="1442"/>
        <v>0</v>
      </c>
      <c r="BD661" s="382">
        <f t="shared" si="1443"/>
        <v>0</v>
      </c>
      <c r="BE661" s="453">
        <f t="shared" si="1444"/>
        <v>0</v>
      </c>
      <c r="BF661" s="382">
        <f t="shared" si="1451"/>
        <v>0</v>
      </c>
      <c r="BG661" s="1882">
        <v>0</v>
      </c>
      <c r="BH661" s="1882">
        <v>0</v>
      </c>
      <c r="BI661" s="1882">
        <v>0</v>
      </c>
      <c r="BJ661" s="1882">
        <v>0</v>
      </c>
      <c r="BK661" s="1882">
        <v>6</v>
      </c>
      <c r="BL661" s="1882">
        <v>12</v>
      </c>
      <c r="BM661" s="1882">
        <v>12</v>
      </c>
      <c r="BN661" s="1882">
        <v>18</v>
      </c>
      <c r="BO661" s="1882">
        <v>18</v>
      </c>
      <c r="BP661" s="1882">
        <v>24</v>
      </c>
      <c r="BQ661" s="1882">
        <v>24</v>
      </c>
      <c r="BR661" s="1882">
        <v>24</v>
      </c>
      <c r="BS661" s="1882">
        <v>30</v>
      </c>
      <c r="BT661" s="13"/>
      <c r="BU661" s="384">
        <f t="shared" si="1452"/>
        <v>0</v>
      </c>
      <c r="BV661" s="385">
        <f t="shared" si="1453"/>
        <v>0</v>
      </c>
      <c r="BW661" s="386">
        <f t="shared" si="1454"/>
        <v>0</v>
      </c>
      <c r="BX661" s="3"/>
      <c r="BY661" s="387">
        <f t="shared" si="1445"/>
        <v>0</v>
      </c>
      <c r="BZ661" s="382">
        <f t="shared" si="1455"/>
        <v>0</v>
      </c>
      <c r="CA661" s="382">
        <f t="shared" si="1456"/>
        <v>0</v>
      </c>
      <c r="CB661" s="382">
        <f t="shared" si="1457"/>
        <v>0</v>
      </c>
      <c r="CC661" s="382">
        <f t="shared" si="1362"/>
        <v>0</v>
      </c>
      <c r="CD661" s="382">
        <f t="shared" si="1363"/>
        <v>0</v>
      </c>
      <c r="CE661" s="382">
        <f t="shared" si="1364"/>
        <v>5</v>
      </c>
      <c r="CF661" s="382">
        <f t="shared" si="1365"/>
        <v>17</v>
      </c>
      <c r="CG661" s="382">
        <f t="shared" si="1366"/>
        <v>23</v>
      </c>
      <c r="CH661" s="382">
        <f t="shared" si="1367"/>
        <v>28</v>
      </c>
      <c r="CI661" s="382">
        <f t="shared" si="1368"/>
        <v>34</v>
      </c>
      <c r="CJ661" s="382">
        <f t="shared" si="1369"/>
        <v>39</v>
      </c>
      <c r="CK661" s="388">
        <f t="shared" si="1370"/>
        <v>45</v>
      </c>
      <c r="CL661" s="3"/>
      <c r="CM661" s="384">
        <f t="shared" si="1446"/>
        <v>0</v>
      </c>
      <c r="CN661" s="385">
        <f t="shared" si="1458"/>
        <v>0</v>
      </c>
      <c r="CO661" s="385">
        <f t="shared" si="1412"/>
        <v>0</v>
      </c>
      <c r="CP661" s="385">
        <f t="shared" si="1433"/>
        <v>0</v>
      </c>
      <c r="CQ661" s="385">
        <f t="shared" si="1434"/>
        <v>0</v>
      </c>
      <c r="CR661" s="385">
        <f t="shared" si="1435"/>
        <v>5</v>
      </c>
      <c r="CS661" s="385">
        <f t="shared" si="1436"/>
        <v>12</v>
      </c>
      <c r="CT661" s="385">
        <f t="shared" si="1437"/>
        <v>12</v>
      </c>
      <c r="CU661" s="385">
        <f t="shared" si="1438"/>
        <v>17</v>
      </c>
      <c r="CV661" s="385">
        <f t="shared" si="1439"/>
        <v>18</v>
      </c>
      <c r="CW661" s="385">
        <f t="shared" si="1440"/>
        <v>23</v>
      </c>
      <c r="CX661" s="386">
        <f t="shared" si="1441"/>
        <v>24</v>
      </c>
      <c r="CY661" s="3"/>
      <c r="CZ661" s="586"/>
      <c r="DA661" s="582"/>
      <c r="DB661" s="391"/>
      <c r="DC661" s="576"/>
      <c r="DD661" s="389"/>
      <c r="DE661" s="390"/>
      <c r="DF661" s="390"/>
      <c r="DG661" s="390">
        <v>0</v>
      </c>
      <c r="DH661" s="390">
        <f t="shared" si="1459"/>
        <v>0</v>
      </c>
      <c r="DI661" s="390"/>
      <c r="DJ661" s="390"/>
      <c r="DK661" s="390"/>
      <c r="DL661" s="390"/>
      <c r="DM661" s="390"/>
      <c r="DN661" s="390"/>
      <c r="DO661" s="390"/>
      <c r="DP661" s="391">
        <f t="shared" si="1460"/>
        <v>0</v>
      </c>
      <c r="DQ661" s="376"/>
      <c r="DR661" s="376"/>
      <c r="DS661" s="385">
        <v>0</v>
      </c>
      <c r="DT661" s="385">
        <v>0</v>
      </c>
      <c r="DU661" s="385">
        <v>0</v>
      </c>
      <c r="DV661" s="385">
        <v>0</v>
      </c>
      <c r="DW661" s="385">
        <v>0</v>
      </c>
      <c r="DX661" s="385">
        <v>0</v>
      </c>
      <c r="DY661" s="385">
        <v>0</v>
      </c>
      <c r="DZ661" s="385">
        <v>0</v>
      </c>
      <c r="EA661" s="426"/>
      <c r="EB661" s="398" t="s">
        <v>2580</v>
      </c>
      <c r="EC661" s="398" t="s">
        <v>1369</v>
      </c>
      <c r="ED661" s="398" t="s">
        <v>1370</v>
      </c>
      <c r="EF661" s="601" t="str">
        <f t="shared" si="1461"/>
        <v>ok</v>
      </c>
      <c r="EG661" s="597">
        <f t="shared" si="1462"/>
        <v>0</v>
      </c>
      <c r="EI661" s="605"/>
    </row>
    <row r="662" spans="1:139" s="372" customFormat="1" ht="16.149999999999999" hidden="1" customHeight="1">
      <c r="A662" s="573" t="s">
        <v>1382</v>
      </c>
      <c r="B662" s="512">
        <v>23916</v>
      </c>
      <c r="C662" s="512">
        <v>23916</v>
      </c>
      <c r="D662" s="513" t="s">
        <v>2579</v>
      </c>
      <c r="E662" s="513" t="s">
        <v>611</v>
      </c>
      <c r="F662" s="513"/>
      <c r="G662" s="513" t="s">
        <v>763</v>
      </c>
      <c r="H662" s="513" t="s">
        <v>107</v>
      </c>
      <c r="I662" s="513" t="s">
        <v>2579</v>
      </c>
      <c r="J662" s="513" t="s">
        <v>131</v>
      </c>
      <c r="K662" s="393" t="s">
        <v>2146</v>
      </c>
      <c r="L662" s="393"/>
      <c r="M662" s="396" t="s">
        <v>2591</v>
      </c>
      <c r="N662" s="392">
        <v>46133</v>
      </c>
      <c r="O662" s="408">
        <v>3</v>
      </c>
      <c r="P662" s="385">
        <v>0</v>
      </c>
      <c r="Q662" s="385">
        <v>0</v>
      </c>
      <c r="R662" s="576"/>
      <c r="S662" s="391">
        <v>0</v>
      </c>
      <c r="T662" s="382">
        <v>0</v>
      </c>
      <c r="U662" s="382">
        <v>0</v>
      </c>
      <c r="V662" s="423">
        <v>0</v>
      </c>
      <c r="W662" s="1882">
        <v>0</v>
      </c>
      <c r="X662" s="382">
        <f t="shared" si="1464"/>
        <v>0</v>
      </c>
      <c r="Y662" s="423">
        <v>0</v>
      </c>
      <c r="Z662" s="1882">
        <v>0</v>
      </c>
      <c r="AA662" s="382">
        <f t="shared" si="1448"/>
        <v>0</v>
      </c>
      <c r="AB662" s="423">
        <v>0</v>
      </c>
      <c r="AC662" s="1882">
        <v>0</v>
      </c>
      <c r="AD662" s="569">
        <v>1.875</v>
      </c>
      <c r="AE662" s="569">
        <v>1.875</v>
      </c>
      <c r="AF662" s="382">
        <f t="shared" si="1415"/>
        <v>0</v>
      </c>
      <c r="AG662" s="382">
        <f t="shared" si="1416"/>
        <v>3.5</v>
      </c>
      <c r="AH662" s="382">
        <f t="shared" si="1417"/>
        <v>11</v>
      </c>
      <c r="AI662" s="382">
        <f t="shared" si="1418"/>
        <v>15</v>
      </c>
      <c r="AJ662" s="382">
        <f t="shared" si="1419"/>
        <v>18.5</v>
      </c>
      <c r="AK662" s="382">
        <f t="shared" si="1420"/>
        <v>22.5</v>
      </c>
      <c r="AL662" s="382">
        <f t="shared" si="1421"/>
        <v>26</v>
      </c>
      <c r="AM662" s="382">
        <f t="shared" si="1422"/>
        <v>30</v>
      </c>
      <c r="AN662" s="453">
        <f t="shared" si="1423"/>
        <v>30</v>
      </c>
      <c r="AO662" s="457">
        <f t="shared" si="1424"/>
        <v>0</v>
      </c>
      <c r="AP662" s="455">
        <f t="shared" si="1425"/>
        <v>4</v>
      </c>
      <c r="AQ662" s="383">
        <f t="shared" si="1426"/>
        <v>7</v>
      </c>
      <c r="AR662" s="383">
        <f t="shared" si="1427"/>
        <v>8</v>
      </c>
      <c r="AS662" s="383">
        <f t="shared" si="1428"/>
        <v>12</v>
      </c>
      <c r="AT662" s="383">
        <f t="shared" si="1429"/>
        <v>12</v>
      </c>
      <c r="AU662" s="383">
        <f t="shared" si="1430"/>
        <v>15</v>
      </c>
      <c r="AV662" s="383">
        <f t="shared" si="1431"/>
        <v>16</v>
      </c>
      <c r="AW662" s="383">
        <f t="shared" si="1432"/>
        <v>16</v>
      </c>
      <c r="AX662" s="383">
        <f t="shared" si="1449"/>
        <v>0</v>
      </c>
      <c r="AY662" s="383">
        <v>0</v>
      </c>
      <c r="AZ662" s="383">
        <f t="shared" si="1463"/>
        <v>0</v>
      </c>
      <c r="BA662" s="382">
        <f t="shared" si="1450"/>
        <v>0</v>
      </c>
      <c r="BB662" s="423">
        <v>0</v>
      </c>
      <c r="BC662" s="506">
        <f t="shared" si="1442"/>
        <v>0</v>
      </c>
      <c r="BD662" s="382">
        <f t="shared" si="1443"/>
        <v>0</v>
      </c>
      <c r="BE662" s="453">
        <f t="shared" si="1444"/>
        <v>0</v>
      </c>
      <c r="BF662" s="382">
        <f t="shared" si="1451"/>
        <v>0</v>
      </c>
      <c r="BG662" s="1882">
        <v>0</v>
      </c>
      <c r="BH662" s="1882">
        <v>0</v>
      </c>
      <c r="BI662" s="1882">
        <v>0</v>
      </c>
      <c r="BJ662" s="1882">
        <v>0</v>
      </c>
      <c r="BK662" s="1882">
        <v>4</v>
      </c>
      <c r="BL662" s="1882">
        <v>8</v>
      </c>
      <c r="BM662" s="1882">
        <v>8</v>
      </c>
      <c r="BN662" s="1882">
        <v>12</v>
      </c>
      <c r="BO662" s="1882">
        <v>12</v>
      </c>
      <c r="BP662" s="1882">
        <v>16</v>
      </c>
      <c r="BQ662" s="1882">
        <v>16</v>
      </c>
      <c r="BR662" s="1882">
        <v>16</v>
      </c>
      <c r="BS662" s="1882">
        <v>20</v>
      </c>
      <c r="BT662" s="13"/>
      <c r="BU662" s="384">
        <f t="shared" si="1452"/>
        <v>0</v>
      </c>
      <c r="BV662" s="385">
        <f t="shared" si="1453"/>
        <v>0</v>
      </c>
      <c r="BW662" s="386">
        <f t="shared" si="1454"/>
        <v>0</v>
      </c>
      <c r="BX662" s="3"/>
      <c r="BY662" s="387">
        <f t="shared" si="1445"/>
        <v>0</v>
      </c>
      <c r="BZ662" s="382">
        <f t="shared" si="1455"/>
        <v>0</v>
      </c>
      <c r="CA662" s="382">
        <f t="shared" si="1456"/>
        <v>0</v>
      </c>
      <c r="CB662" s="382">
        <f t="shared" si="1457"/>
        <v>0</v>
      </c>
      <c r="CC662" s="382">
        <f t="shared" si="1362"/>
        <v>0</v>
      </c>
      <c r="CD662" s="382">
        <f t="shared" si="1363"/>
        <v>0</v>
      </c>
      <c r="CE662" s="382">
        <f t="shared" si="1364"/>
        <v>4</v>
      </c>
      <c r="CF662" s="382">
        <f t="shared" si="1365"/>
        <v>11</v>
      </c>
      <c r="CG662" s="382">
        <f t="shared" si="1366"/>
        <v>15</v>
      </c>
      <c r="CH662" s="382">
        <f t="shared" si="1367"/>
        <v>19</v>
      </c>
      <c r="CI662" s="382">
        <f t="shared" si="1368"/>
        <v>23</v>
      </c>
      <c r="CJ662" s="382">
        <f t="shared" si="1369"/>
        <v>26</v>
      </c>
      <c r="CK662" s="388">
        <f t="shared" si="1370"/>
        <v>30</v>
      </c>
      <c r="CL662" s="3"/>
      <c r="CM662" s="384">
        <f t="shared" si="1446"/>
        <v>0</v>
      </c>
      <c r="CN662" s="385">
        <f t="shared" si="1458"/>
        <v>0</v>
      </c>
      <c r="CO662" s="385">
        <f t="shared" si="1412"/>
        <v>0</v>
      </c>
      <c r="CP662" s="385">
        <f t="shared" si="1433"/>
        <v>0</v>
      </c>
      <c r="CQ662" s="385">
        <f t="shared" si="1434"/>
        <v>0</v>
      </c>
      <c r="CR662" s="385">
        <f t="shared" si="1435"/>
        <v>4</v>
      </c>
      <c r="CS662" s="385">
        <f t="shared" si="1436"/>
        <v>7</v>
      </c>
      <c r="CT662" s="385">
        <f t="shared" si="1437"/>
        <v>8</v>
      </c>
      <c r="CU662" s="385">
        <f t="shared" si="1438"/>
        <v>12</v>
      </c>
      <c r="CV662" s="385">
        <f t="shared" si="1439"/>
        <v>12</v>
      </c>
      <c r="CW662" s="385">
        <f t="shared" si="1440"/>
        <v>15</v>
      </c>
      <c r="CX662" s="386">
        <f t="shared" si="1441"/>
        <v>16</v>
      </c>
      <c r="CY662" s="3"/>
      <c r="CZ662" s="586"/>
      <c r="DA662" s="582"/>
      <c r="DB662" s="391"/>
      <c r="DC662" s="576"/>
      <c r="DD662" s="389"/>
      <c r="DE662" s="390"/>
      <c r="DF662" s="390"/>
      <c r="DG662" s="390">
        <v>0</v>
      </c>
      <c r="DH662" s="390">
        <f t="shared" si="1459"/>
        <v>0</v>
      </c>
      <c r="DI662" s="390"/>
      <c r="DJ662" s="390"/>
      <c r="DK662" s="390"/>
      <c r="DL662" s="390"/>
      <c r="DM662" s="390"/>
      <c r="DN662" s="390"/>
      <c r="DO662" s="390"/>
      <c r="DP662" s="391">
        <f t="shared" si="1460"/>
        <v>0</v>
      </c>
      <c r="DQ662" s="376"/>
      <c r="DR662" s="376"/>
      <c r="DS662" s="385">
        <v>0</v>
      </c>
      <c r="DT662" s="385">
        <v>0</v>
      </c>
      <c r="DU662" s="385">
        <v>0</v>
      </c>
      <c r="DV662" s="385">
        <v>0</v>
      </c>
      <c r="DW662" s="385">
        <v>0</v>
      </c>
      <c r="DX662" s="385">
        <v>0</v>
      </c>
      <c r="DY662" s="385">
        <v>0</v>
      </c>
      <c r="DZ662" s="385">
        <v>0</v>
      </c>
      <c r="EA662" s="426"/>
      <c r="EB662" s="398" t="s">
        <v>2581</v>
      </c>
      <c r="EC662" s="398" t="s">
        <v>1369</v>
      </c>
      <c r="ED662" s="398" t="s">
        <v>1370</v>
      </c>
      <c r="EF662" s="601" t="str">
        <f t="shared" si="1461"/>
        <v>ok</v>
      </c>
      <c r="EG662" s="597">
        <f t="shared" si="1462"/>
        <v>0</v>
      </c>
      <c r="EI662" s="605"/>
    </row>
    <row r="663" spans="1:139" s="372" customFormat="1" ht="16.149999999999999" hidden="1" customHeight="1">
      <c r="A663" s="573" t="s">
        <v>1382</v>
      </c>
      <c r="B663" s="512">
        <v>26734</v>
      </c>
      <c r="C663" s="512">
        <v>26734</v>
      </c>
      <c r="D663" s="513" t="s">
        <v>2579</v>
      </c>
      <c r="E663" s="513" t="s">
        <v>978</v>
      </c>
      <c r="F663" s="513"/>
      <c r="G663" s="513" t="s">
        <v>2578</v>
      </c>
      <c r="H663" s="513" t="s">
        <v>47</v>
      </c>
      <c r="I663" s="513" t="s">
        <v>2579</v>
      </c>
      <c r="J663" s="513" t="s">
        <v>131</v>
      </c>
      <c r="K663" s="393" t="s">
        <v>2146</v>
      </c>
      <c r="L663" s="393"/>
      <c r="M663" s="396" t="s">
        <v>2591</v>
      </c>
      <c r="N663" s="392">
        <v>46133</v>
      </c>
      <c r="O663" s="408">
        <v>3</v>
      </c>
      <c r="P663" s="385">
        <v>0</v>
      </c>
      <c r="Q663" s="385">
        <v>0</v>
      </c>
      <c r="R663" s="576"/>
      <c r="S663" s="391">
        <v>0</v>
      </c>
      <c r="T663" s="382">
        <v>0</v>
      </c>
      <c r="U663" s="382">
        <v>0</v>
      </c>
      <c r="V663" s="423">
        <v>0</v>
      </c>
      <c r="W663" s="1882">
        <v>0</v>
      </c>
      <c r="X663" s="382">
        <f t="shared" si="1464"/>
        <v>0</v>
      </c>
      <c r="Y663" s="423">
        <v>0</v>
      </c>
      <c r="Z663" s="1882">
        <v>0</v>
      </c>
      <c r="AA663" s="382">
        <f t="shared" si="1448"/>
        <v>0</v>
      </c>
      <c r="AB663" s="423">
        <v>0</v>
      </c>
      <c r="AC663" s="1882">
        <v>0</v>
      </c>
      <c r="AD663" s="569">
        <v>1.875</v>
      </c>
      <c r="AE663" s="569">
        <v>1.875</v>
      </c>
      <c r="AF663" s="382">
        <f t="shared" si="1415"/>
        <v>0</v>
      </c>
      <c r="AG663" s="382">
        <f t="shared" si="1416"/>
        <v>5.25</v>
      </c>
      <c r="AH663" s="382">
        <f t="shared" si="1417"/>
        <v>16.5</v>
      </c>
      <c r="AI663" s="382">
        <f t="shared" si="1418"/>
        <v>22.5</v>
      </c>
      <c r="AJ663" s="382">
        <f t="shared" si="1419"/>
        <v>27.75</v>
      </c>
      <c r="AK663" s="382">
        <f t="shared" si="1420"/>
        <v>33.75</v>
      </c>
      <c r="AL663" s="382">
        <f t="shared" si="1421"/>
        <v>39</v>
      </c>
      <c r="AM663" s="382">
        <f t="shared" si="1422"/>
        <v>45</v>
      </c>
      <c r="AN663" s="453">
        <f t="shared" si="1423"/>
        <v>45</v>
      </c>
      <c r="AO663" s="457">
        <f t="shared" si="1424"/>
        <v>0</v>
      </c>
      <c r="AP663" s="455">
        <f t="shared" si="1425"/>
        <v>5</v>
      </c>
      <c r="AQ663" s="383">
        <f t="shared" si="1426"/>
        <v>12</v>
      </c>
      <c r="AR663" s="383">
        <f t="shared" si="1427"/>
        <v>12</v>
      </c>
      <c r="AS663" s="383">
        <f t="shared" si="1428"/>
        <v>17</v>
      </c>
      <c r="AT663" s="383">
        <f t="shared" si="1429"/>
        <v>18</v>
      </c>
      <c r="AU663" s="383">
        <f t="shared" si="1430"/>
        <v>23</v>
      </c>
      <c r="AV663" s="383">
        <f t="shared" si="1431"/>
        <v>24</v>
      </c>
      <c r="AW663" s="383">
        <f t="shared" si="1432"/>
        <v>24</v>
      </c>
      <c r="AX663" s="383">
        <f t="shared" si="1449"/>
        <v>0</v>
      </c>
      <c r="AY663" s="383">
        <v>0</v>
      </c>
      <c r="AZ663" s="383">
        <f t="shared" si="1463"/>
        <v>0</v>
      </c>
      <c r="BA663" s="382">
        <f t="shared" si="1450"/>
        <v>0</v>
      </c>
      <c r="BB663" s="423">
        <v>0</v>
      </c>
      <c r="BC663" s="506">
        <f t="shared" si="1442"/>
        <v>0</v>
      </c>
      <c r="BD663" s="382">
        <f t="shared" si="1443"/>
        <v>0</v>
      </c>
      <c r="BE663" s="453">
        <f t="shared" si="1444"/>
        <v>0</v>
      </c>
      <c r="BF663" s="382">
        <f t="shared" si="1451"/>
        <v>0</v>
      </c>
      <c r="BG663" s="1882">
        <v>0</v>
      </c>
      <c r="BH663" s="1882">
        <v>0</v>
      </c>
      <c r="BI663" s="1882">
        <v>0</v>
      </c>
      <c r="BJ663" s="1882">
        <v>0</v>
      </c>
      <c r="BK663" s="1882">
        <v>6</v>
      </c>
      <c r="BL663" s="1882">
        <v>12</v>
      </c>
      <c r="BM663" s="1882">
        <v>12</v>
      </c>
      <c r="BN663" s="1882">
        <v>18</v>
      </c>
      <c r="BO663" s="1882">
        <v>18</v>
      </c>
      <c r="BP663" s="1882">
        <v>24</v>
      </c>
      <c r="BQ663" s="1882">
        <v>24</v>
      </c>
      <c r="BR663" s="1882">
        <v>24</v>
      </c>
      <c r="BS663" s="1882">
        <v>30</v>
      </c>
      <c r="BT663" s="13"/>
      <c r="BU663" s="384">
        <f t="shared" si="1452"/>
        <v>0</v>
      </c>
      <c r="BV663" s="385">
        <f t="shared" si="1453"/>
        <v>0</v>
      </c>
      <c r="BW663" s="386">
        <f t="shared" si="1454"/>
        <v>0</v>
      </c>
      <c r="BX663" s="3"/>
      <c r="BY663" s="387">
        <f t="shared" si="1445"/>
        <v>0</v>
      </c>
      <c r="BZ663" s="382">
        <f t="shared" si="1455"/>
        <v>0</v>
      </c>
      <c r="CA663" s="382">
        <f t="shared" si="1456"/>
        <v>0</v>
      </c>
      <c r="CB663" s="382">
        <f t="shared" si="1457"/>
        <v>0</v>
      </c>
      <c r="CC663" s="382">
        <f t="shared" si="1362"/>
        <v>0</v>
      </c>
      <c r="CD663" s="382">
        <f t="shared" si="1363"/>
        <v>0</v>
      </c>
      <c r="CE663" s="382">
        <f t="shared" si="1364"/>
        <v>5</v>
      </c>
      <c r="CF663" s="382">
        <f t="shared" si="1365"/>
        <v>17</v>
      </c>
      <c r="CG663" s="382">
        <f t="shared" si="1366"/>
        <v>23</v>
      </c>
      <c r="CH663" s="382">
        <f t="shared" si="1367"/>
        <v>28</v>
      </c>
      <c r="CI663" s="382">
        <f t="shared" si="1368"/>
        <v>34</v>
      </c>
      <c r="CJ663" s="382">
        <f t="shared" si="1369"/>
        <v>39</v>
      </c>
      <c r="CK663" s="388">
        <f t="shared" si="1370"/>
        <v>45</v>
      </c>
      <c r="CL663" s="3"/>
      <c r="CM663" s="384">
        <f t="shared" si="1446"/>
        <v>0</v>
      </c>
      <c r="CN663" s="385">
        <f t="shared" si="1458"/>
        <v>0</v>
      </c>
      <c r="CO663" s="385">
        <f t="shared" si="1412"/>
        <v>0</v>
      </c>
      <c r="CP663" s="385">
        <f t="shared" si="1433"/>
        <v>0</v>
      </c>
      <c r="CQ663" s="385">
        <f t="shared" si="1434"/>
        <v>0</v>
      </c>
      <c r="CR663" s="385">
        <f t="shared" si="1435"/>
        <v>5</v>
      </c>
      <c r="CS663" s="385">
        <f t="shared" si="1436"/>
        <v>12</v>
      </c>
      <c r="CT663" s="385">
        <f t="shared" si="1437"/>
        <v>12</v>
      </c>
      <c r="CU663" s="385">
        <f t="shared" si="1438"/>
        <v>17</v>
      </c>
      <c r="CV663" s="385">
        <f t="shared" si="1439"/>
        <v>18</v>
      </c>
      <c r="CW663" s="385">
        <f t="shared" si="1440"/>
        <v>23</v>
      </c>
      <c r="CX663" s="386">
        <f t="shared" si="1441"/>
        <v>24</v>
      </c>
      <c r="CY663" s="3"/>
      <c r="CZ663" s="586"/>
      <c r="DA663" s="582"/>
      <c r="DB663" s="391"/>
      <c r="DC663" s="576"/>
      <c r="DD663" s="389"/>
      <c r="DE663" s="390"/>
      <c r="DF663" s="390"/>
      <c r="DG663" s="390">
        <v>0</v>
      </c>
      <c r="DH663" s="390">
        <f t="shared" si="1459"/>
        <v>0</v>
      </c>
      <c r="DI663" s="390"/>
      <c r="DJ663" s="390"/>
      <c r="DK663" s="390"/>
      <c r="DL663" s="390"/>
      <c r="DM663" s="390"/>
      <c r="DN663" s="390"/>
      <c r="DO663" s="390"/>
      <c r="DP663" s="391">
        <f t="shared" si="1460"/>
        <v>0</v>
      </c>
      <c r="DQ663" s="376"/>
      <c r="DR663" s="376"/>
      <c r="DS663" s="385">
        <v>0</v>
      </c>
      <c r="DT663" s="385">
        <v>0</v>
      </c>
      <c r="DU663" s="385">
        <v>0</v>
      </c>
      <c r="DV663" s="385">
        <v>0</v>
      </c>
      <c r="DW663" s="385">
        <v>0</v>
      </c>
      <c r="DX663" s="385">
        <v>0</v>
      </c>
      <c r="DY663" s="385">
        <v>0</v>
      </c>
      <c r="DZ663" s="385">
        <v>0</v>
      </c>
      <c r="EA663" s="426"/>
      <c r="EB663" s="398" t="s">
        <v>2582</v>
      </c>
      <c r="EC663" s="398" t="s">
        <v>1369</v>
      </c>
      <c r="ED663" s="398" t="s">
        <v>1370</v>
      </c>
      <c r="EF663" s="601" t="str">
        <f t="shared" si="1461"/>
        <v>ok</v>
      </c>
      <c r="EG663" s="597">
        <f t="shared" si="1462"/>
        <v>0</v>
      </c>
      <c r="EI663" s="605"/>
    </row>
    <row r="664" spans="1:139" s="372" customFormat="1" ht="16.149999999999999" hidden="1" customHeight="1">
      <c r="A664" s="573" t="s">
        <v>1382</v>
      </c>
      <c r="B664" s="512">
        <v>26733</v>
      </c>
      <c r="C664" s="512">
        <v>26733</v>
      </c>
      <c r="D664" s="513" t="s">
        <v>2579</v>
      </c>
      <c r="E664" s="513" t="s">
        <v>2576</v>
      </c>
      <c r="F664" s="513"/>
      <c r="G664" s="513" t="s">
        <v>1096</v>
      </c>
      <c r="H664" s="513" t="s">
        <v>47</v>
      </c>
      <c r="I664" s="513" t="s">
        <v>2579</v>
      </c>
      <c r="J664" s="513" t="s">
        <v>131</v>
      </c>
      <c r="K664" s="393" t="s">
        <v>2146</v>
      </c>
      <c r="L664" s="393"/>
      <c r="M664" s="396" t="s">
        <v>2591</v>
      </c>
      <c r="N664" s="392">
        <v>46133</v>
      </c>
      <c r="O664" s="408">
        <v>3</v>
      </c>
      <c r="P664" s="385">
        <v>0</v>
      </c>
      <c r="Q664" s="385">
        <v>0</v>
      </c>
      <c r="R664" s="576"/>
      <c r="S664" s="391">
        <v>0</v>
      </c>
      <c r="T664" s="382">
        <v>0</v>
      </c>
      <c r="U664" s="382">
        <v>0</v>
      </c>
      <c r="V664" s="423">
        <v>0</v>
      </c>
      <c r="W664" s="1882">
        <v>0</v>
      </c>
      <c r="X664" s="382">
        <f t="shared" si="1464"/>
        <v>0</v>
      </c>
      <c r="Y664" s="423">
        <v>0</v>
      </c>
      <c r="Z664" s="1882">
        <v>0</v>
      </c>
      <c r="AA664" s="382">
        <f t="shared" si="1448"/>
        <v>0</v>
      </c>
      <c r="AB664" s="423">
        <v>0</v>
      </c>
      <c r="AC664" s="1882">
        <v>0</v>
      </c>
      <c r="AD664" s="569">
        <v>1.875</v>
      </c>
      <c r="AE664" s="569">
        <v>1.875</v>
      </c>
      <c r="AF664" s="382">
        <f t="shared" si="1415"/>
        <v>0</v>
      </c>
      <c r="AG664" s="382">
        <f t="shared" si="1416"/>
        <v>5.25</v>
      </c>
      <c r="AH664" s="382">
        <f t="shared" si="1417"/>
        <v>16.5</v>
      </c>
      <c r="AI664" s="382">
        <f t="shared" si="1418"/>
        <v>22.5</v>
      </c>
      <c r="AJ664" s="382">
        <f t="shared" si="1419"/>
        <v>27.75</v>
      </c>
      <c r="AK664" s="382">
        <f t="shared" si="1420"/>
        <v>33.75</v>
      </c>
      <c r="AL664" s="382">
        <f t="shared" si="1421"/>
        <v>39</v>
      </c>
      <c r="AM664" s="382">
        <f t="shared" si="1422"/>
        <v>45</v>
      </c>
      <c r="AN664" s="453">
        <f t="shared" si="1423"/>
        <v>45</v>
      </c>
      <c r="AO664" s="457">
        <f t="shared" si="1424"/>
        <v>0</v>
      </c>
      <c r="AP664" s="455">
        <f t="shared" si="1425"/>
        <v>5</v>
      </c>
      <c r="AQ664" s="383">
        <f t="shared" si="1426"/>
        <v>12</v>
      </c>
      <c r="AR664" s="383">
        <f t="shared" si="1427"/>
        <v>12</v>
      </c>
      <c r="AS664" s="383">
        <f t="shared" si="1428"/>
        <v>17</v>
      </c>
      <c r="AT664" s="383">
        <f t="shared" si="1429"/>
        <v>18</v>
      </c>
      <c r="AU664" s="383">
        <f t="shared" si="1430"/>
        <v>23</v>
      </c>
      <c r="AV664" s="383">
        <f t="shared" si="1431"/>
        <v>24</v>
      </c>
      <c r="AW664" s="383">
        <f t="shared" si="1432"/>
        <v>24</v>
      </c>
      <c r="AX664" s="383">
        <f t="shared" si="1449"/>
        <v>0</v>
      </c>
      <c r="AY664" s="383">
        <v>0</v>
      </c>
      <c r="AZ664" s="383">
        <f t="shared" si="1463"/>
        <v>0</v>
      </c>
      <c r="BA664" s="382">
        <f t="shared" si="1450"/>
        <v>0</v>
      </c>
      <c r="BB664" s="423">
        <v>0</v>
      </c>
      <c r="BC664" s="506">
        <f t="shared" si="1442"/>
        <v>0</v>
      </c>
      <c r="BD664" s="382">
        <f t="shared" si="1443"/>
        <v>0</v>
      </c>
      <c r="BE664" s="453">
        <f t="shared" si="1444"/>
        <v>0</v>
      </c>
      <c r="BF664" s="382">
        <f t="shared" si="1451"/>
        <v>0</v>
      </c>
      <c r="BG664" s="1882">
        <v>0</v>
      </c>
      <c r="BH664" s="1882">
        <v>0</v>
      </c>
      <c r="BI664" s="1882">
        <v>0</v>
      </c>
      <c r="BJ664" s="1882">
        <v>0</v>
      </c>
      <c r="BK664" s="1882">
        <v>6</v>
      </c>
      <c r="BL664" s="1882">
        <v>12</v>
      </c>
      <c r="BM664" s="1882">
        <v>12</v>
      </c>
      <c r="BN664" s="1882">
        <v>18</v>
      </c>
      <c r="BO664" s="1882">
        <v>18</v>
      </c>
      <c r="BP664" s="1882">
        <v>24</v>
      </c>
      <c r="BQ664" s="1882">
        <v>24</v>
      </c>
      <c r="BR664" s="1882">
        <v>24</v>
      </c>
      <c r="BS664" s="1882">
        <v>30</v>
      </c>
      <c r="BT664" s="13"/>
      <c r="BU664" s="384">
        <f t="shared" si="1452"/>
        <v>0</v>
      </c>
      <c r="BV664" s="385">
        <f t="shared" si="1453"/>
        <v>0</v>
      </c>
      <c r="BW664" s="386">
        <f t="shared" si="1454"/>
        <v>0</v>
      </c>
      <c r="BX664" s="3"/>
      <c r="BY664" s="387">
        <f t="shared" si="1445"/>
        <v>0</v>
      </c>
      <c r="BZ664" s="382">
        <f t="shared" si="1455"/>
        <v>0</v>
      </c>
      <c r="CA664" s="382">
        <f t="shared" si="1456"/>
        <v>0</v>
      </c>
      <c r="CB664" s="382">
        <f t="shared" si="1457"/>
        <v>0</v>
      </c>
      <c r="CC664" s="382">
        <f t="shared" si="1362"/>
        <v>0</v>
      </c>
      <c r="CD664" s="382">
        <f t="shared" si="1363"/>
        <v>0</v>
      </c>
      <c r="CE664" s="382">
        <f t="shared" si="1364"/>
        <v>5</v>
      </c>
      <c r="CF664" s="382">
        <f t="shared" si="1365"/>
        <v>17</v>
      </c>
      <c r="CG664" s="382">
        <f t="shared" si="1366"/>
        <v>23</v>
      </c>
      <c r="CH664" s="382">
        <f t="shared" si="1367"/>
        <v>28</v>
      </c>
      <c r="CI664" s="382">
        <f t="shared" si="1368"/>
        <v>34</v>
      </c>
      <c r="CJ664" s="382">
        <f t="shared" si="1369"/>
        <v>39</v>
      </c>
      <c r="CK664" s="388">
        <f t="shared" si="1370"/>
        <v>45</v>
      </c>
      <c r="CL664" s="3"/>
      <c r="CM664" s="384">
        <f t="shared" si="1446"/>
        <v>0</v>
      </c>
      <c r="CN664" s="385">
        <f t="shared" si="1458"/>
        <v>0</v>
      </c>
      <c r="CO664" s="385">
        <f t="shared" si="1412"/>
        <v>0</v>
      </c>
      <c r="CP664" s="385">
        <f t="shared" si="1433"/>
        <v>0</v>
      </c>
      <c r="CQ664" s="385">
        <f t="shared" si="1434"/>
        <v>0</v>
      </c>
      <c r="CR664" s="385">
        <f t="shared" si="1435"/>
        <v>5</v>
      </c>
      <c r="CS664" s="385">
        <f t="shared" si="1436"/>
        <v>12</v>
      </c>
      <c r="CT664" s="385">
        <f t="shared" si="1437"/>
        <v>12</v>
      </c>
      <c r="CU664" s="385">
        <f t="shared" si="1438"/>
        <v>17</v>
      </c>
      <c r="CV664" s="385">
        <f t="shared" si="1439"/>
        <v>18</v>
      </c>
      <c r="CW664" s="385">
        <f t="shared" si="1440"/>
        <v>23</v>
      </c>
      <c r="CX664" s="386">
        <f t="shared" si="1441"/>
        <v>24</v>
      </c>
      <c r="CY664" s="3"/>
      <c r="CZ664" s="586"/>
      <c r="DA664" s="582"/>
      <c r="DB664" s="391"/>
      <c r="DC664" s="576"/>
      <c r="DD664" s="389"/>
      <c r="DE664" s="390"/>
      <c r="DF664" s="390"/>
      <c r="DG664" s="390">
        <v>0</v>
      </c>
      <c r="DH664" s="390">
        <f t="shared" si="1459"/>
        <v>0</v>
      </c>
      <c r="DI664" s="390"/>
      <c r="DJ664" s="390"/>
      <c r="DK664" s="390"/>
      <c r="DL664" s="390"/>
      <c r="DM664" s="390"/>
      <c r="DN664" s="390"/>
      <c r="DO664" s="390"/>
      <c r="DP664" s="391">
        <f t="shared" si="1460"/>
        <v>0</v>
      </c>
      <c r="DQ664" s="376"/>
      <c r="DR664" s="376"/>
      <c r="DS664" s="385">
        <v>0</v>
      </c>
      <c r="DT664" s="385">
        <v>0</v>
      </c>
      <c r="DU664" s="385">
        <v>0</v>
      </c>
      <c r="DV664" s="385">
        <v>0</v>
      </c>
      <c r="DW664" s="385">
        <v>0</v>
      </c>
      <c r="DX664" s="385">
        <v>0</v>
      </c>
      <c r="DY664" s="385">
        <v>0</v>
      </c>
      <c r="DZ664" s="385">
        <v>0</v>
      </c>
      <c r="EA664" s="426"/>
      <c r="EB664" s="398" t="s">
        <v>2582</v>
      </c>
      <c r="EC664" s="398" t="s">
        <v>1369</v>
      </c>
      <c r="ED664" s="398" t="s">
        <v>1370</v>
      </c>
      <c r="EF664" s="601" t="str">
        <f t="shared" si="1461"/>
        <v>ok</v>
      </c>
      <c r="EG664" s="597">
        <f t="shared" si="1462"/>
        <v>0</v>
      </c>
      <c r="EI664" s="605"/>
    </row>
    <row r="665" spans="1:139" s="372" customFormat="1" ht="16.149999999999999" hidden="1" customHeight="1">
      <c r="A665" s="573" t="s">
        <v>1382</v>
      </c>
      <c r="B665" s="512">
        <v>23934</v>
      </c>
      <c r="C665" s="512">
        <v>23934</v>
      </c>
      <c r="D665" s="513" t="s">
        <v>2579</v>
      </c>
      <c r="E665" s="513" t="s">
        <v>2577</v>
      </c>
      <c r="F665" s="513"/>
      <c r="G665" s="513" t="s">
        <v>769</v>
      </c>
      <c r="H665" s="513" t="s">
        <v>107</v>
      </c>
      <c r="I665" s="513" t="s">
        <v>2579</v>
      </c>
      <c r="J665" s="513" t="s">
        <v>131</v>
      </c>
      <c r="K665" s="393" t="s">
        <v>2146</v>
      </c>
      <c r="L665" s="393"/>
      <c r="M665" s="396" t="s">
        <v>2591</v>
      </c>
      <c r="N665" s="392">
        <v>46133</v>
      </c>
      <c r="O665" s="408">
        <v>3</v>
      </c>
      <c r="P665" s="385">
        <v>0</v>
      </c>
      <c r="Q665" s="385">
        <v>0</v>
      </c>
      <c r="R665" s="576"/>
      <c r="S665" s="391">
        <v>0</v>
      </c>
      <c r="T665" s="382">
        <v>0</v>
      </c>
      <c r="U665" s="382">
        <v>0</v>
      </c>
      <c r="V665" s="423">
        <v>0</v>
      </c>
      <c r="W665" s="1882">
        <v>0</v>
      </c>
      <c r="X665" s="382">
        <f t="shared" si="1464"/>
        <v>0</v>
      </c>
      <c r="Y665" s="423">
        <v>0</v>
      </c>
      <c r="Z665" s="1882">
        <v>0</v>
      </c>
      <c r="AA665" s="382">
        <f t="shared" si="1448"/>
        <v>0</v>
      </c>
      <c r="AB665" s="423">
        <v>0</v>
      </c>
      <c r="AC665" s="1882">
        <v>0</v>
      </c>
      <c r="AD665" s="569">
        <v>1.875</v>
      </c>
      <c r="AE665" s="569">
        <v>1.875</v>
      </c>
      <c r="AF665" s="382">
        <f t="shared" si="1415"/>
        <v>0</v>
      </c>
      <c r="AG665" s="382">
        <f t="shared" si="1416"/>
        <v>5.25</v>
      </c>
      <c r="AH665" s="382">
        <f t="shared" si="1417"/>
        <v>16.5</v>
      </c>
      <c r="AI665" s="382">
        <f t="shared" si="1418"/>
        <v>22.5</v>
      </c>
      <c r="AJ665" s="382">
        <f t="shared" si="1419"/>
        <v>27.75</v>
      </c>
      <c r="AK665" s="382">
        <f t="shared" si="1420"/>
        <v>33.75</v>
      </c>
      <c r="AL665" s="382">
        <f t="shared" si="1421"/>
        <v>39</v>
      </c>
      <c r="AM665" s="382">
        <f t="shared" si="1422"/>
        <v>45</v>
      </c>
      <c r="AN665" s="453">
        <f t="shared" si="1423"/>
        <v>45</v>
      </c>
      <c r="AO665" s="457">
        <f t="shared" si="1424"/>
        <v>0</v>
      </c>
      <c r="AP665" s="455">
        <f t="shared" si="1425"/>
        <v>5</v>
      </c>
      <c r="AQ665" s="383">
        <f t="shared" si="1426"/>
        <v>12</v>
      </c>
      <c r="AR665" s="383">
        <f t="shared" si="1427"/>
        <v>12</v>
      </c>
      <c r="AS665" s="383">
        <f t="shared" si="1428"/>
        <v>17</v>
      </c>
      <c r="AT665" s="383">
        <f t="shared" si="1429"/>
        <v>18</v>
      </c>
      <c r="AU665" s="383">
        <f t="shared" si="1430"/>
        <v>23</v>
      </c>
      <c r="AV665" s="383">
        <f t="shared" si="1431"/>
        <v>24</v>
      </c>
      <c r="AW665" s="383">
        <f t="shared" si="1432"/>
        <v>24</v>
      </c>
      <c r="AX665" s="383">
        <f t="shared" si="1449"/>
        <v>0</v>
      </c>
      <c r="AY665" s="383">
        <v>0</v>
      </c>
      <c r="AZ665" s="383">
        <f t="shared" si="1463"/>
        <v>0</v>
      </c>
      <c r="BA665" s="382">
        <f t="shared" si="1450"/>
        <v>0</v>
      </c>
      <c r="BB665" s="423">
        <v>0</v>
      </c>
      <c r="BC665" s="506">
        <f t="shared" si="1442"/>
        <v>0</v>
      </c>
      <c r="BD665" s="382">
        <f t="shared" si="1443"/>
        <v>0</v>
      </c>
      <c r="BE665" s="453">
        <f t="shared" si="1444"/>
        <v>0</v>
      </c>
      <c r="BF665" s="382">
        <f t="shared" si="1451"/>
        <v>0</v>
      </c>
      <c r="BG665" s="1882">
        <v>0</v>
      </c>
      <c r="BH665" s="1882">
        <v>0</v>
      </c>
      <c r="BI665" s="1882">
        <v>0</v>
      </c>
      <c r="BJ665" s="1882">
        <v>0</v>
      </c>
      <c r="BK665" s="1882">
        <v>6</v>
      </c>
      <c r="BL665" s="1882">
        <v>12</v>
      </c>
      <c r="BM665" s="1882">
        <v>12</v>
      </c>
      <c r="BN665" s="1882">
        <v>18</v>
      </c>
      <c r="BO665" s="1882">
        <v>18</v>
      </c>
      <c r="BP665" s="1882">
        <v>24</v>
      </c>
      <c r="BQ665" s="1882">
        <v>24</v>
      </c>
      <c r="BR665" s="1882">
        <v>24</v>
      </c>
      <c r="BS665" s="1882">
        <v>30</v>
      </c>
      <c r="BT665" s="13"/>
      <c r="BU665" s="384">
        <f t="shared" si="1452"/>
        <v>0</v>
      </c>
      <c r="BV665" s="385">
        <f t="shared" si="1453"/>
        <v>0</v>
      </c>
      <c r="BW665" s="386">
        <f t="shared" si="1454"/>
        <v>0</v>
      </c>
      <c r="BX665" s="3"/>
      <c r="BY665" s="387">
        <f t="shared" si="1445"/>
        <v>0</v>
      </c>
      <c r="BZ665" s="382">
        <f t="shared" si="1455"/>
        <v>0</v>
      </c>
      <c r="CA665" s="382">
        <f t="shared" si="1456"/>
        <v>0</v>
      </c>
      <c r="CB665" s="382">
        <f t="shared" si="1457"/>
        <v>0</v>
      </c>
      <c r="CC665" s="382">
        <f t="shared" si="1362"/>
        <v>0</v>
      </c>
      <c r="CD665" s="382">
        <f t="shared" si="1363"/>
        <v>0</v>
      </c>
      <c r="CE665" s="382">
        <f t="shared" si="1364"/>
        <v>5</v>
      </c>
      <c r="CF665" s="382">
        <f t="shared" si="1365"/>
        <v>17</v>
      </c>
      <c r="CG665" s="382">
        <f t="shared" si="1366"/>
        <v>23</v>
      </c>
      <c r="CH665" s="382">
        <f t="shared" si="1367"/>
        <v>28</v>
      </c>
      <c r="CI665" s="382">
        <f t="shared" si="1368"/>
        <v>34</v>
      </c>
      <c r="CJ665" s="382">
        <f t="shared" si="1369"/>
        <v>39</v>
      </c>
      <c r="CK665" s="388">
        <f t="shared" si="1370"/>
        <v>45</v>
      </c>
      <c r="CL665" s="3"/>
      <c r="CM665" s="384">
        <f t="shared" si="1446"/>
        <v>0</v>
      </c>
      <c r="CN665" s="385">
        <f t="shared" si="1458"/>
        <v>0</v>
      </c>
      <c r="CO665" s="385">
        <f t="shared" si="1412"/>
        <v>0</v>
      </c>
      <c r="CP665" s="385">
        <f t="shared" si="1433"/>
        <v>0</v>
      </c>
      <c r="CQ665" s="385">
        <f t="shared" si="1434"/>
        <v>0</v>
      </c>
      <c r="CR665" s="385">
        <f t="shared" si="1435"/>
        <v>5</v>
      </c>
      <c r="CS665" s="385">
        <f t="shared" si="1436"/>
        <v>12</v>
      </c>
      <c r="CT665" s="385">
        <f t="shared" si="1437"/>
        <v>12</v>
      </c>
      <c r="CU665" s="385">
        <f t="shared" si="1438"/>
        <v>17</v>
      </c>
      <c r="CV665" s="385">
        <f t="shared" si="1439"/>
        <v>18</v>
      </c>
      <c r="CW665" s="385">
        <f t="shared" si="1440"/>
        <v>23</v>
      </c>
      <c r="CX665" s="386">
        <f t="shared" si="1441"/>
        <v>24</v>
      </c>
      <c r="CY665" s="3"/>
      <c r="CZ665" s="586"/>
      <c r="DA665" s="582"/>
      <c r="DB665" s="391"/>
      <c r="DC665" s="576"/>
      <c r="DD665" s="389"/>
      <c r="DE665" s="390"/>
      <c r="DF665" s="390"/>
      <c r="DG665" s="390">
        <v>0</v>
      </c>
      <c r="DH665" s="390">
        <f t="shared" si="1459"/>
        <v>0</v>
      </c>
      <c r="DI665" s="390"/>
      <c r="DJ665" s="390"/>
      <c r="DK665" s="390"/>
      <c r="DL665" s="390"/>
      <c r="DM665" s="390"/>
      <c r="DN665" s="390"/>
      <c r="DO665" s="390"/>
      <c r="DP665" s="391">
        <f t="shared" si="1460"/>
        <v>0</v>
      </c>
      <c r="DQ665" s="376"/>
      <c r="DR665" s="376"/>
      <c r="DS665" s="385">
        <v>0</v>
      </c>
      <c r="DT665" s="385">
        <v>0</v>
      </c>
      <c r="DU665" s="385">
        <v>0</v>
      </c>
      <c r="DV665" s="385">
        <v>0</v>
      </c>
      <c r="DW665" s="385">
        <v>0</v>
      </c>
      <c r="DX665" s="385">
        <v>0</v>
      </c>
      <c r="DY665" s="385">
        <v>0</v>
      </c>
      <c r="DZ665" s="385">
        <v>0</v>
      </c>
      <c r="EA665" s="426"/>
      <c r="EB665" s="398" t="s">
        <v>2582</v>
      </c>
      <c r="EC665" s="398" t="s">
        <v>1369</v>
      </c>
      <c r="ED665" s="398" t="s">
        <v>1370</v>
      </c>
      <c r="EF665" s="601" t="str">
        <f t="shared" si="1461"/>
        <v>ok</v>
      </c>
      <c r="EG665" s="597">
        <f t="shared" si="1462"/>
        <v>0</v>
      </c>
      <c r="EI665" s="605"/>
    </row>
    <row r="666" spans="1:139" s="372" customFormat="1" ht="16.149999999999999" hidden="1" customHeight="1">
      <c r="A666" s="573" t="s">
        <v>1382</v>
      </c>
      <c r="B666" s="512">
        <v>23935</v>
      </c>
      <c r="C666" s="512">
        <v>23935</v>
      </c>
      <c r="D666" s="513" t="s">
        <v>2579</v>
      </c>
      <c r="E666" s="513" t="s">
        <v>474</v>
      </c>
      <c r="F666" s="513"/>
      <c r="G666" s="513" t="s">
        <v>1089</v>
      </c>
      <c r="H666" s="513" t="s">
        <v>47</v>
      </c>
      <c r="I666" s="513" t="s">
        <v>2579</v>
      </c>
      <c r="J666" s="513" t="s">
        <v>131</v>
      </c>
      <c r="K666" s="393" t="s">
        <v>2146</v>
      </c>
      <c r="L666" s="393"/>
      <c r="M666" s="396" t="s">
        <v>2591</v>
      </c>
      <c r="N666" s="392">
        <v>46133</v>
      </c>
      <c r="O666" s="408">
        <v>3</v>
      </c>
      <c r="P666" s="385">
        <v>0</v>
      </c>
      <c r="Q666" s="385">
        <v>0</v>
      </c>
      <c r="R666" s="576"/>
      <c r="S666" s="391">
        <v>0</v>
      </c>
      <c r="T666" s="382">
        <v>0</v>
      </c>
      <c r="U666" s="382">
        <v>0</v>
      </c>
      <c r="V666" s="423">
        <v>0</v>
      </c>
      <c r="W666" s="1882">
        <v>0</v>
      </c>
      <c r="X666" s="382">
        <f t="shared" si="1464"/>
        <v>0</v>
      </c>
      <c r="Y666" s="423">
        <v>0</v>
      </c>
      <c r="Z666" s="1882">
        <v>0</v>
      </c>
      <c r="AA666" s="382">
        <f t="shared" si="1448"/>
        <v>0</v>
      </c>
      <c r="AB666" s="423">
        <v>0</v>
      </c>
      <c r="AC666" s="1882">
        <v>0</v>
      </c>
      <c r="AD666" s="569">
        <v>1.875</v>
      </c>
      <c r="AE666" s="569">
        <v>1.875</v>
      </c>
      <c r="AF666" s="382">
        <f t="shared" si="1415"/>
        <v>0</v>
      </c>
      <c r="AG666" s="382">
        <f t="shared" si="1416"/>
        <v>21</v>
      </c>
      <c r="AH666" s="382">
        <f t="shared" si="1417"/>
        <v>66</v>
      </c>
      <c r="AI666" s="382">
        <f t="shared" si="1418"/>
        <v>90</v>
      </c>
      <c r="AJ666" s="382">
        <f t="shared" si="1419"/>
        <v>111</v>
      </c>
      <c r="AK666" s="382">
        <f t="shared" si="1420"/>
        <v>135</v>
      </c>
      <c r="AL666" s="382">
        <f t="shared" si="1421"/>
        <v>156</v>
      </c>
      <c r="AM666" s="382">
        <f t="shared" si="1422"/>
        <v>180</v>
      </c>
      <c r="AN666" s="453">
        <f t="shared" si="1423"/>
        <v>180</v>
      </c>
      <c r="AO666" s="457">
        <f t="shared" si="1424"/>
        <v>0</v>
      </c>
      <c r="AP666" s="455">
        <f t="shared" si="1425"/>
        <v>21</v>
      </c>
      <c r="AQ666" s="383">
        <f t="shared" si="1426"/>
        <v>45</v>
      </c>
      <c r="AR666" s="383">
        <f t="shared" si="1427"/>
        <v>48</v>
      </c>
      <c r="AS666" s="383">
        <f t="shared" si="1428"/>
        <v>69</v>
      </c>
      <c r="AT666" s="383">
        <f t="shared" si="1429"/>
        <v>72</v>
      </c>
      <c r="AU666" s="383">
        <f t="shared" si="1430"/>
        <v>93</v>
      </c>
      <c r="AV666" s="383">
        <f t="shared" si="1431"/>
        <v>96</v>
      </c>
      <c r="AW666" s="383">
        <f t="shared" si="1432"/>
        <v>96</v>
      </c>
      <c r="AX666" s="383">
        <f t="shared" si="1449"/>
        <v>0</v>
      </c>
      <c r="AY666" s="383">
        <v>0</v>
      </c>
      <c r="AZ666" s="383">
        <f t="shared" si="1463"/>
        <v>0</v>
      </c>
      <c r="BA666" s="382">
        <f t="shared" si="1450"/>
        <v>0</v>
      </c>
      <c r="BB666" s="423">
        <v>0</v>
      </c>
      <c r="BC666" s="506">
        <f t="shared" si="1442"/>
        <v>0</v>
      </c>
      <c r="BD666" s="382">
        <f t="shared" si="1443"/>
        <v>0</v>
      </c>
      <c r="BE666" s="453">
        <f t="shared" si="1444"/>
        <v>0</v>
      </c>
      <c r="BF666" s="382">
        <f t="shared" si="1451"/>
        <v>0</v>
      </c>
      <c r="BG666" s="1882">
        <v>0</v>
      </c>
      <c r="BH666" s="1882">
        <v>0</v>
      </c>
      <c r="BI666" s="1882">
        <v>0</v>
      </c>
      <c r="BJ666" s="1882">
        <v>0</v>
      </c>
      <c r="BK666" s="1882">
        <v>24</v>
      </c>
      <c r="BL666" s="1882">
        <v>48</v>
      </c>
      <c r="BM666" s="1882">
        <v>48</v>
      </c>
      <c r="BN666" s="1882">
        <v>72</v>
      </c>
      <c r="BO666" s="1882">
        <v>72</v>
      </c>
      <c r="BP666" s="1882">
        <v>96</v>
      </c>
      <c r="BQ666" s="1882">
        <v>96</v>
      </c>
      <c r="BR666" s="1882">
        <v>96</v>
      </c>
      <c r="BS666" s="1882">
        <v>120</v>
      </c>
      <c r="BT666" s="13"/>
      <c r="BU666" s="384">
        <f t="shared" si="1452"/>
        <v>0</v>
      </c>
      <c r="BV666" s="385">
        <f t="shared" si="1453"/>
        <v>0</v>
      </c>
      <c r="BW666" s="386">
        <f t="shared" si="1454"/>
        <v>0</v>
      </c>
      <c r="BX666" s="3"/>
      <c r="BY666" s="387">
        <f t="shared" si="1445"/>
        <v>0</v>
      </c>
      <c r="BZ666" s="382">
        <f t="shared" si="1455"/>
        <v>0</v>
      </c>
      <c r="CA666" s="382">
        <f t="shared" si="1456"/>
        <v>0</v>
      </c>
      <c r="CB666" s="382">
        <f t="shared" si="1457"/>
        <v>0</v>
      </c>
      <c r="CC666" s="382">
        <f t="shared" si="1362"/>
        <v>0</v>
      </c>
      <c r="CD666" s="382">
        <f t="shared" si="1363"/>
        <v>0</v>
      </c>
      <c r="CE666" s="382">
        <f t="shared" si="1364"/>
        <v>21</v>
      </c>
      <c r="CF666" s="382">
        <f t="shared" si="1365"/>
        <v>66</v>
      </c>
      <c r="CG666" s="382">
        <f t="shared" si="1366"/>
        <v>90</v>
      </c>
      <c r="CH666" s="382">
        <f t="shared" si="1367"/>
        <v>111</v>
      </c>
      <c r="CI666" s="382">
        <f t="shared" si="1368"/>
        <v>135</v>
      </c>
      <c r="CJ666" s="382">
        <f t="shared" si="1369"/>
        <v>156</v>
      </c>
      <c r="CK666" s="388">
        <f t="shared" si="1370"/>
        <v>180</v>
      </c>
      <c r="CL666" s="3"/>
      <c r="CM666" s="384">
        <f t="shared" si="1446"/>
        <v>0</v>
      </c>
      <c r="CN666" s="385">
        <f t="shared" si="1458"/>
        <v>0</v>
      </c>
      <c r="CO666" s="385">
        <f t="shared" si="1412"/>
        <v>0</v>
      </c>
      <c r="CP666" s="385">
        <f t="shared" si="1433"/>
        <v>0</v>
      </c>
      <c r="CQ666" s="385">
        <f t="shared" si="1434"/>
        <v>0</v>
      </c>
      <c r="CR666" s="385">
        <f t="shared" si="1435"/>
        <v>21</v>
      </c>
      <c r="CS666" s="385">
        <f t="shared" si="1436"/>
        <v>45</v>
      </c>
      <c r="CT666" s="385">
        <f t="shared" si="1437"/>
        <v>48</v>
      </c>
      <c r="CU666" s="385">
        <f t="shared" si="1438"/>
        <v>69</v>
      </c>
      <c r="CV666" s="385">
        <f t="shared" si="1439"/>
        <v>72</v>
      </c>
      <c r="CW666" s="385">
        <f t="shared" si="1440"/>
        <v>93</v>
      </c>
      <c r="CX666" s="386">
        <f t="shared" si="1441"/>
        <v>96</v>
      </c>
      <c r="CY666" s="3"/>
      <c r="CZ666" s="586"/>
      <c r="DA666" s="582"/>
      <c r="DB666" s="391"/>
      <c r="DC666" s="576"/>
      <c r="DD666" s="389"/>
      <c r="DE666" s="390"/>
      <c r="DF666" s="390"/>
      <c r="DG666" s="390">
        <v>0</v>
      </c>
      <c r="DH666" s="390">
        <f t="shared" si="1459"/>
        <v>0</v>
      </c>
      <c r="DI666" s="390"/>
      <c r="DJ666" s="390"/>
      <c r="DK666" s="390"/>
      <c r="DL666" s="390"/>
      <c r="DM666" s="390"/>
      <c r="DN666" s="390"/>
      <c r="DO666" s="390"/>
      <c r="DP666" s="391">
        <f t="shared" si="1460"/>
        <v>0</v>
      </c>
      <c r="DQ666" s="376"/>
      <c r="DR666" s="376"/>
      <c r="DS666" s="385">
        <v>0</v>
      </c>
      <c r="DT666" s="385">
        <v>0</v>
      </c>
      <c r="DU666" s="385">
        <v>0</v>
      </c>
      <c r="DV666" s="385">
        <v>0</v>
      </c>
      <c r="DW666" s="385">
        <v>0</v>
      </c>
      <c r="DX666" s="385">
        <v>0</v>
      </c>
      <c r="DY666" s="385">
        <v>0</v>
      </c>
      <c r="DZ666" s="385">
        <v>0</v>
      </c>
      <c r="EA666" s="426"/>
      <c r="EB666" s="398" t="s">
        <v>2582</v>
      </c>
      <c r="EC666" s="398" t="s">
        <v>1369</v>
      </c>
      <c r="ED666" s="398" t="s">
        <v>1370</v>
      </c>
      <c r="EF666" s="601" t="str">
        <f t="shared" si="1461"/>
        <v>ok</v>
      </c>
      <c r="EG666" s="597">
        <f t="shared" si="1462"/>
        <v>0</v>
      </c>
      <c r="EI666" s="605"/>
    </row>
    <row r="667" spans="1:139" s="372" customFormat="1" ht="16.149999999999999" hidden="1" customHeight="1">
      <c r="A667" s="573" t="s">
        <v>1382</v>
      </c>
      <c r="B667" s="512">
        <v>23953</v>
      </c>
      <c r="C667" s="512">
        <v>23953</v>
      </c>
      <c r="D667" s="513" t="s">
        <v>2579</v>
      </c>
      <c r="E667" s="513" t="s">
        <v>531</v>
      </c>
      <c r="F667" s="513"/>
      <c r="G667" s="513" t="s">
        <v>1096</v>
      </c>
      <c r="H667" s="513" t="s">
        <v>47</v>
      </c>
      <c r="I667" s="513" t="s">
        <v>2579</v>
      </c>
      <c r="J667" s="513" t="s">
        <v>131</v>
      </c>
      <c r="K667" s="393" t="s">
        <v>2146</v>
      </c>
      <c r="L667" s="393"/>
      <c r="M667" s="396" t="s">
        <v>2591</v>
      </c>
      <c r="N667" s="392">
        <v>46133</v>
      </c>
      <c r="O667" s="408">
        <v>3</v>
      </c>
      <c r="P667" s="385">
        <v>0</v>
      </c>
      <c r="Q667" s="385">
        <v>0</v>
      </c>
      <c r="R667" s="576"/>
      <c r="S667" s="391">
        <v>0</v>
      </c>
      <c r="T667" s="382">
        <v>0</v>
      </c>
      <c r="U667" s="382">
        <v>0</v>
      </c>
      <c r="V667" s="423">
        <v>0</v>
      </c>
      <c r="W667" s="1882">
        <v>0</v>
      </c>
      <c r="X667" s="382">
        <f t="shared" si="1464"/>
        <v>0</v>
      </c>
      <c r="Y667" s="423">
        <v>0</v>
      </c>
      <c r="Z667" s="1882">
        <v>0</v>
      </c>
      <c r="AA667" s="382">
        <f t="shared" si="1448"/>
        <v>0</v>
      </c>
      <c r="AB667" s="423">
        <v>0</v>
      </c>
      <c r="AC667" s="1882">
        <v>0</v>
      </c>
      <c r="AD667" s="569">
        <v>1.875</v>
      </c>
      <c r="AE667" s="569">
        <v>1.875</v>
      </c>
      <c r="AF667" s="382">
        <f t="shared" si="1415"/>
        <v>0</v>
      </c>
      <c r="AG667" s="382">
        <f t="shared" si="1416"/>
        <v>7</v>
      </c>
      <c r="AH667" s="382">
        <f t="shared" si="1417"/>
        <v>22</v>
      </c>
      <c r="AI667" s="382">
        <f t="shared" si="1418"/>
        <v>30</v>
      </c>
      <c r="AJ667" s="382">
        <f t="shared" si="1419"/>
        <v>37</v>
      </c>
      <c r="AK667" s="382">
        <f t="shared" si="1420"/>
        <v>45</v>
      </c>
      <c r="AL667" s="382">
        <f t="shared" si="1421"/>
        <v>52</v>
      </c>
      <c r="AM667" s="382">
        <f t="shared" si="1422"/>
        <v>60</v>
      </c>
      <c r="AN667" s="453">
        <f t="shared" si="1423"/>
        <v>60</v>
      </c>
      <c r="AO667" s="457">
        <f t="shared" si="1424"/>
        <v>0</v>
      </c>
      <c r="AP667" s="455">
        <f t="shared" si="1425"/>
        <v>7</v>
      </c>
      <c r="AQ667" s="383">
        <f t="shared" si="1426"/>
        <v>15</v>
      </c>
      <c r="AR667" s="383">
        <f t="shared" si="1427"/>
        <v>16</v>
      </c>
      <c r="AS667" s="383">
        <f t="shared" si="1428"/>
        <v>23</v>
      </c>
      <c r="AT667" s="383">
        <f t="shared" si="1429"/>
        <v>24</v>
      </c>
      <c r="AU667" s="383">
        <f t="shared" si="1430"/>
        <v>31</v>
      </c>
      <c r="AV667" s="383">
        <f t="shared" si="1431"/>
        <v>32</v>
      </c>
      <c r="AW667" s="383">
        <f t="shared" si="1432"/>
        <v>32</v>
      </c>
      <c r="AX667" s="383">
        <f t="shared" si="1449"/>
        <v>0</v>
      </c>
      <c r="AY667" s="383">
        <v>0</v>
      </c>
      <c r="AZ667" s="383">
        <f t="shared" si="1463"/>
        <v>0</v>
      </c>
      <c r="BA667" s="382">
        <f t="shared" si="1450"/>
        <v>0</v>
      </c>
      <c r="BB667" s="423">
        <v>0</v>
      </c>
      <c r="BC667" s="506">
        <f t="shared" si="1442"/>
        <v>0</v>
      </c>
      <c r="BD667" s="382">
        <f t="shared" si="1443"/>
        <v>0</v>
      </c>
      <c r="BE667" s="453">
        <f t="shared" si="1444"/>
        <v>0</v>
      </c>
      <c r="BF667" s="382">
        <f t="shared" si="1451"/>
        <v>0</v>
      </c>
      <c r="BG667" s="1882">
        <v>0</v>
      </c>
      <c r="BH667" s="1882">
        <v>0</v>
      </c>
      <c r="BI667" s="1882">
        <v>0</v>
      </c>
      <c r="BJ667" s="1882">
        <v>0</v>
      </c>
      <c r="BK667" s="1882">
        <v>8</v>
      </c>
      <c r="BL667" s="1882">
        <v>16</v>
      </c>
      <c r="BM667" s="1882">
        <v>16</v>
      </c>
      <c r="BN667" s="1882">
        <v>24</v>
      </c>
      <c r="BO667" s="1882">
        <v>24</v>
      </c>
      <c r="BP667" s="1882">
        <v>32</v>
      </c>
      <c r="BQ667" s="1882">
        <v>32</v>
      </c>
      <c r="BR667" s="1882">
        <v>32</v>
      </c>
      <c r="BS667" s="1882">
        <v>40</v>
      </c>
      <c r="BT667" s="13"/>
      <c r="BU667" s="384">
        <f t="shared" si="1452"/>
        <v>0</v>
      </c>
      <c r="BV667" s="385">
        <f t="shared" si="1453"/>
        <v>0</v>
      </c>
      <c r="BW667" s="386">
        <f t="shared" si="1454"/>
        <v>0</v>
      </c>
      <c r="BX667" s="3"/>
      <c r="BY667" s="387">
        <f t="shared" si="1445"/>
        <v>0</v>
      </c>
      <c r="BZ667" s="382">
        <f t="shared" si="1455"/>
        <v>0</v>
      </c>
      <c r="CA667" s="382">
        <f t="shared" si="1456"/>
        <v>0</v>
      </c>
      <c r="CB667" s="382">
        <f t="shared" si="1457"/>
        <v>0</v>
      </c>
      <c r="CC667" s="382">
        <f t="shared" si="1362"/>
        <v>0</v>
      </c>
      <c r="CD667" s="382">
        <f t="shared" si="1363"/>
        <v>0</v>
      </c>
      <c r="CE667" s="382">
        <f t="shared" si="1364"/>
        <v>7</v>
      </c>
      <c r="CF667" s="382">
        <f t="shared" si="1365"/>
        <v>22</v>
      </c>
      <c r="CG667" s="382">
        <f t="shared" si="1366"/>
        <v>30</v>
      </c>
      <c r="CH667" s="382">
        <f t="shared" si="1367"/>
        <v>37</v>
      </c>
      <c r="CI667" s="382">
        <f t="shared" si="1368"/>
        <v>45</v>
      </c>
      <c r="CJ667" s="382">
        <f t="shared" si="1369"/>
        <v>52</v>
      </c>
      <c r="CK667" s="388">
        <f t="shared" si="1370"/>
        <v>60</v>
      </c>
      <c r="CL667" s="3"/>
      <c r="CM667" s="384">
        <f t="shared" si="1446"/>
        <v>0</v>
      </c>
      <c r="CN667" s="385">
        <f t="shared" si="1458"/>
        <v>0</v>
      </c>
      <c r="CO667" s="385">
        <f t="shared" ref="CO667:CO702" si="1465">AB667</f>
        <v>0</v>
      </c>
      <c r="CP667" s="385">
        <f t="shared" si="1433"/>
        <v>0</v>
      </c>
      <c r="CQ667" s="385">
        <f t="shared" si="1434"/>
        <v>0</v>
      </c>
      <c r="CR667" s="385">
        <f t="shared" si="1435"/>
        <v>7</v>
      </c>
      <c r="CS667" s="385">
        <f t="shared" si="1436"/>
        <v>15</v>
      </c>
      <c r="CT667" s="385">
        <f t="shared" si="1437"/>
        <v>16</v>
      </c>
      <c r="CU667" s="385">
        <f t="shared" si="1438"/>
        <v>23</v>
      </c>
      <c r="CV667" s="385">
        <f t="shared" si="1439"/>
        <v>24</v>
      </c>
      <c r="CW667" s="385">
        <f t="shared" si="1440"/>
        <v>31</v>
      </c>
      <c r="CX667" s="386">
        <f t="shared" si="1441"/>
        <v>32</v>
      </c>
      <c r="CY667" s="3"/>
      <c r="CZ667" s="586"/>
      <c r="DA667" s="582"/>
      <c r="DB667" s="391"/>
      <c r="DC667" s="576"/>
      <c r="DD667" s="389"/>
      <c r="DE667" s="390"/>
      <c r="DF667" s="390"/>
      <c r="DG667" s="390">
        <v>0</v>
      </c>
      <c r="DH667" s="390">
        <f t="shared" si="1459"/>
        <v>0</v>
      </c>
      <c r="DI667" s="390"/>
      <c r="DJ667" s="390"/>
      <c r="DK667" s="390"/>
      <c r="DL667" s="390"/>
      <c r="DM667" s="390"/>
      <c r="DN667" s="390"/>
      <c r="DO667" s="390"/>
      <c r="DP667" s="391">
        <f t="shared" si="1460"/>
        <v>0</v>
      </c>
      <c r="DQ667" s="376"/>
      <c r="DR667" s="376"/>
      <c r="DS667" s="385">
        <v>0</v>
      </c>
      <c r="DT667" s="385">
        <v>0</v>
      </c>
      <c r="DU667" s="385">
        <v>0</v>
      </c>
      <c r="DV667" s="385">
        <v>0</v>
      </c>
      <c r="DW667" s="385">
        <v>0</v>
      </c>
      <c r="DX667" s="385">
        <v>0</v>
      </c>
      <c r="DY667" s="385">
        <v>0</v>
      </c>
      <c r="DZ667" s="385">
        <v>0</v>
      </c>
      <c r="EA667" s="426"/>
      <c r="EB667" s="398" t="s">
        <v>2583</v>
      </c>
      <c r="EC667" s="398" t="s">
        <v>1369</v>
      </c>
      <c r="ED667" s="398" t="s">
        <v>1370</v>
      </c>
      <c r="EF667" s="601" t="str">
        <f t="shared" si="1461"/>
        <v>ok</v>
      </c>
      <c r="EG667" s="597">
        <f t="shared" si="1462"/>
        <v>0</v>
      </c>
      <c r="EI667" s="605"/>
    </row>
    <row r="668" spans="1:139" s="372" customFormat="1" ht="16.149999999999999" hidden="1" customHeight="1">
      <c r="A668" s="573" t="s">
        <v>1382</v>
      </c>
      <c r="B668" s="512">
        <v>4803240</v>
      </c>
      <c r="C668" s="512">
        <v>4803240</v>
      </c>
      <c r="D668" s="513" t="s">
        <v>2579</v>
      </c>
      <c r="E668" s="513" t="s">
        <v>54</v>
      </c>
      <c r="F668" s="513"/>
      <c r="G668" s="513" t="s">
        <v>763</v>
      </c>
      <c r="H668" s="513" t="s">
        <v>47</v>
      </c>
      <c r="I668" s="513" t="s">
        <v>2579</v>
      </c>
      <c r="J668" s="513" t="s">
        <v>131</v>
      </c>
      <c r="K668" s="393" t="s">
        <v>2146</v>
      </c>
      <c r="L668" s="393"/>
      <c r="M668" s="396" t="s">
        <v>2591</v>
      </c>
      <c r="N668" s="392">
        <v>46133</v>
      </c>
      <c r="O668" s="408">
        <v>3</v>
      </c>
      <c r="P668" s="385">
        <v>0</v>
      </c>
      <c r="Q668" s="385">
        <v>0</v>
      </c>
      <c r="R668" s="576"/>
      <c r="S668" s="391">
        <v>0</v>
      </c>
      <c r="T668" s="382">
        <v>0</v>
      </c>
      <c r="U668" s="382">
        <v>0</v>
      </c>
      <c r="V668" s="423">
        <v>0</v>
      </c>
      <c r="W668" s="1882">
        <v>0</v>
      </c>
      <c r="X668" s="382">
        <f t="shared" si="1464"/>
        <v>0</v>
      </c>
      <c r="Y668" s="423">
        <v>0</v>
      </c>
      <c r="Z668" s="1882">
        <v>0</v>
      </c>
      <c r="AA668" s="382">
        <f t="shared" si="1448"/>
        <v>0</v>
      </c>
      <c r="AB668" s="423">
        <v>0</v>
      </c>
      <c r="AC668" s="1882">
        <v>0</v>
      </c>
      <c r="AD668" s="569">
        <v>1.875</v>
      </c>
      <c r="AE668" s="569">
        <v>1.875</v>
      </c>
      <c r="AF668" s="382">
        <f t="shared" si="1415"/>
        <v>0</v>
      </c>
      <c r="AG668" s="382">
        <f t="shared" si="1416"/>
        <v>14</v>
      </c>
      <c r="AH668" s="382">
        <f t="shared" si="1417"/>
        <v>44</v>
      </c>
      <c r="AI668" s="382">
        <f t="shared" si="1418"/>
        <v>60</v>
      </c>
      <c r="AJ668" s="382">
        <f t="shared" si="1419"/>
        <v>74</v>
      </c>
      <c r="AK668" s="382">
        <f t="shared" si="1420"/>
        <v>90</v>
      </c>
      <c r="AL668" s="382">
        <f t="shared" si="1421"/>
        <v>104</v>
      </c>
      <c r="AM668" s="382">
        <f t="shared" si="1422"/>
        <v>120</v>
      </c>
      <c r="AN668" s="453">
        <f t="shared" si="1423"/>
        <v>120</v>
      </c>
      <c r="AO668" s="457">
        <f t="shared" si="1424"/>
        <v>0</v>
      </c>
      <c r="AP668" s="455">
        <f t="shared" si="1425"/>
        <v>14</v>
      </c>
      <c r="AQ668" s="383">
        <f t="shared" si="1426"/>
        <v>30</v>
      </c>
      <c r="AR668" s="383">
        <f t="shared" si="1427"/>
        <v>32</v>
      </c>
      <c r="AS668" s="383">
        <f t="shared" si="1428"/>
        <v>46</v>
      </c>
      <c r="AT668" s="383">
        <f t="shared" si="1429"/>
        <v>48</v>
      </c>
      <c r="AU668" s="383">
        <f t="shared" si="1430"/>
        <v>62</v>
      </c>
      <c r="AV668" s="383">
        <f t="shared" si="1431"/>
        <v>64</v>
      </c>
      <c r="AW668" s="383">
        <f t="shared" si="1432"/>
        <v>64</v>
      </c>
      <c r="AX668" s="383">
        <f t="shared" si="1449"/>
        <v>0</v>
      </c>
      <c r="AY668" s="383">
        <v>0</v>
      </c>
      <c r="AZ668" s="383">
        <f t="shared" si="1463"/>
        <v>0</v>
      </c>
      <c r="BA668" s="382">
        <f t="shared" si="1450"/>
        <v>0</v>
      </c>
      <c r="BB668" s="423">
        <v>0</v>
      </c>
      <c r="BC668" s="506">
        <f t="shared" si="1442"/>
        <v>0</v>
      </c>
      <c r="BD668" s="382">
        <f t="shared" si="1443"/>
        <v>0</v>
      </c>
      <c r="BE668" s="453">
        <f t="shared" si="1444"/>
        <v>0</v>
      </c>
      <c r="BF668" s="382">
        <f t="shared" si="1451"/>
        <v>0</v>
      </c>
      <c r="BG668" s="1882">
        <v>0</v>
      </c>
      <c r="BH668" s="1882">
        <v>0</v>
      </c>
      <c r="BI668" s="1882">
        <v>0</v>
      </c>
      <c r="BJ668" s="1882">
        <v>0</v>
      </c>
      <c r="BK668" s="1882">
        <v>16</v>
      </c>
      <c r="BL668" s="1882">
        <v>32</v>
      </c>
      <c r="BM668" s="1882">
        <v>32</v>
      </c>
      <c r="BN668" s="1882">
        <v>48</v>
      </c>
      <c r="BO668" s="1882">
        <v>48</v>
      </c>
      <c r="BP668" s="1882">
        <v>64</v>
      </c>
      <c r="BQ668" s="1882">
        <v>64</v>
      </c>
      <c r="BR668" s="1882">
        <v>64</v>
      </c>
      <c r="BS668" s="1882">
        <v>80</v>
      </c>
      <c r="BT668" s="13"/>
      <c r="BU668" s="384">
        <f t="shared" si="1452"/>
        <v>0</v>
      </c>
      <c r="BV668" s="385">
        <f t="shared" si="1453"/>
        <v>0</v>
      </c>
      <c r="BW668" s="386">
        <f t="shared" si="1454"/>
        <v>0</v>
      </c>
      <c r="BX668" s="3"/>
      <c r="BY668" s="387">
        <f t="shared" si="1445"/>
        <v>0</v>
      </c>
      <c r="BZ668" s="382">
        <f t="shared" si="1455"/>
        <v>0</v>
      </c>
      <c r="CA668" s="382">
        <f t="shared" si="1456"/>
        <v>0</v>
      </c>
      <c r="CB668" s="382">
        <f t="shared" si="1457"/>
        <v>0</v>
      </c>
      <c r="CC668" s="382">
        <f t="shared" si="1362"/>
        <v>0</v>
      </c>
      <c r="CD668" s="382">
        <f t="shared" si="1363"/>
        <v>0</v>
      </c>
      <c r="CE668" s="382">
        <f t="shared" si="1364"/>
        <v>14</v>
      </c>
      <c r="CF668" s="382">
        <f t="shared" si="1365"/>
        <v>44</v>
      </c>
      <c r="CG668" s="382">
        <f t="shared" si="1366"/>
        <v>60</v>
      </c>
      <c r="CH668" s="382">
        <f t="shared" si="1367"/>
        <v>74</v>
      </c>
      <c r="CI668" s="382">
        <f t="shared" si="1368"/>
        <v>90</v>
      </c>
      <c r="CJ668" s="382">
        <f t="shared" si="1369"/>
        <v>104</v>
      </c>
      <c r="CK668" s="388">
        <f t="shared" si="1370"/>
        <v>120</v>
      </c>
      <c r="CL668" s="3"/>
      <c r="CM668" s="384">
        <f t="shared" si="1446"/>
        <v>0</v>
      </c>
      <c r="CN668" s="385">
        <f t="shared" si="1458"/>
        <v>0</v>
      </c>
      <c r="CO668" s="385">
        <f t="shared" si="1465"/>
        <v>0</v>
      </c>
      <c r="CP668" s="385">
        <f t="shared" si="1433"/>
        <v>0</v>
      </c>
      <c r="CQ668" s="385">
        <f t="shared" si="1434"/>
        <v>0</v>
      </c>
      <c r="CR668" s="385">
        <f t="shared" si="1435"/>
        <v>14</v>
      </c>
      <c r="CS668" s="385">
        <f t="shared" si="1436"/>
        <v>30</v>
      </c>
      <c r="CT668" s="385">
        <f t="shared" si="1437"/>
        <v>32</v>
      </c>
      <c r="CU668" s="385">
        <f t="shared" si="1438"/>
        <v>46</v>
      </c>
      <c r="CV668" s="385">
        <f t="shared" si="1439"/>
        <v>48</v>
      </c>
      <c r="CW668" s="385">
        <f t="shared" si="1440"/>
        <v>62</v>
      </c>
      <c r="CX668" s="386">
        <f t="shared" si="1441"/>
        <v>64</v>
      </c>
      <c r="CY668" s="3"/>
      <c r="CZ668" s="586"/>
      <c r="DA668" s="582"/>
      <c r="DB668" s="391"/>
      <c r="DC668" s="576"/>
      <c r="DD668" s="389"/>
      <c r="DE668" s="390"/>
      <c r="DF668" s="390"/>
      <c r="DG668" s="390">
        <v>0</v>
      </c>
      <c r="DH668" s="390">
        <f t="shared" si="1459"/>
        <v>0</v>
      </c>
      <c r="DI668" s="390"/>
      <c r="DJ668" s="390"/>
      <c r="DK668" s="390"/>
      <c r="DL668" s="390"/>
      <c r="DM668" s="390"/>
      <c r="DN668" s="390"/>
      <c r="DO668" s="390"/>
      <c r="DP668" s="391">
        <f t="shared" si="1460"/>
        <v>0</v>
      </c>
      <c r="DQ668" s="376"/>
      <c r="DR668" s="376"/>
      <c r="DS668" s="385">
        <v>0</v>
      </c>
      <c r="DT668" s="385">
        <v>0</v>
      </c>
      <c r="DU668" s="385">
        <v>0</v>
      </c>
      <c r="DV668" s="385">
        <v>0</v>
      </c>
      <c r="DW668" s="385">
        <v>0</v>
      </c>
      <c r="DX668" s="385">
        <v>0</v>
      </c>
      <c r="DY668" s="385">
        <v>0</v>
      </c>
      <c r="DZ668" s="385">
        <v>0</v>
      </c>
      <c r="EA668" s="426"/>
      <c r="EB668" s="398" t="s">
        <v>2582</v>
      </c>
      <c r="EC668" s="398" t="s">
        <v>1369</v>
      </c>
      <c r="ED668" s="398" t="s">
        <v>1370</v>
      </c>
      <c r="EF668" s="601" t="str">
        <f t="shared" si="1461"/>
        <v>ok</v>
      </c>
      <c r="EG668" s="597">
        <f t="shared" si="1462"/>
        <v>0</v>
      </c>
      <c r="EI668" s="605"/>
    </row>
    <row r="669" spans="1:139" s="372" customFormat="1" ht="16.149999999999999" hidden="1" customHeight="1">
      <c r="A669" s="573" t="s">
        <v>1382</v>
      </c>
      <c r="B669" s="512">
        <v>23954</v>
      </c>
      <c r="C669" s="512">
        <v>23954</v>
      </c>
      <c r="D669" s="513" t="s">
        <v>2579</v>
      </c>
      <c r="E669" s="513" t="s">
        <v>57</v>
      </c>
      <c r="F669" s="513"/>
      <c r="G669" s="513" t="s">
        <v>773</v>
      </c>
      <c r="H669" s="513" t="s">
        <v>55</v>
      </c>
      <c r="I669" s="513" t="s">
        <v>2579</v>
      </c>
      <c r="J669" s="513" t="s">
        <v>131</v>
      </c>
      <c r="K669" s="393" t="s">
        <v>2146</v>
      </c>
      <c r="L669" s="393"/>
      <c r="M669" s="396" t="s">
        <v>2591</v>
      </c>
      <c r="N669" s="392">
        <v>46133</v>
      </c>
      <c r="O669" s="408">
        <v>3</v>
      </c>
      <c r="P669" s="385">
        <v>0</v>
      </c>
      <c r="Q669" s="385">
        <v>0</v>
      </c>
      <c r="R669" s="576"/>
      <c r="S669" s="391">
        <v>0</v>
      </c>
      <c r="T669" s="382">
        <v>0</v>
      </c>
      <c r="U669" s="382">
        <v>0</v>
      </c>
      <c r="V669" s="423">
        <v>0</v>
      </c>
      <c r="W669" s="1882">
        <v>0</v>
      </c>
      <c r="X669" s="382">
        <f t="shared" si="1464"/>
        <v>0</v>
      </c>
      <c r="Y669" s="423">
        <v>0</v>
      </c>
      <c r="Z669" s="1882">
        <v>0</v>
      </c>
      <c r="AA669" s="382">
        <f t="shared" si="1448"/>
        <v>0</v>
      </c>
      <c r="AB669" s="423">
        <v>0</v>
      </c>
      <c r="AC669" s="1882">
        <v>0</v>
      </c>
      <c r="AD669" s="569">
        <v>1.875</v>
      </c>
      <c r="AE669" s="569">
        <v>1.875</v>
      </c>
      <c r="AF669" s="382">
        <f t="shared" si="1415"/>
        <v>0</v>
      </c>
      <c r="AG669" s="382">
        <f t="shared" si="1416"/>
        <v>5.25</v>
      </c>
      <c r="AH669" s="382">
        <f t="shared" si="1417"/>
        <v>16.5</v>
      </c>
      <c r="AI669" s="382">
        <f t="shared" si="1418"/>
        <v>22.5</v>
      </c>
      <c r="AJ669" s="382">
        <f t="shared" si="1419"/>
        <v>27.75</v>
      </c>
      <c r="AK669" s="382">
        <f t="shared" si="1420"/>
        <v>33.75</v>
      </c>
      <c r="AL669" s="382">
        <f t="shared" si="1421"/>
        <v>39</v>
      </c>
      <c r="AM669" s="382">
        <f t="shared" si="1422"/>
        <v>45</v>
      </c>
      <c r="AN669" s="453">
        <f t="shared" si="1423"/>
        <v>45</v>
      </c>
      <c r="AO669" s="457">
        <f t="shared" si="1424"/>
        <v>0</v>
      </c>
      <c r="AP669" s="455">
        <f t="shared" si="1425"/>
        <v>5</v>
      </c>
      <c r="AQ669" s="383">
        <f t="shared" si="1426"/>
        <v>12</v>
      </c>
      <c r="AR669" s="383">
        <f t="shared" si="1427"/>
        <v>12</v>
      </c>
      <c r="AS669" s="383">
        <f t="shared" si="1428"/>
        <v>17</v>
      </c>
      <c r="AT669" s="383">
        <f t="shared" si="1429"/>
        <v>18</v>
      </c>
      <c r="AU669" s="383">
        <f t="shared" si="1430"/>
        <v>23</v>
      </c>
      <c r="AV669" s="383">
        <f t="shared" si="1431"/>
        <v>24</v>
      </c>
      <c r="AW669" s="383">
        <f t="shared" si="1432"/>
        <v>24</v>
      </c>
      <c r="AX669" s="383">
        <f t="shared" si="1449"/>
        <v>0</v>
      </c>
      <c r="AY669" s="383">
        <v>0</v>
      </c>
      <c r="AZ669" s="383">
        <f t="shared" si="1463"/>
        <v>0</v>
      </c>
      <c r="BA669" s="382">
        <f t="shared" si="1450"/>
        <v>0</v>
      </c>
      <c r="BB669" s="423">
        <v>0</v>
      </c>
      <c r="BC669" s="506">
        <f t="shared" si="1442"/>
        <v>0</v>
      </c>
      <c r="BD669" s="382">
        <f t="shared" si="1443"/>
        <v>0</v>
      </c>
      <c r="BE669" s="453">
        <f t="shared" si="1444"/>
        <v>0</v>
      </c>
      <c r="BF669" s="382">
        <f t="shared" si="1451"/>
        <v>0</v>
      </c>
      <c r="BG669" s="1882">
        <v>0</v>
      </c>
      <c r="BH669" s="1882">
        <v>0</v>
      </c>
      <c r="BI669" s="1882">
        <v>0</v>
      </c>
      <c r="BJ669" s="1882">
        <v>0</v>
      </c>
      <c r="BK669" s="1882">
        <v>6</v>
      </c>
      <c r="BL669" s="1882">
        <v>12</v>
      </c>
      <c r="BM669" s="1882">
        <v>12</v>
      </c>
      <c r="BN669" s="1882">
        <v>18</v>
      </c>
      <c r="BO669" s="1882">
        <v>18</v>
      </c>
      <c r="BP669" s="1882">
        <v>24</v>
      </c>
      <c r="BQ669" s="1882">
        <v>24</v>
      </c>
      <c r="BR669" s="1882">
        <v>24</v>
      </c>
      <c r="BS669" s="1882">
        <v>30</v>
      </c>
      <c r="BT669" s="13"/>
      <c r="BU669" s="384">
        <f t="shared" si="1452"/>
        <v>0</v>
      </c>
      <c r="BV669" s="385">
        <f t="shared" si="1453"/>
        <v>0</v>
      </c>
      <c r="BW669" s="386">
        <f t="shared" si="1454"/>
        <v>0</v>
      </c>
      <c r="BX669" s="3"/>
      <c r="BY669" s="387">
        <f t="shared" si="1445"/>
        <v>0</v>
      </c>
      <c r="BZ669" s="382">
        <f t="shared" si="1455"/>
        <v>0</v>
      </c>
      <c r="CA669" s="382">
        <f t="shared" si="1456"/>
        <v>0</v>
      </c>
      <c r="CB669" s="382">
        <f t="shared" si="1457"/>
        <v>0</v>
      </c>
      <c r="CC669" s="382">
        <f t="shared" si="1362"/>
        <v>0</v>
      </c>
      <c r="CD669" s="382">
        <f t="shared" si="1363"/>
        <v>0</v>
      </c>
      <c r="CE669" s="382">
        <f t="shared" si="1364"/>
        <v>5</v>
      </c>
      <c r="CF669" s="382">
        <f t="shared" si="1365"/>
        <v>17</v>
      </c>
      <c r="CG669" s="382">
        <f t="shared" si="1366"/>
        <v>23</v>
      </c>
      <c r="CH669" s="382">
        <f t="shared" si="1367"/>
        <v>28</v>
      </c>
      <c r="CI669" s="382">
        <f t="shared" si="1368"/>
        <v>34</v>
      </c>
      <c r="CJ669" s="382">
        <f t="shared" si="1369"/>
        <v>39</v>
      </c>
      <c r="CK669" s="388">
        <f t="shared" si="1370"/>
        <v>45</v>
      </c>
      <c r="CL669" s="3"/>
      <c r="CM669" s="384">
        <f t="shared" si="1446"/>
        <v>0</v>
      </c>
      <c r="CN669" s="385">
        <f t="shared" si="1458"/>
        <v>0</v>
      </c>
      <c r="CO669" s="385">
        <f t="shared" si="1465"/>
        <v>0</v>
      </c>
      <c r="CP669" s="385">
        <f t="shared" si="1433"/>
        <v>0</v>
      </c>
      <c r="CQ669" s="385">
        <f t="shared" si="1434"/>
        <v>0</v>
      </c>
      <c r="CR669" s="385">
        <f t="shared" si="1435"/>
        <v>5</v>
      </c>
      <c r="CS669" s="385">
        <f t="shared" si="1436"/>
        <v>12</v>
      </c>
      <c r="CT669" s="385">
        <f t="shared" si="1437"/>
        <v>12</v>
      </c>
      <c r="CU669" s="385">
        <f t="shared" si="1438"/>
        <v>17</v>
      </c>
      <c r="CV669" s="385">
        <f t="shared" si="1439"/>
        <v>18</v>
      </c>
      <c r="CW669" s="385">
        <f t="shared" si="1440"/>
        <v>23</v>
      </c>
      <c r="CX669" s="386">
        <f t="shared" si="1441"/>
        <v>24</v>
      </c>
      <c r="CY669" s="3"/>
      <c r="CZ669" s="586"/>
      <c r="DA669" s="582"/>
      <c r="DB669" s="391"/>
      <c r="DC669" s="576"/>
      <c r="DD669" s="389"/>
      <c r="DE669" s="390"/>
      <c r="DF669" s="390"/>
      <c r="DG669" s="390">
        <v>0</v>
      </c>
      <c r="DH669" s="390">
        <f t="shared" si="1459"/>
        <v>0</v>
      </c>
      <c r="DI669" s="390"/>
      <c r="DJ669" s="390"/>
      <c r="DK669" s="390"/>
      <c r="DL669" s="390"/>
      <c r="DM669" s="390"/>
      <c r="DN669" s="390"/>
      <c r="DO669" s="390"/>
      <c r="DP669" s="391">
        <f t="shared" si="1460"/>
        <v>0</v>
      </c>
      <c r="DQ669" s="376"/>
      <c r="DR669" s="376"/>
      <c r="DS669" s="385">
        <v>0</v>
      </c>
      <c r="DT669" s="385">
        <v>0</v>
      </c>
      <c r="DU669" s="385">
        <v>0</v>
      </c>
      <c r="DV669" s="385">
        <v>0</v>
      </c>
      <c r="DW669" s="385">
        <v>0</v>
      </c>
      <c r="DX669" s="385">
        <v>0</v>
      </c>
      <c r="DY669" s="385">
        <v>0</v>
      </c>
      <c r="DZ669" s="385">
        <v>0</v>
      </c>
      <c r="EA669" s="426"/>
      <c r="EB669" s="398" t="s">
        <v>2583</v>
      </c>
      <c r="EC669" s="398" t="s">
        <v>1369</v>
      </c>
      <c r="ED669" s="398" t="s">
        <v>1370</v>
      </c>
      <c r="EF669" s="601" t="str">
        <f t="shared" si="1461"/>
        <v>ok</v>
      </c>
      <c r="EG669" s="597">
        <f t="shared" si="1462"/>
        <v>0</v>
      </c>
      <c r="EI669" s="605"/>
    </row>
    <row r="670" spans="1:139" s="372" customFormat="1" ht="16.149999999999999" hidden="1" customHeight="1">
      <c r="A670" s="573" t="s">
        <v>1382</v>
      </c>
      <c r="B670" s="512">
        <v>23937</v>
      </c>
      <c r="C670" s="512">
        <v>23937</v>
      </c>
      <c r="D670" s="513" t="s">
        <v>2579</v>
      </c>
      <c r="E670" s="513" t="s">
        <v>1092</v>
      </c>
      <c r="F670" s="513"/>
      <c r="G670" s="513" t="s">
        <v>769</v>
      </c>
      <c r="H670" s="513" t="s">
        <v>55</v>
      </c>
      <c r="I670" s="513" t="s">
        <v>2579</v>
      </c>
      <c r="J670" s="513" t="s">
        <v>131</v>
      </c>
      <c r="K670" s="393" t="s">
        <v>2146</v>
      </c>
      <c r="L670" s="393"/>
      <c r="M670" s="396" t="s">
        <v>2591</v>
      </c>
      <c r="N670" s="392">
        <v>46133</v>
      </c>
      <c r="O670" s="408">
        <v>3</v>
      </c>
      <c r="P670" s="385">
        <v>0</v>
      </c>
      <c r="Q670" s="385">
        <v>0</v>
      </c>
      <c r="R670" s="576"/>
      <c r="S670" s="391">
        <v>0</v>
      </c>
      <c r="T670" s="382">
        <v>0</v>
      </c>
      <c r="U670" s="382">
        <v>0</v>
      </c>
      <c r="V670" s="423">
        <v>0</v>
      </c>
      <c r="W670" s="1882">
        <v>0</v>
      </c>
      <c r="X670" s="382">
        <f t="shared" si="1464"/>
        <v>0</v>
      </c>
      <c r="Y670" s="423">
        <v>0</v>
      </c>
      <c r="Z670" s="1882">
        <v>0</v>
      </c>
      <c r="AA670" s="382">
        <f t="shared" si="1448"/>
        <v>0</v>
      </c>
      <c r="AB670" s="423">
        <v>0</v>
      </c>
      <c r="AC670" s="1882">
        <v>0</v>
      </c>
      <c r="AD670" s="569">
        <v>1.875</v>
      </c>
      <c r="AE670" s="569">
        <v>1.875</v>
      </c>
      <c r="AF670" s="382">
        <f t="shared" si="1415"/>
        <v>0</v>
      </c>
      <c r="AG670" s="382">
        <f t="shared" si="1416"/>
        <v>10.5</v>
      </c>
      <c r="AH670" s="382">
        <f t="shared" si="1417"/>
        <v>33</v>
      </c>
      <c r="AI670" s="382">
        <f t="shared" si="1418"/>
        <v>45</v>
      </c>
      <c r="AJ670" s="382">
        <f t="shared" si="1419"/>
        <v>55.5</v>
      </c>
      <c r="AK670" s="382">
        <f t="shared" si="1420"/>
        <v>67.5</v>
      </c>
      <c r="AL670" s="382">
        <f t="shared" si="1421"/>
        <v>78</v>
      </c>
      <c r="AM670" s="382">
        <f t="shared" si="1422"/>
        <v>90</v>
      </c>
      <c r="AN670" s="453">
        <f t="shared" si="1423"/>
        <v>90</v>
      </c>
      <c r="AO670" s="457">
        <f t="shared" si="1424"/>
        <v>0</v>
      </c>
      <c r="AP670" s="455">
        <f t="shared" si="1425"/>
        <v>11</v>
      </c>
      <c r="AQ670" s="383">
        <f t="shared" si="1426"/>
        <v>22</v>
      </c>
      <c r="AR670" s="383">
        <f t="shared" si="1427"/>
        <v>24</v>
      </c>
      <c r="AS670" s="383">
        <f t="shared" si="1428"/>
        <v>35</v>
      </c>
      <c r="AT670" s="383">
        <f t="shared" si="1429"/>
        <v>36</v>
      </c>
      <c r="AU670" s="383">
        <f t="shared" si="1430"/>
        <v>46</v>
      </c>
      <c r="AV670" s="383">
        <f t="shared" si="1431"/>
        <v>48</v>
      </c>
      <c r="AW670" s="383">
        <f t="shared" si="1432"/>
        <v>48</v>
      </c>
      <c r="AX670" s="383">
        <f t="shared" si="1449"/>
        <v>0</v>
      </c>
      <c r="AY670" s="383">
        <v>0</v>
      </c>
      <c r="AZ670" s="383">
        <f t="shared" si="1463"/>
        <v>0</v>
      </c>
      <c r="BA670" s="382">
        <f t="shared" si="1450"/>
        <v>0</v>
      </c>
      <c r="BB670" s="423">
        <v>0</v>
      </c>
      <c r="BC670" s="506">
        <f t="shared" si="1442"/>
        <v>0</v>
      </c>
      <c r="BD670" s="382">
        <f t="shared" si="1443"/>
        <v>0</v>
      </c>
      <c r="BE670" s="453">
        <f t="shared" si="1444"/>
        <v>0</v>
      </c>
      <c r="BF670" s="382">
        <f t="shared" si="1451"/>
        <v>0</v>
      </c>
      <c r="BG670" s="1882">
        <v>0</v>
      </c>
      <c r="BH670" s="1882">
        <v>0</v>
      </c>
      <c r="BI670" s="1882">
        <v>0</v>
      </c>
      <c r="BJ670" s="1882">
        <v>0</v>
      </c>
      <c r="BK670" s="1882">
        <v>12</v>
      </c>
      <c r="BL670" s="1882">
        <v>24</v>
      </c>
      <c r="BM670" s="1882">
        <v>24</v>
      </c>
      <c r="BN670" s="1882">
        <v>36</v>
      </c>
      <c r="BO670" s="1882">
        <v>36</v>
      </c>
      <c r="BP670" s="1882">
        <v>48</v>
      </c>
      <c r="BQ670" s="1882">
        <v>48</v>
      </c>
      <c r="BR670" s="1882">
        <v>48</v>
      </c>
      <c r="BS670" s="1882">
        <v>60</v>
      </c>
      <c r="BT670" s="13"/>
      <c r="BU670" s="384">
        <f t="shared" si="1452"/>
        <v>0</v>
      </c>
      <c r="BV670" s="385">
        <f t="shared" si="1453"/>
        <v>0</v>
      </c>
      <c r="BW670" s="386">
        <f t="shared" si="1454"/>
        <v>0</v>
      </c>
      <c r="BX670" s="3"/>
      <c r="BY670" s="387">
        <f t="shared" si="1445"/>
        <v>0</v>
      </c>
      <c r="BZ670" s="382">
        <f t="shared" si="1455"/>
        <v>0</v>
      </c>
      <c r="CA670" s="382">
        <f t="shared" si="1456"/>
        <v>0</v>
      </c>
      <c r="CB670" s="382">
        <f t="shared" si="1457"/>
        <v>0</v>
      </c>
      <c r="CC670" s="382">
        <f t="shared" si="1362"/>
        <v>0</v>
      </c>
      <c r="CD670" s="382">
        <f t="shared" si="1363"/>
        <v>0</v>
      </c>
      <c r="CE670" s="382">
        <f t="shared" si="1364"/>
        <v>11</v>
      </c>
      <c r="CF670" s="382">
        <f t="shared" si="1365"/>
        <v>33</v>
      </c>
      <c r="CG670" s="382">
        <f t="shared" si="1366"/>
        <v>45</v>
      </c>
      <c r="CH670" s="382">
        <f t="shared" si="1367"/>
        <v>56</v>
      </c>
      <c r="CI670" s="382">
        <f t="shared" si="1368"/>
        <v>68</v>
      </c>
      <c r="CJ670" s="382">
        <f t="shared" si="1369"/>
        <v>78</v>
      </c>
      <c r="CK670" s="388">
        <f t="shared" si="1370"/>
        <v>90</v>
      </c>
      <c r="CL670" s="3"/>
      <c r="CM670" s="384">
        <f t="shared" si="1446"/>
        <v>0</v>
      </c>
      <c r="CN670" s="385">
        <f t="shared" si="1458"/>
        <v>0</v>
      </c>
      <c r="CO670" s="385">
        <f t="shared" si="1465"/>
        <v>0</v>
      </c>
      <c r="CP670" s="385">
        <f t="shared" si="1433"/>
        <v>0</v>
      </c>
      <c r="CQ670" s="385">
        <f t="shared" si="1434"/>
        <v>0</v>
      </c>
      <c r="CR670" s="385">
        <f t="shared" si="1435"/>
        <v>11</v>
      </c>
      <c r="CS670" s="385">
        <f t="shared" si="1436"/>
        <v>22</v>
      </c>
      <c r="CT670" s="385">
        <f t="shared" si="1437"/>
        <v>24</v>
      </c>
      <c r="CU670" s="385">
        <f t="shared" si="1438"/>
        <v>35</v>
      </c>
      <c r="CV670" s="385">
        <f t="shared" si="1439"/>
        <v>36</v>
      </c>
      <c r="CW670" s="385">
        <f t="shared" si="1440"/>
        <v>46</v>
      </c>
      <c r="CX670" s="386">
        <f t="shared" si="1441"/>
        <v>48</v>
      </c>
      <c r="CY670" s="3"/>
      <c r="CZ670" s="586"/>
      <c r="DA670" s="582"/>
      <c r="DB670" s="391"/>
      <c r="DC670" s="576"/>
      <c r="DD670" s="389"/>
      <c r="DE670" s="390"/>
      <c r="DF670" s="390"/>
      <c r="DG670" s="390">
        <v>0</v>
      </c>
      <c r="DH670" s="390">
        <f t="shared" si="1459"/>
        <v>0</v>
      </c>
      <c r="DI670" s="390"/>
      <c r="DJ670" s="390"/>
      <c r="DK670" s="390"/>
      <c r="DL670" s="390"/>
      <c r="DM670" s="390"/>
      <c r="DN670" s="390"/>
      <c r="DO670" s="390"/>
      <c r="DP670" s="391">
        <f t="shared" si="1460"/>
        <v>0</v>
      </c>
      <c r="DQ670" s="376"/>
      <c r="DR670" s="376"/>
      <c r="DS670" s="385">
        <v>0</v>
      </c>
      <c r="DT670" s="385">
        <v>0</v>
      </c>
      <c r="DU670" s="385">
        <v>0</v>
      </c>
      <c r="DV670" s="385">
        <v>0</v>
      </c>
      <c r="DW670" s="385">
        <v>0</v>
      </c>
      <c r="DX670" s="385">
        <v>0</v>
      </c>
      <c r="DY670" s="385">
        <v>0</v>
      </c>
      <c r="DZ670" s="385">
        <v>0</v>
      </c>
      <c r="EA670" s="426"/>
      <c r="EB670" s="398" t="s">
        <v>2582</v>
      </c>
      <c r="EC670" s="398" t="s">
        <v>1369</v>
      </c>
      <c r="ED670" s="398" t="s">
        <v>1370</v>
      </c>
      <c r="EF670" s="601" t="str">
        <f t="shared" si="1461"/>
        <v>ok</v>
      </c>
      <c r="EG670" s="597">
        <f t="shared" si="1462"/>
        <v>0</v>
      </c>
      <c r="EI670" s="605"/>
    </row>
    <row r="671" spans="1:139" s="372" customFormat="1" ht="16.149999999999999" hidden="1" customHeight="1">
      <c r="A671" s="573" t="s">
        <v>1382</v>
      </c>
      <c r="B671" s="512">
        <v>4803241</v>
      </c>
      <c r="C671" s="512">
        <v>4803241</v>
      </c>
      <c r="D671" s="513" t="s">
        <v>2579</v>
      </c>
      <c r="E671" s="513" t="s">
        <v>349</v>
      </c>
      <c r="F671" s="513"/>
      <c r="G671" s="513" t="s">
        <v>507</v>
      </c>
      <c r="H671" s="513" t="s">
        <v>55</v>
      </c>
      <c r="I671" s="513" t="s">
        <v>2579</v>
      </c>
      <c r="J671" s="513" t="s">
        <v>131</v>
      </c>
      <c r="K671" s="393" t="s">
        <v>2146</v>
      </c>
      <c r="L671" s="393"/>
      <c r="M671" s="396" t="s">
        <v>2591</v>
      </c>
      <c r="N671" s="392">
        <v>46133</v>
      </c>
      <c r="O671" s="408">
        <v>3</v>
      </c>
      <c r="P671" s="385">
        <v>0</v>
      </c>
      <c r="Q671" s="385">
        <v>0</v>
      </c>
      <c r="R671" s="576"/>
      <c r="S671" s="391">
        <v>0</v>
      </c>
      <c r="T671" s="382">
        <v>0</v>
      </c>
      <c r="U671" s="382">
        <v>0</v>
      </c>
      <c r="V671" s="423">
        <v>0</v>
      </c>
      <c r="W671" s="1882">
        <v>0</v>
      </c>
      <c r="X671" s="382">
        <f t="shared" si="1464"/>
        <v>0</v>
      </c>
      <c r="Y671" s="423">
        <v>0</v>
      </c>
      <c r="Z671" s="1882">
        <v>0</v>
      </c>
      <c r="AA671" s="382">
        <f t="shared" si="1448"/>
        <v>0</v>
      </c>
      <c r="AB671" s="423">
        <v>0</v>
      </c>
      <c r="AC671" s="1882">
        <v>0</v>
      </c>
      <c r="AD671" s="569">
        <v>1.875</v>
      </c>
      <c r="AE671" s="569">
        <v>1.875</v>
      </c>
      <c r="AF671" s="382">
        <f t="shared" ref="AF671:AF702" si="1466">IF($AD671&lt;=1,$AD671*BI671,IF($AD671&lt;=2,BI671+(($AD671-1)*BJ671),BI671+BJ671+BK671))</f>
        <v>0</v>
      </c>
      <c r="AG671" s="382">
        <f t="shared" ref="AG671:AG702" si="1467">IF($AD671&lt;=1,$AD671*BJ671,IF($AD671&lt;=2,BJ671+(($AD671-1)*BK671),BJ671+BK671+BL671))</f>
        <v>10.5</v>
      </c>
      <c r="AH671" s="382">
        <f t="shared" ref="AH671:AH702" si="1468">IF($AD671&lt;=1,$AD671*BK671,IF($AD671&lt;=2,BK671+(($AD671-1)*BL671),BK671+BL671+BM671))</f>
        <v>33</v>
      </c>
      <c r="AI671" s="382">
        <f t="shared" ref="AI671:AI702" si="1469">IF($AD671&lt;=1,$AD671*BL671,IF($AD671&lt;=2,BL671+(($AD671-1)*BM671),BL671+BM671+BN671))</f>
        <v>45</v>
      </c>
      <c r="AJ671" s="382">
        <f t="shared" ref="AJ671:AJ702" si="1470">IF($AD671&lt;=1,$AD671*BM671,IF($AD671&lt;=2,BM671+(($AD671-1)*BN671),BM671+BN671+BO671))</f>
        <v>55.5</v>
      </c>
      <c r="AK671" s="382">
        <f t="shared" ref="AK671:AK702" si="1471">IF($AE671&lt;=1,$AE671*BN671,IF($AE671&lt;=2,BN671+(($AE671-1)*BO671),BN671+BO671+BP671))</f>
        <v>67.5</v>
      </c>
      <c r="AL671" s="382">
        <f t="shared" ref="AL671:AL702" si="1472">IF($AE671&lt;=1,$AE671*BO671,IF($AE671&lt;=2,BO671+(($AE671-1)*BP671),BO671+BP671+BQ671))</f>
        <v>78</v>
      </c>
      <c r="AM671" s="382">
        <f t="shared" ref="AM671:AM702" si="1473">IF($AE671&lt;=1,$AE671*BP671,IF($AE671&lt;=2,BP671+(($AE671-1)*BQ671),BP671+BQ671+BR671))</f>
        <v>90</v>
      </c>
      <c r="AN671" s="453">
        <f t="shared" ref="AN671:AN702" si="1474">IF($AD671&lt;=1,$AD671*BQ671,IF($AD671&lt;=2,BQ671+(($AD671-1)*BR671),BQ671+BR671+BS671))</f>
        <v>90</v>
      </c>
      <c r="AO671" s="457">
        <f t="shared" ref="AO671:AO702" si="1475">ROUND(IF(CC671-BH671-AF671&gt;0,0,AF671+BH671-CC671),0)</f>
        <v>0</v>
      </c>
      <c r="AP671" s="455">
        <f t="shared" ref="AP671:AP702" si="1476">ROUND(IF(CD671-BI671-AG671&gt;0,0,AG671+BI671-CD671),0)</f>
        <v>11</v>
      </c>
      <c r="AQ671" s="383">
        <f t="shared" ref="AQ671:AQ702" si="1477">ROUND(IF(CE671-BJ671-AH671&gt;0,0,AH671+BJ671-CE671),0)</f>
        <v>22</v>
      </c>
      <c r="AR671" s="383">
        <f t="shared" ref="AR671:AR702" si="1478">ROUND(IF(CF671-BK671-AI671&gt;0,0,AI671+BK671-CF671),0)</f>
        <v>24</v>
      </c>
      <c r="AS671" s="383">
        <f t="shared" ref="AS671:AS702" si="1479">ROUND(IF(CG671-BL671-AJ671&gt;0,0,AJ671+BL671-CG671),0)</f>
        <v>35</v>
      </c>
      <c r="AT671" s="383">
        <f t="shared" ref="AT671:AT702" si="1480">ROUND(IF(CH671-BM671-AK671&gt;0,0,AK671+BM671-CH671),0)</f>
        <v>36</v>
      </c>
      <c r="AU671" s="383">
        <f t="shared" ref="AU671:AU702" si="1481">ROUND(IF(CI671-BN671-AL671&gt;0,0,AL671+BN671-CI671),0)</f>
        <v>46</v>
      </c>
      <c r="AV671" s="383">
        <f t="shared" ref="AV671:AV702" si="1482">ROUND(IF(CJ671-BO671-AM671&gt;0,0,AM671+BO671-CJ671),0)</f>
        <v>48</v>
      </c>
      <c r="AW671" s="383">
        <f t="shared" ref="AW671:AW702" si="1483">ROUND(IF(CK671-BP671-AN671&gt;0,0,AN671+BP671-CK671),0)</f>
        <v>48</v>
      </c>
      <c r="AX671" s="383">
        <f t="shared" si="1449"/>
        <v>0</v>
      </c>
      <c r="AY671" s="383">
        <v>0</v>
      </c>
      <c r="AZ671" s="383">
        <f t="shared" si="1463"/>
        <v>0</v>
      </c>
      <c r="BA671" s="382">
        <f t="shared" si="1450"/>
        <v>0</v>
      </c>
      <c r="BB671" s="423">
        <v>0</v>
      </c>
      <c r="BC671" s="506">
        <f t="shared" si="1442"/>
        <v>0</v>
      </c>
      <c r="BD671" s="382">
        <f t="shared" si="1443"/>
        <v>0</v>
      </c>
      <c r="BE671" s="453">
        <f t="shared" si="1444"/>
        <v>0</v>
      </c>
      <c r="BF671" s="382">
        <f t="shared" si="1451"/>
        <v>0</v>
      </c>
      <c r="BG671" s="1882">
        <v>0</v>
      </c>
      <c r="BH671" s="1882">
        <v>0</v>
      </c>
      <c r="BI671" s="1882">
        <v>0</v>
      </c>
      <c r="BJ671" s="1882">
        <v>0</v>
      </c>
      <c r="BK671" s="1882">
        <v>12</v>
      </c>
      <c r="BL671" s="1882">
        <v>24</v>
      </c>
      <c r="BM671" s="1882">
        <v>24</v>
      </c>
      <c r="BN671" s="1882">
        <v>36</v>
      </c>
      <c r="BO671" s="1882">
        <v>36</v>
      </c>
      <c r="BP671" s="1882">
        <v>48</v>
      </c>
      <c r="BQ671" s="1882">
        <v>48</v>
      </c>
      <c r="BR671" s="1882">
        <v>48</v>
      </c>
      <c r="BS671" s="1882">
        <v>60</v>
      </c>
      <c r="BT671" s="13"/>
      <c r="BU671" s="384">
        <f t="shared" si="1452"/>
        <v>0</v>
      </c>
      <c r="BV671" s="385">
        <f t="shared" si="1453"/>
        <v>0</v>
      </c>
      <c r="BW671" s="386">
        <f t="shared" si="1454"/>
        <v>0</v>
      </c>
      <c r="BX671" s="3"/>
      <c r="BY671" s="387">
        <f t="shared" si="1445"/>
        <v>0</v>
      </c>
      <c r="BZ671" s="382">
        <f t="shared" si="1455"/>
        <v>0</v>
      </c>
      <c r="CA671" s="382">
        <f t="shared" si="1456"/>
        <v>0</v>
      </c>
      <c r="CB671" s="382">
        <f t="shared" si="1457"/>
        <v>0</v>
      </c>
      <c r="CC671" s="382">
        <f t="shared" si="1362"/>
        <v>0</v>
      </c>
      <c r="CD671" s="382">
        <f t="shared" si="1363"/>
        <v>0</v>
      </c>
      <c r="CE671" s="382">
        <f t="shared" si="1364"/>
        <v>11</v>
      </c>
      <c r="CF671" s="382">
        <f t="shared" si="1365"/>
        <v>33</v>
      </c>
      <c r="CG671" s="382">
        <f t="shared" si="1366"/>
        <v>45</v>
      </c>
      <c r="CH671" s="382">
        <f t="shared" si="1367"/>
        <v>56</v>
      </c>
      <c r="CI671" s="382">
        <f t="shared" si="1368"/>
        <v>68</v>
      </c>
      <c r="CJ671" s="382">
        <f t="shared" si="1369"/>
        <v>78</v>
      </c>
      <c r="CK671" s="388">
        <f t="shared" si="1370"/>
        <v>90</v>
      </c>
      <c r="CL671" s="3"/>
      <c r="CM671" s="384">
        <f t="shared" si="1446"/>
        <v>0</v>
      </c>
      <c r="CN671" s="385">
        <f t="shared" si="1458"/>
        <v>0</v>
      </c>
      <c r="CO671" s="385">
        <f t="shared" si="1465"/>
        <v>0</v>
      </c>
      <c r="CP671" s="385">
        <f t="shared" si="1433"/>
        <v>0</v>
      </c>
      <c r="CQ671" s="385">
        <f t="shared" ref="CQ671:CQ702" si="1484">AO671</f>
        <v>0</v>
      </c>
      <c r="CR671" s="385">
        <f t="shared" ref="CR671:CR702" si="1485">AP671</f>
        <v>11</v>
      </c>
      <c r="CS671" s="385">
        <f t="shared" ref="CS671:CS702" si="1486">AQ671</f>
        <v>22</v>
      </c>
      <c r="CT671" s="385">
        <f t="shared" ref="CT671:CT702" si="1487">AR671</f>
        <v>24</v>
      </c>
      <c r="CU671" s="385">
        <f t="shared" ref="CU671:CU702" si="1488">AS671</f>
        <v>35</v>
      </c>
      <c r="CV671" s="385">
        <f t="shared" ref="CV671:CV702" si="1489">AT671</f>
        <v>36</v>
      </c>
      <c r="CW671" s="385">
        <f t="shared" ref="CW671:CW702" si="1490">AU671</f>
        <v>46</v>
      </c>
      <c r="CX671" s="386">
        <f t="shared" ref="CX671:CX702" si="1491">AV671</f>
        <v>48</v>
      </c>
      <c r="CY671" s="3"/>
      <c r="CZ671" s="586"/>
      <c r="DA671" s="582"/>
      <c r="DB671" s="391"/>
      <c r="DC671" s="576"/>
      <c r="DD671" s="389"/>
      <c r="DE671" s="390"/>
      <c r="DF671" s="390"/>
      <c r="DG671" s="390">
        <v>0</v>
      </c>
      <c r="DH671" s="390">
        <f t="shared" si="1459"/>
        <v>0</v>
      </c>
      <c r="DI671" s="390"/>
      <c r="DJ671" s="390"/>
      <c r="DK671" s="390"/>
      <c r="DL671" s="390"/>
      <c r="DM671" s="390"/>
      <c r="DN671" s="390"/>
      <c r="DO671" s="390"/>
      <c r="DP671" s="391">
        <f t="shared" si="1460"/>
        <v>0</v>
      </c>
      <c r="DQ671" s="376"/>
      <c r="DR671" s="376"/>
      <c r="DS671" s="385">
        <v>0</v>
      </c>
      <c r="DT671" s="385">
        <v>0</v>
      </c>
      <c r="DU671" s="385">
        <v>0</v>
      </c>
      <c r="DV671" s="385">
        <v>0</v>
      </c>
      <c r="DW671" s="385">
        <v>0</v>
      </c>
      <c r="DX671" s="385">
        <v>0</v>
      </c>
      <c r="DY671" s="385">
        <v>0</v>
      </c>
      <c r="DZ671" s="385">
        <v>0</v>
      </c>
      <c r="EA671" s="426"/>
      <c r="EB671" s="398" t="s">
        <v>2582</v>
      </c>
      <c r="EC671" s="398" t="s">
        <v>1369</v>
      </c>
      <c r="ED671" s="398" t="s">
        <v>1370</v>
      </c>
      <c r="EF671" s="601" t="str">
        <f t="shared" si="1461"/>
        <v>ok</v>
      </c>
      <c r="EG671" s="597">
        <f t="shared" si="1462"/>
        <v>0</v>
      </c>
      <c r="EI671" s="605"/>
    </row>
    <row r="672" spans="1:139" s="372" customFormat="1" ht="16.149999999999999" hidden="1" customHeight="1">
      <c r="A672" s="573" t="s">
        <v>1382</v>
      </c>
      <c r="B672" s="512">
        <v>4803385</v>
      </c>
      <c r="C672" s="512">
        <v>4803385</v>
      </c>
      <c r="D672" s="513" t="s">
        <v>2579</v>
      </c>
      <c r="E672" s="513" t="s">
        <v>478</v>
      </c>
      <c r="F672" s="513"/>
      <c r="G672" s="513" t="s">
        <v>2401</v>
      </c>
      <c r="H672" s="513" t="s">
        <v>55</v>
      </c>
      <c r="I672" s="513" t="s">
        <v>2579</v>
      </c>
      <c r="J672" s="513" t="s">
        <v>131</v>
      </c>
      <c r="K672" s="393" t="s">
        <v>2146</v>
      </c>
      <c r="L672" s="393"/>
      <c r="M672" s="396" t="s">
        <v>2591</v>
      </c>
      <c r="N672" s="392">
        <v>46133</v>
      </c>
      <c r="O672" s="408">
        <v>3</v>
      </c>
      <c r="P672" s="385">
        <v>0</v>
      </c>
      <c r="Q672" s="385">
        <v>0</v>
      </c>
      <c r="R672" s="576"/>
      <c r="S672" s="391">
        <v>0</v>
      </c>
      <c r="T672" s="382">
        <v>0</v>
      </c>
      <c r="U672" s="382">
        <v>0</v>
      </c>
      <c r="V672" s="423">
        <v>0</v>
      </c>
      <c r="W672" s="1882">
        <v>0</v>
      </c>
      <c r="X672" s="382">
        <f t="shared" si="1464"/>
        <v>0</v>
      </c>
      <c r="Y672" s="423">
        <v>0</v>
      </c>
      <c r="Z672" s="1882">
        <v>0</v>
      </c>
      <c r="AA672" s="382">
        <f t="shared" si="1448"/>
        <v>0</v>
      </c>
      <c r="AB672" s="423">
        <v>0</v>
      </c>
      <c r="AC672" s="1882">
        <v>0</v>
      </c>
      <c r="AD672" s="569">
        <v>1.875</v>
      </c>
      <c r="AE672" s="569">
        <v>1.875</v>
      </c>
      <c r="AF672" s="382">
        <f t="shared" si="1466"/>
        <v>0</v>
      </c>
      <c r="AG672" s="382">
        <f t="shared" si="1467"/>
        <v>3.5</v>
      </c>
      <c r="AH672" s="382">
        <f t="shared" si="1468"/>
        <v>11</v>
      </c>
      <c r="AI672" s="382">
        <f t="shared" si="1469"/>
        <v>15</v>
      </c>
      <c r="AJ672" s="382">
        <f t="shared" si="1470"/>
        <v>18.5</v>
      </c>
      <c r="AK672" s="382">
        <f t="shared" si="1471"/>
        <v>22.5</v>
      </c>
      <c r="AL672" s="382">
        <f t="shared" si="1472"/>
        <v>26</v>
      </c>
      <c r="AM672" s="382">
        <f t="shared" si="1473"/>
        <v>30</v>
      </c>
      <c r="AN672" s="453">
        <f t="shared" si="1474"/>
        <v>30</v>
      </c>
      <c r="AO672" s="457">
        <f t="shared" si="1475"/>
        <v>0</v>
      </c>
      <c r="AP672" s="455">
        <f t="shared" si="1476"/>
        <v>4</v>
      </c>
      <c r="AQ672" s="383">
        <f t="shared" si="1477"/>
        <v>7</v>
      </c>
      <c r="AR672" s="383">
        <f t="shared" si="1478"/>
        <v>8</v>
      </c>
      <c r="AS672" s="383">
        <f t="shared" si="1479"/>
        <v>12</v>
      </c>
      <c r="AT672" s="383">
        <f t="shared" si="1480"/>
        <v>12</v>
      </c>
      <c r="AU672" s="383">
        <f t="shared" si="1481"/>
        <v>15</v>
      </c>
      <c r="AV672" s="383">
        <f t="shared" si="1482"/>
        <v>16</v>
      </c>
      <c r="AW672" s="383">
        <f t="shared" si="1483"/>
        <v>16</v>
      </c>
      <c r="AX672" s="383">
        <f t="shared" si="1449"/>
        <v>0</v>
      </c>
      <c r="AY672" s="383">
        <v>0</v>
      </c>
      <c r="AZ672" s="383">
        <f t="shared" si="1463"/>
        <v>0</v>
      </c>
      <c r="BA672" s="382">
        <f t="shared" si="1450"/>
        <v>0</v>
      </c>
      <c r="BB672" s="423">
        <v>0</v>
      </c>
      <c r="BC672" s="506">
        <f t="shared" si="1442"/>
        <v>0</v>
      </c>
      <c r="BD672" s="382">
        <f t="shared" si="1443"/>
        <v>0</v>
      </c>
      <c r="BE672" s="453">
        <f t="shared" si="1444"/>
        <v>0</v>
      </c>
      <c r="BF672" s="382">
        <f t="shared" si="1451"/>
        <v>0</v>
      </c>
      <c r="BG672" s="1882">
        <v>0</v>
      </c>
      <c r="BH672" s="1882">
        <v>0</v>
      </c>
      <c r="BI672" s="1882">
        <v>0</v>
      </c>
      <c r="BJ672" s="1882">
        <v>0</v>
      </c>
      <c r="BK672" s="1882">
        <v>4</v>
      </c>
      <c r="BL672" s="1882">
        <v>8</v>
      </c>
      <c r="BM672" s="1882">
        <v>8</v>
      </c>
      <c r="BN672" s="1882">
        <v>12</v>
      </c>
      <c r="BO672" s="1882">
        <v>12</v>
      </c>
      <c r="BP672" s="1882">
        <v>16</v>
      </c>
      <c r="BQ672" s="1882">
        <v>16</v>
      </c>
      <c r="BR672" s="1882">
        <v>16</v>
      </c>
      <c r="BS672" s="1882">
        <v>20</v>
      </c>
      <c r="BT672" s="13"/>
      <c r="BU672" s="384">
        <f t="shared" si="1452"/>
        <v>0</v>
      </c>
      <c r="BV672" s="385">
        <f t="shared" si="1453"/>
        <v>0</v>
      </c>
      <c r="BW672" s="386">
        <f t="shared" si="1454"/>
        <v>0</v>
      </c>
      <c r="BX672" s="3"/>
      <c r="BY672" s="387">
        <f t="shared" si="1445"/>
        <v>0</v>
      </c>
      <c r="BZ672" s="382">
        <f t="shared" si="1455"/>
        <v>0</v>
      </c>
      <c r="CA672" s="382">
        <f t="shared" si="1456"/>
        <v>0</v>
      </c>
      <c r="CB672" s="382">
        <f t="shared" si="1457"/>
        <v>0</v>
      </c>
      <c r="CC672" s="382">
        <f t="shared" si="1362"/>
        <v>0</v>
      </c>
      <c r="CD672" s="382">
        <f t="shared" si="1363"/>
        <v>0</v>
      </c>
      <c r="CE672" s="382">
        <f t="shared" si="1364"/>
        <v>4</v>
      </c>
      <c r="CF672" s="382">
        <f t="shared" si="1365"/>
        <v>11</v>
      </c>
      <c r="CG672" s="382">
        <f t="shared" si="1366"/>
        <v>15</v>
      </c>
      <c r="CH672" s="382">
        <f t="shared" si="1367"/>
        <v>19</v>
      </c>
      <c r="CI672" s="382">
        <f t="shared" si="1368"/>
        <v>23</v>
      </c>
      <c r="CJ672" s="382">
        <f t="shared" si="1369"/>
        <v>26</v>
      </c>
      <c r="CK672" s="388">
        <f t="shared" si="1370"/>
        <v>30</v>
      </c>
      <c r="CL672" s="3"/>
      <c r="CM672" s="384">
        <f t="shared" si="1446"/>
        <v>0</v>
      </c>
      <c r="CN672" s="385">
        <f t="shared" si="1458"/>
        <v>0</v>
      </c>
      <c r="CO672" s="385">
        <f t="shared" si="1465"/>
        <v>0</v>
      </c>
      <c r="CP672" s="385">
        <f t="shared" si="1433"/>
        <v>0</v>
      </c>
      <c r="CQ672" s="385">
        <f t="shared" si="1484"/>
        <v>0</v>
      </c>
      <c r="CR672" s="385">
        <f t="shared" si="1485"/>
        <v>4</v>
      </c>
      <c r="CS672" s="385">
        <f t="shared" si="1486"/>
        <v>7</v>
      </c>
      <c r="CT672" s="385">
        <f t="shared" si="1487"/>
        <v>8</v>
      </c>
      <c r="CU672" s="385">
        <f t="shared" si="1488"/>
        <v>12</v>
      </c>
      <c r="CV672" s="385">
        <f t="shared" si="1489"/>
        <v>12</v>
      </c>
      <c r="CW672" s="385">
        <f t="shared" si="1490"/>
        <v>15</v>
      </c>
      <c r="CX672" s="386">
        <f t="shared" si="1491"/>
        <v>16</v>
      </c>
      <c r="CY672" s="3"/>
      <c r="CZ672" s="586"/>
      <c r="DA672" s="582"/>
      <c r="DB672" s="391"/>
      <c r="DC672" s="576"/>
      <c r="DD672" s="389"/>
      <c r="DE672" s="390"/>
      <c r="DF672" s="390"/>
      <c r="DG672" s="390">
        <v>0</v>
      </c>
      <c r="DH672" s="390">
        <f t="shared" si="1459"/>
        <v>0</v>
      </c>
      <c r="DI672" s="390"/>
      <c r="DJ672" s="390"/>
      <c r="DK672" s="390"/>
      <c r="DL672" s="390"/>
      <c r="DM672" s="390"/>
      <c r="DN672" s="390"/>
      <c r="DO672" s="390"/>
      <c r="DP672" s="391">
        <f t="shared" si="1460"/>
        <v>0</v>
      </c>
      <c r="DQ672" s="376"/>
      <c r="DR672" s="376"/>
      <c r="DS672" s="385">
        <v>0</v>
      </c>
      <c r="DT672" s="385">
        <v>0</v>
      </c>
      <c r="DU672" s="385">
        <v>0</v>
      </c>
      <c r="DV672" s="385">
        <v>0</v>
      </c>
      <c r="DW672" s="385">
        <v>0</v>
      </c>
      <c r="DX672" s="385">
        <v>0</v>
      </c>
      <c r="DY672" s="385">
        <v>0</v>
      </c>
      <c r="DZ672" s="385">
        <v>0</v>
      </c>
      <c r="EA672" s="426"/>
      <c r="EB672" s="398" t="s">
        <v>2582</v>
      </c>
      <c r="EC672" s="398" t="s">
        <v>1369</v>
      </c>
      <c r="ED672" s="398" t="s">
        <v>1370</v>
      </c>
      <c r="EF672" s="601" t="str">
        <f t="shared" si="1461"/>
        <v>ok</v>
      </c>
      <c r="EG672" s="597">
        <f t="shared" si="1462"/>
        <v>0</v>
      </c>
      <c r="EI672" s="605"/>
    </row>
    <row r="673" spans="1:139" s="372" customFormat="1" ht="16.149999999999999" hidden="1" customHeight="1">
      <c r="A673" s="573" t="s">
        <v>1382</v>
      </c>
      <c r="B673" s="512">
        <v>23956</v>
      </c>
      <c r="C673" s="512">
        <v>23956</v>
      </c>
      <c r="D673" s="513" t="s">
        <v>2579</v>
      </c>
      <c r="E673" s="513" t="s">
        <v>757</v>
      </c>
      <c r="F673" s="513"/>
      <c r="G673" s="513" t="s">
        <v>758</v>
      </c>
      <c r="H673" s="513" t="s">
        <v>47</v>
      </c>
      <c r="I673" s="513" t="s">
        <v>2579</v>
      </c>
      <c r="J673" s="513" t="s">
        <v>131</v>
      </c>
      <c r="K673" s="393" t="s">
        <v>2146</v>
      </c>
      <c r="L673" s="393"/>
      <c r="M673" s="396" t="s">
        <v>2591</v>
      </c>
      <c r="N673" s="392">
        <v>46133</v>
      </c>
      <c r="O673" s="408">
        <v>3</v>
      </c>
      <c r="P673" s="385">
        <v>0</v>
      </c>
      <c r="Q673" s="385">
        <v>0</v>
      </c>
      <c r="R673" s="576"/>
      <c r="S673" s="391">
        <v>0</v>
      </c>
      <c r="T673" s="382">
        <v>0</v>
      </c>
      <c r="U673" s="382">
        <v>0</v>
      </c>
      <c r="V673" s="423">
        <v>0</v>
      </c>
      <c r="W673" s="1882">
        <v>0</v>
      </c>
      <c r="X673" s="382">
        <f t="shared" si="1464"/>
        <v>0</v>
      </c>
      <c r="Y673" s="423">
        <v>0</v>
      </c>
      <c r="Z673" s="1882">
        <v>0</v>
      </c>
      <c r="AA673" s="382">
        <f t="shared" si="1448"/>
        <v>0</v>
      </c>
      <c r="AB673" s="423">
        <v>0</v>
      </c>
      <c r="AC673" s="1882">
        <v>0</v>
      </c>
      <c r="AD673" s="569">
        <v>1.875</v>
      </c>
      <c r="AE673" s="569">
        <v>1.875</v>
      </c>
      <c r="AF673" s="382">
        <f t="shared" si="1466"/>
        <v>0</v>
      </c>
      <c r="AG673" s="382">
        <f t="shared" si="1467"/>
        <v>3.5</v>
      </c>
      <c r="AH673" s="382">
        <f t="shared" si="1468"/>
        <v>11</v>
      </c>
      <c r="AI673" s="382">
        <f t="shared" si="1469"/>
        <v>15</v>
      </c>
      <c r="AJ673" s="382">
        <f t="shared" si="1470"/>
        <v>18.5</v>
      </c>
      <c r="AK673" s="382">
        <f t="shared" si="1471"/>
        <v>22.5</v>
      </c>
      <c r="AL673" s="382">
        <f t="shared" si="1472"/>
        <v>26</v>
      </c>
      <c r="AM673" s="382">
        <f t="shared" si="1473"/>
        <v>30</v>
      </c>
      <c r="AN673" s="453">
        <f t="shared" si="1474"/>
        <v>30</v>
      </c>
      <c r="AO673" s="457">
        <f t="shared" si="1475"/>
        <v>0</v>
      </c>
      <c r="AP673" s="455">
        <f t="shared" si="1476"/>
        <v>4</v>
      </c>
      <c r="AQ673" s="383">
        <f t="shared" si="1477"/>
        <v>7</v>
      </c>
      <c r="AR673" s="383">
        <f t="shared" si="1478"/>
        <v>8</v>
      </c>
      <c r="AS673" s="383">
        <f t="shared" si="1479"/>
        <v>12</v>
      </c>
      <c r="AT673" s="383">
        <f t="shared" si="1480"/>
        <v>12</v>
      </c>
      <c r="AU673" s="383">
        <f t="shared" si="1481"/>
        <v>15</v>
      </c>
      <c r="AV673" s="383">
        <f t="shared" si="1482"/>
        <v>16</v>
      </c>
      <c r="AW673" s="383">
        <f t="shared" si="1483"/>
        <v>16</v>
      </c>
      <c r="AX673" s="383">
        <f t="shared" si="1449"/>
        <v>0</v>
      </c>
      <c r="AY673" s="383">
        <v>0</v>
      </c>
      <c r="AZ673" s="383">
        <f t="shared" si="1463"/>
        <v>0</v>
      </c>
      <c r="BA673" s="382">
        <f t="shared" si="1450"/>
        <v>0</v>
      </c>
      <c r="BB673" s="423">
        <v>0</v>
      </c>
      <c r="BC673" s="506">
        <f t="shared" si="1442"/>
        <v>0</v>
      </c>
      <c r="BD673" s="382">
        <f t="shared" si="1443"/>
        <v>0</v>
      </c>
      <c r="BE673" s="453">
        <f t="shared" si="1444"/>
        <v>0</v>
      </c>
      <c r="BF673" s="382">
        <f t="shared" si="1451"/>
        <v>0</v>
      </c>
      <c r="BG673" s="1882">
        <v>0</v>
      </c>
      <c r="BH673" s="1882">
        <v>0</v>
      </c>
      <c r="BI673" s="1882">
        <v>0</v>
      </c>
      <c r="BJ673" s="1882">
        <v>0</v>
      </c>
      <c r="BK673" s="1882">
        <v>4</v>
      </c>
      <c r="BL673" s="1882">
        <v>8</v>
      </c>
      <c r="BM673" s="1882">
        <v>8</v>
      </c>
      <c r="BN673" s="1882">
        <v>12</v>
      </c>
      <c r="BO673" s="1882">
        <v>12</v>
      </c>
      <c r="BP673" s="1882">
        <v>16</v>
      </c>
      <c r="BQ673" s="1882">
        <v>16</v>
      </c>
      <c r="BR673" s="1882">
        <v>16</v>
      </c>
      <c r="BS673" s="1882">
        <v>20</v>
      </c>
      <c r="BT673" s="13"/>
      <c r="BU673" s="384">
        <f t="shared" si="1452"/>
        <v>0</v>
      </c>
      <c r="BV673" s="385">
        <f t="shared" si="1453"/>
        <v>0</v>
      </c>
      <c r="BW673" s="386">
        <f t="shared" si="1454"/>
        <v>0</v>
      </c>
      <c r="BX673" s="3"/>
      <c r="BY673" s="387">
        <f t="shared" si="1445"/>
        <v>0</v>
      </c>
      <c r="BZ673" s="382">
        <f t="shared" si="1455"/>
        <v>0</v>
      </c>
      <c r="CA673" s="382">
        <f t="shared" si="1456"/>
        <v>0</v>
      </c>
      <c r="CB673" s="382">
        <f t="shared" si="1457"/>
        <v>0</v>
      </c>
      <c r="CC673" s="382">
        <f t="shared" si="1362"/>
        <v>0</v>
      </c>
      <c r="CD673" s="382">
        <f t="shared" si="1363"/>
        <v>0</v>
      </c>
      <c r="CE673" s="382">
        <f t="shared" si="1364"/>
        <v>4</v>
      </c>
      <c r="CF673" s="382">
        <f t="shared" si="1365"/>
        <v>11</v>
      </c>
      <c r="CG673" s="382">
        <f t="shared" si="1366"/>
        <v>15</v>
      </c>
      <c r="CH673" s="382">
        <f t="shared" si="1367"/>
        <v>19</v>
      </c>
      <c r="CI673" s="382">
        <f t="shared" si="1368"/>
        <v>23</v>
      </c>
      <c r="CJ673" s="382">
        <f t="shared" si="1369"/>
        <v>26</v>
      </c>
      <c r="CK673" s="388">
        <f t="shared" si="1370"/>
        <v>30</v>
      </c>
      <c r="CL673" s="3"/>
      <c r="CM673" s="384">
        <f t="shared" si="1446"/>
        <v>0</v>
      </c>
      <c r="CN673" s="385">
        <f t="shared" si="1458"/>
        <v>0</v>
      </c>
      <c r="CO673" s="385">
        <f t="shared" si="1465"/>
        <v>0</v>
      </c>
      <c r="CP673" s="385">
        <f t="shared" si="1433"/>
        <v>0</v>
      </c>
      <c r="CQ673" s="385">
        <f t="shared" si="1484"/>
        <v>0</v>
      </c>
      <c r="CR673" s="385">
        <f t="shared" si="1485"/>
        <v>4</v>
      </c>
      <c r="CS673" s="385">
        <f t="shared" si="1486"/>
        <v>7</v>
      </c>
      <c r="CT673" s="385">
        <f t="shared" si="1487"/>
        <v>8</v>
      </c>
      <c r="CU673" s="385">
        <f t="shared" si="1488"/>
        <v>12</v>
      </c>
      <c r="CV673" s="385">
        <f t="shared" si="1489"/>
        <v>12</v>
      </c>
      <c r="CW673" s="385">
        <f t="shared" si="1490"/>
        <v>15</v>
      </c>
      <c r="CX673" s="386">
        <f t="shared" si="1491"/>
        <v>16</v>
      </c>
      <c r="CY673" s="3"/>
      <c r="CZ673" s="586"/>
      <c r="DA673" s="582"/>
      <c r="DB673" s="391"/>
      <c r="DC673" s="576"/>
      <c r="DD673" s="389"/>
      <c r="DE673" s="390"/>
      <c r="DF673" s="390"/>
      <c r="DG673" s="390">
        <v>0</v>
      </c>
      <c r="DH673" s="390">
        <f t="shared" si="1459"/>
        <v>0</v>
      </c>
      <c r="DI673" s="390"/>
      <c r="DJ673" s="390"/>
      <c r="DK673" s="390"/>
      <c r="DL673" s="390"/>
      <c r="DM673" s="390"/>
      <c r="DN673" s="390"/>
      <c r="DO673" s="390"/>
      <c r="DP673" s="391">
        <f t="shared" si="1460"/>
        <v>0</v>
      </c>
      <c r="DQ673" s="376"/>
      <c r="DR673" s="376"/>
      <c r="DS673" s="385">
        <v>0</v>
      </c>
      <c r="DT673" s="385">
        <v>0</v>
      </c>
      <c r="DU673" s="385">
        <v>0</v>
      </c>
      <c r="DV673" s="385">
        <v>0</v>
      </c>
      <c r="DW673" s="385">
        <v>0</v>
      </c>
      <c r="DX673" s="385">
        <v>0</v>
      </c>
      <c r="DY673" s="385">
        <v>0</v>
      </c>
      <c r="DZ673" s="385">
        <v>0</v>
      </c>
      <c r="EA673" s="426"/>
      <c r="EB673" s="398" t="s">
        <v>2583</v>
      </c>
      <c r="EC673" s="398" t="s">
        <v>1369</v>
      </c>
      <c r="ED673" s="398" t="s">
        <v>1370</v>
      </c>
      <c r="EF673" s="601" t="str">
        <f t="shared" si="1461"/>
        <v>ok</v>
      </c>
      <c r="EG673" s="597">
        <f t="shared" si="1462"/>
        <v>0</v>
      </c>
      <c r="EI673" s="605"/>
    </row>
    <row r="674" spans="1:139" s="372" customFormat="1" ht="16.149999999999999" hidden="1" customHeight="1">
      <c r="A674" s="573" t="s">
        <v>1382</v>
      </c>
      <c r="B674" s="512">
        <v>4803242</v>
      </c>
      <c r="C674" s="512">
        <v>4803242</v>
      </c>
      <c r="D674" s="513" t="s">
        <v>2579</v>
      </c>
      <c r="E674" s="513" t="s">
        <v>1062</v>
      </c>
      <c r="F674" s="513"/>
      <c r="G674" s="513" t="s">
        <v>763</v>
      </c>
      <c r="H674" s="513" t="s">
        <v>47</v>
      </c>
      <c r="I674" s="513" t="s">
        <v>2579</v>
      </c>
      <c r="J674" s="513" t="s">
        <v>131</v>
      </c>
      <c r="K674" s="393" t="s">
        <v>2146</v>
      </c>
      <c r="L674" s="393"/>
      <c r="M674" s="396" t="s">
        <v>2591</v>
      </c>
      <c r="N674" s="392">
        <v>46133</v>
      </c>
      <c r="O674" s="408">
        <v>3</v>
      </c>
      <c r="P674" s="385">
        <v>0</v>
      </c>
      <c r="Q674" s="385">
        <v>0</v>
      </c>
      <c r="R674" s="576"/>
      <c r="S674" s="391">
        <v>0</v>
      </c>
      <c r="T674" s="382">
        <v>0</v>
      </c>
      <c r="U674" s="382">
        <v>0</v>
      </c>
      <c r="V674" s="423">
        <v>0</v>
      </c>
      <c r="W674" s="1882">
        <v>0</v>
      </c>
      <c r="X674" s="382">
        <f t="shared" si="1464"/>
        <v>0</v>
      </c>
      <c r="Y674" s="423">
        <v>0</v>
      </c>
      <c r="Z674" s="1882">
        <v>0</v>
      </c>
      <c r="AA674" s="382">
        <f t="shared" si="1448"/>
        <v>0</v>
      </c>
      <c r="AB674" s="423">
        <v>0</v>
      </c>
      <c r="AC674" s="1882">
        <v>0</v>
      </c>
      <c r="AD674" s="569">
        <v>1.875</v>
      </c>
      <c r="AE674" s="569">
        <v>1.875</v>
      </c>
      <c r="AF674" s="382">
        <f t="shared" si="1466"/>
        <v>0</v>
      </c>
      <c r="AG674" s="382">
        <f t="shared" si="1467"/>
        <v>10.5</v>
      </c>
      <c r="AH674" s="382">
        <f t="shared" si="1468"/>
        <v>33</v>
      </c>
      <c r="AI674" s="382">
        <f t="shared" si="1469"/>
        <v>45</v>
      </c>
      <c r="AJ674" s="382">
        <f t="shared" si="1470"/>
        <v>55.5</v>
      </c>
      <c r="AK674" s="382">
        <f t="shared" si="1471"/>
        <v>67.5</v>
      </c>
      <c r="AL674" s="382">
        <f t="shared" si="1472"/>
        <v>78</v>
      </c>
      <c r="AM674" s="382">
        <f t="shared" si="1473"/>
        <v>90</v>
      </c>
      <c r="AN674" s="453">
        <f t="shared" si="1474"/>
        <v>90</v>
      </c>
      <c r="AO674" s="457">
        <f t="shared" si="1475"/>
        <v>0</v>
      </c>
      <c r="AP674" s="455">
        <f t="shared" si="1476"/>
        <v>11</v>
      </c>
      <c r="AQ674" s="383">
        <f t="shared" si="1477"/>
        <v>22</v>
      </c>
      <c r="AR674" s="383">
        <f t="shared" si="1478"/>
        <v>24</v>
      </c>
      <c r="AS674" s="383">
        <f t="shared" si="1479"/>
        <v>35</v>
      </c>
      <c r="AT674" s="383">
        <f t="shared" si="1480"/>
        <v>36</v>
      </c>
      <c r="AU674" s="383">
        <f t="shared" si="1481"/>
        <v>46</v>
      </c>
      <c r="AV674" s="383">
        <f t="shared" si="1482"/>
        <v>48</v>
      </c>
      <c r="AW674" s="383">
        <f t="shared" si="1483"/>
        <v>48</v>
      </c>
      <c r="AX674" s="383">
        <f t="shared" si="1449"/>
        <v>0</v>
      </c>
      <c r="AY674" s="383">
        <v>0</v>
      </c>
      <c r="AZ674" s="383">
        <f t="shared" si="1463"/>
        <v>0</v>
      </c>
      <c r="BA674" s="382">
        <f t="shared" si="1450"/>
        <v>0</v>
      </c>
      <c r="BB674" s="423">
        <v>0</v>
      </c>
      <c r="BC674" s="506">
        <f t="shared" si="1442"/>
        <v>0</v>
      </c>
      <c r="BD674" s="382">
        <f t="shared" si="1443"/>
        <v>0</v>
      </c>
      <c r="BE674" s="453">
        <f t="shared" si="1444"/>
        <v>0</v>
      </c>
      <c r="BF674" s="382">
        <f t="shared" si="1451"/>
        <v>0</v>
      </c>
      <c r="BG674" s="1882">
        <v>0</v>
      </c>
      <c r="BH674" s="1882">
        <v>0</v>
      </c>
      <c r="BI674" s="1882">
        <v>0</v>
      </c>
      <c r="BJ674" s="1882">
        <v>0</v>
      </c>
      <c r="BK674" s="1882">
        <v>12</v>
      </c>
      <c r="BL674" s="1882">
        <v>24</v>
      </c>
      <c r="BM674" s="1882">
        <v>24</v>
      </c>
      <c r="BN674" s="1882">
        <v>36</v>
      </c>
      <c r="BO674" s="1882">
        <v>36</v>
      </c>
      <c r="BP674" s="1882">
        <v>48</v>
      </c>
      <c r="BQ674" s="1882">
        <v>48</v>
      </c>
      <c r="BR674" s="1882">
        <v>48</v>
      </c>
      <c r="BS674" s="1882">
        <v>60</v>
      </c>
      <c r="BT674" s="13"/>
      <c r="BU674" s="384">
        <f t="shared" si="1452"/>
        <v>0</v>
      </c>
      <c r="BV674" s="385">
        <f t="shared" si="1453"/>
        <v>0</v>
      </c>
      <c r="BW674" s="386">
        <f t="shared" si="1454"/>
        <v>0</v>
      </c>
      <c r="BX674" s="3"/>
      <c r="BY674" s="387">
        <f t="shared" si="1445"/>
        <v>0</v>
      </c>
      <c r="BZ674" s="382">
        <f t="shared" si="1455"/>
        <v>0</v>
      </c>
      <c r="CA674" s="382">
        <f t="shared" si="1456"/>
        <v>0</v>
      </c>
      <c r="CB674" s="382">
        <f t="shared" si="1457"/>
        <v>0</v>
      </c>
      <c r="CC674" s="382">
        <f t="shared" si="1362"/>
        <v>0</v>
      </c>
      <c r="CD674" s="382">
        <f t="shared" si="1363"/>
        <v>0</v>
      </c>
      <c r="CE674" s="382">
        <f t="shared" si="1364"/>
        <v>11</v>
      </c>
      <c r="CF674" s="382">
        <f t="shared" si="1365"/>
        <v>33</v>
      </c>
      <c r="CG674" s="382">
        <f t="shared" si="1366"/>
        <v>45</v>
      </c>
      <c r="CH674" s="382">
        <f t="shared" si="1367"/>
        <v>56</v>
      </c>
      <c r="CI674" s="382">
        <f t="shared" si="1368"/>
        <v>68</v>
      </c>
      <c r="CJ674" s="382">
        <f t="shared" si="1369"/>
        <v>78</v>
      </c>
      <c r="CK674" s="388">
        <f t="shared" si="1370"/>
        <v>90</v>
      </c>
      <c r="CL674" s="3"/>
      <c r="CM674" s="384">
        <f t="shared" si="1446"/>
        <v>0</v>
      </c>
      <c r="CN674" s="385">
        <f t="shared" si="1458"/>
        <v>0</v>
      </c>
      <c r="CO674" s="385">
        <f t="shared" si="1465"/>
        <v>0</v>
      </c>
      <c r="CP674" s="385">
        <f t="shared" si="1433"/>
        <v>0</v>
      </c>
      <c r="CQ674" s="385">
        <f t="shared" si="1484"/>
        <v>0</v>
      </c>
      <c r="CR674" s="385">
        <f t="shared" si="1485"/>
        <v>11</v>
      </c>
      <c r="CS674" s="385">
        <f t="shared" si="1486"/>
        <v>22</v>
      </c>
      <c r="CT674" s="385">
        <f t="shared" si="1487"/>
        <v>24</v>
      </c>
      <c r="CU674" s="385">
        <f t="shared" si="1488"/>
        <v>35</v>
      </c>
      <c r="CV674" s="385">
        <f t="shared" si="1489"/>
        <v>36</v>
      </c>
      <c r="CW674" s="385">
        <f t="shared" si="1490"/>
        <v>46</v>
      </c>
      <c r="CX674" s="386">
        <f t="shared" si="1491"/>
        <v>48</v>
      </c>
      <c r="CY674" s="3"/>
      <c r="CZ674" s="586"/>
      <c r="DA674" s="582"/>
      <c r="DB674" s="391"/>
      <c r="DC674" s="576"/>
      <c r="DD674" s="389"/>
      <c r="DE674" s="390"/>
      <c r="DF674" s="390"/>
      <c r="DG674" s="390">
        <v>0</v>
      </c>
      <c r="DH674" s="390">
        <f t="shared" si="1459"/>
        <v>0</v>
      </c>
      <c r="DI674" s="390"/>
      <c r="DJ674" s="390"/>
      <c r="DK674" s="390"/>
      <c r="DL674" s="390"/>
      <c r="DM674" s="390"/>
      <c r="DN674" s="390"/>
      <c r="DO674" s="390"/>
      <c r="DP674" s="391">
        <f t="shared" si="1460"/>
        <v>0</v>
      </c>
      <c r="DQ674" s="376"/>
      <c r="DR674" s="376"/>
      <c r="DS674" s="385">
        <v>0</v>
      </c>
      <c r="DT674" s="385">
        <v>0</v>
      </c>
      <c r="DU674" s="385">
        <v>0</v>
      </c>
      <c r="DV674" s="385">
        <v>0</v>
      </c>
      <c r="DW674" s="385">
        <v>0</v>
      </c>
      <c r="DX674" s="385">
        <v>0</v>
      </c>
      <c r="DY674" s="385">
        <v>0</v>
      </c>
      <c r="DZ674" s="385">
        <v>0</v>
      </c>
      <c r="EA674" s="426"/>
      <c r="EB674" s="398" t="s">
        <v>2582</v>
      </c>
      <c r="EC674" s="398" t="s">
        <v>1369</v>
      </c>
      <c r="ED674" s="398" t="s">
        <v>1370</v>
      </c>
      <c r="EF674" s="601" t="str">
        <f t="shared" si="1461"/>
        <v>ok</v>
      </c>
      <c r="EG674" s="597">
        <f t="shared" si="1462"/>
        <v>0</v>
      </c>
      <c r="EI674" s="605"/>
    </row>
    <row r="675" spans="1:139" s="372" customFormat="1" ht="16.149999999999999" hidden="1" customHeight="1">
      <c r="A675" s="573" t="s">
        <v>1382</v>
      </c>
      <c r="B675" s="512">
        <v>23957</v>
      </c>
      <c r="C675" s="512">
        <v>23957</v>
      </c>
      <c r="D675" s="513" t="s">
        <v>2579</v>
      </c>
      <c r="E675" s="513" t="s">
        <v>58</v>
      </c>
      <c r="F675" s="513"/>
      <c r="G675" s="513" t="s">
        <v>773</v>
      </c>
      <c r="H675" s="513" t="s">
        <v>47</v>
      </c>
      <c r="I675" s="513" t="s">
        <v>2579</v>
      </c>
      <c r="J675" s="513" t="s">
        <v>131</v>
      </c>
      <c r="K675" s="393" t="s">
        <v>2146</v>
      </c>
      <c r="L675" s="393"/>
      <c r="M675" s="396" t="s">
        <v>2591</v>
      </c>
      <c r="N675" s="392">
        <v>46133</v>
      </c>
      <c r="O675" s="408">
        <v>3</v>
      </c>
      <c r="P675" s="385">
        <v>0</v>
      </c>
      <c r="Q675" s="385">
        <v>0</v>
      </c>
      <c r="R675" s="576"/>
      <c r="S675" s="391">
        <v>0</v>
      </c>
      <c r="T675" s="382">
        <v>0</v>
      </c>
      <c r="U675" s="382">
        <v>0</v>
      </c>
      <c r="V675" s="423">
        <v>0</v>
      </c>
      <c r="W675" s="1882">
        <v>0</v>
      </c>
      <c r="X675" s="382">
        <f t="shared" si="1464"/>
        <v>0</v>
      </c>
      <c r="Y675" s="423">
        <v>0</v>
      </c>
      <c r="Z675" s="1882">
        <v>0</v>
      </c>
      <c r="AA675" s="382">
        <f t="shared" si="1448"/>
        <v>0</v>
      </c>
      <c r="AB675" s="423">
        <v>0</v>
      </c>
      <c r="AC675" s="1882">
        <v>0</v>
      </c>
      <c r="AD675" s="569">
        <v>1.875</v>
      </c>
      <c r="AE675" s="569">
        <v>1.875</v>
      </c>
      <c r="AF675" s="382">
        <f t="shared" si="1466"/>
        <v>0</v>
      </c>
      <c r="AG675" s="382">
        <f t="shared" si="1467"/>
        <v>7</v>
      </c>
      <c r="AH675" s="382">
        <f t="shared" si="1468"/>
        <v>22</v>
      </c>
      <c r="AI675" s="382">
        <f t="shared" si="1469"/>
        <v>30</v>
      </c>
      <c r="AJ675" s="382">
        <f t="shared" si="1470"/>
        <v>37</v>
      </c>
      <c r="AK675" s="382">
        <f t="shared" si="1471"/>
        <v>45</v>
      </c>
      <c r="AL675" s="382">
        <f t="shared" si="1472"/>
        <v>52</v>
      </c>
      <c r="AM675" s="382">
        <f t="shared" si="1473"/>
        <v>60</v>
      </c>
      <c r="AN675" s="453">
        <f t="shared" si="1474"/>
        <v>60</v>
      </c>
      <c r="AO675" s="457">
        <f t="shared" si="1475"/>
        <v>0</v>
      </c>
      <c r="AP675" s="455">
        <f t="shared" si="1476"/>
        <v>7</v>
      </c>
      <c r="AQ675" s="383">
        <f t="shared" si="1477"/>
        <v>15</v>
      </c>
      <c r="AR675" s="383">
        <f t="shared" si="1478"/>
        <v>16</v>
      </c>
      <c r="AS675" s="383">
        <f t="shared" si="1479"/>
        <v>23</v>
      </c>
      <c r="AT675" s="383">
        <f t="shared" si="1480"/>
        <v>24</v>
      </c>
      <c r="AU675" s="383">
        <f t="shared" si="1481"/>
        <v>31</v>
      </c>
      <c r="AV675" s="383">
        <f t="shared" si="1482"/>
        <v>32</v>
      </c>
      <c r="AW675" s="383">
        <f t="shared" si="1483"/>
        <v>32</v>
      </c>
      <c r="AX675" s="383">
        <f t="shared" si="1449"/>
        <v>0</v>
      </c>
      <c r="AY675" s="383">
        <v>0</v>
      </c>
      <c r="AZ675" s="383">
        <f t="shared" si="1463"/>
        <v>0</v>
      </c>
      <c r="BA675" s="382">
        <f t="shared" si="1450"/>
        <v>0</v>
      </c>
      <c r="BB675" s="423">
        <v>0</v>
      </c>
      <c r="BC675" s="506">
        <f t="shared" si="1442"/>
        <v>0</v>
      </c>
      <c r="BD675" s="382">
        <f t="shared" si="1443"/>
        <v>0</v>
      </c>
      <c r="BE675" s="453">
        <f t="shared" si="1444"/>
        <v>0</v>
      </c>
      <c r="BF675" s="382">
        <f t="shared" si="1451"/>
        <v>0</v>
      </c>
      <c r="BG675" s="1882">
        <v>0</v>
      </c>
      <c r="BH675" s="1882">
        <v>0</v>
      </c>
      <c r="BI675" s="1882">
        <v>0</v>
      </c>
      <c r="BJ675" s="1882">
        <v>0</v>
      </c>
      <c r="BK675" s="1882">
        <v>8</v>
      </c>
      <c r="BL675" s="1882">
        <v>16</v>
      </c>
      <c r="BM675" s="1882">
        <v>16</v>
      </c>
      <c r="BN675" s="1882">
        <v>24</v>
      </c>
      <c r="BO675" s="1882">
        <v>24</v>
      </c>
      <c r="BP675" s="1882">
        <v>32</v>
      </c>
      <c r="BQ675" s="1882">
        <v>32</v>
      </c>
      <c r="BR675" s="1882">
        <v>32</v>
      </c>
      <c r="BS675" s="1882">
        <v>40</v>
      </c>
      <c r="BT675" s="13"/>
      <c r="BU675" s="384">
        <f t="shared" si="1452"/>
        <v>0</v>
      </c>
      <c r="BV675" s="385">
        <f t="shared" si="1453"/>
        <v>0</v>
      </c>
      <c r="BW675" s="386">
        <f t="shared" si="1454"/>
        <v>0</v>
      </c>
      <c r="BX675" s="3"/>
      <c r="BY675" s="387">
        <f t="shared" si="1445"/>
        <v>0</v>
      </c>
      <c r="BZ675" s="382">
        <f t="shared" si="1455"/>
        <v>0</v>
      </c>
      <c r="CA675" s="382">
        <f t="shared" si="1456"/>
        <v>0</v>
      </c>
      <c r="CB675" s="382">
        <f t="shared" si="1457"/>
        <v>0</v>
      </c>
      <c r="CC675" s="382">
        <f t="shared" si="1362"/>
        <v>0</v>
      </c>
      <c r="CD675" s="382">
        <f t="shared" si="1363"/>
        <v>0</v>
      </c>
      <c r="CE675" s="382">
        <f t="shared" si="1364"/>
        <v>7</v>
      </c>
      <c r="CF675" s="382">
        <f t="shared" si="1365"/>
        <v>22</v>
      </c>
      <c r="CG675" s="382">
        <f t="shared" si="1366"/>
        <v>30</v>
      </c>
      <c r="CH675" s="382">
        <f t="shared" si="1367"/>
        <v>37</v>
      </c>
      <c r="CI675" s="382">
        <f t="shared" si="1368"/>
        <v>45</v>
      </c>
      <c r="CJ675" s="382">
        <f t="shared" si="1369"/>
        <v>52</v>
      </c>
      <c r="CK675" s="388">
        <f t="shared" si="1370"/>
        <v>60</v>
      </c>
      <c r="CL675" s="3"/>
      <c r="CM675" s="384">
        <f t="shared" si="1446"/>
        <v>0</v>
      </c>
      <c r="CN675" s="385">
        <f t="shared" si="1458"/>
        <v>0</v>
      </c>
      <c r="CO675" s="385">
        <f t="shared" si="1465"/>
        <v>0</v>
      </c>
      <c r="CP675" s="385">
        <f t="shared" si="1433"/>
        <v>0</v>
      </c>
      <c r="CQ675" s="385">
        <f t="shared" si="1484"/>
        <v>0</v>
      </c>
      <c r="CR675" s="385">
        <f t="shared" si="1485"/>
        <v>7</v>
      </c>
      <c r="CS675" s="385">
        <f t="shared" si="1486"/>
        <v>15</v>
      </c>
      <c r="CT675" s="385">
        <f t="shared" si="1487"/>
        <v>16</v>
      </c>
      <c r="CU675" s="385">
        <f t="shared" si="1488"/>
        <v>23</v>
      </c>
      <c r="CV675" s="385">
        <f t="shared" si="1489"/>
        <v>24</v>
      </c>
      <c r="CW675" s="385">
        <f t="shared" si="1490"/>
        <v>31</v>
      </c>
      <c r="CX675" s="386">
        <f t="shared" si="1491"/>
        <v>32</v>
      </c>
      <c r="CY675" s="3"/>
      <c r="CZ675" s="586"/>
      <c r="DA675" s="582"/>
      <c r="DB675" s="391"/>
      <c r="DC675" s="576"/>
      <c r="DD675" s="389"/>
      <c r="DE675" s="390"/>
      <c r="DF675" s="390"/>
      <c r="DG675" s="390">
        <v>0</v>
      </c>
      <c r="DH675" s="390">
        <f t="shared" si="1459"/>
        <v>0</v>
      </c>
      <c r="DI675" s="390"/>
      <c r="DJ675" s="390"/>
      <c r="DK675" s="390"/>
      <c r="DL675" s="390"/>
      <c r="DM675" s="390"/>
      <c r="DN675" s="390"/>
      <c r="DO675" s="390"/>
      <c r="DP675" s="391">
        <f t="shared" si="1460"/>
        <v>0</v>
      </c>
      <c r="DQ675" s="376"/>
      <c r="DR675" s="376"/>
      <c r="DS675" s="385">
        <v>0</v>
      </c>
      <c r="DT675" s="385">
        <v>0</v>
      </c>
      <c r="DU675" s="385">
        <v>0</v>
      </c>
      <c r="DV675" s="385">
        <v>0</v>
      </c>
      <c r="DW675" s="385">
        <v>0</v>
      </c>
      <c r="DX675" s="385">
        <v>0</v>
      </c>
      <c r="DY675" s="385">
        <v>0</v>
      </c>
      <c r="DZ675" s="385">
        <v>0</v>
      </c>
      <c r="EA675" s="426"/>
      <c r="EB675" s="398" t="s">
        <v>2583</v>
      </c>
      <c r="EC675" s="398" t="s">
        <v>1369</v>
      </c>
      <c r="ED675" s="398" t="s">
        <v>1370</v>
      </c>
      <c r="EF675" s="601" t="str">
        <f t="shared" si="1461"/>
        <v>ok</v>
      </c>
      <c r="EG675" s="597">
        <f t="shared" si="1462"/>
        <v>0</v>
      </c>
      <c r="EI675" s="605"/>
    </row>
    <row r="676" spans="1:139" s="372" customFormat="1" ht="16.149999999999999" hidden="1" customHeight="1">
      <c r="A676" s="573" t="s">
        <v>1382</v>
      </c>
      <c r="B676" s="512">
        <v>23941</v>
      </c>
      <c r="C676" s="512">
        <v>23941</v>
      </c>
      <c r="D676" s="513" t="s">
        <v>2579</v>
      </c>
      <c r="E676" s="513" t="s">
        <v>479</v>
      </c>
      <c r="F676" s="513"/>
      <c r="G676" s="513" t="s">
        <v>788</v>
      </c>
      <c r="H676" s="513" t="s">
        <v>47</v>
      </c>
      <c r="I676" s="513" t="s">
        <v>2579</v>
      </c>
      <c r="J676" s="513" t="s">
        <v>131</v>
      </c>
      <c r="K676" s="393" t="s">
        <v>2146</v>
      </c>
      <c r="L676" s="393"/>
      <c r="M676" s="396" t="s">
        <v>2591</v>
      </c>
      <c r="N676" s="392">
        <v>46133</v>
      </c>
      <c r="O676" s="408">
        <v>3</v>
      </c>
      <c r="P676" s="385">
        <v>0</v>
      </c>
      <c r="Q676" s="385">
        <v>0</v>
      </c>
      <c r="R676" s="576"/>
      <c r="S676" s="391">
        <v>0</v>
      </c>
      <c r="T676" s="382">
        <v>0</v>
      </c>
      <c r="U676" s="382">
        <v>0</v>
      </c>
      <c r="V676" s="423">
        <v>0</v>
      </c>
      <c r="W676" s="1882">
        <v>0</v>
      </c>
      <c r="X676" s="382">
        <f t="shared" si="1464"/>
        <v>0</v>
      </c>
      <c r="Y676" s="423">
        <v>0</v>
      </c>
      <c r="Z676" s="1882">
        <v>0</v>
      </c>
      <c r="AA676" s="382">
        <f t="shared" si="1448"/>
        <v>0</v>
      </c>
      <c r="AB676" s="423">
        <v>0</v>
      </c>
      <c r="AC676" s="1882">
        <v>0</v>
      </c>
      <c r="AD676" s="569">
        <v>1.875</v>
      </c>
      <c r="AE676" s="569">
        <v>1.875</v>
      </c>
      <c r="AF676" s="382">
        <f t="shared" si="1466"/>
        <v>0</v>
      </c>
      <c r="AG676" s="382">
        <f t="shared" si="1467"/>
        <v>28</v>
      </c>
      <c r="AH676" s="382">
        <f t="shared" si="1468"/>
        <v>88</v>
      </c>
      <c r="AI676" s="382">
        <f t="shared" si="1469"/>
        <v>120</v>
      </c>
      <c r="AJ676" s="382">
        <f t="shared" si="1470"/>
        <v>148</v>
      </c>
      <c r="AK676" s="382">
        <f t="shared" si="1471"/>
        <v>180</v>
      </c>
      <c r="AL676" s="382">
        <f t="shared" si="1472"/>
        <v>208</v>
      </c>
      <c r="AM676" s="382">
        <f t="shared" si="1473"/>
        <v>240</v>
      </c>
      <c r="AN676" s="453">
        <f t="shared" si="1474"/>
        <v>240</v>
      </c>
      <c r="AO676" s="457">
        <f t="shared" si="1475"/>
        <v>0</v>
      </c>
      <c r="AP676" s="455">
        <f t="shared" si="1476"/>
        <v>28</v>
      </c>
      <c r="AQ676" s="383">
        <f t="shared" si="1477"/>
        <v>60</v>
      </c>
      <c r="AR676" s="383">
        <f t="shared" si="1478"/>
        <v>64</v>
      </c>
      <c r="AS676" s="383">
        <f t="shared" si="1479"/>
        <v>92</v>
      </c>
      <c r="AT676" s="383">
        <f t="shared" si="1480"/>
        <v>96</v>
      </c>
      <c r="AU676" s="383">
        <f t="shared" si="1481"/>
        <v>124</v>
      </c>
      <c r="AV676" s="383">
        <f t="shared" si="1482"/>
        <v>128</v>
      </c>
      <c r="AW676" s="383">
        <f t="shared" si="1483"/>
        <v>128</v>
      </c>
      <c r="AX676" s="383">
        <f t="shared" si="1449"/>
        <v>0</v>
      </c>
      <c r="AY676" s="383">
        <v>0</v>
      </c>
      <c r="AZ676" s="383">
        <f t="shared" si="1463"/>
        <v>0</v>
      </c>
      <c r="BA676" s="382">
        <f t="shared" si="1450"/>
        <v>0</v>
      </c>
      <c r="BB676" s="423">
        <v>0</v>
      </c>
      <c r="BC676" s="506">
        <f t="shared" si="1442"/>
        <v>0</v>
      </c>
      <c r="BD676" s="382">
        <f t="shared" si="1443"/>
        <v>0</v>
      </c>
      <c r="BE676" s="453">
        <f t="shared" si="1444"/>
        <v>0</v>
      </c>
      <c r="BF676" s="382">
        <f t="shared" si="1451"/>
        <v>0</v>
      </c>
      <c r="BG676" s="1882">
        <v>0</v>
      </c>
      <c r="BH676" s="1882">
        <v>0</v>
      </c>
      <c r="BI676" s="1882">
        <v>0</v>
      </c>
      <c r="BJ676" s="1882">
        <v>0</v>
      </c>
      <c r="BK676" s="1882">
        <v>32</v>
      </c>
      <c r="BL676" s="1882">
        <v>64</v>
      </c>
      <c r="BM676" s="1882">
        <v>64</v>
      </c>
      <c r="BN676" s="1882">
        <v>96</v>
      </c>
      <c r="BO676" s="1882">
        <v>96</v>
      </c>
      <c r="BP676" s="1882">
        <v>128</v>
      </c>
      <c r="BQ676" s="1882">
        <v>128</v>
      </c>
      <c r="BR676" s="1882">
        <v>128</v>
      </c>
      <c r="BS676" s="1882">
        <v>160</v>
      </c>
      <c r="BT676" s="13"/>
      <c r="BU676" s="384">
        <f t="shared" si="1452"/>
        <v>0</v>
      </c>
      <c r="BV676" s="385">
        <f t="shared" si="1453"/>
        <v>0</v>
      </c>
      <c r="BW676" s="386">
        <f t="shared" si="1454"/>
        <v>0</v>
      </c>
      <c r="BX676" s="3"/>
      <c r="BY676" s="387">
        <f t="shared" si="1445"/>
        <v>0</v>
      </c>
      <c r="BZ676" s="382">
        <f t="shared" si="1455"/>
        <v>0</v>
      </c>
      <c r="CA676" s="382">
        <f t="shared" si="1456"/>
        <v>0</v>
      </c>
      <c r="CB676" s="382">
        <f t="shared" si="1457"/>
        <v>0</v>
      </c>
      <c r="CC676" s="382">
        <f t="shared" si="1362"/>
        <v>0</v>
      </c>
      <c r="CD676" s="382">
        <f t="shared" si="1363"/>
        <v>0</v>
      </c>
      <c r="CE676" s="382">
        <f t="shared" si="1364"/>
        <v>28</v>
      </c>
      <c r="CF676" s="382">
        <f t="shared" si="1365"/>
        <v>88</v>
      </c>
      <c r="CG676" s="382">
        <f t="shared" si="1366"/>
        <v>120</v>
      </c>
      <c r="CH676" s="382">
        <f t="shared" si="1367"/>
        <v>148</v>
      </c>
      <c r="CI676" s="382">
        <f t="shared" si="1368"/>
        <v>180</v>
      </c>
      <c r="CJ676" s="382">
        <f t="shared" si="1369"/>
        <v>208</v>
      </c>
      <c r="CK676" s="388">
        <f t="shared" si="1370"/>
        <v>240</v>
      </c>
      <c r="CL676" s="3"/>
      <c r="CM676" s="384">
        <f t="shared" si="1446"/>
        <v>0</v>
      </c>
      <c r="CN676" s="385">
        <f t="shared" si="1458"/>
        <v>0</v>
      </c>
      <c r="CO676" s="385">
        <f t="shared" si="1465"/>
        <v>0</v>
      </c>
      <c r="CP676" s="385">
        <f t="shared" si="1433"/>
        <v>0</v>
      </c>
      <c r="CQ676" s="385">
        <f t="shared" si="1484"/>
        <v>0</v>
      </c>
      <c r="CR676" s="385">
        <f t="shared" si="1485"/>
        <v>28</v>
      </c>
      <c r="CS676" s="385">
        <f t="shared" si="1486"/>
        <v>60</v>
      </c>
      <c r="CT676" s="385">
        <f t="shared" si="1487"/>
        <v>64</v>
      </c>
      <c r="CU676" s="385">
        <f t="shared" si="1488"/>
        <v>92</v>
      </c>
      <c r="CV676" s="385">
        <f t="shared" si="1489"/>
        <v>96</v>
      </c>
      <c r="CW676" s="385">
        <f t="shared" si="1490"/>
        <v>124</v>
      </c>
      <c r="CX676" s="386">
        <f t="shared" si="1491"/>
        <v>128</v>
      </c>
      <c r="CY676" s="3"/>
      <c r="CZ676" s="586"/>
      <c r="DA676" s="582"/>
      <c r="DB676" s="391"/>
      <c r="DC676" s="576"/>
      <c r="DD676" s="389"/>
      <c r="DE676" s="390"/>
      <c r="DF676" s="390"/>
      <c r="DG676" s="390">
        <v>0</v>
      </c>
      <c r="DH676" s="390">
        <f t="shared" si="1459"/>
        <v>0</v>
      </c>
      <c r="DI676" s="390"/>
      <c r="DJ676" s="390"/>
      <c r="DK676" s="390"/>
      <c r="DL676" s="390"/>
      <c r="DM676" s="390"/>
      <c r="DN676" s="390"/>
      <c r="DO676" s="390"/>
      <c r="DP676" s="391">
        <f t="shared" si="1460"/>
        <v>0</v>
      </c>
      <c r="DQ676" s="376"/>
      <c r="DR676" s="376"/>
      <c r="DS676" s="385">
        <v>0</v>
      </c>
      <c r="DT676" s="385">
        <v>0</v>
      </c>
      <c r="DU676" s="385">
        <v>0</v>
      </c>
      <c r="DV676" s="385">
        <v>0</v>
      </c>
      <c r="DW676" s="385">
        <v>0</v>
      </c>
      <c r="DX676" s="385">
        <v>0</v>
      </c>
      <c r="DY676" s="385">
        <v>0</v>
      </c>
      <c r="DZ676" s="385">
        <v>0</v>
      </c>
      <c r="EA676" s="426"/>
      <c r="EB676" s="398" t="s">
        <v>2582</v>
      </c>
      <c r="EC676" s="398" t="s">
        <v>1369</v>
      </c>
      <c r="ED676" s="398" t="s">
        <v>1370</v>
      </c>
      <c r="EF676" s="601" t="str">
        <f t="shared" si="1461"/>
        <v>ok</v>
      </c>
      <c r="EG676" s="597">
        <f t="shared" si="1462"/>
        <v>0</v>
      </c>
      <c r="EI676" s="605"/>
    </row>
    <row r="677" spans="1:139" s="372" customFormat="1" ht="16.149999999999999" hidden="1" customHeight="1">
      <c r="A677" s="573" t="s">
        <v>1382</v>
      </c>
      <c r="B677" s="512">
        <v>4803243</v>
      </c>
      <c r="C677" s="512">
        <v>4803243</v>
      </c>
      <c r="D677" s="513" t="s">
        <v>2579</v>
      </c>
      <c r="E677" s="513" t="s">
        <v>354</v>
      </c>
      <c r="F677" s="513"/>
      <c r="G677" s="513" t="s">
        <v>769</v>
      </c>
      <c r="H677" s="513" t="s">
        <v>47</v>
      </c>
      <c r="I677" s="513" t="s">
        <v>2579</v>
      </c>
      <c r="J677" s="513" t="s">
        <v>131</v>
      </c>
      <c r="K677" s="393" t="s">
        <v>2146</v>
      </c>
      <c r="L677" s="393"/>
      <c r="M677" s="396" t="s">
        <v>2591</v>
      </c>
      <c r="N677" s="392">
        <v>46133</v>
      </c>
      <c r="O677" s="408">
        <v>3</v>
      </c>
      <c r="P677" s="385">
        <v>0</v>
      </c>
      <c r="Q677" s="385">
        <v>0</v>
      </c>
      <c r="R677" s="576"/>
      <c r="S677" s="391">
        <v>0</v>
      </c>
      <c r="T677" s="382">
        <v>0</v>
      </c>
      <c r="U677" s="382">
        <v>0</v>
      </c>
      <c r="V677" s="423">
        <v>0</v>
      </c>
      <c r="W677" s="1882">
        <v>0</v>
      </c>
      <c r="X677" s="382">
        <f t="shared" si="1464"/>
        <v>0</v>
      </c>
      <c r="Y677" s="423">
        <v>0</v>
      </c>
      <c r="Z677" s="1882">
        <v>0</v>
      </c>
      <c r="AA677" s="382">
        <f t="shared" si="1448"/>
        <v>0</v>
      </c>
      <c r="AB677" s="423">
        <v>0</v>
      </c>
      <c r="AC677" s="1882">
        <v>0</v>
      </c>
      <c r="AD677" s="569">
        <v>1.875</v>
      </c>
      <c r="AE677" s="569">
        <v>1.875</v>
      </c>
      <c r="AF677" s="382">
        <f t="shared" si="1466"/>
        <v>0</v>
      </c>
      <c r="AG677" s="382">
        <f t="shared" si="1467"/>
        <v>5.25</v>
      </c>
      <c r="AH677" s="382">
        <f t="shared" si="1468"/>
        <v>16.5</v>
      </c>
      <c r="AI677" s="382">
        <f t="shared" si="1469"/>
        <v>22.5</v>
      </c>
      <c r="AJ677" s="382">
        <f t="shared" si="1470"/>
        <v>27.75</v>
      </c>
      <c r="AK677" s="382">
        <f t="shared" si="1471"/>
        <v>33.75</v>
      </c>
      <c r="AL677" s="382">
        <f t="shared" si="1472"/>
        <v>39</v>
      </c>
      <c r="AM677" s="382">
        <f t="shared" si="1473"/>
        <v>45</v>
      </c>
      <c r="AN677" s="453">
        <f t="shared" si="1474"/>
        <v>45</v>
      </c>
      <c r="AO677" s="457">
        <f t="shared" si="1475"/>
        <v>0</v>
      </c>
      <c r="AP677" s="455">
        <f t="shared" si="1476"/>
        <v>5</v>
      </c>
      <c r="AQ677" s="383">
        <f t="shared" si="1477"/>
        <v>12</v>
      </c>
      <c r="AR677" s="383">
        <f t="shared" si="1478"/>
        <v>12</v>
      </c>
      <c r="AS677" s="383">
        <f t="shared" si="1479"/>
        <v>17</v>
      </c>
      <c r="AT677" s="383">
        <f t="shared" si="1480"/>
        <v>18</v>
      </c>
      <c r="AU677" s="383">
        <f t="shared" si="1481"/>
        <v>23</v>
      </c>
      <c r="AV677" s="383">
        <f t="shared" si="1482"/>
        <v>24</v>
      </c>
      <c r="AW677" s="383">
        <f t="shared" si="1483"/>
        <v>24</v>
      </c>
      <c r="AX677" s="383">
        <f t="shared" si="1449"/>
        <v>0</v>
      </c>
      <c r="AY677" s="383">
        <v>0</v>
      </c>
      <c r="AZ677" s="383">
        <f t="shared" si="1463"/>
        <v>0</v>
      </c>
      <c r="BA677" s="382">
        <f t="shared" si="1450"/>
        <v>0</v>
      </c>
      <c r="BB677" s="423">
        <v>0</v>
      </c>
      <c r="BC677" s="506">
        <f t="shared" si="1442"/>
        <v>0</v>
      </c>
      <c r="BD677" s="382">
        <f t="shared" si="1443"/>
        <v>0</v>
      </c>
      <c r="BE677" s="453">
        <f t="shared" si="1444"/>
        <v>0</v>
      </c>
      <c r="BF677" s="382">
        <f t="shared" si="1451"/>
        <v>0</v>
      </c>
      <c r="BG677" s="1882">
        <v>0</v>
      </c>
      <c r="BH677" s="1882">
        <v>0</v>
      </c>
      <c r="BI677" s="1882">
        <v>0</v>
      </c>
      <c r="BJ677" s="1882">
        <v>0</v>
      </c>
      <c r="BK677" s="1882">
        <v>6</v>
      </c>
      <c r="BL677" s="1882">
        <v>12</v>
      </c>
      <c r="BM677" s="1882">
        <v>12</v>
      </c>
      <c r="BN677" s="1882">
        <v>18</v>
      </c>
      <c r="BO677" s="1882">
        <v>18</v>
      </c>
      <c r="BP677" s="1882">
        <v>24</v>
      </c>
      <c r="BQ677" s="1882">
        <v>24</v>
      </c>
      <c r="BR677" s="1882">
        <v>24</v>
      </c>
      <c r="BS677" s="1882">
        <v>30</v>
      </c>
      <c r="BT677" s="13"/>
      <c r="BU677" s="384">
        <f t="shared" si="1452"/>
        <v>0</v>
      </c>
      <c r="BV677" s="385">
        <f t="shared" si="1453"/>
        <v>0</v>
      </c>
      <c r="BW677" s="386">
        <f t="shared" si="1454"/>
        <v>0</v>
      </c>
      <c r="BX677" s="3"/>
      <c r="BY677" s="387">
        <f t="shared" si="1445"/>
        <v>0</v>
      </c>
      <c r="BZ677" s="382">
        <f t="shared" si="1455"/>
        <v>0</v>
      </c>
      <c r="CA677" s="382">
        <f t="shared" si="1456"/>
        <v>0</v>
      </c>
      <c r="CB677" s="382">
        <f t="shared" si="1457"/>
        <v>0</v>
      </c>
      <c r="CC677" s="382">
        <f t="shared" si="1362"/>
        <v>0</v>
      </c>
      <c r="CD677" s="382">
        <f t="shared" si="1363"/>
        <v>0</v>
      </c>
      <c r="CE677" s="382">
        <f t="shared" si="1364"/>
        <v>5</v>
      </c>
      <c r="CF677" s="382">
        <f t="shared" si="1365"/>
        <v>17</v>
      </c>
      <c r="CG677" s="382">
        <f t="shared" si="1366"/>
        <v>23</v>
      </c>
      <c r="CH677" s="382">
        <f t="shared" si="1367"/>
        <v>28</v>
      </c>
      <c r="CI677" s="382">
        <f t="shared" si="1368"/>
        <v>34</v>
      </c>
      <c r="CJ677" s="382">
        <f t="shared" si="1369"/>
        <v>39</v>
      </c>
      <c r="CK677" s="388">
        <f t="shared" si="1370"/>
        <v>45</v>
      </c>
      <c r="CL677" s="3"/>
      <c r="CM677" s="384">
        <f t="shared" si="1446"/>
        <v>0</v>
      </c>
      <c r="CN677" s="385">
        <f t="shared" si="1458"/>
        <v>0</v>
      </c>
      <c r="CO677" s="385">
        <f t="shared" si="1465"/>
        <v>0</v>
      </c>
      <c r="CP677" s="385">
        <f t="shared" si="1433"/>
        <v>0</v>
      </c>
      <c r="CQ677" s="385">
        <f t="shared" si="1484"/>
        <v>0</v>
      </c>
      <c r="CR677" s="385">
        <f t="shared" si="1485"/>
        <v>5</v>
      </c>
      <c r="CS677" s="385">
        <f t="shared" si="1486"/>
        <v>12</v>
      </c>
      <c r="CT677" s="385">
        <f t="shared" si="1487"/>
        <v>12</v>
      </c>
      <c r="CU677" s="385">
        <f t="shared" si="1488"/>
        <v>17</v>
      </c>
      <c r="CV677" s="385">
        <f t="shared" si="1489"/>
        <v>18</v>
      </c>
      <c r="CW677" s="385">
        <f t="shared" si="1490"/>
        <v>23</v>
      </c>
      <c r="CX677" s="386">
        <f t="shared" si="1491"/>
        <v>24</v>
      </c>
      <c r="CY677" s="3"/>
      <c r="CZ677" s="586"/>
      <c r="DA677" s="582"/>
      <c r="DB677" s="391"/>
      <c r="DC677" s="576"/>
      <c r="DD677" s="389"/>
      <c r="DE677" s="390"/>
      <c r="DF677" s="390"/>
      <c r="DG677" s="390">
        <v>0</v>
      </c>
      <c r="DH677" s="390">
        <f t="shared" si="1459"/>
        <v>0</v>
      </c>
      <c r="DI677" s="390"/>
      <c r="DJ677" s="390"/>
      <c r="DK677" s="390"/>
      <c r="DL677" s="390"/>
      <c r="DM677" s="390"/>
      <c r="DN677" s="390"/>
      <c r="DO677" s="390"/>
      <c r="DP677" s="391">
        <f t="shared" si="1460"/>
        <v>0</v>
      </c>
      <c r="DQ677" s="376"/>
      <c r="DR677" s="376"/>
      <c r="DS677" s="385">
        <v>0</v>
      </c>
      <c r="DT677" s="385">
        <v>0</v>
      </c>
      <c r="DU677" s="385">
        <v>0</v>
      </c>
      <c r="DV677" s="385">
        <v>0</v>
      </c>
      <c r="DW677" s="385">
        <v>0</v>
      </c>
      <c r="DX677" s="385">
        <v>0</v>
      </c>
      <c r="DY677" s="385">
        <v>0</v>
      </c>
      <c r="DZ677" s="385">
        <v>0</v>
      </c>
      <c r="EA677" s="426"/>
      <c r="EB677" s="398" t="s">
        <v>2583</v>
      </c>
      <c r="EC677" s="398" t="s">
        <v>1369</v>
      </c>
      <c r="ED677" s="398" t="s">
        <v>1370</v>
      </c>
      <c r="EF677" s="601" t="str">
        <f t="shared" si="1461"/>
        <v>ok</v>
      </c>
      <c r="EG677" s="597">
        <f t="shared" si="1462"/>
        <v>0</v>
      </c>
      <c r="EI677" s="605"/>
    </row>
    <row r="678" spans="1:139" s="372" customFormat="1" ht="16.149999999999999" hidden="1" customHeight="1">
      <c r="A678" s="573" t="s">
        <v>1382</v>
      </c>
      <c r="B678" s="512">
        <v>23959</v>
      </c>
      <c r="C678" s="512">
        <v>23959</v>
      </c>
      <c r="D678" s="513" t="s">
        <v>2579</v>
      </c>
      <c r="E678" s="513" t="s">
        <v>75</v>
      </c>
      <c r="F678" s="513"/>
      <c r="G678" s="513" t="s">
        <v>504</v>
      </c>
      <c r="H678" s="513" t="s">
        <v>55</v>
      </c>
      <c r="I678" s="513" t="s">
        <v>2579</v>
      </c>
      <c r="J678" s="513" t="s">
        <v>131</v>
      </c>
      <c r="K678" s="393" t="s">
        <v>2146</v>
      </c>
      <c r="L678" s="393"/>
      <c r="M678" s="396" t="s">
        <v>2591</v>
      </c>
      <c r="N678" s="392">
        <v>46133</v>
      </c>
      <c r="O678" s="408">
        <v>3</v>
      </c>
      <c r="P678" s="385">
        <v>0</v>
      </c>
      <c r="Q678" s="385">
        <v>0</v>
      </c>
      <c r="R678" s="576"/>
      <c r="S678" s="391">
        <v>0</v>
      </c>
      <c r="T678" s="382">
        <v>0</v>
      </c>
      <c r="U678" s="382">
        <v>0</v>
      </c>
      <c r="V678" s="423">
        <v>0</v>
      </c>
      <c r="W678" s="1882">
        <v>0</v>
      </c>
      <c r="X678" s="382">
        <f t="shared" si="1464"/>
        <v>0</v>
      </c>
      <c r="Y678" s="423">
        <v>0</v>
      </c>
      <c r="Z678" s="1882">
        <v>0</v>
      </c>
      <c r="AA678" s="382">
        <f t="shared" si="1448"/>
        <v>0</v>
      </c>
      <c r="AB678" s="423">
        <v>0</v>
      </c>
      <c r="AC678" s="1882">
        <v>0</v>
      </c>
      <c r="AD678" s="569">
        <v>1.875</v>
      </c>
      <c r="AE678" s="569">
        <v>1.875</v>
      </c>
      <c r="AF678" s="382">
        <f t="shared" si="1466"/>
        <v>0</v>
      </c>
      <c r="AG678" s="382">
        <f t="shared" si="1467"/>
        <v>5.25</v>
      </c>
      <c r="AH678" s="382">
        <f t="shared" si="1468"/>
        <v>16.5</v>
      </c>
      <c r="AI678" s="382">
        <f t="shared" si="1469"/>
        <v>22.5</v>
      </c>
      <c r="AJ678" s="382">
        <f t="shared" si="1470"/>
        <v>27.75</v>
      </c>
      <c r="AK678" s="382">
        <f t="shared" si="1471"/>
        <v>33.75</v>
      </c>
      <c r="AL678" s="382">
        <f t="shared" si="1472"/>
        <v>39</v>
      </c>
      <c r="AM678" s="382">
        <f t="shared" si="1473"/>
        <v>45</v>
      </c>
      <c r="AN678" s="453">
        <f t="shared" si="1474"/>
        <v>45</v>
      </c>
      <c r="AO678" s="457">
        <f t="shared" si="1475"/>
        <v>0</v>
      </c>
      <c r="AP678" s="455">
        <f t="shared" si="1476"/>
        <v>5</v>
      </c>
      <c r="AQ678" s="383">
        <f t="shared" si="1477"/>
        <v>12</v>
      </c>
      <c r="AR678" s="383">
        <f t="shared" si="1478"/>
        <v>12</v>
      </c>
      <c r="AS678" s="383">
        <f t="shared" si="1479"/>
        <v>17</v>
      </c>
      <c r="AT678" s="383">
        <f t="shared" si="1480"/>
        <v>18</v>
      </c>
      <c r="AU678" s="383">
        <f t="shared" si="1481"/>
        <v>23</v>
      </c>
      <c r="AV678" s="383">
        <f t="shared" si="1482"/>
        <v>24</v>
      </c>
      <c r="AW678" s="383">
        <f t="shared" si="1483"/>
        <v>24</v>
      </c>
      <c r="AX678" s="383">
        <f t="shared" si="1449"/>
        <v>0</v>
      </c>
      <c r="AY678" s="383">
        <v>0</v>
      </c>
      <c r="AZ678" s="383">
        <f t="shared" si="1463"/>
        <v>0</v>
      </c>
      <c r="BA678" s="382">
        <f t="shared" si="1450"/>
        <v>0</v>
      </c>
      <c r="BB678" s="423">
        <v>0</v>
      </c>
      <c r="BC678" s="506">
        <f t="shared" si="1442"/>
        <v>0</v>
      </c>
      <c r="BD678" s="382">
        <f t="shared" si="1443"/>
        <v>0</v>
      </c>
      <c r="BE678" s="453">
        <f t="shared" si="1444"/>
        <v>0</v>
      </c>
      <c r="BF678" s="382">
        <f t="shared" si="1451"/>
        <v>0</v>
      </c>
      <c r="BG678" s="1882">
        <v>0</v>
      </c>
      <c r="BH678" s="1882">
        <v>0</v>
      </c>
      <c r="BI678" s="1882">
        <v>0</v>
      </c>
      <c r="BJ678" s="1882">
        <v>0</v>
      </c>
      <c r="BK678" s="1882">
        <v>6</v>
      </c>
      <c r="BL678" s="1882">
        <v>12</v>
      </c>
      <c r="BM678" s="1882">
        <v>12</v>
      </c>
      <c r="BN678" s="1882">
        <v>18</v>
      </c>
      <c r="BO678" s="1882">
        <v>18</v>
      </c>
      <c r="BP678" s="1882">
        <v>24</v>
      </c>
      <c r="BQ678" s="1882">
        <v>24</v>
      </c>
      <c r="BR678" s="1882">
        <v>24</v>
      </c>
      <c r="BS678" s="1882">
        <v>30</v>
      </c>
      <c r="BT678" s="13"/>
      <c r="BU678" s="384">
        <f t="shared" si="1452"/>
        <v>0</v>
      </c>
      <c r="BV678" s="385">
        <f t="shared" si="1453"/>
        <v>0</v>
      </c>
      <c r="BW678" s="386">
        <f t="shared" si="1454"/>
        <v>0</v>
      </c>
      <c r="BX678" s="3"/>
      <c r="BY678" s="387">
        <f t="shared" si="1445"/>
        <v>0</v>
      </c>
      <c r="BZ678" s="382">
        <f t="shared" si="1455"/>
        <v>0</v>
      </c>
      <c r="CA678" s="382">
        <f t="shared" si="1456"/>
        <v>0</v>
      </c>
      <c r="CB678" s="382">
        <f t="shared" si="1457"/>
        <v>0</v>
      </c>
      <c r="CC678" s="382">
        <f t="shared" si="1362"/>
        <v>0</v>
      </c>
      <c r="CD678" s="382">
        <f t="shared" si="1363"/>
        <v>0</v>
      </c>
      <c r="CE678" s="382">
        <f t="shared" si="1364"/>
        <v>5</v>
      </c>
      <c r="CF678" s="382">
        <f t="shared" si="1365"/>
        <v>17</v>
      </c>
      <c r="CG678" s="382">
        <f t="shared" si="1366"/>
        <v>23</v>
      </c>
      <c r="CH678" s="382">
        <f t="shared" si="1367"/>
        <v>28</v>
      </c>
      <c r="CI678" s="382">
        <f t="shared" si="1368"/>
        <v>34</v>
      </c>
      <c r="CJ678" s="382">
        <f t="shared" si="1369"/>
        <v>39</v>
      </c>
      <c r="CK678" s="388">
        <f t="shared" si="1370"/>
        <v>45</v>
      </c>
      <c r="CL678" s="3"/>
      <c r="CM678" s="384">
        <f t="shared" si="1446"/>
        <v>0</v>
      </c>
      <c r="CN678" s="385">
        <f t="shared" si="1458"/>
        <v>0</v>
      </c>
      <c r="CO678" s="385">
        <f t="shared" si="1465"/>
        <v>0</v>
      </c>
      <c r="CP678" s="385">
        <f t="shared" si="1433"/>
        <v>0</v>
      </c>
      <c r="CQ678" s="385">
        <f t="shared" si="1484"/>
        <v>0</v>
      </c>
      <c r="CR678" s="385">
        <f t="shared" si="1485"/>
        <v>5</v>
      </c>
      <c r="CS678" s="385">
        <f t="shared" si="1486"/>
        <v>12</v>
      </c>
      <c r="CT678" s="385">
        <f t="shared" si="1487"/>
        <v>12</v>
      </c>
      <c r="CU678" s="385">
        <f t="shared" si="1488"/>
        <v>17</v>
      </c>
      <c r="CV678" s="385">
        <f t="shared" si="1489"/>
        <v>18</v>
      </c>
      <c r="CW678" s="385">
        <f t="shared" si="1490"/>
        <v>23</v>
      </c>
      <c r="CX678" s="386">
        <f t="shared" si="1491"/>
        <v>24</v>
      </c>
      <c r="CY678" s="3"/>
      <c r="CZ678" s="586"/>
      <c r="DA678" s="582"/>
      <c r="DB678" s="391"/>
      <c r="DC678" s="576"/>
      <c r="DD678" s="389"/>
      <c r="DE678" s="390"/>
      <c r="DF678" s="390"/>
      <c r="DG678" s="390">
        <v>0</v>
      </c>
      <c r="DH678" s="390">
        <f t="shared" si="1459"/>
        <v>0</v>
      </c>
      <c r="DI678" s="390"/>
      <c r="DJ678" s="390"/>
      <c r="DK678" s="390"/>
      <c r="DL678" s="390"/>
      <c r="DM678" s="390"/>
      <c r="DN678" s="390"/>
      <c r="DO678" s="390"/>
      <c r="DP678" s="391">
        <f t="shared" si="1460"/>
        <v>0</v>
      </c>
      <c r="DQ678" s="376"/>
      <c r="DR678" s="376"/>
      <c r="DS678" s="385">
        <v>0</v>
      </c>
      <c r="DT678" s="385">
        <v>0</v>
      </c>
      <c r="DU678" s="385">
        <v>0</v>
      </c>
      <c r="DV678" s="385">
        <v>0</v>
      </c>
      <c r="DW678" s="385">
        <v>0</v>
      </c>
      <c r="DX678" s="385">
        <v>0</v>
      </c>
      <c r="DY678" s="385">
        <v>0</v>
      </c>
      <c r="DZ678" s="385">
        <v>0</v>
      </c>
      <c r="EA678" s="426"/>
      <c r="EB678" s="398" t="s">
        <v>2583</v>
      </c>
      <c r="EC678" s="398" t="s">
        <v>1369</v>
      </c>
      <c r="ED678" s="398" t="s">
        <v>1370</v>
      </c>
      <c r="EF678" s="601" t="str">
        <f t="shared" si="1461"/>
        <v>ok</v>
      </c>
      <c r="EG678" s="597">
        <f t="shared" si="1462"/>
        <v>0</v>
      </c>
      <c r="EI678" s="605"/>
    </row>
    <row r="679" spans="1:139" s="372" customFormat="1" ht="16.149999999999999" hidden="1" customHeight="1">
      <c r="A679" s="573" t="s">
        <v>1382</v>
      </c>
      <c r="B679" s="512">
        <v>32521</v>
      </c>
      <c r="C679" s="512">
        <v>32521</v>
      </c>
      <c r="D679" s="513" t="s">
        <v>2579</v>
      </c>
      <c r="E679" s="513" t="s">
        <v>499</v>
      </c>
      <c r="F679" s="513"/>
      <c r="G679" s="513" t="s">
        <v>2401</v>
      </c>
      <c r="H679" s="513" t="s">
        <v>47</v>
      </c>
      <c r="I679" s="513" t="s">
        <v>2579</v>
      </c>
      <c r="J679" s="513" t="s">
        <v>131</v>
      </c>
      <c r="K679" s="393" t="s">
        <v>2146</v>
      </c>
      <c r="L679" s="393"/>
      <c r="M679" s="396" t="s">
        <v>2591</v>
      </c>
      <c r="N679" s="392">
        <v>46133</v>
      </c>
      <c r="O679" s="408">
        <v>3</v>
      </c>
      <c r="P679" s="385">
        <v>0</v>
      </c>
      <c r="Q679" s="385">
        <v>0</v>
      </c>
      <c r="R679" s="576"/>
      <c r="S679" s="391">
        <v>0</v>
      </c>
      <c r="T679" s="382">
        <v>0</v>
      </c>
      <c r="U679" s="382">
        <v>0</v>
      </c>
      <c r="V679" s="423">
        <v>0</v>
      </c>
      <c r="W679" s="1882">
        <v>0</v>
      </c>
      <c r="X679" s="382">
        <f t="shared" si="1464"/>
        <v>0</v>
      </c>
      <c r="Y679" s="423">
        <v>0</v>
      </c>
      <c r="Z679" s="1882">
        <v>0</v>
      </c>
      <c r="AA679" s="382">
        <f t="shared" si="1448"/>
        <v>0</v>
      </c>
      <c r="AB679" s="423">
        <v>0</v>
      </c>
      <c r="AC679" s="1882">
        <v>0</v>
      </c>
      <c r="AD679" s="569">
        <v>1.875</v>
      </c>
      <c r="AE679" s="569">
        <v>1.875</v>
      </c>
      <c r="AF679" s="382">
        <f t="shared" si="1466"/>
        <v>0</v>
      </c>
      <c r="AG679" s="382">
        <f t="shared" si="1467"/>
        <v>5.25</v>
      </c>
      <c r="AH679" s="382">
        <f t="shared" si="1468"/>
        <v>16.5</v>
      </c>
      <c r="AI679" s="382">
        <f t="shared" si="1469"/>
        <v>22.5</v>
      </c>
      <c r="AJ679" s="382">
        <f t="shared" si="1470"/>
        <v>27.75</v>
      </c>
      <c r="AK679" s="382">
        <f t="shared" si="1471"/>
        <v>33.75</v>
      </c>
      <c r="AL679" s="382">
        <f t="shared" si="1472"/>
        <v>39</v>
      </c>
      <c r="AM679" s="382">
        <f t="shared" si="1473"/>
        <v>45</v>
      </c>
      <c r="AN679" s="453">
        <f t="shared" si="1474"/>
        <v>45</v>
      </c>
      <c r="AO679" s="457">
        <f t="shared" si="1475"/>
        <v>0</v>
      </c>
      <c r="AP679" s="455">
        <f t="shared" si="1476"/>
        <v>5</v>
      </c>
      <c r="AQ679" s="383">
        <f t="shared" si="1477"/>
        <v>12</v>
      </c>
      <c r="AR679" s="383">
        <f t="shared" si="1478"/>
        <v>12</v>
      </c>
      <c r="AS679" s="383">
        <f t="shared" si="1479"/>
        <v>17</v>
      </c>
      <c r="AT679" s="383">
        <f t="shared" si="1480"/>
        <v>18</v>
      </c>
      <c r="AU679" s="383">
        <f t="shared" si="1481"/>
        <v>23</v>
      </c>
      <c r="AV679" s="383">
        <f t="shared" si="1482"/>
        <v>24</v>
      </c>
      <c r="AW679" s="383">
        <f t="shared" si="1483"/>
        <v>24</v>
      </c>
      <c r="AX679" s="383">
        <f t="shared" si="1449"/>
        <v>0</v>
      </c>
      <c r="AY679" s="383">
        <v>0</v>
      </c>
      <c r="AZ679" s="383">
        <f t="shared" si="1463"/>
        <v>0</v>
      </c>
      <c r="BA679" s="382">
        <f t="shared" si="1450"/>
        <v>0</v>
      </c>
      <c r="BB679" s="423">
        <v>0</v>
      </c>
      <c r="BC679" s="506">
        <f t="shared" si="1442"/>
        <v>0</v>
      </c>
      <c r="BD679" s="382">
        <f t="shared" si="1443"/>
        <v>0</v>
      </c>
      <c r="BE679" s="453">
        <f t="shared" si="1444"/>
        <v>0</v>
      </c>
      <c r="BF679" s="382">
        <f t="shared" si="1451"/>
        <v>0</v>
      </c>
      <c r="BG679" s="1882">
        <v>0</v>
      </c>
      <c r="BH679" s="1882">
        <v>0</v>
      </c>
      <c r="BI679" s="1882">
        <v>0</v>
      </c>
      <c r="BJ679" s="1882">
        <v>0</v>
      </c>
      <c r="BK679" s="1882">
        <v>6</v>
      </c>
      <c r="BL679" s="1882">
        <v>12</v>
      </c>
      <c r="BM679" s="1882">
        <v>12</v>
      </c>
      <c r="BN679" s="1882">
        <v>18</v>
      </c>
      <c r="BO679" s="1882">
        <v>18</v>
      </c>
      <c r="BP679" s="1882">
        <v>24</v>
      </c>
      <c r="BQ679" s="1882">
        <v>24</v>
      </c>
      <c r="BR679" s="1882">
        <v>24</v>
      </c>
      <c r="BS679" s="1882">
        <v>30</v>
      </c>
      <c r="BT679" s="13"/>
      <c r="BU679" s="384">
        <f t="shared" si="1452"/>
        <v>0</v>
      </c>
      <c r="BV679" s="385">
        <f t="shared" si="1453"/>
        <v>0</v>
      </c>
      <c r="BW679" s="386">
        <f t="shared" si="1454"/>
        <v>0</v>
      </c>
      <c r="BX679" s="3"/>
      <c r="BY679" s="387">
        <f t="shared" si="1445"/>
        <v>0</v>
      </c>
      <c r="BZ679" s="382">
        <f t="shared" si="1455"/>
        <v>0</v>
      </c>
      <c r="CA679" s="382">
        <f t="shared" si="1456"/>
        <v>0</v>
      </c>
      <c r="CB679" s="382">
        <f t="shared" si="1457"/>
        <v>0</v>
      </c>
      <c r="CC679" s="382">
        <f t="shared" si="1362"/>
        <v>0</v>
      </c>
      <c r="CD679" s="382">
        <f t="shared" si="1363"/>
        <v>0</v>
      </c>
      <c r="CE679" s="382">
        <f t="shared" si="1364"/>
        <v>5</v>
      </c>
      <c r="CF679" s="382">
        <f t="shared" si="1365"/>
        <v>17</v>
      </c>
      <c r="CG679" s="382">
        <f t="shared" si="1366"/>
        <v>23</v>
      </c>
      <c r="CH679" s="382">
        <f t="shared" si="1367"/>
        <v>28</v>
      </c>
      <c r="CI679" s="382">
        <f t="shared" si="1368"/>
        <v>34</v>
      </c>
      <c r="CJ679" s="382">
        <f t="shared" si="1369"/>
        <v>39</v>
      </c>
      <c r="CK679" s="388">
        <f t="shared" si="1370"/>
        <v>45</v>
      </c>
      <c r="CL679" s="3"/>
      <c r="CM679" s="384">
        <f t="shared" si="1446"/>
        <v>0</v>
      </c>
      <c r="CN679" s="385">
        <f t="shared" si="1458"/>
        <v>0</v>
      </c>
      <c r="CO679" s="385">
        <f t="shared" si="1465"/>
        <v>0</v>
      </c>
      <c r="CP679" s="385">
        <f t="shared" si="1433"/>
        <v>0</v>
      </c>
      <c r="CQ679" s="385">
        <f t="shared" si="1484"/>
        <v>0</v>
      </c>
      <c r="CR679" s="385">
        <f t="shared" si="1485"/>
        <v>5</v>
      </c>
      <c r="CS679" s="385">
        <f t="shared" si="1486"/>
        <v>12</v>
      </c>
      <c r="CT679" s="385">
        <f t="shared" si="1487"/>
        <v>12</v>
      </c>
      <c r="CU679" s="385">
        <f t="shared" si="1488"/>
        <v>17</v>
      </c>
      <c r="CV679" s="385">
        <f t="shared" si="1489"/>
        <v>18</v>
      </c>
      <c r="CW679" s="385">
        <f t="shared" si="1490"/>
        <v>23</v>
      </c>
      <c r="CX679" s="386">
        <f t="shared" si="1491"/>
        <v>24</v>
      </c>
      <c r="CY679" s="3"/>
      <c r="CZ679" s="586"/>
      <c r="DA679" s="582"/>
      <c r="DB679" s="391"/>
      <c r="DC679" s="576"/>
      <c r="DD679" s="389"/>
      <c r="DE679" s="390"/>
      <c r="DF679" s="390"/>
      <c r="DG679" s="390">
        <v>0</v>
      </c>
      <c r="DH679" s="390">
        <f t="shared" si="1459"/>
        <v>0</v>
      </c>
      <c r="DI679" s="390"/>
      <c r="DJ679" s="390"/>
      <c r="DK679" s="390"/>
      <c r="DL679" s="390"/>
      <c r="DM679" s="390"/>
      <c r="DN679" s="390"/>
      <c r="DO679" s="390"/>
      <c r="DP679" s="391">
        <f t="shared" si="1460"/>
        <v>0</v>
      </c>
      <c r="DQ679" s="376"/>
      <c r="DR679" s="376"/>
      <c r="DS679" s="385">
        <v>0</v>
      </c>
      <c r="DT679" s="385">
        <v>0</v>
      </c>
      <c r="DU679" s="385">
        <v>0</v>
      </c>
      <c r="DV679" s="385">
        <v>0</v>
      </c>
      <c r="DW679" s="385">
        <v>0</v>
      </c>
      <c r="DX679" s="385">
        <v>0</v>
      </c>
      <c r="DY679" s="385">
        <v>0</v>
      </c>
      <c r="DZ679" s="385">
        <v>0</v>
      </c>
      <c r="EA679" s="426"/>
      <c r="EB679" s="398" t="s">
        <v>2580</v>
      </c>
      <c r="EC679" s="398" t="s">
        <v>1369</v>
      </c>
      <c r="ED679" s="398" t="s">
        <v>1370</v>
      </c>
      <c r="EF679" s="601" t="str">
        <f t="shared" si="1461"/>
        <v>ok</v>
      </c>
      <c r="EG679" s="597">
        <f t="shared" si="1462"/>
        <v>0</v>
      </c>
      <c r="EI679" s="605"/>
    </row>
    <row r="680" spans="1:139" s="372" customFormat="1" ht="16.149999999999999" hidden="1" customHeight="1">
      <c r="A680" s="573" t="s">
        <v>1382</v>
      </c>
      <c r="B680" s="512">
        <v>23943</v>
      </c>
      <c r="C680" s="512">
        <v>23943</v>
      </c>
      <c r="D680" s="513" t="s">
        <v>2579</v>
      </c>
      <c r="E680" s="513" t="s">
        <v>258</v>
      </c>
      <c r="F680" s="513"/>
      <c r="G680" s="513" t="s">
        <v>2401</v>
      </c>
      <c r="H680" s="513" t="s">
        <v>107</v>
      </c>
      <c r="I680" s="513" t="s">
        <v>2579</v>
      </c>
      <c r="J680" s="513" t="s">
        <v>131</v>
      </c>
      <c r="K680" s="393" t="s">
        <v>2146</v>
      </c>
      <c r="L680" s="393"/>
      <c r="M680" s="396" t="s">
        <v>2591</v>
      </c>
      <c r="N680" s="392">
        <v>46133</v>
      </c>
      <c r="O680" s="408">
        <v>3</v>
      </c>
      <c r="P680" s="385">
        <v>0</v>
      </c>
      <c r="Q680" s="385">
        <v>0</v>
      </c>
      <c r="R680" s="576"/>
      <c r="S680" s="391">
        <v>0</v>
      </c>
      <c r="T680" s="382">
        <v>0</v>
      </c>
      <c r="U680" s="382">
        <v>0</v>
      </c>
      <c r="V680" s="423">
        <v>0</v>
      </c>
      <c r="W680" s="1882">
        <v>0</v>
      </c>
      <c r="X680" s="382">
        <f t="shared" si="1464"/>
        <v>0</v>
      </c>
      <c r="Y680" s="423">
        <v>0</v>
      </c>
      <c r="Z680" s="1882">
        <v>0</v>
      </c>
      <c r="AA680" s="382">
        <f t="shared" si="1448"/>
        <v>0</v>
      </c>
      <c r="AB680" s="423">
        <v>0</v>
      </c>
      <c r="AC680" s="1882">
        <v>0</v>
      </c>
      <c r="AD680" s="569">
        <v>1.875</v>
      </c>
      <c r="AE680" s="569">
        <v>1.875</v>
      </c>
      <c r="AF680" s="382">
        <f t="shared" si="1466"/>
        <v>0</v>
      </c>
      <c r="AG680" s="382">
        <f t="shared" si="1467"/>
        <v>3.5</v>
      </c>
      <c r="AH680" s="382">
        <f t="shared" si="1468"/>
        <v>11</v>
      </c>
      <c r="AI680" s="382">
        <f t="shared" si="1469"/>
        <v>15</v>
      </c>
      <c r="AJ680" s="382">
        <f t="shared" si="1470"/>
        <v>18.5</v>
      </c>
      <c r="AK680" s="382">
        <f t="shared" si="1471"/>
        <v>22.5</v>
      </c>
      <c r="AL680" s="382">
        <f t="shared" si="1472"/>
        <v>26</v>
      </c>
      <c r="AM680" s="382">
        <f t="shared" si="1473"/>
        <v>30</v>
      </c>
      <c r="AN680" s="453">
        <f t="shared" si="1474"/>
        <v>30</v>
      </c>
      <c r="AO680" s="457">
        <f t="shared" si="1475"/>
        <v>0</v>
      </c>
      <c r="AP680" s="455">
        <f t="shared" si="1476"/>
        <v>4</v>
      </c>
      <c r="AQ680" s="383">
        <f t="shared" si="1477"/>
        <v>7</v>
      </c>
      <c r="AR680" s="383">
        <f t="shared" si="1478"/>
        <v>8</v>
      </c>
      <c r="AS680" s="383">
        <f t="shared" si="1479"/>
        <v>12</v>
      </c>
      <c r="AT680" s="383">
        <f t="shared" si="1480"/>
        <v>12</v>
      </c>
      <c r="AU680" s="383">
        <f t="shared" si="1481"/>
        <v>15</v>
      </c>
      <c r="AV680" s="383">
        <f t="shared" si="1482"/>
        <v>16</v>
      </c>
      <c r="AW680" s="383">
        <f t="shared" si="1483"/>
        <v>16</v>
      </c>
      <c r="AX680" s="383">
        <f t="shared" si="1449"/>
        <v>0</v>
      </c>
      <c r="AY680" s="383">
        <v>0</v>
      </c>
      <c r="AZ680" s="383">
        <f t="shared" si="1463"/>
        <v>0</v>
      </c>
      <c r="BA680" s="382">
        <f t="shared" si="1450"/>
        <v>0</v>
      </c>
      <c r="BB680" s="423">
        <v>0</v>
      </c>
      <c r="BC680" s="506">
        <f t="shared" si="1442"/>
        <v>0</v>
      </c>
      <c r="BD680" s="382">
        <f t="shared" si="1443"/>
        <v>0</v>
      </c>
      <c r="BE680" s="453">
        <f t="shared" si="1444"/>
        <v>0</v>
      </c>
      <c r="BF680" s="382">
        <f t="shared" si="1451"/>
        <v>0</v>
      </c>
      <c r="BG680" s="1882">
        <v>0</v>
      </c>
      <c r="BH680" s="1882">
        <v>0</v>
      </c>
      <c r="BI680" s="1882">
        <v>0</v>
      </c>
      <c r="BJ680" s="1882">
        <v>0</v>
      </c>
      <c r="BK680" s="1882">
        <v>4</v>
      </c>
      <c r="BL680" s="1882">
        <v>8</v>
      </c>
      <c r="BM680" s="1882">
        <v>8</v>
      </c>
      <c r="BN680" s="1882">
        <v>12</v>
      </c>
      <c r="BO680" s="1882">
        <v>12</v>
      </c>
      <c r="BP680" s="1882">
        <v>16</v>
      </c>
      <c r="BQ680" s="1882">
        <v>16</v>
      </c>
      <c r="BR680" s="1882">
        <v>16</v>
      </c>
      <c r="BS680" s="1882">
        <v>20</v>
      </c>
      <c r="BT680" s="13"/>
      <c r="BU680" s="384">
        <f t="shared" si="1452"/>
        <v>0</v>
      </c>
      <c r="BV680" s="385">
        <f t="shared" si="1453"/>
        <v>0</v>
      </c>
      <c r="BW680" s="386">
        <f t="shared" si="1454"/>
        <v>0</v>
      </c>
      <c r="BX680" s="3"/>
      <c r="BY680" s="387">
        <f t="shared" si="1445"/>
        <v>0</v>
      </c>
      <c r="BZ680" s="382">
        <f t="shared" si="1455"/>
        <v>0</v>
      </c>
      <c r="CA680" s="382">
        <f t="shared" si="1456"/>
        <v>0</v>
      </c>
      <c r="CB680" s="382">
        <f t="shared" si="1457"/>
        <v>0</v>
      </c>
      <c r="CC680" s="382">
        <f t="shared" si="1362"/>
        <v>0</v>
      </c>
      <c r="CD680" s="382">
        <f t="shared" si="1363"/>
        <v>0</v>
      </c>
      <c r="CE680" s="382">
        <f t="shared" si="1364"/>
        <v>4</v>
      </c>
      <c r="CF680" s="382">
        <f t="shared" si="1365"/>
        <v>11</v>
      </c>
      <c r="CG680" s="382">
        <f t="shared" si="1366"/>
        <v>15</v>
      </c>
      <c r="CH680" s="382">
        <f t="shared" si="1367"/>
        <v>19</v>
      </c>
      <c r="CI680" s="382">
        <f t="shared" si="1368"/>
        <v>23</v>
      </c>
      <c r="CJ680" s="382">
        <f t="shared" si="1369"/>
        <v>26</v>
      </c>
      <c r="CK680" s="388">
        <f t="shared" si="1370"/>
        <v>30</v>
      </c>
      <c r="CL680" s="3"/>
      <c r="CM680" s="384">
        <f t="shared" si="1446"/>
        <v>0</v>
      </c>
      <c r="CN680" s="385">
        <f t="shared" si="1458"/>
        <v>0</v>
      </c>
      <c r="CO680" s="385">
        <f t="shared" si="1465"/>
        <v>0</v>
      </c>
      <c r="CP680" s="385">
        <f t="shared" si="1433"/>
        <v>0</v>
      </c>
      <c r="CQ680" s="385">
        <f t="shared" si="1484"/>
        <v>0</v>
      </c>
      <c r="CR680" s="385">
        <f t="shared" si="1485"/>
        <v>4</v>
      </c>
      <c r="CS680" s="385">
        <f t="shared" si="1486"/>
        <v>7</v>
      </c>
      <c r="CT680" s="385">
        <f t="shared" si="1487"/>
        <v>8</v>
      </c>
      <c r="CU680" s="385">
        <f t="shared" si="1488"/>
        <v>12</v>
      </c>
      <c r="CV680" s="385">
        <f t="shared" si="1489"/>
        <v>12</v>
      </c>
      <c r="CW680" s="385">
        <f t="shared" si="1490"/>
        <v>15</v>
      </c>
      <c r="CX680" s="386">
        <f t="shared" si="1491"/>
        <v>16</v>
      </c>
      <c r="CY680" s="3"/>
      <c r="CZ680" s="586"/>
      <c r="DA680" s="582"/>
      <c r="DB680" s="391"/>
      <c r="DC680" s="576"/>
      <c r="DD680" s="389"/>
      <c r="DE680" s="390"/>
      <c r="DF680" s="390"/>
      <c r="DG680" s="390">
        <v>0</v>
      </c>
      <c r="DH680" s="390">
        <f t="shared" si="1459"/>
        <v>0</v>
      </c>
      <c r="DI680" s="390"/>
      <c r="DJ680" s="390"/>
      <c r="DK680" s="390"/>
      <c r="DL680" s="390"/>
      <c r="DM680" s="390"/>
      <c r="DN680" s="390"/>
      <c r="DO680" s="390"/>
      <c r="DP680" s="391">
        <f t="shared" si="1460"/>
        <v>0</v>
      </c>
      <c r="DQ680" s="376"/>
      <c r="DR680" s="376"/>
      <c r="DS680" s="385">
        <v>0</v>
      </c>
      <c r="DT680" s="385">
        <v>0</v>
      </c>
      <c r="DU680" s="385">
        <v>0</v>
      </c>
      <c r="DV680" s="385">
        <v>0</v>
      </c>
      <c r="DW680" s="385">
        <v>0</v>
      </c>
      <c r="DX680" s="385">
        <v>0</v>
      </c>
      <c r="DY680" s="385">
        <v>0</v>
      </c>
      <c r="DZ680" s="385">
        <v>0</v>
      </c>
      <c r="EA680" s="426"/>
      <c r="EB680" s="398" t="s">
        <v>2582</v>
      </c>
      <c r="EC680" s="398" t="s">
        <v>1369</v>
      </c>
      <c r="ED680" s="398" t="s">
        <v>1370</v>
      </c>
      <c r="EF680" s="601" t="str">
        <f t="shared" si="1461"/>
        <v>ok</v>
      </c>
      <c r="EG680" s="597">
        <f t="shared" si="1462"/>
        <v>0</v>
      </c>
      <c r="EI680" s="605"/>
    </row>
    <row r="681" spans="1:139" s="372" customFormat="1" ht="16.149999999999999" hidden="1" customHeight="1">
      <c r="A681" s="573" t="s">
        <v>1382</v>
      </c>
      <c r="B681" s="512">
        <v>23960</v>
      </c>
      <c r="C681" s="512">
        <v>23960</v>
      </c>
      <c r="D681" s="513" t="s">
        <v>2579</v>
      </c>
      <c r="E681" s="513" t="s">
        <v>90</v>
      </c>
      <c r="F681" s="513"/>
      <c r="G681" s="513" t="s">
        <v>785</v>
      </c>
      <c r="H681" s="513" t="s">
        <v>55</v>
      </c>
      <c r="I681" s="513" t="s">
        <v>2579</v>
      </c>
      <c r="J681" s="513" t="s">
        <v>131</v>
      </c>
      <c r="K681" s="393" t="s">
        <v>2146</v>
      </c>
      <c r="L681" s="393"/>
      <c r="M681" s="396" t="s">
        <v>2591</v>
      </c>
      <c r="N681" s="392">
        <v>46133</v>
      </c>
      <c r="O681" s="408">
        <v>3</v>
      </c>
      <c r="P681" s="385">
        <v>0</v>
      </c>
      <c r="Q681" s="385">
        <v>0</v>
      </c>
      <c r="R681" s="576"/>
      <c r="S681" s="391">
        <v>0</v>
      </c>
      <c r="T681" s="382">
        <v>0</v>
      </c>
      <c r="U681" s="382">
        <v>0</v>
      </c>
      <c r="V681" s="423">
        <v>0</v>
      </c>
      <c r="W681" s="1882">
        <v>0</v>
      </c>
      <c r="X681" s="382">
        <f t="shared" si="1464"/>
        <v>0</v>
      </c>
      <c r="Y681" s="423">
        <v>0</v>
      </c>
      <c r="Z681" s="1882">
        <v>0</v>
      </c>
      <c r="AA681" s="382">
        <f t="shared" si="1448"/>
        <v>0</v>
      </c>
      <c r="AB681" s="423">
        <v>0</v>
      </c>
      <c r="AC681" s="1882">
        <v>0</v>
      </c>
      <c r="AD681" s="569">
        <v>1.875</v>
      </c>
      <c r="AE681" s="569">
        <v>1.875</v>
      </c>
      <c r="AF681" s="382">
        <f t="shared" si="1466"/>
        <v>0</v>
      </c>
      <c r="AG681" s="382">
        <f t="shared" si="1467"/>
        <v>3.5</v>
      </c>
      <c r="AH681" s="382">
        <f t="shared" si="1468"/>
        <v>11</v>
      </c>
      <c r="AI681" s="382">
        <f t="shared" si="1469"/>
        <v>15</v>
      </c>
      <c r="AJ681" s="382">
        <f t="shared" si="1470"/>
        <v>18.5</v>
      </c>
      <c r="AK681" s="382">
        <f t="shared" si="1471"/>
        <v>22.5</v>
      </c>
      <c r="AL681" s="382">
        <f t="shared" si="1472"/>
        <v>26</v>
      </c>
      <c r="AM681" s="382">
        <f t="shared" si="1473"/>
        <v>30</v>
      </c>
      <c r="AN681" s="453">
        <f t="shared" si="1474"/>
        <v>30</v>
      </c>
      <c r="AO681" s="457">
        <f t="shared" si="1475"/>
        <v>0</v>
      </c>
      <c r="AP681" s="455">
        <f t="shared" si="1476"/>
        <v>4</v>
      </c>
      <c r="AQ681" s="383">
        <f t="shared" si="1477"/>
        <v>7</v>
      </c>
      <c r="AR681" s="383">
        <f t="shared" si="1478"/>
        <v>8</v>
      </c>
      <c r="AS681" s="383">
        <f t="shared" si="1479"/>
        <v>12</v>
      </c>
      <c r="AT681" s="383">
        <f t="shared" si="1480"/>
        <v>12</v>
      </c>
      <c r="AU681" s="383">
        <f t="shared" si="1481"/>
        <v>15</v>
      </c>
      <c r="AV681" s="383">
        <f t="shared" si="1482"/>
        <v>16</v>
      </c>
      <c r="AW681" s="383">
        <f t="shared" si="1483"/>
        <v>16</v>
      </c>
      <c r="AX681" s="383">
        <f t="shared" si="1449"/>
        <v>0</v>
      </c>
      <c r="AY681" s="383">
        <v>0</v>
      </c>
      <c r="AZ681" s="383">
        <f t="shared" si="1463"/>
        <v>0</v>
      </c>
      <c r="BA681" s="382">
        <f t="shared" si="1450"/>
        <v>0</v>
      </c>
      <c r="BB681" s="423">
        <v>0</v>
      </c>
      <c r="BC681" s="506">
        <f t="shared" si="1442"/>
        <v>0</v>
      </c>
      <c r="BD681" s="382">
        <f t="shared" si="1443"/>
        <v>0</v>
      </c>
      <c r="BE681" s="453">
        <f t="shared" si="1444"/>
        <v>0</v>
      </c>
      <c r="BF681" s="382">
        <f t="shared" si="1451"/>
        <v>0</v>
      </c>
      <c r="BG681" s="1882">
        <v>0</v>
      </c>
      <c r="BH681" s="1882">
        <v>0</v>
      </c>
      <c r="BI681" s="1882">
        <v>0</v>
      </c>
      <c r="BJ681" s="1882">
        <v>0</v>
      </c>
      <c r="BK681" s="1882">
        <v>4</v>
      </c>
      <c r="BL681" s="1882">
        <v>8</v>
      </c>
      <c r="BM681" s="1882">
        <v>8</v>
      </c>
      <c r="BN681" s="1882">
        <v>12</v>
      </c>
      <c r="BO681" s="1882">
        <v>12</v>
      </c>
      <c r="BP681" s="1882">
        <v>16</v>
      </c>
      <c r="BQ681" s="1882">
        <v>16</v>
      </c>
      <c r="BR681" s="1882">
        <v>16</v>
      </c>
      <c r="BS681" s="1882">
        <v>20</v>
      </c>
      <c r="BT681" s="13"/>
      <c r="BU681" s="384">
        <f t="shared" si="1452"/>
        <v>0</v>
      </c>
      <c r="BV681" s="385">
        <f t="shared" si="1453"/>
        <v>0</v>
      </c>
      <c r="BW681" s="386">
        <f t="shared" si="1454"/>
        <v>0</v>
      </c>
      <c r="BX681" s="3"/>
      <c r="BY681" s="387">
        <f t="shared" si="1445"/>
        <v>0</v>
      </c>
      <c r="BZ681" s="382">
        <f t="shared" si="1455"/>
        <v>0</v>
      </c>
      <c r="CA681" s="382">
        <f t="shared" si="1456"/>
        <v>0</v>
      </c>
      <c r="CB681" s="382">
        <f t="shared" si="1457"/>
        <v>0</v>
      </c>
      <c r="CC681" s="382">
        <f t="shared" si="1362"/>
        <v>0</v>
      </c>
      <c r="CD681" s="382">
        <f t="shared" si="1363"/>
        <v>0</v>
      </c>
      <c r="CE681" s="382">
        <f t="shared" si="1364"/>
        <v>4</v>
      </c>
      <c r="CF681" s="382">
        <f t="shared" si="1365"/>
        <v>11</v>
      </c>
      <c r="CG681" s="382">
        <f t="shared" si="1366"/>
        <v>15</v>
      </c>
      <c r="CH681" s="382">
        <f t="shared" si="1367"/>
        <v>19</v>
      </c>
      <c r="CI681" s="382">
        <f t="shared" si="1368"/>
        <v>23</v>
      </c>
      <c r="CJ681" s="382">
        <f t="shared" si="1369"/>
        <v>26</v>
      </c>
      <c r="CK681" s="388">
        <f t="shared" si="1370"/>
        <v>30</v>
      </c>
      <c r="CL681" s="3"/>
      <c r="CM681" s="384">
        <f t="shared" si="1446"/>
        <v>0</v>
      </c>
      <c r="CN681" s="385">
        <f t="shared" si="1458"/>
        <v>0</v>
      </c>
      <c r="CO681" s="385">
        <f t="shared" si="1465"/>
        <v>0</v>
      </c>
      <c r="CP681" s="385">
        <f t="shared" si="1433"/>
        <v>0</v>
      </c>
      <c r="CQ681" s="385">
        <f t="shared" si="1484"/>
        <v>0</v>
      </c>
      <c r="CR681" s="385">
        <f t="shared" si="1485"/>
        <v>4</v>
      </c>
      <c r="CS681" s="385">
        <f t="shared" si="1486"/>
        <v>7</v>
      </c>
      <c r="CT681" s="385">
        <f t="shared" si="1487"/>
        <v>8</v>
      </c>
      <c r="CU681" s="385">
        <f t="shared" si="1488"/>
        <v>12</v>
      </c>
      <c r="CV681" s="385">
        <f t="shared" si="1489"/>
        <v>12</v>
      </c>
      <c r="CW681" s="385">
        <f t="shared" si="1490"/>
        <v>15</v>
      </c>
      <c r="CX681" s="386">
        <f t="shared" si="1491"/>
        <v>16</v>
      </c>
      <c r="CY681" s="3"/>
      <c r="CZ681" s="586"/>
      <c r="DA681" s="582"/>
      <c r="DB681" s="391"/>
      <c r="DC681" s="576"/>
      <c r="DD681" s="389"/>
      <c r="DE681" s="390"/>
      <c r="DF681" s="390"/>
      <c r="DG681" s="390">
        <v>0</v>
      </c>
      <c r="DH681" s="390">
        <f t="shared" si="1459"/>
        <v>0</v>
      </c>
      <c r="DI681" s="390"/>
      <c r="DJ681" s="390"/>
      <c r="DK681" s="390"/>
      <c r="DL681" s="390"/>
      <c r="DM681" s="390"/>
      <c r="DN681" s="390"/>
      <c r="DO681" s="390"/>
      <c r="DP681" s="391">
        <f t="shared" si="1460"/>
        <v>0</v>
      </c>
      <c r="DQ681" s="376"/>
      <c r="DR681" s="376"/>
      <c r="DS681" s="385">
        <v>0</v>
      </c>
      <c r="DT681" s="385">
        <v>0</v>
      </c>
      <c r="DU681" s="385">
        <v>0</v>
      </c>
      <c r="DV681" s="385">
        <v>0</v>
      </c>
      <c r="DW681" s="385">
        <v>0</v>
      </c>
      <c r="DX681" s="385">
        <v>0</v>
      </c>
      <c r="DY681" s="385">
        <v>0</v>
      </c>
      <c r="DZ681" s="385">
        <v>0</v>
      </c>
      <c r="EA681" s="426"/>
      <c r="EB681" s="398" t="s">
        <v>2583</v>
      </c>
      <c r="EC681" s="398" t="s">
        <v>1369</v>
      </c>
      <c r="ED681" s="398" t="s">
        <v>1370</v>
      </c>
      <c r="EF681" s="601" t="str">
        <f t="shared" si="1461"/>
        <v>ok</v>
      </c>
      <c r="EG681" s="597">
        <f t="shared" si="1462"/>
        <v>0</v>
      </c>
      <c r="EI681" s="605"/>
    </row>
    <row r="682" spans="1:139" s="372" customFormat="1" ht="16.149999999999999" hidden="1" customHeight="1">
      <c r="A682" s="573" t="s">
        <v>1382</v>
      </c>
      <c r="B682" s="512">
        <v>23944</v>
      </c>
      <c r="C682" s="512">
        <v>23944</v>
      </c>
      <c r="D682" s="513" t="s">
        <v>2579</v>
      </c>
      <c r="E682" s="513" t="s">
        <v>93</v>
      </c>
      <c r="F682" s="513"/>
      <c r="G682" s="513" t="s">
        <v>798</v>
      </c>
      <c r="H682" s="513" t="s">
        <v>107</v>
      </c>
      <c r="I682" s="513" t="s">
        <v>2579</v>
      </c>
      <c r="J682" s="513" t="s">
        <v>131</v>
      </c>
      <c r="K682" s="393" t="s">
        <v>2146</v>
      </c>
      <c r="L682" s="393"/>
      <c r="M682" s="396" t="s">
        <v>2591</v>
      </c>
      <c r="N682" s="392">
        <v>46133</v>
      </c>
      <c r="O682" s="408">
        <v>3</v>
      </c>
      <c r="P682" s="385">
        <v>0</v>
      </c>
      <c r="Q682" s="385">
        <v>0</v>
      </c>
      <c r="R682" s="576"/>
      <c r="S682" s="391">
        <v>0</v>
      </c>
      <c r="T682" s="382">
        <v>0</v>
      </c>
      <c r="U682" s="382">
        <v>0</v>
      </c>
      <c r="V682" s="423">
        <v>0</v>
      </c>
      <c r="W682" s="1882">
        <v>0</v>
      </c>
      <c r="X682" s="382">
        <f t="shared" si="1464"/>
        <v>0</v>
      </c>
      <c r="Y682" s="423">
        <v>0</v>
      </c>
      <c r="Z682" s="1882">
        <v>0</v>
      </c>
      <c r="AA682" s="382">
        <f t="shared" si="1448"/>
        <v>0</v>
      </c>
      <c r="AB682" s="423">
        <v>0</v>
      </c>
      <c r="AC682" s="1882">
        <v>0</v>
      </c>
      <c r="AD682" s="569">
        <v>1.875</v>
      </c>
      <c r="AE682" s="569">
        <v>1.875</v>
      </c>
      <c r="AF682" s="382">
        <f t="shared" si="1466"/>
        <v>0</v>
      </c>
      <c r="AG682" s="382">
        <f t="shared" si="1467"/>
        <v>3.5</v>
      </c>
      <c r="AH682" s="382">
        <f t="shared" si="1468"/>
        <v>11</v>
      </c>
      <c r="AI682" s="382">
        <f t="shared" si="1469"/>
        <v>15</v>
      </c>
      <c r="AJ682" s="382">
        <f t="shared" si="1470"/>
        <v>18.5</v>
      </c>
      <c r="AK682" s="382">
        <f t="shared" si="1471"/>
        <v>22.5</v>
      </c>
      <c r="AL682" s="382">
        <f t="shared" si="1472"/>
        <v>26</v>
      </c>
      <c r="AM682" s="382">
        <f t="shared" si="1473"/>
        <v>30</v>
      </c>
      <c r="AN682" s="453">
        <f t="shared" si="1474"/>
        <v>30</v>
      </c>
      <c r="AO682" s="457">
        <f t="shared" si="1475"/>
        <v>0</v>
      </c>
      <c r="AP682" s="455">
        <f t="shared" si="1476"/>
        <v>4</v>
      </c>
      <c r="AQ682" s="383">
        <f t="shared" si="1477"/>
        <v>7</v>
      </c>
      <c r="AR682" s="383">
        <f t="shared" si="1478"/>
        <v>8</v>
      </c>
      <c r="AS682" s="383">
        <f t="shared" si="1479"/>
        <v>12</v>
      </c>
      <c r="AT682" s="383">
        <f t="shared" si="1480"/>
        <v>12</v>
      </c>
      <c r="AU682" s="383">
        <f t="shared" si="1481"/>
        <v>15</v>
      </c>
      <c r="AV682" s="383">
        <f t="shared" si="1482"/>
        <v>16</v>
      </c>
      <c r="AW682" s="383">
        <f t="shared" si="1483"/>
        <v>16</v>
      </c>
      <c r="AX682" s="383">
        <f t="shared" si="1449"/>
        <v>0</v>
      </c>
      <c r="AY682" s="383">
        <v>0</v>
      </c>
      <c r="AZ682" s="383">
        <f t="shared" si="1463"/>
        <v>0</v>
      </c>
      <c r="BA682" s="382">
        <f t="shared" si="1450"/>
        <v>0</v>
      </c>
      <c r="BB682" s="423">
        <v>0</v>
      </c>
      <c r="BC682" s="506">
        <f t="shared" si="1442"/>
        <v>0</v>
      </c>
      <c r="BD682" s="382">
        <f t="shared" si="1443"/>
        <v>0</v>
      </c>
      <c r="BE682" s="453">
        <f t="shared" si="1444"/>
        <v>0</v>
      </c>
      <c r="BF682" s="382">
        <f t="shared" si="1451"/>
        <v>0</v>
      </c>
      <c r="BG682" s="1882">
        <v>0</v>
      </c>
      <c r="BH682" s="1882">
        <v>0</v>
      </c>
      <c r="BI682" s="1882">
        <v>0</v>
      </c>
      <c r="BJ682" s="1882">
        <v>0</v>
      </c>
      <c r="BK682" s="1882">
        <v>4</v>
      </c>
      <c r="BL682" s="1882">
        <v>8</v>
      </c>
      <c r="BM682" s="1882">
        <v>8</v>
      </c>
      <c r="BN682" s="1882">
        <v>12</v>
      </c>
      <c r="BO682" s="1882">
        <v>12</v>
      </c>
      <c r="BP682" s="1882">
        <v>16</v>
      </c>
      <c r="BQ682" s="1882">
        <v>16</v>
      </c>
      <c r="BR682" s="1882">
        <v>16</v>
      </c>
      <c r="BS682" s="1882">
        <v>20</v>
      </c>
      <c r="BT682" s="13"/>
      <c r="BU682" s="384">
        <f t="shared" si="1452"/>
        <v>0</v>
      </c>
      <c r="BV682" s="385">
        <f t="shared" si="1453"/>
        <v>0</v>
      </c>
      <c r="BW682" s="386">
        <f t="shared" si="1454"/>
        <v>0</v>
      </c>
      <c r="BX682" s="3"/>
      <c r="BY682" s="387">
        <f t="shared" si="1445"/>
        <v>0</v>
      </c>
      <c r="BZ682" s="382">
        <f t="shared" si="1455"/>
        <v>0</v>
      </c>
      <c r="CA682" s="382">
        <f t="shared" si="1456"/>
        <v>0</v>
      </c>
      <c r="CB682" s="382">
        <f t="shared" si="1457"/>
        <v>0</v>
      </c>
      <c r="CC682" s="382">
        <f t="shared" si="1362"/>
        <v>0</v>
      </c>
      <c r="CD682" s="382">
        <f t="shared" si="1363"/>
        <v>0</v>
      </c>
      <c r="CE682" s="382">
        <f t="shared" si="1364"/>
        <v>4</v>
      </c>
      <c r="CF682" s="382">
        <f t="shared" si="1365"/>
        <v>11</v>
      </c>
      <c r="CG682" s="382">
        <f t="shared" si="1366"/>
        <v>15</v>
      </c>
      <c r="CH682" s="382">
        <f t="shared" si="1367"/>
        <v>19</v>
      </c>
      <c r="CI682" s="382">
        <f t="shared" si="1368"/>
        <v>23</v>
      </c>
      <c r="CJ682" s="382">
        <f t="shared" si="1369"/>
        <v>26</v>
      </c>
      <c r="CK682" s="388">
        <f t="shared" si="1370"/>
        <v>30</v>
      </c>
      <c r="CL682" s="3"/>
      <c r="CM682" s="384">
        <f t="shared" si="1446"/>
        <v>0</v>
      </c>
      <c r="CN682" s="385">
        <f t="shared" si="1458"/>
        <v>0</v>
      </c>
      <c r="CO682" s="385">
        <f t="shared" si="1465"/>
        <v>0</v>
      </c>
      <c r="CP682" s="385">
        <f t="shared" si="1433"/>
        <v>0</v>
      </c>
      <c r="CQ682" s="385">
        <f t="shared" si="1484"/>
        <v>0</v>
      </c>
      <c r="CR682" s="385">
        <f t="shared" si="1485"/>
        <v>4</v>
      </c>
      <c r="CS682" s="385">
        <f t="shared" si="1486"/>
        <v>7</v>
      </c>
      <c r="CT682" s="385">
        <f t="shared" si="1487"/>
        <v>8</v>
      </c>
      <c r="CU682" s="385">
        <f t="shared" si="1488"/>
        <v>12</v>
      </c>
      <c r="CV682" s="385">
        <f t="shared" si="1489"/>
        <v>12</v>
      </c>
      <c r="CW682" s="385">
        <f t="shared" si="1490"/>
        <v>15</v>
      </c>
      <c r="CX682" s="386">
        <f t="shared" si="1491"/>
        <v>16</v>
      </c>
      <c r="CY682" s="3"/>
      <c r="CZ682" s="586"/>
      <c r="DA682" s="582"/>
      <c r="DB682" s="391"/>
      <c r="DC682" s="576"/>
      <c r="DD682" s="389"/>
      <c r="DE682" s="390"/>
      <c r="DF682" s="390"/>
      <c r="DG682" s="390">
        <v>0</v>
      </c>
      <c r="DH682" s="390">
        <f t="shared" si="1459"/>
        <v>0</v>
      </c>
      <c r="DI682" s="390"/>
      <c r="DJ682" s="390"/>
      <c r="DK682" s="390"/>
      <c r="DL682" s="390"/>
      <c r="DM682" s="390"/>
      <c r="DN682" s="390"/>
      <c r="DO682" s="390"/>
      <c r="DP682" s="391">
        <f t="shared" si="1460"/>
        <v>0</v>
      </c>
      <c r="DQ682" s="376"/>
      <c r="DR682" s="376"/>
      <c r="DS682" s="385">
        <v>0</v>
      </c>
      <c r="DT682" s="385">
        <v>0</v>
      </c>
      <c r="DU682" s="385">
        <v>0</v>
      </c>
      <c r="DV682" s="385">
        <v>0</v>
      </c>
      <c r="DW682" s="385">
        <v>0</v>
      </c>
      <c r="DX682" s="385">
        <v>0</v>
      </c>
      <c r="DY682" s="385">
        <v>0</v>
      </c>
      <c r="DZ682" s="385">
        <v>0</v>
      </c>
      <c r="EA682" s="426"/>
      <c r="EB682" s="398" t="s">
        <v>2582</v>
      </c>
      <c r="EC682" s="398" t="s">
        <v>1369</v>
      </c>
      <c r="ED682" s="398" t="s">
        <v>1370</v>
      </c>
      <c r="EF682" s="601" t="str">
        <f t="shared" si="1461"/>
        <v>ok</v>
      </c>
      <c r="EG682" s="597">
        <f t="shared" si="1462"/>
        <v>0</v>
      </c>
      <c r="EI682" s="605"/>
    </row>
    <row r="683" spans="1:139" s="372" customFormat="1" ht="16.149999999999999" hidden="1" customHeight="1">
      <c r="A683" s="573" t="s">
        <v>1382</v>
      </c>
      <c r="B683" s="512">
        <v>23946</v>
      </c>
      <c r="C683" s="512">
        <v>23946</v>
      </c>
      <c r="D683" s="513" t="s">
        <v>2579</v>
      </c>
      <c r="E683" s="513" t="s">
        <v>480</v>
      </c>
      <c r="F683" s="513"/>
      <c r="G683" s="513" t="s">
        <v>775</v>
      </c>
      <c r="H683" s="513" t="s">
        <v>47</v>
      </c>
      <c r="I683" s="513" t="s">
        <v>2579</v>
      </c>
      <c r="J683" s="513" t="s">
        <v>131</v>
      </c>
      <c r="K683" s="393" t="s">
        <v>2146</v>
      </c>
      <c r="L683" s="393"/>
      <c r="M683" s="396" t="s">
        <v>2591</v>
      </c>
      <c r="N683" s="392">
        <v>46133</v>
      </c>
      <c r="O683" s="408">
        <v>3</v>
      </c>
      <c r="P683" s="385">
        <v>0</v>
      </c>
      <c r="Q683" s="385">
        <v>0</v>
      </c>
      <c r="R683" s="576"/>
      <c r="S683" s="391">
        <v>0</v>
      </c>
      <c r="T683" s="382">
        <v>0</v>
      </c>
      <c r="U683" s="382">
        <v>0</v>
      </c>
      <c r="V683" s="423">
        <v>0</v>
      </c>
      <c r="W683" s="1882">
        <v>0</v>
      </c>
      <c r="X683" s="382">
        <f t="shared" si="1464"/>
        <v>0</v>
      </c>
      <c r="Y683" s="423">
        <v>0</v>
      </c>
      <c r="Z683" s="1882">
        <v>0</v>
      </c>
      <c r="AA683" s="382">
        <f t="shared" si="1448"/>
        <v>0</v>
      </c>
      <c r="AB683" s="423">
        <v>0</v>
      </c>
      <c r="AC683" s="1882">
        <v>0</v>
      </c>
      <c r="AD683" s="569">
        <v>1.875</v>
      </c>
      <c r="AE683" s="569">
        <v>1.875</v>
      </c>
      <c r="AF683" s="382">
        <f t="shared" si="1466"/>
        <v>0</v>
      </c>
      <c r="AG683" s="382">
        <f t="shared" si="1467"/>
        <v>10.5</v>
      </c>
      <c r="AH683" s="382">
        <f t="shared" si="1468"/>
        <v>33</v>
      </c>
      <c r="AI683" s="382">
        <f t="shared" si="1469"/>
        <v>45</v>
      </c>
      <c r="AJ683" s="382">
        <f t="shared" si="1470"/>
        <v>55.5</v>
      </c>
      <c r="AK683" s="382">
        <f t="shared" si="1471"/>
        <v>67.5</v>
      </c>
      <c r="AL683" s="382">
        <f t="shared" si="1472"/>
        <v>78</v>
      </c>
      <c r="AM683" s="382">
        <f t="shared" si="1473"/>
        <v>90</v>
      </c>
      <c r="AN683" s="453">
        <f t="shared" si="1474"/>
        <v>90</v>
      </c>
      <c r="AO683" s="457">
        <f t="shared" si="1475"/>
        <v>0</v>
      </c>
      <c r="AP683" s="455">
        <f t="shared" si="1476"/>
        <v>11</v>
      </c>
      <c r="AQ683" s="383">
        <f t="shared" si="1477"/>
        <v>22</v>
      </c>
      <c r="AR683" s="383">
        <f t="shared" si="1478"/>
        <v>24</v>
      </c>
      <c r="AS683" s="383">
        <f t="shared" si="1479"/>
        <v>35</v>
      </c>
      <c r="AT683" s="383">
        <f t="shared" si="1480"/>
        <v>36</v>
      </c>
      <c r="AU683" s="383">
        <f t="shared" si="1481"/>
        <v>46</v>
      </c>
      <c r="AV683" s="383">
        <f t="shared" si="1482"/>
        <v>48</v>
      </c>
      <c r="AW683" s="383">
        <f t="shared" si="1483"/>
        <v>48</v>
      </c>
      <c r="AX683" s="383">
        <f t="shared" si="1449"/>
        <v>0</v>
      </c>
      <c r="AY683" s="383">
        <v>0</v>
      </c>
      <c r="AZ683" s="383">
        <f t="shared" si="1463"/>
        <v>0</v>
      </c>
      <c r="BA683" s="382">
        <f t="shared" si="1450"/>
        <v>0</v>
      </c>
      <c r="BB683" s="423">
        <v>0</v>
      </c>
      <c r="BC683" s="506">
        <f t="shared" si="1442"/>
        <v>0</v>
      </c>
      <c r="BD683" s="382">
        <f t="shared" si="1443"/>
        <v>0</v>
      </c>
      <c r="BE683" s="453">
        <f t="shared" si="1444"/>
        <v>0</v>
      </c>
      <c r="BF683" s="382">
        <f t="shared" si="1451"/>
        <v>0</v>
      </c>
      <c r="BG683" s="1882">
        <v>0</v>
      </c>
      <c r="BH683" s="1882">
        <v>0</v>
      </c>
      <c r="BI683" s="1882">
        <v>0</v>
      </c>
      <c r="BJ683" s="1882">
        <v>0</v>
      </c>
      <c r="BK683" s="1882">
        <v>12</v>
      </c>
      <c r="BL683" s="1882">
        <v>24</v>
      </c>
      <c r="BM683" s="1882">
        <v>24</v>
      </c>
      <c r="BN683" s="1882">
        <v>36</v>
      </c>
      <c r="BO683" s="1882">
        <v>36</v>
      </c>
      <c r="BP683" s="1882">
        <v>48</v>
      </c>
      <c r="BQ683" s="1882">
        <v>48</v>
      </c>
      <c r="BR683" s="1882">
        <v>48</v>
      </c>
      <c r="BS683" s="1882">
        <v>60</v>
      </c>
      <c r="BT683" s="13"/>
      <c r="BU683" s="384">
        <f t="shared" si="1452"/>
        <v>0</v>
      </c>
      <c r="BV683" s="385">
        <f t="shared" si="1453"/>
        <v>0</v>
      </c>
      <c r="BW683" s="386">
        <f t="shared" si="1454"/>
        <v>0</v>
      </c>
      <c r="BX683" s="3"/>
      <c r="BY683" s="387">
        <f t="shared" si="1445"/>
        <v>0</v>
      </c>
      <c r="BZ683" s="382">
        <f t="shared" si="1455"/>
        <v>0</v>
      </c>
      <c r="CA683" s="382">
        <f t="shared" si="1456"/>
        <v>0</v>
      </c>
      <c r="CB683" s="382">
        <f t="shared" si="1457"/>
        <v>0</v>
      </c>
      <c r="CC683" s="382">
        <f t="shared" si="1362"/>
        <v>0</v>
      </c>
      <c r="CD683" s="382">
        <f t="shared" si="1363"/>
        <v>0</v>
      </c>
      <c r="CE683" s="382">
        <f t="shared" si="1364"/>
        <v>11</v>
      </c>
      <c r="CF683" s="382">
        <f t="shared" si="1365"/>
        <v>33</v>
      </c>
      <c r="CG683" s="382">
        <f t="shared" si="1366"/>
        <v>45</v>
      </c>
      <c r="CH683" s="382">
        <f t="shared" si="1367"/>
        <v>56</v>
      </c>
      <c r="CI683" s="382">
        <f t="shared" si="1368"/>
        <v>68</v>
      </c>
      <c r="CJ683" s="382">
        <f t="shared" si="1369"/>
        <v>78</v>
      </c>
      <c r="CK683" s="388">
        <f t="shared" si="1370"/>
        <v>90</v>
      </c>
      <c r="CL683" s="3"/>
      <c r="CM683" s="384">
        <f t="shared" si="1446"/>
        <v>0</v>
      </c>
      <c r="CN683" s="385">
        <f t="shared" si="1458"/>
        <v>0</v>
      </c>
      <c r="CO683" s="385">
        <f t="shared" si="1465"/>
        <v>0</v>
      </c>
      <c r="CP683" s="385">
        <f t="shared" si="1433"/>
        <v>0</v>
      </c>
      <c r="CQ683" s="385">
        <f t="shared" si="1484"/>
        <v>0</v>
      </c>
      <c r="CR683" s="385">
        <f t="shared" si="1485"/>
        <v>11</v>
      </c>
      <c r="CS683" s="385">
        <f t="shared" si="1486"/>
        <v>22</v>
      </c>
      <c r="CT683" s="385">
        <f t="shared" si="1487"/>
        <v>24</v>
      </c>
      <c r="CU683" s="385">
        <f t="shared" si="1488"/>
        <v>35</v>
      </c>
      <c r="CV683" s="385">
        <f t="shared" si="1489"/>
        <v>36</v>
      </c>
      <c r="CW683" s="385">
        <f t="shared" si="1490"/>
        <v>46</v>
      </c>
      <c r="CX683" s="386">
        <f t="shared" si="1491"/>
        <v>48</v>
      </c>
      <c r="CY683" s="3"/>
      <c r="CZ683" s="586"/>
      <c r="DA683" s="582"/>
      <c r="DB683" s="391"/>
      <c r="DC683" s="576"/>
      <c r="DD683" s="389"/>
      <c r="DE683" s="390"/>
      <c r="DF683" s="390"/>
      <c r="DG683" s="390">
        <v>0</v>
      </c>
      <c r="DH683" s="390">
        <f t="shared" si="1459"/>
        <v>0</v>
      </c>
      <c r="DI683" s="390"/>
      <c r="DJ683" s="390"/>
      <c r="DK683" s="390"/>
      <c r="DL683" s="390"/>
      <c r="DM683" s="390"/>
      <c r="DN683" s="390"/>
      <c r="DO683" s="390"/>
      <c r="DP683" s="391">
        <f t="shared" si="1460"/>
        <v>0</v>
      </c>
      <c r="DQ683" s="376"/>
      <c r="DR683" s="376"/>
      <c r="DS683" s="385">
        <v>0</v>
      </c>
      <c r="DT683" s="385">
        <v>0</v>
      </c>
      <c r="DU683" s="385">
        <v>0</v>
      </c>
      <c r="DV683" s="385">
        <v>0</v>
      </c>
      <c r="DW683" s="385">
        <v>0</v>
      </c>
      <c r="DX683" s="385">
        <v>0</v>
      </c>
      <c r="DY683" s="385">
        <v>0</v>
      </c>
      <c r="DZ683" s="385">
        <v>0</v>
      </c>
      <c r="EA683" s="426"/>
      <c r="EB683" s="398" t="s">
        <v>2582</v>
      </c>
      <c r="EC683" s="398" t="s">
        <v>1369</v>
      </c>
      <c r="ED683" s="398" t="s">
        <v>1370</v>
      </c>
      <c r="EF683" s="601" t="str">
        <f t="shared" si="1461"/>
        <v>ok</v>
      </c>
      <c r="EG683" s="597">
        <f t="shared" si="1462"/>
        <v>0</v>
      </c>
      <c r="EI683" s="605"/>
    </row>
    <row r="684" spans="1:139" s="372" customFormat="1" ht="16.149999999999999" hidden="1" customHeight="1">
      <c r="A684" s="573" t="s">
        <v>1382</v>
      </c>
      <c r="B684" s="512">
        <v>23961</v>
      </c>
      <c r="C684" s="512">
        <v>23961</v>
      </c>
      <c r="D684" s="513" t="s">
        <v>2579</v>
      </c>
      <c r="E684" s="513" t="s">
        <v>481</v>
      </c>
      <c r="F684" s="513"/>
      <c r="G684" s="513" t="s">
        <v>788</v>
      </c>
      <c r="H684" s="513" t="s">
        <v>47</v>
      </c>
      <c r="I684" s="513" t="s">
        <v>2579</v>
      </c>
      <c r="J684" s="513" t="s">
        <v>131</v>
      </c>
      <c r="K684" s="393" t="s">
        <v>2146</v>
      </c>
      <c r="L684" s="393"/>
      <c r="M684" s="396" t="s">
        <v>2591</v>
      </c>
      <c r="N684" s="392">
        <v>46133</v>
      </c>
      <c r="O684" s="408">
        <v>3</v>
      </c>
      <c r="P684" s="385">
        <v>0</v>
      </c>
      <c r="Q684" s="385">
        <v>0</v>
      </c>
      <c r="R684" s="576"/>
      <c r="S684" s="391">
        <v>0</v>
      </c>
      <c r="T684" s="382">
        <v>0</v>
      </c>
      <c r="U684" s="382">
        <v>0</v>
      </c>
      <c r="V684" s="423">
        <v>0</v>
      </c>
      <c r="W684" s="1882">
        <v>0</v>
      </c>
      <c r="X684" s="382">
        <f t="shared" si="1464"/>
        <v>0</v>
      </c>
      <c r="Y684" s="423">
        <v>0</v>
      </c>
      <c r="Z684" s="1882">
        <v>0</v>
      </c>
      <c r="AA684" s="382">
        <f t="shared" si="1448"/>
        <v>0</v>
      </c>
      <c r="AB684" s="423">
        <v>0</v>
      </c>
      <c r="AC684" s="1882">
        <v>0</v>
      </c>
      <c r="AD684" s="569">
        <v>1.875</v>
      </c>
      <c r="AE684" s="569">
        <v>1.875</v>
      </c>
      <c r="AF684" s="382">
        <f t="shared" si="1466"/>
        <v>0</v>
      </c>
      <c r="AG684" s="382">
        <f t="shared" si="1467"/>
        <v>28</v>
      </c>
      <c r="AH684" s="382">
        <f t="shared" si="1468"/>
        <v>88</v>
      </c>
      <c r="AI684" s="382">
        <f t="shared" si="1469"/>
        <v>120</v>
      </c>
      <c r="AJ684" s="382">
        <f t="shared" si="1470"/>
        <v>148</v>
      </c>
      <c r="AK684" s="382">
        <f t="shared" si="1471"/>
        <v>180</v>
      </c>
      <c r="AL684" s="382">
        <f t="shared" si="1472"/>
        <v>208</v>
      </c>
      <c r="AM684" s="382">
        <f t="shared" si="1473"/>
        <v>240</v>
      </c>
      <c r="AN684" s="453">
        <f t="shared" si="1474"/>
        <v>240</v>
      </c>
      <c r="AO684" s="457">
        <f t="shared" si="1475"/>
        <v>0</v>
      </c>
      <c r="AP684" s="455">
        <f t="shared" si="1476"/>
        <v>28</v>
      </c>
      <c r="AQ684" s="383">
        <f t="shared" si="1477"/>
        <v>60</v>
      </c>
      <c r="AR684" s="383">
        <f t="shared" si="1478"/>
        <v>64</v>
      </c>
      <c r="AS684" s="383">
        <f t="shared" si="1479"/>
        <v>92</v>
      </c>
      <c r="AT684" s="383">
        <f t="shared" si="1480"/>
        <v>96</v>
      </c>
      <c r="AU684" s="383">
        <f t="shared" si="1481"/>
        <v>124</v>
      </c>
      <c r="AV684" s="383">
        <f t="shared" si="1482"/>
        <v>128</v>
      </c>
      <c r="AW684" s="383">
        <f t="shared" si="1483"/>
        <v>128</v>
      </c>
      <c r="AX684" s="383">
        <f t="shared" si="1449"/>
        <v>0</v>
      </c>
      <c r="AY684" s="383">
        <v>0</v>
      </c>
      <c r="AZ684" s="383">
        <f t="shared" si="1463"/>
        <v>0</v>
      </c>
      <c r="BA684" s="382">
        <f t="shared" si="1450"/>
        <v>0</v>
      </c>
      <c r="BB684" s="423">
        <v>0</v>
      </c>
      <c r="BC684" s="506">
        <f t="shared" si="1442"/>
        <v>0</v>
      </c>
      <c r="BD684" s="382">
        <f t="shared" si="1443"/>
        <v>0</v>
      </c>
      <c r="BE684" s="453">
        <f t="shared" si="1444"/>
        <v>0</v>
      </c>
      <c r="BF684" s="382">
        <f t="shared" si="1451"/>
        <v>0</v>
      </c>
      <c r="BG684" s="1882">
        <v>0</v>
      </c>
      <c r="BH684" s="1882">
        <v>0</v>
      </c>
      <c r="BI684" s="1882">
        <v>0</v>
      </c>
      <c r="BJ684" s="1882">
        <v>0</v>
      </c>
      <c r="BK684" s="1882">
        <v>32</v>
      </c>
      <c r="BL684" s="1882">
        <v>64</v>
      </c>
      <c r="BM684" s="1882">
        <v>64</v>
      </c>
      <c r="BN684" s="1882">
        <v>96</v>
      </c>
      <c r="BO684" s="1882">
        <v>96</v>
      </c>
      <c r="BP684" s="1882">
        <v>128</v>
      </c>
      <c r="BQ684" s="1882">
        <v>128</v>
      </c>
      <c r="BR684" s="1882">
        <v>128</v>
      </c>
      <c r="BS684" s="1882">
        <v>160</v>
      </c>
      <c r="BT684" s="13"/>
      <c r="BU684" s="384">
        <f t="shared" si="1452"/>
        <v>0</v>
      </c>
      <c r="BV684" s="385">
        <f t="shared" si="1453"/>
        <v>0</v>
      </c>
      <c r="BW684" s="386">
        <f t="shared" si="1454"/>
        <v>0</v>
      </c>
      <c r="BX684" s="3"/>
      <c r="BY684" s="387">
        <f t="shared" si="1445"/>
        <v>0</v>
      </c>
      <c r="BZ684" s="382">
        <f t="shared" si="1455"/>
        <v>0</v>
      </c>
      <c r="CA684" s="382">
        <f t="shared" si="1456"/>
        <v>0</v>
      </c>
      <c r="CB684" s="382">
        <f t="shared" si="1457"/>
        <v>0</v>
      </c>
      <c r="CC684" s="382">
        <f t="shared" si="1362"/>
        <v>0</v>
      </c>
      <c r="CD684" s="382">
        <f t="shared" si="1363"/>
        <v>0</v>
      </c>
      <c r="CE684" s="382">
        <f t="shared" si="1364"/>
        <v>28</v>
      </c>
      <c r="CF684" s="382">
        <f t="shared" si="1365"/>
        <v>88</v>
      </c>
      <c r="CG684" s="382">
        <f t="shared" si="1366"/>
        <v>120</v>
      </c>
      <c r="CH684" s="382">
        <f t="shared" si="1367"/>
        <v>148</v>
      </c>
      <c r="CI684" s="382">
        <f t="shared" si="1368"/>
        <v>180</v>
      </c>
      <c r="CJ684" s="382">
        <f t="shared" si="1369"/>
        <v>208</v>
      </c>
      <c r="CK684" s="388">
        <f t="shared" si="1370"/>
        <v>240</v>
      </c>
      <c r="CL684" s="3"/>
      <c r="CM684" s="384">
        <f t="shared" si="1446"/>
        <v>0</v>
      </c>
      <c r="CN684" s="385">
        <f t="shared" si="1458"/>
        <v>0</v>
      </c>
      <c r="CO684" s="385">
        <f t="shared" si="1465"/>
        <v>0</v>
      </c>
      <c r="CP684" s="385">
        <f t="shared" si="1433"/>
        <v>0</v>
      </c>
      <c r="CQ684" s="385">
        <f t="shared" si="1484"/>
        <v>0</v>
      </c>
      <c r="CR684" s="385">
        <f t="shared" si="1485"/>
        <v>28</v>
      </c>
      <c r="CS684" s="385">
        <f t="shared" si="1486"/>
        <v>60</v>
      </c>
      <c r="CT684" s="385">
        <f t="shared" si="1487"/>
        <v>64</v>
      </c>
      <c r="CU684" s="385">
        <f t="shared" si="1488"/>
        <v>92</v>
      </c>
      <c r="CV684" s="385">
        <f t="shared" si="1489"/>
        <v>96</v>
      </c>
      <c r="CW684" s="385">
        <f t="shared" si="1490"/>
        <v>124</v>
      </c>
      <c r="CX684" s="386">
        <f t="shared" si="1491"/>
        <v>128</v>
      </c>
      <c r="CY684" s="3"/>
      <c r="CZ684" s="586"/>
      <c r="DA684" s="582"/>
      <c r="DB684" s="391"/>
      <c r="DC684" s="576"/>
      <c r="DD684" s="389"/>
      <c r="DE684" s="390"/>
      <c r="DF684" s="390"/>
      <c r="DG684" s="390">
        <v>0</v>
      </c>
      <c r="DH684" s="390">
        <f t="shared" si="1459"/>
        <v>0</v>
      </c>
      <c r="DI684" s="390"/>
      <c r="DJ684" s="390"/>
      <c r="DK684" s="390"/>
      <c r="DL684" s="390"/>
      <c r="DM684" s="390"/>
      <c r="DN684" s="390"/>
      <c r="DO684" s="390"/>
      <c r="DP684" s="391">
        <f t="shared" si="1460"/>
        <v>0</v>
      </c>
      <c r="DQ684" s="376"/>
      <c r="DR684" s="376"/>
      <c r="DS684" s="385">
        <v>0</v>
      </c>
      <c r="DT684" s="385">
        <v>0</v>
      </c>
      <c r="DU684" s="385">
        <v>0</v>
      </c>
      <c r="DV684" s="385">
        <v>0</v>
      </c>
      <c r="DW684" s="385">
        <v>0</v>
      </c>
      <c r="DX684" s="385">
        <v>0</v>
      </c>
      <c r="DY684" s="385">
        <v>0</v>
      </c>
      <c r="DZ684" s="385">
        <v>0</v>
      </c>
      <c r="EA684" s="426"/>
      <c r="EB684" s="398" t="s">
        <v>2583</v>
      </c>
      <c r="EC684" s="398" t="s">
        <v>1369</v>
      </c>
      <c r="ED684" s="398" t="s">
        <v>1370</v>
      </c>
      <c r="EF684" s="601" t="str">
        <f t="shared" si="1461"/>
        <v>ok</v>
      </c>
      <c r="EG684" s="597">
        <f t="shared" si="1462"/>
        <v>0</v>
      </c>
      <c r="EI684" s="605"/>
    </row>
    <row r="685" spans="1:139" s="372" customFormat="1" ht="16.149999999999999" hidden="1" customHeight="1">
      <c r="A685" s="573" t="s">
        <v>1382</v>
      </c>
      <c r="B685" s="512">
        <v>23947</v>
      </c>
      <c r="C685" s="512">
        <v>23947</v>
      </c>
      <c r="D685" s="513" t="s">
        <v>2579</v>
      </c>
      <c r="E685" s="513" t="s">
        <v>483</v>
      </c>
      <c r="F685" s="513"/>
      <c r="G685" s="513" t="s">
        <v>500</v>
      </c>
      <c r="H685" s="513" t="s">
        <v>47</v>
      </c>
      <c r="I685" s="513" t="s">
        <v>2579</v>
      </c>
      <c r="J685" s="513" t="s">
        <v>131</v>
      </c>
      <c r="K685" s="393" t="s">
        <v>2146</v>
      </c>
      <c r="L685" s="393"/>
      <c r="M685" s="396" t="s">
        <v>2591</v>
      </c>
      <c r="N685" s="392">
        <v>46133</v>
      </c>
      <c r="O685" s="408">
        <v>3</v>
      </c>
      <c r="P685" s="385">
        <v>0</v>
      </c>
      <c r="Q685" s="385">
        <v>0</v>
      </c>
      <c r="R685" s="576"/>
      <c r="S685" s="391">
        <v>0</v>
      </c>
      <c r="T685" s="382">
        <v>0</v>
      </c>
      <c r="U685" s="382">
        <v>0</v>
      </c>
      <c r="V685" s="423">
        <v>0</v>
      </c>
      <c r="W685" s="1882">
        <v>0</v>
      </c>
      <c r="X685" s="382">
        <f t="shared" si="1464"/>
        <v>0</v>
      </c>
      <c r="Y685" s="423">
        <v>0</v>
      </c>
      <c r="Z685" s="1882">
        <v>0</v>
      </c>
      <c r="AA685" s="382">
        <f t="shared" si="1448"/>
        <v>0</v>
      </c>
      <c r="AB685" s="423">
        <v>0</v>
      </c>
      <c r="AC685" s="1882">
        <v>0</v>
      </c>
      <c r="AD685" s="569">
        <v>1.875</v>
      </c>
      <c r="AE685" s="569">
        <v>1.875</v>
      </c>
      <c r="AF685" s="382">
        <f t="shared" si="1466"/>
        <v>0</v>
      </c>
      <c r="AG685" s="382">
        <f t="shared" si="1467"/>
        <v>28</v>
      </c>
      <c r="AH685" s="382">
        <f t="shared" si="1468"/>
        <v>88</v>
      </c>
      <c r="AI685" s="382">
        <f t="shared" si="1469"/>
        <v>120</v>
      </c>
      <c r="AJ685" s="382">
        <f t="shared" si="1470"/>
        <v>148</v>
      </c>
      <c r="AK685" s="382">
        <f t="shared" si="1471"/>
        <v>180</v>
      </c>
      <c r="AL685" s="382">
        <f t="shared" si="1472"/>
        <v>208</v>
      </c>
      <c r="AM685" s="382">
        <f t="shared" si="1473"/>
        <v>240</v>
      </c>
      <c r="AN685" s="453">
        <f t="shared" si="1474"/>
        <v>240</v>
      </c>
      <c r="AO685" s="457">
        <f t="shared" si="1475"/>
        <v>0</v>
      </c>
      <c r="AP685" s="455">
        <f t="shared" si="1476"/>
        <v>28</v>
      </c>
      <c r="AQ685" s="383">
        <f t="shared" si="1477"/>
        <v>60</v>
      </c>
      <c r="AR685" s="383">
        <f t="shared" si="1478"/>
        <v>64</v>
      </c>
      <c r="AS685" s="383">
        <f t="shared" si="1479"/>
        <v>92</v>
      </c>
      <c r="AT685" s="383">
        <f t="shared" si="1480"/>
        <v>96</v>
      </c>
      <c r="AU685" s="383">
        <f t="shared" si="1481"/>
        <v>124</v>
      </c>
      <c r="AV685" s="383">
        <f t="shared" si="1482"/>
        <v>128</v>
      </c>
      <c r="AW685" s="383">
        <f t="shared" si="1483"/>
        <v>128</v>
      </c>
      <c r="AX685" s="383">
        <f t="shared" si="1449"/>
        <v>0</v>
      </c>
      <c r="AY685" s="383">
        <v>0</v>
      </c>
      <c r="AZ685" s="383">
        <f t="shared" si="1463"/>
        <v>0</v>
      </c>
      <c r="BA685" s="382">
        <f t="shared" si="1450"/>
        <v>0</v>
      </c>
      <c r="BB685" s="423">
        <v>0</v>
      </c>
      <c r="BC685" s="506">
        <f t="shared" si="1442"/>
        <v>0</v>
      </c>
      <c r="BD685" s="382">
        <f t="shared" si="1443"/>
        <v>0</v>
      </c>
      <c r="BE685" s="453">
        <f t="shared" si="1444"/>
        <v>0</v>
      </c>
      <c r="BF685" s="382">
        <f t="shared" si="1451"/>
        <v>0</v>
      </c>
      <c r="BG685" s="1882">
        <v>0</v>
      </c>
      <c r="BH685" s="1882">
        <v>0</v>
      </c>
      <c r="BI685" s="1882">
        <v>0</v>
      </c>
      <c r="BJ685" s="1882">
        <v>0</v>
      </c>
      <c r="BK685" s="1882">
        <v>32</v>
      </c>
      <c r="BL685" s="1882">
        <v>64</v>
      </c>
      <c r="BM685" s="1882">
        <v>64</v>
      </c>
      <c r="BN685" s="1882">
        <v>96</v>
      </c>
      <c r="BO685" s="1882">
        <v>96</v>
      </c>
      <c r="BP685" s="1882">
        <v>128</v>
      </c>
      <c r="BQ685" s="1882">
        <v>128</v>
      </c>
      <c r="BR685" s="1882">
        <v>128</v>
      </c>
      <c r="BS685" s="1882">
        <v>160</v>
      </c>
      <c r="BT685" s="13"/>
      <c r="BU685" s="384">
        <f t="shared" si="1452"/>
        <v>0</v>
      </c>
      <c r="BV685" s="385">
        <f t="shared" si="1453"/>
        <v>0</v>
      </c>
      <c r="BW685" s="386">
        <f t="shared" si="1454"/>
        <v>0</v>
      </c>
      <c r="BX685" s="3"/>
      <c r="BY685" s="387">
        <f t="shared" si="1445"/>
        <v>0</v>
      </c>
      <c r="BZ685" s="382">
        <f t="shared" si="1455"/>
        <v>0</v>
      </c>
      <c r="CA685" s="382">
        <f t="shared" si="1456"/>
        <v>0</v>
      </c>
      <c r="CB685" s="382">
        <f t="shared" si="1457"/>
        <v>0</v>
      </c>
      <c r="CC685" s="382">
        <f t="shared" si="1362"/>
        <v>0</v>
      </c>
      <c r="CD685" s="382">
        <f t="shared" si="1363"/>
        <v>0</v>
      </c>
      <c r="CE685" s="382">
        <f t="shared" si="1364"/>
        <v>28</v>
      </c>
      <c r="CF685" s="382">
        <f t="shared" si="1365"/>
        <v>88</v>
      </c>
      <c r="CG685" s="382">
        <f t="shared" si="1366"/>
        <v>120</v>
      </c>
      <c r="CH685" s="382">
        <f t="shared" si="1367"/>
        <v>148</v>
      </c>
      <c r="CI685" s="382">
        <f t="shared" si="1368"/>
        <v>180</v>
      </c>
      <c r="CJ685" s="382">
        <f t="shared" si="1369"/>
        <v>208</v>
      </c>
      <c r="CK685" s="388">
        <f t="shared" si="1370"/>
        <v>240</v>
      </c>
      <c r="CL685" s="3"/>
      <c r="CM685" s="384">
        <f t="shared" si="1446"/>
        <v>0</v>
      </c>
      <c r="CN685" s="385">
        <f t="shared" si="1458"/>
        <v>0</v>
      </c>
      <c r="CO685" s="385">
        <f t="shared" si="1465"/>
        <v>0</v>
      </c>
      <c r="CP685" s="385">
        <f t="shared" si="1433"/>
        <v>0</v>
      </c>
      <c r="CQ685" s="385">
        <f t="shared" si="1484"/>
        <v>0</v>
      </c>
      <c r="CR685" s="385">
        <f t="shared" si="1485"/>
        <v>28</v>
      </c>
      <c r="CS685" s="385">
        <f t="shared" si="1486"/>
        <v>60</v>
      </c>
      <c r="CT685" s="385">
        <f t="shared" si="1487"/>
        <v>64</v>
      </c>
      <c r="CU685" s="385">
        <f t="shared" si="1488"/>
        <v>92</v>
      </c>
      <c r="CV685" s="385">
        <f t="shared" si="1489"/>
        <v>96</v>
      </c>
      <c r="CW685" s="385">
        <f t="shared" si="1490"/>
        <v>124</v>
      </c>
      <c r="CX685" s="386">
        <f t="shared" si="1491"/>
        <v>128</v>
      </c>
      <c r="CY685" s="3"/>
      <c r="CZ685" s="586"/>
      <c r="DA685" s="582"/>
      <c r="DB685" s="391"/>
      <c r="DC685" s="576"/>
      <c r="DD685" s="389"/>
      <c r="DE685" s="390"/>
      <c r="DF685" s="390"/>
      <c r="DG685" s="390">
        <v>0</v>
      </c>
      <c r="DH685" s="390">
        <f t="shared" si="1459"/>
        <v>0</v>
      </c>
      <c r="DI685" s="390"/>
      <c r="DJ685" s="390"/>
      <c r="DK685" s="390"/>
      <c r="DL685" s="390"/>
      <c r="DM685" s="390"/>
      <c r="DN685" s="390"/>
      <c r="DO685" s="390"/>
      <c r="DP685" s="391">
        <f t="shared" si="1460"/>
        <v>0</v>
      </c>
      <c r="DQ685" s="376"/>
      <c r="DR685" s="376"/>
      <c r="DS685" s="385">
        <v>0</v>
      </c>
      <c r="DT685" s="385">
        <v>0</v>
      </c>
      <c r="DU685" s="385">
        <v>0</v>
      </c>
      <c r="DV685" s="385">
        <v>0</v>
      </c>
      <c r="DW685" s="385">
        <v>0</v>
      </c>
      <c r="DX685" s="385">
        <v>0</v>
      </c>
      <c r="DY685" s="385">
        <v>0</v>
      </c>
      <c r="DZ685" s="385">
        <v>0</v>
      </c>
      <c r="EA685" s="426"/>
      <c r="EB685" s="398" t="s">
        <v>2582</v>
      </c>
      <c r="EC685" s="398" t="s">
        <v>1369</v>
      </c>
      <c r="ED685" s="398" t="s">
        <v>1370</v>
      </c>
      <c r="EF685" s="601" t="str">
        <f t="shared" si="1461"/>
        <v>ok</v>
      </c>
      <c r="EG685" s="597">
        <f t="shared" si="1462"/>
        <v>0</v>
      </c>
      <c r="EI685" s="605"/>
    </row>
    <row r="686" spans="1:139" s="372" customFormat="1" ht="16.149999999999999" hidden="1" customHeight="1">
      <c r="A686" s="573" t="s">
        <v>1382</v>
      </c>
      <c r="B686" s="512">
        <v>4803244</v>
      </c>
      <c r="C686" s="512">
        <v>4803244</v>
      </c>
      <c r="D686" s="513" t="s">
        <v>2579</v>
      </c>
      <c r="E686" s="513" t="s">
        <v>522</v>
      </c>
      <c r="F686" s="513"/>
      <c r="G686" s="513" t="s">
        <v>507</v>
      </c>
      <c r="H686" s="513" t="s">
        <v>47</v>
      </c>
      <c r="I686" s="513" t="s">
        <v>2579</v>
      </c>
      <c r="J686" s="513" t="s">
        <v>131</v>
      </c>
      <c r="K686" s="393" t="s">
        <v>2146</v>
      </c>
      <c r="L686" s="393"/>
      <c r="M686" s="396" t="s">
        <v>2591</v>
      </c>
      <c r="N686" s="392">
        <v>46133</v>
      </c>
      <c r="O686" s="408">
        <v>3</v>
      </c>
      <c r="P686" s="385">
        <v>0</v>
      </c>
      <c r="Q686" s="385">
        <v>0</v>
      </c>
      <c r="R686" s="576"/>
      <c r="S686" s="391">
        <v>0</v>
      </c>
      <c r="T686" s="382">
        <v>0</v>
      </c>
      <c r="U686" s="382">
        <v>0</v>
      </c>
      <c r="V686" s="423">
        <v>0</v>
      </c>
      <c r="W686" s="1882">
        <v>0</v>
      </c>
      <c r="X686" s="382">
        <f t="shared" si="1464"/>
        <v>0</v>
      </c>
      <c r="Y686" s="423">
        <v>0</v>
      </c>
      <c r="Z686" s="1882">
        <v>0</v>
      </c>
      <c r="AA686" s="382">
        <f t="shared" si="1448"/>
        <v>0</v>
      </c>
      <c r="AB686" s="423">
        <v>0</v>
      </c>
      <c r="AC686" s="1882">
        <v>0</v>
      </c>
      <c r="AD686" s="569">
        <v>1.875</v>
      </c>
      <c r="AE686" s="569">
        <v>1.875</v>
      </c>
      <c r="AF686" s="382">
        <f t="shared" si="1466"/>
        <v>0</v>
      </c>
      <c r="AG686" s="382">
        <f t="shared" si="1467"/>
        <v>28</v>
      </c>
      <c r="AH686" s="382">
        <f t="shared" si="1468"/>
        <v>88</v>
      </c>
      <c r="AI686" s="382">
        <f t="shared" si="1469"/>
        <v>120</v>
      </c>
      <c r="AJ686" s="382">
        <f t="shared" si="1470"/>
        <v>148</v>
      </c>
      <c r="AK686" s="382">
        <f t="shared" si="1471"/>
        <v>180</v>
      </c>
      <c r="AL686" s="382">
        <f t="shared" si="1472"/>
        <v>208</v>
      </c>
      <c r="AM686" s="382">
        <f t="shared" si="1473"/>
        <v>240</v>
      </c>
      <c r="AN686" s="453">
        <f t="shared" si="1474"/>
        <v>240</v>
      </c>
      <c r="AO686" s="457">
        <f t="shared" si="1475"/>
        <v>0</v>
      </c>
      <c r="AP686" s="455">
        <f t="shared" si="1476"/>
        <v>28</v>
      </c>
      <c r="AQ686" s="383">
        <f t="shared" si="1477"/>
        <v>60</v>
      </c>
      <c r="AR686" s="383">
        <f t="shared" si="1478"/>
        <v>64</v>
      </c>
      <c r="AS686" s="383">
        <f t="shared" si="1479"/>
        <v>92</v>
      </c>
      <c r="AT686" s="383">
        <f t="shared" si="1480"/>
        <v>96</v>
      </c>
      <c r="AU686" s="383">
        <f t="shared" si="1481"/>
        <v>124</v>
      </c>
      <c r="AV686" s="383">
        <f t="shared" si="1482"/>
        <v>128</v>
      </c>
      <c r="AW686" s="383">
        <f t="shared" si="1483"/>
        <v>128</v>
      </c>
      <c r="AX686" s="383">
        <f t="shared" si="1449"/>
        <v>0</v>
      </c>
      <c r="AY686" s="383">
        <v>0</v>
      </c>
      <c r="AZ686" s="383">
        <f t="shared" si="1463"/>
        <v>0</v>
      </c>
      <c r="BA686" s="382">
        <f t="shared" si="1450"/>
        <v>0</v>
      </c>
      <c r="BB686" s="423">
        <v>0</v>
      </c>
      <c r="BC686" s="506">
        <f t="shared" si="1442"/>
        <v>0</v>
      </c>
      <c r="BD686" s="382">
        <f t="shared" si="1443"/>
        <v>0</v>
      </c>
      <c r="BE686" s="453">
        <f t="shared" si="1444"/>
        <v>0</v>
      </c>
      <c r="BF686" s="382">
        <f t="shared" si="1451"/>
        <v>0</v>
      </c>
      <c r="BG686" s="1882">
        <v>0</v>
      </c>
      <c r="BH686" s="1882">
        <v>0</v>
      </c>
      <c r="BI686" s="1882">
        <v>0</v>
      </c>
      <c r="BJ686" s="1882">
        <v>0</v>
      </c>
      <c r="BK686" s="1882">
        <v>32</v>
      </c>
      <c r="BL686" s="1882">
        <v>64</v>
      </c>
      <c r="BM686" s="1882">
        <v>64</v>
      </c>
      <c r="BN686" s="1882">
        <v>96</v>
      </c>
      <c r="BO686" s="1882">
        <v>96</v>
      </c>
      <c r="BP686" s="1882">
        <v>128</v>
      </c>
      <c r="BQ686" s="1882">
        <v>128</v>
      </c>
      <c r="BR686" s="1882">
        <v>128</v>
      </c>
      <c r="BS686" s="1882">
        <v>160</v>
      </c>
      <c r="BT686" s="13"/>
      <c r="BU686" s="384">
        <f t="shared" si="1452"/>
        <v>0</v>
      </c>
      <c r="BV686" s="385">
        <f t="shared" si="1453"/>
        <v>0</v>
      </c>
      <c r="BW686" s="386">
        <f t="shared" si="1454"/>
        <v>0</v>
      </c>
      <c r="BX686" s="3"/>
      <c r="BY686" s="387">
        <f t="shared" si="1445"/>
        <v>0</v>
      </c>
      <c r="BZ686" s="382">
        <f t="shared" si="1455"/>
        <v>0</v>
      </c>
      <c r="CA686" s="382">
        <f t="shared" si="1456"/>
        <v>0</v>
      </c>
      <c r="CB686" s="382">
        <f t="shared" si="1457"/>
        <v>0</v>
      </c>
      <c r="CC686" s="382">
        <f t="shared" si="1362"/>
        <v>0</v>
      </c>
      <c r="CD686" s="382">
        <f t="shared" si="1363"/>
        <v>0</v>
      </c>
      <c r="CE686" s="382">
        <f t="shared" si="1364"/>
        <v>28</v>
      </c>
      <c r="CF686" s="382">
        <f t="shared" si="1365"/>
        <v>88</v>
      </c>
      <c r="CG686" s="382">
        <f t="shared" si="1366"/>
        <v>120</v>
      </c>
      <c r="CH686" s="382">
        <f t="shared" si="1367"/>
        <v>148</v>
      </c>
      <c r="CI686" s="382">
        <f t="shared" si="1368"/>
        <v>180</v>
      </c>
      <c r="CJ686" s="382">
        <f t="shared" si="1369"/>
        <v>208</v>
      </c>
      <c r="CK686" s="388">
        <f t="shared" si="1370"/>
        <v>240</v>
      </c>
      <c r="CL686" s="3"/>
      <c r="CM686" s="384">
        <f t="shared" si="1446"/>
        <v>0</v>
      </c>
      <c r="CN686" s="385">
        <f t="shared" si="1458"/>
        <v>0</v>
      </c>
      <c r="CO686" s="385">
        <f t="shared" si="1465"/>
        <v>0</v>
      </c>
      <c r="CP686" s="385">
        <f t="shared" si="1433"/>
        <v>0</v>
      </c>
      <c r="CQ686" s="385">
        <f t="shared" si="1484"/>
        <v>0</v>
      </c>
      <c r="CR686" s="385">
        <f t="shared" si="1485"/>
        <v>28</v>
      </c>
      <c r="CS686" s="385">
        <f t="shared" si="1486"/>
        <v>60</v>
      </c>
      <c r="CT686" s="385">
        <f t="shared" si="1487"/>
        <v>64</v>
      </c>
      <c r="CU686" s="385">
        <f t="shared" si="1488"/>
        <v>92</v>
      </c>
      <c r="CV686" s="385">
        <f t="shared" si="1489"/>
        <v>96</v>
      </c>
      <c r="CW686" s="385">
        <f t="shared" si="1490"/>
        <v>124</v>
      </c>
      <c r="CX686" s="386">
        <f t="shared" si="1491"/>
        <v>128</v>
      </c>
      <c r="CY686" s="3"/>
      <c r="CZ686" s="586"/>
      <c r="DA686" s="582"/>
      <c r="DB686" s="391"/>
      <c r="DC686" s="576"/>
      <c r="DD686" s="389"/>
      <c r="DE686" s="390"/>
      <c r="DF686" s="390"/>
      <c r="DG686" s="390">
        <v>0</v>
      </c>
      <c r="DH686" s="390">
        <f t="shared" si="1459"/>
        <v>0</v>
      </c>
      <c r="DI686" s="390"/>
      <c r="DJ686" s="390"/>
      <c r="DK686" s="390"/>
      <c r="DL686" s="390"/>
      <c r="DM686" s="390"/>
      <c r="DN686" s="390"/>
      <c r="DO686" s="390"/>
      <c r="DP686" s="391">
        <f t="shared" si="1460"/>
        <v>0</v>
      </c>
      <c r="DQ686" s="376"/>
      <c r="DR686" s="376"/>
      <c r="DS686" s="385">
        <v>0</v>
      </c>
      <c r="DT686" s="385">
        <v>0</v>
      </c>
      <c r="DU686" s="385">
        <v>0</v>
      </c>
      <c r="DV686" s="385">
        <v>0</v>
      </c>
      <c r="DW686" s="385">
        <v>0</v>
      </c>
      <c r="DX686" s="385">
        <v>0</v>
      </c>
      <c r="DY686" s="385">
        <v>0</v>
      </c>
      <c r="DZ686" s="385">
        <v>0</v>
      </c>
      <c r="EA686" s="426"/>
      <c r="EB686" s="398" t="s">
        <v>2583</v>
      </c>
      <c r="EC686" s="398" t="s">
        <v>1369</v>
      </c>
      <c r="ED686" s="398" t="s">
        <v>1370</v>
      </c>
      <c r="EF686" s="601" t="str">
        <f t="shared" si="1461"/>
        <v>ok</v>
      </c>
      <c r="EG686" s="597">
        <f t="shared" si="1462"/>
        <v>0</v>
      </c>
      <c r="EI686" s="605"/>
    </row>
    <row r="687" spans="1:139" s="372" customFormat="1" ht="16.149999999999999" hidden="1" customHeight="1">
      <c r="A687" s="573" t="s">
        <v>1382</v>
      </c>
      <c r="B687" s="512">
        <v>23969</v>
      </c>
      <c r="C687" s="512">
        <v>23969</v>
      </c>
      <c r="D687" s="513" t="s">
        <v>2579</v>
      </c>
      <c r="E687" s="513" t="s">
        <v>103</v>
      </c>
      <c r="F687" s="513"/>
      <c r="G687" s="513" t="s">
        <v>504</v>
      </c>
      <c r="H687" s="513" t="s">
        <v>55</v>
      </c>
      <c r="I687" s="513" t="s">
        <v>2579</v>
      </c>
      <c r="J687" s="513" t="s">
        <v>131</v>
      </c>
      <c r="K687" s="393" t="s">
        <v>2146</v>
      </c>
      <c r="L687" s="393"/>
      <c r="M687" s="396" t="s">
        <v>2591</v>
      </c>
      <c r="N687" s="392">
        <v>46133</v>
      </c>
      <c r="O687" s="408">
        <v>3</v>
      </c>
      <c r="P687" s="385">
        <v>0</v>
      </c>
      <c r="Q687" s="385">
        <v>0</v>
      </c>
      <c r="R687" s="576"/>
      <c r="S687" s="391">
        <v>0</v>
      </c>
      <c r="T687" s="382">
        <v>0</v>
      </c>
      <c r="U687" s="382">
        <v>0</v>
      </c>
      <c r="V687" s="423">
        <v>0</v>
      </c>
      <c r="W687" s="1882">
        <v>0</v>
      </c>
      <c r="X687" s="382">
        <f t="shared" si="1464"/>
        <v>0</v>
      </c>
      <c r="Y687" s="423">
        <v>0</v>
      </c>
      <c r="Z687" s="1882">
        <v>0</v>
      </c>
      <c r="AA687" s="382">
        <f t="shared" si="1448"/>
        <v>0</v>
      </c>
      <c r="AB687" s="423">
        <v>0</v>
      </c>
      <c r="AC687" s="1882">
        <v>0</v>
      </c>
      <c r="AD687" s="569">
        <v>1.875</v>
      </c>
      <c r="AE687" s="569">
        <v>1.875</v>
      </c>
      <c r="AF687" s="382">
        <f t="shared" si="1466"/>
        <v>0</v>
      </c>
      <c r="AG687" s="382">
        <f t="shared" si="1467"/>
        <v>21</v>
      </c>
      <c r="AH687" s="382">
        <f t="shared" si="1468"/>
        <v>66</v>
      </c>
      <c r="AI687" s="382">
        <f t="shared" si="1469"/>
        <v>90</v>
      </c>
      <c r="AJ687" s="382">
        <f t="shared" si="1470"/>
        <v>111</v>
      </c>
      <c r="AK687" s="382">
        <f t="shared" si="1471"/>
        <v>135</v>
      </c>
      <c r="AL687" s="382">
        <f t="shared" si="1472"/>
        <v>156</v>
      </c>
      <c r="AM687" s="382">
        <f t="shared" si="1473"/>
        <v>180</v>
      </c>
      <c r="AN687" s="453">
        <f t="shared" si="1474"/>
        <v>180</v>
      </c>
      <c r="AO687" s="457">
        <f t="shared" si="1475"/>
        <v>0</v>
      </c>
      <c r="AP687" s="455">
        <f t="shared" si="1476"/>
        <v>21</v>
      </c>
      <c r="AQ687" s="383">
        <f t="shared" si="1477"/>
        <v>45</v>
      </c>
      <c r="AR687" s="383">
        <f t="shared" si="1478"/>
        <v>48</v>
      </c>
      <c r="AS687" s="383">
        <f t="shared" si="1479"/>
        <v>69</v>
      </c>
      <c r="AT687" s="383">
        <f t="shared" si="1480"/>
        <v>72</v>
      </c>
      <c r="AU687" s="383">
        <f t="shared" si="1481"/>
        <v>93</v>
      </c>
      <c r="AV687" s="383">
        <f t="shared" si="1482"/>
        <v>96</v>
      </c>
      <c r="AW687" s="383">
        <f t="shared" si="1483"/>
        <v>96</v>
      </c>
      <c r="AX687" s="383">
        <f t="shared" si="1449"/>
        <v>0</v>
      </c>
      <c r="AY687" s="383">
        <v>0</v>
      </c>
      <c r="AZ687" s="383">
        <f t="shared" si="1463"/>
        <v>0</v>
      </c>
      <c r="BA687" s="382">
        <f t="shared" si="1450"/>
        <v>0</v>
      </c>
      <c r="BB687" s="423">
        <v>0</v>
      </c>
      <c r="BC687" s="506">
        <f t="shared" si="1442"/>
        <v>0</v>
      </c>
      <c r="BD687" s="382">
        <f t="shared" si="1443"/>
        <v>0</v>
      </c>
      <c r="BE687" s="453">
        <f t="shared" si="1444"/>
        <v>0</v>
      </c>
      <c r="BF687" s="382">
        <f t="shared" si="1451"/>
        <v>0</v>
      </c>
      <c r="BG687" s="1882">
        <v>0</v>
      </c>
      <c r="BH687" s="1882">
        <v>0</v>
      </c>
      <c r="BI687" s="1882">
        <v>0</v>
      </c>
      <c r="BJ687" s="1882">
        <v>0</v>
      </c>
      <c r="BK687" s="1882">
        <v>24</v>
      </c>
      <c r="BL687" s="1882">
        <v>48</v>
      </c>
      <c r="BM687" s="1882">
        <v>48</v>
      </c>
      <c r="BN687" s="1882">
        <v>72</v>
      </c>
      <c r="BO687" s="1882">
        <v>72</v>
      </c>
      <c r="BP687" s="1882">
        <v>96</v>
      </c>
      <c r="BQ687" s="1882">
        <v>96</v>
      </c>
      <c r="BR687" s="1882">
        <v>96</v>
      </c>
      <c r="BS687" s="1882">
        <v>120</v>
      </c>
      <c r="BT687" s="13"/>
      <c r="BU687" s="384">
        <f t="shared" si="1452"/>
        <v>0</v>
      </c>
      <c r="BV687" s="385">
        <f t="shared" si="1453"/>
        <v>0</v>
      </c>
      <c r="BW687" s="386">
        <f t="shared" si="1454"/>
        <v>0</v>
      </c>
      <c r="BX687" s="3"/>
      <c r="BY687" s="387">
        <f t="shared" si="1445"/>
        <v>0</v>
      </c>
      <c r="BZ687" s="382">
        <f t="shared" si="1455"/>
        <v>0</v>
      </c>
      <c r="CA687" s="382">
        <f t="shared" si="1456"/>
        <v>0</v>
      </c>
      <c r="CB687" s="382">
        <f t="shared" si="1457"/>
        <v>0</v>
      </c>
      <c r="CC687" s="382">
        <f t="shared" si="1362"/>
        <v>0</v>
      </c>
      <c r="CD687" s="382">
        <f t="shared" si="1363"/>
        <v>0</v>
      </c>
      <c r="CE687" s="382">
        <f t="shared" si="1364"/>
        <v>21</v>
      </c>
      <c r="CF687" s="382">
        <f t="shared" si="1365"/>
        <v>66</v>
      </c>
      <c r="CG687" s="382">
        <f t="shared" si="1366"/>
        <v>90</v>
      </c>
      <c r="CH687" s="382">
        <f t="shared" si="1367"/>
        <v>111</v>
      </c>
      <c r="CI687" s="382">
        <f t="shared" si="1368"/>
        <v>135</v>
      </c>
      <c r="CJ687" s="382">
        <f t="shared" si="1369"/>
        <v>156</v>
      </c>
      <c r="CK687" s="388">
        <f t="shared" si="1370"/>
        <v>180</v>
      </c>
      <c r="CL687" s="3"/>
      <c r="CM687" s="384">
        <f t="shared" si="1446"/>
        <v>0</v>
      </c>
      <c r="CN687" s="385">
        <f t="shared" si="1458"/>
        <v>0</v>
      </c>
      <c r="CO687" s="385">
        <f t="shared" si="1465"/>
        <v>0</v>
      </c>
      <c r="CP687" s="385">
        <f t="shared" si="1433"/>
        <v>0</v>
      </c>
      <c r="CQ687" s="385">
        <f t="shared" si="1484"/>
        <v>0</v>
      </c>
      <c r="CR687" s="385">
        <f t="shared" si="1485"/>
        <v>21</v>
      </c>
      <c r="CS687" s="385">
        <f t="shared" si="1486"/>
        <v>45</v>
      </c>
      <c r="CT687" s="385">
        <f t="shared" si="1487"/>
        <v>48</v>
      </c>
      <c r="CU687" s="385">
        <f t="shared" si="1488"/>
        <v>69</v>
      </c>
      <c r="CV687" s="385">
        <f t="shared" si="1489"/>
        <v>72</v>
      </c>
      <c r="CW687" s="385">
        <f t="shared" si="1490"/>
        <v>93</v>
      </c>
      <c r="CX687" s="386">
        <f t="shared" si="1491"/>
        <v>96</v>
      </c>
      <c r="CY687" s="3"/>
      <c r="CZ687" s="586"/>
      <c r="DA687" s="582"/>
      <c r="DB687" s="391"/>
      <c r="DC687" s="576"/>
      <c r="DD687" s="389"/>
      <c r="DE687" s="390"/>
      <c r="DF687" s="390"/>
      <c r="DG687" s="390">
        <v>0</v>
      </c>
      <c r="DH687" s="390">
        <f t="shared" si="1459"/>
        <v>0</v>
      </c>
      <c r="DI687" s="390"/>
      <c r="DJ687" s="390"/>
      <c r="DK687" s="390"/>
      <c r="DL687" s="390"/>
      <c r="DM687" s="390"/>
      <c r="DN687" s="390"/>
      <c r="DO687" s="390"/>
      <c r="DP687" s="391">
        <f t="shared" si="1460"/>
        <v>0</v>
      </c>
      <c r="DQ687" s="376"/>
      <c r="DR687" s="376"/>
      <c r="DS687" s="385">
        <v>0</v>
      </c>
      <c r="DT687" s="385">
        <v>0</v>
      </c>
      <c r="DU687" s="385">
        <v>0</v>
      </c>
      <c r="DV687" s="385">
        <v>0</v>
      </c>
      <c r="DW687" s="385">
        <v>0</v>
      </c>
      <c r="DX687" s="385">
        <v>0</v>
      </c>
      <c r="DY687" s="385">
        <v>0</v>
      </c>
      <c r="DZ687" s="385">
        <v>0</v>
      </c>
      <c r="EA687" s="426"/>
      <c r="EB687" s="398" t="s">
        <v>2580</v>
      </c>
      <c r="EC687" s="398" t="s">
        <v>1369</v>
      </c>
      <c r="ED687" s="398" t="s">
        <v>1370</v>
      </c>
      <c r="EF687" s="601" t="str">
        <f t="shared" si="1461"/>
        <v>ok</v>
      </c>
      <c r="EG687" s="597">
        <f t="shared" si="1462"/>
        <v>0</v>
      </c>
      <c r="EI687" s="605"/>
    </row>
    <row r="688" spans="1:139" s="372" customFormat="1" ht="16.149999999999999" hidden="1" customHeight="1">
      <c r="A688" s="573" t="s">
        <v>1382</v>
      </c>
      <c r="B688" s="512">
        <v>23948</v>
      </c>
      <c r="C688" s="512">
        <v>23948</v>
      </c>
      <c r="D688" s="513" t="s">
        <v>2579</v>
      </c>
      <c r="E688" s="513" t="s">
        <v>253</v>
      </c>
      <c r="F688" s="513"/>
      <c r="G688" s="513" t="s">
        <v>500</v>
      </c>
      <c r="H688" s="513" t="s">
        <v>107</v>
      </c>
      <c r="I688" s="513" t="s">
        <v>2579</v>
      </c>
      <c r="J688" s="513" t="s">
        <v>131</v>
      </c>
      <c r="K688" s="393" t="s">
        <v>2146</v>
      </c>
      <c r="L688" s="393"/>
      <c r="M688" s="396" t="s">
        <v>2591</v>
      </c>
      <c r="N688" s="392">
        <v>46133</v>
      </c>
      <c r="O688" s="408">
        <v>3</v>
      </c>
      <c r="P688" s="385">
        <v>0</v>
      </c>
      <c r="Q688" s="385">
        <v>0</v>
      </c>
      <c r="R688" s="576"/>
      <c r="S688" s="391">
        <v>0</v>
      </c>
      <c r="T688" s="382">
        <v>0</v>
      </c>
      <c r="U688" s="382">
        <v>0</v>
      </c>
      <c r="V688" s="423">
        <v>0</v>
      </c>
      <c r="W688" s="1882">
        <v>0</v>
      </c>
      <c r="X688" s="382">
        <f t="shared" si="1464"/>
        <v>0</v>
      </c>
      <c r="Y688" s="423">
        <v>0</v>
      </c>
      <c r="Z688" s="1882">
        <v>0</v>
      </c>
      <c r="AA688" s="382">
        <f t="shared" si="1448"/>
        <v>0</v>
      </c>
      <c r="AB688" s="423">
        <v>0</v>
      </c>
      <c r="AC688" s="1882">
        <v>0</v>
      </c>
      <c r="AD688" s="569">
        <v>1.875</v>
      </c>
      <c r="AE688" s="569">
        <v>1.875</v>
      </c>
      <c r="AF688" s="382">
        <f t="shared" si="1466"/>
        <v>0</v>
      </c>
      <c r="AG688" s="382">
        <f t="shared" si="1467"/>
        <v>14</v>
      </c>
      <c r="AH688" s="382">
        <f t="shared" si="1468"/>
        <v>44</v>
      </c>
      <c r="AI688" s="382">
        <f t="shared" si="1469"/>
        <v>60</v>
      </c>
      <c r="AJ688" s="382">
        <f t="shared" si="1470"/>
        <v>74</v>
      </c>
      <c r="AK688" s="382">
        <f t="shared" si="1471"/>
        <v>90</v>
      </c>
      <c r="AL688" s="382">
        <f t="shared" si="1472"/>
        <v>104</v>
      </c>
      <c r="AM688" s="382">
        <f t="shared" si="1473"/>
        <v>120</v>
      </c>
      <c r="AN688" s="453">
        <f t="shared" si="1474"/>
        <v>120</v>
      </c>
      <c r="AO688" s="457">
        <f t="shared" si="1475"/>
        <v>0</v>
      </c>
      <c r="AP688" s="455">
        <f t="shared" si="1476"/>
        <v>14</v>
      </c>
      <c r="AQ688" s="383">
        <f t="shared" si="1477"/>
        <v>30</v>
      </c>
      <c r="AR688" s="383">
        <f t="shared" si="1478"/>
        <v>32</v>
      </c>
      <c r="AS688" s="383">
        <f t="shared" si="1479"/>
        <v>46</v>
      </c>
      <c r="AT688" s="383">
        <f t="shared" si="1480"/>
        <v>48</v>
      </c>
      <c r="AU688" s="383">
        <f t="shared" si="1481"/>
        <v>62</v>
      </c>
      <c r="AV688" s="383">
        <f t="shared" si="1482"/>
        <v>64</v>
      </c>
      <c r="AW688" s="383">
        <f t="shared" si="1483"/>
        <v>64</v>
      </c>
      <c r="AX688" s="383">
        <f t="shared" si="1449"/>
        <v>0</v>
      </c>
      <c r="AY688" s="383">
        <v>0</v>
      </c>
      <c r="AZ688" s="383">
        <f t="shared" si="1463"/>
        <v>0</v>
      </c>
      <c r="BA688" s="382">
        <f t="shared" si="1450"/>
        <v>0</v>
      </c>
      <c r="BB688" s="423">
        <v>0</v>
      </c>
      <c r="BC688" s="506">
        <f t="shared" si="1442"/>
        <v>0</v>
      </c>
      <c r="BD688" s="382">
        <f t="shared" si="1443"/>
        <v>0</v>
      </c>
      <c r="BE688" s="453">
        <f t="shared" si="1444"/>
        <v>0</v>
      </c>
      <c r="BF688" s="382">
        <f t="shared" si="1451"/>
        <v>0</v>
      </c>
      <c r="BG688" s="1882">
        <v>0</v>
      </c>
      <c r="BH688" s="1882">
        <v>0</v>
      </c>
      <c r="BI688" s="1882">
        <v>0</v>
      </c>
      <c r="BJ688" s="1882">
        <v>0</v>
      </c>
      <c r="BK688" s="1882">
        <v>16</v>
      </c>
      <c r="BL688" s="1882">
        <v>32</v>
      </c>
      <c r="BM688" s="1882">
        <v>32</v>
      </c>
      <c r="BN688" s="1882">
        <v>48</v>
      </c>
      <c r="BO688" s="1882">
        <v>48</v>
      </c>
      <c r="BP688" s="1882">
        <v>64</v>
      </c>
      <c r="BQ688" s="1882">
        <v>64</v>
      </c>
      <c r="BR688" s="1882">
        <v>64</v>
      </c>
      <c r="BS688" s="1882">
        <v>80</v>
      </c>
      <c r="BT688" s="13"/>
      <c r="BU688" s="384">
        <f t="shared" si="1452"/>
        <v>0</v>
      </c>
      <c r="BV688" s="385">
        <f t="shared" si="1453"/>
        <v>0</v>
      </c>
      <c r="BW688" s="386">
        <f t="shared" si="1454"/>
        <v>0</v>
      </c>
      <c r="BX688" s="3"/>
      <c r="BY688" s="387">
        <f t="shared" si="1445"/>
        <v>0</v>
      </c>
      <c r="BZ688" s="382">
        <f t="shared" si="1455"/>
        <v>0</v>
      </c>
      <c r="CA688" s="382">
        <f t="shared" si="1456"/>
        <v>0</v>
      </c>
      <c r="CB688" s="382">
        <f t="shared" si="1457"/>
        <v>0</v>
      </c>
      <c r="CC688" s="382">
        <f t="shared" si="1362"/>
        <v>0</v>
      </c>
      <c r="CD688" s="382">
        <f t="shared" si="1363"/>
        <v>0</v>
      </c>
      <c r="CE688" s="382">
        <f t="shared" si="1364"/>
        <v>14</v>
      </c>
      <c r="CF688" s="382">
        <f t="shared" si="1365"/>
        <v>44</v>
      </c>
      <c r="CG688" s="382">
        <f t="shared" si="1366"/>
        <v>60</v>
      </c>
      <c r="CH688" s="382">
        <f t="shared" si="1367"/>
        <v>74</v>
      </c>
      <c r="CI688" s="382">
        <f t="shared" si="1368"/>
        <v>90</v>
      </c>
      <c r="CJ688" s="382">
        <f t="shared" si="1369"/>
        <v>104</v>
      </c>
      <c r="CK688" s="388">
        <f t="shared" si="1370"/>
        <v>120</v>
      </c>
      <c r="CL688" s="3"/>
      <c r="CM688" s="384">
        <f t="shared" si="1446"/>
        <v>0</v>
      </c>
      <c r="CN688" s="385">
        <f t="shared" si="1458"/>
        <v>0</v>
      </c>
      <c r="CO688" s="385">
        <f t="shared" si="1465"/>
        <v>0</v>
      </c>
      <c r="CP688" s="385">
        <f t="shared" si="1433"/>
        <v>0</v>
      </c>
      <c r="CQ688" s="385">
        <f t="shared" si="1484"/>
        <v>0</v>
      </c>
      <c r="CR688" s="385">
        <f t="shared" si="1485"/>
        <v>14</v>
      </c>
      <c r="CS688" s="385">
        <f t="shared" si="1486"/>
        <v>30</v>
      </c>
      <c r="CT688" s="385">
        <f t="shared" si="1487"/>
        <v>32</v>
      </c>
      <c r="CU688" s="385">
        <f t="shared" si="1488"/>
        <v>46</v>
      </c>
      <c r="CV688" s="385">
        <f t="shared" si="1489"/>
        <v>48</v>
      </c>
      <c r="CW688" s="385">
        <f t="shared" si="1490"/>
        <v>62</v>
      </c>
      <c r="CX688" s="386">
        <f t="shared" si="1491"/>
        <v>64</v>
      </c>
      <c r="CY688" s="3"/>
      <c r="CZ688" s="586"/>
      <c r="DA688" s="582"/>
      <c r="DB688" s="391"/>
      <c r="DC688" s="576"/>
      <c r="DD688" s="389"/>
      <c r="DE688" s="390"/>
      <c r="DF688" s="390"/>
      <c r="DG688" s="390">
        <v>0</v>
      </c>
      <c r="DH688" s="390">
        <f t="shared" si="1459"/>
        <v>0</v>
      </c>
      <c r="DI688" s="390"/>
      <c r="DJ688" s="390"/>
      <c r="DK688" s="390"/>
      <c r="DL688" s="390"/>
      <c r="DM688" s="390"/>
      <c r="DN688" s="390"/>
      <c r="DO688" s="390"/>
      <c r="DP688" s="391">
        <f t="shared" si="1460"/>
        <v>0</v>
      </c>
      <c r="DQ688" s="376"/>
      <c r="DR688" s="376"/>
      <c r="DS688" s="385">
        <v>0</v>
      </c>
      <c r="DT688" s="385">
        <v>0</v>
      </c>
      <c r="DU688" s="385">
        <v>0</v>
      </c>
      <c r="DV688" s="385">
        <v>0</v>
      </c>
      <c r="DW688" s="385">
        <v>0</v>
      </c>
      <c r="DX688" s="385">
        <v>0</v>
      </c>
      <c r="DY688" s="385">
        <v>0</v>
      </c>
      <c r="DZ688" s="385">
        <v>0</v>
      </c>
      <c r="EA688" s="426"/>
      <c r="EB688" s="398" t="s">
        <v>2582</v>
      </c>
      <c r="EC688" s="398" t="s">
        <v>1369</v>
      </c>
      <c r="ED688" s="398" t="s">
        <v>1370</v>
      </c>
      <c r="EF688" s="601" t="str">
        <f t="shared" si="1461"/>
        <v>ok</v>
      </c>
      <c r="EG688" s="597">
        <f t="shared" si="1462"/>
        <v>0</v>
      </c>
      <c r="EI688" s="605"/>
    </row>
    <row r="689" spans="1:139" s="372" customFormat="1" ht="16.149999999999999" hidden="1" customHeight="1">
      <c r="A689" s="573" t="s">
        <v>1382</v>
      </c>
      <c r="B689" s="512">
        <v>4802570</v>
      </c>
      <c r="C689" s="512">
        <v>4802570</v>
      </c>
      <c r="D689" s="513" t="s">
        <v>2579</v>
      </c>
      <c r="E689" s="513" t="s">
        <v>256</v>
      </c>
      <c r="F689" s="513"/>
      <c r="G689" s="513" t="s">
        <v>785</v>
      </c>
      <c r="H689" s="513" t="s">
        <v>107</v>
      </c>
      <c r="I689" s="513" t="s">
        <v>2579</v>
      </c>
      <c r="J689" s="513" t="s">
        <v>131</v>
      </c>
      <c r="K689" s="393" t="s">
        <v>2146</v>
      </c>
      <c r="L689" s="393"/>
      <c r="M689" s="396" t="s">
        <v>2591</v>
      </c>
      <c r="N689" s="392">
        <v>46133</v>
      </c>
      <c r="O689" s="408">
        <v>3</v>
      </c>
      <c r="P689" s="385">
        <v>0</v>
      </c>
      <c r="Q689" s="385">
        <v>0</v>
      </c>
      <c r="R689" s="576"/>
      <c r="S689" s="391">
        <v>0</v>
      </c>
      <c r="T689" s="382">
        <v>0</v>
      </c>
      <c r="U689" s="382">
        <v>0</v>
      </c>
      <c r="V689" s="423">
        <v>0</v>
      </c>
      <c r="W689" s="1882">
        <v>0</v>
      </c>
      <c r="X689" s="382">
        <f t="shared" si="1464"/>
        <v>0</v>
      </c>
      <c r="Y689" s="423">
        <v>0</v>
      </c>
      <c r="Z689" s="1882">
        <v>0</v>
      </c>
      <c r="AA689" s="382">
        <f t="shared" si="1448"/>
        <v>0</v>
      </c>
      <c r="AB689" s="423">
        <v>0</v>
      </c>
      <c r="AC689" s="1882">
        <v>0</v>
      </c>
      <c r="AD689" s="569">
        <v>1.875</v>
      </c>
      <c r="AE689" s="569">
        <v>1.875</v>
      </c>
      <c r="AF689" s="382">
        <f t="shared" si="1466"/>
        <v>0</v>
      </c>
      <c r="AG689" s="382">
        <f t="shared" si="1467"/>
        <v>28</v>
      </c>
      <c r="AH689" s="382">
        <f t="shared" si="1468"/>
        <v>88</v>
      </c>
      <c r="AI689" s="382">
        <f t="shared" si="1469"/>
        <v>120</v>
      </c>
      <c r="AJ689" s="382">
        <f t="shared" si="1470"/>
        <v>148</v>
      </c>
      <c r="AK689" s="382">
        <f t="shared" si="1471"/>
        <v>180</v>
      </c>
      <c r="AL689" s="382">
        <f t="shared" si="1472"/>
        <v>208</v>
      </c>
      <c r="AM689" s="382">
        <f t="shared" si="1473"/>
        <v>240</v>
      </c>
      <c r="AN689" s="453">
        <f t="shared" si="1474"/>
        <v>240</v>
      </c>
      <c r="AO689" s="457">
        <f t="shared" si="1475"/>
        <v>0</v>
      </c>
      <c r="AP689" s="455">
        <f t="shared" si="1476"/>
        <v>28</v>
      </c>
      <c r="AQ689" s="383">
        <f t="shared" si="1477"/>
        <v>60</v>
      </c>
      <c r="AR689" s="383">
        <f t="shared" si="1478"/>
        <v>64</v>
      </c>
      <c r="AS689" s="383">
        <f t="shared" si="1479"/>
        <v>92</v>
      </c>
      <c r="AT689" s="383">
        <f t="shared" si="1480"/>
        <v>96</v>
      </c>
      <c r="AU689" s="383">
        <f t="shared" si="1481"/>
        <v>124</v>
      </c>
      <c r="AV689" s="383">
        <f t="shared" si="1482"/>
        <v>128</v>
      </c>
      <c r="AW689" s="383">
        <f t="shared" si="1483"/>
        <v>128</v>
      </c>
      <c r="AX689" s="383">
        <f t="shared" si="1449"/>
        <v>0</v>
      </c>
      <c r="AY689" s="383">
        <v>0</v>
      </c>
      <c r="AZ689" s="383">
        <f t="shared" si="1463"/>
        <v>0</v>
      </c>
      <c r="BA689" s="382">
        <f t="shared" si="1450"/>
        <v>0</v>
      </c>
      <c r="BB689" s="423">
        <v>0</v>
      </c>
      <c r="BC689" s="506">
        <f t="shared" si="1442"/>
        <v>0</v>
      </c>
      <c r="BD689" s="382">
        <f t="shared" si="1443"/>
        <v>0</v>
      </c>
      <c r="BE689" s="453">
        <f t="shared" si="1444"/>
        <v>0</v>
      </c>
      <c r="BF689" s="382">
        <f t="shared" si="1451"/>
        <v>0</v>
      </c>
      <c r="BG689" s="1882">
        <v>0</v>
      </c>
      <c r="BH689" s="1882">
        <v>0</v>
      </c>
      <c r="BI689" s="1882">
        <v>0</v>
      </c>
      <c r="BJ689" s="1882">
        <v>0</v>
      </c>
      <c r="BK689" s="1882">
        <v>32</v>
      </c>
      <c r="BL689" s="1882">
        <v>64</v>
      </c>
      <c r="BM689" s="1882">
        <v>64</v>
      </c>
      <c r="BN689" s="1882">
        <v>96</v>
      </c>
      <c r="BO689" s="1882">
        <v>96</v>
      </c>
      <c r="BP689" s="1882">
        <v>128</v>
      </c>
      <c r="BQ689" s="1882">
        <v>128</v>
      </c>
      <c r="BR689" s="1882">
        <v>128</v>
      </c>
      <c r="BS689" s="1882">
        <v>160</v>
      </c>
      <c r="BT689" s="13"/>
      <c r="BU689" s="384">
        <f t="shared" si="1452"/>
        <v>0</v>
      </c>
      <c r="BV689" s="385">
        <f t="shared" si="1453"/>
        <v>0</v>
      </c>
      <c r="BW689" s="386">
        <f t="shared" si="1454"/>
        <v>0</v>
      </c>
      <c r="BX689" s="3"/>
      <c r="BY689" s="387">
        <f t="shared" si="1445"/>
        <v>0</v>
      </c>
      <c r="BZ689" s="382">
        <f t="shared" si="1455"/>
        <v>0</v>
      </c>
      <c r="CA689" s="382">
        <f t="shared" si="1456"/>
        <v>0</v>
      </c>
      <c r="CB689" s="382">
        <f t="shared" si="1457"/>
        <v>0</v>
      </c>
      <c r="CC689" s="382">
        <f t="shared" si="1362"/>
        <v>0</v>
      </c>
      <c r="CD689" s="382">
        <f t="shared" si="1363"/>
        <v>0</v>
      </c>
      <c r="CE689" s="382">
        <f t="shared" si="1364"/>
        <v>28</v>
      </c>
      <c r="CF689" s="382">
        <f t="shared" si="1365"/>
        <v>88</v>
      </c>
      <c r="CG689" s="382">
        <f t="shared" si="1366"/>
        <v>120</v>
      </c>
      <c r="CH689" s="382">
        <f t="shared" si="1367"/>
        <v>148</v>
      </c>
      <c r="CI689" s="382">
        <f t="shared" si="1368"/>
        <v>180</v>
      </c>
      <c r="CJ689" s="382">
        <f t="shared" si="1369"/>
        <v>208</v>
      </c>
      <c r="CK689" s="388">
        <f t="shared" si="1370"/>
        <v>240</v>
      </c>
      <c r="CL689" s="3"/>
      <c r="CM689" s="384">
        <f t="shared" si="1446"/>
        <v>0</v>
      </c>
      <c r="CN689" s="385">
        <f t="shared" si="1458"/>
        <v>0</v>
      </c>
      <c r="CO689" s="385">
        <f t="shared" si="1465"/>
        <v>0</v>
      </c>
      <c r="CP689" s="385">
        <f t="shared" si="1433"/>
        <v>0</v>
      </c>
      <c r="CQ689" s="385">
        <f t="shared" si="1484"/>
        <v>0</v>
      </c>
      <c r="CR689" s="385">
        <f t="shared" si="1485"/>
        <v>28</v>
      </c>
      <c r="CS689" s="385">
        <f t="shared" si="1486"/>
        <v>60</v>
      </c>
      <c r="CT689" s="385">
        <f t="shared" si="1487"/>
        <v>64</v>
      </c>
      <c r="CU689" s="385">
        <f t="shared" si="1488"/>
        <v>92</v>
      </c>
      <c r="CV689" s="385">
        <f t="shared" si="1489"/>
        <v>96</v>
      </c>
      <c r="CW689" s="385">
        <f t="shared" si="1490"/>
        <v>124</v>
      </c>
      <c r="CX689" s="386">
        <f t="shared" si="1491"/>
        <v>128</v>
      </c>
      <c r="CY689" s="3"/>
      <c r="CZ689" s="586"/>
      <c r="DA689" s="582"/>
      <c r="DB689" s="391"/>
      <c r="DC689" s="576"/>
      <c r="DD689" s="389"/>
      <c r="DE689" s="390"/>
      <c r="DF689" s="390"/>
      <c r="DG689" s="390">
        <v>0</v>
      </c>
      <c r="DH689" s="390">
        <f t="shared" si="1459"/>
        <v>0</v>
      </c>
      <c r="DI689" s="390"/>
      <c r="DJ689" s="390"/>
      <c r="DK689" s="390"/>
      <c r="DL689" s="390"/>
      <c r="DM689" s="390"/>
      <c r="DN689" s="390"/>
      <c r="DO689" s="390"/>
      <c r="DP689" s="391">
        <f t="shared" si="1460"/>
        <v>0</v>
      </c>
      <c r="DQ689" s="376"/>
      <c r="DR689" s="376"/>
      <c r="DS689" s="385">
        <v>0</v>
      </c>
      <c r="DT689" s="385">
        <v>0</v>
      </c>
      <c r="DU689" s="385">
        <v>0</v>
      </c>
      <c r="DV689" s="385">
        <v>0</v>
      </c>
      <c r="DW689" s="385">
        <v>0</v>
      </c>
      <c r="DX689" s="385">
        <v>0</v>
      </c>
      <c r="DY689" s="385">
        <v>0</v>
      </c>
      <c r="DZ689" s="385">
        <v>0</v>
      </c>
      <c r="EA689" s="426"/>
      <c r="EB689" s="398" t="s">
        <v>2583</v>
      </c>
      <c r="EC689" s="398" t="s">
        <v>1369</v>
      </c>
      <c r="ED689" s="398" t="s">
        <v>1370</v>
      </c>
      <c r="EF689" s="601" t="str">
        <f t="shared" si="1461"/>
        <v>ok</v>
      </c>
      <c r="EG689" s="597">
        <f t="shared" si="1462"/>
        <v>0</v>
      </c>
      <c r="EI689" s="605"/>
    </row>
    <row r="690" spans="1:139" s="372" customFormat="1" ht="16.149999999999999" hidden="1" customHeight="1">
      <c r="A690" s="573" t="s">
        <v>1382</v>
      </c>
      <c r="B690" s="512">
        <v>23949</v>
      </c>
      <c r="C690" s="512">
        <v>23949</v>
      </c>
      <c r="D690" s="513" t="s">
        <v>2579</v>
      </c>
      <c r="E690" s="513" t="s">
        <v>877</v>
      </c>
      <c r="F690" s="513"/>
      <c r="G690" s="513" t="s">
        <v>639</v>
      </c>
      <c r="H690" s="513" t="s">
        <v>47</v>
      </c>
      <c r="I690" s="513" t="s">
        <v>2579</v>
      </c>
      <c r="J690" s="513" t="s">
        <v>131</v>
      </c>
      <c r="K690" s="393" t="s">
        <v>2146</v>
      </c>
      <c r="L690" s="393"/>
      <c r="M690" s="396" t="s">
        <v>2591</v>
      </c>
      <c r="N690" s="392">
        <v>46133</v>
      </c>
      <c r="O690" s="408">
        <v>3</v>
      </c>
      <c r="P690" s="385">
        <v>0</v>
      </c>
      <c r="Q690" s="385">
        <v>0</v>
      </c>
      <c r="R690" s="576"/>
      <c r="S690" s="391">
        <v>0</v>
      </c>
      <c r="T690" s="382">
        <v>0</v>
      </c>
      <c r="U690" s="382">
        <v>0</v>
      </c>
      <c r="V690" s="423">
        <v>0</v>
      </c>
      <c r="W690" s="1882">
        <v>0</v>
      </c>
      <c r="X690" s="382">
        <f t="shared" si="1464"/>
        <v>0</v>
      </c>
      <c r="Y690" s="423">
        <v>0</v>
      </c>
      <c r="Z690" s="1882">
        <v>0</v>
      </c>
      <c r="AA690" s="382">
        <f t="shared" si="1448"/>
        <v>0</v>
      </c>
      <c r="AB690" s="423">
        <v>0</v>
      </c>
      <c r="AC690" s="1882">
        <v>0</v>
      </c>
      <c r="AD690" s="569">
        <v>1.875</v>
      </c>
      <c r="AE690" s="569">
        <v>1.875</v>
      </c>
      <c r="AF690" s="382">
        <f t="shared" si="1466"/>
        <v>0</v>
      </c>
      <c r="AG690" s="382">
        <f t="shared" si="1467"/>
        <v>7</v>
      </c>
      <c r="AH690" s="382">
        <f t="shared" si="1468"/>
        <v>22</v>
      </c>
      <c r="AI690" s="382">
        <f t="shared" si="1469"/>
        <v>30</v>
      </c>
      <c r="AJ690" s="382">
        <f t="shared" si="1470"/>
        <v>37</v>
      </c>
      <c r="AK690" s="382">
        <f t="shared" si="1471"/>
        <v>45</v>
      </c>
      <c r="AL690" s="382">
        <f t="shared" si="1472"/>
        <v>52</v>
      </c>
      <c r="AM690" s="382">
        <f t="shared" si="1473"/>
        <v>60</v>
      </c>
      <c r="AN690" s="453">
        <f t="shared" si="1474"/>
        <v>60</v>
      </c>
      <c r="AO690" s="457">
        <f t="shared" si="1475"/>
        <v>0</v>
      </c>
      <c r="AP690" s="455">
        <f t="shared" si="1476"/>
        <v>7</v>
      </c>
      <c r="AQ690" s="383">
        <f t="shared" si="1477"/>
        <v>15</v>
      </c>
      <c r="AR690" s="383">
        <f t="shared" si="1478"/>
        <v>16</v>
      </c>
      <c r="AS690" s="383">
        <f t="shared" si="1479"/>
        <v>23</v>
      </c>
      <c r="AT690" s="383">
        <f t="shared" si="1480"/>
        <v>24</v>
      </c>
      <c r="AU690" s="383">
        <f t="shared" si="1481"/>
        <v>31</v>
      </c>
      <c r="AV690" s="383">
        <f t="shared" si="1482"/>
        <v>32</v>
      </c>
      <c r="AW690" s="383">
        <f t="shared" si="1483"/>
        <v>32</v>
      </c>
      <c r="AX690" s="383">
        <f t="shared" si="1449"/>
        <v>0</v>
      </c>
      <c r="AY690" s="383">
        <v>0</v>
      </c>
      <c r="AZ690" s="383">
        <f t="shared" si="1463"/>
        <v>0</v>
      </c>
      <c r="BA690" s="382">
        <f t="shared" si="1450"/>
        <v>0</v>
      </c>
      <c r="BB690" s="423">
        <v>0</v>
      </c>
      <c r="BC690" s="506">
        <f t="shared" si="1442"/>
        <v>0</v>
      </c>
      <c r="BD690" s="382">
        <f t="shared" si="1443"/>
        <v>0</v>
      </c>
      <c r="BE690" s="453">
        <f t="shared" si="1444"/>
        <v>0</v>
      </c>
      <c r="BF690" s="382">
        <f t="shared" si="1451"/>
        <v>0</v>
      </c>
      <c r="BG690" s="1882">
        <v>0</v>
      </c>
      <c r="BH690" s="1882">
        <v>0</v>
      </c>
      <c r="BI690" s="1882">
        <v>0</v>
      </c>
      <c r="BJ690" s="1882">
        <v>0</v>
      </c>
      <c r="BK690" s="1882">
        <v>8</v>
      </c>
      <c r="BL690" s="1882">
        <v>16</v>
      </c>
      <c r="BM690" s="1882">
        <v>16</v>
      </c>
      <c r="BN690" s="1882">
        <v>24</v>
      </c>
      <c r="BO690" s="1882">
        <v>24</v>
      </c>
      <c r="BP690" s="1882">
        <v>32</v>
      </c>
      <c r="BQ690" s="1882">
        <v>32</v>
      </c>
      <c r="BR690" s="1882">
        <v>32</v>
      </c>
      <c r="BS690" s="1882">
        <v>40</v>
      </c>
      <c r="BT690" s="13"/>
      <c r="BU690" s="384">
        <f t="shared" si="1452"/>
        <v>0</v>
      </c>
      <c r="BV690" s="385">
        <f t="shared" si="1453"/>
        <v>0</v>
      </c>
      <c r="BW690" s="386">
        <f t="shared" si="1454"/>
        <v>0</v>
      </c>
      <c r="BX690" s="3"/>
      <c r="BY690" s="387">
        <f t="shared" si="1445"/>
        <v>0</v>
      </c>
      <c r="BZ690" s="382">
        <f t="shared" si="1455"/>
        <v>0</v>
      </c>
      <c r="CA690" s="382">
        <f t="shared" si="1456"/>
        <v>0</v>
      </c>
      <c r="CB690" s="382">
        <f t="shared" si="1457"/>
        <v>0</v>
      </c>
      <c r="CC690" s="382">
        <f t="shared" si="1362"/>
        <v>0</v>
      </c>
      <c r="CD690" s="382">
        <f t="shared" si="1363"/>
        <v>0</v>
      </c>
      <c r="CE690" s="382">
        <f t="shared" si="1364"/>
        <v>7</v>
      </c>
      <c r="CF690" s="382">
        <f t="shared" si="1365"/>
        <v>22</v>
      </c>
      <c r="CG690" s="382">
        <f t="shared" si="1366"/>
        <v>30</v>
      </c>
      <c r="CH690" s="382">
        <f t="shared" si="1367"/>
        <v>37</v>
      </c>
      <c r="CI690" s="382">
        <f t="shared" si="1368"/>
        <v>45</v>
      </c>
      <c r="CJ690" s="382">
        <f t="shared" si="1369"/>
        <v>52</v>
      </c>
      <c r="CK690" s="388">
        <f t="shared" si="1370"/>
        <v>60</v>
      </c>
      <c r="CL690" s="3"/>
      <c r="CM690" s="384">
        <f t="shared" si="1446"/>
        <v>0</v>
      </c>
      <c r="CN690" s="385">
        <f t="shared" si="1458"/>
        <v>0</v>
      </c>
      <c r="CO690" s="385">
        <f t="shared" si="1465"/>
        <v>0</v>
      </c>
      <c r="CP690" s="385">
        <f t="shared" si="1433"/>
        <v>0</v>
      </c>
      <c r="CQ690" s="385">
        <f t="shared" si="1484"/>
        <v>0</v>
      </c>
      <c r="CR690" s="385">
        <f t="shared" si="1485"/>
        <v>7</v>
      </c>
      <c r="CS690" s="385">
        <f t="shared" si="1486"/>
        <v>15</v>
      </c>
      <c r="CT690" s="385">
        <f t="shared" si="1487"/>
        <v>16</v>
      </c>
      <c r="CU690" s="385">
        <f t="shared" si="1488"/>
        <v>23</v>
      </c>
      <c r="CV690" s="385">
        <f t="shared" si="1489"/>
        <v>24</v>
      </c>
      <c r="CW690" s="385">
        <f t="shared" si="1490"/>
        <v>31</v>
      </c>
      <c r="CX690" s="386">
        <f t="shared" si="1491"/>
        <v>32</v>
      </c>
      <c r="CY690" s="3"/>
      <c r="CZ690" s="586"/>
      <c r="DA690" s="582"/>
      <c r="DB690" s="391"/>
      <c r="DC690" s="576"/>
      <c r="DD690" s="389"/>
      <c r="DE690" s="390"/>
      <c r="DF690" s="390"/>
      <c r="DG690" s="390">
        <v>0</v>
      </c>
      <c r="DH690" s="390">
        <f t="shared" si="1459"/>
        <v>0</v>
      </c>
      <c r="DI690" s="390"/>
      <c r="DJ690" s="390"/>
      <c r="DK690" s="390"/>
      <c r="DL690" s="390"/>
      <c r="DM690" s="390"/>
      <c r="DN690" s="390"/>
      <c r="DO690" s="390"/>
      <c r="DP690" s="391">
        <f t="shared" si="1460"/>
        <v>0</v>
      </c>
      <c r="DQ690" s="376"/>
      <c r="DR690" s="376"/>
      <c r="DS690" s="385">
        <v>0</v>
      </c>
      <c r="DT690" s="385">
        <v>0</v>
      </c>
      <c r="DU690" s="385">
        <v>0</v>
      </c>
      <c r="DV690" s="385">
        <v>0</v>
      </c>
      <c r="DW690" s="385">
        <v>0</v>
      </c>
      <c r="DX690" s="385">
        <v>0</v>
      </c>
      <c r="DY690" s="385">
        <v>0</v>
      </c>
      <c r="DZ690" s="385">
        <v>0</v>
      </c>
      <c r="EA690" s="426"/>
      <c r="EB690" s="398" t="s">
        <v>2582</v>
      </c>
      <c r="EC690" s="398" t="s">
        <v>1369</v>
      </c>
      <c r="ED690" s="398" t="s">
        <v>1370</v>
      </c>
      <c r="EF690" s="601" t="str">
        <f t="shared" si="1461"/>
        <v>ok</v>
      </c>
      <c r="EG690" s="597">
        <f t="shared" si="1462"/>
        <v>0</v>
      </c>
      <c r="EI690" s="605"/>
    </row>
    <row r="691" spans="1:139" s="372" customFormat="1" ht="16.149999999999999" hidden="1" customHeight="1">
      <c r="A691" s="573" t="s">
        <v>1382</v>
      </c>
      <c r="B691" s="512">
        <v>23963</v>
      </c>
      <c r="C691" s="512">
        <v>23963</v>
      </c>
      <c r="D691" s="513" t="s">
        <v>2579</v>
      </c>
      <c r="E691" s="513" t="s">
        <v>772</v>
      </c>
      <c r="F691" s="513"/>
      <c r="G691" s="513" t="s">
        <v>773</v>
      </c>
      <c r="H691" s="513" t="s">
        <v>47</v>
      </c>
      <c r="I691" s="513" t="s">
        <v>2579</v>
      </c>
      <c r="J691" s="513" t="s">
        <v>131</v>
      </c>
      <c r="K691" s="393" t="s">
        <v>2146</v>
      </c>
      <c r="L691" s="393"/>
      <c r="M691" s="396" t="s">
        <v>2591</v>
      </c>
      <c r="N691" s="392">
        <v>46133</v>
      </c>
      <c r="O691" s="408">
        <v>3</v>
      </c>
      <c r="P691" s="385">
        <v>0</v>
      </c>
      <c r="Q691" s="385">
        <v>0</v>
      </c>
      <c r="R691" s="576"/>
      <c r="S691" s="391">
        <v>0</v>
      </c>
      <c r="T691" s="382">
        <v>0</v>
      </c>
      <c r="U691" s="382">
        <v>0</v>
      </c>
      <c r="V691" s="423">
        <v>0</v>
      </c>
      <c r="W691" s="1882">
        <v>0</v>
      </c>
      <c r="X691" s="382">
        <f t="shared" si="1464"/>
        <v>0</v>
      </c>
      <c r="Y691" s="423">
        <v>0</v>
      </c>
      <c r="Z691" s="1882">
        <v>0</v>
      </c>
      <c r="AA691" s="382">
        <f t="shared" si="1448"/>
        <v>0</v>
      </c>
      <c r="AB691" s="423">
        <v>0</v>
      </c>
      <c r="AC691" s="1882">
        <v>0</v>
      </c>
      <c r="AD691" s="569">
        <v>1.875</v>
      </c>
      <c r="AE691" s="569">
        <v>1.875</v>
      </c>
      <c r="AF691" s="382">
        <f t="shared" si="1466"/>
        <v>0</v>
      </c>
      <c r="AG691" s="382">
        <f t="shared" si="1467"/>
        <v>7</v>
      </c>
      <c r="AH691" s="382">
        <f t="shared" si="1468"/>
        <v>22</v>
      </c>
      <c r="AI691" s="382">
        <f t="shared" si="1469"/>
        <v>30</v>
      </c>
      <c r="AJ691" s="382">
        <f t="shared" si="1470"/>
        <v>37</v>
      </c>
      <c r="AK691" s="382">
        <f t="shared" si="1471"/>
        <v>45</v>
      </c>
      <c r="AL691" s="382">
        <f t="shared" si="1472"/>
        <v>52</v>
      </c>
      <c r="AM691" s="382">
        <f t="shared" si="1473"/>
        <v>60</v>
      </c>
      <c r="AN691" s="453">
        <f t="shared" si="1474"/>
        <v>60</v>
      </c>
      <c r="AO691" s="457">
        <f t="shared" si="1475"/>
        <v>0</v>
      </c>
      <c r="AP691" s="455">
        <f t="shared" si="1476"/>
        <v>7</v>
      </c>
      <c r="AQ691" s="383">
        <f t="shared" si="1477"/>
        <v>15</v>
      </c>
      <c r="AR691" s="383">
        <f t="shared" si="1478"/>
        <v>16</v>
      </c>
      <c r="AS691" s="383">
        <f t="shared" si="1479"/>
        <v>23</v>
      </c>
      <c r="AT691" s="383">
        <f t="shared" si="1480"/>
        <v>24</v>
      </c>
      <c r="AU691" s="383">
        <f t="shared" si="1481"/>
        <v>31</v>
      </c>
      <c r="AV691" s="383">
        <f t="shared" si="1482"/>
        <v>32</v>
      </c>
      <c r="AW691" s="383">
        <f t="shared" si="1483"/>
        <v>32</v>
      </c>
      <c r="AX691" s="383">
        <f t="shared" si="1449"/>
        <v>0</v>
      </c>
      <c r="AY691" s="383">
        <v>0</v>
      </c>
      <c r="AZ691" s="383">
        <f t="shared" si="1463"/>
        <v>0</v>
      </c>
      <c r="BA691" s="382">
        <f t="shared" si="1450"/>
        <v>0</v>
      </c>
      <c r="BB691" s="423">
        <v>0</v>
      </c>
      <c r="BC691" s="506">
        <f t="shared" si="1442"/>
        <v>0</v>
      </c>
      <c r="BD691" s="382">
        <f t="shared" si="1443"/>
        <v>0</v>
      </c>
      <c r="BE691" s="453">
        <f t="shared" si="1444"/>
        <v>0</v>
      </c>
      <c r="BF691" s="382">
        <f t="shared" si="1451"/>
        <v>0</v>
      </c>
      <c r="BG691" s="1882">
        <v>0</v>
      </c>
      <c r="BH691" s="1882">
        <v>0</v>
      </c>
      <c r="BI691" s="1882">
        <v>0</v>
      </c>
      <c r="BJ691" s="1882">
        <v>0</v>
      </c>
      <c r="BK691" s="1882">
        <v>8</v>
      </c>
      <c r="BL691" s="1882">
        <v>16</v>
      </c>
      <c r="BM691" s="1882">
        <v>16</v>
      </c>
      <c r="BN691" s="1882">
        <v>24</v>
      </c>
      <c r="BO691" s="1882">
        <v>24</v>
      </c>
      <c r="BP691" s="1882">
        <v>32</v>
      </c>
      <c r="BQ691" s="1882">
        <v>32</v>
      </c>
      <c r="BR691" s="1882">
        <v>32</v>
      </c>
      <c r="BS691" s="1882">
        <v>40</v>
      </c>
      <c r="BT691" s="13"/>
      <c r="BU691" s="384">
        <f t="shared" si="1452"/>
        <v>0</v>
      </c>
      <c r="BV691" s="385">
        <f t="shared" si="1453"/>
        <v>0</v>
      </c>
      <c r="BW691" s="386">
        <f t="shared" si="1454"/>
        <v>0</v>
      </c>
      <c r="BX691" s="3"/>
      <c r="BY691" s="387">
        <f t="shared" si="1445"/>
        <v>0</v>
      </c>
      <c r="BZ691" s="382">
        <f t="shared" si="1455"/>
        <v>0</v>
      </c>
      <c r="CA691" s="382">
        <f t="shared" si="1456"/>
        <v>0</v>
      </c>
      <c r="CB691" s="382">
        <f t="shared" si="1457"/>
        <v>0</v>
      </c>
      <c r="CC691" s="382">
        <f t="shared" si="1362"/>
        <v>0</v>
      </c>
      <c r="CD691" s="382">
        <f t="shared" si="1363"/>
        <v>0</v>
      </c>
      <c r="CE691" s="382">
        <f t="shared" si="1364"/>
        <v>7</v>
      </c>
      <c r="CF691" s="382">
        <f t="shared" si="1365"/>
        <v>22</v>
      </c>
      <c r="CG691" s="382">
        <f t="shared" si="1366"/>
        <v>30</v>
      </c>
      <c r="CH691" s="382">
        <f t="shared" si="1367"/>
        <v>37</v>
      </c>
      <c r="CI691" s="382">
        <f t="shared" si="1368"/>
        <v>45</v>
      </c>
      <c r="CJ691" s="382">
        <f t="shared" si="1369"/>
        <v>52</v>
      </c>
      <c r="CK691" s="388">
        <f t="shared" si="1370"/>
        <v>60</v>
      </c>
      <c r="CL691" s="3"/>
      <c r="CM691" s="384">
        <f t="shared" si="1446"/>
        <v>0</v>
      </c>
      <c r="CN691" s="385">
        <f t="shared" si="1458"/>
        <v>0</v>
      </c>
      <c r="CO691" s="385">
        <f t="shared" si="1465"/>
        <v>0</v>
      </c>
      <c r="CP691" s="385">
        <f t="shared" si="1433"/>
        <v>0</v>
      </c>
      <c r="CQ691" s="385">
        <f t="shared" si="1484"/>
        <v>0</v>
      </c>
      <c r="CR691" s="385">
        <f t="shared" si="1485"/>
        <v>7</v>
      </c>
      <c r="CS691" s="385">
        <f t="shared" si="1486"/>
        <v>15</v>
      </c>
      <c r="CT691" s="385">
        <f t="shared" si="1487"/>
        <v>16</v>
      </c>
      <c r="CU691" s="385">
        <f t="shared" si="1488"/>
        <v>23</v>
      </c>
      <c r="CV691" s="385">
        <f t="shared" si="1489"/>
        <v>24</v>
      </c>
      <c r="CW691" s="385">
        <f t="shared" si="1490"/>
        <v>31</v>
      </c>
      <c r="CX691" s="386">
        <f t="shared" si="1491"/>
        <v>32</v>
      </c>
      <c r="CY691" s="3"/>
      <c r="CZ691" s="586"/>
      <c r="DA691" s="582"/>
      <c r="DB691" s="391"/>
      <c r="DC691" s="576"/>
      <c r="DD691" s="389"/>
      <c r="DE691" s="390"/>
      <c r="DF691" s="390"/>
      <c r="DG691" s="390">
        <v>0</v>
      </c>
      <c r="DH691" s="390">
        <f t="shared" si="1459"/>
        <v>0</v>
      </c>
      <c r="DI691" s="390"/>
      <c r="DJ691" s="390"/>
      <c r="DK691" s="390"/>
      <c r="DL691" s="390"/>
      <c r="DM691" s="390"/>
      <c r="DN691" s="390"/>
      <c r="DO691" s="390"/>
      <c r="DP691" s="391">
        <f t="shared" si="1460"/>
        <v>0</v>
      </c>
      <c r="DQ691" s="376"/>
      <c r="DR691" s="376"/>
      <c r="DS691" s="385">
        <v>0</v>
      </c>
      <c r="DT691" s="385">
        <v>0</v>
      </c>
      <c r="DU691" s="385">
        <v>0</v>
      </c>
      <c r="DV691" s="385">
        <v>0</v>
      </c>
      <c r="DW691" s="385">
        <v>0</v>
      </c>
      <c r="DX691" s="385">
        <v>0</v>
      </c>
      <c r="DY691" s="385">
        <v>0</v>
      </c>
      <c r="DZ691" s="385">
        <v>0</v>
      </c>
      <c r="EA691" s="426"/>
      <c r="EB691" s="398" t="s">
        <v>2583</v>
      </c>
      <c r="EC691" s="398" t="s">
        <v>1369</v>
      </c>
      <c r="ED691" s="398" t="s">
        <v>1370</v>
      </c>
      <c r="EF691" s="601" t="str">
        <f t="shared" si="1461"/>
        <v>ok</v>
      </c>
      <c r="EG691" s="597">
        <f t="shared" si="1462"/>
        <v>0</v>
      </c>
      <c r="EI691" s="605"/>
    </row>
    <row r="692" spans="1:139" s="372" customFormat="1" ht="16.149999999999999" hidden="1" customHeight="1">
      <c r="A692" s="573" t="s">
        <v>1382</v>
      </c>
      <c r="B692" s="512">
        <v>4803499</v>
      </c>
      <c r="C692" s="512">
        <v>4803499</v>
      </c>
      <c r="D692" s="513" t="s">
        <v>2579</v>
      </c>
      <c r="E692" s="513" t="s">
        <v>506</v>
      </c>
      <c r="F692" s="513"/>
      <c r="G692" s="513" t="s">
        <v>507</v>
      </c>
      <c r="H692" s="513" t="s">
        <v>47</v>
      </c>
      <c r="I692" s="513" t="s">
        <v>2579</v>
      </c>
      <c r="J692" s="513" t="s">
        <v>131</v>
      </c>
      <c r="K692" s="393" t="s">
        <v>2146</v>
      </c>
      <c r="L692" s="393"/>
      <c r="M692" s="606">
        <v>46296</v>
      </c>
      <c r="N692" s="392">
        <v>46133</v>
      </c>
      <c r="O692" s="408">
        <v>3</v>
      </c>
      <c r="P692" s="385">
        <v>0</v>
      </c>
      <c r="Q692" s="385">
        <v>0</v>
      </c>
      <c r="R692" s="576"/>
      <c r="S692" s="391">
        <v>0</v>
      </c>
      <c r="T692" s="382">
        <v>0</v>
      </c>
      <c r="U692" s="382">
        <v>0</v>
      </c>
      <c r="V692" s="423">
        <v>0</v>
      </c>
      <c r="W692" s="1882">
        <v>0</v>
      </c>
      <c r="X692" s="382">
        <f t="shared" si="1464"/>
        <v>0</v>
      </c>
      <c r="Y692" s="423">
        <v>0</v>
      </c>
      <c r="Z692" s="1882">
        <v>0</v>
      </c>
      <c r="AA692" s="382">
        <f t="shared" si="1448"/>
        <v>0</v>
      </c>
      <c r="AB692" s="423">
        <v>0</v>
      </c>
      <c r="AC692" s="1882">
        <v>0</v>
      </c>
      <c r="AD692" s="569">
        <v>1.875</v>
      </c>
      <c r="AE692" s="569">
        <v>1.875</v>
      </c>
      <c r="AF692" s="382">
        <f t="shared" si="1466"/>
        <v>0</v>
      </c>
      <c r="AG692" s="382">
        <f t="shared" si="1467"/>
        <v>10.5</v>
      </c>
      <c r="AH692" s="382">
        <f t="shared" si="1468"/>
        <v>33</v>
      </c>
      <c r="AI692" s="382">
        <f t="shared" si="1469"/>
        <v>45</v>
      </c>
      <c r="AJ692" s="382">
        <f t="shared" si="1470"/>
        <v>55.5</v>
      </c>
      <c r="AK692" s="382">
        <f t="shared" si="1471"/>
        <v>67.5</v>
      </c>
      <c r="AL692" s="382">
        <f t="shared" si="1472"/>
        <v>78</v>
      </c>
      <c r="AM692" s="382">
        <f t="shared" si="1473"/>
        <v>90</v>
      </c>
      <c r="AN692" s="453">
        <f t="shared" si="1474"/>
        <v>90</v>
      </c>
      <c r="AO692" s="457">
        <f t="shared" si="1475"/>
        <v>0</v>
      </c>
      <c r="AP692" s="455">
        <f t="shared" si="1476"/>
        <v>11</v>
      </c>
      <c r="AQ692" s="383">
        <f t="shared" si="1477"/>
        <v>22</v>
      </c>
      <c r="AR692" s="383">
        <f t="shared" si="1478"/>
        <v>24</v>
      </c>
      <c r="AS692" s="383">
        <f t="shared" si="1479"/>
        <v>35</v>
      </c>
      <c r="AT692" s="383">
        <f t="shared" si="1480"/>
        <v>36</v>
      </c>
      <c r="AU692" s="383">
        <f t="shared" si="1481"/>
        <v>46</v>
      </c>
      <c r="AV692" s="383">
        <f t="shared" si="1482"/>
        <v>48</v>
      </c>
      <c r="AW692" s="383">
        <f t="shared" si="1483"/>
        <v>48</v>
      </c>
      <c r="AX692" s="383">
        <f t="shared" si="1449"/>
        <v>0</v>
      </c>
      <c r="AY692" s="383">
        <v>0</v>
      </c>
      <c r="AZ692" s="383">
        <f t="shared" si="1463"/>
        <v>0</v>
      </c>
      <c r="BA692" s="382">
        <f t="shared" si="1450"/>
        <v>0</v>
      </c>
      <c r="BB692" s="423">
        <v>0</v>
      </c>
      <c r="BC692" s="506">
        <f t="shared" si="1442"/>
        <v>0</v>
      </c>
      <c r="BD692" s="382">
        <f t="shared" si="1443"/>
        <v>0</v>
      </c>
      <c r="BE692" s="453">
        <f t="shared" si="1444"/>
        <v>0</v>
      </c>
      <c r="BF692" s="382">
        <f t="shared" si="1451"/>
        <v>0</v>
      </c>
      <c r="BG692" s="1882">
        <v>0</v>
      </c>
      <c r="BH692" s="1882">
        <v>0</v>
      </c>
      <c r="BI692" s="1882">
        <v>0</v>
      </c>
      <c r="BJ692" s="1882">
        <v>0</v>
      </c>
      <c r="BK692" s="1882">
        <v>12</v>
      </c>
      <c r="BL692" s="1882">
        <v>24</v>
      </c>
      <c r="BM692" s="1882">
        <v>24</v>
      </c>
      <c r="BN692" s="1882">
        <v>36</v>
      </c>
      <c r="BO692" s="1882">
        <v>36</v>
      </c>
      <c r="BP692" s="1882">
        <v>48</v>
      </c>
      <c r="BQ692" s="1882">
        <v>48</v>
      </c>
      <c r="BR692" s="1882">
        <v>48</v>
      </c>
      <c r="BS692" s="1882">
        <v>60</v>
      </c>
      <c r="BT692" s="13"/>
      <c r="BU692" s="384">
        <f t="shared" si="1452"/>
        <v>0</v>
      </c>
      <c r="BV692" s="385">
        <f t="shared" si="1453"/>
        <v>0</v>
      </c>
      <c r="BW692" s="386">
        <f t="shared" si="1454"/>
        <v>0</v>
      </c>
      <c r="BX692" s="3"/>
      <c r="BY692" s="387">
        <f t="shared" si="1445"/>
        <v>0</v>
      </c>
      <c r="BZ692" s="382">
        <f t="shared" si="1455"/>
        <v>0</v>
      </c>
      <c r="CA692" s="382">
        <f t="shared" si="1456"/>
        <v>0</v>
      </c>
      <c r="CB692" s="382">
        <f t="shared" si="1457"/>
        <v>0</v>
      </c>
      <c r="CC692" s="382">
        <f t="shared" si="1362"/>
        <v>0</v>
      </c>
      <c r="CD692" s="382">
        <f t="shared" si="1363"/>
        <v>0</v>
      </c>
      <c r="CE692" s="382">
        <f t="shared" si="1364"/>
        <v>11</v>
      </c>
      <c r="CF692" s="382">
        <f t="shared" si="1365"/>
        <v>33</v>
      </c>
      <c r="CG692" s="382">
        <f t="shared" si="1366"/>
        <v>45</v>
      </c>
      <c r="CH692" s="382">
        <f t="shared" si="1367"/>
        <v>56</v>
      </c>
      <c r="CI692" s="382">
        <f t="shared" si="1368"/>
        <v>68</v>
      </c>
      <c r="CJ692" s="382">
        <f t="shared" si="1369"/>
        <v>78</v>
      </c>
      <c r="CK692" s="388">
        <f t="shared" si="1370"/>
        <v>90</v>
      </c>
      <c r="CL692" s="3"/>
      <c r="CM692" s="384">
        <f t="shared" si="1446"/>
        <v>0</v>
      </c>
      <c r="CN692" s="385">
        <f t="shared" si="1458"/>
        <v>0</v>
      </c>
      <c r="CO692" s="385">
        <f t="shared" si="1465"/>
        <v>0</v>
      </c>
      <c r="CP692" s="385">
        <f t="shared" si="1433"/>
        <v>0</v>
      </c>
      <c r="CQ692" s="385">
        <f t="shared" si="1484"/>
        <v>0</v>
      </c>
      <c r="CR692" s="385">
        <f t="shared" si="1485"/>
        <v>11</v>
      </c>
      <c r="CS692" s="385">
        <f t="shared" si="1486"/>
        <v>22</v>
      </c>
      <c r="CT692" s="385">
        <f t="shared" si="1487"/>
        <v>24</v>
      </c>
      <c r="CU692" s="385">
        <f t="shared" si="1488"/>
        <v>35</v>
      </c>
      <c r="CV692" s="385">
        <f t="shared" si="1489"/>
        <v>36</v>
      </c>
      <c r="CW692" s="385">
        <f t="shared" si="1490"/>
        <v>46</v>
      </c>
      <c r="CX692" s="386">
        <f t="shared" si="1491"/>
        <v>48</v>
      </c>
      <c r="CY692" s="3"/>
      <c r="CZ692" s="586"/>
      <c r="DA692" s="582"/>
      <c r="DB692" s="391"/>
      <c r="DC692" s="576"/>
      <c r="DD692" s="389"/>
      <c r="DE692" s="390"/>
      <c r="DF692" s="390"/>
      <c r="DG692" s="390">
        <v>0</v>
      </c>
      <c r="DH692" s="390">
        <f t="shared" si="1459"/>
        <v>0</v>
      </c>
      <c r="DI692" s="390"/>
      <c r="DJ692" s="390"/>
      <c r="DK692" s="390"/>
      <c r="DL692" s="390"/>
      <c r="DM692" s="390"/>
      <c r="DN692" s="390"/>
      <c r="DO692" s="390"/>
      <c r="DP692" s="391">
        <f t="shared" si="1460"/>
        <v>0</v>
      </c>
      <c r="DQ692" s="376"/>
      <c r="DR692" s="376"/>
      <c r="DS692" s="385">
        <v>0</v>
      </c>
      <c r="DT692" s="385">
        <v>0</v>
      </c>
      <c r="DU692" s="385">
        <v>0</v>
      </c>
      <c r="DV692" s="385">
        <v>0</v>
      </c>
      <c r="DW692" s="385">
        <v>0</v>
      </c>
      <c r="DX692" s="385">
        <v>0</v>
      </c>
      <c r="DY692" s="385">
        <v>0</v>
      </c>
      <c r="DZ692" s="385">
        <v>0</v>
      </c>
      <c r="EA692" s="426"/>
      <c r="EB692" s="398" t="s">
        <v>2584</v>
      </c>
      <c r="EC692" s="398" t="s">
        <v>1369</v>
      </c>
      <c r="ED692" s="398" t="s">
        <v>1370</v>
      </c>
      <c r="EF692" s="601" t="str">
        <f t="shared" si="1461"/>
        <v>ok</v>
      </c>
      <c r="EG692" s="597">
        <f t="shared" si="1462"/>
        <v>0</v>
      </c>
      <c r="EI692" s="605"/>
    </row>
    <row r="693" spans="1:139" s="372" customFormat="1" ht="16.149999999999999" hidden="1" customHeight="1">
      <c r="A693" s="573" t="s">
        <v>1382</v>
      </c>
      <c r="B693" s="512">
        <v>26736</v>
      </c>
      <c r="C693" s="512">
        <v>26736</v>
      </c>
      <c r="D693" s="513" t="s">
        <v>2579</v>
      </c>
      <c r="E693" s="513" t="s">
        <v>911</v>
      </c>
      <c r="F693" s="513"/>
      <c r="G693" s="513" t="s">
        <v>2401</v>
      </c>
      <c r="H693" s="513" t="s">
        <v>47</v>
      </c>
      <c r="I693" s="513" t="s">
        <v>2579</v>
      </c>
      <c r="J693" s="513" t="s">
        <v>131</v>
      </c>
      <c r="K693" s="393" t="s">
        <v>2146</v>
      </c>
      <c r="L693" s="393"/>
      <c r="M693" s="396" t="s">
        <v>2591</v>
      </c>
      <c r="N693" s="392">
        <v>46133</v>
      </c>
      <c r="O693" s="408">
        <v>3</v>
      </c>
      <c r="P693" s="385">
        <v>0</v>
      </c>
      <c r="Q693" s="385">
        <v>0</v>
      </c>
      <c r="R693" s="576"/>
      <c r="S693" s="391">
        <v>0</v>
      </c>
      <c r="T693" s="382">
        <v>0</v>
      </c>
      <c r="U693" s="382">
        <v>0</v>
      </c>
      <c r="V693" s="423">
        <v>0</v>
      </c>
      <c r="W693" s="1882">
        <v>0</v>
      </c>
      <c r="X693" s="382">
        <f t="shared" si="1464"/>
        <v>0</v>
      </c>
      <c r="Y693" s="423">
        <v>0</v>
      </c>
      <c r="Z693" s="1882">
        <v>0</v>
      </c>
      <c r="AA693" s="382">
        <f t="shared" si="1448"/>
        <v>0</v>
      </c>
      <c r="AB693" s="423">
        <v>0</v>
      </c>
      <c r="AC693" s="1882">
        <v>0</v>
      </c>
      <c r="AD693" s="569">
        <v>1.875</v>
      </c>
      <c r="AE693" s="569">
        <v>1.875</v>
      </c>
      <c r="AF693" s="382">
        <f t="shared" si="1466"/>
        <v>0</v>
      </c>
      <c r="AG693" s="382">
        <f t="shared" si="1467"/>
        <v>7</v>
      </c>
      <c r="AH693" s="382">
        <f t="shared" si="1468"/>
        <v>22</v>
      </c>
      <c r="AI693" s="382">
        <f t="shared" si="1469"/>
        <v>30</v>
      </c>
      <c r="AJ693" s="382">
        <f t="shared" si="1470"/>
        <v>37</v>
      </c>
      <c r="AK693" s="382">
        <f t="shared" si="1471"/>
        <v>45</v>
      </c>
      <c r="AL693" s="382">
        <f t="shared" si="1472"/>
        <v>52</v>
      </c>
      <c r="AM693" s="382">
        <f t="shared" si="1473"/>
        <v>60</v>
      </c>
      <c r="AN693" s="453">
        <f t="shared" si="1474"/>
        <v>60</v>
      </c>
      <c r="AO693" s="457">
        <f t="shared" si="1475"/>
        <v>0</v>
      </c>
      <c r="AP693" s="455">
        <f t="shared" si="1476"/>
        <v>7</v>
      </c>
      <c r="AQ693" s="383">
        <f t="shared" si="1477"/>
        <v>15</v>
      </c>
      <c r="AR693" s="383">
        <f t="shared" si="1478"/>
        <v>16</v>
      </c>
      <c r="AS693" s="383">
        <f t="shared" si="1479"/>
        <v>23</v>
      </c>
      <c r="AT693" s="383">
        <f t="shared" si="1480"/>
        <v>24</v>
      </c>
      <c r="AU693" s="383">
        <f t="shared" si="1481"/>
        <v>31</v>
      </c>
      <c r="AV693" s="383">
        <f t="shared" si="1482"/>
        <v>32</v>
      </c>
      <c r="AW693" s="383">
        <f t="shared" si="1483"/>
        <v>32</v>
      </c>
      <c r="AX693" s="383">
        <f t="shared" si="1449"/>
        <v>0</v>
      </c>
      <c r="AY693" s="383">
        <v>0</v>
      </c>
      <c r="AZ693" s="383">
        <f t="shared" si="1463"/>
        <v>0</v>
      </c>
      <c r="BA693" s="382">
        <f t="shared" si="1450"/>
        <v>0</v>
      </c>
      <c r="BB693" s="423">
        <v>0</v>
      </c>
      <c r="BC693" s="506">
        <f t="shared" si="1442"/>
        <v>0</v>
      </c>
      <c r="BD693" s="382">
        <f t="shared" si="1443"/>
        <v>0</v>
      </c>
      <c r="BE693" s="453">
        <f t="shared" si="1444"/>
        <v>0</v>
      </c>
      <c r="BF693" s="382">
        <f t="shared" si="1451"/>
        <v>0</v>
      </c>
      <c r="BG693" s="1882">
        <v>0</v>
      </c>
      <c r="BH693" s="1882">
        <v>0</v>
      </c>
      <c r="BI693" s="1882">
        <v>0</v>
      </c>
      <c r="BJ693" s="1882">
        <v>0</v>
      </c>
      <c r="BK693" s="1882">
        <v>8</v>
      </c>
      <c r="BL693" s="1882">
        <v>16</v>
      </c>
      <c r="BM693" s="1882">
        <v>16</v>
      </c>
      <c r="BN693" s="1882">
        <v>24</v>
      </c>
      <c r="BO693" s="1882">
        <v>24</v>
      </c>
      <c r="BP693" s="1882">
        <v>32</v>
      </c>
      <c r="BQ693" s="1882">
        <v>32</v>
      </c>
      <c r="BR693" s="1882">
        <v>32</v>
      </c>
      <c r="BS693" s="1882">
        <v>40</v>
      </c>
      <c r="BT693" s="13"/>
      <c r="BU693" s="384">
        <f t="shared" si="1452"/>
        <v>0</v>
      </c>
      <c r="BV693" s="385">
        <f t="shared" si="1453"/>
        <v>0</v>
      </c>
      <c r="BW693" s="386">
        <f t="shared" si="1454"/>
        <v>0</v>
      </c>
      <c r="BX693" s="3"/>
      <c r="BY693" s="387">
        <f t="shared" si="1445"/>
        <v>0</v>
      </c>
      <c r="BZ693" s="382">
        <f t="shared" si="1455"/>
        <v>0</v>
      </c>
      <c r="CA693" s="382">
        <f t="shared" si="1456"/>
        <v>0</v>
      </c>
      <c r="CB693" s="382">
        <f t="shared" si="1457"/>
        <v>0</v>
      </c>
      <c r="CC693" s="382">
        <f t="shared" si="1362"/>
        <v>0</v>
      </c>
      <c r="CD693" s="382">
        <f t="shared" si="1363"/>
        <v>0</v>
      </c>
      <c r="CE693" s="382">
        <f t="shared" si="1364"/>
        <v>7</v>
      </c>
      <c r="CF693" s="382">
        <f t="shared" si="1365"/>
        <v>22</v>
      </c>
      <c r="CG693" s="382">
        <f t="shared" si="1366"/>
        <v>30</v>
      </c>
      <c r="CH693" s="382">
        <f t="shared" si="1367"/>
        <v>37</v>
      </c>
      <c r="CI693" s="382">
        <f t="shared" si="1368"/>
        <v>45</v>
      </c>
      <c r="CJ693" s="382">
        <f t="shared" si="1369"/>
        <v>52</v>
      </c>
      <c r="CK693" s="388">
        <f t="shared" si="1370"/>
        <v>60</v>
      </c>
      <c r="CL693" s="3"/>
      <c r="CM693" s="384">
        <f t="shared" si="1446"/>
        <v>0</v>
      </c>
      <c r="CN693" s="385">
        <f t="shared" si="1458"/>
        <v>0</v>
      </c>
      <c r="CO693" s="385">
        <f t="shared" si="1465"/>
        <v>0</v>
      </c>
      <c r="CP693" s="385">
        <f t="shared" si="1433"/>
        <v>0</v>
      </c>
      <c r="CQ693" s="385">
        <f t="shared" si="1484"/>
        <v>0</v>
      </c>
      <c r="CR693" s="385">
        <f t="shared" si="1485"/>
        <v>7</v>
      </c>
      <c r="CS693" s="385">
        <f t="shared" si="1486"/>
        <v>15</v>
      </c>
      <c r="CT693" s="385">
        <f t="shared" si="1487"/>
        <v>16</v>
      </c>
      <c r="CU693" s="385">
        <f t="shared" si="1488"/>
        <v>23</v>
      </c>
      <c r="CV693" s="385">
        <f t="shared" si="1489"/>
        <v>24</v>
      </c>
      <c r="CW693" s="385">
        <f t="shared" si="1490"/>
        <v>31</v>
      </c>
      <c r="CX693" s="386">
        <f t="shared" si="1491"/>
        <v>32</v>
      </c>
      <c r="CY693" s="3"/>
      <c r="CZ693" s="586"/>
      <c r="DA693" s="582"/>
      <c r="DB693" s="391"/>
      <c r="DC693" s="576"/>
      <c r="DD693" s="389"/>
      <c r="DE693" s="390"/>
      <c r="DF693" s="390"/>
      <c r="DG693" s="390">
        <v>0</v>
      </c>
      <c r="DH693" s="390">
        <f t="shared" si="1459"/>
        <v>0</v>
      </c>
      <c r="DI693" s="390"/>
      <c r="DJ693" s="390"/>
      <c r="DK693" s="390"/>
      <c r="DL693" s="390"/>
      <c r="DM693" s="390"/>
      <c r="DN693" s="390"/>
      <c r="DO693" s="390"/>
      <c r="DP693" s="391">
        <f t="shared" si="1460"/>
        <v>0</v>
      </c>
      <c r="DQ693" s="376"/>
      <c r="DR693" s="376"/>
      <c r="DS693" s="385">
        <v>0</v>
      </c>
      <c r="DT693" s="385">
        <v>0</v>
      </c>
      <c r="DU693" s="385">
        <v>0</v>
      </c>
      <c r="DV693" s="385">
        <v>0</v>
      </c>
      <c r="DW693" s="385">
        <v>0</v>
      </c>
      <c r="DX693" s="385">
        <v>0</v>
      </c>
      <c r="DY693" s="385">
        <v>0</v>
      </c>
      <c r="DZ693" s="385">
        <v>0</v>
      </c>
      <c r="EA693" s="426"/>
      <c r="EB693" s="398" t="s">
        <v>2583</v>
      </c>
      <c r="EC693" s="398" t="s">
        <v>1369</v>
      </c>
      <c r="ED693" s="398" t="s">
        <v>1370</v>
      </c>
      <c r="EF693" s="601" t="str">
        <f t="shared" si="1461"/>
        <v>ok</v>
      </c>
      <c r="EG693" s="597">
        <f t="shared" si="1462"/>
        <v>0</v>
      </c>
      <c r="EI693" s="605"/>
    </row>
    <row r="694" spans="1:139" s="372" customFormat="1" ht="16.149999999999999" hidden="1" customHeight="1">
      <c r="A694" s="573" t="s">
        <v>1382</v>
      </c>
      <c r="B694" s="512">
        <v>32531</v>
      </c>
      <c r="C694" s="512">
        <v>32531</v>
      </c>
      <c r="D694" s="513" t="s">
        <v>2579</v>
      </c>
      <c r="E694" s="513" t="s">
        <v>435</v>
      </c>
      <c r="F694" s="513"/>
      <c r="G694" s="513" t="s">
        <v>2405</v>
      </c>
      <c r="H694" s="513" t="s">
        <v>47</v>
      </c>
      <c r="I694" s="513" t="s">
        <v>2579</v>
      </c>
      <c r="J694" s="513" t="s">
        <v>131</v>
      </c>
      <c r="K694" s="393" t="s">
        <v>2146</v>
      </c>
      <c r="L694" s="393"/>
      <c r="M694" s="396" t="s">
        <v>2591</v>
      </c>
      <c r="N694" s="392">
        <v>46133</v>
      </c>
      <c r="O694" s="408">
        <v>3</v>
      </c>
      <c r="P694" s="385">
        <v>0</v>
      </c>
      <c r="Q694" s="385">
        <v>0</v>
      </c>
      <c r="R694" s="576"/>
      <c r="S694" s="391">
        <v>0</v>
      </c>
      <c r="T694" s="382">
        <v>0</v>
      </c>
      <c r="U694" s="382">
        <v>0</v>
      </c>
      <c r="V694" s="423">
        <v>0</v>
      </c>
      <c r="W694" s="1882">
        <v>0</v>
      </c>
      <c r="X694" s="382">
        <f t="shared" si="1464"/>
        <v>0</v>
      </c>
      <c r="Y694" s="423">
        <v>0</v>
      </c>
      <c r="Z694" s="1882">
        <v>0</v>
      </c>
      <c r="AA694" s="382">
        <f t="shared" si="1448"/>
        <v>0</v>
      </c>
      <c r="AB694" s="423">
        <v>0</v>
      </c>
      <c r="AC694" s="1882">
        <v>0</v>
      </c>
      <c r="AD694" s="569">
        <v>1.875</v>
      </c>
      <c r="AE694" s="569">
        <v>1.875</v>
      </c>
      <c r="AF694" s="382">
        <f t="shared" si="1466"/>
        <v>0</v>
      </c>
      <c r="AG694" s="382">
        <f t="shared" si="1467"/>
        <v>3.5</v>
      </c>
      <c r="AH694" s="382">
        <f t="shared" si="1468"/>
        <v>11</v>
      </c>
      <c r="AI694" s="382">
        <f t="shared" si="1469"/>
        <v>15</v>
      </c>
      <c r="AJ694" s="382">
        <f t="shared" si="1470"/>
        <v>18.5</v>
      </c>
      <c r="AK694" s="382">
        <f t="shared" si="1471"/>
        <v>22.5</v>
      </c>
      <c r="AL694" s="382">
        <f t="shared" si="1472"/>
        <v>26</v>
      </c>
      <c r="AM694" s="382">
        <f t="shared" si="1473"/>
        <v>30</v>
      </c>
      <c r="AN694" s="453">
        <f t="shared" si="1474"/>
        <v>30</v>
      </c>
      <c r="AO694" s="457">
        <f t="shared" si="1475"/>
        <v>0</v>
      </c>
      <c r="AP694" s="455">
        <f t="shared" si="1476"/>
        <v>4</v>
      </c>
      <c r="AQ694" s="383">
        <f t="shared" si="1477"/>
        <v>7</v>
      </c>
      <c r="AR694" s="383">
        <f t="shared" si="1478"/>
        <v>8</v>
      </c>
      <c r="AS694" s="383">
        <f t="shared" si="1479"/>
        <v>12</v>
      </c>
      <c r="AT694" s="383">
        <f t="shared" si="1480"/>
        <v>12</v>
      </c>
      <c r="AU694" s="383">
        <f t="shared" si="1481"/>
        <v>15</v>
      </c>
      <c r="AV694" s="383">
        <f t="shared" si="1482"/>
        <v>16</v>
      </c>
      <c r="AW694" s="383">
        <f t="shared" si="1483"/>
        <v>16</v>
      </c>
      <c r="AX694" s="383">
        <f t="shared" si="1449"/>
        <v>0</v>
      </c>
      <c r="AY694" s="383">
        <v>0</v>
      </c>
      <c r="AZ694" s="383">
        <f t="shared" si="1463"/>
        <v>0</v>
      </c>
      <c r="BA694" s="382">
        <f t="shared" si="1450"/>
        <v>0</v>
      </c>
      <c r="BB694" s="423">
        <v>0</v>
      </c>
      <c r="BC694" s="506">
        <f t="shared" si="1442"/>
        <v>0</v>
      </c>
      <c r="BD694" s="382">
        <f t="shared" si="1443"/>
        <v>0</v>
      </c>
      <c r="BE694" s="453">
        <f t="shared" si="1444"/>
        <v>0</v>
      </c>
      <c r="BF694" s="382">
        <f t="shared" si="1451"/>
        <v>0</v>
      </c>
      <c r="BG694" s="1882">
        <v>0</v>
      </c>
      <c r="BH694" s="1882">
        <v>0</v>
      </c>
      <c r="BI694" s="1882">
        <v>0</v>
      </c>
      <c r="BJ694" s="1882">
        <v>0</v>
      </c>
      <c r="BK694" s="1882">
        <v>4</v>
      </c>
      <c r="BL694" s="1882">
        <v>8</v>
      </c>
      <c r="BM694" s="1882">
        <v>8</v>
      </c>
      <c r="BN694" s="1882">
        <v>12</v>
      </c>
      <c r="BO694" s="1882">
        <v>12</v>
      </c>
      <c r="BP694" s="1882">
        <v>16</v>
      </c>
      <c r="BQ694" s="1882">
        <v>16</v>
      </c>
      <c r="BR694" s="1882">
        <v>16</v>
      </c>
      <c r="BS694" s="1882">
        <v>20</v>
      </c>
      <c r="BT694" s="13"/>
      <c r="BU694" s="384">
        <f t="shared" si="1452"/>
        <v>0</v>
      </c>
      <c r="BV694" s="385">
        <f t="shared" si="1453"/>
        <v>0</v>
      </c>
      <c r="BW694" s="386">
        <f t="shared" si="1454"/>
        <v>0</v>
      </c>
      <c r="BX694" s="3"/>
      <c r="BY694" s="387">
        <f t="shared" si="1445"/>
        <v>0</v>
      </c>
      <c r="BZ694" s="382">
        <f t="shared" si="1455"/>
        <v>0</v>
      </c>
      <c r="CA694" s="382">
        <f t="shared" si="1456"/>
        <v>0</v>
      </c>
      <c r="CB694" s="382">
        <f t="shared" si="1457"/>
        <v>0</v>
      </c>
      <c r="CC694" s="382">
        <f t="shared" si="1362"/>
        <v>0</v>
      </c>
      <c r="CD694" s="382">
        <f t="shared" si="1363"/>
        <v>0</v>
      </c>
      <c r="CE694" s="382">
        <f t="shared" si="1364"/>
        <v>4</v>
      </c>
      <c r="CF694" s="382">
        <f t="shared" si="1365"/>
        <v>11</v>
      </c>
      <c r="CG694" s="382">
        <f t="shared" si="1366"/>
        <v>15</v>
      </c>
      <c r="CH694" s="382">
        <f t="shared" si="1367"/>
        <v>19</v>
      </c>
      <c r="CI694" s="382">
        <f t="shared" si="1368"/>
        <v>23</v>
      </c>
      <c r="CJ694" s="382">
        <f t="shared" si="1369"/>
        <v>26</v>
      </c>
      <c r="CK694" s="388">
        <f t="shared" si="1370"/>
        <v>30</v>
      </c>
      <c r="CL694" s="3"/>
      <c r="CM694" s="384">
        <f t="shared" si="1446"/>
        <v>0</v>
      </c>
      <c r="CN694" s="385">
        <f t="shared" si="1458"/>
        <v>0</v>
      </c>
      <c r="CO694" s="385">
        <f t="shared" si="1465"/>
        <v>0</v>
      </c>
      <c r="CP694" s="385">
        <f t="shared" si="1433"/>
        <v>0</v>
      </c>
      <c r="CQ694" s="385">
        <f t="shared" si="1484"/>
        <v>0</v>
      </c>
      <c r="CR694" s="385">
        <f t="shared" si="1485"/>
        <v>4</v>
      </c>
      <c r="CS694" s="385">
        <f t="shared" si="1486"/>
        <v>7</v>
      </c>
      <c r="CT694" s="385">
        <f t="shared" si="1487"/>
        <v>8</v>
      </c>
      <c r="CU694" s="385">
        <f t="shared" si="1488"/>
        <v>12</v>
      </c>
      <c r="CV694" s="385">
        <f t="shared" si="1489"/>
        <v>12</v>
      </c>
      <c r="CW694" s="385">
        <f t="shared" si="1490"/>
        <v>15</v>
      </c>
      <c r="CX694" s="386">
        <f t="shared" si="1491"/>
        <v>16</v>
      </c>
      <c r="CY694" s="3"/>
      <c r="CZ694" s="586"/>
      <c r="DA694" s="582"/>
      <c r="DB694" s="391"/>
      <c r="DC694" s="576"/>
      <c r="DD694" s="389"/>
      <c r="DE694" s="390"/>
      <c r="DF694" s="390"/>
      <c r="DG694" s="390">
        <v>0</v>
      </c>
      <c r="DH694" s="390">
        <f t="shared" si="1459"/>
        <v>0</v>
      </c>
      <c r="DI694" s="390"/>
      <c r="DJ694" s="390"/>
      <c r="DK694" s="390"/>
      <c r="DL694" s="390"/>
      <c r="DM694" s="390"/>
      <c r="DN694" s="390"/>
      <c r="DO694" s="390"/>
      <c r="DP694" s="391">
        <f t="shared" si="1460"/>
        <v>0</v>
      </c>
      <c r="DQ694" s="376"/>
      <c r="DR694" s="376"/>
      <c r="DS694" s="385">
        <v>0</v>
      </c>
      <c r="DT694" s="385">
        <v>0</v>
      </c>
      <c r="DU694" s="385">
        <v>0</v>
      </c>
      <c r="DV694" s="385">
        <v>0</v>
      </c>
      <c r="DW694" s="385">
        <v>0</v>
      </c>
      <c r="DX694" s="385">
        <v>0</v>
      </c>
      <c r="DY694" s="385">
        <v>0</v>
      </c>
      <c r="DZ694" s="385">
        <v>0</v>
      </c>
      <c r="EA694" s="426"/>
      <c r="EB694" s="398" t="s">
        <v>2580</v>
      </c>
      <c r="EC694" s="398" t="s">
        <v>1369</v>
      </c>
      <c r="ED694" s="398" t="s">
        <v>1370</v>
      </c>
      <c r="EF694" s="601" t="str">
        <f t="shared" si="1461"/>
        <v>ok</v>
      </c>
      <c r="EG694" s="597">
        <f t="shared" si="1462"/>
        <v>0</v>
      </c>
      <c r="EI694" s="605"/>
    </row>
    <row r="695" spans="1:139" s="372" customFormat="1" ht="16.149999999999999" hidden="1" customHeight="1">
      <c r="A695" s="573" t="s">
        <v>1382</v>
      </c>
      <c r="B695" s="512">
        <v>4803500</v>
      </c>
      <c r="C695" s="512">
        <v>4803500</v>
      </c>
      <c r="D695" s="513" t="s">
        <v>2579</v>
      </c>
      <c r="E695" s="513" t="s">
        <v>1095</v>
      </c>
      <c r="F695" s="513"/>
      <c r="G695" s="513" t="s">
        <v>785</v>
      </c>
      <c r="H695" s="513" t="s">
        <v>47</v>
      </c>
      <c r="I695" s="513" t="s">
        <v>2579</v>
      </c>
      <c r="J695" s="513" t="s">
        <v>131</v>
      </c>
      <c r="K695" s="393" t="s">
        <v>2146</v>
      </c>
      <c r="L695" s="393"/>
      <c r="M695" s="606">
        <v>46296</v>
      </c>
      <c r="N695" s="392">
        <v>46133</v>
      </c>
      <c r="O695" s="408">
        <v>3</v>
      </c>
      <c r="P695" s="385">
        <v>0</v>
      </c>
      <c r="Q695" s="385">
        <v>0</v>
      </c>
      <c r="R695" s="576"/>
      <c r="S695" s="391">
        <v>0</v>
      </c>
      <c r="T695" s="382">
        <v>0</v>
      </c>
      <c r="U695" s="382">
        <v>0</v>
      </c>
      <c r="V695" s="423">
        <v>0</v>
      </c>
      <c r="W695" s="1882">
        <v>0</v>
      </c>
      <c r="X695" s="382">
        <f t="shared" si="1464"/>
        <v>0</v>
      </c>
      <c r="Y695" s="423">
        <v>0</v>
      </c>
      <c r="Z695" s="1882">
        <v>0</v>
      </c>
      <c r="AA695" s="382">
        <f t="shared" si="1448"/>
        <v>0</v>
      </c>
      <c r="AB695" s="423">
        <v>0</v>
      </c>
      <c r="AC695" s="1882">
        <v>0</v>
      </c>
      <c r="AD695" s="569">
        <v>1.875</v>
      </c>
      <c r="AE695" s="569">
        <v>1.875</v>
      </c>
      <c r="AF695" s="382">
        <f t="shared" si="1466"/>
        <v>0</v>
      </c>
      <c r="AG695" s="382">
        <f t="shared" si="1467"/>
        <v>7</v>
      </c>
      <c r="AH695" s="382">
        <f t="shared" si="1468"/>
        <v>22</v>
      </c>
      <c r="AI695" s="382">
        <f t="shared" si="1469"/>
        <v>30</v>
      </c>
      <c r="AJ695" s="382">
        <f t="shared" si="1470"/>
        <v>37</v>
      </c>
      <c r="AK695" s="382">
        <f t="shared" si="1471"/>
        <v>45</v>
      </c>
      <c r="AL695" s="382">
        <f t="shared" si="1472"/>
        <v>52</v>
      </c>
      <c r="AM695" s="382">
        <f t="shared" si="1473"/>
        <v>60</v>
      </c>
      <c r="AN695" s="453">
        <f t="shared" si="1474"/>
        <v>60</v>
      </c>
      <c r="AO695" s="457">
        <f t="shared" si="1475"/>
        <v>0</v>
      </c>
      <c r="AP695" s="455">
        <f t="shared" si="1476"/>
        <v>7</v>
      </c>
      <c r="AQ695" s="383">
        <f t="shared" si="1477"/>
        <v>15</v>
      </c>
      <c r="AR695" s="383">
        <f t="shared" si="1478"/>
        <v>16</v>
      </c>
      <c r="AS695" s="383">
        <f t="shared" si="1479"/>
        <v>23</v>
      </c>
      <c r="AT695" s="383">
        <f t="shared" si="1480"/>
        <v>24</v>
      </c>
      <c r="AU695" s="383">
        <f t="shared" si="1481"/>
        <v>31</v>
      </c>
      <c r="AV695" s="383">
        <f t="shared" si="1482"/>
        <v>32</v>
      </c>
      <c r="AW695" s="383">
        <f t="shared" si="1483"/>
        <v>32</v>
      </c>
      <c r="AX695" s="383">
        <f t="shared" si="1449"/>
        <v>0</v>
      </c>
      <c r="AY695" s="383">
        <v>0</v>
      </c>
      <c r="AZ695" s="383">
        <f t="shared" si="1463"/>
        <v>0</v>
      </c>
      <c r="BA695" s="382">
        <f t="shared" si="1450"/>
        <v>0</v>
      </c>
      <c r="BB695" s="423">
        <v>0</v>
      </c>
      <c r="BC695" s="506">
        <f t="shared" si="1442"/>
        <v>0</v>
      </c>
      <c r="BD695" s="382">
        <f t="shared" si="1443"/>
        <v>0</v>
      </c>
      <c r="BE695" s="453">
        <f t="shared" si="1444"/>
        <v>0</v>
      </c>
      <c r="BF695" s="382">
        <f t="shared" si="1451"/>
        <v>0</v>
      </c>
      <c r="BG695" s="1882">
        <v>0</v>
      </c>
      <c r="BH695" s="1882">
        <v>0</v>
      </c>
      <c r="BI695" s="1882">
        <v>0</v>
      </c>
      <c r="BJ695" s="1882">
        <v>0</v>
      </c>
      <c r="BK695" s="1882">
        <v>8</v>
      </c>
      <c r="BL695" s="1882">
        <v>16</v>
      </c>
      <c r="BM695" s="1882">
        <v>16</v>
      </c>
      <c r="BN695" s="1882">
        <v>24</v>
      </c>
      <c r="BO695" s="1882">
        <v>24</v>
      </c>
      <c r="BP695" s="1882">
        <v>32</v>
      </c>
      <c r="BQ695" s="1882">
        <v>32</v>
      </c>
      <c r="BR695" s="1882">
        <v>32</v>
      </c>
      <c r="BS695" s="1882">
        <v>40</v>
      </c>
      <c r="BT695" s="13"/>
      <c r="BU695" s="384">
        <f t="shared" si="1452"/>
        <v>0</v>
      </c>
      <c r="BV695" s="385">
        <f t="shared" si="1453"/>
        <v>0</v>
      </c>
      <c r="BW695" s="386">
        <f t="shared" si="1454"/>
        <v>0</v>
      </c>
      <c r="BX695" s="3"/>
      <c r="BY695" s="387">
        <f t="shared" si="1445"/>
        <v>0</v>
      </c>
      <c r="BZ695" s="382">
        <f t="shared" si="1455"/>
        <v>0</v>
      </c>
      <c r="CA695" s="382">
        <f t="shared" si="1456"/>
        <v>0</v>
      </c>
      <c r="CB695" s="382">
        <f t="shared" si="1457"/>
        <v>0</v>
      </c>
      <c r="CC695" s="382">
        <f t="shared" si="1362"/>
        <v>0</v>
      </c>
      <c r="CD695" s="382">
        <f t="shared" si="1363"/>
        <v>0</v>
      </c>
      <c r="CE695" s="382">
        <f t="shared" si="1364"/>
        <v>7</v>
      </c>
      <c r="CF695" s="382">
        <f t="shared" si="1365"/>
        <v>22</v>
      </c>
      <c r="CG695" s="382">
        <f t="shared" si="1366"/>
        <v>30</v>
      </c>
      <c r="CH695" s="382">
        <f t="shared" si="1367"/>
        <v>37</v>
      </c>
      <c r="CI695" s="382">
        <f t="shared" si="1368"/>
        <v>45</v>
      </c>
      <c r="CJ695" s="382">
        <f t="shared" si="1369"/>
        <v>52</v>
      </c>
      <c r="CK695" s="388">
        <f t="shared" si="1370"/>
        <v>60</v>
      </c>
      <c r="CL695" s="3"/>
      <c r="CM695" s="384">
        <f t="shared" si="1446"/>
        <v>0</v>
      </c>
      <c r="CN695" s="385">
        <f t="shared" si="1458"/>
        <v>0</v>
      </c>
      <c r="CO695" s="385">
        <f t="shared" si="1465"/>
        <v>0</v>
      </c>
      <c r="CP695" s="385">
        <f t="shared" si="1433"/>
        <v>0</v>
      </c>
      <c r="CQ695" s="385">
        <f t="shared" si="1484"/>
        <v>0</v>
      </c>
      <c r="CR695" s="385">
        <f t="shared" si="1485"/>
        <v>7</v>
      </c>
      <c r="CS695" s="385">
        <f t="shared" si="1486"/>
        <v>15</v>
      </c>
      <c r="CT695" s="385">
        <f t="shared" si="1487"/>
        <v>16</v>
      </c>
      <c r="CU695" s="385">
        <f t="shared" si="1488"/>
        <v>23</v>
      </c>
      <c r="CV695" s="385">
        <f t="shared" si="1489"/>
        <v>24</v>
      </c>
      <c r="CW695" s="385">
        <f t="shared" si="1490"/>
        <v>31</v>
      </c>
      <c r="CX695" s="386">
        <f t="shared" si="1491"/>
        <v>32</v>
      </c>
      <c r="CY695" s="3"/>
      <c r="CZ695" s="586"/>
      <c r="DA695" s="582"/>
      <c r="DB695" s="391"/>
      <c r="DC695" s="576"/>
      <c r="DD695" s="389"/>
      <c r="DE695" s="390"/>
      <c r="DF695" s="390"/>
      <c r="DG695" s="390">
        <v>0</v>
      </c>
      <c r="DH695" s="390">
        <f t="shared" si="1459"/>
        <v>0</v>
      </c>
      <c r="DI695" s="390"/>
      <c r="DJ695" s="390"/>
      <c r="DK695" s="390"/>
      <c r="DL695" s="390"/>
      <c r="DM695" s="390"/>
      <c r="DN695" s="390"/>
      <c r="DO695" s="390"/>
      <c r="DP695" s="391">
        <f t="shared" si="1460"/>
        <v>0</v>
      </c>
      <c r="DQ695" s="376"/>
      <c r="DR695" s="376"/>
      <c r="DS695" s="385">
        <v>0</v>
      </c>
      <c r="DT695" s="385">
        <v>0</v>
      </c>
      <c r="DU695" s="385">
        <v>0</v>
      </c>
      <c r="DV695" s="385">
        <v>0</v>
      </c>
      <c r="DW695" s="385">
        <v>0</v>
      </c>
      <c r="DX695" s="385">
        <v>0</v>
      </c>
      <c r="DY695" s="385">
        <v>0</v>
      </c>
      <c r="DZ695" s="385">
        <v>0</v>
      </c>
      <c r="EA695" s="426"/>
      <c r="EB695" s="398" t="s">
        <v>2584</v>
      </c>
      <c r="EC695" s="398" t="s">
        <v>1369</v>
      </c>
      <c r="ED695" s="398" t="s">
        <v>1370</v>
      </c>
      <c r="EF695" s="601" t="str">
        <f t="shared" si="1461"/>
        <v>ok</v>
      </c>
      <c r="EG695" s="597">
        <f t="shared" si="1462"/>
        <v>0</v>
      </c>
      <c r="EI695" s="605"/>
    </row>
    <row r="696" spans="1:139" s="372" customFormat="1" ht="16.149999999999999" hidden="1" customHeight="1">
      <c r="A696" s="573" t="s">
        <v>1382</v>
      </c>
      <c r="B696" s="512">
        <v>4803498</v>
      </c>
      <c r="C696" s="512">
        <v>4803498</v>
      </c>
      <c r="D696" s="513" t="s">
        <v>2579</v>
      </c>
      <c r="E696" s="513" t="s">
        <v>443</v>
      </c>
      <c r="F696" s="513"/>
      <c r="G696" s="513" t="s">
        <v>2404</v>
      </c>
      <c r="H696" s="513" t="s">
        <v>47</v>
      </c>
      <c r="I696" s="513" t="s">
        <v>2579</v>
      </c>
      <c r="J696" s="513" t="s">
        <v>131</v>
      </c>
      <c r="K696" s="393" t="s">
        <v>2146</v>
      </c>
      <c r="L696" s="393"/>
      <c r="M696" s="606">
        <v>46357</v>
      </c>
      <c r="N696" s="392">
        <v>46133</v>
      </c>
      <c r="O696" s="408">
        <v>3</v>
      </c>
      <c r="P696" s="385">
        <v>0</v>
      </c>
      <c r="Q696" s="385">
        <v>0</v>
      </c>
      <c r="R696" s="576"/>
      <c r="S696" s="391">
        <v>0</v>
      </c>
      <c r="T696" s="382">
        <v>0</v>
      </c>
      <c r="U696" s="382">
        <v>0</v>
      </c>
      <c r="V696" s="423">
        <v>0</v>
      </c>
      <c r="W696" s="1882">
        <v>0</v>
      </c>
      <c r="X696" s="382">
        <f t="shared" si="1464"/>
        <v>0</v>
      </c>
      <c r="Y696" s="423">
        <v>0</v>
      </c>
      <c r="Z696" s="1882">
        <v>0</v>
      </c>
      <c r="AA696" s="382">
        <f t="shared" si="1448"/>
        <v>0</v>
      </c>
      <c r="AB696" s="423">
        <v>0</v>
      </c>
      <c r="AC696" s="1882">
        <v>0</v>
      </c>
      <c r="AD696" s="569">
        <v>1.875</v>
      </c>
      <c r="AE696" s="569">
        <v>1.875</v>
      </c>
      <c r="AF696" s="382">
        <f t="shared" si="1466"/>
        <v>0</v>
      </c>
      <c r="AG696" s="382">
        <f t="shared" si="1467"/>
        <v>5.25</v>
      </c>
      <c r="AH696" s="382">
        <f t="shared" si="1468"/>
        <v>16.5</v>
      </c>
      <c r="AI696" s="382">
        <f t="shared" si="1469"/>
        <v>22.5</v>
      </c>
      <c r="AJ696" s="382">
        <f t="shared" si="1470"/>
        <v>27.75</v>
      </c>
      <c r="AK696" s="382">
        <f t="shared" si="1471"/>
        <v>33.75</v>
      </c>
      <c r="AL696" s="382">
        <f t="shared" si="1472"/>
        <v>39</v>
      </c>
      <c r="AM696" s="382">
        <f t="shared" si="1473"/>
        <v>45</v>
      </c>
      <c r="AN696" s="453">
        <f t="shared" si="1474"/>
        <v>45</v>
      </c>
      <c r="AO696" s="457">
        <f t="shared" si="1475"/>
        <v>0</v>
      </c>
      <c r="AP696" s="455">
        <f t="shared" si="1476"/>
        <v>5</v>
      </c>
      <c r="AQ696" s="383">
        <f t="shared" si="1477"/>
        <v>12</v>
      </c>
      <c r="AR696" s="383">
        <f t="shared" si="1478"/>
        <v>12</v>
      </c>
      <c r="AS696" s="383">
        <f t="shared" si="1479"/>
        <v>17</v>
      </c>
      <c r="AT696" s="383">
        <f t="shared" si="1480"/>
        <v>18</v>
      </c>
      <c r="AU696" s="383">
        <f t="shared" si="1481"/>
        <v>23</v>
      </c>
      <c r="AV696" s="383">
        <f t="shared" si="1482"/>
        <v>24</v>
      </c>
      <c r="AW696" s="383">
        <f t="shared" si="1483"/>
        <v>24</v>
      </c>
      <c r="AX696" s="383">
        <f t="shared" si="1449"/>
        <v>0</v>
      </c>
      <c r="AY696" s="383">
        <v>0</v>
      </c>
      <c r="AZ696" s="383">
        <f t="shared" si="1463"/>
        <v>0</v>
      </c>
      <c r="BA696" s="382">
        <f t="shared" si="1450"/>
        <v>0</v>
      </c>
      <c r="BB696" s="423">
        <v>0</v>
      </c>
      <c r="BC696" s="506">
        <f t="shared" si="1442"/>
        <v>0</v>
      </c>
      <c r="BD696" s="382">
        <f t="shared" si="1443"/>
        <v>0</v>
      </c>
      <c r="BE696" s="453">
        <f t="shared" si="1444"/>
        <v>0</v>
      </c>
      <c r="BF696" s="382">
        <f t="shared" si="1451"/>
        <v>0</v>
      </c>
      <c r="BG696" s="1882">
        <v>0</v>
      </c>
      <c r="BH696" s="1882">
        <v>0</v>
      </c>
      <c r="BI696" s="1882">
        <v>0</v>
      </c>
      <c r="BJ696" s="1882">
        <v>0</v>
      </c>
      <c r="BK696" s="1882">
        <v>6</v>
      </c>
      <c r="BL696" s="1882">
        <v>12</v>
      </c>
      <c r="BM696" s="1882">
        <v>12</v>
      </c>
      <c r="BN696" s="1882">
        <v>18</v>
      </c>
      <c r="BO696" s="1882">
        <v>18</v>
      </c>
      <c r="BP696" s="1882">
        <v>24</v>
      </c>
      <c r="BQ696" s="1882">
        <v>24</v>
      </c>
      <c r="BR696" s="1882">
        <v>24</v>
      </c>
      <c r="BS696" s="1882">
        <v>30</v>
      </c>
      <c r="BT696" s="13"/>
      <c r="BU696" s="384">
        <f t="shared" si="1452"/>
        <v>0</v>
      </c>
      <c r="BV696" s="385">
        <f t="shared" si="1453"/>
        <v>0</v>
      </c>
      <c r="BW696" s="386">
        <f t="shared" si="1454"/>
        <v>0</v>
      </c>
      <c r="BX696" s="3"/>
      <c r="BY696" s="387">
        <f t="shared" si="1445"/>
        <v>0</v>
      </c>
      <c r="BZ696" s="382">
        <f t="shared" si="1455"/>
        <v>0</v>
      </c>
      <c r="CA696" s="382">
        <f t="shared" si="1456"/>
        <v>0</v>
      </c>
      <c r="CB696" s="382">
        <f t="shared" si="1457"/>
        <v>0</v>
      </c>
      <c r="CC696" s="382">
        <f t="shared" si="1362"/>
        <v>0</v>
      </c>
      <c r="CD696" s="382">
        <f t="shared" si="1363"/>
        <v>0</v>
      </c>
      <c r="CE696" s="382">
        <f t="shared" si="1364"/>
        <v>5</v>
      </c>
      <c r="CF696" s="382">
        <f t="shared" si="1365"/>
        <v>17</v>
      </c>
      <c r="CG696" s="382">
        <f t="shared" si="1366"/>
        <v>23</v>
      </c>
      <c r="CH696" s="382">
        <f t="shared" si="1367"/>
        <v>28</v>
      </c>
      <c r="CI696" s="382">
        <f t="shared" si="1368"/>
        <v>34</v>
      </c>
      <c r="CJ696" s="382">
        <f t="shared" si="1369"/>
        <v>39</v>
      </c>
      <c r="CK696" s="388">
        <f t="shared" si="1370"/>
        <v>45</v>
      </c>
      <c r="CL696" s="3"/>
      <c r="CM696" s="384">
        <f t="shared" si="1446"/>
        <v>0</v>
      </c>
      <c r="CN696" s="385">
        <f t="shared" si="1458"/>
        <v>0</v>
      </c>
      <c r="CO696" s="385">
        <f t="shared" si="1465"/>
        <v>0</v>
      </c>
      <c r="CP696" s="385">
        <f t="shared" si="1433"/>
        <v>0</v>
      </c>
      <c r="CQ696" s="385">
        <f t="shared" si="1484"/>
        <v>0</v>
      </c>
      <c r="CR696" s="385">
        <f t="shared" si="1485"/>
        <v>5</v>
      </c>
      <c r="CS696" s="385">
        <f t="shared" si="1486"/>
        <v>12</v>
      </c>
      <c r="CT696" s="385">
        <f t="shared" si="1487"/>
        <v>12</v>
      </c>
      <c r="CU696" s="385">
        <f t="shared" si="1488"/>
        <v>17</v>
      </c>
      <c r="CV696" s="385">
        <f t="shared" si="1489"/>
        <v>18</v>
      </c>
      <c r="CW696" s="385">
        <f t="shared" si="1490"/>
        <v>23</v>
      </c>
      <c r="CX696" s="386">
        <f t="shared" si="1491"/>
        <v>24</v>
      </c>
      <c r="CY696" s="3"/>
      <c r="CZ696" s="586"/>
      <c r="DA696" s="582"/>
      <c r="DB696" s="391"/>
      <c r="DC696" s="576"/>
      <c r="DD696" s="389"/>
      <c r="DE696" s="390"/>
      <c r="DF696" s="390"/>
      <c r="DG696" s="390">
        <v>0</v>
      </c>
      <c r="DH696" s="390">
        <f t="shared" si="1459"/>
        <v>0</v>
      </c>
      <c r="DI696" s="390"/>
      <c r="DJ696" s="390"/>
      <c r="DK696" s="390"/>
      <c r="DL696" s="390"/>
      <c r="DM696" s="390"/>
      <c r="DN696" s="390"/>
      <c r="DO696" s="390"/>
      <c r="DP696" s="391">
        <f t="shared" si="1460"/>
        <v>0</v>
      </c>
      <c r="DQ696" s="376"/>
      <c r="DR696" s="376"/>
      <c r="DS696" s="385">
        <v>0</v>
      </c>
      <c r="DT696" s="385">
        <v>0</v>
      </c>
      <c r="DU696" s="385">
        <v>0</v>
      </c>
      <c r="DV696" s="385">
        <v>0</v>
      </c>
      <c r="DW696" s="385">
        <v>0</v>
      </c>
      <c r="DX696" s="385">
        <v>0</v>
      </c>
      <c r="DY696" s="385">
        <v>0</v>
      </c>
      <c r="DZ696" s="385">
        <v>0</v>
      </c>
      <c r="EA696" s="426"/>
      <c r="EB696" s="398" t="s">
        <v>2580</v>
      </c>
      <c r="EC696" s="398" t="s">
        <v>1369</v>
      </c>
      <c r="ED696" s="398" t="s">
        <v>1370</v>
      </c>
      <c r="EF696" s="601" t="str">
        <f t="shared" si="1461"/>
        <v>ok</v>
      </c>
      <c r="EG696" s="597">
        <f t="shared" si="1462"/>
        <v>0</v>
      </c>
      <c r="EI696" s="605"/>
    </row>
    <row r="697" spans="1:139" s="372" customFormat="1" ht="16.149999999999999" hidden="1" customHeight="1">
      <c r="A697" s="573" t="s">
        <v>1382</v>
      </c>
      <c r="B697" s="512">
        <v>4802572</v>
      </c>
      <c r="C697" s="512">
        <v>4802572</v>
      </c>
      <c r="D697" s="513" t="s">
        <v>2579</v>
      </c>
      <c r="E697" s="513" t="s">
        <v>445</v>
      </c>
      <c r="F697" s="513"/>
      <c r="G697" s="513" t="s">
        <v>2407</v>
      </c>
      <c r="H697" s="513" t="s">
        <v>107</v>
      </c>
      <c r="I697" s="513" t="s">
        <v>2579</v>
      </c>
      <c r="J697" s="513" t="s">
        <v>131</v>
      </c>
      <c r="K697" s="393" t="s">
        <v>2146</v>
      </c>
      <c r="L697" s="393"/>
      <c r="M697" s="396" t="s">
        <v>2591</v>
      </c>
      <c r="N697" s="392">
        <v>46133</v>
      </c>
      <c r="O697" s="408">
        <v>3</v>
      </c>
      <c r="P697" s="385">
        <v>0</v>
      </c>
      <c r="Q697" s="385">
        <v>0</v>
      </c>
      <c r="R697" s="576"/>
      <c r="S697" s="391">
        <v>0</v>
      </c>
      <c r="T697" s="382">
        <v>0</v>
      </c>
      <c r="U697" s="382">
        <v>0</v>
      </c>
      <c r="V697" s="423">
        <v>0</v>
      </c>
      <c r="W697" s="1882">
        <v>0</v>
      </c>
      <c r="X697" s="382">
        <f t="shared" si="1464"/>
        <v>0</v>
      </c>
      <c r="Y697" s="423">
        <v>0</v>
      </c>
      <c r="Z697" s="1882">
        <v>0</v>
      </c>
      <c r="AA697" s="382">
        <f t="shared" si="1448"/>
        <v>0</v>
      </c>
      <c r="AB697" s="423">
        <v>0</v>
      </c>
      <c r="AC697" s="1882">
        <v>0</v>
      </c>
      <c r="AD697" s="569">
        <v>1.875</v>
      </c>
      <c r="AE697" s="569">
        <v>1.875</v>
      </c>
      <c r="AF697" s="382">
        <f t="shared" si="1466"/>
        <v>0</v>
      </c>
      <c r="AG697" s="382">
        <f t="shared" si="1467"/>
        <v>0</v>
      </c>
      <c r="AH697" s="382">
        <f t="shared" si="1468"/>
        <v>0</v>
      </c>
      <c r="AI697" s="382">
        <f t="shared" si="1469"/>
        <v>0</v>
      </c>
      <c r="AJ697" s="382">
        <f t="shared" si="1470"/>
        <v>0</v>
      </c>
      <c r="AK697" s="382">
        <f t="shared" si="1471"/>
        <v>0</v>
      </c>
      <c r="AL697" s="382">
        <f t="shared" si="1472"/>
        <v>0</v>
      </c>
      <c r="AM697" s="382">
        <f t="shared" si="1473"/>
        <v>0</v>
      </c>
      <c r="AN697" s="453">
        <f t="shared" si="1474"/>
        <v>0</v>
      </c>
      <c r="AO697" s="457">
        <f t="shared" si="1475"/>
        <v>0</v>
      </c>
      <c r="AP697" s="455">
        <f t="shared" si="1476"/>
        <v>0</v>
      </c>
      <c r="AQ697" s="383">
        <f t="shared" si="1477"/>
        <v>0</v>
      </c>
      <c r="AR697" s="383">
        <f t="shared" si="1478"/>
        <v>0</v>
      </c>
      <c r="AS697" s="383">
        <f t="shared" si="1479"/>
        <v>0</v>
      </c>
      <c r="AT697" s="383">
        <f t="shared" si="1480"/>
        <v>0</v>
      </c>
      <c r="AU697" s="383">
        <f t="shared" si="1481"/>
        <v>0</v>
      </c>
      <c r="AV697" s="383">
        <f t="shared" si="1482"/>
        <v>0</v>
      </c>
      <c r="AW697" s="383">
        <f t="shared" si="1483"/>
        <v>0</v>
      </c>
      <c r="AX697" s="383">
        <f t="shared" si="1449"/>
        <v>0</v>
      </c>
      <c r="AY697" s="383">
        <v>0</v>
      </c>
      <c r="AZ697" s="383">
        <f t="shared" si="1463"/>
        <v>0</v>
      </c>
      <c r="BA697" s="382">
        <f t="shared" si="1450"/>
        <v>0</v>
      </c>
      <c r="BB697" s="423">
        <v>0</v>
      </c>
      <c r="BC697" s="506">
        <f t="shared" si="1442"/>
        <v>0</v>
      </c>
      <c r="BD697" s="382">
        <f t="shared" si="1443"/>
        <v>0</v>
      </c>
      <c r="BE697" s="453">
        <f t="shared" si="1444"/>
        <v>0</v>
      </c>
      <c r="BF697" s="382">
        <f t="shared" si="1451"/>
        <v>0</v>
      </c>
      <c r="BG697" s="1882">
        <v>0</v>
      </c>
      <c r="BH697" s="1882">
        <v>0</v>
      </c>
      <c r="BI697" s="1882">
        <v>0</v>
      </c>
      <c r="BJ697" s="1882">
        <v>0</v>
      </c>
      <c r="BK697" s="1882">
        <v>0</v>
      </c>
      <c r="BL697" s="1882">
        <v>0</v>
      </c>
      <c r="BM697" s="1882">
        <v>0</v>
      </c>
      <c r="BN697" s="1882">
        <v>0</v>
      </c>
      <c r="BO697" s="1882">
        <v>0</v>
      </c>
      <c r="BP697" s="1882">
        <v>0</v>
      </c>
      <c r="BQ697" s="1882">
        <v>0</v>
      </c>
      <c r="BR697" s="1882">
        <v>0</v>
      </c>
      <c r="BS697" s="1882">
        <v>0</v>
      </c>
      <c r="BT697" s="13"/>
      <c r="BU697" s="384">
        <f t="shared" si="1452"/>
        <v>0</v>
      </c>
      <c r="BV697" s="385">
        <f t="shared" si="1453"/>
        <v>0</v>
      </c>
      <c r="BW697" s="386">
        <f t="shared" si="1454"/>
        <v>0</v>
      </c>
      <c r="BX697" s="3"/>
      <c r="BY697" s="387">
        <f t="shared" si="1445"/>
        <v>0</v>
      </c>
      <c r="BZ697" s="382">
        <f t="shared" si="1455"/>
        <v>0</v>
      </c>
      <c r="CA697" s="382">
        <f t="shared" si="1456"/>
        <v>0</v>
      </c>
      <c r="CB697" s="382">
        <f t="shared" si="1457"/>
        <v>0</v>
      </c>
      <c r="CC697" s="382">
        <f t="shared" si="1362"/>
        <v>0</v>
      </c>
      <c r="CD697" s="382">
        <f t="shared" si="1363"/>
        <v>0</v>
      </c>
      <c r="CE697" s="382">
        <f t="shared" si="1364"/>
        <v>0</v>
      </c>
      <c r="CF697" s="382">
        <f t="shared" si="1365"/>
        <v>0</v>
      </c>
      <c r="CG697" s="382">
        <f t="shared" si="1366"/>
        <v>0</v>
      </c>
      <c r="CH697" s="382">
        <f t="shared" si="1367"/>
        <v>0</v>
      </c>
      <c r="CI697" s="382">
        <f t="shared" si="1368"/>
        <v>0</v>
      </c>
      <c r="CJ697" s="382">
        <f t="shared" si="1369"/>
        <v>0</v>
      </c>
      <c r="CK697" s="388">
        <f t="shared" si="1370"/>
        <v>0</v>
      </c>
      <c r="CL697" s="3"/>
      <c r="CM697" s="384">
        <f t="shared" si="1446"/>
        <v>0</v>
      </c>
      <c r="CN697" s="385">
        <f t="shared" si="1458"/>
        <v>0</v>
      </c>
      <c r="CO697" s="385">
        <f t="shared" si="1465"/>
        <v>0</v>
      </c>
      <c r="CP697" s="385">
        <f t="shared" si="1433"/>
        <v>0</v>
      </c>
      <c r="CQ697" s="385">
        <f t="shared" si="1484"/>
        <v>0</v>
      </c>
      <c r="CR697" s="385">
        <f t="shared" si="1485"/>
        <v>0</v>
      </c>
      <c r="CS697" s="385">
        <f t="shared" si="1486"/>
        <v>0</v>
      </c>
      <c r="CT697" s="385">
        <f t="shared" si="1487"/>
        <v>0</v>
      </c>
      <c r="CU697" s="385">
        <f t="shared" si="1488"/>
        <v>0</v>
      </c>
      <c r="CV697" s="385">
        <f t="shared" si="1489"/>
        <v>0</v>
      </c>
      <c r="CW697" s="385">
        <f t="shared" si="1490"/>
        <v>0</v>
      </c>
      <c r="CX697" s="386">
        <f t="shared" si="1491"/>
        <v>0</v>
      </c>
      <c r="CY697" s="3"/>
      <c r="CZ697" s="586"/>
      <c r="DA697" s="582"/>
      <c r="DB697" s="391"/>
      <c r="DC697" s="576"/>
      <c r="DD697" s="389"/>
      <c r="DE697" s="390"/>
      <c r="DF697" s="390"/>
      <c r="DG697" s="390">
        <v>0</v>
      </c>
      <c r="DH697" s="390">
        <f t="shared" si="1459"/>
        <v>0</v>
      </c>
      <c r="DI697" s="390"/>
      <c r="DJ697" s="390"/>
      <c r="DK697" s="390"/>
      <c r="DL697" s="390"/>
      <c r="DM697" s="390"/>
      <c r="DN697" s="390"/>
      <c r="DO697" s="390"/>
      <c r="DP697" s="391">
        <f t="shared" si="1460"/>
        <v>0</v>
      </c>
      <c r="DQ697" s="376"/>
      <c r="DR697" s="376"/>
      <c r="DS697" s="385">
        <v>0</v>
      </c>
      <c r="DT697" s="385">
        <v>0</v>
      </c>
      <c r="DU697" s="385">
        <v>0</v>
      </c>
      <c r="DV697" s="385">
        <v>0</v>
      </c>
      <c r="DW697" s="385">
        <v>0</v>
      </c>
      <c r="DX697" s="385">
        <v>0</v>
      </c>
      <c r="DY697" s="385">
        <v>0</v>
      </c>
      <c r="DZ697" s="385">
        <v>0</v>
      </c>
      <c r="EA697" s="426"/>
      <c r="EB697" s="398" t="s">
        <v>2582</v>
      </c>
      <c r="EC697" s="398" t="s">
        <v>1369</v>
      </c>
      <c r="ED697" s="398" t="s">
        <v>1370</v>
      </c>
      <c r="EF697" s="601" t="str">
        <f t="shared" si="1461"/>
        <v>ok</v>
      </c>
      <c r="EG697" s="597">
        <f t="shared" si="1462"/>
        <v>0</v>
      </c>
      <c r="EI697" s="605"/>
    </row>
    <row r="698" spans="1:139" s="372" customFormat="1" ht="16.149999999999999" hidden="1" customHeight="1">
      <c r="A698" s="573" t="s">
        <v>1382</v>
      </c>
      <c r="B698" s="512">
        <v>4802579</v>
      </c>
      <c r="C698" s="512">
        <v>4802579</v>
      </c>
      <c r="D698" s="513" t="s">
        <v>2579</v>
      </c>
      <c r="E698" s="513" t="s">
        <v>715</v>
      </c>
      <c r="F698" s="513"/>
      <c r="G698" s="513" t="s">
        <v>500</v>
      </c>
      <c r="H698" s="513" t="s">
        <v>47</v>
      </c>
      <c r="I698" s="513" t="s">
        <v>2579</v>
      </c>
      <c r="J698" s="513" t="s">
        <v>131</v>
      </c>
      <c r="K698" s="393" t="s">
        <v>2146</v>
      </c>
      <c r="L698" s="393"/>
      <c r="M698" s="396" t="s">
        <v>2591</v>
      </c>
      <c r="N698" s="392">
        <v>46133</v>
      </c>
      <c r="O698" s="408">
        <v>3</v>
      </c>
      <c r="P698" s="385">
        <v>0</v>
      </c>
      <c r="Q698" s="385">
        <v>0</v>
      </c>
      <c r="R698" s="576"/>
      <c r="S698" s="391">
        <v>0</v>
      </c>
      <c r="T698" s="382">
        <v>0</v>
      </c>
      <c r="U698" s="382">
        <v>0</v>
      </c>
      <c r="V698" s="423">
        <v>0</v>
      </c>
      <c r="W698" s="1882">
        <v>0</v>
      </c>
      <c r="X698" s="382">
        <f t="shared" si="1464"/>
        <v>0</v>
      </c>
      <c r="Y698" s="423">
        <v>0</v>
      </c>
      <c r="Z698" s="1882">
        <v>0</v>
      </c>
      <c r="AA698" s="382">
        <f t="shared" si="1448"/>
        <v>0</v>
      </c>
      <c r="AB698" s="423">
        <v>0</v>
      </c>
      <c r="AC698" s="1882">
        <v>0</v>
      </c>
      <c r="AD698" s="569">
        <v>1.875</v>
      </c>
      <c r="AE698" s="569">
        <v>1.875</v>
      </c>
      <c r="AF698" s="382">
        <f t="shared" si="1466"/>
        <v>0</v>
      </c>
      <c r="AG698" s="382">
        <f t="shared" si="1467"/>
        <v>28</v>
      </c>
      <c r="AH698" s="382">
        <f t="shared" si="1468"/>
        <v>88</v>
      </c>
      <c r="AI698" s="382">
        <f t="shared" si="1469"/>
        <v>120</v>
      </c>
      <c r="AJ698" s="382">
        <f t="shared" si="1470"/>
        <v>148</v>
      </c>
      <c r="AK698" s="382">
        <f t="shared" si="1471"/>
        <v>180</v>
      </c>
      <c r="AL698" s="382">
        <f t="shared" si="1472"/>
        <v>208</v>
      </c>
      <c r="AM698" s="382">
        <f t="shared" si="1473"/>
        <v>240</v>
      </c>
      <c r="AN698" s="453">
        <f t="shared" si="1474"/>
        <v>240</v>
      </c>
      <c r="AO698" s="457">
        <f t="shared" si="1475"/>
        <v>0</v>
      </c>
      <c r="AP698" s="455">
        <f t="shared" si="1476"/>
        <v>28</v>
      </c>
      <c r="AQ698" s="383">
        <f t="shared" si="1477"/>
        <v>60</v>
      </c>
      <c r="AR698" s="383">
        <f t="shared" si="1478"/>
        <v>64</v>
      </c>
      <c r="AS698" s="383">
        <f t="shared" si="1479"/>
        <v>92</v>
      </c>
      <c r="AT698" s="383">
        <f t="shared" si="1480"/>
        <v>96</v>
      </c>
      <c r="AU698" s="383">
        <f t="shared" si="1481"/>
        <v>124</v>
      </c>
      <c r="AV698" s="383">
        <f t="shared" si="1482"/>
        <v>128</v>
      </c>
      <c r="AW698" s="383">
        <f t="shared" si="1483"/>
        <v>128</v>
      </c>
      <c r="AX698" s="383">
        <f t="shared" si="1449"/>
        <v>0</v>
      </c>
      <c r="AY698" s="383">
        <v>0</v>
      </c>
      <c r="AZ698" s="383">
        <f t="shared" si="1463"/>
        <v>0</v>
      </c>
      <c r="BA698" s="382">
        <f t="shared" si="1450"/>
        <v>0</v>
      </c>
      <c r="BB698" s="423">
        <v>0</v>
      </c>
      <c r="BC698" s="506">
        <f t="shared" si="1442"/>
        <v>0</v>
      </c>
      <c r="BD698" s="382">
        <f t="shared" si="1443"/>
        <v>0</v>
      </c>
      <c r="BE698" s="453">
        <f t="shared" si="1444"/>
        <v>0</v>
      </c>
      <c r="BF698" s="382">
        <f t="shared" si="1451"/>
        <v>0</v>
      </c>
      <c r="BG698" s="1882">
        <v>0</v>
      </c>
      <c r="BH698" s="1882">
        <v>0</v>
      </c>
      <c r="BI698" s="1882">
        <v>0</v>
      </c>
      <c r="BJ698" s="1882">
        <v>0</v>
      </c>
      <c r="BK698" s="1882">
        <v>32</v>
      </c>
      <c r="BL698" s="1882">
        <v>64</v>
      </c>
      <c r="BM698" s="1882">
        <v>64</v>
      </c>
      <c r="BN698" s="1882">
        <v>96</v>
      </c>
      <c r="BO698" s="1882">
        <v>96</v>
      </c>
      <c r="BP698" s="1882">
        <v>128</v>
      </c>
      <c r="BQ698" s="1882">
        <v>128</v>
      </c>
      <c r="BR698" s="1882">
        <v>128</v>
      </c>
      <c r="BS698" s="1882">
        <v>160</v>
      </c>
      <c r="BT698" s="13"/>
      <c r="BU698" s="384">
        <f t="shared" si="1452"/>
        <v>0</v>
      </c>
      <c r="BV698" s="385">
        <f t="shared" si="1453"/>
        <v>0</v>
      </c>
      <c r="BW698" s="386">
        <f t="shared" si="1454"/>
        <v>0</v>
      </c>
      <c r="BX698" s="3"/>
      <c r="BY698" s="387">
        <f t="shared" si="1445"/>
        <v>0</v>
      </c>
      <c r="BZ698" s="382">
        <f t="shared" si="1455"/>
        <v>0</v>
      </c>
      <c r="CA698" s="382">
        <f t="shared" si="1456"/>
        <v>0</v>
      </c>
      <c r="CB698" s="382">
        <f t="shared" si="1457"/>
        <v>0</v>
      </c>
      <c r="CC698" s="382">
        <f t="shared" si="1362"/>
        <v>0</v>
      </c>
      <c r="CD698" s="382">
        <f t="shared" si="1363"/>
        <v>0</v>
      </c>
      <c r="CE698" s="382">
        <f t="shared" si="1364"/>
        <v>28</v>
      </c>
      <c r="CF698" s="382">
        <f t="shared" si="1365"/>
        <v>88</v>
      </c>
      <c r="CG698" s="382">
        <f t="shared" si="1366"/>
        <v>120</v>
      </c>
      <c r="CH698" s="382">
        <f t="shared" si="1367"/>
        <v>148</v>
      </c>
      <c r="CI698" s="382">
        <f t="shared" si="1368"/>
        <v>180</v>
      </c>
      <c r="CJ698" s="382">
        <f t="shared" si="1369"/>
        <v>208</v>
      </c>
      <c r="CK698" s="388">
        <f t="shared" si="1370"/>
        <v>240</v>
      </c>
      <c r="CL698" s="3"/>
      <c r="CM698" s="384">
        <f t="shared" si="1446"/>
        <v>0</v>
      </c>
      <c r="CN698" s="385">
        <f t="shared" si="1458"/>
        <v>0</v>
      </c>
      <c r="CO698" s="385">
        <f t="shared" si="1465"/>
        <v>0</v>
      </c>
      <c r="CP698" s="385">
        <f t="shared" si="1433"/>
        <v>0</v>
      </c>
      <c r="CQ698" s="385">
        <f t="shared" si="1484"/>
        <v>0</v>
      </c>
      <c r="CR698" s="385">
        <f t="shared" si="1485"/>
        <v>28</v>
      </c>
      <c r="CS698" s="385">
        <f t="shared" si="1486"/>
        <v>60</v>
      </c>
      <c r="CT698" s="385">
        <f t="shared" si="1487"/>
        <v>64</v>
      </c>
      <c r="CU698" s="385">
        <f t="shared" si="1488"/>
        <v>92</v>
      </c>
      <c r="CV698" s="385">
        <f t="shared" si="1489"/>
        <v>96</v>
      </c>
      <c r="CW698" s="385">
        <f t="shared" si="1490"/>
        <v>124</v>
      </c>
      <c r="CX698" s="386">
        <f t="shared" si="1491"/>
        <v>128</v>
      </c>
      <c r="CY698" s="3"/>
      <c r="CZ698" s="586"/>
      <c r="DA698" s="582"/>
      <c r="DB698" s="391"/>
      <c r="DC698" s="576"/>
      <c r="DD698" s="389"/>
      <c r="DE698" s="390"/>
      <c r="DF698" s="390"/>
      <c r="DG698" s="390">
        <v>0</v>
      </c>
      <c r="DH698" s="390">
        <f t="shared" si="1459"/>
        <v>0</v>
      </c>
      <c r="DI698" s="390"/>
      <c r="DJ698" s="390"/>
      <c r="DK698" s="390"/>
      <c r="DL698" s="390"/>
      <c r="DM698" s="390"/>
      <c r="DN698" s="390"/>
      <c r="DO698" s="390"/>
      <c r="DP698" s="391">
        <f t="shared" si="1460"/>
        <v>0</v>
      </c>
      <c r="DQ698" s="376"/>
      <c r="DR698" s="376"/>
      <c r="DS698" s="385">
        <v>0</v>
      </c>
      <c r="DT698" s="385">
        <v>0</v>
      </c>
      <c r="DU698" s="385">
        <v>0</v>
      </c>
      <c r="DV698" s="385">
        <v>0</v>
      </c>
      <c r="DW698" s="385">
        <v>0</v>
      </c>
      <c r="DX698" s="385">
        <v>0</v>
      </c>
      <c r="DY698" s="385">
        <v>0</v>
      </c>
      <c r="DZ698" s="385">
        <v>0</v>
      </c>
      <c r="EA698" s="426"/>
      <c r="EB698" s="398" t="s">
        <v>2583</v>
      </c>
      <c r="EC698" s="398" t="s">
        <v>1369</v>
      </c>
      <c r="ED698" s="398" t="s">
        <v>1370</v>
      </c>
      <c r="EF698" s="601" t="str">
        <f t="shared" si="1461"/>
        <v>ok</v>
      </c>
      <c r="EG698" s="597">
        <f t="shared" si="1462"/>
        <v>0</v>
      </c>
      <c r="EI698" s="605"/>
    </row>
    <row r="699" spans="1:139" s="372" customFormat="1" ht="16.149999999999999" hidden="1" customHeight="1">
      <c r="A699" s="573" t="s">
        <v>1382</v>
      </c>
      <c r="B699" s="512">
        <v>23967</v>
      </c>
      <c r="C699" s="512">
        <v>23967</v>
      </c>
      <c r="D699" s="513" t="s">
        <v>2579</v>
      </c>
      <c r="E699" s="513" t="s">
        <v>489</v>
      </c>
      <c r="F699" s="513"/>
      <c r="G699" s="513" t="s">
        <v>785</v>
      </c>
      <c r="H699" s="513" t="s">
        <v>47</v>
      </c>
      <c r="I699" s="513" t="s">
        <v>2579</v>
      </c>
      <c r="J699" s="513" t="s">
        <v>131</v>
      </c>
      <c r="K699" s="393" t="s">
        <v>2146</v>
      </c>
      <c r="L699" s="393"/>
      <c r="M699" s="396" t="s">
        <v>2591</v>
      </c>
      <c r="N699" s="392">
        <v>46133</v>
      </c>
      <c r="O699" s="408">
        <v>3</v>
      </c>
      <c r="P699" s="385">
        <v>0</v>
      </c>
      <c r="Q699" s="385">
        <v>0</v>
      </c>
      <c r="R699" s="576"/>
      <c r="S699" s="391">
        <v>0</v>
      </c>
      <c r="T699" s="382">
        <v>0</v>
      </c>
      <c r="U699" s="382">
        <v>0</v>
      </c>
      <c r="V699" s="423">
        <v>0</v>
      </c>
      <c r="W699" s="1882">
        <v>0</v>
      </c>
      <c r="X699" s="382">
        <f t="shared" si="1464"/>
        <v>0</v>
      </c>
      <c r="Y699" s="423">
        <v>0</v>
      </c>
      <c r="Z699" s="1882">
        <v>0</v>
      </c>
      <c r="AA699" s="382">
        <f t="shared" si="1448"/>
        <v>0</v>
      </c>
      <c r="AB699" s="423">
        <v>0</v>
      </c>
      <c r="AC699" s="1882">
        <v>0</v>
      </c>
      <c r="AD699" s="569">
        <v>1.875</v>
      </c>
      <c r="AE699" s="569">
        <v>1.875</v>
      </c>
      <c r="AF699" s="382">
        <f t="shared" si="1466"/>
        <v>0</v>
      </c>
      <c r="AG699" s="382">
        <f t="shared" si="1467"/>
        <v>28</v>
      </c>
      <c r="AH699" s="382">
        <f t="shared" si="1468"/>
        <v>88</v>
      </c>
      <c r="AI699" s="382">
        <f t="shared" si="1469"/>
        <v>120</v>
      </c>
      <c r="AJ699" s="382">
        <f t="shared" si="1470"/>
        <v>148</v>
      </c>
      <c r="AK699" s="382">
        <f t="shared" si="1471"/>
        <v>180</v>
      </c>
      <c r="AL699" s="382">
        <f t="shared" si="1472"/>
        <v>208</v>
      </c>
      <c r="AM699" s="382">
        <f t="shared" si="1473"/>
        <v>240</v>
      </c>
      <c r="AN699" s="453">
        <f t="shared" si="1474"/>
        <v>240</v>
      </c>
      <c r="AO699" s="457">
        <f t="shared" si="1475"/>
        <v>0</v>
      </c>
      <c r="AP699" s="455">
        <f t="shared" si="1476"/>
        <v>28</v>
      </c>
      <c r="AQ699" s="383">
        <f t="shared" si="1477"/>
        <v>60</v>
      </c>
      <c r="AR699" s="383">
        <f t="shared" si="1478"/>
        <v>64</v>
      </c>
      <c r="AS699" s="383">
        <f t="shared" si="1479"/>
        <v>92</v>
      </c>
      <c r="AT699" s="383">
        <f t="shared" si="1480"/>
        <v>96</v>
      </c>
      <c r="AU699" s="383">
        <f t="shared" si="1481"/>
        <v>124</v>
      </c>
      <c r="AV699" s="383">
        <f t="shared" si="1482"/>
        <v>128</v>
      </c>
      <c r="AW699" s="383">
        <f t="shared" si="1483"/>
        <v>128</v>
      </c>
      <c r="AX699" s="383">
        <f t="shared" si="1449"/>
        <v>0</v>
      </c>
      <c r="AY699" s="383">
        <v>0</v>
      </c>
      <c r="AZ699" s="383">
        <f t="shared" si="1463"/>
        <v>0</v>
      </c>
      <c r="BA699" s="382">
        <f t="shared" si="1450"/>
        <v>0</v>
      </c>
      <c r="BB699" s="423">
        <v>0</v>
      </c>
      <c r="BC699" s="506">
        <f t="shared" si="1442"/>
        <v>0</v>
      </c>
      <c r="BD699" s="382">
        <f t="shared" si="1443"/>
        <v>0</v>
      </c>
      <c r="BE699" s="453">
        <f t="shared" si="1444"/>
        <v>0</v>
      </c>
      <c r="BF699" s="382">
        <f t="shared" si="1451"/>
        <v>0</v>
      </c>
      <c r="BG699" s="1882">
        <v>0</v>
      </c>
      <c r="BH699" s="1882">
        <v>0</v>
      </c>
      <c r="BI699" s="1882">
        <v>0</v>
      </c>
      <c r="BJ699" s="1882">
        <v>0</v>
      </c>
      <c r="BK699" s="1882">
        <v>32</v>
      </c>
      <c r="BL699" s="1882">
        <v>64</v>
      </c>
      <c r="BM699" s="1882">
        <v>64</v>
      </c>
      <c r="BN699" s="1882">
        <v>96</v>
      </c>
      <c r="BO699" s="1882">
        <v>96</v>
      </c>
      <c r="BP699" s="1882">
        <v>128</v>
      </c>
      <c r="BQ699" s="1882">
        <v>128</v>
      </c>
      <c r="BR699" s="1882">
        <v>128</v>
      </c>
      <c r="BS699" s="1882">
        <v>160</v>
      </c>
      <c r="BT699" s="13"/>
      <c r="BU699" s="384">
        <f t="shared" si="1452"/>
        <v>0</v>
      </c>
      <c r="BV699" s="385">
        <f t="shared" si="1453"/>
        <v>0</v>
      </c>
      <c r="BW699" s="386">
        <f t="shared" si="1454"/>
        <v>0</v>
      </c>
      <c r="BX699" s="3"/>
      <c r="BY699" s="387">
        <f t="shared" si="1445"/>
        <v>0</v>
      </c>
      <c r="BZ699" s="382">
        <f t="shared" si="1455"/>
        <v>0</v>
      </c>
      <c r="CA699" s="382">
        <f t="shared" si="1456"/>
        <v>0</v>
      </c>
      <c r="CB699" s="382">
        <f t="shared" si="1457"/>
        <v>0</v>
      </c>
      <c r="CC699" s="382">
        <f t="shared" si="1362"/>
        <v>0</v>
      </c>
      <c r="CD699" s="382">
        <f t="shared" si="1363"/>
        <v>0</v>
      </c>
      <c r="CE699" s="382">
        <f t="shared" si="1364"/>
        <v>28</v>
      </c>
      <c r="CF699" s="382">
        <f t="shared" si="1365"/>
        <v>88</v>
      </c>
      <c r="CG699" s="382">
        <f t="shared" si="1366"/>
        <v>120</v>
      </c>
      <c r="CH699" s="382">
        <f t="shared" si="1367"/>
        <v>148</v>
      </c>
      <c r="CI699" s="382">
        <f t="shared" si="1368"/>
        <v>180</v>
      </c>
      <c r="CJ699" s="382">
        <f t="shared" si="1369"/>
        <v>208</v>
      </c>
      <c r="CK699" s="388">
        <f t="shared" si="1370"/>
        <v>240</v>
      </c>
      <c r="CL699" s="3"/>
      <c r="CM699" s="384">
        <f t="shared" si="1446"/>
        <v>0</v>
      </c>
      <c r="CN699" s="385">
        <f t="shared" si="1458"/>
        <v>0</v>
      </c>
      <c r="CO699" s="385">
        <f t="shared" si="1465"/>
        <v>0</v>
      </c>
      <c r="CP699" s="385">
        <f t="shared" si="1433"/>
        <v>0</v>
      </c>
      <c r="CQ699" s="385">
        <f t="shared" si="1484"/>
        <v>0</v>
      </c>
      <c r="CR699" s="385">
        <f t="shared" si="1485"/>
        <v>28</v>
      </c>
      <c r="CS699" s="385">
        <f t="shared" si="1486"/>
        <v>60</v>
      </c>
      <c r="CT699" s="385">
        <f t="shared" si="1487"/>
        <v>64</v>
      </c>
      <c r="CU699" s="385">
        <f t="shared" si="1488"/>
        <v>92</v>
      </c>
      <c r="CV699" s="385">
        <f t="shared" si="1489"/>
        <v>96</v>
      </c>
      <c r="CW699" s="385">
        <f t="shared" si="1490"/>
        <v>124</v>
      </c>
      <c r="CX699" s="386">
        <f t="shared" si="1491"/>
        <v>128</v>
      </c>
      <c r="CY699" s="3"/>
      <c r="CZ699" s="586"/>
      <c r="DA699" s="582"/>
      <c r="DB699" s="391"/>
      <c r="DC699" s="576"/>
      <c r="DD699" s="389"/>
      <c r="DE699" s="390"/>
      <c r="DF699" s="390"/>
      <c r="DG699" s="390">
        <v>0</v>
      </c>
      <c r="DH699" s="390">
        <f t="shared" si="1459"/>
        <v>0</v>
      </c>
      <c r="DI699" s="390"/>
      <c r="DJ699" s="390"/>
      <c r="DK699" s="390"/>
      <c r="DL699" s="390"/>
      <c r="DM699" s="390"/>
      <c r="DN699" s="390"/>
      <c r="DO699" s="390"/>
      <c r="DP699" s="391">
        <f t="shared" si="1460"/>
        <v>0</v>
      </c>
      <c r="DQ699" s="376"/>
      <c r="DR699" s="376"/>
      <c r="DS699" s="385">
        <v>0</v>
      </c>
      <c r="DT699" s="385">
        <v>0</v>
      </c>
      <c r="DU699" s="385">
        <v>0</v>
      </c>
      <c r="DV699" s="385">
        <v>0</v>
      </c>
      <c r="DW699" s="385">
        <v>0</v>
      </c>
      <c r="DX699" s="385">
        <v>0</v>
      </c>
      <c r="DY699" s="385">
        <v>0</v>
      </c>
      <c r="DZ699" s="385">
        <v>0</v>
      </c>
      <c r="EA699" s="426"/>
      <c r="EB699" s="398" t="s">
        <v>2583</v>
      </c>
      <c r="EC699" s="398" t="s">
        <v>1369</v>
      </c>
      <c r="ED699" s="398" t="s">
        <v>1370</v>
      </c>
      <c r="EF699" s="601" t="str">
        <f t="shared" si="1461"/>
        <v>ok</v>
      </c>
      <c r="EG699" s="597">
        <f t="shared" si="1462"/>
        <v>0</v>
      </c>
      <c r="EI699" s="605"/>
    </row>
    <row r="700" spans="1:139" s="372" customFormat="1" ht="16.149999999999999" hidden="1" customHeight="1">
      <c r="A700" s="573" t="s">
        <v>1382</v>
      </c>
      <c r="B700" s="512">
        <v>32527</v>
      </c>
      <c r="C700" s="512">
        <v>32527</v>
      </c>
      <c r="D700" s="513" t="s">
        <v>2579</v>
      </c>
      <c r="E700" s="513" t="s">
        <v>308</v>
      </c>
      <c r="F700" s="513"/>
      <c r="G700" s="513" t="s">
        <v>2402</v>
      </c>
      <c r="H700" s="513" t="s">
        <v>47</v>
      </c>
      <c r="I700" s="513" t="s">
        <v>2579</v>
      </c>
      <c r="J700" s="513" t="s">
        <v>131</v>
      </c>
      <c r="K700" s="393" t="s">
        <v>2146</v>
      </c>
      <c r="L700" s="393"/>
      <c r="M700" s="396" t="s">
        <v>2591</v>
      </c>
      <c r="N700" s="392">
        <v>46133</v>
      </c>
      <c r="O700" s="408">
        <v>3</v>
      </c>
      <c r="P700" s="385">
        <v>0</v>
      </c>
      <c r="Q700" s="385">
        <v>0</v>
      </c>
      <c r="R700" s="576"/>
      <c r="S700" s="391">
        <v>0</v>
      </c>
      <c r="T700" s="382">
        <v>0</v>
      </c>
      <c r="U700" s="382">
        <v>0</v>
      </c>
      <c r="V700" s="423">
        <v>0</v>
      </c>
      <c r="W700" s="1882">
        <v>0</v>
      </c>
      <c r="X700" s="382">
        <f t="shared" si="1464"/>
        <v>0</v>
      </c>
      <c r="Y700" s="423">
        <v>0</v>
      </c>
      <c r="Z700" s="1882">
        <v>0</v>
      </c>
      <c r="AA700" s="382">
        <f t="shared" si="1448"/>
        <v>0</v>
      </c>
      <c r="AB700" s="423">
        <v>0</v>
      </c>
      <c r="AC700" s="1882">
        <v>0</v>
      </c>
      <c r="AD700" s="569">
        <v>1.875</v>
      </c>
      <c r="AE700" s="569">
        <v>1.875</v>
      </c>
      <c r="AF700" s="382">
        <f t="shared" si="1466"/>
        <v>0</v>
      </c>
      <c r="AG700" s="382">
        <f t="shared" si="1467"/>
        <v>21</v>
      </c>
      <c r="AH700" s="382">
        <f t="shared" si="1468"/>
        <v>66</v>
      </c>
      <c r="AI700" s="382">
        <f t="shared" si="1469"/>
        <v>90</v>
      </c>
      <c r="AJ700" s="382">
        <f t="shared" si="1470"/>
        <v>111</v>
      </c>
      <c r="AK700" s="382">
        <f t="shared" si="1471"/>
        <v>135</v>
      </c>
      <c r="AL700" s="382">
        <f t="shared" si="1472"/>
        <v>156</v>
      </c>
      <c r="AM700" s="382">
        <f t="shared" si="1473"/>
        <v>180</v>
      </c>
      <c r="AN700" s="453">
        <f t="shared" si="1474"/>
        <v>180</v>
      </c>
      <c r="AO700" s="457">
        <f t="shared" si="1475"/>
        <v>0</v>
      </c>
      <c r="AP700" s="455">
        <f t="shared" si="1476"/>
        <v>21</v>
      </c>
      <c r="AQ700" s="383">
        <f t="shared" si="1477"/>
        <v>45</v>
      </c>
      <c r="AR700" s="383">
        <f t="shared" si="1478"/>
        <v>48</v>
      </c>
      <c r="AS700" s="383">
        <f t="shared" si="1479"/>
        <v>69</v>
      </c>
      <c r="AT700" s="383">
        <f t="shared" si="1480"/>
        <v>72</v>
      </c>
      <c r="AU700" s="383">
        <f t="shared" si="1481"/>
        <v>93</v>
      </c>
      <c r="AV700" s="383">
        <f t="shared" si="1482"/>
        <v>96</v>
      </c>
      <c r="AW700" s="383">
        <f t="shared" si="1483"/>
        <v>96</v>
      </c>
      <c r="AX700" s="383">
        <f t="shared" si="1449"/>
        <v>0</v>
      </c>
      <c r="AY700" s="383">
        <v>0</v>
      </c>
      <c r="AZ700" s="383">
        <f t="shared" si="1463"/>
        <v>0</v>
      </c>
      <c r="BA700" s="382">
        <f t="shared" si="1450"/>
        <v>0</v>
      </c>
      <c r="BB700" s="423">
        <v>0</v>
      </c>
      <c r="BC700" s="506">
        <f t="shared" si="1442"/>
        <v>0</v>
      </c>
      <c r="BD700" s="382">
        <f t="shared" si="1443"/>
        <v>0</v>
      </c>
      <c r="BE700" s="453">
        <f t="shared" si="1444"/>
        <v>0</v>
      </c>
      <c r="BF700" s="382">
        <f t="shared" si="1451"/>
        <v>0</v>
      </c>
      <c r="BG700" s="1882">
        <v>0</v>
      </c>
      <c r="BH700" s="1882">
        <v>0</v>
      </c>
      <c r="BI700" s="1882">
        <v>0</v>
      </c>
      <c r="BJ700" s="1882">
        <v>0</v>
      </c>
      <c r="BK700" s="1882">
        <v>24</v>
      </c>
      <c r="BL700" s="1882">
        <v>48</v>
      </c>
      <c r="BM700" s="1882">
        <v>48</v>
      </c>
      <c r="BN700" s="1882">
        <v>72</v>
      </c>
      <c r="BO700" s="1882">
        <v>72</v>
      </c>
      <c r="BP700" s="1882">
        <v>96</v>
      </c>
      <c r="BQ700" s="1882">
        <v>96</v>
      </c>
      <c r="BR700" s="1882">
        <v>96</v>
      </c>
      <c r="BS700" s="1882">
        <v>120</v>
      </c>
      <c r="BT700" s="13"/>
      <c r="BU700" s="384">
        <f t="shared" si="1452"/>
        <v>0</v>
      </c>
      <c r="BV700" s="385">
        <f t="shared" si="1453"/>
        <v>0</v>
      </c>
      <c r="BW700" s="386">
        <f t="shared" si="1454"/>
        <v>0</v>
      </c>
      <c r="BX700" s="3"/>
      <c r="BY700" s="387">
        <f t="shared" si="1445"/>
        <v>0</v>
      </c>
      <c r="BZ700" s="382">
        <f t="shared" si="1455"/>
        <v>0</v>
      </c>
      <c r="CA700" s="382">
        <f t="shared" si="1456"/>
        <v>0</v>
      </c>
      <c r="CB700" s="382">
        <f t="shared" si="1457"/>
        <v>0</v>
      </c>
      <c r="CC700" s="382">
        <f t="shared" si="1362"/>
        <v>0</v>
      </c>
      <c r="CD700" s="382">
        <f t="shared" si="1363"/>
        <v>0</v>
      </c>
      <c r="CE700" s="382">
        <f t="shared" si="1364"/>
        <v>21</v>
      </c>
      <c r="CF700" s="382">
        <f t="shared" si="1365"/>
        <v>66</v>
      </c>
      <c r="CG700" s="382">
        <f t="shared" si="1366"/>
        <v>90</v>
      </c>
      <c r="CH700" s="382">
        <f t="shared" si="1367"/>
        <v>111</v>
      </c>
      <c r="CI700" s="382">
        <f t="shared" si="1368"/>
        <v>135</v>
      </c>
      <c r="CJ700" s="382">
        <f t="shared" si="1369"/>
        <v>156</v>
      </c>
      <c r="CK700" s="388">
        <f t="shared" si="1370"/>
        <v>180</v>
      </c>
      <c r="CL700" s="3"/>
      <c r="CM700" s="384">
        <f t="shared" si="1446"/>
        <v>0</v>
      </c>
      <c r="CN700" s="385">
        <f t="shared" si="1458"/>
        <v>0</v>
      </c>
      <c r="CO700" s="385">
        <f t="shared" si="1465"/>
        <v>0</v>
      </c>
      <c r="CP700" s="385">
        <f t="shared" si="1433"/>
        <v>0</v>
      </c>
      <c r="CQ700" s="385">
        <f t="shared" si="1484"/>
        <v>0</v>
      </c>
      <c r="CR700" s="385">
        <f t="shared" si="1485"/>
        <v>21</v>
      </c>
      <c r="CS700" s="385">
        <f t="shared" si="1486"/>
        <v>45</v>
      </c>
      <c r="CT700" s="385">
        <f t="shared" si="1487"/>
        <v>48</v>
      </c>
      <c r="CU700" s="385">
        <f t="shared" si="1488"/>
        <v>69</v>
      </c>
      <c r="CV700" s="385">
        <f t="shared" si="1489"/>
        <v>72</v>
      </c>
      <c r="CW700" s="385">
        <f t="shared" si="1490"/>
        <v>93</v>
      </c>
      <c r="CX700" s="386">
        <f t="shared" si="1491"/>
        <v>96</v>
      </c>
      <c r="CY700" s="3"/>
      <c r="CZ700" s="586"/>
      <c r="DA700" s="582"/>
      <c r="DB700" s="391"/>
      <c r="DC700" s="576"/>
      <c r="DD700" s="389"/>
      <c r="DE700" s="390"/>
      <c r="DF700" s="390"/>
      <c r="DG700" s="390">
        <v>0</v>
      </c>
      <c r="DH700" s="390">
        <f t="shared" si="1459"/>
        <v>0</v>
      </c>
      <c r="DI700" s="390"/>
      <c r="DJ700" s="390"/>
      <c r="DK700" s="390"/>
      <c r="DL700" s="390"/>
      <c r="DM700" s="390"/>
      <c r="DN700" s="390"/>
      <c r="DO700" s="390"/>
      <c r="DP700" s="391">
        <f t="shared" si="1460"/>
        <v>0</v>
      </c>
      <c r="DQ700" s="376"/>
      <c r="DR700" s="376"/>
      <c r="DS700" s="385">
        <v>0</v>
      </c>
      <c r="DT700" s="385">
        <v>0</v>
      </c>
      <c r="DU700" s="385">
        <v>0</v>
      </c>
      <c r="DV700" s="385">
        <v>0</v>
      </c>
      <c r="DW700" s="385">
        <v>0</v>
      </c>
      <c r="DX700" s="385">
        <v>0</v>
      </c>
      <c r="DY700" s="385">
        <v>0</v>
      </c>
      <c r="DZ700" s="385">
        <v>0</v>
      </c>
      <c r="EA700" s="426"/>
      <c r="EB700" s="398" t="s">
        <v>2580</v>
      </c>
      <c r="EC700" s="398" t="s">
        <v>2590</v>
      </c>
      <c r="ED700" s="398" t="s">
        <v>1370</v>
      </c>
      <c r="EF700" s="601" t="str">
        <f t="shared" si="1461"/>
        <v>ok</v>
      </c>
      <c r="EG700" s="597">
        <f t="shared" si="1462"/>
        <v>0</v>
      </c>
      <c r="EI700" s="605"/>
    </row>
    <row r="701" spans="1:139" s="372" customFormat="1" ht="16.149999999999999" hidden="1" customHeight="1">
      <c r="A701" s="573" t="s">
        <v>1510</v>
      </c>
      <c r="B701" s="407" t="s">
        <v>1422</v>
      </c>
      <c r="C701" s="530" t="s">
        <v>1422</v>
      </c>
      <c r="D701" s="393" t="s">
        <v>51</v>
      </c>
      <c r="E701" s="393" t="s">
        <v>1434</v>
      </c>
      <c r="F701" s="393" t="s">
        <v>1808</v>
      </c>
      <c r="G701" s="393">
        <v>104</v>
      </c>
      <c r="H701" s="393" t="s">
        <v>47</v>
      </c>
      <c r="I701" s="393" t="s">
        <v>1417</v>
      </c>
      <c r="J701" s="393" t="s">
        <v>131</v>
      </c>
      <c r="K701" s="393" t="s">
        <v>2147</v>
      </c>
      <c r="L701" s="393" t="s">
        <v>2130</v>
      </c>
      <c r="M701" s="396"/>
      <c r="N701" s="392">
        <v>44740</v>
      </c>
      <c r="O701" s="408">
        <v>3</v>
      </c>
      <c r="P701" s="14">
        <v>230647</v>
      </c>
      <c r="Q701" s="14">
        <v>230647</v>
      </c>
      <c r="R701" s="576">
        <v>248</v>
      </c>
      <c r="S701" s="391">
        <v>58</v>
      </c>
      <c r="T701" s="382">
        <v>7</v>
      </c>
      <c r="U701" s="382">
        <v>59</v>
      </c>
      <c r="V701" s="423">
        <v>0</v>
      </c>
      <c r="W701" s="1882">
        <v>12</v>
      </c>
      <c r="X701" s="382">
        <f t="shared" si="1464"/>
        <v>47</v>
      </c>
      <c r="Y701" s="423">
        <v>0</v>
      </c>
      <c r="Z701" s="1882">
        <v>12</v>
      </c>
      <c r="AA701" s="382">
        <f t="shared" si="1448"/>
        <v>35</v>
      </c>
      <c r="AB701" s="423">
        <v>0</v>
      </c>
      <c r="AC701" s="1882">
        <v>19</v>
      </c>
      <c r="AD701" s="569">
        <v>1.875</v>
      </c>
      <c r="AE701" s="569">
        <v>1.875</v>
      </c>
      <c r="AF701" s="382">
        <f t="shared" si="1466"/>
        <v>38.125</v>
      </c>
      <c r="AG701" s="382">
        <f t="shared" si="1467"/>
        <v>42.375</v>
      </c>
      <c r="AH701" s="382">
        <f t="shared" si="1468"/>
        <v>27</v>
      </c>
      <c r="AI701" s="382">
        <f t="shared" si="1469"/>
        <v>32.625</v>
      </c>
      <c r="AJ701" s="382">
        <f t="shared" si="1470"/>
        <v>37.375</v>
      </c>
      <c r="AK701" s="382">
        <f t="shared" si="1471"/>
        <v>40.25</v>
      </c>
      <c r="AL701" s="382">
        <f t="shared" si="1472"/>
        <v>32.5</v>
      </c>
      <c r="AM701" s="382">
        <f t="shared" si="1473"/>
        <v>34.75</v>
      </c>
      <c r="AN701" s="453">
        <f t="shared" si="1474"/>
        <v>50.5</v>
      </c>
      <c r="AO701" s="457">
        <f t="shared" si="1475"/>
        <v>0</v>
      </c>
      <c r="AP701" s="455">
        <f t="shared" si="1476"/>
        <v>15</v>
      </c>
      <c r="AQ701" s="383">
        <f t="shared" si="1477"/>
        <v>16</v>
      </c>
      <c r="AR701" s="383">
        <f t="shared" si="1478"/>
        <v>19</v>
      </c>
      <c r="AS701" s="383">
        <f t="shared" si="1479"/>
        <v>20</v>
      </c>
      <c r="AT701" s="383">
        <f t="shared" si="1480"/>
        <v>22</v>
      </c>
      <c r="AU701" s="383">
        <f t="shared" si="1481"/>
        <v>14</v>
      </c>
      <c r="AV701" s="383">
        <f t="shared" si="1482"/>
        <v>24</v>
      </c>
      <c r="AW701" s="383">
        <f t="shared" si="1483"/>
        <v>28</v>
      </c>
      <c r="AX701" s="383">
        <f t="shared" si="1449"/>
        <v>109</v>
      </c>
      <c r="AY701" s="383">
        <v>0</v>
      </c>
      <c r="AZ701" s="383">
        <f t="shared" si="1463"/>
        <v>0</v>
      </c>
      <c r="BA701" s="382">
        <f t="shared" si="1450"/>
        <v>16</v>
      </c>
      <c r="BB701" s="423">
        <v>50</v>
      </c>
      <c r="BC701" s="506">
        <f t="shared" si="1442"/>
        <v>12</v>
      </c>
      <c r="BD701" s="382">
        <f t="shared" si="1443"/>
        <v>12</v>
      </c>
      <c r="BE701" s="453">
        <f t="shared" si="1444"/>
        <v>19</v>
      </c>
      <c r="BF701" s="382">
        <f t="shared" si="1451"/>
        <v>-23</v>
      </c>
      <c r="BG701" s="1882">
        <v>14</v>
      </c>
      <c r="BH701" s="1882">
        <v>14</v>
      </c>
      <c r="BI701" s="1882">
        <v>11</v>
      </c>
      <c r="BJ701" s="1882">
        <v>31</v>
      </c>
      <c r="BK701" s="1882">
        <v>13</v>
      </c>
      <c r="BL701" s="1882">
        <v>16</v>
      </c>
      <c r="BM701" s="1882">
        <v>19</v>
      </c>
      <c r="BN701" s="1882">
        <v>21</v>
      </c>
      <c r="BO701" s="1882">
        <v>22</v>
      </c>
      <c r="BP701" s="1882">
        <v>12</v>
      </c>
      <c r="BQ701" s="1882">
        <v>26</v>
      </c>
      <c r="BR701" s="1882">
        <v>28</v>
      </c>
      <c r="BS701" s="1882">
        <v>30</v>
      </c>
      <c r="BT701" s="13"/>
      <c r="BU701" s="384">
        <f t="shared" si="1452"/>
        <v>4.1162790697674421</v>
      </c>
      <c r="BV701" s="385">
        <f t="shared" si="1453"/>
        <v>3.1333333333333333</v>
      </c>
      <c r="BW701" s="386">
        <f t="shared" si="1454"/>
        <v>2.1428571428571428</v>
      </c>
      <c r="BX701" s="3"/>
      <c r="BY701" s="387">
        <f t="shared" si="1445"/>
        <v>59</v>
      </c>
      <c r="BZ701" s="382">
        <f t="shared" si="1455"/>
        <v>47</v>
      </c>
      <c r="CA701" s="382">
        <f t="shared" si="1456"/>
        <v>35</v>
      </c>
      <c r="CB701" s="382">
        <f t="shared" si="1457"/>
        <v>16</v>
      </c>
      <c r="CC701" s="382">
        <f t="shared" si="1362"/>
        <v>52</v>
      </c>
      <c r="CD701" s="382">
        <f t="shared" si="1363"/>
        <v>38</v>
      </c>
      <c r="CE701" s="382">
        <f t="shared" si="1364"/>
        <v>42</v>
      </c>
      <c r="CF701" s="382">
        <f t="shared" si="1365"/>
        <v>27</v>
      </c>
      <c r="CG701" s="382">
        <f t="shared" si="1366"/>
        <v>33</v>
      </c>
      <c r="CH701" s="382">
        <f t="shared" si="1367"/>
        <v>37</v>
      </c>
      <c r="CI701" s="382">
        <f t="shared" si="1368"/>
        <v>40</v>
      </c>
      <c r="CJ701" s="382">
        <f t="shared" si="1369"/>
        <v>33</v>
      </c>
      <c r="CK701" s="388">
        <f t="shared" si="1370"/>
        <v>35</v>
      </c>
      <c r="CL701" s="3"/>
      <c r="CM701" s="384">
        <f t="shared" si="1446"/>
        <v>0</v>
      </c>
      <c r="CN701" s="385">
        <f t="shared" si="1458"/>
        <v>0</v>
      </c>
      <c r="CO701" s="385">
        <f t="shared" si="1465"/>
        <v>0</v>
      </c>
      <c r="CP701" s="385">
        <f t="shared" si="1433"/>
        <v>50</v>
      </c>
      <c r="CQ701" s="385">
        <f t="shared" si="1484"/>
        <v>0</v>
      </c>
      <c r="CR701" s="385">
        <f t="shared" si="1485"/>
        <v>15</v>
      </c>
      <c r="CS701" s="385">
        <f t="shared" si="1486"/>
        <v>16</v>
      </c>
      <c r="CT701" s="385">
        <f t="shared" si="1487"/>
        <v>19</v>
      </c>
      <c r="CU701" s="385">
        <f t="shared" si="1488"/>
        <v>20</v>
      </c>
      <c r="CV701" s="385">
        <f t="shared" si="1489"/>
        <v>22</v>
      </c>
      <c r="CW701" s="385">
        <f t="shared" si="1490"/>
        <v>14</v>
      </c>
      <c r="CX701" s="386">
        <f t="shared" si="1491"/>
        <v>24</v>
      </c>
      <c r="CY701" s="3"/>
      <c r="CZ701" s="586">
        <v>0</v>
      </c>
      <c r="DA701" s="582">
        <v>68</v>
      </c>
      <c r="DB701" s="391">
        <v>163</v>
      </c>
      <c r="DC701" s="576">
        <v>248</v>
      </c>
      <c r="DD701" s="389">
        <v>8</v>
      </c>
      <c r="DE701" s="390">
        <v>6</v>
      </c>
      <c r="DF701" s="390">
        <v>15</v>
      </c>
      <c r="DG701" s="390">
        <v>22</v>
      </c>
      <c r="DH701" s="390">
        <f t="shared" si="1459"/>
        <v>7</v>
      </c>
      <c r="DI701" s="390"/>
      <c r="DJ701" s="390"/>
      <c r="DK701" s="390"/>
      <c r="DL701" s="390"/>
      <c r="DM701" s="390"/>
      <c r="DN701" s="390"/>
      <c r="DO701" s="390"/>
      <c r="DP701" s="391">
        <f t="shared" si="1460"/>
        <v>58</v>
      </c>
      <c r="DQ701" s="376"/>
      <c r="DR701" s="376"/>
      <c r="DS701" s="385">
        <v>2</v>
      </c>
      <c r="DT701" s="385">
        <v>2</v>
      </c>
      <c r="DU701" s="385">
        <v>1614</v>
      </c>
      <c r="DV701" s="385" t="s">
        <v>2620</v>
      </c>
      <c r="DW701" s="385">
        <v>75</v>
      </c>
      <c r="DX701" s="385" t="s">
        <v>2718</v>
      </c>
      <c r="DY701" s="385">
        <v>0</v>
      </c>
      <c r="DZ701" s="14">
        <v>230647</v>
      </c>
      <c r="EA701" s="426"/>
      <c r="EB701" s="398">
        <v>20</v>
      </c>
      <c r="EC701" s="398" t="s">
        <v>1369</v>
      </c>
      <c r="ED701" s="398" t="s">
        <v>1370</v>
      </c>
      <c r="EF701" s="601">
        <f t="shared" si="1461"/>
        <v>147.5</v>
      </c>
      <c r="EG701" s="597">
        <f t="shared" si="1462"/>
        <v>12</v>
      </c>
      <c r="EI701" s="605">
        <f t="shared" ref="EI701:EI722" si="1492">T701+U701+V701+Y701+AB701+BB701</f>
        <v>116</v>
      </c>
    </row>
    <row r="702" spans="1:139" s="372" customFormat="1" ht="16.149999999999999" hidden="1" customHeight="1">
      <c r="A702" s="573" t="s">
        <v>1510</v>
      </c>
      <c r="B702" s="407" t="s">
        <v>1427</v>
      </c>
      <c r="C702" s="530" t="s">
        <v>1427</v>
      </c>
      <c r="D702" s="393" t="s">
        <v>51</v>
      </c>
      <c r="E702" s="393" t="s">
        <v>1439</v>
      </c>
      <c r="F702" s="393" t="s">
        <v>1416</v>
      </c>
      <c r="G702" s="393">
        <v>100</v>
      </c>
      <c r="H702" s="393" t="s">
        <v>107</v>
      </c>
      <c r="I702" s="393" t="s">
        <v>1419</v>
      </c>
      <c r="J702" s="393" t="s">
        <v>131</v>
      </c>
      <c r="K702" s="393" t="s">
        <v>2146</v>
      </c>
      <c r="L702" s="393" t="s">
        <v>2130</v>
      </c>
      <c r="M702" s="396"/>
      <c r="N702" s="392">
        <v>44740</v>
      </c>
      <c r="O702" s="408">
        <v>3</v>
      </c>
      <c r="P702" s="14">
        <v>117257</v>
      </c>
      <c r="Q702" s="14">
        <v>117257</v>
      </c>
      <c r="R702" s="576">
        <v>7</v>
      </c>
      <c r="S702" s="391">
        <v>0</v>
      </c>
      <c r="T702" s="382">
        <v>0</v>
      </c>
      <c r="U702" s="382">
        <v>8</v>
      </c>
      <c r="V702" s="423">
        <v>1</v>
      </c>
      <c r="W702" s="1882">
        <v>1</v>
      </c>
      <c r="X702" s="382">
        <f t="shared" si="1464"/>
        <v>8</v>
      </c>
      <c r="Y702" s="423">
        <v>0</v>
      </c>
      <c r="Z702" s="1882">
        <v>2</v>
      </c>
      <c r="AA702" s="382">
        <f t="shared" si="1448"/>
        <v>6</v>
      </c>
      <c r="AB702" s="423">
        <v>1</v>
      </c>
      <c r="AC702" s="1882">
        <v>2</v>
      </c>
      <c r="AD702" s="569">
        <v>1.875</v>
      </c>
      <c r="AE702" s="569">
        <v>1.875</v>
      </c>
      <c r="AF702" s="382">
        <f t="shared" si="1466"/>
        <v>1</v>
      </c>
      <c r="AG702" s="382">
        <f t="shared" si="1467"/>
        <v>0.875</v>
      </c>
      <c r="AH702" s="382">
        <f t="shared" si="1468"/>
        <v>1.875</v>
      </c>
      <c r="AI702" s="382">
        <f t="shared" si="1469"/>
        <v>1.875</v>
      </c>
      <c r="AJ702" s="382">
        <f t="shared" si="1470"/>
        <v>1.875</v>
      </c>
      <c r="AK702" s="382">
        <f t="shared" si="1471"/>
        <v>1.875</v>
      </c>
      <c r="AL702" s="382">
        <f t="shared" si="1472"/>
        <v>2.75</v>
      </c>
      <c r="AM702" s="382">
        <f t="shared" si="1473"/>
        <v>3.75</v>
      </c>
      <c r="AN702" s="453">
        <f t="shared" si="1474"/>
        <v>3.75</v>
      </c>
      <c r="AO702" s="457">
        <f t="shared" si="1475"/>
        <v>0</v>
      </c>
      <c r="AP702" s="455">
        <f t="shared" si="1476"/>
        <v>0</v>
      </c>
      <c r="AQ702" s="383">
        <f t="shared" si="1477"/>
        <v>0</v>
      </c>
      <c r="AR702" s="383">
        <f t="shared" si="1478"/>
        <v>1</v>
      </c>
      <c r="AS702" s="383">
        <f t="shared" si="1479"/>
        <v>1</v>
      </c>
      <c r="AT702" s="383">
        <f t="shared" si="1480"/>
        <v>1</v>
      </c>
      <c r="AU702" s="383">
        <f t="shared" si="1481"/>
        <v>2</v>
      </c>
      <c r="AV702" s="383">
        <f t="shared" si="1482"/>
        <v>2</v>
      </c>
      <c r="AW702" s="383">
        <f t="shared" si="1483"/>
        <v>2</v>
      </c>
      <c r="AX702" s="383">
        <f t="shared" si="1449"/>
        <v>10</v>
      </c>
      <c r="AY702" s="383">
        <v>0</v>
      </c>
      <c r="AZ702" s="383">
        <f t="shared" si="1463"/>
        <v>0</v>
      </c>
      <c r="BA702" s="382">
        <f t="shared" si="1450"/>
        <v>5</v>
      </c>
      <c r="BB702" s="423">
        <v>0</v>
      </c>
      <c r="BC702" s="506">
        <f t="shared" si="1442"/>
        <v>1</v>
      </c>
      <c r="BD702" s="382">
        <f t="shared" si="1443"/>
        <v>2</v>
      </c>
      <c r="BE702" s="453">
        <f t="shared" si="1444"/>
        <v>2</v>
      </c>
      <c r="BF702" s="382">
        <f t="shared" si="1451"/>
        <v>0</v>
      </c>
      <c r="BG702" s="1882">
        <v>1</v>
      </c>
      <c r="BH702" s="1882">
        <v>1</v>
      </c>
      <c r="BI702" s="1882">
        <v>1</v>
      </c>
      <c r="BJ702" s="1882">
        <v>0</v>
      </c>
      <c r="BK702" s="1882">
        <v>1</v>
      </c>
      <c r="BL702" s="1882">
        <v>1</v>
      </c>
      <c r="BM702" s="1882">
        <v>1</v>
      </c>
      <c r="BN702" s="1882">
        <v>1</v>
      </c>
      <c r="BO702" s="1882">
        <v>1</v>
      </c>
      <c r="BP702" s="1882">
        <v>2</v>
      </c>
      <c r="BQ702" s="1882">
        <v>2</v>
      </c>
      <c r="BR702" s="1882">
        <v>2</v>
      </c>
      <c r="BS702" s="1882">
        <v>2</v>
      </c>
      <c r="BT702" s="13"/>
      <c r="BU702" s="384">
        <f t="shared" si="1452"/>
        <v>4.8</v>
      </c>
      <c r="BV702" s="385">
        <f t="shared" si="1453"/>
        <v>4.8</v>
      </c>
      <c r="BW702" s="386">
        <f t="shared" si="1454"/>
        <v>4.5</v>
      </c>
      <c r="BX702" s="3"/>
      <c r="BY702" s="387">
        <f t="shared" si="1445"/>
        <v>8</v>
      </c>
      <c r="BZ702" s="382">
        <f t="shared" si="1455"/>
        <v>8</v>
      </c>
      <c r="CA702" s="382">
        <f t="shared" si="1456"/>
        <v>6</v>
      </c>
      <c r="CB702" s="382">
        <f t="shared" si="1457"/>
        <v>5</v>
      </c>
      <c r="CC702" s="382">
        <f t="shared" si="1362"/>
        <v>4</v>
      </c>
      <c r="CD702" s="382">
        <f t="shared" si="1363"/>
        <v>3</v>
      </c>
      <c r="CE702" s="382">
        <f t="shared" si="1364"/>
        <v>2</v>
      </c>
      <c r="CF702" s="382">
        <f t="shared" si="1365"/>
        <v>2</v>
      </c>
      <c r="CG702" s="382">
        <f t="shared" si="1366"/>
        <v>2</v>
      </c>
      <c r="CH702" s="382">
        <f t="shared" si="1367"/>
        <v>2</v>
      </c>
      <c r="CI702" s="382">
        <f t="shared" si="1368"/>
        <v>2</v>
      </c>
      <c r="CJ702" s="382">
        <f t="shared" si="1369"/>
        <v>3</v>
      </c>
      <c r="CK702" s="388">
        <f t="shared" si="1370"/>
        <v>4</v>
      </c>
      <c r="CL702" s="3"/>
      <c r="CM702" s="384">
        <f t="shared" si="1446"/>
        <v>1</v>
      </c>
      <c r="CN702" s="385">
        <f t="shared" si="1458"/>
        <v>0</v>
      </c>
      <c r="CO702" s="385">
        <f t="shared" si="1465"/>
        <v>1</v>
      </c>
      <c r="CP702" s="385">
        <f t="shared" si="1433"/>
        <v>0</v>
      </c>
      <c r="CQ702" s="385">
        <f t="shared" si="1484"/>
        <v>0</v>
      </c>
      <c r="CR702" s="385">
        <f t="shared" si="1485"/>
        <v>0</v>
      </c>
      <c r="CS702" s="385">
        <f t="shared" si="1486"/>
        <v>0</v>
      </c>
      <c r="CT702" s="385">
        <f t="shared" si="1487"/>
        <v>1</v>
      </c>
      <c r="CU702" s="385">
        <f t="shared" si="1488"/>
        <v>1</v>
      </c>
      <c r="CV702" s="385">
        <f t="shared" si="1489"/>
        <v>1</v>
      </c>
      <c r="CW702" s="385">
        <f t="shared" si="1490"/>
        <v>2</v>
      </c>
      <c r="CX702" s="386">
        <f t="shared" si="1491"/>
        <v>2</v>
      </c>
      <c r="CY702" s="3"/>
      <c r="CZ702" s="586">
        <v>0</v>
      </c>
      <c r="DA702" s="582">
        <v>0</v>
      </c>
      <c r="DB702" s="391">
        <v>13</v>
      </c>
      <c r="DC702" s="576">
        <v>7</v>
      </c>
      <c r="DD702" s="389">
        <v>0</v>
      </c>
      <c r="DE702" s="390">
        <v>0</v>
      </c>
      <c r="DF702" s="390">
        <v>0</v>
      </c>
      <c r="DG702" s="390">
        <v>0</v>
      </c>
      <c r="DH702" s="390">
        <f t="shared" si="1459"/>
        <v>0</v>
      </c>
      <c r="DI702" s="390"/>
      <c r="DJ702" s="390"/>
      <c r="DK702" s="390"/>
      <c r="DL702" s="390"/>
      <c r="DM702" s="390"/>
      <c r="DN702" s="390"/>
      <c r="DO702" s="390"/>
      <c r="DP702" s="391">
        <f t="shared" si="1460"/>
        <v>0</v>
      </c>
      <c r="DQ702" s="376"/>
      <c r="DR702" s="376"/>
      <c r="DS702" s="385">
        <v>2</v>
      </c>
      <c r="DT702" s="385">
        <v>2</v>
      </c>
      <c r="DU702" s="385">
        <v>1601</v>
      </c>
      <c r="DV702" s="385" t="s">
        <v>2620</v>
      </c>
      <c r="DW702" s="385">
        <v>71</v>
      </c>
      <c r="DX702" s="385" t="s">
        <v>2715</v>
      </c>
      <c r="DY702" s="385">
        <v>0</v>
      </c>
      <c r="DZ702" s="14">
        <v>117257</v>
      </c>
      <c r="EA702" s="426"/>
      <c r="EB702" s="398">
        <v>18</v>
      </c>
      <c r="EC702" s="398" t="s">
        <v>1369</v>
      </c>
      <c r="ED702" s="398" t="s">
        <v>1370</v>
      </c>
      <c r="EF702" s="601">
        <f t="shared" si="1461"/>
        <v>240</v>
      </c>
      <c r="EG702" s="597">
        <f t="shared" si="1462"/>
        <v>1</v>
      </c>
      <c r="EI702" s="605">
        <f t="shared" si="1492"/>
        <v>10</v>
      </c>
    </row>
    <row r="703" spans="1:139" s="372" customFormat="1" ht="16.149999999999999" hidden="1" customHeight="1">
      <c r="A703" s="573" t="s">
        <v>1511</v>
      </c>
      <c r="B703" s="407" t="s">
        <v>1639</v>
      </c>
      <c r="C703" s="530" t="s">
        <v>1639</v>
      </c>
      <c r="D703" s="393" t="s">
        <v>1638</v>
      </c>
      <c r="E703" s="393" t="s">
        <v>1651</v>
      </c>
      <c r="F703" s="393"/>
      <c r="G703" s="393">
        <v>91</v>
      </c>
      <c r="H703" s="393" t="s">
        <v>1648</v>
      </c>
      <c r="I703" s="393" t="s">
        <v>1638</v>
      </c>
      <c r="J703" s="393" t="s">
        <v>1650</v>
      </c>
      <c r="K703" s="393"/>
      <c r="L703" s="393" t="s">
        <v>47</v>
      </c>
      <c r="M703" s="396"/>
      <c r="N703" s="392"/>
      <c r="O703" s="408">
        <v>3</v>
      </c>
      <c r="P703" s="14">
        <v>51826</v>
      </c>
      <c r="Q703" s="14">
        <v>51826</v>
      </c>
      <c r="R703" s="576">
        <v>112</v>
      </c>
      <c r="S703" s="391">
        <v>21</v>
      </c>
      <c r="T703" s="382">
        <v>2</v>
      </c>
      <c r="U703" s="382">
        <v>177</v>
      </c>
      <c r="V703" s="423">
        <v>0</v>
      </c>
      <c r="W703" s="1882">
        <v>50</v>
      </c>
      <c r="X703" s="382">
        <f t="shared" si="1464"/>
        <v>127</v>
      </c>
      <c r="Y703" s="423">
        <v>0</v>
      </c>
      <c r="Z703" s="1882">
        <v>42</v>
      </c>
      <c r="AA703" s="382">
        <f t="shared" si="1448"/>
        <v>85</v>
      </c>
      <c r="AB703" s="423">
        <v>0</v>
      </c>
      <c r="AC703" s="1882">
        <v>29</v>
      </c>
      <c r="AD703" s="569">
        <v>1.875</v>
      </c>
      <c r="AE703" s="569">
        <v>1.875</v>
      </c>
      <c r="AF703" s="382">
        <f t="shared" ref="AF703:AF713" si="1493">IF($AD703&lt;=1,$AD703*BG703,IF($AD703&lt;=2,BG703+(($AD703-1)*BH703),BG703+BH703+BI703))</f>
        <v>40.25</v>
      </c>
      <c r="AG703" s="382">
        <f t="shared" ref="AG703:AG713" si="1494">IF($AD703&lt;=1,$AD703*BH703,IF($AD703&lt;=2,BH703+(($AD703-1)*BI703),BH703+BI703+BJ703))</f>
        <v>42.125</v>
      </c>
      <c r="AH703" s="382">
        <f t="shared" ref="AH703:AH713" si="1495">IF($AD703&lt;=1,$AD703*BI703,IF($AD703&lt;=2,BI703+(($AD703-1)*BJ703),BI703+BJ703+BK703))</f>
        <v>44.875</v>
      </c>
      <c r="AI703" s="382">
        <f t="shared" ref="AI703:AI713" si="1496">IF($AD703&lt;=1,$AD703*BJ703,IF($AD703&lt;=2,BJ703+(($AD703-1)*BK703),BJ703+BK703+BL703))</f>
        <v>32</v>
      </c>
      <c r="AJ703" s="382">
        <f t="shared" ref="AJ703:AJ713" si="1497">IF($AD703&lt;=1,$AD703*BK703,IF($AD703&lt;=2,BK703+(($AD703-1)*BL703),BK703+BL703+BM703))</f>
        <v>18.5</v>
      </c>
      <c r="AK703" s="382">
        <f t="shared" ref="AK703:AK713" si="1498">IF($AE703&lt;=1,$AE703*BL703,IF($AE703&lt;=2,BL703+(($AE703-1)*BM703),BL703+BM703+BN703))</f>
        <v>24.25</v>
      </c>
      <c r="AL703" s="382">
        <f t="shared" ref="AL703:AL713" si="1499">IF($AE703&lt;=1,$AE703*BM703,IF($AE703&lt;=2,BM703+(($AE703-1)*BN703),BM703+BN703+BO703))</f>
        <v>28</v>
      </c>
      <c r="AM703" s="382">
        <f t="shared" ref="AM703:AM713" si="1500">IF($AE703&lt;=1,$AE703*BN703,IF($AE703&lt;=2,BN703+(($AE703-1)*BO703),BN703+BO703+BP703))</f>
        <v>30</v>
      </c>
      <c r="AN703" s="453">
        <f t="shared" ref="AN703:AN713" si="1501">IF($AD703&lt;=1,$AD703*BO703,IF($AD703&lt;=2,BO703+(($AD703-1)*BP703),BO703+BP703+BQ703))</f>
        <v>52.75</v>
      </c>
      <c r="AO703" s="457">
        <f t="shared" ref="AO703:AO713" si="1502">ROUND(IF(AA703-AC703-AF703&gt;0,0,AF703+AC703-AA703),0)</f>
        <v>0</v>
      </c>
      <c r="AP703" s="455">
        <f t="shared" ref="AP703:AP713" si="1503">ROUND(IF(CB703-AG703-BG703&gt;0,0,BG703+AG703-CB703),0)</f>
        <v>7</v>
      </c>
      <c r="AQ703" s="383">
        <f t="shared" ref="AQ703:AQ713" si="1504">ROUND(IF(CC703-AH703-BH703&gt;0,0,BH703+AH703-CC703),0)</f>
        <v>25</v>
      </c>
      <c r="AR703" s="383">
        <f t="shared" ref="AR703:AR713" si="1505">ROUND(IF(CD703-AI703-BI703&gt;0,0,BI703+AI703-CD703),0)</f>
        <v>10</v>
      </c>
      <c r="AS703" s="383">
        <f t="shared" ref="AS703:AS713" si="1506">ROUND(IF(CE703-AJ703-BJ703&gt;0,0,BJ703+AJ703-CE703),0)</f>
        <v>12</v>
      </c>
      <c r="AT703" s="383">
        <f t="shared" ref="AT703:AT713" si="1507">ROUND(IF(CF703-AK703-BK703&gt;0,0,BK703+AK703-CF703),0)</f>
        <v>13</v>
      </c>
      <c r="AU703" s="383">
        <f t="shared" ref="AU703:AU713" si="1508">ROUND(IF(CG703-AL703-BL703&gt;0,0,BL703+AL703-CG703),0)</f>
        <v>16</v>
      </c>
      <c r="AV703" s="383">
        <f t="shared" ref="AV703:AV713" si="1509">ROUND(IF(CH703-AM703-BM703&gt;0,0,BM703+AM703-CH703),0)</f>
        <v>16</v>
      </c>
      <c r="AW703" s="383">
        <f t="shared" ref="AW703:AW713" si="1510">ROUND(IF(CI703-AN703-BN703&gt;0,0,BN703+AN703-CI703),0)</f>
        <v>39</v>
      </c>
      <c r="AX703" s="383">
        <f t="shared" si="1449"/>
        <v>177</v>
      </c>
      <c r="AY703" s="383"/>
      <c r="AZ703" s="383">
        <f t="shared" si="1463"/>
        <v>0</v>
      </c>
      <c r="BA703" s="382">
        <f t="shared" si="1450"/>
        <v>56</v>
      </c>
      <c r="BB703" s="423">
        <v>0</v>
      </c>
      <c r="BC703" s="506">
        <f t="shared" si="1442"/>
        <v>50</v>
      </c>
      <c r="BD703" s="382">
        <f t="shared" si="1443"/>
        <v>42</v>
      </c>
      <c r="BE703" s="453">
        <f t="shared" si="1444"/>
        <v>29</v>
      </c>
      <c r="BF703" s="382">
        <f t="shared" si="1451"/>
        <v>-10</v>
      </c>
      <c r="BG703" s="1882">
        <v>21</v>
      </c>
      <c r="BH703" s="1882">
        <v>22</v>
      </c>
      <c r="BI703" s="1882">
        <v>23</v>
      </c>
      <c r="BJ703" s="1882">
        <v>25</v>
      </c>
      <c r="BK703" s="1882">
        <v>8</v>
      </c>
      <c r="BL703" s="1882">
        <v>12</v>
      </c>
      <c r="BM703" s="1882">
        <v>14</v>
      </c>
      <c r="BN703" s="1882">
        <v>16</v>
      </c>
      <c r="BO703" s="1882">
        <v>16</v>
      </c>
      <c r="BP703" s="1882">
        <v>42</v>
      </c>
      <c r="BQ703" s="1882">
        <v>44</v>
      </c>
      <c r="BR703" s="1882">
        <v>47</v>
      </c>
      <c r="BS703" s="1882">
        <v>50</v>
      </c>
      <c r="BT703" s="13"/>
      <c r="BU703" s="384">
        <f t="shared" si="1452"/>
        <v>4.3884297520661155</v>
      </c>
      <c r="BV703" s="385">
        <f t="shared" si="1453"/>
        <v>4.1413043478260869</v>
      </c>
      <c r="BW703" s="386">
        <f t="shared" si="1454"/>
        <v>3.5416666666666665</v>
      </c>
      <c r="BX703" s="3"/>
      <c r="BY703" s="387">
        <f t="shared" si="1445"/>
        <v>177</v>
      </c>
      <c r="BZ703" s="382">
        <f t="shared" si="1455"/>
        <v>127</v>
      </c>
      <c r="CA703" s="382">
        <f t="shared" si="1456"/>
        <v>85</v>
      </c>
      <c r="CB703" s="382">
        <f t="shared" si="1457"/>
        <v>56</v>
      </c>
      <c r="CC703" s="382">
        <f t="shared" si="1362"/>
        <v>42</v>
      </c>
      <c r="CD703" s="382">
        <f t="shared" si="1363"/>
        <v>45</v>
      </c>
      <c r="CE703" s="382">
        <f t="shared" si="1364"/>
        <v>32</v>
      </c>
      <c r="CF703" s="382">
        <f t="shared" si="1365"/>
        <v>19</v>
      </c>
      <c r="CG703" s="382">
        <f t="shared" si="1366"/>
        <v>24</v>
      </c>
      <c r="CH703" s="382">
        <f t="shared" si="1367"/>
        <v>28</v>
      </c>
      <c r="CI703" s="382">
        <f t="shared" si="1368"/>
        <v>30</v>
      </c>
      <c r="CJ703" s="382">
        <f t="shared" si="1369"/>
        <v>53</v>
      </c>
      <c r="CK703" s="388">
        <f t="shared" si="1370"/>
        <v>76</v>
      </c>
      <c r="CL703" s="3"/>
      <c r="CM703" s="384">
        <f t="shared" si="1446"/>
        <v>0</v>
      </c>
      <c r="CN703" s="385">
        <f t="shared" si="1458"/>
        <v>0</v>
      </c>
      <c r="CO703" s="385">
        <f t="shared" ref="CO703:CO713" si="1511">AO703</f>
        <v>0</v>
      </c>
      <c r="CP703" s="385">
        <f t="shared" ref="CP703:CP713" si="1512">AP703</f>
        <v>7</v>
      </c>
      <c r="CQ703" s="385">
        <f t="shared" ref="CQ703:CQ713" si="1513">AQ703</f>
        <v>25</v>
      </c>
      <c r="CR703" s="385">
        <f t="shared" ref="CR703:CR713" si="1514">AR703</f>
        <v>10</v>
      </c>
      <c r="CS703" s="385">
        <f t="shared" ref="CS703:CS713" si="1515">AS703</f>
        <v>12</v>
      </c>
      <c r="CT703" s="385">
        <f t="shared" ref="CT703:CT713" si="1516">AT703</f>
        <v>13</v>
      </c>
      <c r="CU703" s="385">
        <f t="shared" ref="CU703:CU713" si="1517">AU703</f>
        <v>16</v>
      </c>
      <c r="CV703" s="385">
        <f t="shared" ref="CV703:CV713" si="1518">AV703</f>
        <v>16</v>
      </c>
      <c r="CW703" s="385">
        <f t="shared" ref="CW703:CW713" si="1519">AW703</f>
        <v>39</v>
      </c>
      <c r="CX703" s="386">
        <f t="shared" ref="CX703:CX713" si="1520">AW703</f>
        <v>39</v>
      </c>
      <c r="CY703" s="3"/>
      <c r="CZ703" s="586"/>
      <c r="DA703" s="582">
        <v>382</v>
      </c>
      <c r="DB703" s="391">
        <v>163</v>
      </c>
      <c r="DC703" s="576">
        <v>112</v>
      </c>
      <c r="DD703" s="389">
        <v>8</v>
      </c>
      <c r="DE703" s="390">
        <v>8</v>
      </c>
      <c r="DF703" s="390">
        <v>0</v>
      </c>
      <c r="DG703" s="390">
        <v>3</v>
      </c>
      <c r="DH703" s="390">
        <f t="shared" si="1459"/>
        <v>2</v>
      </c>
      <c r="DI703" s="390"/>
      <c r="DJ703" s="390"/>
      <c r="DK703" s="390"/>
      <c r="DL703" s="390"/>
      <c r="DM703" s="390"/>
      <c r="DN703" s="390"/>
      <c r="DO703" s="390"/>
      <c r="DP703" s="391">
        <f t="shared" si="1460"/>
        <v>21</v>
      </c>
      <c r="DQ703" s="376"/>
      <c r="DR703" s="376"/>
      <c r="DS703" s="385">
        <v>0</v>
      </c>
      <c r="DT703" s="385">
        <v>0</v>
      </c>
      <c r="DU703" s="385">
        <v>0</v>
      </c>
      <c r="DV703" s="385">
        <v>0</v>
      </c>
      <c r="DW703" s="385">
        <v>0</v>
      </c>
      <c r="DX703" s="385">
        <v>0</v>
      </c>
      <c r="DY703" s="385" t="s">
        <v>2733</v>
      </c>
      <c r="DZ703" s="14">
        <v>51826</v>
      </c>
      <c r="EA703" s="426"/>
      <c r="EB703" s="398">
        <v>15</v>
      </c>
      <c r="EC703" s="398" t="s">
        <v>1660</v>
      </c>
      <c r="ED703" s="398" t="s">
        <v>1662</v>
      </c>
      <c r="EF703" s="601">
        <f t="shared" si="1461"/>
        <v>106.2</v>
      </c>
      <c r="EG703" s="597">
        <f t="shared" si="1462"/>
        <v>50</v>
      </c>
      <c r="EI703" s="605">
        <f t="shared" si="1492"/>
        <v>179</v>
      </c>
    </row>
    <row r="704" spans="1:139" s="372" customFormat="1" ht="16.149999999999999" hidden="1" customHeight="1">
      <c r="A704" s="573" t="s">
        <v>1449</v>
      </c>
      <c r="B704" s="407" t="s">
        <v>1640</v>
      </c>
      <c r="C704" s="530" t="s">
        <v>1640</v>
      </c>
      <c r="D704" s="393" t="s">
        <v>1638</v>
      </c>
      <c r="E704" s="393" t="s">
        <v>1652</v>
      </c>
      <c r="F704" s="393"/>
      <c r="G704" s="393">
        <v>94</v>
      </c>
      <c r="H704" s="393" t="s">
        <v>1649</v>
      </c>
      <c r="I704" s="393" t="s">
        <v>1638</v>
      </c>
      <c r="J704" s="393" t="s">
        <v>1650</v>
      </c>
      <c r="K704" s="393"/>
      <c r="L704" s="393" t="s">
        <v>47</v>
      </c>
      <c r="M704" s="396"/>
      <c r="N704" s="392"/>
      <c r="O704" s="408">
        <v>3</v>
      </c>
      <c r="P704" s="14">
        <v>68243</v>
      </c>
      <c r="Q704" s="14">
        <v>68243</v>
      </c>
      <c r="R704" s="576">
        <v>761</v>
      </c>
      <c r="S704" s="391">
        <v>285</v>
      </c>
      <c r="T704" s="382">
        <v>72</v>
      </c>
      <c r="U704" s="382">
        <v>56</v>
      </c>
      <c r="V704" s="423">
        <v>116</v>
      </c>
      <c r="W704" s="1882">
        <v>60</v>
      </c>
      <c r="X704" s="382">
        <f t="shared" si="1464"/>
        <v>112</v>
      </c>
      <c r="Y704" s="423">
        <v>75</v>
      </c>
      <c r="Z704" s="1882">
        <v>60</v>
      </c>
      <c r="AA704" s="382">
        <f t="shared" si="1448"/>
        <v>127</v>
      </c>
      <c r="AB704" s="423">
        <v>0</v>
      </c>
      <c r="AC704" s="1882">
        <v>60</v>
      </c>
      <c r="AD704" s="569">
        <v>1.875</v>
      </c>
      <c r="AE704" s="569">
        <v>1.875</v>
      </c>
      <c r="AF704" s="382">
        <f t="shared" si="1493"/>
        <v>142.375</v>
      </c>
      <c r="AG704" s="382">
        <f t="shared" si="1494"/>
        <v>147</v>
      </c>
      <c r="AH704" s="382">
        <f t="shared" si="1495"/>
        <v>167.5</v>
      </c>
      <c r="AI704" s="382">
        <f t="shared" si="1496"/>
        <v>128.875</v>
      </c>
      <c r="AJ704" s="382">
        <f t="shared" si="1497"/>
        <v>73.25</v>
      </c>
      <c r="AK704" s="382">
        <f t="shared" si="1498"/>
        <v>93.25</v>
      </c>
      <c r="AL704" s="382">
        <f t="shared" si="1499"/>
        <v>108.25</v>
      </c>
      <c r="AM704" s="382">
        <f t="shared" si="1500"/>
        <v>116.25</v>
      </c>
      <c r="AN704" s="453">
        <f t="shared" si="1501"/>
        <v>119.75</v>
      </c>
      <c r="AO704" s="457">
        <f t="shared" si="1502"/>
        <v>75</v>
      </c>
      <c r="AP704" s="455">
        <f t="shared" si="1503"/>
        <v>80</v>
      </c>
      <c r="AQ704" s="383">
        <f t="shared" si="1504"/>
        <v>98</v>
      </c>
      <c r="AR704" s="383">
        <f t="shared" si="1505"/>
        <v>41</v>
      </c>
      <c r="AS704" s="383">
        <f t="shared" si="1506"/>
        <v>44</v>
      </c>
      <c r="AT704" s="383">
        <f t="shared" si="1507"/>
        <v>53</v>
      </c>
      <c r="AU704" s="383">
        <f t="shared" si="1508"/>
        <v>61</v>
      </c>
      <c r="AV704" s="383">
        <f t="shared" si="1509"/>
        <v>62</v>
      </c>
      <c r="AW704" s="383">
        <f t="shared" si="1510"/>
        <v>66</v>
      </c>
      <c r="AX704" s="383">
        <f t="shared" si="1449"/>
        <v>247</v>
      </c>
      <c r="AY704" s="383"/>
      <c r="AZ704" s="383">
        <f t="shared" si="1463"/>
        <v>75</v>
      </c>
      <c r="BA704" s="382">
        <f t="shared" si="1450"/>
        <v>67</v>
      </c>
      <c r="BB704" s="423">
        <v>0</v>
      </c>
      <c r="BC704" s="506">
        <f t="shared" si="1442"/>
        <v>60</v>
      </c>
      <c r="BD704" s="382">
        <f t="shared" si="1443"/>
        <v>60</v>
      </c>
      <c r="BE704" s="453">
        <f t="shared" si="1444"/>
        <v>60</v>
      </c>
      <c r="BF704" s="382">
        <f t="shared" si="1451"/>
        <v>-356</v>
      </c>
      <c r="BG704" s="1882">
        <v>75</v>
      </c>
      <c r="BH704" s="1882">
        <v>77</v>
      </c>
      <c r="BI704" s="1882">
        <v>80</v>
      </c>
      <c r="BJ704" s="1882">
        <v>100</v>
      </c>
      <c r="BK704" s="1882">
        <v>33</v>
      </c>
      <c r="BL704" s="1882">
        <v>46</v>
      </c>
      <c r="BM704" s="1882">
        <v>54</v>
      </c>
      <c r="BN704" s="1882">
        <v>62</v>
      </c>
      <c r="BO704" s="1882">
        <v>62</v>
      </c>
      <c r="BP704" s="1882">
        <v>66</v>
      </c>
      <c r="BQ704" s="1882">
        <v>69</v>
      </c>
      <c r="BR704" s="1882">
        <v>74</v>
      </c>
      <c r="BS704" s="1882">
        <v>79</v>
      </c>
      <c r="BT704" s="13"/>
      <c r="BU704" s="384">
        <f t="shared" si="1452"/>
        <v>0.93333333333333335</v>
      </c>
      <c r="BV704" s="385">
        <f t="shared" si="1453"/>
        <v>1.8666666666666667</v>
      </c>
      <c r="BW704" s="386">
        <f t="shared" si="1454"/>
        <v>1.8933333333333333</v>
      </c>
      <c r="BX704" s="3"/>
      <c r="BY704" s="387">
        <f t="shared" si="1445"/>
        <v>56</v>
      </c>
      <c r="BZ704" s="382">
        <f t="shared" si="1455"/>
        <v>112</v>
      </c>
      <c r="CA704" s="382">
        <f t="shared" si="1456"/>
        <v>127</v>
      </c>
      <c r="CB704" s="382">
        <f t="shared" si="1457"/>
        <v>142</v>
      </c>
      <c r="CC704" s="382">
        <f t="shared" si="1362"/>
        <v>147</v>
      </c>
      <c r="CD704" s="382">
        <f t="shared" si="1363"/>
        <v>168</v>
      </c>
      <c r="CE704" s="382">
        <f t="shared" si="1364"/>
        <v>129</v>
      </c>
      <c r="CF704" s="382">
        <f t="shared" si="1365"/>
        <v>73</v>
      </c>
      <c r="CG704" s="382">
        <f t="shared" si="1366"/>
        <v>93</v>
      </c>
      <c r="CH704" s="382">
        <f t="shared" si="1367"/>
        <v>108</v>
      </c>
      <c r="CI704" s="382">
        <f t="shared" si="1368"/>
        <v>116</v>
      </c>
      <c r="CJ704" s="382">
        <f t="shared" si="1369"/>
        <v>120</v>
      </c>
      <c r="CK704" s="388">
        <f t="shared" si="1370"/>
        <v>124</v>
      </c>
      <c r="CL704" s="3"/>
      <c r="CM704" s="384">
        <f t="shared" si="1446"/>
        <v>116</v>
      </c>
      <c r="CN704" s="385">
        <f t="shared" si="1458"/>
        <v>75</v>
      </c>
      <c r="CO704" s="385">
        <f t="shared" si="1511"/>
        <v>75</v>
      </c>
      <c r="CP704" s="385">
        <f t="shared" si="1512"/>
        <v>80</v>
      </c>
      <c r="CQ704" s="385">
        <f t="shared" si="1513"/>
        <v>98</v>
      </c>
      <c r="CR704" s="385">
        <f t="shared" si="1514"/>
        <v>41</v>
      </c>
      <c r="CS704" s="385">
        <f t="shared" si="1515"/>
        <v>44</v>
      </c>
      <c r="CT704" s="385">
        <f t="shared" si="1516"/>
        <v>53</v>
      </c>
      <c r="CU704" s="385">
        <f t="shared" si="1517"/>
        <v>61</v>
      </c>
      <c r="CV704" s="385">
        <f t="shared" si="1518"/>
        <v>62</v>
      </c>
      <c r="CW704" s="385">
        <f t="shared" si="1519"/>
        <v>66</v>
      </c>
      <c r="CX704" s="386">
        <f t="shared" si="1520"/>
        <v>66</v>
      </c>
      <c r="CY704" s="3"/>
      <c r="CZ704" s="586"/>
      <c r="DA704" s="582">
        <v>695</v>
      </c>
      <c r="DB704" s="391">
        <v>862</v>
      </c>
      <c r="DC704" s="576">
        <v>761</v>
      </c>
      <c r="DD704" s="389">
        <v>49</v>
      </c>
      <c r="DE704" s="390">
        <v>87</v>
      </c>
      <c r="DF704" s="390">
        <v>28</v>
      </c>
      <c r="DG704" s="390">
        <v>49</v>
      </c>
      <c r="DH704" s="390">
        <f t="shared" si="1459"/>
        <v>72</v>
      </c>
      <c r="DI704" s="390"/>
      <c r="DJ704" s="390"/>
      <c r="DK704" s="390"/>
      <c r="DL704" s="390"/>
      <c r="DM704" s="390"/>
      <c r="DN704" s="390"/>
      <c r="DO704" s="390"/>
      <c r="DP704" s="391">
        <f t="shared" si="1460"/>
        <v>285</v>
      </c>
      <c r="DQ704" s="376"/>
      <c r="DR704" s="376"/>
      <c r="DS704" s="385">
        <v>0</v>
      </c>
      <c r="DT704" s="385">
        <v>0</v>
      </c>
      <c r="DU704" s="385">
        <v>0</v>
      </c>
      <c r="DV704" s="385">
        <v>0</v>
      </c>
      <c r="DW704" s="385">
        <v>0</v>
      </c>
      <c r="DX704" s="385">
        <v>0</v>
      </c>
      <c r="DY704" s="385" t="s">
        <v>2733</v>
      </c>
      <c r="DZ704" s="14">
        <v>68243</v>
      </c>
      <c r="EA704" s="426"/>
      <c r="EB704" s="398">
        <v>17</v>
      </c>
      <c r="EC704" s="398" t="s">
        <v>1661</v>
      </c>
      <c r="ED704" s="398" t="s">
        <v>1663</v>
      </c>
      <c r="EF704" s="601">
        <f t="shared" si="1461"/>
        <v>28</v>
      </c>
      <c r="EG704" s="597">
        <f t="shared" si="1462"/>
        <v>60</v>
      </c>
      <c r="EI704" s="605">
        <f t="shared" si="1492"/>
        <v>319</v>
      </c>
    </row>
    <row r="705" spans="1:139" s="372" customFormat="1" ht="16.149999999999999" hidden="1" customHeight="1">
      <c r="A705" s="573" t="s">
        <v>1382</v>
      </c>
      <c r="B705" s="407" t="s">
        <v>1962</v>
      </c>
      <c r="C705" s="407" t="s">
        <v>1962</v>
      </c>
      <c r="D705" s="393" t="s">
        <v>1638</v>
      </c>
      <c r="E705" s="393" t="s">
        <v>1964</v>
      </c>
      <c r="F705" s="393"/>
      <c r="G705" s="393">
        <v>94</v>
      </c>
      <c r="H705" s="393" t="s">
        <v>1965</v>
      </c>
      <c r="I705" s="393" t="s">
        <v>1638</v>
      </c>
      <c r="J705" s="393" t="s">
        <v>48</v>
      </c>
      <c r="K705" s="393"/>
      <c r="L705" s="393" t="s">
        <v>47</v>
      </c>
      <c r="M705" s="396"/>
      <c r="N705" s="392">
        <v>45477</v>
      </c>
      <c r="O705" s="408">
        <v>3</v>
      </c>
      <c r="P705" s="14">
        <v>69984</v>
      </c>
      <c r="Q705" s="14">
        <v>69984</v>
      </c>
      <c r="R705" s="576">
        <v>28</v>
      </c>
      <c r="S705" s="391">
        <v>0</v>
      </c>
      <c r="T705" s="382">
        <v>0</v>
      </c>
      <c r="U705" s="382">
        <v>264</v>
      </c>
      <c r="V705" s="423">
        <v>0</v>
      </c>
      <c r="W705" s="1882">
        <v>20</v>
      </c>
      <c r="X705" s="382">
        <f t="shared" si="1464"/>
        <v>244</v>
      </c>
      <c r="Y705" s="423">
        <v>0</v>
      </c>
      <c r="Z705" s="1882">
        <v>42</v>
      </c>
      <c r="AA705" s="382">
        <f t="shared" si="1448"/>
        <v>202</v>
      </c>
      <c r="AB705" s="423">
        <v>0</v>
      </c>
      <c r="AC705" s="1882">
        <v>54</v>
      </c>
      <c r="AD705" s="569">
        <v>1.875</v>
      </c>
      <c r="AE705" s="569">
        <v>1.875</v>
      </c>
      <c r="AF705" s="382">
        <f t="shared" si="1493"/>
        <v>63.75</v>
      </c>
      <c r="AG705" s="382">
        <f t="shared" si="1494"/>
        <v>118.25</v>
      </c>
      <c r="AH705" s="382">
        <f t="shared" si="1495"/>
        <v>94.625</v>
      </c>
      <c r="AI705" s="382">
        <f t="shared" si="1496"/>
        <v>24.25</v>
      </c>
      <c r="AJ705" s="382">
        <f t="shared" si="1497"/>
        <v>13.875</v>
      </c>
      <c r="AK705" s="382">
        <f t="shared" si="1498"/>
        <v>18.625</v>
      </c>
      <c r="AL705" s="382">
        <f t="shared" si="1499"/>
        <v>36.375</v>
      </c>
      <c r="AM705" s="382">
        <f t="shared" si="1500"/>
        <v>39.5</v>
      </c>
      <c r="AN705" s="453">
        <f t="shared" si="1501"/>
        <v>69.75</v>
      </c>
      <c r="AO705" s="457">
        <f t="shared" si="1502"/>
        <v>0</v>
      </c>
      <c r="AP705" s="455">
        <f t="shared" si="1503"/>
        <v>0</v>
      </c>
      <c r="AQ705" s="383">
        <f t="shared" si="1504"/>
        <v>17</v>
      </c>
      <c r="AR705" s="383">
        <f t="shared" si="1505"/>
        <v>7</v>
      </c>
      <c r="AS705" s="383">
        <f t="shared" si="1506"/>
        <v>9</v>
      </c>
      <c r="AT705" s="383">
        <f t="shared" si="1507"/>
        <v>11</v>
      </c>
      <c r="AU705" s="383">
        <f t="shared" si="1508"/>
        <v>26</v>
      </c>
      <c r="AV705" s="383">
        <f t="shared" si="1509"/>
        <v>15</v>
      </c>
      <c r="AW705" s="383">
        <f t="shared" si="1510"/>
        <v>59</v>
      </c>
      <c r="AX705" s="383">
        <f t="shared" si="1449"/>
        <v>264</v>
      </c>
      <c r="AY705" s="383"/>
      <c r="AZ705" s="383">
        <f t="shared" si="1463"/>
        <v>0</v>
      </c>
      <c r="BA705" s="382">
        <f t="shared" si="1450"/>
        <v>148</v>
      </c>
      <c r="BB705" s="423">
        <v>0</v>
      </c>
      <c r="BC705" s="506">
        <f t="shared" si="1442"/>
        <v>20</v>
      </c>
      <c r="BD705" s="382">
        <f t="shared" si="1443"/>
        <v>42</v>
      </c>
      <c r="BE705" s="453">
        <f t="shared" si="1444"/>
        <v>54</v>
      </c>
      <c r="BF705" s="382">
        <f t="shared" si="1451"/>
        <v>0</v>
      </c>
      <c r="BG705" s="1882">
        <v>20</v>
      </c>
      <c r="BH705" s="1882">
        <v>50</v>
      </c>
      <c r="BI705" s="1882">
        <v>78</v>
      </c>
      <c r="BJ705" s="1882">
        <v>19</v>
      </c>
      <c r="BK705" s="1882">
        <v>6</v>
      </c>
      <c r="BL705" s="1882">
        <v>9</v>
      </c>
      <c r="BM705" s="1882">
        <v>11</v>
      </c>
      <c r="BN705" s="1882">
        <v>29</v>
      </c>
      <c r="BO705" s="1882">
        <v>12</v>
      </c>
      <c r="BP705" s="1882">
        <v>66</v>
      </c>
      <c r="BQ705" s="1882">
        <v>69</v>
      </c>
      <c r="BR705" s="1882">
        <v>74</v>
      </c>
      <c r="BS705" s="1882">
        <v>79</v>
      </c>
      <c r="BT705" s="13"/>
      <c r="BU705" s="384">
        <f t="shared" si="1452"/>
        <v>6.8275862068965516</v>
      </c>
      <c r="BV705" s="385">
        <f t="shared" si="1453"/>
        <v>6.3103448275862073</v>
      </c>
      <c r="BW705" s="386">
        <f t="shared" si="1454"/>
        <v>4.887096774193548</v>
      </c>
      <c r="BX705" s="3"/>
      <c r="BY705" s="387">
        <f t="shared" si="1445"/>
        <v>264</v>
      </c>
      <c r="BZ705" s="382">
        <f t="shared" si="1455"/>
        <v>244</v>
      </c>
      <c r="CA705" s="382">
        <f t="shared" si="1456"/>
        <v>202</v>
      </c>
      <c r="CB705" s="382">
        <f t="shared" si="1457"/>
        <v>148</v>
      </c>
      <c r="CC705" s="382">
        <f t="shared" si="1362"/>
        <v>128</v>
      </c>
      <c r="CD705" s="382">
        <f t="shared" si="1363"/>
        <v>95</v>
      </c>
      <c r="CE705" s="382">
        <f t="shared" si="1364"/>
        <v>24</v>
      </c>
      <c r="CF705" s="382">
        <f t="shared" si="1365"/>
        <v>14</v>
      </c>
      <c r="CG705" s="382">
        <f t="shared" si="1366"/>
        <v>19</v>
      </c>
      <c r="CH705" s="382">
        <f t="shared" si="1367"/>
        <v>36</v>
      </c>
      <c r="CI705" s="382">
        <f t="shared" si="1368"/>
        <v>40</v>
      </c>
      <c r="CJ705" s="382">
        <f t="shared" si="1369"/>
        <v>70</v>
      </c>
      <c r="CK705" s="388">
        <f t="shared" si="1370"/>
        <v>117</v>
      </c>
      <c r="CL705" s="3"/>
      <c r="CM705" s="384">
        <f t="shared" si="1446"/>
        <v>0</v>
      </c>
      <c r="CN705" s="385">
        <f t="shared" si="1458"/>
        <v>0</v>
      </c>
      <c r="CO705" s="385">
        <f t="shared" si="1511"/>
        <v>0</v>
      </c>
      <c r="CP705" s="385">
        <f t="shared" si="1512"/>
        <v>0</v>
      </c>
      <c r="CQ705" s="385">
        <f t="shared" si="1513"/>
        <v>17</v>
      </c>
      <c r="CR705" s="385">
        <f t="shared" si="1514"/>
        <v>7</v>
      </c>
      <c r="CS705" s="385">
        <f t="shared" si="1515"/>
        <v>9</v>
      </c>
      <c r="CT705" s="385">
        <f t="shared" si="1516"/>
        <v>11</v>
      </c>
      <c r="CU705" s="385">
        <f t="shared" si="1517"/>
        <v>26</v>
      </c>
      <c r="CV705" s="385">
        <f t="shared" si="1518"/>
        <v>15</v>
      </c>
      <c r="CW705" s="385">
        <f t="shared" si="1519"/>
        <v>59</v>
      </c>
      <c r="CX705" s="386">
        <f t="shared" si="1520"/>
        <v>59</v>
      </c>
      <c r="CY705" s="3"/>
      <c r="CZ705" s="586"/>
      <c r="DA705" s="582"/>
      <c r="DB705" s="391">
        <v>48</v>
      </c>
      <c r="DC705" s="576">
        <v>28</v>
      </c>
      <c r="DD705" s="389">
        <v>0</v>
      </c>
      <c r="DE705" s="390">
        <v>0</v>
      </c>
      <c r="DF705" s="390">
        <v>0</v>
      </c>
      <c r="DG705" s="390">
        <v>0</v>
      </c>
      <c r="DH705" s="390">
        <f t="shared" si="1459"/>
        <v>0</v>
      </c>
      <c r="DI705" s="390"/>
      <c r="DJ705" s="390"/>
      <c r="DK705" s="390"/>
      <c r="DL705" s="390"/>
      <c r="DM705" s="390"/>
      <c r="DN705" s="390"/>
      <c r="DO705" s="390"/>
      <c r="DP705" s="391">
        <f t="shared" si="1460"/>
        <v>0</v>
      </c>
      <c r="DQ705" s="376"/>
      <c r="DR705" s="376"/>
      <c r="DS705" s="385">
        <v>0</v>
      </c>
      <c r="DT705" s="385">
        <v>0</v>
      </c>
      <c r="DU705" s="385">
        <v>0</v>
      </c>
      <c r="DV705" s="385">
        <v>0</v>
      </c>
      <c r="DW705" s="385">
        <v>0</v>
      </c>
      <c r="DX705" s="385">
        <v>0</v>
      </c>
      <c r="DY705" s="385" t="s">
        <v>2733</v>
      </c>
      <c r="DZ705" s="14">
        <v>69984</v>
      </c>
      <c r="EA705" s="426"/>
      <c r="EB705" s="398">
        <v>17</v>
      </c>
      <c r="EC705" s="398" t="s">
        <v>1567</v>
      </c>
      <c r="ED705" s="398" t="s">
        <v>1575</v>
      </c>
      <c r="EF705" s="601">
        <f t="shared" si="1461"/>
        <v>396</v>
      </c>
      <c r="EG705" s="597">
        <f t="shared" si="1462"/>
        <v>20</v>
      </c>
      <c r="EI705" s="605">
        <f t="shared" si="1492"/>
        <v>264</v>
      </c>
    </row>
    <row r="706" spans="1:139" s="372" customFormat="1" ht="16.149999999999999" hidden="1" customHeight="1">
      <c r="A706" s="573" t="s">
        <v>1382</v>
      </c>
      <c r="B706" s="407" t="s">
        <v>1963</v>
      </c>
      <c r="C706" s="407" t="s">
        <v>1963</v>
      </c>
      <c r="D706" s="393" t="s">
        <v>1638</v>
      </c>
      <c r="E706" s="393" t="s">
        <v>1966</v>
      </c>
      <c r="F706" s="393"/>
      <c r="G706" s="393">
        <v>97</v>
      </c>
      <c r="H706" s="393" t="s">
        <v>1965</v>
      </c>
      <c r="I706" s="393" t="s">
        <v>1638</v>
      </c>
      <c r="J706" s="393" t="s">
        <v>48</v>
      </c>
      <c r="K706" s="393"/>
      <c r="L706" s="393" t="s">
        <v>47</v>
      </c>
      <c r="M706" s="396"/>
      <c r="N706" s="392">
        <v>45477</v>
      </c>
      <c r="O706" s="408">
        <v>3</v>
      </c>
      <c r="P706" s="14">
        <v>69967</v>
      </c>
      <c r="Q706" s="14">
        <v>69967</v>
      </c>
      <c r="R706" s="576">
        <v>158</v>
      </c>
      <c r="S706" s="391">
        <v>101</v>
      </c>
      <c r="T706" s="382">
        <v>84</v>
      </c>
      <c r="U706" s="382">
        <v>180</v>
      </c>
      <c r="V706" s="423">
        <v>0</v>
      </c>
      <c r="W706" s="1882">
        <v>100</v>
      </c>
      <c r="X706" s="382">
        <f t="shared" si="1464"/>
        <v>80</v>
      </c>
      <c r="Y706" s="423">
        <v>0</v>
      </c>
      <c r="Z706" s="1882">
        <v>57</v>
      </c>
      <c r="AA706" s="382">
        <f t="shared" si="1448"/>
        <v>23</v>
      </c>
      <c r="AB706" s="423">
        <v>0</v>
      </c>
      <c r="AC706" s="1882">
        <v>23</v>
      </c>
      <c r="AD706" s="569">
        <v>1.875</v>
      </c>
      <c r="AE706" s="569">
        <v>1.875</v>
      </c>
      <c r="AF706" s="382">
        <f t="shared" si="1493"/>
        <v>100.375</v>
      </c>
      <c r="AG706" s="382">
        <f t="shared" si="1494"/>
        <v>155</v>
      </c>
      <c r="AH706" s="382">
        <f t="shared" si="1495"/>
        <v>106.25</v>
      </c>
      <c r="AI706" s="382">
        <f t="shared" si="1496"/>
        <v>38.75</v>
      </c>
      <c r="AJ706" s="382">
        <f t="shared" si="1497"/>
        <v>22.25</v>
      </c>
      <c r="AK706" s="382">
        <f t="shared" si="1498"/>
        <v>28.875</v>
      </c>
      <c r="AL706" s="382">
        <f t="shared" si="1499"/>
        <v>33.625</v>
      </c>
      <c r="AM706" s="382">
        <f t="shared" si="1500"/>
        <v>35.625</v>
      </c>
      <c r="AN706" s="453">
        <f t="shared" si="1501"/>
        <v>68.875</v>
      </c>
      <c r="AO706" s="457">
        <f t="shared" si="1502"/>
        <v>100</v>
      </c>
      <c r="AP706" s="455">
        <f t="shared" si="1503"/>
        <v>81</v>
      </c>
      <c r="AQ706" s="383">
        <f t="shared" si="1504"/>
        <v>36</v>
      </c>
      <c r="AR706" s="383">
        <f t="shared" si="1505"/>
        <v>13</v>
      </c>
      <c r="AS706" s="383">
        <f t="shared" si="1506"/>
        <v>13</v>
      </c>
      <c r="AT706" s="383">
        <f t="shared" si="1507"/>
        <v>17</v>
      </c>
      <c r="AU706" s="383">
        <f t="shared" si="1508"/>
        <v>19</v>
      </c>
      <c r="AV706" s="383">
        <f t="shared" si="1509"/>
        <v>19</v>
      </c>
      <c r="AW706" s="383">
        <f t="shared" si="1510"/>
        <v>52</v>
      </c>
      <c r="AX706" s="383">
        <f t="shared" si="1449"/>
        <v>180</v>
      </c>
      <c r="AY706" s="383"/>
      <c r="AZ706" s="383">
        <f t="shared" si="1463"/>
        <v>100</v>
      </c>
      <c r="BA706" s="382">
        <f t="shared" si="1450"/>
        <v>0</v>
      </c>
      <c r="BB706" s="423">
        <v>0</v>
      </c>
      <c r="BC706" s="506">
        <f t="shared" si="1442"/>
        <v>100</v>
      </c>
      <c r="BD706" s="382">
        <f t="shared" si="1443"/>
        <v>57</v>
      </c>
      <c r="BE706" s="453">
        <f t="shared" si="1444"/>
        <v>23</v>
      </c>
      <c r="BF706" s="382">
        <f t="shared" si="1451"/>
        <v>-191</v>
      </c>
      <c r="BG706" s="1882">
        <v>26</v>
      </c>
      <c r="BH706" s="1882">
        <v>85</v>
      </c>
      <c r="BI706" s="1882">
        <v>80</v>
      </c>
      <c r="BJ706" s="1882">
        <v>30</v>
      </c>
      <c r="BK706" s="1882">
        <v>10</v>
      </c>
      <c r="BL706" s="1882">
        <v>14</v>
      </c>
      <c r="BM706" s="1882">
        <v>17</v>
      </c>
      <c r="BN706" s="1882">
        <v>19</v>
      </c>
      <c r="BO706" s="1882">
        <v>19</v>
      </c>
      <c r="BP706" s="1882">
        <v>57</v>
      </c>
      <c r="BQ706" s="1882">
        <v>60</v>
      </c>
      <c r="BR706" s="1882">
        <v>64</v>
      </c>
      <c r="BS706" s="1882">
        <v>68</v>
      </c>
      <c r="BT706" s="13"/>
      <c r="BU706" s="384">
        <f t="shared" si="1452"/>
        <v>3</v>
      </c>
      <c r="BV706" s="385">
        <f t="shared" si="1453"/>
        <v>2</v>
      </c>
      <c r="BW706" s="386">
        <f t="shared" si="1454"/>
        <v>1</v>
      </c>
      <c r="BX706" s="3"/>
      <c r="BY706" s="387">
        <f t="shared" si="1445"/>
        <v>180</v>
      </c>
      <c r="BZ706" s="382">
        <f t="shared" si="1455"/>
        <v>80</v>
      </c>
      <c r="CA706" s="382">
        <f t="shared" si="1456"/>
        <v>23</v>
      </c>
      <c r="CB706" s="382">
        <f t="shared" si="1457"/>
        <v>100</v>
      </c>
      <c r="CC706" s="382">
        <f t="shared" si="1362"/>
        <v>155</v>
      </c>
      <c r="CD706" s="382">
        <f t="shared" si="1363"/>
        <v>106</v>
      </c>
      <c r="CE706" s="382">
        <f t="shared" si="1364"/>
        <v>39</v>
      </c>
      <c r="CF706" s="382">
        <f t="shared" si="1365"/>
        <v>22</v>
      </c>
      <c r="CG706" s="382">
        <f t="shared" si="1366"/>
        <v>29</v>
      </c>
      <c r="CH706" s="382">
        <f t="shared" si="1367"/>
        <v>34</v>
      </c>
      <c r="CI706" s="382">
        <f t="shared" si="1368"/>
        <v>36</v>
      </c>
      <c r="CJ706" s="382">
        <f t="shared" si="1369"/>
        <v>69</v>
      </c>
      <c r="CK706" s="388">
        <f t="shared" si="1370"/>
        <v>102</v>
      </c>
      <c r="CL706" s="3"/>
      <c r="CM706" s="384">
        <f t="shared" si="1446"/>
        <v>0</v>
      </c>
      <c r="CN706" s="385">
        <f t="shared" si="1458"/>
        <v>0</v>
      </c>
      <c r="CO706" s="385">
        <f t="shared" si="1511"/>
        <v>100</v>
      </c>
      <c r="CP706" s="385">
        <f t="shared" si="1512"/>
        <v>81</v>
      </c>
      <c r="CQ706" s="385">
        <f t="shared" si="1513"/>
        <v>36</v>
      </c>
      <c r="CR706" s="385">
        <f t="shared" si="1514"/>
        <v>13</v>
      </c>
      <c r="CS706" s="385">
        <f t="shared" si="1515"/>
        <v>13</v>
      </c>
      <c r="CT706" s="385">
        <f t="shared" si="1516"/>
        <v>17</v>
      </c>
      <c r="CU706" s="385">
        <f t="shared" si="1517"/>
        <v>19</v>
      </c>
      <c r="CV706" s="385">
        <f t="shared" si="1518"/>
        <v>19</v>
      </c>
      <c r="CW706" s="385">
        <f t="shared" si="1519"/>
        <v>52</v>
      </c>
      <c r="CX706" s="386">
        <f t="shared" si="1520"/>
        <v>52</v>
      </c>
      <c r="CY706" s="3"/>
      <c r="CZ706" s="586"/>
      <c r="DA706" s="582"/>
      <c r="DB706" s="391">
        <v>60</v>
      </c>
      <c r="DC706" s="576">
        <v>158</v>
      </c>
      <c r="DD706" s="389">
        <v>4</v>
      </c>
      <c r="DE706" s="390">
        <v>12</v>
      </c>
      <c r="DF706" s="390">
        <v>1</v>
      </c>
      <c r="DG706" s="390">
        <v>0</v>
      </c>
      <c r="DH706" s="390">
        <f t="shared" si="1459"/>
        <v>84</v>
      </c>
      <c r="DI706" s="390"/>
      <c r="DJ706" s="390"/>
      <c r="DK706" s="390"/>
      <c r="DL706" s="390"/>
      <c r="DM706" s="390"/>
      <c r="DN706" s="390"/>
      <c r="DO706" s="390"/>
      <c r="DP706" s="391">
        <f t="shared" si="1460"/>
        <v>101</v>
      </c>
      <c r="DQ706" s="376"/>
      <c r="DR706" s="376"/>
      <c r="DS706" s="385">
        <v>0</v>
      </c>
      <c r="DT706" s="385">
        <v>0</v>
      </c>
      <c r="DU706" s="385">
        <v>0</v>
      </c>
      <c r="DV706" s="385">
        <v>0</v>
      </c>
      <c r="DW706" s="385">
        <v>0</v>
      </c>
      <c r="DX706" s="385">
        <v>0</v>
      </c>
      <c r="DY706" s="385" t="s">
        <v>2733</v>
      </c>
      <c r="DZ706" s="14">
        <v>69967</v>
      </c>
      <c r="EA706" s="426"/>
      <c r="EB706" s="398">
        <v>17</v>
      </c>
      <c r="EC706" s="398" t="s">
        <v>1567</v>
      </c>
      <c r="ED706" s="398" t="s">
        <v>1575</v>
      </c>
      <c r="EF706" s="601">
        <f t="shared" si="1461"/>
        <v>54</v>
      </c>
      <c r="EG706" s="597">
        <f t="shared" si="1462"/>
        <v>100</v>
      </c>
      <c r="EI706" s="605">
        <f t="shared" si="1492"/>
        <v>264</v>
      </c>
    </row>
    <row r="707" spans="1:139" s="372" customFormat="1" ht="16.149999999999999" hidden="1" customHeight="1">
      <c r="A707" s="573" t="s">
        <v>1449</v>
      </c>
      <c r="B707" s="407" t="s">
        <v>1641</v>
      </c>
      <c r="C707" s="530" t="s">
        <v>1641</v>
      </c>
      <c r="D707" s="393" t="s">
        <v>1638</v>
      </c>
      <c r="E707" s="393" t="s">
        <v>1653</v>
      </c>
      <c r="F707" s="393"/>
      <c r="G707" s="393">
        <v>98</v>
      </c>
      <c r="H707" s="393" t="s">
        <v>1649</v>
      </c>
      <c r="I707" s="393" t="s">
        <v>1638</v>
      </c>
      <c r="J707" s="393" t="s">
        <v>1650</v>
      </c>
      <c r="K707" s="393"/>
      <c r="L707" s="393" t="s">
        <v>47</v>
      </c>
      <c r="M707" s="396"/>
      <c r="N707" s="392"/>
      <c r="O707" s="408">
        <v>3</v>
      </c>
      <c r="P707" s="14">
        <v>65136</v>
      </c>
      <c r="Q707" s="14">
        <v>65136</v>
      </c>
      <c r="R707" s="576">
        <v>162</v>
      </c>
      <c r="S707" s="391">
        <v>72</v>
      </c>
      <c r="T707" s="382">
        <v>0</v>
      </c>
      <c r="U707" s="382">
        <v>161</v>
      </c>
      <c r="V707" s="423">
        <v>0</v>
      </c>
      <c r="W707" s="1882">
        <v>50</v>
      </c>
      <c r="X707" s="382">
        <f t="shared" si="1464"/>
        <v>111</v>
      </c>
      <c r="Y707" s="423">
        <v>72</v>
      </c>
      <c r="Z707" s="1882">
        <v>15</v>
      </c>
      <c r="AA707" s="382">
        <f t="shared" si="1448"/>
        <v>168</v>
      </c>
      <c r="AB707" s="423">
        <v>0</v>
      </c>
      <c r="AC707" s="1882">
        <v>60</v>
      </c>
      <c r="AD707" s="569">
        <v>1.875</v>
      </c>
      <c r="AE707" s="569">
        <v>1.875</v>
      </c>
      <c r="AF707" s="382">
        <f t="shared" si="1493"/>
        <v>27.125</v>
      </c>
      <c r="AG707" s="382">
        <f t="shared" si="1494"/>
        <v>58.75</v>
      </c>
      <c r="AH707" s="382">
        <f t="shared" si="1495"/>
        <v>93.75</v>
      </c>
      <c r="AI707" s="382">
        <f t="shared" si="1496"/>
        <v>72.75</v>
      </c>
      <c r="AJ707" s="382">
        <f t="shared" si="1497"/>
        <v>52.25</v>
      </c>
      <c r="AK707" s="382">
        <f t="shared" si="1498"/>
        <v>56.25</v>
      </c>
      <c r="AL707" s="382">
        <f t="shared" si="1499"/>
        <v>56.25</v>
      </c>
      <c r="AM707" s="382">
        <f t="shared" si="1500"/>
        <v>39.625</v>
      </c>
      <c r="AN707" s="453">
        <f t="shared" si="1501"/>
        <v>54.75</v>
      </c>
      <c r="AO707" s="457">
        <f t="shared" si="1502"/>
        <v>0</v>
      </c>
      <c r="AP707" s="455">
        <f t="shared" si="1503"/>
        <v>0</v>
      </c>
      <c r="AQ707" s="383">
        <f t="shared" si="1504"/>
        <v>15</v>
      </c>
      <c r="AR707" s="383">
        <f t="shared" si="1505"/>
        <v>29</v>
      </c>
      <c r="AS707" s="383">
        <f t="shared" si="1506"/>
        <v>29</v>
      </c>
      <c r="AT707" s="383">
        <f t="shared" si="1507"/>
        <v>30</v>
      </c>
      <c r="AU707" s="383">
        <f t="shared" si="1508"/>
        <v>30</v>
      </c>
      <c r="AV707" s="383">
        <f t="shared" si="1509"/>
        <v>14</v>
      </c>
      <c r="AW707" s="383">
        <f t="shared" si="1510"/>
        <v>45</v>
      </c>
      <c r="AX707" s="383">
        <f t="shared" si="1449"/>
        <v>233</v>
      </c>
      <c r="AY707" s="383"/>
      <c r="AZ707" s="383">
        <f t="shared" si="1463"/>
        <v>0</v>
      </c>
      <c r="BA707" s="382">
        <f t="shared" si="1450"/>
        <v>108</v>
      </c>
      <c r="BB707" s="423">
        <v>0</v>
      </c>
      <c r="BC707" s="506">
        <f t="shared" si="1442"/>
        <v>50</v>
      </c>
      <c r="BD707" s="382">
        <f t="shared" si="1443"/>
        <v>15</v>
      </c>
      <c r="BE707" s="453">
        <f t="shared" si="1444"/>
        <v>60</v>
      </c>
      <c r="BF707" s="382">
        <f t="shared" si="1451"/>
        <v>-43</v>
      </c>
      <c r="BG707" s="1882">
        <v>14</v>
      </c>
      <c r="BH707" s="1882">
        <v>15</v>
      </c>
      <c r="BI707" s="1882">
        <v>50</v>
      </c>
      <c r="BJ707" s="1882">
        <v>50</v>
      </c>
      <c r="BK707" s="1882">
        <v>26</v>
      </c>
      <c r="BL707" s="1882">
        <v>30</v>
      </c>
      <c r="BM707" s="1882">
        <v>30</v>
      </c>
      <c r="BN707" s="1882">
        <v>30</v>
      </c>
      <c r="BO707" s="1882">
        <v>11</v>
      </c>
      <c r="BP707" s="1882">
        <v>50</v>
      </c>
      <c r="BQ707" s="1882">
        <v>53</v>
      </c>
      <c r="BR707" s="1882">
        <v>57</v>
      </c>
      <c r="BS707" s="1882">
        <v>61</v>
      </c>
      <c r="BT707" s="13"/>
      <c r="BU707" s="384">
        <f t="shared" si="1452"/>
        <v>3.8639999999999999</v>
      </c>
      <c r="BV707" s="385">
        <f t="shared" si="1453"/>
        <v>3.7415730337078652</v>
      </c>
      <c r="BW707" s="386">
        <f t="shared" si="1454"/>
        <v>5.6629213483146064</v>
      </c>
      <c r="BX707" s="3"/>
      <c r="BY707" s="387">
        <f t="shared" si="1445"/>
        <v>161</v>
      </c>
      <c r="BZ707" s="382">
        <f t="shared" si="1455"/>
        <v>111</v>
      </c>
      <c r="CA707" s="382">
        <f t="shared" si="1456"/>
        <v>168</v>
      </c>
      <c r="CB707" s="382">
        <f t="shared" si="1457"/>
        <v>108</v>
      </c>
      <c r="CC707" s="382">
        <f t="shared" si="1362"/>
        <v>94</v>
      </c>
      <c r="CD707" s="382">
        <f t="shared" si="1363"/>
        <v>94</v>
      </c>
      <c r="CE707" s="382">
        <f t="shared" si="1364"/>
        <v>73</v>
      </c>
      <c r="CF707" s="382">
        <f t="shared" si="1365"/>
        <v>52</v>
      </c>
      <c r="CG707" s="382">
        <f t="shared" si="1366"/>
        <v>56</v>
      </c>
      <c r="CH707" s="382">
        <f t="shared" si="1367"/>
        <v>56</v>
      </c>
      <c r="CI707" s="382">
        <f t="shared" si="1368"/>
        <v>40</v>
      </c>
      <c r="CJ707" s="382">
        <f t="shared" si="1369"/>
        <v>55</v>
      </c>
      <c r="CK707" s="388">
        <f t="shared" si="1370"/>
        <v>89</v>
      </c>
      <c r="CL707" s="3"/>
      <c r="CM707" s="384">
        <f t="shared" si="1446"/>
        <v>0</v>
      </c>
      <c r="CN707" s="385">
        <f t="shared" si="1458"/>
        <v>72</v>
      </c>
      <c r="CO707" s="385">
        <f t="shared" si="1511"/>
        <v>0</v>
      </c>
      <c r="CP707" s="385">
        <f t="shared" si="1512"/>
        <v>0</v>
      </c>
      <c r="CQ707" s="385">
        <f t="shared" si="1513"/>
        <v>15</v>
      </c>
      <c r="CR707" s="385">
        <f t="shared" si="1514"/>
        <v>29</v>
      </c>
      <c r="CS707" s="385">
        <f t="shared" si="1515"/>
        <v>29</v>
      </c>
      <c r="CT707" s="385">
        <f t="shared" si="1516"/>
        <v>30</v>
      </c>
      <c r="CU707" s="385">
        <f t="shared" si="1517"/>
        <v>30</v>
      </c>
      <c r="CV707" s="385">
        <f t="shared" si="1518"/>
        <v>14</v>
      </c>
      <c r="CW707" s="385">
        <f t="shared" si="1519"/>
        <v>45</v>
      </c>
      <c r="CX707" s="386">
        <f t="shared" si="1520"/>
        <v>45</v>
      </c>
      <c r="CY707" s="3"/>
      <c r="CZ707" s="586"/>
      <c r="DA707" s="582">
        <v>232</v>
      </c>
      <c r="DB707" s="391">
        <v>221</v>
      </c>
      <c r="DC707" s="576">
        <v>162</v>
      </c>
      <c r="DD707" s="389">
        <v>0</v>
      </c>
      <c r="DE707" s="390">
        <v>8</v>
      </c>
      <c r="DF707" s="390">
        <v>0</v>
      </c>
      <c r="DG707" s="390">
        <v>64</v>
      </c>
      <c r="DH707" s="390">
        <f t="shared" si="1459"/>
        <v>0</v>
      </c>
      <c r="DI707" s="390"/>
      <c r="DJ707" s="390"/>
      <c r="DK707" s="390"/>
      <c r="DL707" s="390"/>
      <c r="DM707" s="390"/>
      <c r="DN707" s="390"/>
      <c r="DO707" s="390"/>
      <c r="DP707" s="391">
        <f t="shared" si="1460"/>
        <v>72</v>
      </c>
      <c r="DQ707" s="376"/>
      <c r="DR707" s="376"/>
      <c r="DS707" s="385">
        <v>0</v>
      </c>
      <c r="DT707" s="385">
        <v>0</v>
      </c>
      <c r="DU707" s="385">
        <v>0</v>
      </c>
      <c r="DV707" s="385">
        <v>0</v>
      </c>
      <c r="DW707" s="385">
        <v>0</v>
      </c>
      <c r="DX707" s="385">
        <v>0</v>
      </c>
      <c r="DY707" s="385" t="s">
        <v>2733</v>
      </c>
      <c r="DZ707" s="14">
        <v>65136</v>
      </c>
      <c r="EA707" s="426"/>
      <c r="EB707" s="398">
        <v>18</v>
      </c>
      <c r="EC707" s="398" t="s">
        <v>1369</v>
      </c>
      <c r="ED707" s="398" t="s">
        <v>1663</v>
      </c>
      <c r="EF707" s="601">
        <f t="shared" si="1461"/>
        <v>96.600000000000009</v>
      </c>
      <c r="EG707" s="597">
        <f t="shared" si="1462"/>
        <v>50</v>
      </c>
      <c r="EI707" s="605">
        <f t="shared" si="1492"/>
        <v>233</v>
      </c>
    </row>
    <row r="708" spans="1:139" s="372" customFormat="1" ht="16.149999999999999" hidden="1" customHeight="1">
      <c r="A708" s="573" t="s">
        <v>1449</v>
      </c>
      <c r="B708" s="407" t="s">
        <v>1644</v>
      </c>
      <c r="C708" s="530" t="s">
        <v>1644</v>
      </c>
      <c r="D708" s="393" t="s">
        <v>1638</v>
      </c>
      <c r="E708" s="393" t="s">
        <v>1656</v>
      </c>
      <c r="F708" s="393"/>
      <c r="G708" s="393">
        <v>100</v>
      </c>
      <c r="H708" s="393" t="s">
        <v>1648</v>
      </c>
      <c r="I708" s="393" t="s">
        <v>1638</v>
      </c>
      <c r="J708" s="393" t="s">
        <v>1650</v>
      </c>
      <c r="K708" s="393"/>
      <c r="L708" s="393" t="s">
        <v>47</v>
      </c>
      <c r="M708" s="396"/>
      <c r="N708" s="392"/>
      <c r="O708" s="408">
        <v>3</v>
      </c>
      <c r="P708" s="14">
        <v>65868</v>
      </c>
      <c r="Q708" s="14">
        <v>65868</v>
      </c>
      <c r="R708" s="576">
        <v>402</v>
      </c>
      <c r="S708" s="391">
        <v>221</v>
      </c>
      <c r="T708" s="382">
        <v>53</v>
      </c>
      <c r="U708" s="382">
        <v>66</v>
      </c>
      <c r="V708" s="423">
        <v>90</v>
      </c>
      <c r="W708" s="1882">
        <v>42</v>
      </c>
      <c r="X708" s="382">
        <f t="shared" si="1464"/>
        <v>114</v>
      </c>
      <c r="Y708" s="423">
        <v>0</v>
      </c>
      <c r="Z708" s="1882">
        <v>42</v>
      </c>
      <c r="AA708" s="382">
        <f t="shared" si="1448"/>
        <v>72</v>
      </c>
      <c r="AB708" s="423">
        <v>0</v>
      </c>
      <c r="AC708" s="1882">
        <v>60</v>
      </c>
      <c r="AD708" s="569">
        <v>1.875</v>
      </c>
      <c r="AE708" s="569">
        <v>1.875</v>
      </c>
      <c r="AF708" s="382">
        <f t="shared" si="1493"/>
        <v>84</v>
      </c>
      <c r="AG708" s="382">
        <f t="shared" si="1494"/>
        <v>150</v>
      </c>
      <c r="AH708" s="382">
        <f t="shared" si="1495"/>
        <v>126.375</v>
      </c>
      <c r="AI708" s="382">
        <f t="shared" si="1496"/>
        <v>67.875</v>
      </c>
      <c r="AJ708" s="382">
        <f t="shared" si="1497"/>
        <v>38</v>
      </c>
      <c r="AK708" s="382">
        <f t="shared" si="1498"/>
        <v>48.5</v>
      </c>
      <c r="AL708" s="382">
        <f t="shared" si="1499"/>
        <v>56.875</v>
      </c>
      <c r="AM708" s="382">
        <f t="shared" si="1500"/>
        <v>61</v>
      </c>
      <c r="AN708" s="453">
        <f t="shared" si="1501"/>
        <v>102</v>
      </c>
      <c r="AO708" s="457">
        <f t="shared" si="1502"/>
        <v>72</v>
      </c>
      <c r="AP708" s="455">
        <f t="shared" si="1503"/>
        <v>80</v>
      </c>
      <c r="AQ708" s="383">
        <f t="shared" si="1504"/>
        <v>56</v>
      </c>
      <c r="AR708" s="383">
        <f t="shared" si="1505"/>
        <v>22</v>
      </c>
      <c r="AS708" s="383">
        <f t="shared" si="1506"/>
        <v>23</v>
      </c>
      <c r="AT708" s="383">
        <f t="shared" si="1507"/>
        <v>28</v>
      </c>
      <c r="AU708" s="383">
        <f t="shared" si="1508"/>
        <v>32</v>
      </c>
      <c r="AV708" s="383">
        <f t="shared" si="1509"/>
        <v>32</v>
      </c>
      <c r="AW708" s="383">
        <f t="shared" si="1510"/>
        <v>74</v>
      </c>
      <c r="AX708" s="383">
        <f t="shared" si="1449"/>
        <v>156</v>
      </c>
      <c r="AY708" s="383"/>
      <c r="AZ708" s="383">
        <f t="shared" si="1463"/>
        <v>72</v>
      </c>
      <c r="BA708" s="382">
        <f t="shared" si="1450"/>
        <v>12</v>
      </c>
      <c r="BB708" s="423">
        <v>0</v>
      </c>
      <c r="BC708" s="506">
        <f t="shared" si="1442"/>
        <v>42</v>
      </c>
      <c r="BD708" s="382">
        <f t="shared" si="1443"/>
        <v>42</v>
      </c>
      <c r="BE708" s="453">
        <f t="shared" si="1444"/>
        <v>60</v>
      </c>
      <c r="BF708" s="382">
        <f t="shared" si="1451"/>
        <v>-252</v>
      </c>
      <c r="BG708" s="1882">
        <v>14</v>
      </c>
      <c r="BH708" s="1882">
        <v>80</v>
      </c>
      <c r="BI708" s="1882">
        <v>80</v>
      </c>
      <c r="BJ708" s="1882">
        <v>53</v>
      </c>
      <c r="BK708" s="1882">
        <v>17</v>
      </c>
      <c r="BL708" s="1882">
        <v>24</v>
      </c>
      <c r="BM708" s="1882">
        <v>28</v>
      </c>
      <c r="BN708" s="1882">
        <v>33</v>
      </c>
      <c r="BO708" s="1882">
        <v>32</v>
      </c>
      <c r="BP708" s="1882">
        <v>80</v>
      </c>
      <c r="BQ708" s="1882">
        <v>53</v>
      </c>
      <c r="BR708" s="1882">
        <v>57</v>
      </c>
      <c r="BS708" s="1882">
        <v>61</v>
      </c>
      <c r="BT708" s="13"/>
      <c r="BU708" s="384">
        <f t="shared" si="1452"/>
        <v>1.5714285714285714</v>
      </c>
      <c r="BV708" s="385">
        <f t="shared" si="1453"/>
        <v>2.8571428571428572</v>
      </c>
      <c r="BW708" s="386">
        <f t="shared" si="1454"/>
        <v>1.8571428571428572</v>
      </c>
      <c r="BX708" s="3"/>
      <c r="BY708" s="387">
        <f t="shared" si="1445"/>
        <v>66</v>
      </c>
      <c r="BZ708" s="382">
        <f t="shared" si="1455"/>
        <v>114</v>
      </c>
      <c r="CA708" s="382">
        <f t="shared" si="1456"/>
        <v>72</v>
      </c>
      <c r="CB708" s="382">
        <f t="shared" si="1457"/>
        <v>84</v>
      </c>
      <c r="CC708" s="382">
        <f t="shared" si="1362"/>
        <v>150</v>
      </c>
      <c r="CD708" s="382">
        <f t="shared" si="1363"/>
        <v>126</v>
      </c>
      <c r="CE708" s="382">
        <f t="shared" si="1364"/>
        <v>68</v>
      </c>
      <c r="CF708" s="382">
        <f t="shared" si="1365"/>
        <v>38</v>
      </c>
      <c r="CG708" s="382">
        <f t="shared" si="1366"/>
        <v>49</v>
      </c>
      <c r="CH708" s="382">
        <f t="shared" si="1367"/>
        <v>57</v>
      </c>
      <c r="CI708" s="382">
        <f t="shared" si="1368"/>
        <v>61</v>
      </c>
      <c r="CJ708" s="382">
        <f t="shared" si="1369"/>
        <v>102</v>
      </c>
      <c r="CK708" s="388">
        <f t="shared" si="1370"/>
        <v>144</v>
      </c>
      <c r="CL708" s="3"/>
      <c r="CM708" s="384">
        <f t="shared" si="1446"/>
        <v>90</v>
      </c>
      <c r="CN708" s="385">
        <f t="shared" si="1458"/>
        <v>0</v>
      </c>
      <c r="CO708" s="385">
        <f t="shared" si="1511"/>
        <v>72</v>
      </c>
      <c r="CP708" s="385">
        <f t="shared" si="1512"/>
        <v>80</v>
      </c>
      <c r="CQ708" s="385">
        <f t="shared" si="1513"/>
        <v>56</v>
      </c>
      <c r="CR708" s="385">
        <f t="shared" si="1514"/>
        <v>22</v>
      </c>
      <c r="CS708" s="385">
        <f t="shared" si="1515"/>
        <v>23</v>
      </c>
      <c r="CT708" s="385">
        <f t="shared" si="1516"/>
        <v>28</v>
      </c>
      <c r="CU708" s="385">
        <f t="shared" si="1517"/>
        <v>32</v>
      </c>
      <c r="CV708" s="385">
        <f t="shared" si="1518"/>
        <v>32</v>
      </c>
      <c r="CW708" s="385">
        <f t="shared" si="1519"/>
        <v>74</v>
      </c>
      <c r="CX708" s="386">
        <f t="shared" si="1520"/>
        <v>74</v>
      </c>
      <c r="CY708" s="3"/>
      <c r="CZ708" s="586"/>
      <c r="DA708" s="582">
        <v>152</v>
      </c>
      <c r="DB708" s="391">
        <v>248</v>
      </c>
      <c r="DC708" s="576">
        <v>402</v>
      </c>
      <c r="DD708" s="389">
        <v>46</v>
      </c>
      <c r="DE708" s="390">
        <v>20</v>
      </c>
      <c r="DF708" s="390">
        <v>70</v>
      </c>
      <c r="DG708" s="390">
        <v>32</v>
      </c>
      <c r="DH708" s="390">
        <f t="shared" si="1459"/>
        <v>53</v>
      </c>
      <c r="DI708" s="390"/>
      <c r="DJ708" s="390"/>
      <c r="DK708" s="390"/>
      <c r="DL708" s="390"/>
      <c r="DM708" s="390"/>
      <c r="DN708" s="390"/>
      <c r="DO708" s="390"/>
      <c r="DP708" s="391">
        <f t="shared" si="1460"/>
        <v>221</v>
      </c>
      <c r="DQ708" s="376"/>
      <c r="DR708" s="376"/>
      <c r="DS708" s="385">
        <v>0</v>
      </c>
      <c r="DT708" s="385">
        <v>0</v>
      </c>
      <c r="DU708" s="385">
        <v>0</v>
      </c>
      <c r="DV708" s="385">
        <v>0</v>
      </c>
      <c r="DW708" s="385">
        <v>0</v>
      </c>
      <c r="DX708" s="385">
        <v>0</v>
      </c>
      <c r="DY708" s="385" t="s">
        <v>2733</v>
      </c>
      <c r="DZ708" s="14">
        <v>65868</v>
      </c>
      <c r="EA708" s="426"/>
      <c r="EB708" s="398">
        <v>18</v>
      </c>
      <c r="EC708" s="398" t="s">
        <v>1369</v>
      </c>
      <c r="ED708" s="398" t="s">
        <v>1663</v>
      </c>
      <c r="EF708" s="601">
        <f t="shared" si="1461"/>
        <v>47.142857142857139</v>
      </c>
      <c r="EG708" s="597">
        <f t="shared" si="1462"/>
        <v>42</v>
      </c>
      <c r="EI708" s="605">
        <f t="shared" si="1492"/>
        <v>209</v>
      </c>
    </row>
    <row r="709" spans="1:139" s="372" customFormat="1" ht="16.149999999999999" hidden="1" customHeight="1">
      <c r="A709" s="573" t="s">
        <v>1449</v>
      </c>
      <c r="B709" s="407" t="s">
        <v>1645</v>
      </c>
      <c r="C709" s="530" t="s">
        <v>1645</v>
      </c>
      <c r="D709" s="393" t="s">
        <v>1638</v>
      </c>
      <c r="E709" s="393" t="s">
        <v>1657</v>
      </c>
      <c r="F709" s="393"/>
      <c r="G709" s="393">
        <v>102</v>
      </c>
      <c r="H709" s="393" t="s">
        <v>1648</v>
      </c>
      <c r="I709" s="393" t="s">
        <v>1638</v>
      </c>
      <c r="J709" s="393" t="s">
        <v>1650</v>
      </c>
      <c r="K709" s="393"/>
      <c r="L709" s="393" t="s">
        <v>47</v>
      </c>
      <c r="M709" s="396"/>
      <c r="N709" s="392"/>
      <c r="O709" s="408">
        <v>3</v>
      </c>
      <c r="P709" s="14">
        <v>61529</v>
      </c>
      <c r="Q709" s="14">
        <v>61529</v>
      </c>
      <c r="R709" s="576">
        <v>293</v>
      </c>
      <c r="S709" s="391">
        <v>96</v>
      </c>
      <c r="T709" s="382">
        <v>12</v>
      </c>
      <c r="U709" s="382">
        <v>87</v>
      </c>
      <c r="V709" s="423">
        <v>0</v>
      </c>
      <c r="W709" s="1882">
        <v>24</v>
      </c>
      <c r="X709" s="382">
        <f t="shared" si="1464"/>
        <v>63</v>
      </c>
      <c r="Y709" s="423">
        <v>0</v>
      </c>
      <c r="Z709" s="1882">
        <v>25</v>
      </c>
      <c r="AA709" s="382">
        <f t="shared" si="1448"/>
        <v>38</v>
      </c>
      <c r="AB709" s="423">
        <v>0</v>
      </c>
      <c r="AC709" s="1882">
        <v>28</v>
      </c>
      <c r="AD709" s="569">
        <v>1.875</v>
      </c>
      <c r="AE709" s="569">
        <v>1.875</v>
      </c>
      <c r="AF709" s="382">
        <f t="shared" si="1493"/>
        <v>81.5</v>
      </c>
      <c r="AG709" s="382">
        <f t="shared" si="1494"/>
        <v>103.75</v>
      </c>
      <c r="AH709" s="382">
        <f t="shared" si="1495"/>
        <v>80.625</v>
      </c>
      <c r="AI709" s="382">
        <f t="shared" si="1496"/>
        <v>45.5</v>
      </c>
      <c r="AJ709" s="382">
        <f t="shared" si="1497"/>
        <v>26</v>
      </c>
      <c r="AK709" s="382">
        <f t="shared" si="1498"/>
        <v>32.625</v>
      </c>
      <c r="AL709" s="382">
        <f t="shared" si="1499"/>
        <v>38.25</v>
      </c>
      <c r="AM709" s="382">
        <f t="shared" si="1500"/>
        <v>41.25</v>
      </c>
      <c r="AN709" s="453">
        <f t="shared" si="1501"/>
        <v>43.875</v>
      </c>
      <c r="AO709" s="457">
        <f t="shared" si="1502"/>
        <v>72</v>
      </c>
      <c r="AP709" s="455">
        <f t="shared" si="1503"/>
        <v>51</v>
      </c>
      <c r="AQ709" s="383">
        <f t="shared" si="1504"/>
        <v>37</v>
      </c>
      <c r="AR709" s="383">
        <f t="shared" si="1505"/>
        <v>15</v>
      </c>
      <c r="AS709" s="383">
        <f t="shared" si="1506"/>
        <v>15</v>
      </c>
      <c r="AT709" s="383">
        <f t="shared" si="1507"/>
        <v>19</v>
      </c>
      <c r="AU709" s="383">
        <f t="shared" si="1508"/>
        <v>21</v>
      </c>
      <c r="AV709" s="383">
        <f t="shared" si="1509"/>
        <v>22</v>
      </c>
      <c r="AW709" s="383">
        <f t="shared" si="1510"/>
        <v>25</v>
      </c>
      <c r="AX709" s="383">
        <f t="shared" si="1449"/>
        <v>87</v>
      </c>
      <c r="AY709" s="383"/>
      <c r="AZ709" s="383">
        <f t="shared" si="1463"/>
        <v>72</v>
      </c>
      <c r="BA709" s="382">
        <f t="shared" si="1450"/>
        <v>10</v>
      </c>
      <c r="BB709" s="423">
        <v>0</v>
      </c>
      <c r="BC709" s="506">
        <f t="shared" si="1442"/>
        <v>24</v>
      </c>
      <c r="BD709" s="382">
        <f t="shared" si="1443"/>
        <v>25</v>
      </c>
      <c r="BE709" s="453">
        <f t="shared" si="1444"/>
        <v>28</v>
      </c>
      <c r="BF709" s="382">
        <f t="shared" si="1451"/>
        <v>-129</v>
      </c>
      <c r="BG709" s="1882">
        <v>29</v>
      </c>
      <c r="BH709" s="1882">
        <v>60</v>
      </c>
      <c r="BI709" s="1882">
        <v>50</v>
      </c>
      <c r="BJ709" s="1882">
        <v>35</v>
      </c>
      <c r="BK709" s="1882">
        <v>12</v>
      </c>
      <c r="BL709" s="1882">
        <v>16</v>
      </c>
      <c r="BM709" s="1882">
        <v>19</v>
      </c>
      <c r="BN709" s="1882">
        <v>22</v>
      </c>
      <c r="BO709" s="1882">
        <v>22</v>
      </c>
      <c r="BP709" s="1882">
        <v>25</v>
      </c>
      <c r="BQ709" s="1882">
        <v>26</v>
      </c>
      <c r="BR709" s="1882">
        <v>28</v>
      </c>
      <c r="BS709" s="1882">
        <v>30</v>
      </c>
      <c r="BT709" s="13"/>
      <c r="BU709" s="384">
        <f t="shared" si="1452"/>
        <v>3.3896103896103895</v>
      </c>
      <c r="BV709" s="385">
        <f t="shared" si="1453"/>
        <v>2.3448275862068968</v>
      </c>
      <c r="BW709" s="386">
        <f t="shared" si="1454"/>
        <v>1.3448275862068966</v>
      </c>
      <c r="BX709" s="3"/>
      <c r="BY709" s="387">
        <f t="shared" si="1445"/>
        <v>87</v>
      </c>
      <c r="BZ709" s="382">
        <f t="shared" si="1455"/>
        <v>63</v>
      </c>
      <c r="CA709" s="382">
        <f t="shared" si="1456"/>
        <v>38</v>
      </c>
      <c r="CB709" s="382">
        <f t="shared" si="1457"/>
        <v>82</v>
      </c>
      <c r="CC709" s="382">
        <f t="shared" si="1362"/>
        <v>104</v>
      </c>
      <c r="CD709" s="382">
        <f t="shared" si="1363"/>
        <v>81</v>
      </c>
      <c r="CE709" s="382">
        <f t="shared" si="1364"/>
        <v>46</v>
      </c>
      <c r="CF709" s="382">
        <f t="shared" si="1365"/>
        <v>26</v>
      </c>
      <c r="CG709" s="382">
        <f t="shared" si="1366"/>
        <v>33</v>
      </c>
      <c r="CH709" s="382">
        <f t="shared" si="1367"/>
        <v>38</v>
      </c>
      <c r="CI709" s="382">
        <f t="shared" si="1368"/>
        <v>41</v>
      </c>
      <c r="CJ709" s="382">
        <f t="shared" si="1369"/>
        <v>44</v>
      </c>
      <c r="CK709" s="388">
        <f t="shared" si="1370"/>
        <v>47</v>
      </c>
      <c r="CL709" s="3"/>
      <c r="CM709" s="384">
        <f t="shared" si="1446"/>
        <v>0</v>
      </c>
      <c r="CN709" s="385">
        <f t="shared" si="1458"/>
        <v>0</v>
      </c>
      <c r="CO709" s="385">
        <f t="shared" si="1511"/>
        <v>72</v>
      </c>
      <c r="CP709" s="385">
        <f t="shared" si="1512"/>
        <v>51</v>
      </c>
      <c r="CQ709" s="385">
        <f t="shared" si="1513"/>
        <v>37</v>
      </c>
      <c r="CR709" s="385">
        <f t="shared" si="1514"/>
        <v>15</v>
      </c>
      <c r="CS709" s="385">
        <f t="shared" si="1515"/>
        <v>15</v>
      </c>
      <c r="CT709" s="385">
        <f t="shared" si="1516"/>
        <v>19</v>
      </c>
      <c r="CU709" s="385">
        <f t="shared" si="1517"/>
        <v>21</v>
      </c>
      <c r="CV709" s="385">
        <f t="shared" si="1518"/>
        <v>22</v>
      </c>
      <c r="CW709" s="385">
        <f t="shared" si="1519"/>
        <v>25</v>
      </c>
      <c r="CX709" s="386">
        <f t="shared" si="1520"/>
        <v>25</v>
      </c>
      <c r="CY709" s="3"/>
      <c r="CZ709" s="586"/>
      <c r="DA709" s="582">
        <v>100</v>
      </c>
      <c r="DB709" s="391">
        <v>235</v>
      </c>
      <c r="DC709" s="576">
        <v>293</v>
      </c>
      <c r="DD709" s="389">
        <v>0</v>
      </c>
      <c r="DE709" s="390">
        <v>20</v>
      </c>
      <c r="DF709" s="390">
        <v>36</v>
      </c>
      <c r="DG709" s="390">
        <v>28</v>
      </c>
      <c r="DH709" s="390">
        <f t="shared" si="1459"/>
        <v>12</v>
      </c>
      <c r="DI709" s="390"/>
      <c r="DJ709" s="390"/>
      <c r="DK709" s="390"/>
      <c r="DL709" s="390"/>
      <c r="DM709" s="390"/>
      <c r="DN709" s="390"/>
      <c r="DO709" s="390"/>
      <c r="DP709" s="391">
        <f t="shared" si="1460"/>
        <v>96</v>
      </c>
      <c r="DQ709" s="376"/>
      <c r="DR709" s="376"/>
      <c r="DS709" s="385">
        <v>0</v>
      </c>
      <c r="DT709" s="385">
        <v>0</v>
      </c>
      <c r="DU709" s="385">
        <v>0</v>
      </c>
      <c r="DV709" s="385">
        <v>0</v>
      </c>
      <c r="DW709" s="385">
        <v>0</v>
      </c>
      <c r="DX709" s="385">
        <v>0</v>
      </c>
      <c r="DY709" s="385" t="s">
        <v>2733</v>
      </c>
      <c r="DZ709" s="14">
        <v>61529</v>
      </c>
      <c r="EA709" s="426"/>
      <c r="EB709" s="398">
        <v>17</v>
      </c>
      <c r="EC709" s="398" t="s">
        <v>1369</v>
      </c>
      <c r="ED709" s="398" t="s">
        <v>1663</v>
      </c>
      <c r="EF709" s="601">
        <f t="shared" si="1461"/>
        <v>108.75</v>
      </c>
      <c r="EG709" s="597">
        <f t="shared" si="1462"/>
        <v>24</v>
      </c>
      <c r="EI709" s="605">
        <f t="shared" si="1492"/>
        <v>99</v>
      </c>
    </row>
    <row r="710" spans="1:139" s="372" customFormat="1" ht="16.149999999999999" hidden="1" customHeight="1">
      <c r="A710" s="573" t="s">
        <v>1449</v>
      </c>
      <c r="B710" s="407" t="s">
        <v>1646</v>
      </c>
      <c r="C710" s="530" t="s">
        <v>1646</v>
      </c>
      <c r="D710" s="393" t="s">
        <v>1638</v>
      </c>
      <c r="E710" s="393" t="s">
        <v>1658</v>
      </c>
      <c r="F710" s="393"/>
      <c r="G710" s="393">
        <v>94</v>
      </c>
      <c r="H710" s="393" t="s">
        <v>1649</v>
      </c>
      <c r="I710" s="393" t="s">
        <v>1638</v>
      </c>
      <c r="J710" s="393" t="s">
        <v>1650</v>
      </c>
      <c r="K710" s="393"/>
      <c r="L710" s="393" t="s">
        <v>47</v>
      </c>
      <c r="M710" s="396"/>
      <c r="N710" s="392"/>
      <c r="O710" s="408">
        <v>3</v>
      </c>
      <c r="P710" s="14">
        <v>81656</v>
      </c>
      <c r="Q710" s="14">
        <v>81656</v>
      </c>
      <c r="R710" s="576">
        <v>680</v>
      </c>
      <c r="S710" s="391">
        <v>542</v>
      </c>
      <c r="T710" s="382">
        <v>104</v>
      </c>
      <c r="U710" s="382">
        <v>49</v>
      </c>
      <c r="V710" s="423">
        <v>237</v>
      </c>
      <c r="W710" s="1882">
        <v>100</v>
      </c>
      <c r="X710" s="382">
        <f t="shared" si="1464"/>
        <v>186</v>
      </c>
      <c r="Y710" s="423">
        <v>144</v>
      </c>
      <c r="Z710" s="1882">
        <v>100</v>
      </c>
      <c r="AA710" s="382">
        <f t="shared" si="1448"/>
        <v>230</v>
      </c>
      <c r="AB710" s="423">
        <v>0</v>
      </c>
      <c r="AC710" s="1882">
        <v>100</v>
      </c>
      <c r="AD710" s="569">
        <v>1.875</v>
      </c>
      <c r="AE710" s="569">
        <v>1.875</v>
      </c>
      <c r="AF710" s="382">
        <f t="shared" si="1493"/>
        <v>127.75</v>
      </c>
      <c r="AG710" s="382">
        <f t="shared" si="1494"/>
        <v>130.5</v>
      </c>
      <c r="AH710" s="382">
        <f t="shared" si="1495"/>
        <v>180.375</v>
      </c>
      <c r="AI710" s="382">
        <f t="shared" si="1496"/>
        <v>129.875</v>
      </c>
      <c r="AJ710" s="382">
        <f t="shared" si="1497"/>
        <v>74.125</v>
      </c>
      <c r="AK710" s="382">
        <f t="shared" si="1498"/>
        <v>95.125</v>
      </c>
      <c r="AL710" s="382">
        <f t="shared" si="1499"/>
        <v>110.125</v>
      </c>
      <c r="AM710" s="382">
        <f t="shared" si="1500"/>
        <v>119</v>
      </c>
      <c r="AN710" s="453">
        <f t="shared" si="1501"/>
        <v>169</v>
      </c>
      <c r="AO710" s="457">
        <f t="shared" si="1502"/>
        <v>0</v>
      </c>
      <c r="AP710" s="455">
        <f t="shared" si="1503"/>
        <v>85</v>
      </c>
      <c r="AQ710" s="383">
        <f t="shared" si="1504"/>
        <v>99</v>
      </c>
      <c r="AR710" s="383">
        <f t="shared" si="1505"/>
        <v>42</v>
      </c>
      <c r="AS710" s="383">
        <f t="shared" si="1506"/>
        <v>45</v>
      </c>
      <c r="AT710" s="383">
        <f t="shared" si="1507"/>
        <v>54</v>
      </c>
      <c r="AU710" s="383">
        <f t="shared" si="1508"/>
        <v>62</v>
      </c>
      <c r="AV710" s="383">
        <f t="shared" si="1509"/>
        <v>64</v>
      </c>
      <c r="AW710" s="383">
        <f t="shared" si="1510"/>
        <v>113</v>
      </c>
      <c r="AX710" s="383">
        <f t="shared" si="1449"/>
        <v>430</v>
      </c>
      <c r="AY710" s="383"/>
      <c r="AZ710" s="383">
        <f t="shared" si="1463"/>
        <v>0</v>
      </c>
      <c r="BA710" s="382">
        <f t="shared" si="1450"/>
        <v>130</v>
      </c>
      <c r="BB710" s="423">
        <v>0</v>
      </c>
      <c r="BC710" s="506">
        <f t="shared" si="1442"/>
        <v>100</v>
      </c>
      <c r="BD710" s="382">
        <f t="shared" si="1443"/>
        <v>100</v>
      </c>
      <c r="BE710" s="453">
        <f t="shared" si="1444"/>
        <v>100</v>
      </c>
      <c r="BF710" s="382">
        <f t="shared" si="1451"/>
        <v>-477</v>
      </c>
      <c r="BG710" s="1882">
        <v>84</v>
      </c>
      <c r="BH710" s="1882">
        <v>50</v>
      </c>
      <c r="BI710" s="1882">
        <v>92</v>
      </c>
      <c r="BJ710" s="1882">
        <v>101</v>
      </c>
      <c r="BK710" s="1882">
        <v>33</v>
      </c>
      <c r="BL710" s="1882">
        <v>47</v>
      </c>
      <c r="BM710" s="1882">
        <v>55</v>
      </c>
      <c r="BN710" s="1882">
        <v>63</v>
      </c>
      <c r="BO710" s="1882">
        <v>64</v>
      </c>
      <c r="BP710" s="1882">
        <v>120</v>
      </c>
      <c r="BQ710" s="1882">
        <v>105</v>
      </c>
      <c r="BR710" s="1882">
        <v>112</v>
      </c>
      <c r="BS710" s="1882">
        <v>120</v>
      </c>
      <c r="BT710" s="13"/>
      <c r="BU710" s="384">
        <f t="shared" si="1452"/>
        <v>0.49</v>
      </c>
      <c r="BV710" s="385">
        <f t="shared" si="1453"/>
        <v>1.8599999999999999</v>
      </c>
      <c r="BW710" s="386">
        <f t="shared" si="1454"/>
        <v>2.92</v>
      </c>
      <c r="BX710" s="3"/>
      <c r="BY710" s="387">
        <f t="shared" si="1445"/>
        <v>49</v>
      </c>
      <c r="BZ710" s="382">
        <f t="shared" si="1455"/>
        <v>186</v>
      </c>
      <c r="CA710" s="382">
        <f t="shared" si="1456"/>
        <v>230</v>
      </c>
      <c r="CB710" s="382">
        <f t="shared" si="1457"/>
        <v>130</v>
      </c>
      <c r="CC710" s="382">
        <f t="shared" si="1362"/>
        <v>131</v>
      </c>
      <c r="CD710" s="382">
        <f t="shared" si="1363"/>
        <v>180</v>
      </c>
      <c r="CE710" s="382">
        <f t="shared" si="1364"/>
        <v>130</v>
      </c>
      <c r="CF710" s="382">
        <f t="shared" si="1365"/>
        <v>74</v>
      </c>
      <c r="CG710" s="382">
        <f t="shared" si="1366"/>
        <v>95</v>
      </c>
      <c r="CH710" s="382">
        <f t="shared" si="1367"/>
        <v>110</v>
      </c>
      <c r="CI710" s="382">
        <f t="shared" si="1368"/>
        <v>119</v>
      </c>
      <c r="CJ710" s="382">
        <f t="shared" si="1369"/>
        <v>169</v>
      </c>
      <c r="CK710" s="388">
        <f t="shared" si="1370"/>
        <v>218</v>
      </c>
      <c r="CL710" s="3"/>
      <c r="CM710" s="384">
        <f t="shared" si="1446"/>
        <v>237</v>
      </c>
      <c r="CN710" s="385">
        <f t="shared" si="1458"/>
        <v>144</v>
      </c>
      <c r="CO710" s="385">
        <f t="shared" si="1511"/>
        <v>0</v>
      </c>
      <c r="CP710" s="385">
        <f t="shared" si="1512"/>
        <v>85</v>
      </c>
      <c r="CQ710" s="385">
        <f t="shared" si="1513"/>
        <v>99</v>
      </c>
      <c r="CR710" s="385">
        <f t="shared" si="1514"/>
        <v>42</v>
      </c>
      <c r="CS710" s="385">
        <f t="shared" si="1515"/>
        <v>45</v>
      </c>
      <c r="CT710" s="385">
        <f t="shared" si="1516"/>
        <v>54</v>
      </c>
      <c r="CU710" s="385">
        <f t="shared" si="1517"/>
        <v>62</v>
      </c>
      <c r="CV710" s="385">
        <f t="shared" si="1518"/>
        <v>64</v>
      </c>
      <c r="CW710" s="385">
        <f t="shared" si="1519"/>
        <v>113</v>
      </c>
      <c r="CX710" s="386">
        <f t="shared" si="1520"/>
        <v>113</v>
      </c>
      <c r="CY710" s="3"/>
      <c r="CZ710" s="586"/>
      <c r="DA710" s="582">
        <v>545</v>
      </c>
      <c r="DB710" s="391">
        <v>736</v>
      </c>
      <c r="DC710" s="576">
        <v>680</v>
      </c>
      <c r="DD710" s="389">
        <v>143</v>
      </c>
      <c r="DE710" s="390">
        <v>59</v>
      </c>
      <c r="DF710" s="390">
        <v>122</v>
      </c>
      <c r="DG710" s="390">
        <v>114</v>
      </c>
      <c r="DH710" s="390">
        <f t="shared" si="1459"/>
        <v>104</v>
      </c>
      <c r="DI710" s="390"/>
      <c r="DJ710" s="390"/>
      <c r="DK710" s="390"/>
      <c r="DL710" s="390"/>
      <c r="DM710" s="390"/>
      <c r="DN710" s="390"/>
      <c r="DO710" s="390"/>
      <c r="DP710" s="391">
        <f t="shared" si="1460"/>
        <v>542</v>
      </c>
      <c r="DQ710" s="376"/>
      <c r="DR710" s="376"/>
      <c r="DS710" s="385">
        <v>0</v>
      </c>
      <c r="DT710" s="385">
        <v>0</v>
      </c>
      <c r="DU710" s="385">
        <v>0</v>
      </c>
      <c r="DV710" s="385">
        <v>0</v>
      </c>
      <c r="DW710" s="385">
        <v>0</v>
      </c>
      <c r="DX710" s="385">
        <v>0</v>
      </c>
      <c r="DY710" s="385" t="s">
        <v>2733</v>
      </c>
      <c r="DZ710" s="14">
        <v>81656</v>
      </c>
      <c r="EA710" s="426"/>
      <c r="EB710" s="398">
        <v>18</v>
      </c>
      <c r="EC710" s="398" t="s">
        <v>1369</v>
      </c>
      <c r="ED710" s="398" t="s">
        <v>1663</v>
      </c>
      <c r="EF710" s="601">
        <f t="shared" si="1461"/>
        <v>14.7</v>
      </c>
      <c r="EG710" s="597">
        <f t="shared" si="1462"/>
        <v>100</v>
      </c>
      <c r="EI710" s="605">
        <f t="shared" si="1492"/>
        <v>534</v>
      </c>
    </row>
    <row r="711" spans="1:139" s="372" customFormat="1" ht="16.149999999999999" hidden="1" customHeight="1">
      <c r="A711" s="573" t="s">
        <v>1449</v>
      </c>
      <c r="B711" s="407" t="s">
        <v>1647</v>
      </c>
      <c r="C711" s="530" t="s">
        <v>1647</v>
      </c>
      <c r="D711" s="393" t="s">
        <v>1638</v>
      </c>
      <c r="E711" s="393" t="s">
        <v>1659</v>
      </c>
      <c r="F711" s="393"/>
      <c r="G711" s="393">
        <v>100</v>
      </c>
      <c r="H711" s="393" t="s">
        <v>1649</v>
      </c>
      <c r="I711" s="393" t="s">
        <v>1638</v>
      </c>
      <c r="J711" s="393" t="s">
        <v>1650</v>
      </c>
      <c r="K711" s="393"/>
      <c r="L711" s="393" t="s">
        <v>47</v>
      </c>
      <c r="M711" s="396"/>
      <c r="N711" s="392"/>
      <c r="O711" s="408">
        <v>3</v>
      </c>
      <c r="P711" s="14">
        <v>88941</v>
      </c>
      <c r="Q711" s="14">
        <v>88941</v>
      </c>
      <c r="R711" s="576">
        <v>320</v>
      </c>
      <c r="S711" s="391">
        <v>136</v>
      </c>
      <c r="T711" s="382">
        <v>18</v>
      </c>
      <c r="U711" s="382">
        <v>30</v>
      </c>
      <c r="V711" s="423">
        <v>154</v>
      </c>
      <c r="W711" s="1882">
        <v>30</v>
      </c>
      <c r="X711" s="382">
        <f t="shared" si="1464"/>
        <v>154</v>
      </c>
      <c r="Y711" s="423">
        <v>52</v>
      </c>
      <c r="Z711" s="1882">
        <v>30</v>
      </c>
      <c r="AA711" s="382">
        <f t="shared" si="1448"/>
        <v>176</v>
      </c>
      <c r="AB711" s="423">
        <v>0</v>
      </c>
      <c r="AC711" s="1882">
        <v>30</v>
      </c>
      <c r="AD711" s="569">
        <v>1.875</v>
      </c>
      <c r="AE711" s="569">
        <v>1.875</v>
      </c>
      <c r="AF711" s="382">
        <f t="shared" si="1493"/>
        <v>89.875</v>
      </c>
      <c r="AG711" s="382">
        <f t="shared" si="1494"/>
        <v>94.5</v>
      </c>
      <c r="AH711" s="382">
        <f t="shared" si="1495"/>
        <v>101</v>
      </c>
      <c r="AI711" s="382">
        <f t="shared" si="1496"/>
        <v>71.75</v>
      </c>
      <c r="AJ711" s="382">
        <f t="shared" si="1497"/>
        <v>40.75</v>
      </c>
      <c r="AK711" s="382">
        <f t="shared" si="1498"/>
        <v>53.125</v>
      </c>
      <c r="AL711" s="382">
        <f t="shared" si="1499"/>
        <v>61.625</v>
      </c>
      <c r="AM711" s="382">
        <f t="shared" si="1500"/>
        <v>65.625</v>
      </c>
      <c r="AN711" s="453">
        <f t="shared" si="1501"/>
        <v>87.5</v>
      </c>
      <c r="AO711" s="457">
        <f t="shared" si="1502"/>
        <v>0</v>
      </c>
      <c r="AP711" s="455">
        <f t="shared" si="1503"/>
        <v>0</v>
      </c>
      <c r="AQ711" s="383">
        <f t="shared" si="1504"/>
        <v>51</v>
      </c>
      <c r="AR711" s="383">
        <f t="shared" si="1505"/>
        <v>23</v>
      </c>
      <c r="AS711" s="383">
        <f t="shared" si="1506"/>
        <v>25</v>
      </c>
      <c r="AT711" s="383">
        <f t="shared" si="1507"/>
        <v>30</v>
      </c>
      <c r="AU711" s="383">
        <f t="shared" si="1508"/>
        <v>35</v>
      </c>
      <c r="AV711" s="383">
        <f t="shared" si="1509"/>
        <v>35</v>
      </c>
      <c r="AW711" s="383">
        <f t="shared" si="1510"/>
        <v>57</v>
      </c>
      <c r="AX711" s="383">
        <f t="shared" si="1449"/>
        <v>236</v>
      </c>
      <c r="AY711" s="383"/>
      <c r="AZ711" s="383">
        <f t="shared" si="1463"/>
        <v>0</v>
      </c>
      <c r="BA711" s="382">
        <f t="shared" si="1450"/>
        <v>146</v>
      </c>
      <c r="BB711" s="423">
        <v>0</v>
      </c>
      <c r="BC711" s="506">
        <f t="shared" si="1442"/>
        <v>30</v>
      </c>
      <c r="BD711" s="382">
        <f t="shared" si="1443"/>
        <v>30</v>
      </c>
      <c r="BE711" s="453">
        <f t="shared" si="1444"/>
        <v>30</v>
      </c>
      <c r="BF711" s="382">
        <f t="shared" si="1451"/>
        <v>-208</v>
      </c>
      <c r="BG711" s="1882">
        <v>47</v>
      </c>
      <c r="BH711" s="1882">
        <v>49</v>
      </c>
      <c r="BI711" s="1882">
        <v>52</v>
      </c>
      <c r="BJ711" s="1882">
        <v>56</v>
      </c>
      <c r="BK711" s="1882">
        <v>18</v>
      </c>
      <c r="BL711" s="1882">
        <v>26</v>
      </c>
      <c r="BM711" s="1882">
        <v>31</v>
      </c>
      <c r="BN711" s="1882">
        <v>35</v>
      </c>
      <c r="BO711" s="1882">
        <v>35</v>
      </c>
      <c r="BP711" s="1882">
        <v>60</v>
      </c>
      <c r="BQ711" s="1882">
        <v>44</v>
      </c>
      <c r="BR711" s="1882">
        <v>47</v>
      </c>
      <c r="BS711" s="1882">
        <v>50</v>
      </c>
      <c r="BT711" s="13"/>
      <c r="BU711" s="384">
        <f t="shared" si="1452"/>
        <v>1</v>
      </c>
      <c r="BV711" s="385">
        <f t="shared" si="1453"/>
        <v>4.3177570093457946</v>
      </c>
      <c r="BW711" s="386">
        <f t="shared" si="1454"/>
        <v>4.1904761904761907</v>
      </c>
      <c r="BX711" s="3"/>
      <c r="BY711" s="387">
        <f t="shared" si="1445"/>
        <v>30</v>
      </c>
      <c r="BZ711" s="382">
        <f t="shared" si="1455"/>
        <v>154</v>
      </c>
      <c r="CA711" s="382">
        <f t="shared" si="1456"/>
        <v>176</v>
      </c>
      <c r="CB711" s="382">
        <f t="shared" si="1457"/>
        <v>146</v>
      </c>
      <c r="CC711" s="382">
        <f t="shared" si="1362"/>
        <v>99</v>
      </c>
      <c r="CD711" s="382">
        <f t="shared" si="1363"/>
        <v>101</v>
      </c>
      <c r="CE711" s="382">
        <f t="shared" si="1364"/>
        <v>72</v>
      </c>
      <c r="CF711" s="382">
        <f t="shared" si="1365"/>
        <v>41</v>
      </c>
      <c r="CG711" s="382">
        <f t="shared" si="1366"/>
        <v>53</v>
      </c>
      <c r="CH711" s="382">
        <f t="shared" si="1367"/>
        <v>62</v>
      </c>
      <c r="CI711" s="382">
        <f t="shared" si="1368"/>
        <v>66</v>
      </c>
      <c r="CJ711" s="382">
        <f t="shared" si="1369"/>
        <v>88</v>
      </c>
      <c r="CK711" s="388">
        <f t="shared" si="1370"/>
        <v>110</v>
      </c>
      <c r="CL711" s="3"/>
      <c r="CM711" s="384">
        <f t="shared" si="1446"/>
        <v>154</v>
      </c>
      <c r="CN711" s="385">
        <f t="shared" si="1458"/>
        <v>52</v>
      </c>
      <c r="CO711" s="385">
        <f t="shared" si="1511"/>
        <v>0</v>
      </c>
      <c r="CP711" s="385">
        <f t="shared" si="1512"/>
        <v>0</v>
      </c>
      <c r="CQ711" s="385">
        <f t="shared" si="1513"/>
        <v>51</v>
      </c>
      <c r="CR711" s="385">
        <f t="shared" si="1514"/>
        <v>23</v>
      </c>
      <c r="CS711" s="385">
        <f t="shared" si="1515"/>
        <v>25</v>
      </c>
      <c r="CT711" s="385">
        <f t="shared" si="1516"/>
        <v>30</v>
      </c>
      <c r="CU711" s="385">
        <f t="shared" si="1517"/>
        <v>35</v>
      </c>
      <c r="CV711" s="385">
        <f t="shared" si="1518"/>
        <v>35</v>
      </c>
      <c r="CW711" s="385">
        <f t="shared" si="1519"/>
        <v>57</v>
      </c>
      <c r="CX711" s="386">
        <f t="shared" si="1520"/>
        <v>57</v>
      </c>
      <c r="CY711" s="3"/>
      <c r="CZ711" s="586"/>
      <c r="DA711" s="582">
        <v>333</v>
      </c>
      <c r="DB711" s="391">
        <v>584</v>
      </c>
      <c r="DC711" s="576">
        <v>320</v>
      </c>
      <c r="DD711" s="389">
        <v>4</v>
      </c>
      <c r="DE711" s="390">
        <v>50</v>
      </c>
      <c r="DF711" s="390">
        <v>42</v>
      </c>
      <c r="DG711" s="390">
        <v>22</v>
      </c>
      <c r="DH711" s="390">
        <f t="shared" si="1459"/>
        <v>18</v>
      </c>
      <c r="DI711" s="390"/>
      <c r="DJ711" s="390"/>
      <c r="DK711" s="390"/>
      <c r="DL711" s="390"/>
      <c r="DM711" s="390"/>
      <c r="DN711" s="390"/>
      <c r="DO711" s="390"/>
      <c r="DP711" s="391">
        <f t="shared" si="1460"/>
        <v>136</v>
      </c>
      <c r="DQ711" s="376"/>
      <c r="DR711" s="376"/>
      <c r="DS711" s="385">
        <v>0</v>
      </c>
      <c r="DT711" s="385">
        <v>0</v>
      </c>
      <c r="DU711" s="385">
        <v>0</v>
      </c>
      <c r="DV711" s="385">
        <v>0</v>
      </c>
      <c r="DW711" s="385">
        <v>0</v>
      </c>
      <c r="DX711" s="385">
        <v>0</v>
      </c>
      <c r="DY711" s="385" t="s">
        <v>2733</v>
      </c>
      <c r="DZ711" s="14">
        <v>88941</v>
      </c>
      <c r="EA711" s="426"/>
      <c r="EB711" s="398">
        <v>18</v>
      </c>
      <c r="EC711" s="398" t="s">
        <v>1369</v>
      </c>
      <c r="ED711" s="398" t="s">
        <v>1663</v>
      </c>
      <c r="EF711" s="601">
        <f t="shared" si="1461"/>
        <v>30</v>
      </c>
      <c r="EG711" s="597">
        <f t="shared" si="1462"/>
        <v>30</v>
      </c>
      <c r="EI711" s="605">
        <f t="shared" si="1492"/>
        <v>254</v>
      </c>
    </row>
    <row r="712" spans="1:139" s="372" customFormat="1" ht="16.149999999999999" hidden="1" customHeight="1">
      <c r="A712" s="573" t="s">
        <v>1449</v>
      </c>
      <c r="B712" s="407" t="s">
        <v>1642</v>
      </c>
      <c r="C712" s="530" t="s">
        <v>1642</v>
      </c>
      <c r="D712" s="393" t="s">
        <v>1638</v>
      </c>
      <c r="E712" s="393" t="s">
        <v>1654</v>
      </c>
      <c r="F712" s="393"/>
      <c r="G712" s="393">
        <v>101</v>
      </c>
      <c r="H712" s="393" t="s">
        <v>1648</v>
      </c>
      <c r="I712" s="393" t="s">
        <v>1638</v>
      </c>
      <c r="J712" s="393" t="s">
        <v>1650</v>
      </c>
      <c r="K712" s="393"/>
      <c r="L712" s="393" t="s">
        <v>47</v>
      </c>
      <c r="M712" s="396"/>
      <c r="N712" s="392"/>
      <c r="O712" s="408">
        <v>3</v>
      </c>
      <c r="P712" s="14">
        <v>78431</v>
      </c>
      <c r="Q712" s="14">
        <v>78431</v>
      </c>
      <c r="R712" s="576">
        <v>659</v>
      </c>
      <c r="S712" s="391">
        <v>301</v>
      </c>
      <c r="T712" s="382">
        <v>109</v>
      </c>
      <c r="U712" s="382">
        <v>0</v>
      </c>
      <c r="V712" s="423">
        <v>186</v>
      </c>
      <c r="W712" s="1882">
        <v>68</v>
      </c>
      <c r="X712" s="382">
        <f t="shared" si="1464"/>
        <v>118</v>
      </c>
      <c r="Y712" s="423">
        <v>62</v>
      </c>
      <c r="Z712" s="1882">
        <v>100</v>
      </c>
      <c r="AA712" s="382">
        <f t="shared" si="1448"/>
        <v>80</v>
      </c>
      <c r="AB712" s="423">
        <v>0</v>
      </c>
      <c r="AC712" s="1882">
        <v>80</v>
      </c>
      <c r="AD712" s="569">
        <v>1.875</v>
      </c>
      <c r="AE712" s="569">
        <v>1.875</v>
      </c>
      <c r="AF712" s="382">
        <f t="shared" si="1493"/>
        <v>86.125</v>
      </c>
      <c r="AG712" s="382">
        <f t="shared" si="1494"/>
        <v>90.75</v>
      </c>
      <c r="AH712" s="382">
        <f t="shared" si="1495"/>
        <v>97.25</v>
      </c>
      <c r="AI712" s="382">
        <f t="shared" si="1496"/>
        <v>69.75</v>
      </c>
      <c r="AJ712" s="382">
        <f t="shared" si="1497"/>
        <v>39.875</v>
      </c>
      <c r="AK712" s="382">
        <f t="shared" si="1498"/>
        <v>51.25</v>
      </c>
      <c r="AL712" s="382">
        <f t="shared" si="1499"/>
        <v>59.75</v>
      </c>
      <c r="AM712" s="382">
        <f t="shared" si="1500"/>
        <v>63.75</v>
      </c>
      <c r="AN712" s="453">
        <f t="shared" si="1501"/>
        <v>121.5</v>
      </c>
      <c r="AO712" s="457">
        <f t="shared" si="1502"/>
        <v>86</v>
      </c>
      <c r="AP712" s="455">
        <f t="shared" si="1503"/>
        <v>50</v>
      </c>
      <c r="AQ712" s="383">
        <f t="shared" si="1504"/>
        <v>53</v>
      </c>
      <c r="AR712" s="383">
        <f t="shared" si="1505"/>
        <v>23</v>
      </c>
      <c r="AS712" s="383">
        <f t="shared" si="1506"/>
        <v>24</v>
      </c>
      <c r="AT712" s="383">
        <f t="shared" si="1507"/>
        <v>29</v>
      </c>
      <c r="AU712" s="383">
        <f t="shared" si="1508"/>
        <v>34</v>
      </c>
      <c r="AV712" s="383">
        <f t="shared" si="1509"/>
        <v>34</v>
      </c>
      <c r="AW712" s="383">
        <f t="shared" si="1510"/>
        <v>92</v>
      </c>
      <c r="AX712" s="383">
        <f t="shared" si="1449"/>
        <v>248</v>
      </c>
      <c r="AY712" s="383"/>
      <c r="AZ712" s="383">
        <f t="shared" si="1463"/>
        <v>86</v>
      </c>
      <c r="BA712" s="382">
        <f t="shared" si="1450"/>
        <v>0</v>
      </c>
      <c r="BB712" s="423">
        <v>0</v>
      </c>
      <c r="BC712" s="506">
        <f t="shared" ref="BC712:BC775" si="1521">W712</f>
        <v>68</v>
      </c>
      <c r="BD712" s="382">
        <f t="shared" ref="BD712:BD775" si="1522">Z712</f>
        <v>100</v>
      </c>
      <c r="BE712" s="453">
        <f t="shared" ref="BE712:BE775" si="1523">AC712</f>
        <v>80</v>
      </c>
      <c r="BF712" s="382">
        <f t="shared" si="1451"/>
        <v>-390</v>
      </c>
      <c r="BG712" s="1882">
        <v>45</v>
      </c>
      <c r="BH712" s="1882">
        <v>47</v>
      </c>
      <c r="BI712" s="1882">
        <v>50</v>
      </c>
      <c r="BJ712" s="1882">
        <v>54</v>
      </c>
      <c r="BK712" s="1882">
        <v>18</v>
      </c>
      <c r="BL712" s="1882">
        <v>25</v>
      </c>
      <c r="BM712" s="1882">
        <v>30</v>
      </c>
      <c r="BN712" s="1882">
        <v>34</v>
      </c>
      <c r="BO712" s="1882">
        <v>34</v>
      </c>
      <c r="BP712" s="1882">
        <v>100</v>
      </c>
      <c r="BQ712" s="1882">
        <v>63</v>
      </c>
      <c r="BR712" s="1882">
        <v>67</v>
      </c>
      <c r="BS712" s="1882">
        <v>72</v>
      </c>
      <c r="BT712" s="13"/>
      <c r="BU712" s="384">
        <f t="shared" si="1452"/>
        <v>0</v>
      </c>
      <c r="BV712" s="385">
        <f t="shared" si="1453"/>
        <v>1.2250000000000001</v>
      </c>
      <c r="BW712" s="386">
        <f t="shared" si="1454"/>
        <v>1</v>
      </c>
      <c r="BX712" s="3"/>
      <c r="BY712" s="387">
        <f t="shared" ref="BY712:BY775" si="1524">U712</f>
        <v>0</v>
      </c>
      <c r="BZ712" s="382">
        <f t="shared" si="1455"/>
        <v>118</v>
      </c>
      <c r="CA712" s="382">
        <f t="shared" si="1456"/>
        <v>80</v>
      </c>
      <c r="CB712" s="382">
        <f t="shared" si="1457"/>
        <v>86</v>
      </c>
      <c r="CC712" s="382">
        <f t="shared" si="1362"/>
        <v>91</v>
      </c>
      <c r="CD712" s="382">
        <f t="shared" si="1363"/>
        <v>97</v>
      </c>
      <c r="CE712" s="382">
        <f t="shared" si="1364"/>
        <v>70</v>
      </c>
      <c r="CF712" s="382">
        <f t="shared" si="1365"/>
        <v>40</v>
      </c>
      <c r="CG712" s="382">
        <f t="shared" si="1366"/>
        <v>51</v>
      </c>
      <c r="CH712" s="382">
        <f t="shared" si="1367"/>
        <v>60</v>
      </c>
      <c r="CI712" s="382">
        <f t="shared" si="1368"/>
        <v>64</v>
      </c>
      <c r="CJ712" s="382">
        <f t="shared" si="1369"/>
        <v>122</v>
      </c>
      <c r="CK712" s="388">
        <f t="shared" si="1370"/>
        <v>180</v>
      </c>
      <c r="CL712" s="3"/>
      <c r="CM712" s="384">
        <f t="shared" ref="CM712:CM775" si="1525">V712</f>
        <v>186</v>
      </c>
      <c r="CN712" s="385">
        <f t="shared" si="1458"/>
        <v>62</v>
      </c>
      <c r="CO712" s="385">
        <f t="shared" si="1511"/>
        <v>86</v>
      </c>
      <c r="CP712" s="385">
        <f t="shared" si="1512"/>
        <v>50</v>
      </c>
      <c r="CQ712" s="385">
        <f t="shared" si="1513"/>
        <v>53</v>
      </c>
      <c r="CR712" s="385">
        <f t="shared" si="1514"/>
        <v>23</v>
      </c>
      <c r="CS712" s="385">
        <f t="shared" si="1515"/>
        <v>24</v>
      </c>
      <c r="CT712" s="385">
        <f t="shared" si="1516"/>
        <v>29</v>
      </c>
      <c r="CU712" s="385">
        <f t="shared" si="1517"/>
        <v>34</v>
      </c>
      <c r="CV712" s="385">
        <f t="shared" si="1518"/>
        <v>34</v>
      </c>
      <c r="CW712" s="385">
        <f t="shared" si="1519"/>
        <v>92</v>
      </c>
      <c r="CX712" s="386">
        <f t="shared" si="1520"/>
        <v>92</v>
      </c>
      <c r="CY712" s="3"/>
      <c r="CZ712" s="586"/>
      <c r="DA712" s="582">
        <v>639</v>
      </c>
      <c r="DB712" s="391">
        <v>744</v>
      </c>
      <c r="DC712" s="576">
        <v>659</v>
      </c>
      <c r="DD712" s="389">
        <v>33</v>
      </c>
      <c r="DE712" s="390">
        <v>40</v>
      </c>
      <c r="DF712" s="390">
        <v>59</v>
      </c>
      <c r="DG712" s="390">
        <v>60</v>
      </c>
      <c r="DH712" s="390">
        <f t="shared" si="1459"/>
        <v>109</v>
      </c>
      <c r="DI712" s="390"/>
      <c r="DJ712" s="390"/>
      <c r="DK712" s="390"/>
      <c r="DL712" s="390"/>
      <c r="DM712" s="390"/>
      <c r="DN712" s="390"/>
      <c r="DO712" s="390"/>
      <c r="DP712" s="391">
        <f t="shared" si="1460"/>
        <v>301</v>
      </c>
      <c r="DQ712" s="376"/>
      <c r="DR712" s="376"/>
      <c r="DS712" s="385">
        <v>0</v>
      </c>
      <c r="DT712" s="385">
        <v>0</v>
      </c>
      <c r="DU712" s="385">
        <v>0</v>
      </c>
      <c r="DV712" s="385">
        <v>0</v>
      </c>
      <c r="DW712" s="385">
        <v>0</v>
      </c>
      <c r="DX712" s="385">
        <v>0</v>
      </c>
      <c r="DY712" s="385" t="s">
        <v>2733</v>
      </c>
      <c r="DZ712" s="14">
        <v>78431</v>
      </c>
      <c r="EA712" s="426"/>
      <c r="EB712" s="398">
        <v>19</v>
      </c>
      <c r="EC712" s="398" t="s">
        <v>1369</v>
      </c>
      <c r="ED712" s="398" t="s">
        <v>1663</v>
      </c>
      <c r="EF712" s="601">
        <f t="shared" si="1461"/>
        <v>0</v>
      </c>
      <c r="EG712" s="597">
        <f t="shared" si="1462"/>
        <v>68</v>
      </c>
      <c r="EI712" s="605">
        <f t="shared" si="1492"/>
        <v>357</v>
      </c>
    </row>
    <row r="713" spans="1:139" s="372" customFormat="1" ht="16.149999999999999" hidden="1" customHeight="1">
      <c r="A713" s="573" t="s">
        <v>1449</v>
      </c>
      <c r="B713" s="407" t="s">
        <v>1643</v>
      </c>
      <c r="C713" s="530" t="s">
        <v>1643</v>
      </c>
      <c r="D713" s="393" t="s">
        <v>1638</v>
      </c>
      <c r="E713" s="393" t="s">
        <v>1655</v>
      </c>
      <c r="F713" s="393"/>
      <c r="G713" s="393">
        <v>103</v>
      </c>
      <c r="H713" s="393" t="s">
        <v>1648</v>
      </c>
      <c r="I713" s="393" t="s">
        <v>1638</v>
      </c>
      <c r="J713" s="393" t="s">
        <v>1650</v>
      </c>
      <c r="K713" s="393"/>
      <c r="L713" s="393" t="s">
        <v>47</v>
      </c>
      <c r="M713" s="396"/>
      <c r="N713" s="392"/>
      <c r="O713" s="408">
        <v>3</v>
      </c>
      <c r="P713" s="14">
        <v>71200</v>
      </c>
      <c r="Q713" s="14">
        <v>71200</v>
      </c>
      <c r="R713" s="576">
        <v>329</v>
      </c>
      <c r="S713" s="391">
        <v>180</v>
      </c>
      <c r="T713" s="382">
        <v>80</v>
      </c>
      <c r="U713" s="382">
        <v>71</v>
      </c>
      <c r="V713" s="423">
        <v>185</v>
      </c>
      <c r="W713" s="1882">
        <v>50</v>
      </c>
      <c r="X713" s="382">
        <f t="shared" si="1464"/>
        <v>206</v>
      </c>
      <c r="Y713" s="423">
        <v>0</v>
      </c>
      <c r="Z713" s="1882">
        <v>50</v>
      </c>
      <c r="AA713" s="382">
        <f t="shared" ref="AA713:AA776" si="1526">X713+Y713-Z713</f>
        <v>156</v>
      </c>
      <c r="AB713" s="423">
        <v>0</v>
      </c>
      <c r="AC713" s="1882">
        <v>50</v>
      </c>
      <c r="AD713" s="569">
        <v>1.875</v>
      </c>
      <c r="AE713" s="569">
        <v>1.875</v>
      </c>
      <c r="AF713" s="382">
        <f t="shared" si="1493"/>
        <v>83.25</v>
      </c>
      <c r="AG713" s="382">
        <f t="shared" si="1494"/>
        <v>131.25</v>
      </c>
      <c r="AH713" s="382">
        <f t="shared" si="1495"/>
        <v>92.75</v>
      </c>
      <c r="AI713" s="382">
        <f t="shared" si="1496"/>
        <v>33.875</v>
      </c>
      <c r="AJ713" s="382">
        <f t="shared" si="1497"/>
        <v>19.5</v>
      </c>
      <c r="AK713" s="382">
        <f t="shared" si="1498"/>
        <v>24.25</v>
      </c>
      <c r="AL713" s="382">
        <f t="shared" si="1499"/>
        <v>28.875</v>
      </c>
      <c r="AM713" s="382">
        <f t="shared" si="1500"/>
        <v>31</v>
      </c>
      <c r="AN713" s="453">
        <f t="shared" si="1501"/>
        <v>103.5</v>
      </c>
      <c r="AO713" s="457">
        <f t="shared" si="1502"/>
        <v>0</v>
      </c>
      <c r="AP713" s="455">
        <f t="shared" si="1503"/>
        <v>47</v>
      </c>
      <c r="AQ713" s="383">
        <f t="shared" si="1504"/>
        <v>32</v>
      </c>
      <c r="AR713" s="383">
        <f t="shared" si="1505"/>
        <v>11</v>
      </c>
      <c r="AS713" s="383">
        <f t="shared" si="1506"/>
        <v>12</v>
      </c>
      <c r="AT713" s="383">
        <f t="shared" si="1507"/>
        <v>13</v>
      </c>
      <c r="AU713" s="383">
        <f t="shared" si="1508"/>
        <v>17</v>
      </c>
      <c r="AV713" s="383">
        <f t="shared" si="1509"/>
        <v>16</v>
      </c>
      <c r="AW713" s="383">
        <f t="shared" si="1510"/>
        <v>90</v>
      </c>
      <c r="AX713" s="383">
        <f t="shared" ref="AX713:AX776" si="1527">U713+V713+Y713+AB713+BB713</f>
        <v>256</v>
      </c>
      <c r="AY713" s="383"/>
      <c r="AZ713" s="383">
        <f t="shared" si="1463"/>
        <v>0</v>
      </c>
      <c r="BA713" s="382">
        <f t="shared" ref="BA713:BA776" si="1528">AA713+AB713-AC713</f>
        <v>106</v>
      </c>
      <c r="BB713" s="423">
        <v>0</v>
      </c>
      <c r="BC713" s="506">
        <f t="shared" si="1521"/>
        <v>50</v>
      </c>
      <c r="BD713" s="382">
        <f t="shared" si="1522"/>
        <v>50</v>
      </c>
      <c r="BE713" s="453">
        <f t="shared" si="1523"/>
        <v>50</v>
      </c>
      <c r="BF713" s="382">
        <f t="shared" ref="BF713:BF776" si="1529">U713-W713-Z713-AC713-BG713-BH713-BI713</f>
        <v>-241</v>
      </c>
      <c r="BG713" s="1882">
        <v>22</v>
      </c>
      <c r="BH713" s="1882">
        <v>70</v>
      </c>
      <c r="BI713" s="1882">
        <v>70</v>
      </c>
      <c r="BJ713" s="1882">
        <v>26</v>
      </c>
      <c r="BK713" s="1882">
        <v>9</v>
      </c>
      <c r="BL713" s="1882">
        <v>12</v>
      </c>
      <c r="BM713" s="1882">
        <v>14</v>
      </c>
      <c r="BN713" s="1882">
        <v>17</v>
      </c>
      <c r="BO713" s="1882">
        <v>16</v>
      </c>
      <c r="BP713" s="1882">
        <v>100</v>
      </c>
      <c r="BQ713" s="1882">
        <v>63</v>
      </c>
      <c r="BR713" s="1882">
        <v>67</v>
      </c>
      <c r="BS713" s="1882">
        <v>72</v>
      </c>
      <c r="BT713" s="13"/>
      <c r="BU713" s="384">
        <f t="shared" ref="BU713:BU776" si="1530">IFERROR(IF(BY713&lt;=W713,BY713/W713,IF(BY713&lt;W713+Z713,1+(BY713-W713)/Z713,IF(BY713&lt;=W713+Z713+AC713,2+(BY713-W713-Z713)/AC713,BY713*3/(W713+Z713+AC713)))),0)</f>
        <v>1.42</v>
      </c>
      <c r="BV713" s="385">
        <f t="shared" ref="BV713:BV776" si="1531">IFERROR(IF(BZ713&lt;=Z713,BZ713/Z713,IF(BZ713&lt;Z713+AC713,1+(BZ713-Z713)/AC713,IF(BZ713&lt;=Z713+AC713+BG713,2+(BZ713-Z713-AC713)/BG713,BZ713*3/(Z713+AC713+BG713)))),0)</f>
        <v>5.0655737704918034</v>
      </c>
      <c r="BW713" s="386">
        <f t="shared" ref="BW713:BW776" si="1532">IFERROR(IF(CA713&lt;=AC713,CA713/AC713,IF(CA713&lt;AC713+BG713,1+(CA713-AC713)/BG713,IF(CA713&lt;=AC713+BG713+BH713,2+(CA713-AC713-BG713)/BH713,CA713*3/(AC713+BG713+BH713)))),0)</f>
        <v>3.295774647887324</v>
      </c>
      <c r="BX713" s="3"/>
      <c r="BY713" s="387">
        <f t="shared" si="1524"/>
        <v>71</v>
      </c>
      <c r="BZ713" s="382">
        <f t="shared" ref="BZ713:BZ776" si="1533">BY713+CM713-W713</f>
        <v>206</v>
      </c>
      <c r="CA713" s="382">
        <f t="shared" ref="CA713:CA776" si="1534">BZ713+CN713-Z713</f>
        <v>156</v>
      </c>
      <c r="CB713" s="382">
        <f t="shared" ref="CB713:CB776" si="1535">CA713+CO713-AC713</f>
        <v>106</v>
      </c>
      <c r="CC713" s="382">
        <f t="shared" si="1362"/>
        <v>131</v>
      </c>
      <c r="CD713" s="382">
        <f t="shared" si="1363"/>
        <v>93</v>
      </c>
      <c r="CE713" s="382">
        <f t="shared" si="1364"/>
        <v>34</v>
      </c>
      <c r="CF713" s="382">
        <f t="shared" si="1365"/>
        <v>20</v>
      </c>
      <c r="CG713" s="382">
        <f t="shared" si="1366"/>
        <v>24</v>
      </c>
      <c r="CH713" s="382">
        <f t="shared" si="1367"/>
        <v>29</v>
      </c>
      <c r="CI713" s="382">
        <f t="shared" si="1368"/>
        <v>31</v>
      </c>
      <c r="CJ713" s="382">
        <f t="shared" si="1369"/>
        <v>104</v>
      </c>
      <c r="CK713" s="388">
        <f t="shared" si="1370"/>
        <v>178</v>
      </c>
      <c r="CL713" s="3"/>
      <c r="CM713" s="384">
        <f t="shared" si="1525"/>
        <v>185</v>
      </c>
      <c r="CN713" s="385">
        <f t="shared" ref="CN713:CN776" si="1536">Y713</f>
        <v>0</v>
      </c>
      <c r="CO713" s="385">
        <f t="shared" si="1511"/>
        <v>0</v>
      </c>
      <c r="CP713" s="385">
        <f t="shared" si="1512"/>
        <v>47</v>
      </c>
      <c r="CQ713" s="385">
        <f t="shared" si="1513"/>
        <v>32</v>
      </c>
      <c r="CR713" s="385">
        <f t="shared" si="1514"/>
        <v>11</v>
      </c>
      <c r="CS713" s="385">
        <f t="shared" si="1515"/>
        <v>12</v>
      </c>
      <c r="CT713" s="385">
        <f t="shared" si="1516"/>
        <v>13</v>
      </c>
      <c r="CU713" s="385">
        <f t="shared" si="1517"/>
        <v>17</v>
      </c>
      <c r="CV713" s="385">
        <f t="shared" si="1518"/>
        <v>16</v>
      </c>
      <c r="CW713" s="385">
        <f t="shared" si="1519"/>
        <v>90</v>
      </c>
      <c r="CX713" s="386">
        <f t="shared" si="1520"/>
        <v>90</v>
      </c>
      <c r="CY713" s="3"/>
      <c r="CZ713" s="586"/>
      <c r="DA713" s="582">
        <v>490</v>
      </c>
      <c r="DB713" s="391">
        <v>554</v>
      </c>
      <c r="DC713" s="576">
        <v>329</v>
      </c>
      <c r="DD713" s="389">
        <v>18</v>
      </c>
      <c r="DE713" s="390">
        <v>6</v>
      </c>
      <c r="DF713" s="390">
        <v>62</v>
      </c>
      <c r="DG713" s="390">
        <v>14</v>
      </c>
      <c r="DH713" s="390">
        <f t="shared" ref="DH713:DH776" si="1537">T713</f>
        <v>80</v>
      </c>
      <c r="DI713" s="390"/>
      <c r="DJ713" s="390"/>
      <c r="DK713" s="390"/>
      <c r="DL713" s="390"/>
      <c r="DM713" s="390"/>
      <c r="DN713" s="390"/>
      <c r="DO713" s="390"/>
      <c r="DP713" s="391">
        <f t="shared" ref="DP713:DP776" si="1538">SUM(DD713:DO713)</f>
        <v>180</v>
      </c>
      <c r="DQ713" s="376"/>
      <c r="DR713" s="376"/>
      <c r="DS713" s="385">
        <v>0</v>
      </c>
      <c r="DT713" s="385">
        <v>0</v>
      </c>
      <c r="DU713" s="385">
        <v>0</v>
      </c>
      <c r="DV713" s="385">
        <v>0</v>
      </c>
      <c r="DW713" s="385">
        <v>0</v>
      </c>
      <c r="DX713" s="385">
        <v>0</v>
      </c>
      <c r="DY713" s="385" t="s">
        <v>2733</v>
      </c>
      <c r="DZ713" s="14">
        <v>71200</v>
      </c>
      <c r="EA713" s="426"/>
      <c r="EB713" s="398">
        <v>18</v>
      </c>
      <c r="EC713" s="398" t="s">
        <v>1369</v>
      </c>
      <c r="ED713" s="398" t="s">
        <v>1663</v>
      </c>
      <c r="EF713" s="601">
        <f t="shared" ref="EF713:EF776" si="1539">IFERROR((U713/BC713)*30,"ok")</f>
        <v>42.599999999999994</v>
      </c>
      <c r="EG713" s="597">
        <f t="shared" si="1462"/>
        <v>50</v>
      </c>
      <c r="EI713" s="605">
        <f t="shared" si="1492"/>
        <v>336</v>
      </c>
    </row>
    <row r="714" spans="1:139" s="372" customFormat="1" ht="16.149999999999999" customHeight="1">
      <c r="A714" s="573" t="s">
        <v>1449</v>
      </c>
      <c r="B714" s="409" t="s">
        <v>2570</v>
      </c>
      <c r="C714" s="409" t="s">
        <v>2570</v>
      </c>
      <c r="D714" s="394" t="s">
        <v>175</v>
      </c>
      <c r="E714" s="394" t="s">
        <v>696</v>
      </c>
      <c r="F714" s="604" t="s">
        <v>2575</v>
      </c>
      <c r="G714" s="394"/>
      <c r="H714" s="394"/>
      <c r="I714" s="394" t="s">
        <v>2573</v>
      </c>
      <c r="J714" s="394" t="s">
        <v>2574</v>
      </c>
      <c r="K714" s="393"/>
      <c r="L714" s="393"/>
      <c r="M714" s="396"/>
      <c r="N714" s="392"/>
      <c r="O714" s="408">
        <v>3</v>
      </c>
      <c r="P714" s="385">
        <v>180231</v>
      </c>
      <c r="Q714" s="385">
        <v>180231</v>
      </c>
      <c r="R714" s="576"/>
      <c r="S714" s="391">
        <v>8</v>
      </c>
      <c r="T714" s="382">
        <v>0</v>
      </c>
      <c r="U714" s="382">
        <v>0</v>
      </c>
      <c r="V714" s="423">
        <v>0</v>
      </c>
      <c r="W714" s="1882">
        <v>0</v>
      </c>
      <c r="X714" s="382">
        <f t="shared" si="1464"/>
        <v>0</v>
      </c>
      <c r="Y714" s="423">
        <v>0</v>
      </c>
      <c r="Z714" s="1882">
        <v>0</v>
      </c>
      <c r="AA714" s="382">
        <f t="shared" si="1526"/>
        <v>0</v>
      </c>
      <c r="AB714" s="423">
        <v>0</v>
      </c>
      <c r="AC714" s="1882">
        <v>0</v>
      </c>
      <c r="AD714" s="569">
        <v>1.875</v>
      </c>
      <c r="AE714" s="569">
        <v>1.875</v>
      </c>
      <c r="AF714" s="382">
        <f t="shared" ref="AF714:AJ715" si="1540">IF($AD714&lt;=1,$AD714*BI714,IF($AD714&lt;=2,BI714+(($AD714-1)*BJ714),BI714+BJ714+BK714))</f>
        <v>0</v>
      </c>
      <c r="AG714" s="382">
        <f t="shared" si="1540"/>
        <v>0</v>
      </c>
      <c r="AH714" s="382">
        <f t="shared" si="1540"/>
        <v>0</v>
      </c>
      <c r="AI714" s="382">
        <f t="shared" si="1540"/>
        <v>0</v>
      </c>
      <c r="AJ714" s="382">
        <f t="shared" si="1540"/>
        <v>0</v>
      </c>
      <c r="AK714" s="382">
        <f t="shared" ref="AK714:AM715" si="1541">IF($AE714&lt;=1,$AE714*BN714,IF($AE714&lt;=2,BN714+(($AE714-1)*BO714),BN714+BO714+BP714))</f>
        <v>0</v>
      </c>
      <c r="AL714" s="382">
        <f t="shared" si="1541"/>
        <v>0</v>
      </c>
      <c r="AM714" s="382">
        <f t="shared" si="1541"/>
        <v>0</v>
      </c>
      <c r="AN714" s="453">
        <f>IF($AD714&lt;=1,$AD714*BQ714,IF($AD714&lt;=2,BQ714+(($AD714-1)*BR714),BQ714+BR714+BS714))</f>
        <v>0</v>
      </c>
      <c r="AO714" s="457">
        <f t="shared" ref="AO714:AW715" si="1542">ROUND(IF(CC714-BH714-AF714&gt;0,0,AF714+BH714-CC714),0)</f>
        <v>0</v>
      </c>
      <c r="AP714" s="455">
        <f t="shared" si="1542"/>
        <v>0</v>
      </c>
      <c r="AQ714" s="383">
        <f t="shared" si="1542"/>
        <v>0</v>
      </c>
      <c r="AR714" s="383">
        <f t="shared" si="1542"/>
        <v>0</v>
      </c>
      <c r="AS714" s="383">
        <f t="shared" si="1542"/>
        <v>0</v>
      </c>
      <c r="AT714" s="383">
        <f t="shared" si="1542"/>
        <v>0</v>
      </c>
      <c r="AU714" s="383">
        <f t="shared" si="1542"/>
        <v>0</v>
      </c>
      <c r="AV714" s="383">
        <f t="shared" si="1542"/>
        <v>0</v>
      </c>
      <c r="AW714" s="383">
        <f t="shared" si="1542"/>
        <v>0</v>
      </c>
      <c r="AX714" s="383">
        <f t="shared" si="1527"/>
        <v>0</v>
      </c>
      <c r="AY714" s="383">
        <v>0</v>
      </c>
      <c r="AZ714" s="383">
        <f t="shared" si="1463"/>
        <v>0</v>
      </c>
      <c r="BA714" s="382">
        <f t="shared" si="1528"/>
        <v>0</v>
      </c>
      <c r="BB714" s="423">
        <v>0</v>
      </c>
      <c r="BC714" s="506">
        <f t="shared" si="1521"/>
        <v>0</v>
      </c>
      <c r="BD714" s="382">
        <f t="shared" si="1522"/>
        <v>0</v>
      </c>
      <c r="BE714" s="453">
        <f t="shared" si="1523"/>
        <v>0</v>
      </c>
      <c r="BF714" s="382">
        <f t="shared" si="1529"/>
        <v>0</v>
      </c>
      <c r="BG714" s="1882">
        <v>0</v>
      </c>
      <c r="BH714" s="1882">
        <v>0</v>
      </c>
      <c r="BI714" s="1882">
        <v>0</v>
      </c>
      <c r="BJ714" s="1882">
        <v>0</v>
      </c>
      <c r="BK714" s="1882">
        <v>0</v>
      </c>
      <c r="BL714" s="1882">
        <v>0</v>
      </c>
      <c r="BM714" s="1882">
        <v>0</v>
      </c>
      <c r="BN714" s="1882">
        <v>0</v>
      </c>
      <c r="BO714" s="1882">
        <v>0</v>
      </c>
      <c r="BP714" s="1882">
        <v>0</v>
      </c>
      <c r="BQ714" s="1882">
        <v>0</v>
      </c>
      <c r="BR714" s="1882">
        <v>0</v>
      </c>
      <c r="BS714" s="1882">
        <v>0</v>
      </c>
      <c r="BT714" s="13"/>
      <c r="BU714" s="384">
        <f t="shared" si="1530"/>
        <v>0</v>
      </c>
      <c r="BV714" s="385">
        <f t="shared" si="1531"/>
        <v>0</v>
      </c>
      <c r="BW714" s="386">
        <f t="shared" si="1532"/>
        <v>0</v>
      </c>
      <c r="BX714" s="3"/>
      <c r="BY714" s="387">
        <f t="shared" si="1524"/>
        <v>0</v>
      </c>
      <c r="BZ714" s="382">
        <f t="shared" si="1533"/>
        <v>0</v>
      </c>
      <c r="CA714" s="382">
        <f t="shared" si="1534"/>
        <v>0</v>
      </c>
      <c r="CB714" s="382">
        <f t="shared" si="1535"/>
        <v>0</v>
      </c>
      <c r="CC714" s="382">
        <f t="shared" si="1362"/>
        <v>0</v>
      </c>
      <c r="CD714" s="382">
        <f t="shared" si="1363"/>
        <v>0</v>
      </c>
      <c r="CE714" s="382">
        <f t="shared" si="1364"/>
        <v>0</v>
      </c>
      <c r="CF714" s="382">
        <f t="shared" si="1365"/>
        <v>0</v>
      </c>
      <c r="CG714" s="382">
        <f t="shared" si="1366"/>
        <v>0</v>
      </c>
      <c r="CH714" s="382">
        <f t="shared" si="1367"/>
        <v>0</v>
      </c>
      <c r="CI714" s="382">
        <f t="shared" si="1368"/>
        <v>0</v>
      </c>
      <c r="CJ714" s="382">
        <f t="shared" si="1369"/>
        <v>0</v>
      </c>
      <c r="CK714" s="388">
        <f t="shared" si="1370"/>
        <v>0</v>
      </c>
      <c r="CL714" s="3"/>
      <c r="CM714" s="384">
        <f t="shared" si="1525"/>
        <v>0</v>
      </c>
      <c r="CN714" s="385">
        <f t="shared" si="1536"/>
        <v>0</v>
      </c>
      <c r="CO714" s="385">
        <f>AB714</f>
        <v>0</v>
      </c>
      <c r="CP714" s="385">
        <f t="shared" ref="CP714:CP715" si="1543">BB714</f>
        <v>0</v>
      </c>
      <c r="CQ714" s="385">
        <f t="shared" ref="CQ714:CX715" si="1544">AO714</f>
        <v>0</v>
      </c>
      <c r="CR714" s="385">
        <f t="shared" si="1544"/>
        <v>0</v>
      </c>
      <c r="CS714" s="385">
        <f t="shared" si="1544"/>
        <v>0</v>
      </c>
      <c r="CT714" s="385">
        <f t="shared" si="1544"/>
        <v>0</v>
      </c>
      <c r="CU714" s="385">
        <f t="shared" si="1544"/>
        <v>0</v>
      </c>
      <c r="CV714" s="385">
        <f t="shared" si="1544"/>
        <v>0</v>
      </c>
      <c r="CW714" s="385">
        <f t="shared" si="1544"/>
        <v>0</v>
      </c>
      <c r="CX714" s="386">
        <f t="shared" si="1544"/>
        <v>0</v>
      </c>
      <c r="CY714" s="3"/>
      <c r="CZ714" s="586"/>
      <c r="DA714" s="582"/>
      <c r="DB714" s="391"/>
      <c r="DC714" s="576"/>
      <c r="DD714" s="389"/>
      <c r="DE714" s="390"/>
      <c r="DF714" s="390">
        <v>8</v>
      </c>
      <c r="DG714" s="390">
        <v>0</v>
      </c>
      <c r="DH714" s="390">
        <f t="shared" si="1537"/>
        <v>0</v>
      </c>
      <c r="DI714" s="390"/>
      <c r="DJ714" s="390"/>
      <c r="DK714" s="390"/>
      <c r="DL714" s="390"/>
      <c r="DM714" s="390"/>
      <c r="DN714" s="390"/>
      <c r="DO714" s="390"/>
      <c r="DP714" s="391">
        <f t="shared" si="1538"/>
        <v>8</v>
      </c>
      <c r="DQ714" s="376"/>
      <c r="DR714" s="376"/>
      <c r="DS714" s="385">
        <v>0</v>
      </c>
      <c r="DT714" s="385">
        <v>0</v>
      </c>
      <c r="DU714" s="385">
        <v>0</v>
      </c>
      <c r="DV714" s="385">
        <v>0</v>
      </c>
      <c r="DW714" s="385">
        <v>0</v>
      </c>
      <c r="DX714" s="385">
        <v>0</v>
      </c>
      <c r="DY714" s="385" t="s">
        <v>2733</v>
      </c>
      <c r="DZ714" s="385">
        <v>180231</v>
      </c>
      <c r="EA714" s="426"/>
      <c r="EB714" s="398">
        <v>20</v>
      </c>
      <c r="EC714" s="398" t="s">
        <v>2590</v>
      </c>
      <c r="ED714" s="398" t="s">
        <v>1370</v>
      </c>
      <c r="EF714" s="601" t="str">
        <f t="shared" si="1539"/>
        <v>ok</v>
      </c>
      <c r="EG714" s="597">
        <f t="shared" ref="EG714:EG777" si="1545">BC714</f>
        <v>0</v>
      </c>
      <c r="EI714" s="605">
        <f t="shared" si="1492"/>
        <v>0</v>
      </c>
    </row>
    <row r="715" spans="1:139" s="372" customFormat="1" ht="16.149999999999999" customHeight="1">
      <c r="A715" s="573" t="s">
        <v>1449</v>
      </c>
      <c r="B715" s="409" t="s">
        <v>2571</v>
      </c>
      <c r="C715" s="409" t="s">
        <v>2571</v>
      </c>
      <c r="D715" s="394" t="s">
        <v>175</v>
      </c>
      <c r="E715" s="394" t="s">
        <v>2572</v>
      </c>
      <c r="F715" s="604" t="s">
        <v>2575</v>
      </c>
      <c r="G715" s="394"/>
      <c r="H715" s="394"/>
      <c r="I715" s="394" t="s">
        <v>2573</v>
      </c>
      <c r="J715" s="394" t="s">
        <v>2574</v>
      </c>
      <c r="K715" s="393"/>
      <c r="L715" s="393"/>
      <c r="M715" s="396"/>
      <c r="N715" s="392"/>
      <c r="O715" s="408">
        <v>3</v>
      </c>
      <c r="P715" s="385">
        <v>200538</v>
      </c>
      <c r="Q715" s="385">
        <v>200538</v>
      </c>
      <c r="R715" s="576"/>
      <c r="S715" s="391">
        <v>8</v>
      </c>
      <c r="T715" s="382">
        <v>0</v>
      </c>
      <c r="U715" s="382">
        <v>0</v>
      </c>
      <c r="V715" s="423">
        <v>0</v>
      </c>
      <c r="W715" s="1882">
        <v>0</v>
      </c>
      <c r="X715" s="382">
        <f t="shared" si="1464"/>
        <v>0</v>
      </c>
      <c r="Y715" s="423">
        <v>0</v>
      </c>
      <c r="Z715" s="1882">
        <v>0</v>
      </c>
      <c r="AA715" s="382">
        <f t="shared" si="1526"/>
        <v>0</v>
      </c>
      <c r="AB715" s="423">
        <v>0</v>
      </c>
      <c r="AC715" s="1882">
        <v>0</v>
      </c>
      <c r="AD715" s="569">
        <v>1.875</v>
      </c>
      <c r="AE715" s="569">
        <v>1.875</v>
      </c>
      <c r="AF715" s="382">
        <f t="shared" si="1540"/>
        <v>0</v>
      </c>
      <c r="AG715" s="382">
        <f t="shared" si="1540"/>
        <v>0</v>
      </c>
      <c r="AH715" s="382">
        <f t="shared" si="1540"/>
        <v>0</v>
      </c>
      <c r="AI715" s="382">
        <f t="shared" si="1540"/>
        <v>0</v>
      </c>
      <c r="AJ715" s="382">
        <f t="shared" si="1540"/>
        <v>0</v>
      </c>
      <c r="AK715" s="382">
        <f t="shared" si="1541"/>
        <v>0</v>
      </c>
      <c r="AL715" s="382">
        <f t="shared" si="1541"/>
        <v>0</v>
      </c>
      <c r="AM715" s="382">
        <f t="shared" si="1541"/>
        <v>0</v>
      </c>
      <c r="AN715" s="453">
        <f>IF($AD715&lt;=1,$AD715*BQ715,IF($AD715&lt;=2,BQ715+(($AD715-1)*BR715),BQ715+BR715+BS715))</f>
        <v>0</v>
      </c>
      <c r="AO715" s="457">
        <f t="shared" si="1542"/>
        <v>0</v>
      </c>
      <c r="AP715" s="455">
        <f t="shared" si="1542"/>
        <v>0</v>
      </c>
      <c r="AQ715" s="383">
        <f t="shared" si="1542"/>
        <v>0</v>
      </c>
      <c r="AR715" s="383">
        <f t="shared" si="1542"/>
        <v>0</v>
      </c>
      <c r="AS715" s="383">
        <f t="shared" si="1542"/>
        <v>0</v>
      </c>
      <c r="AT715" s="383">
        <f t="shared" si="1542"/>
        <v>0</v>
      </c>
      <c r="AU715" s="383">
        <f t="shared" si="1542"/>
        <v>0</v>
      </c>
      <c r="AV715" s="383">
        <f t="shared" si="1542"/>
        <v>0</v>
      </c>
      <c r="AW715" s="383">
        <f t="shared" si="1542"/>
        <v>0</v>
      </c>
      <c r="AX715" s="383">
        <f t="shared" si="1527"/>
        <v>0</v>
      </c>
      <c r="AY715" s="383">
        <v>0</v>
      </c>
      <c r="AZ715" s="383">
        <f t="shared" si="1463"/>
        <v>0</v>
      </c>
      <c r="BA715" s="382">
        <f t="shared" si="1528"/>
        <v>0</v>
      </c>
      <c r="BB715" s="423">
        <v>0</v>
      </c>
      <c r="BC715" s="506">
        <f t="shared" si="1521"/>
        <v>0</v>
      </c>
      <c r="BD715" s="382">
        <f t="shared" si="1522"/>
        <v>0</v>
      </c>
      <c r="BE715" s="453">
        <f t="shared" si="1523"/>
        <v>0</v>
      </c>
      <c r="BF715" s="382">
        <f t="shared" si="1529"/>
        <v>0</v>
      </c>
      <c r="BG715" s="1882">
        <v>0</v>
      </c>
      <c r="BH715" s="1882">
        <v>0</v>
      </c>
      <c r="BI715" s="1882">
        <v>0</v>
      </c>
      <c r="BJ715" s="1882">
        <v>0</v>
      </c>
      <c r="BK715" s="1882">
        <v>0</v>
      </c>
      <c r="BL715" s="1882">
        <v>0</v>
      </c>
      <c r="BM715" s="1882">
        <v>0</v>
      </c>
      <c r="BN715" s="1882">
        <v>0</v>
      </c>
      <c r="BO715" s="1882">
        <v>0</v>
      </c>
      <c r="BP715" s="1882">
        <v>0</v>
      </c>
      <c r="BQ715" s="1882">
        <v>0</v>
      </c>
      <c r="BR715" s="1882">
        <v>0</v>
      </c>
      <c r="BS715" s="1882">
        <v>0</v>
      </c>
      <c r="BT715" s="13"/>
      <c r="BU715" s="384">
        <f t="shared" si="1530"/>
        <v>0</v>
      </c>
      <c r="BV715" s="385">
        <f t="shared" si="1531"/>
        <v>0</v>
      </c>
      <c r="BW715" s="386">
        <f t="shared" si="1532"/>
        <v>0</v>
      </c>
      <c r="BX715" s="3"/>
      <c r="BY715" s="387">
        <f t="shared" si="1524"/>
        <v>0</v>
      </c>
      <c r="BZ715" s="382">
        <f t="shared" si="1533"/>
        <v>0</v>
      </c>
      <c r="CA715" s="382">
        <f t="shared" si="1534"/>
        <v>0</v>
      </c>
      <c r="CB715" s="382">
        <f t="shared" si="1535"/>
        <v>0</v>
      </c>
      <c r="CC715" s="382">
        <f t="shared" si="1362"/>
        <v>0</v>
      </c>
      <c r="CD715" s="382">
        <f t="shared" si="1363"/>
        <v>0</v>
      </c>
      <c r="CE715" s="382">
        <f t="shared" si="1364"/>
        <v>0</v>
      </c>
      <c r="CF715" s="382">
        <f t="shared" si="1365"/>
        <v>0</v>
      </c>
      <c r="CG715" s="382">
        <f t="shared" si="1366"/>
        <v>0</v>
      </c>
      <c r="CH715" s="382">
        <f t="shared" si="1367"/>
        <v>0</v>
      </c>
      <c r="CI715" s="382">
        <f t="shared" si="1368"/>
        <v>0</v>
      </c>
      <c r="CJ715" s="382">
        <f t="shared" si="1369"/>
        <v>0</v>
      </c>
      <c r="CK715" s="388">
        <f t="shared" si="1370"/>
        <v>0</v>
      </c>
      <c r="CL715" s="3"/>
      <c r="CM715" s="384">
        <f t="shared" si="1525"/>
        <v>0</v>
      </c>
      <c r="CN715" s="385">
        <f t="shared" si="1536"/>
        <v>0</v>
      </c>
      <c r="CO715" s="385">
        <f>AB715</f>
        <v>0</v>
      </c>
      <c r="CP715" s="385">
        <f t="shared" si="1543"/>
        <v>0</v>
      </c>
      <c r="CQ715" s="385">
        <f t="shared" si="1544"/>
        <v>0</v>
      </c>
      <c r="CR715" s="385">
        <f t="shared" si="1544"/>
        <v>0</v>
      </c>
      <c r="CS715" s="385">
        <f t="shared" si="1544"/>
        <v>0</v>
      </c>
      <c r="CT715" s="385">
        <f t="shared" si="1544"/>
        <v>0</v>
      </c>
      <c r="CU715" s="385">
        <f t="shared" si="1544"/>
        <v>0</v>
      </c>
      <c r="CV715" s="385">
        <f t="shared" si="1544"/>
        <v>0</v>
      </c>
      <c r="CW715" s="385">
        <f t="shared" si="1544"/>
        <v>0</v>
      </c>
      <c r="CX715" s="386">
        <f t="shared" si="1544"/>
        <v>0</v>
      </c>
      <c r="CY715" s="3"/>
      <c r="CZ715" s="586"/>
      <c r="DA715" s="582"/>
      <c r="DB715" s="391"/>
      <c r="DC715" s="576"/>
      <c r="DD715" s="389"/>
      <c r="DE715" s="390"/>
      <c r="DF715" s="390">
        <v>8</v>
      </c>
      <c r="DG715" s="390">
        <v>0</v>
      </c>
      <c r="DH715" s="390">
        <f t="shared" si="1537"/>
        <v>0</v>
      </c>
      <c r="DI715" s="390"/>
      <c r="DJ715" s="390"/>
      <c r="DK715" s="390"/>
      <c r="DL715" s="390"/>
      <c r="DM715" s="390"/>
      <c r="DN715" s="390"/>
      <c r="DO715" s="390"/>
      <c r="DP715" s="391">
        <f t="shared" si="1538"/>
        <v>8</v>
      </c>
      <c r="DQ715" s="376"/>
      <c r="DR715" s="376"/>
      <c r="DS715" s="385">
        <v>0</v>
      </c>
      <c r="DT715" s="385">
        <v>0</v>
      </c>
      <c r="DU715" s="385">
        <v>0</v>
      </c>
      <c r="DV715" s="385">
        <v>0</v>
      </c>
      <c r="DW715" s="385">
        <v>0</v>
      </c>
      <c r="DX715" s="385">
        <v>0</v>
      </c>
      <c r="DY715" s="385" t="s">
        <v>2733</v>
      </c>
      <c r="DZ715" s="385">
        <v>200538</v>
      </c>
      <c r="EA715" s="426"/>
      <c r="EB715" s="398">
        <v>21</v>
      </c>
      <c r="EC715" s="398" t="s">
        <v>2590</v>
      </c>
      <c r="ED715" s="398" t="s">
        <v>1370</v>
      </c>
      <c r="EF715" s="601" t="str">
        <f t="shared" si="1539"/>
        <v>ok</v>
      </c>
      <c r="EG715" s="597">
        <f t="shared" si="1545"/>
        <v>0</v>
      </c>
      <c r="EI715" s="605">
        <f t="shared" si="1492"/>
        <v>0</v>
      </c>
    </row>
    <row r="716" spans="1:139" s="372" customFormat="1" ht="16.149999999999999" customHeight="1">
      <c r="A716" s="573" t="s">
        <v>1446</v>
      </c>
      <c r="B716" s="407" t="s">
        <v>2308</v>
      </c>
      <c r="C716" s="407" t="s">
        <v>2308</v>
      </c>
      <c r="D716" s="393" t="s">
        <v>175</v>
      </c>
      <c r="E716" s="393" t="s">
        <v>579</v>
      </c>
      <c r="F716" s="393" t="s">
        <v>2382</v>
      </c>
      <c r="G716" s="395" t="s">
        <v>2400</v>
      </c>
      <c r="H716" s="393" t="s">
        <v>269</v>
      </c>
      <c r="I716" s="393" t="s">
        <v>2383</v>
      </c>
      <c r="J716" s="393" t="s">
        <v>48</v>
      </c>
      <c r="K716" s="393"/>
      <c r="L716" s="393"/>
      <c r="M716" s="396">
        <v>46143</v>
      </c>
      <c r="N716" s="392"/>
      <c r="O716" s="408">
        <v>3</v>
      </c>
      <c r="P716" s="14">
        <v>40484</v>
      </c>
      <c r="Q716" s="14">
        <v>40484</v>
      </c>
      <c r="R716" s="576">
        <v>0</v>
      </c>
      <c r="S716" s="391">
        <v>0</v>
      </c>
      <c r="T716" s="382">
        <v>0</v>
      </c>
      <c r="U716" s="382">
        <v>0</v>
      </c>
      <c r="V716" s="423">
        <v>0</v>
      </c>
      <c r="W716" s="1882">
        <v>0</v>
      </c>
      <c r="X716" s="382">
        <f t="shared" si="1464"/>
        <v>0</v>
      </c>
      <c r="Y716" s="423">
        <v>0</v>
      </c>
      <c r="Z716" s="1882">
        <v>0</v>
      </c>
      <c r="AA716" s="382">
        <f t="shared" si="1526"/>
        <v>0</v>
      </c>
      <c r="AB716" s="423">
        <v>0</v>
      </c>
      <c r="AC716" s="1882">
        <v>20</v>
      </c>
      <c r="AD716" s="569">
        <v>1.875</v>
      </c>
      <c r="AE716" s="569">
        <v>1.875</v>
      </c>
      <c r="AF716" s="382">
        <f t="shared" ref="AF716:AF747" si="1546">IF($AD716&lt;=1,$AD716*BG716,IF($AD716&lt;=2,BG716+(($AD716-1)*BH716),BG716+BH716+BI716))</f>
        <v>0</v>
      </c>
      <c r="AG716" s="382">
        <f t="shared" ref="AG716:AG747" si="1547">IF($AD716&lt;=1,$AD716*BH716,IF($AD716&lt;=2,BH716+(($AD716-1)*BI716),BH716+BI716+BJ716))</f>
        <v>0</v>
      </c>
      <c r="AH716" s="382">
        <f t="shared" ref="AH716:AH747" si="1548">IF($AD716&lt;=1,$AD716*BI716,IF($AD716&lt;=2,BI716+(($AD716-1)*BJ716),BI716+BJ716+BK716))</f>
        <v>0</v>
      </c>
      <c r="AI716" s="382">
        <f t="shared" ref="AI716:AI747" si="1549">IF($AD716&lt;=1,$AD716*BJ716,IF($AD716&lt;=2,BJ716+(($AD716-1)*BK716),BJ716+BK716+BL716))</f>
        <v>0</v>
      </c>
      <c r="AJ716" s="382">
        <f t="shared" ref="AJ716:AJ747" si="1550">IF($AD716&lt;=1,$AD716*BK716,IF($AD716&lt;=2,BK716+(($AD716-1)*BL716),BK716+BL716+BM716))</f>
        <v>0</v>
      </c>
      <c r="AK716" s="382">
        <f t="shared" ref="AK716:AK747" si="1551">IF($AE716&lt;=1,$AE716*BL716,IF($AE716&lt;=2,BL716+(($AE716-1)*BM716),BL716+BM716+BN716))</f>
        <v>0</v>
      </c>
      <c r="AL716" s="382">
        <f t="shared" ref="AL716:AL747" si="1552">IF($AE716&lt;=1,$AE716*BM716,IF($AE716&lt;=2,BM716+(($AE716-1)*BN716),BM716+BN716+BO716))</f>
        <v>0</v>
      </c>
      <c r="AM716" s="382">
        <f t="shared" ref="AM716:AM747" si="1553">IF($AE716&lt;=1,$AE716*BN716,IF($AE716&lt;=2,BN716+(($AE716-1)*BO716),BN716+BO716+BP716))</f>
        <v>0</v>
      </c>
      <c r="AN716" s="453">
        <f t="shared" ref="AN716:AN747" si="1554">IF($AD716&lt;=1,$AD716*BO716,IF($AD716&lt;=2,BO716+(($AD716-1)*BP716),BO716+BP716+BQ716))</f>
        <v>0</v>
      </c>
      <c r="AO716" s="457">
        <f t="shared" ref="AO716:AO779" si="1555">ROUND(IF(AA716-AC716-AF716&gt;0,0,AF716+AC716-AA716),0)</f>
        <v>20</v>
      </c>
      <c r="AP716" s="455">
        <f t="shared" ref="AP716:AP747" si="1556">ROUND(IF(CB716-AG716-BG716&gt;0,0,BG716+AG716-CB716),0)</f>
        <v>0</v>
      </c>
      <c r="AQ716" s="383">
        <f t="shared" ref="AQ716:AQ747" si="1557">ROUND(IF(CC716-AH716-BH716&gt;0,0,BH716+AH716-CC716),0)</f>
        <v>0</v>
      </c>
      <c r="AR716" s="383">
        <f t="shared" ref="AR716:AR747" si="1558">ROUND(IF(CD716-AI716-BI716&gt;0,0,BI716+AI716-CD716),0)</f>
        <v>0</v>
      </c>
      <c r="AS716" s="383">
        <f t="shared" ref="AS716:AS747" si="1559">ROUND(IF(CE716-AJ716-BJ716&gt;0,0,BJ716+AJ716-CE716),0)</f>
        <v>0</v>
      </c>
      <c r="AT716" s="383">
        <f t="shared" ref="AT716:AT747" si="1560">ROUND(IF(CF716-AK716-BK716&gt;0,0,BK716+AK716-CF716),0)</f>
        <v>0</v>
      </c>
      <c r="AU716" s="383">
        <f t="shared" ref="AU716:AU747" si="1561">ROUND(IF(CG716-AL716-BL716&gt;0,0,BL716+AL716-CG716),0)</f>
        <v>0</v>
      </c>
      <c r="AV716" s="383">
        <f t="shared" ref="AV716:AV747" si="1562">ROUND(IF(CH716-AM716-BM716&gt;0,0,BM716+AM716-CH716),0)</f>
        <v>0</v>
      </c>
      <c r="AW716" s="383">
        <f t="shared" ref="AW716:AW747" si="1563">ROUND(IF(CI716-AN716-BN716&gt;0,0,BN716+AN716-CI716),0)</f>
        <v>0</v>
      </c>
      <c r="AX716" s="383">
        <f t="shared" si="1527"/>
        <v>0</v>
      </c>
      <c r="AY716" s="383">
        <v>20</v>
      </c>
      <c r="AZ716" s="383">
        <f t="shared" ref="AZ716:AZ779" si="1564">AO716-AY716</f>
        <v>0</v>
      </c>
      <c r="BA716" s="382">
        <f t="shared" si="1528"/>
        <v>-20</v>
      </c>
      <c r="BB716" s="423">
        <v>0</v>
      </c>
      <c r="BC716" s="506">
        <f t="shared" si="1521"/>
        <v>0</v>
      </c>
      <c r="BD716" s="382">
        <f t="shared" si="1522"/>
        <v>0</v>
      </c>
      <c r="BE716" s="453">
        <f t="shared" si="1523"/>
        <v>20</v>
      </c>
      <c r="BF716" s="382">
        <f t="shared" si="1529"/>
        <v>-20</v>
      </c>
      <c r="BG716" s="1882">
        <v>0</v>
      </c>
      <c r="BH716" s="1882">
        <v>0</v>
      </c>
      <c r="BI716" s="1882">
        <v>0</v>
      </c>
      <c r="BJ716" s="1882">
        <v>0</v>
      </c>
      <c r="BK716" s="1882">
        <v>0</v>
      </c>
      <c r="BL716" s="1882">
        <v>0</v>
      </c>
      <c r="BM716" s="1882">
        <v>0</v>
      </c>
      <c r="BN716" s="1882">
        <v>0</v>
      </c>
      <c r="BO716" s="1882">
        <v>0</v>
      </c>
      <c r="BP716" s="1882">
        <v>0</v>
      </c>
      <c r="BQ716" s="1882">
        <v>23</v>
      </c>
      <c r="BR716" s="1882">
        <v>25</v>
      </c>
      <c r="BS716" s="1882">
        <v>27</v>
      </c>
      <c r="BT716" s="13"/>
      <c r="BU716" s="384">
        <f t="shared" si="1530"/>
        <v>0</v>
      </c>
      <c r="BV716" s="385">
        <f t="shared" si="1531"/>
        <v>0</v>
      </c>
      <c r="BW716" s="386">
        <f t="shared" si="1532"/>
        <v>0</v>
      </c>
      <c r="BX716" s="3"/>
      <c r="BY716" s="387">
        <f t="shared" si="1524"/>
        <v>0</v>
      </c>
      <c r="BZ716" s="382">
        <f t="shared" si="1533"/>
        <v>0</v>
      </c>
      <c r="CA716" s="382">
        <f t="shared" si="1534"/>
        <v>0</v>
      </c>
      <c r="CB716" s="382">
        <f t="shared" si="1535"/>
        <v>0</v>
      </c>
      <c r="CC716" s="382">
        <f t="shared" si="1362"/>
        <v>0</v>
      </c>
      <c r="CD716" s="382">
        <f t="shared" si="1363"/>
        <v>0</v>
      </c>
      <c r="CE716" s="382">
        <f t="shared" si="1364"/>
        <v>0</v>
      </c>
      <c r="CF716" s="382">
        <f t="shared" si="1365"/>
        <v>0</v>
      </c>
      <c r="CG716" s="382">
        <f t="shared" si="1366"/>
        <v>0</v>
      </c>
      <c r="CH716" s="382">
        <f t="shared" si="1367"/>
        <v>0</v>
      </c>
      <c r="CI716" s="382">
        <f t="shared" si="1368"/>
        <v>0</v>
      </c>
      <c r="CJ716" s="382">
        <f t="shared" si="1369"/>
        <v>0</v>
      </c>
      <c r="CK716" s="388">
        <f t="shared" si="1370"/>
        <v>0</v>
      </c>
      <c r="CL716" s="3"/>
      <c r="CM716" s="384">
        <f t="shared" si="1525"/>
        <v>0</v>
      </c>
      <c r="CN716" s="385">
        <f t="shared" si="1536"/>
        <v>0</v>
      </c>
      <c r="CO716" s="385">
        <f t="shared" ref="CO716:CO747" si="1565">AO716</f>
        <v>20</v>
      </c>
      <c r="CP716" s="385">
        <f t="shared" ref="CP716:CP747" si="1566">AP716</f>
        <v>0</v>
      </c>
      <c r="CQ716" s="385">
        <f t="shared" ref="CQ716:CQ747" si="1567">AQ716</f>
        <v>0</v>
      </c>
      <c r="CR716" s="385">
        <f t="shared" ref="CR716:CR747" si="1568">AR716</f>
        <v>0</v>
      </c>
      <c r="CS716" s="385">
        <f t="shared" ref="CS716:CS747" si="1569">AS716</f>
        <v>0</v>
      </c>
      <c r="CT716" s="385">
        <f t="shared" ref="CT716:CT747" si="1570">AT716</f>
        <v>0</v>
      </c>
      <c r="CU716" s="385">
        <f t="shared" ref="CU716:CU747" si="1571">AU716</f>
        <v>0</v>
      </c>
      <c r="CV716" s="385">
        <f t="shared" ref="CV716:CV747" si="1572">AV716</f>
        <v>0</v>
      </c>
      <c r="CW716" s="385">
        <f t="shared" ref="CW716:CW747" si="1573">AW716</f>
        <v>0</v>
      </c>
      <c r="CX716" s="386">
        <f t="shared" ref="CX716:CX747" si="1574">AW716</f>
        <v>0</v>
      </c>
      <c r="CY716" s="3"/>
      <c r="CZ716" s="586"/>
      <c r="DA716" s="582"/>
      <c r="DB716" s="391"/>
      <c r="DC716" s="576">
        <v>0</v>
      </c>
      <c r="DD716" s="389">
        <v>0</v>
      </c>
      <c r="DE716" s="390">
        <v>0</v>
      </c>
      <c r="DF716" s="390">
        <v>0</v>
      </c>
      <c r="DG716" s="390">
        <v>0</v>
      </c>
      <c r="DH716" s="390">
        <f t="shared" si="1537"/>
        <v>0</v>
      </c>
      <c r="DI716" s="390"/>
      <c r="DJ716" s="390"/>
      <c r="DK716" s="390"/>
      <c r="DL716" s="390"/>
      <c r="DM716" s="390"/>
      <c r="DN716" s="390"/>
      <c r="DO716" s="390"/>
      <c r="DP716" s="391">
        <f t="shared" si="1538"/>
        <v>0</v>
      </c>
      <c r="DQ716" s="376"/>
      <c r="DR716" s="376"/>
      <c r="DS716" s="385">
        <v>0</v>
      </c>
      <c r="DT716" s="385">
        <v>0</v>
      </c>
      <c r="DU716" s="385">
        <v>0</v>
      </c>
      <c r="DV716" s="385">
        <v>0</v>
      </c>
      <c r="DW716" s="385">
        <v>0</v>
      </c>
      <c r="DX716" s="385">
        <v>0</v>
      </c>
      <c r="DY716" s="385" t="s">
        <v>2733</v>
      </c>
      <c r="DZ716" s="14">
        <v>40484</v>
      </c>
      <c r="EA716" s="426"/>
      <c r="EB716" s="398">
        <v>14</v>
      </c>
      <c r="EC716" s="398" t="s">
        <v>2384</v>
      </c>
      <c r="ED716" s="398" t="s">
        <v>1576</v>
      </c>
      <c r="EF716" s="601" t="str">
        <f t="shared" si="1539"/>
        <v>ok</v>
      </c>
      <c r="EG716" s="597">
        <f t="shared" si="1545"/>
        <v>0</v>
      </c>
      <c r="EI716" s="605">
        <f t="shared" si="1492"/>
        <v>0</v>
      </c>
    </row>
    <row r="717" spans="1:139" s="372" customFormat="1" ht="16.149999999999999" customHeight="1">
      <c r="A717" s="573" t="s">
        <v>1384</v>
      </c>
      <c r="B717" s="407" t="s">
        <v>2309</v>
      </c>
      <c r="C717" s="407" t="s">
        <v>2309</v>
      </c>
      <c r="D717" s="393" t="s">
        <v>175</v>
      </c>
      <c r="E717" s="393" t="s">
        <v>576</v>
      </c>
      <c r="F717" s="393" t="s">
        <v>2382</v>
      </c>
      <c r="G717" s="395" t="s">
        <v>1089</v>
      </c>
      <c r="H717" s="393" t="s">
        <v>269</v>
      </c>
      <c r="I717" s="393" t="s">
        <v>2383</v>
      </c>
      <c r="J717" s="393" t="s">
        <v>48</v>
      </c>
      <c r="K717" s="393"/>
      <c r="L717" s="393"/>
      <c r="M717" s="396">
        <v>46143</v>
      </c>
      <c r="N717" s="392"/>
      <c r="O717" s="408">
        <v>3</v>
      </c>
      <c r="P717" s="14">
        <v>48969</v>
      </c>
      <c r="Q717" s="14">
        <v>48969</v>
      </c>
      <c r="R717" s="576">
        <v>0</v>
      </c>
      <c r="S717" s="391">
        <v>0</v>
      </c>
      <c r="T717" s="382">
        <v>0</v>
      </c>
      <c r="U717" s="382">
        <v>0</v>
      </c>
      <c r="V717" s="423">
        <v>0</v>
      </c>
      <c r="W717" s="1882">
        <v>0</v>
      </c>
      <c r="X717" s="382">
        <f t="shared" ref="X717:X780" si="1575">U717+V717-W717</f>
        <v>0</v>
      </c>
      <c r="Y717" s="423">
        <v>0</v>
      </c>
      <c r="Z717" s="1882">
        <v>0</v>
      </c>
      <c r="AA717" s="382">
        <f t="shared" si="1526"/>
        <v>0</v>
      </c>
      <c r="AB717" s="423">
        <v>0</v>
      </c>
      <c r="AC717" s="1882">
        <v>60</v>
      </c>
      <c r="AD717" s="569">
        <v>1.875</v>
      </c>
      <c r="AE717" s="569">
        <v>1.875</v>
      </c>
      <c r="AF717" s="382">
        <f t="shared" si="1546"/>
        <v>35.75</v>
      </c>
      <c r="AG717" s="382">
        <f t="shared" si="1547"/>
        <v>21.5</v>
      </c>
      <c r="AH717" s="382">
        <f t="shared" si="1548"/>
        <v>7.5</v>
      </c>
      <c r="AI717" s="382">
        <f t="shared" si="1549"/>
        <v>4</v>
      </c>
      <c r="AJ717" s="382">
        <f t="shared" si="1550"/>
        <v>0</v>
      </c>
      <c r="AK717" s="382">
        <f t="shared" si="1551"/>
        <v>0</v>
      </c>
      <c r="AL717" s="382">
        <f t="shared" si="1552"/>
        <v>0</v>
      </c>
      <c r="AM717" s="382">
        <f t="shared" si="1553"/>
        <v>0</v>
      </c>
      <c r="AN717" s="453">
        <f t="shared" si="1554"/>
        <v>0</v>
      </c>
      <c r="AO717" s="457">
        <f t="shared" si="1555"/>
        <v>96</v>
      </c>
      <c r="AP717" s="455">
        <f t="shared" si="1556"/>
        <v>6</v>
      </c>
      <c r="AQ717" s="383">
        <f t="shared" si="1557"/>
        <v>4</v>
      </c>
      <c r="AR717" s="383">
        <f t="shared" si="1558"/>
        <v>0</v>
      </c>
      <c r="AS717" s="383">
        <f t="shared" si="1559"/>
        <v>0</v>
      </c>
      <c r="AT717" s="383">
        <f t="shared" si="1560"/>
        <v>0</v>
      </c>
      <c r="AU717" s="383">
        <f t="shared" si="1561"/>
        <v>0</v>
      </c>
      <c r="AV717" s="383">
        <f t="shared" si="1562"/>
        <v>0</v>
      </c>
      <c r="AW717" s="383">
        <f t="shared" si="1563"/>
        <v>0</v>
      </c>
      <c r="AX717" s="383">
        <f t="shared" si="1527"/>
        <v>0</v>
      </c>
      <c r="AY717" s="383">
        <v>96</v>
      </c>
      <c r="AZ717" s="383">
        <f t="shared" si="1564"/>
        <v>0</v>
      </c>
      <c r="BA717" s="382">
        <f t="shared" si="1528"/>
        <v>-60</v>
      </c>
      <c r="BB717" s="423">
        <v>0</v>
      </c>
      <c r="BC717" s="506">
        <f t="shared" si="1521"/>
        <v>0</v>
      </c>
      <c r="BD717" s="382">
        <f t="shared" si="1522"/>
        <v>0</v>
      </c>
      <c r="BE717" s="453">
        <f t="shared" si="1523"/>
        <v>60</v>
      </c>
      <c r="BF717" s="382">
        <f t="shared" si="1529"/>
        <v>-102</v>
      </c>
      <c r="BG717" s="1882">
        <v>20</v>
      </c>
      <c r="BH717" s="1882">
        <v>18</v>
      </c>
      <c r="BI717" s="1882">
        <v>4</v>
      </c>
      <c r="BJ717" s="1882">
        <v>4</v>
      </c>
      <c r="BK717" s="1882">
        <v>0</v>
      </c>
      <c r="BL717" s="1882">
        <v>0</v>
      </c>
      <c r="BM717" s="1882">
        <v>0</v>
      </c>
      <c r="BN717" s="1882">
        <v>0</v>
      </c>
      <c r="BO717" s="1882">
        <v>0</v>
      </c>
      <c r="BP717" s="1882">
        <v>0</v>
      </c>
      <c r="BQ717" s="1882">
        <v>23</v>
      </c>
      <c r="BR717" s="1882">
        <v>25</v>
      </c>
      <c r="BS717" s="1882">
        <v>27</v>
      </c>
      <c r="BT717" s="13"/>
      <c r="BU717" s="384">
        <f t="shared" si="1530"/>
        <v>0</v>
      </c>
      <c r="BV717" s="385">
        <f t="shared" si="1531"/>
        <v>0</v>
      </c>
      <c r="BW717" s="386">
        <f t="shared" si="1532"/>
        <v>0</v>
      </c>
      <c r="BX717" s="3"/>
      <c r="BY717" s="387">
        <f t="shared" si="1524"/>
        <v>0</v>
      </c>
      <c r="BZ717" s="382">
        <f t="shared" si="1533"/>
        <v>0</v>
      </c>
      <c r="CA717" s="382">
        <f t="shared" si="1534"/>
        <v>0</v>
      </c>
      <c r="CB717" s="382">
        <f t="shared" si="1535"/>
        <v>36</v>
      </c>
      <c r="CC717" s="382">
        <f t="shared" si="1362"/>
        <v>22</v>
      </c>
      <c r="CD717" s="382">
        <f t="shared" si="1363"/>
        <v>8</v>
      </c>
      <c r="CE717" s="382">
        <f t="shared" si="1364"/>
        <v>4</v>
      </c>
      <c r="CF717" s="382">
        <f t="shared" si="1365"/>
        <v>0</v>
      </c>
      <c r="CG717" s="382">
        <f t="shared" si="1366"/>
        <v>0</v>
      </c>
      <c r="CH717" s="382">
        <f t="shared" si="1367"/>
        <v>0</v>
      </c>
      <c r="CI717" s="382">
        <f t="shared" si="1368"/>
        <v>0</v>
      </c>
      <c r="CJ717" s="382">
        <f t="shared" si="1369"/>
        <v>0</v>
      </c>
      <c r="CK717" s="388">
        <f t="shared" si="1370"/>
        <v>0</v>
      </c>
      <c r="CL717" s="3"/>
      <c r="CM717" s="384">
        <f t="shared" si="1525"/>
        <v>0</v>
      </c>
      <c r="CN717" s="385">
        <f t="shared" si="1536"/>
        <v>0</v>
      </c>
      <c r="CO717" s="385">
        <f t="shared" si="1565"/>
        <v>96</v>
      </c>
      <c r="CP717" s="385">
        <f t="shared" si="1566"/>
        <v>6</v>
      </c>
      <c r="CQ717" s="385">
        <f t="shared" si="1567"/>
        <v>4</v>
      </c>
      <c r="CR717" s="385">
        <f t="shared" si="1568"/>
        <v>0</v>
      </c>
      <c r="CS717" s="385">
        <f t="shared" si="1569"/>
        <v>0</v>
      </c>
      <c r="CT717" s="385">
        <f t="shared" si="1570"/>
        <v>0</v>
      </c>
      <c r="CU717" s="385">
        <f t="shared" si="1571"/>
        <v>0</v>
      </c>
      <c r="CV717" s="385">
        <f t="shared" si="1572"/>
        <v>0</v>
      </c>
      <c r="CW717" s="385">
        <f t="shared" si="1573"/>
        <v>0</v>
      </c>
      <c r="CX717" s="386">
        <f t="shared" si="1574"/>
        <v>0</v>
      </c>
      <c r="CY717" s="3"/>
      <c r="CZ717" s="586"/>
      <c r="DA717" s="582"/>
      <c r="DB717" s="391"/>
      <c r="DC717" s="576">
        <v>0</v>
      </c>
      <c r="DD717" s="389">
        <v>0</v>
      </c>
      <c r="DE717" s="390">
        <v>0</v>
      </c>
      <c r="DF717" s="390">
        <v>0</v>
      </c>
      <c r="DG717" s="390">
        <v>0</v>
      </c>
      <c r="DH717" s="390">
        <f t="shared" si="1537"/>
        <v>0</v>
      </c>
      <c r="DI717" s="390"/>
      <c r="DJ717" s="390"/>
      <c r="DK717" s="390"/>
      <c r="DL717" s="390"/>
      <c r="DM717" s="390"/>
      <c r="DN717" s="390"/>
      <c r="DO717" s="390"/>
      <c r="DP717" s="391">
        <f t="shared" si="1538"/>
        <v>0</v>
      </c>
      <c r="DQ717" s="376"/>
      <c r="DR717" s="376"/>
      <c r="DS717" s="385">
        <v>0</v>
      </c>
      <c r="DT717" s="385">
        <v>0</v>
      </c>
      <c r="DU717" s="385">
        <v>0</v>
      </c>
      <c r="DV717" s="385">
        <v>0</v>
      </c>
      <c r="DW717" s="385">
        <v>0</v>
      </c>
      <c r="DX717" s="385">
        <v>0</v>
      </c>
      <c r="DY717" s="385" t="s">
        <v>2733</v>
      </c>
      <c r="DZ717" s="14">
        <v>48969</v>
      </c>
      <c r="EA717" s="426"/>
      <c r="EB717" s="398">
        <v>15</v>
      </c>
      <c r="EC717" s="398" t="s">
        <v>2385</v>
      </c>
      <c r="ED717" s="398" t="s">
        <v>2386</v>
      </c>
      <c r="EF717" s="601" t="str">
        <f t="shared" si="1539"/>
        <v>ok</v>
      </c>
      <c r="EG717" s="597">
        <f t="shared" si="1545"/>
        <v>0</v>
      </c>
      <c r="EI717" s="605">
        <f t="shared" si="1492"/>
        <v>0</v>
      </c>
    </row>
    <row r="718" spans="1:139" s="372" customFormat="1" ht="16.149999999999999" customHeight="1">
      <c r="A718" s="573" t="s">
        <v>1383</v>
      </c>
      <c r="B718" s="407" t="s">
        <v>2314</v>
      </c>
      <c r="C718" s="407" t="s">
        <v>2314</v>
      </c>
      <c r="D718" s="393" t="s">
        <v>175</v>
      </c>
      <c r="E718" s="393" t="s">
        <v>965</v>
      </c>
      <c r="F718" s="393" t="s">
        <v>2382</v>
      </c>
      <c r="G718" s="395" t="s">
        <v>758</v>
      </c>
      <c r="H718" s="393" t="s">
        <v>73</v>
      </c>
      <c r="I718" s="393" t="s">
        <v>2383</v>
      </c>
      <c r="J718" s="393" t="s">
        <v>48</v>
      </c>
      <c r="K718" s="393"/>
      <c r="L718" s="393"/>
      <c r="M718" s="396">
        <v>46143</v>
      </c>
      <c r="N718" s="392"/>
      <c r="O718" s="408">
        <v>3</v>
      </c>
      <c r="P718" s="14">
        <v>63164</v>
      </c>
      <c r="Q718" s="14">
        <v>63164</v>
      </c>
      <c r="R718" s="576">
        <v>0</v>
      </c>
      <c r="S718" s="391">
        <v>0</v>
      </c>
      <c r="T718" s="382">
        <v>0</v>
      </c>
      <c r="U718" s="382">
        <v>0</v>
      </c>
      <c r="V718" s="423">
        <v>0</v>
      </c>
      <c r="W718" s="1882">
        <v>0</v>
      </c>
      <c r="X718" s="382">
        <f t="shared" si="1575"/>
        <v>0</v>
      </c>
      <c r="Y718" s="423">
        <v>0</v>
      </c>
      <c r="Z718" s="1882">
        <v>0</v>
      </c>
      <c r="AA718" s="382">
        <f t="shared" si="1526"/>
        <v>0</v>
      </c>
      <c r="AB718" s="423">
        <v>0</v>
      </c>
      <c r="AC718" s="1882">
        <v>60</v>
      </c>
      <c r="AD718" s="569">
        <v>1.875</v>
      </c>
      <c r="AE718" s="569">
        <v>1.875</v>
      </c>
      <c r="AF718" s="382">
        <f t="shared" si="1546"/>
        <v>35.75</v>
      </c>
      <c r="AG718" s="382">
        <f t="shared" si="1547"/>
        <v>18</v>
      </c>
      <c r="AH718" s="382">
        <f t="shared" si="1548"/>
        <v>0</v>
      </c>
      <c r="AI718" s="382">
        <f t="shared" si="1549"/>
        <v>0</v>
      </c>
      <c r="AJ718" s="382">
        <f t="shared" si="1550"/>
        <v>0</v>
      </c>
      <c r="AK718" s="382">
        <f t="shared" si="1551"/>
        <v>0</v>
      </c>
      <c r="AL718" s="382">
        <f t="shared" si="1552"/>
        <v>0</v>
      </c>
      <c r="AM718" s="382">
        <f t="shared" si="1553"/>
        <v>0</v>
      </c>
      <c r="AN718" s="453">
        <f t="shared" si="1554"/>
        <v>0</v>
      </c>
      <c r="AO718" s="457">
        <f t="shared" si="1555"/>
        <v>96</v>
      </c>
      <c r="AP718" s="455">
        <f t="shared" si="1556"/>
        <v>2</v>
      </c>
      <c r="AQ718" s="383">
        <f t="shared" si="1557"/>
        <v>0</v>
      </c>
      <c r="AR718" s="383">
        <f t="shared" si="1558"/>
        <v>0</v>
      </c>
      <c r="AS718" s="383">
        <f t="shared" si="1559"/>
        <v>0</v>
      </c>
      <c r="AT718" s="383">
        <f t="shared" si="1560"/>
        <v>0</v>
      </c>
      <c r="AU718" s="383">
        <f t="shared" si="1561"/>
        <v>0</v>
      </c>
      <c r="AV718" s="383">
        <f t="shared" si="1562"/>
        <v>0</v>
      </c>
      <c r="AW718" s="383">
        <f t="shared" si="1563"/>
        <v>0</v>
      </c>
      <c r="AX718" s="383">
        <f t="shared" si="1527"/>
        <v>0</v>
      </c>
      <c r="AY718" s="383">
        <v>96</v>
      </c>
      <c r="AZ718" s="383">
        <f t="shared" si="1564"/>
        <v>0</v>
      </c>
      <c r="BA718" s="382">
        <f t="shared" si="1528"/>
        <v>-60</v>
      </c>
      <c r="BB718" s="423">
        <v>0</v>
      </c>
      <c r="BC718" s="506">
        <f t="shared" si="1521"/>
        <v>0</v>
      </c>
      <c r="BD718" s="382">
        <f t="shared" si="1522"/>
        <v>0</v>
      </c>
      <c r="BE718" s="453">
        <f t="shared" si="1523"/>
        <v>60</v>
      </c>
      <c r="BF718" s="382">
        <f t="shared" si="1529"/>
        <v>-98</v>
      </c>
      <c r="BG718" s="1882">
        <v>20</v>
      </c>
      <c r="BH718" s="1882">
        <v>18</v>
      </c>
      <c r="BI718" s="1882">
        <v>0</v>
      </c>
      <c r="BJ718" s="1882">
        <v>0</v>
      </c>
      <c r="BK718" s="1882">
        <v>0</v>
      </c>
      <c r="BL718" s="1882">
        <v>0</v>
      </c>
      <c r="BM718" s="1882">
        <v>0</v>
      </c>
      <c r="BN718" s="1882">
        <v>0</v>
      </c>
      <c r="BO718" s="1882">
        <v>0</v>
      </c>
      <c r="BP718" s="1882">
        <v>0</v>
      </c>
      <c r="BQ718" s="1882">
        <v>26</v>
      </c>
      <c r="BR718" s="1882">
        <v>28</v>
      </c>
      <c r="BS718" s="1882">
        <v>30</v>
      </c>
      <c r="BT718" s="13"/>
      <c r="BU718" s="384">
        <f t="shared" si="1530"/>
        <v>0</v>
      </c>
      <c r="BV718" s="385">
        <f t="shared" si="1531"/>
        <v>0</v>
      </c>
      <c r="BW718" s="386">
        <f t="shared" si="1532"/>
        <v>0</v>
      </c>
      <c r="BX718" s="3"/>
      <c r="BY718" s="387">
        <f t="shared" si="1524"/>
        <v>0</v>
      </c>
      <c r="BZ718" s="382">
        <f t="shared" si="1533"/>
        <v>0</v>
      </c>
      <c r="CA718" s="382">
        <f t="shared" si="1534"/>
        <v>0</v>
      </c>
      <c r="CB718" s="382">
        <f t="shared" si="1535"/>
        <v>36</v>
      </c>
      <c r="CC718" s="382">
        <f t="shared" si="1362"/>
        <v>18</v>
      </c>
      <c r="CD718" s="382">
        <f t="shared" si="1363"/>
        <v>0</v>
      </c>
      <c r="CE718" s="382">
        <f t="shared" si="1364"/>
        <v>0</v>
      </c>
      <c r="CF718" s="382">
        <f t="shared" si="1365"/>
        <v>0</v>
      </c>
      <c r="CG718" s="382">
        <f t="shared" si="1366"/>
        <v>0</v>
      </c>
      <c r="CH718" s="382">
        <f t="shared" si="1367"/>
        <v>0</v>
      </c>
      <c r="CI718" s="382">
        <f t="shared" si="1368"/>
        <v>0</v>
      </c>
      <c r="CJ718" s="382">
        <f t="shared" si="1369"/>
        <v>0</v>
      </c>
      <c r="CK718" s="388">
        <f t="shared" si="1370"/>
        <v>0</v>
      </c>
      <c r="CL718" s="3"/>
      <c r="CM718" s="384">
        <f t="shared" si="1525"/>
        <v>0</v>
      </c>
      <c r="CN718" s="385">
        <f t="shared" si="1536"/>
        <v>0</v>
      </c>
      <c r="CO718" s="385">
        <f t="shared" si="1565"/>
        <v>96</v>
      </c>
      <c r="CP718" s="385">
        <f t="shared" si="1566"/>
        <v>2</v>
      </c>
      <c r="CQ718" s="385">
        <f t="shared" si="1567"/>
        <v>0</v>
      </c>
      <c r="CR718" s="385">
        <f t="shared" si="1568"/>
        <v>0</v>
      </c>
      <c r="CS718" s="385">
        <f t="shared" si="1569"/>
        <v>0</v>
      </c>
      <c r="CT718" s="385">
        <f t="shared" si="1570"/>
        <v>0</v>
      </c>
      <c r="CU718" s="385">
        <f t="shared" si="1571"/>
        <v>0</v>
      </c>
      <c r="CV718" s="385">
        <f t="shared" si="1572"/>
        <v>0</v>
      </c>
      <c r="CW718" s="385">
        <f t="shared" si="1573"/>
        <v>0</v>
      </c>
      <c r="CX718" s="386">
        <f t="shared" si="1574"/>
        <v>0</v>
      </c>
      <c r="CY718" s="3"/>
      <c r="CZ718" s="586"/>
      <c r="DA718" s="582"/>
      <c r="DB718" s="391"/>
      <c r="DC718" s="576">
        <v>0</v>
      </c>
      <c r="DD718" s="389">
        <v>0</v>
      </c>
      <c r="DE718" s="390">
        <v>0</v>
      </c>
      <c r="DF718" s="390">
        <v>0</v>
      </c>
      <c r="DG718" s="390">
        <v>0</v>
      </c>
      <c r="DH718" s="390">
        <f t="shared" si="1537"/>
        <v>0</v>
      </c>
      <c r="DI718" s="390"/>
      <c r="DJ718" s="390"/>
      <c r="DK718" s="390"/>
      <c r="DL718" s="390"/>
      <c r="DM718" s="390"/>
      <c r="DN718" s="390"/>
      <c r="DO718" s="390"/>
      <c r="DP718" s="391">
        <f t="shared" si="1538"/>
        <v>0</v>
      </c>
      <c r="DQ718" s="376"/>
      <c r="DR718" s="376"/>
      <c r="DS718" s="385">
        <v>0</v>
      </c>
      <c r="DT718" s="385">
        <v>0</v>
      </c>
      <c r="DU718" s="385">
        <v>0</v>
      </c>
      <c r="DV718" s="385">
        <v>0</v>
      </c>
      <c r="DW718" s="385">
        <v>0</v>
      </c>
      <c r="DX718" s="385">
        <v>0</v>
      </c>
      <c r="DY718" s="385" t="s">
        <v>2733</v>
      </c>
      <c r="DZ718" s="14">
        <v>63164</v>
      </c>
      <c r="EA718" s="426"/>
      <c r="EB718" s="398">
        <v>16</v>
      </c>
      <c r="EC718" s="398" t="s">
        <v>2387</v>
      </c>
      <c r="ED718" s="398" t="s">
        <v>2386</v>
      </c>
      <c r="EF718" s="601" t="str">
        <f t="shared" si="1539"/>
        <v>ok</v>
      </c>
      <c r="EG718" s="597">
        <f t="shared" si="1545"/>
        <v>0</v>
      </c>
      <c r="EI718" s="605">
        <f t="shared" si="1492"/>
        <v>0</v>
      </c>
    </row>
    <row r="719" spans="1:139" s="372" customFormat="1" ht="16.149999999999999" customHeight="1">
      <c r="A719" s="573" t="s">
        <v>1384</v>
      </c>
      <c r="B719" s="407" t="s">
        <v>2310</v>
      </c>
      <c r="C719" s="407" t="s">
        <v>2310</v>
      </c>
      <c r="D719" s="393" t="s">
        <v>175</v>
      </c>
      <c r="E719" s="393" t="s">
        <v>586</v>
      </c>
      <c r="F719" s="393" t="s">
        <v>2382</v>
      </c>
      <c r="G719" s="395" t="s">
        <v>1089</v>
      </c>
      <c r="H719" s="393" t="s">
        <v>269</v>
      </c>
      <c r="I719" s="393" t="s">
        <v>2383</v>
      </c>
      <c r="J719" s="393" t="s">
        <v>48</v>
      </c>
      <c r="K719" s="393"/>
      <c r="L719" s="393"/>
      <c r="M719" s="396">
        <v>46143</v>
      </c>
      <c r="N719" s="392"/>
      <c r="O719" s="408">
        <v>3</v>
      </c>
      <c r="P719" s="14">
        <v>50858</v>
      </c>
      <c r="Q719" s="14">
        <v>50858</v>
      </c>
      <c r="R719" s="576">
        <v>0</v>
      </c>
      <c r="S719" s="391">
        <v>0</v>
      </c>
      <c r="T719" s="382">
        <v>0</v>
      </c>
      <c r="U719" s="382">
        <v>0</v>
      </c>
      <c r="V719" s="423">
        <v>0</v>
      </c>
      <c r="W719" s="1882">
        <v>0</v>
      </c>
      <c r="X719" s="382">
        <f t="shared" si="1575"/>
        <v>0</v>
      </c>
      <c r="Y719" s="423">
        <v>12</v>
      </c>
      <c r="Z719" s="1882">
        <v>12</v>
      </c>
      <c r="AA719" s="382">
        <f t="shared" si="1526"/>
        <v>0</v>
      </c>
      <c r="AB719" s="423">
        <v>0</v>
      </c>
      <c r="AC719" s="1882">
        <v>8</v>
      </c>
      <c r="AD719" s="569">
        <v>1.875</v>
      </c>
      <c r="AE719" s="569">
        <v>1.875</v>
      </c>
      <c r="AF719" s="382">
        <f t="shared" si="1546"/>
        <v>0</v>
      </c>
      <c r="AG719" s="382">
        <f t="shared" si="1547"/>
        <v>0</v>
      </c>
      <c r="AH719" s="382">
        <f t="shared" si="1548"/>
        <v>0</v>
      </c>
      <c r="AI719" s="382">
        <f t="shared" si="1549"/>
        <v>0</v>
      </c>
      <c r="AJ719" s="382">
        <f t="shared" si="1550"/>
        <v>0</v>
      </c>
      <c r="AK719" s="382">
        <f t="shared" si="1551"/>
        <v>0</v>
      </c>
      <c r="AL719" s="382">
        <f t="shared" si="1552"/>
        <v>0</v>
      </c>
      <c r="AM719" s="382">
        <f t="shared" si="1553"/>
        <v>0</v>
      </c>
      <c r="AN719" s="453">
        <f t="shared" si="1554"/>
        <v>0</v>
      </c>
      <c r="AO719" s="457">
        <f t="shared" si="1555"/>
        <v>8</v>
      </c>
      <c r="AP719" s="455">
        <f t="shared" si="1556"/>
        <v>0</v>
      </c>
      <c r="AQ719" s="383">
        <f t="shared" si="1557"/>
        <v>0</v>
      </c>
      <c r="AR719" s="383">
        <f t="shared" si="1558"/>
        <v>0</v>
      </c>
      <c r="AS719" s="383">
        <f t="shared" si="1559"/>
        <v>0</v>
      </c>
      <c r="AT719" s="383">
        <f t="shared" si="1560"/>
        <v>0</v>
      </c>
      <c r="AU719" s="383">
        <f t="shared" si="1561"/>
        <v>0</v>
      </c>
      <c r="AV719" s="383">
        <f t="shared" si="1562"/>
        <v>0</v>
      </c>
      <c r="AW719" s="383">
        <f t="shared" si="1563"/>
        <v>0</v>
      </c>
      <c r="AX719" s="383">
        <f t="shared" si="1527"/>
        <v>12</v>
      </c>
      <c r="AY719" s="383">
        <v>8</v>
      </c>
      <c r="AZ719" s="383">
        <f t="shared" si="1564"/>
        <v>0</v>
      </c>
      <c r="BA719" s="382">
        <f t="shared" si="1528"/>
        <v>-8</v>
      </c>
      <c r="BB719" s="423">
        <v>0</v>
      </c>
      <c r="BC719" s="506">
        <f t="shared" si="1521"/>
        <v>0</v>
      </c>
      <c r="BD719" s="382">
        <f t="shared" si="1522"/>
        <v>12</v>
      </c>
      <c r="BE719" s="453">
        <f t="shared" si="1523"/>
        <v>8</v>
      </c>
      <c r="BF719" s="382">
        <f t="shared" si="1529"/>
        <v>-20</v>
      </c>
      <c r="BG719" s="1882">
        <v>0</v>
      </c>
      <c r="BH719" s="1882">
        <v>0</v>
      </c>
      <c r="BI719" s="1882">
        <v>0</v>
      </c>
      <c r="BJ719" s="1882">
        <v>0</v>
      </c>
      <c r="BK719" s="1882">
        <v>0</v>
      </c>
      <c r="BL719" s="1882">
        <v>0</v>
      </c>
      <c r="BM719" s="1882">
        <v>0</v>
      </c>
      <c r="BN719" s="1882">
        <v>0</v>
      </c>
      <c r="BO719" s="1882">
        <v>0</v>
      </c>
      <c r="BP719" s="1882">
        <v>0</v>
      </c>
      <c r="BQ719" s="1882">
        <v>23</v>
      </c>
      <c r="BR719" s="1882">
        <v>25</v>
      </c>
      <c r="BS719" s="1882">
        <v>27</v>
      </c>
      <c r="BT719" s="13"/>
      <c r="BU719" s="384">
        <f t="shared" si="1530"/>
        <v>0</v>
      </c>
      <c r="BV719" s="385">
        <f t="shared" si="1531"/>
        <v>0</v>
      </c>
      <c r="BW719" s="386">
        <f t="shared" si="1532"/>
        <v>0</v>
      </c>
      <c r="BX719" s="3"/>
      <c r="BY719" s="387">
        <f t="shared" si="1524"/>
        <v>0</v>
      </c>
      <c r="BZ719" s="382">
        <f t="shared" si="1533"/>
        <v>0</v>
      </c>
      <c r="CA719" s="382">
        <f t="shared" si="1534"/>
        <v>0</v>
      </c>
      <c r="CB719" s="382">
        <f t="shared" si="1535"/>
        <v>0</v>
      </c>
      <c r="CC719" s="382">
        <f t="shared" si="1362"/>
        <v>0</v>
      </c>
      <c r="CD719" s="382">
        <f t="shared" si="1363"/>
        <v>0</v>
      </c>
      <c r="CE719" s="382">
        <f t="shared" si="1364"/>
        <v>0</v>
      </c>
      <c r="CF719" s="382">
        <f t="shared" si="1365"/>
        <v>0</v>
      </c>
      <c r="CG719" s="382">
        <f t="shared" si="1366"/>
        <v>0</v>
      </c>
      <c r="CH719" s="382">
        <f t="shared" si="1367"/>
        <v>0</v>
      </c>
      <c r="CI719" s="382">
        <f t="shared" si="1368"/>
        <v>0</v>
      </c>
      <c r="CJ719" s="382">
        <f t="shared" si="1369"/>
        <v>0</v>
      </c>
      <c r="CK719" s="388">
        <f t="shared" si="1370"/>
        <v>0</v>
      </c>
      <c r="CL719" s="3"/>
      <c r="CM719" s="384">
        <f t="shared" si="1525"/>
        <v>0</v>
      </c>
      <c r="CN719" s="385">
        <f t="shared" si="1536"/>
        <v>12</v>
      </c>
      <c r="CO719" s="385">
        <f t="shared" si="1565"/>
        <v>8</v>
      </c>
      <c r="CP719" s="385">
        <f t="shared" si="1566"/>
        <v>0</v>
      </c>
      <c r="CQ719" s="385">
        <f t="shared" si="1567"/>
        <v>0</v>
      </c>
      <c r="CR719" s="385">
        <f t="shared" si="1568"/>
        <v>0</v>
      </c>
      <c r="CS719" s="385">
        <f t="shared" si="1569"/>
        <v>0</v>
      </c>
      <c r="CT719" s="385">
        <f t="shared" si="1570"/>
        <v>0</v>
      </c>
      <c r="CU719" s="385">
        <f t="shared" si="1571"/>
        <v>0</v>
      </c>
      <c r="CV719" s="385">
        <f t="shared" si="1572"/>
        <v>0</v>
      </c>
      <c r="CW719" s="385">
        <f t="shared" si="1573"/>
        <v>0</v>
      </c>
      <c r="CX719" s="386">
        <f t="shared" si="1574"/>
        <v>0</v>
      </c>
      <c r="CY719" s="3"/>
      <c r="CZ719" s="586"/>
      <c r="DA719" s="582"/>
      <c r="DB719" s="391"/>
      <c r="DC719" s="576">
        <v>0</v>
      </c>
      <c r="DD719" s="389">
        <v>0</v>
      </c>
      <c r="DE719" s="390">
        <v>0</v>
      </c>
      <c r="DF719" s="390">
        <v>0</v>
      </c>
      <c r="DG719" s="390">
        <v>0</v>
      </c>
      <c r="DH719" s="390">
        <f t="shared" si="1537"/>
        <v>0</v>
      </c>
      <c r="DI719" s="390"/>
      <c r="DJ719" s="390"/>
      <c r="DK719" s="390"/>
      <c r="DL719" s="390"/>
      <c r="DM719" s="390"/>
      <c r="DN719" s="390"/>
      <c r="DO719" s="390"/>
      <c r="DP719" s="391">
        <f t="shared" si="1538"/>
        <v>0</v>
      </c>
      <c r="DQ719" s="376"/>
      <c r="DR719" s="376"/>
      <c r="DS719" s="385">
        <v>0</v>
      </c>
      <c r="DT719" s="385">
        <v>0</v>
      </c>
      <c r="DU719" s="385">
        <v>0</v>
      </c>
      <c r="DV719" s="385">
        <v>0</v>
      </c>
      <c r="DW719" s="385">
        <v>0</v>
      </c>
      <c r="DX719" s="385">
        <v>0</v>
      </c>
      <c r="DY719" s="385" t="s">
        <v>2733</v>
      </c>
      <c r="DZ719" s="14">
        <v>50858</v>
      </c>
      <c r="EA719" s="426"/>
      <c r="EB719" s="398">
        <v>15</v>
      </c>
      <c r="EC719" s="398" t="s">
        <v>2385</v>
      </c>
      <c r="ED719" s="398" t="s">
        <v>2386</v>
      </c>
      <c r="EF719" s="601" t="str">
        <f t="shared" si="1539"/>
        <v>ok</v>
      </c>
      <c r="EG719" s="597">
        <f t="shared" si="1545"/>
        <v>0</v>
      </c>
      <c r="EI719" s="605">
        <f t="shared" si="1492"/>
        <v>12</v>
      </c>
    </row>
    <row r="720" spans="1:139" s="372" customFormat="1" ht="16.149999999999999" customHeight="1">
      <c r="A720" s="573" t="s">
        <v>1384</v>
      </c>
      <c r="B720" s="407" t="s">
        <v>2311</v>
      </c>
      <c r="C720" s="407" t="s">
        <v>2311</v>
      </c>
      <c r="D720" s="393" t="s">
        <v>175</v>
      </c>
      <c r="E720" s="393" t="s">
        <v>545</v>
      </c>
      <c r="F720" s="393" t="s">
        <v>2382</v>
      </c>
      <c r="G720" s="395">
        <v>95</v>
      </c>
      <c r="H720" s="393" t="s">
        <v>269</v>
      </c>
      <c r="I720" s="393" t="s">
        <v>2383</v>
      </c>
      <c r="J720" s="393" t="s">
        <v>48</v>
      </c>
      <c r="K720" s="393"/>
      <c r="L720" s="393"/>
      <c r="M720" s="396">
        <v>46143</v>
      </c>
      <c r="N720" s="392"/>
      <c r="O720" s="408">
        <v>3</v>
      </c>
      <c r="P720" s="14">
        <v>51802</v>
      </c>
      <c r="Q720" s="14">
        <v>51802</v>
      </c>
      <c r="R720" s="576">
        <v>0</v>
      </c>
      <c r="S720" s="391">
        <v>0</v>
      </c>
      <c r="T720" s="382">
        <v>0</v>
      </c>
      <c r="U720" s="382">
        <v>0</v>
      </c>
      <c r="V720" s="423">
        <v>12</v>
      </c>
      <c r="W720" s="1882">
        <v>12</v>
      </c>
      <c r="X720" s="382">
        <f t="shared" si="1575"/>
        <v>0</v>
      </c>
      <c r="Y720" s="423">
        <v>92</v>
      </c>
      <c r="Z720" s="1882">
        <v>92</v>
      </c>
      <c r="AA720" s="382">
        <f t="shared" si="1526"/>
        <v>0</v>
      </c>
      <c r="AB720" s="423">
        <v>0</v>
      </c>
      <c r="AC720" s="1882">
        <v>68</v>
      </c>
      <c r="AD720" s="569">
        <v>1.875</v>
      </c>
      <c r="AE720" s="569">
        <v>1.875</v>
      </c>
      <c r="AF720" s="382">
        <f t="shared" si="1546"/>
        <v>40.25</v>
      </c>
      <c r="AG720" s="382">
        <f t="shared" si="1547"/>
        <v>33.5</v>
      </c>
      <c r="AH720" s="382">
        <f t="shared" si="1548"/>
        <v>7.5</v>
      </c>
      <c r="AI720" s="382">
        <f t="shared" si="1549"/>
        <v>4</v>
      </c>
      <c r="AJ720" s="382">
        <f t="shared" si="1550"/>
        <v>0</v>
      </c>
      <c r="AK720" s="382">
        <f t="shared" si="1551"/>
        <v>0</v>
      </c>
      <c r="AL720" s="382">
        <f t="shared" si="1552"/>
        <v>0</v>
      </c>
      <c r="AM720" s="382">
        <f t="shared" si="1553"/>
        <v>0</v>
      </c>
      <c r="AN720" s="453">
        <f t="shared" si="1554"/>
        <v>0</v>
      </c>
      <c r="AO720" s="457">
        <f t="shared" si="1555"/>
        <v>108</v>
      </c>
      <c r="AP720" s="455">
        <f t="shared" si="1556"/>
        <v>8</v>
      </c>
      <c r="AQ720" s="383">
        <f t="shared" si="1557"/>
        <v>4</v>
      </c>
      <c r="AR720" s="383">
        <f t="shared" si="1558"/>
        <v>0</v>
      </c>
      <c r="AS720" s="383">
        <f t="shared" si="1559"/>
        <v>0</v>
      </c>
      <c r="AT720" s="383">
        <f t="shared" si="1560"/>
        <v>0</v>
      </c>
      <c r="AU720" s="383">
        <f t="shared" si="1561"/>
        <v>0</v>
      </c>
      <c r="AV720" s="383">
        <f t="shared" si="1562"/>
        <v>0</v>
      </c>
      <c r="AW720" s="383">
        <f t="shared" si="1563"/>
        <v>0</v>
      </c>
      <c r="AX720" s="383">
        <f t="shared" si="1527"/>
        <v>104</v>
      </c>
      <c r="AY720" s="383">
        <v>108</v>
      </c>
      <c r="AZ720" s="383">
        <f t="shared" si="1564"/>
        <v>0</v>
      </c>
      <c r="BA720" s="382">
        <f t="shared" si="1528"/>
        <v>-68</v>
      </c>
      <c r="BB720" s="423">
        <v>0</v>
      </c>
      <c r="BC720" s="506">
        <f t="shared" si="1521"/>
        <v>12</v>
      </c>
      <c r="BD720" s="382">
        <f t="shared" si="1522"/>
        <v>92</v>
      </c>
      <c r="BE720" s="453">
        <f t="shared" si="1523"/>
        <v>68</v>
      </c>
      <c r="BF720" s="382">
        <f t="shared" si="1529"/>
        <v>-220</v>
      </c>
      <c r="BG720" s="1882">
        <v>14</v>
      </c>
      <c r="BH720" s="1882">
        <v>30</v>
      </c>
      <c r="BI720" s="1882">
        <v>4</v>
      </c>
      <c r="BJ720" s="1882">
        <v>4</v>
      </c>
      <c r="BK720" s="1882">
        <v>0</v>
      </c>
      <c r="BL720" s="1882">
        <v>0</v>
      </c>
      <c r="BM720" s="1882">
        <v>0</v>
      </c>
      <c r="BN720" s="1882">
        <v>0</v>
      </c>
      <c r="BO720" s="1882">
        <v>0</v>
      </c>
      <c r="BP720" s="1882">
        <v>0</v>
      </c>
      <c r="BQ720" s="1882">
        <v>23</v>
      </c>
      <c r="BR720" s="1882">
        <v>25</v>
      </c>
      <c r="BS720" s="1882">
        <v>27</v>
      </c>
      <c r="BT720" s="13"/>
      <c r="BU720" s="384">
        <f t="shared" si="1530"/>
        <v>0</v>
      </c>
      <c r="BV720" s="385">
        <f t="shared" si="1531"/>
        <v>0</v>
      </c>
      <c r="BW720" s="386">
        <f t="shared" si="1532"/>
        <v>0</v>
      </c>
      <c r="BX720" s="3"/>
      <c r="BY720" s="387">
        <f t="shared" si="1524"/>
        <v>0</v>
      </c>
      <c r="BZ720" s="382">
        <f t="shared" si="1533"/>
        <v>0</v>
      </c>
      <c r="CA720" s="382">
        <f t="shared" si="1534"/>
        <v>0</v>
      </c>
      <c r="CB720" s="382">
        <f t="shared" si="1535"/>
        <v>40</v>
      </c>
      <c r="CC720" s="382">
        <f t="shared" si="1362"/>
        <v>34</v>
      </c>
      <c r="CD720" s="382">
        <f t="shared" si="1363"/>
        <v>8</v>
      </c>
      <c r="CE720" s="382">
        <f t="shared" si="1364"/>
        <v>4</v>
      </c>
      <c r="CF720" s="382">
        <f t="shared" si="1365"/>
        <v>0</v>
      </c>
      <c r="CG720" s="382">
        <f t="shared" si="1366"/>
        <v>0</v>
      </c>
      <c r="CH720" s="382">
        <f t="shared" si="1367"/>
        <v>0</v>
      </c>
      <c r="CI720" s="382">
        <f t="shared" si="1368"/>
        <v>0</v>
      </c>
      <c r="CJ720" s="382">
        <f t="shared" si="1369"/>
        <v>0</v>
      </c>
      <c r="CK720" s="388">
        <f t="shared" si="1370"/>
        <v>0</v>
      </c>
      <c r="CL720" s="3"/>
      <c r="CM720" s="384">
        <f t="shared" si="1525"/>
        <v>12</v>
      </c>
      <c r="CN720" s="385">
        <f t="shared" si="1536"/>
        <v>92</v>
      </c>
      <c r="CO720" s="385">
        <f t="shared" si="1565"/>
        <v>108</v>
      </c>
      <c r="CP720" s="385">
        <f t="shared" si="1566"/>
        <v>8</v>
      </c>
      <c r="CQ720" s="385">
        <f t="shared" si="1567"/>
        <v>4</v>
      </c>
      <c r="CR720" s="385">
        <f t="shared" si="1568"/>
        <v>0</v>
      </c>
      <c r="CS720" s="385">
        <f t="shared" si="1569"/>
        <v>0</v>
      </c>
      <c r="CT720" s="385">
        <f t="shared" si="1570"/>
        <v>0</v>
      </c>
      <c r="CU720" s="385">
        <f t="shared" si="1571"/>
        <v>0</v>
      </c>
      <c r="CV720" s="385">
        <f t="shared" si="1572"/>
        <v>0</v>
      </c>
      <c r="CW720" s="385">
        <f t="shared" si="1573"/>
        <v>0</v>
      </c>
      <c r="CX720" s="386">
        <f t="shared" si="1574"/>
        <v>0</v>
      </c>
      <c r="CY720" s="3"/>
      <c r="CZ720" s="586"/>
      <c r="DA720" s="582"/>
      <c r="DB720" s="391"/>
      <c r="DC720" s="576">
        <v>0</v>
      </c>
      <c r="DD720" s="389">
        <v>0</v>
      </c>
      <c r="DE720" s="390">
        <v>0</v>
      </c>
      <c r="DF720" s="390">
        <v>0</v>
      </c>
      <c r="DG720" s="390">
        <v>0</v>
      </c>
      <c r="DH720" s="390">
        <f t="shared" si="1537"/>
        <v>0</v>
      </c>
      <c r="DI720" s="390"/>
      <c r="DJ720" s="390"/>
      <c r="DK720" s="390"/>
      <c r="DL720" s="390"/>
      <c r="DM720" s="390"/>
      <c r="DN720" s="390"/>
      <c r="DO720" s="390"/>
      <c r="DP720" s="391">
        <f t="shared" si="1538"/>
        <v>0</v>
      </c>
      <c r="DQ720" s="376"/>
      <c r="DR720" s="376"/>
      <c r="DS720" s="385">
        <v>0</v>
      </c>
      <c r="DT720" s="385">
        <v>0</v>
      </c>
      <c r="DU720" s="385">
        <v>0</v>
      </c>
      <c r="DV720" s="385">
        <v>0</v>
      </c>
      <c r="DW720" s="385">
        <v>0</v>
      </c>
      <c r="DX720" s="385">
        <v>0</v>
      </c>
      <c r="DY720" s="385" t="s">
        <v>2733</v>
      </c>
      <c r="DZ720" s="14">
        <v>51802</v>
      </c>
      <c r="EA720" s="426"/>
      <c r="EB720" s="398">
        <v>15</v>
      </c>
      <c r="EC720" s="398" t="s">
        <v>2385</v>
      </c>
      <c r="ED720" s="398" t="s">
        <v>2386</v>
      </c>
      <c r="EF720" s="601">
        <f t="shared" si="1539"/>
        <v>0</v>
      </c>
      <c r="EG720" s="597">
        <f t="shared" si="1545"/>
        <v>12</v>
      </c>
      <c r="EI720" s="605">
        <f t="shared" si="1492"/>
        <v>104</v>
      </c>
    </row>
    <row r="721" spans="1:139" s="372" customFormat="1" ht="16.149999999999999" customHeight="1">
      <c r="A721" s="573" t="s">
        <v>1382</v>
      </c>
      <c r="B721" s="407" t="s">
        <v>2323</v>
      </c>
      <c r="C721" s="407" t="s">
        <v>2323</v>
      </c>
      <c r="D721" s="393" t="s">
        <v>175</v>
      </c>
      <c r="E721" s="393" t="s">
        <v>1085</v>
      </c>
      <c r="F721" s="393" t="s">
        <v>2382</v>
      </c>
      <c r="G721" s="395">
        <v>93</v>
      </c>
      <c r="H721" s="393" t="s">
        <v>73</v>
      </c>
      <c r="I721" s="393" t="s">
        <v>2383</v>
      </c>
      <c r="J721" s="393" t="s">
        <v>48</v>
      </c>
      <c r="K721" s="393"/>
      <c r="L721" s="393"/>
      <c r="M721" s="396">
        <v>46143</v>
      </c>
      <c r="N721" s="392"/>
      <c r="O721" s="408">
        <v>3</v>
      </c>
      <c r="P721" s="14">
        <v>79879</v>
      </c>
      <c r="Q721" s="14">
        <v>79879</v>
      </c>
      <c r="R721" s="576">
        <v>0</v>
      </c>
      <c r="S721" s="391">
        <v>0</v>
      </c>
      <c r="T721" s="382">
        <v>0</v>
      </c>
      <c r="U721" s="382">
        <v>0</v>
      </c>
      <c r="V721" s="423">
        <v>0</v>
      </c>
      <c r="W721" s="1882">
        <v>0</v>
      </c>
      <c r="X721" s="382">
        <f t="shared" si="1575"/>
        <v>0</v>
      </c>
      <c r="Y721" s="423">
        <v>52</v>
      </c>
      <c r="Z721" s="1882">
        <v>52</v>
      </c>
      <c r="AA721" s="382">
        <f t="shared" si="1526"/>
        <v>0</v>
      </c>
      <c r="AB721" s="423">
        <v>0</v>
      </c>
      <c r="AC721" s="1882">
        <v>48</v>
      </c>
      <c r="AD721" s="569">
        <v>1.875</v>
      </c>
      <c r="AE721" s="569">
        <v>1.875</v>
      </c>
      <c r="AF721" s="382">
        <f t="shared" si="1546"/>
        <v>0</v>
      </c>
      <c r="AG721" s="382">
        <f t="shared" si="1547"/>
        <v>0</v>
      </c>
      <c r="AH721" s="382">
        <f t="shared" si="1548"/>
        <v>0</v>
      </c>
      <c r="AI721" s="382">
        <f t="shared" si="1549"/>
        <v>0</v>
      </c>
      <c r="AJ721" s="382">
        <f t="shared" si="1550"/>
        <v>0</v>
      </c>
      <c r="AK721" s="382">
        <f t="shared" si="1551"/>
        <v>0</v>
      </c>
      <c r="AL721" s="382">
        <f t="shared" si="1552"/>
        <v>0</v>
      </c>
      <c r="AM721" s="382">
        <f t="shared" si="1553"/>
        <v>0</v>
      </c>
      <c r="AN721" s="453">
        <f t="shared" si="1554"/>
        <v>0</v>
      </c>
      <c r="AO721" s="457">
        <f t="shared" si="1555"/>
        <v>48</v>
      </c>
      <c r="AP721" s="455">
        <f t="shared" si="1556"/>
        <v>0</v>
      </c>
      <c r="AQ721" s="383">
        <f t="shared" si="1557"/>
        <v>0</v>
      </c>
      <c r="AR721" s="383">
        <f t="shared" si="1558"/>
        <v>0</v>
      </c>
      <c r="AS721" s="383">
        <f t="shared" si="1559"/>
        <v>0</v>
      </c>
      <c r="AT721" s="383">
        <f t="shared" si="1560"/>
        <v>0</v>
      </c>
      <c r="AU721" s="383">
        <f t="shared" si="1561"/>
        <v>0</v>
      </c>
      <c r="AV721" s="383">
        <f t="shared" si="1562"/>
        <v>0</v>
      </c>
      <c r="AW721" s="383">
        <f t="shared" si="1563"/>
        <v>0</v>
      </c>
      <c r="AX721" s="383">
        <f t="shared" si="1527"/>
        <v>52</v>
      </c>
      <c r="AY721" s="383">
        <v>48</v>
      </c>
      <c r="AZ721" s="383">
        <f t="shared" si="1564"/>
        <v>0</v>
      </c>
      <c r="BA721" s="382">
        <f t="shared" si="1528"/>
        <v>-48</v>
      </c>
      <c r="BB721" s="423">
        <v>0</v>
      </c>
      <c r="BC721" s="506">
        <f t="shared" si="1521"/>
        <v>0</v>
      </c>
      <c r="BD721" s="382">
        <f t="shared" si="1522"/>
        <v>52</v>
      </c>
      <c r="BE721" s="453">
        <f t="shared" si="1523"/>
        <v>48</v>
      </c>
      <c r="BF721" s="382">
        <f t="shared" si="1529"/>
        <v>-100</v>
      </c>
      <c r="BG721" s="1882">
        <v>0</v>
      </c>
      <c r="BH721" s="1882">
        <v>0</v>
      </c>
      <c r="BI721" s="1882">
        <v>0</v>
      </c>
      <c r="BJ721" s="1882">
        <v>0</v>
      </c>
      <c r="BK721" s="1882">
        <v>0</v>
      </c>
      <c r="BL721" s="1882">
        <v>0</v>
      </c>
      <c r="BM721" s="1882">
        <v>0</v>
      </c>
      <c r="BN721" s="1882">
        <v>0</v>
      </c>
      <c r="BO721" s="1882">
        <v>0</v>
      </c>
      <c r="BP721" s="1882">
        <v>0</v>
      </c>
      <c r="BQ721" s="1882">
        <v>26</v>
      </c>
      <c r="BR721" s="1882">
        <v>28</v>
      </c>
      <c r="BS721" s="1882">
        <v>30</v>
      </c>
      <c r="BT721" s="13"/>
      <c r="BU721" s="384">
        <f t="shared" si="1530"/>
        <v>0</v>
      </c>
      <c r="BV721" s="385">
        <f t="shared" si="1531"/>
        <v>0</v>
      </c>
      <c r="BW721" s="386">
        <f t="shared" si="1532"/>
        <v>0</v>
      </c>
      <c r="BX721" s="3"/>
      <c r="BY721" s="387">
        <f t="shared" si="1524"/>
        <v>0</v>
      </c>
      <c r="BZ721" s="382">
        <f t="shared" si="1533"/>
        <v>0</v>
      </c>
      <c r="CA721" s="382">
        <f t="shared" si="1534"/>
        <v>0</v>
      </c>
      <c r="CB721" s="382">
        <f t="shared" si="1535"/>
        <v>0</v>
      </c>
      <c r="CC721" s="382">
        <f t="shared" si="1362"/>
        <v>0</v>
      </c>
      <c r="CD721" s="382">
        <f t="shared" si="1363"/>
        <v>0</v>
      </c>
      <c r="CE721" s="382">
        <f t="shared" si="1364"/>
        <v>0</v>
      </c>
      <c r="CF721" s="382">
        <f t="shared" si="1365"/>
        <v>0</v>
      </c>
      <c r="CG721" s="382">
        <f t="shared" si="1366"/>
        <v>0</v>
      </c>
      <c r="CH721" s="382">
        <f t="shared" si="1367"/>
        <v>0</v>
      </c>
      <c r="CI721" s="382">
        <f t="shared" si="1368"/>
        <v>0</v>
      </c>
      <c r="CJ721" s="382">
        <f t="shared" si="1369"/>
        <v>0</v>
      </c>
      <c r="CK721" s="388">
        <f t="shared" si="1370"/>
        <v>0</v>
      </c>
      <c r="CL721" s="3"/>
      <c r="CM721" s="384">
        <f t="shared" si="1525"/>
        <v>0</v>
      </c>
      <c r="CN721" s="385">
        <f t="shared" si="1536"/>
        <v>52</v>
      </c>
      <c r="CO721" s="385">
        <f t="shared" si="1565"/>
        <v>48</v>
      </c>
      <c r="CP721" s="385">
        <f t="shared" si="1566"/>
        <v>0</v>
      </c>
      <c r="CQ721" s="385">
        <f t="shared" si="1567"/>
        <v>0</v>
      </c>
      <c r="CR721" s="385">
        <f t="shared" si="1568"/>
        <v>0</v>
      </c>
      <c r="CS721" s="385">
        <f t="shared" si="1569"/>
        <v>0</v>
      </c>
      <c r="CT721" s="385">
        <f t="shared" si="1570"/>
        <v>0</v>
      </c>
      <c r="CU721" s="385">
        <f t="shared" si="1571"/>
        <v>0</v>
      </c>
      <c r="CV721" s="385">
        <f t="shared" si="1572"/>
        <v>0</v>
      </c>
      <c r="CW721" s="385">
        <f t="shared" si="1573"/>
        <v>0</v>
      </c>
      <c r="CX721" s="386">
        <f t="shared" si="1574"/>
        <v>0</v>
      </c>
      <c r="CY721" s="3"/>
      <c r="CZ721" s="586"/>
      <c r="DA721" s="582"/>
      <c r="DB721" s="391"/>
      <c r="DC721" s="576">
        <v>0</v>
      </c>
      <c r="DD721" s="389">
        <v>0</v>
      </c>
      <c r="DE721" s="390">
        <v>0</v>
      </c>
      <c r="DF721" s="390">
        <v>0</v>
      </c>
      <c r="DG721" s="390">
        <v>0</v>
      </c>
      <c r="DH721" s="390">
        <f t="shared" si="1537"/>
        <v>0</v>
      </c>
      <c r="DI721" s="390"/>
      <c r="DJ721" s="390"/>
      <c r="DK721" s="390"/>
      <c r="DL721" s="390"/>
      <c r="DM721" s="390"/>
      <c r="DN721" s="390"/>
      <c r="DO721" s="390"/>
      <c r="DP721" s="391">
        <f t="shared" si="1538"/>
        <v>0</v>
      </c>
      <c r="DQ721" s="376"/>
      <c r="DR721" s="376"/>
      <c r="DS721" s="385">
        <v>0</v>
      </c>
      <c r="DT721" s="385">
        <v>0</v>
      </c>
      <c r="DU721" s="385">
        <v>0</v>
      </c>
      <c r="DV721" s="385">
        <v>0</v>
      </c>
      <c r="DW721" s="385">
        <v>0</v>
      </c>
      <c r="DX721" s="385">
        <v>0</v>
      </c>
      <c r="DY721" s="385" t="s">
        <v>2733</v>
      </c>
      <c r="DZ721" s="14">
        <v>79879</v>
      </c>
      <c r="EA721" s="426"/>
      <c r="EB721" s="398">
        <v>17</v>
      </c>
      <c r="EC721" s="398" t="s">
        <v>1369</v>
      </c>
      <c r="ED721" s="398" t="s">
        <v>1370</v>
      </c>
      <c r="EF721" s="601" t="str">
        <f t="shared" si="1539"/>
        <v>ok</v>
      </c>
      <c r="EG721" s="597">
        <f t="shared" si="1545"/>
        <v>0</v>
      </c>
      <c r="EI721" s="605">
        <f t="shared" si="1492"/>
        <v>52</v>
      </c>
    </row>
    <row r="722" spans="1:139" s="372" customFormat="1" ht="16.149999999999999" customHeight="1">
      <c r="A722" s="573" t="s">
        <v>1383</v>
      </c>
      <c r="B722" s="407" t="s">
        <v>2315</v>
      </c>
      <c r="C722" s="407" t="s">
        <v>2315</v>
      </c>
      <c r="D722" s="393" t="s">
        <v>175</v>
      </c>
      <c r="E722" s="393" t="s">
        <v>469</v>
      </c>
      <c r="F722" s="393" t="s">
        <v>2382</v>
      </c>
      <c r="G722" s="395">
        <v>94</v>
      </c>
      <c r="H722" s="393" t="s">
        <v>73</v>
      </c>
      <c r="I722" s="393" t="s">
        <v>2383</v>
      </c>
      <c r="J722" s="393" t="s">
        <v>48</v>
      </c>
      <c r="K722" s="393"/>
      <c r="L722" s="393"/>
      <c r="M722" s="396">
        <v>46143</v>
      </c>
      <c r="N722" s="392"/>
      <c r="O722" s="408">
        <v>3</v>
      </c>
      <c r="P722" s="14">
        <v>64653</v>
      </c>
      <c r="Q722" s="14">
        <v>64653</v>
      </c>
      <c r="R722" s="576">
        <v>0</v>
      </c>
      <c r="S722" s="391">
        <v>0</v>
      </c>
      <c r="T722" s="382">
        <v>0</v>
      </c>
      <c r="U722" s="382">
        <v>0</v>
      </c>
      <c r="V722" s="423">
        <v>0</v>
      </c>
      <c r="W722" s="1882">
        <v>0</v>
      </c>
      <c r="X722" s="382">
        <f t="shared" si="1575"/>
        <v>0</v>
      </c>
      <c r="Y722" s="423">
        <v>0</v>
      </c>
      <c r="Z722" s="1882">
        <v>0</v>
      </c>
      <c r="AA722" s="382">
        <f t="shared" si="1526"/>
        <v>0</v>
      </c>
      <c r="AB722" s="423">
        <v>0</v>
      </c>
      <c r="AC722" s="1882">
        <v>0</v>
      </c>
      <c r="AD722" s="569">
        <v>1.875</v>
      </c>
      <c r="AE722" s="569">
        <v>1.875</v>
      </c>
      <c r="AF722" s="382">
        <f t="shared" si="1546"/>
        <v>0</v>
      </c>
      <c r="AG722" s="382">
        <f t="shared" si="1547"/>
        <v>3.5</v>
      </c>
      <c r="AH722" s="382">
        <f t="shared" si="1548"/>
        <v>7.5</v>
      </c>
      <c r="AI722" s="382">
        <f t="shared" si="1549"/>
        <v>4</v>
      </c>
      <c r="AJ722" s="382">
        <f t="shared" si="1550"/>
        <v>0</v>
      </c>
      <c r="AK722" s="382">
        <f t="shared" si="1551"/>
        <v>0</v>
      </c>
      <c r="AL722" s="382">
        <f t="shared" si="1552"/>
        <v>0</v>
      </c>
      <c r="AM722" s="382">
        <f t="shared" si="1553"/>
        <v>0</v>
      </c>
      <c r="AN722" s="453">
        <f t="shared" si="1554"/>
        <v>0</v>
      </c>
      <c r="AO722" s="457">
        <f t="shared" si="1555"/>
        <v>0</v>
      </c>
      <c r="AP722" s="455">
        <f t="shared" si="1556"/>
        <v>4</v>
      </c>
      <c r="AQ722" s="383">
        <f t="shared" si="1557"/>
        <v>4</v>
      </c>
      <c r="AR722" s="383">
        <f t="shared" si="1558"/>
        <v>0</v>
      </c>
      <c r="AS722" s="383">
        <f t="shared" si="1559"/>
        <v>0</v>
      </c>
      <c r="AT722" s="383">
        <f t="shared" si="1560"/>
        <v>0</v>
      </c>
      <c r="AU722" s="383">
        <f t="shared" si="1561"/>
        <v>0</v>
      </c>
      <c r="AV722" s="383">
        <f t="shared" si="1562"/>
        <v>0</v>
      </c>
      <c r="AW722" s="383">
        <f t="shared" si="1563"/>
        <v>0</v>
      </c>
      <c r="AX722" s="383">
        <f t="shared" si="1527"/>
        <v>0</v>
      </c>
      <c r="AY722" s="383">
        <v>0</v>
      </c>
      <c r="AZ722" s="383">
        <f t="shared" si="1564"/>
        <v>0</v>
      </c>
      <c r="BA722" s="382">
        <f t="shared" si="1528"/>
        <v>0</v>
      </c>
      <c r="BB722" s="423">
        <v>0</v>
      </c>
      <c r="BC722" s="506">
        <f t="shared" si="1521"/>
        <v>0</v>
      </c>
      <c r="BD722" s="382">
        <f t="shared" si="1522"/>
        <v>0</v>
      </c>
      <c r="BE722" s="453">
        <f t="shared" si="1523"/>
        <v>0</v>
      </c>
      <c r="BF722" s="382">
        <f t="shared" si="1529"/>
        <v>-4</v>
      </c>
      <c r="BG722" s="1882">
        <v>0</v>
      </c>
      <c r="BH722" s="1882">
        <v>0</v>
      </c>
      <c r="BI722" s="1882">
        <v>4</v>
      </c>
      <c r="BJ722" s="1882">
        <v>4</v>
      </c>
      <c r="BK722" s="1882">
        <v>0</v>
      </c>
      <c r="BL722" s="1882">
        <v>0</v>
      </c>
      <c r="BM722" s="1882">
        <v>0</v>
      </c>
      <c r="BN722" s="1882">
        <v>0</v>
      </c>
      <c r="BO722" s="1882">
        <v>0</v>
      </c>
      <c r="BP722" s="1882">
        <v>0</v>
      </c>
      <c r="BQ722" s="1882">
        <v>63</v>
      </c>
      <c r="BR722" s="1882">
        <v>67</v>
      </c>
      <c r="BS722" s="1882">
        <v>72</v>
      </c>
      <c r="BT722" s="13"/>
      <c r="BU722" s="384">
        <f t="shared" si="1530"/>
        <v>0</v>
      </c>
      <c r="BV722" s="385">
        <f t="shared" si="1531"/>
        <v>0</v>
      </c>
      <c r="BW722" s="386">
        <f t="shared" si="1532"/>
        <v>0</v>
      </c>
      <c r="BX722" s="3"/>
      <c r="BY722" s="387">
        <f t="shared" si="1524"/>
        <v>0</v>
      </c>
      <c r="BZ722" s="382">
        <f t="shared" si="1533"/>
        <v>0</v>
      </c>
      <c r="CA722" s="382">
        <f t="shared" si="1534"/>
        <v>0</v>
      </c>
      <c r="CB722" s="382">
        <f t="shared" si="1535"/>
        <v>0</v>
      </c>
      <c r="CC722" s="382">
        <f t="shared" si="1362"/>
        <v>4</v>
      </c>
      <c r="CD722" s="382">
        <f t="shared" si="1363"/>
        <v>8</v>
      </c>
      <c r="CE722" s="382">
        <f t="shared" si="1364"/>
        <v>4</v>
      </c>
      <c r="CF722" s="382">
        <f t="shared" si="1365"/>
        <v>0</v>
      </c>
      <c r="CG722" s="382">
        <f t="shared" si="1366"/>
        <v>0</v>
      </c>
      <c r="CH722" s="382">
        <f t="shared" si="1367"/>
        <v>0</v>
      </c>
      <c r="CI722" s="382">
        <f t="shared" si="1368"/>
        <v>0</v>
      </c>
      <c r="CJ722" s="382">
        <f t="shared" si="1369"/>
        <v>0</v>
      </c>
      <c r="CK722" s="388">
        <f t="shared" si="1370"/>
        <v>0</v>
      </c>
      <c r="CL722" s="3"/>
      <c r="CM722" s="384">
        <f t="shared" si="1525"/>
        <v>0</v>
      </c>
      <c r="CN722" s="385">
        <f t="shared" si="1536"/>
        <v>0</v>
      </c>
      <c r="CO722" s="385">
        <f t="shared" si="1565"/>
        <v>0</v>
      </c>
      <c r="CP722" s="385">
        <f t="shared" si="1566"/>
        <v>4</v>
      </c>
      <c r="CQ722" s="385">
        <f t="shared" si="1567"/>
        <v>4</v>
      </c>
      <c r="CR722" s="385">
        <f t="shared" si="1568"/>
        <v>0</v>
      </c>
      <c r="CS722" s="385">
        <f t="shared" si="1569"/>
        <v>0</v>
      </c>
      <c r="CT722" s="385">
        <f t="shared" si="1570"/>
        <v>0</v>
      </c>
      <c r="CU722" s="385">
        <f t="shared" si="1571"/>
        <v>0</v>
      </c>
      <c r="CV722" s="385">
        <f t="shared" si="1572"/>
        <v>0</v>
      </c>
      <c r="CW722" s="385">
        <f t="shared" si="1573"/>
        <v>0</v>
      </c>
      <c r="CX722" s="386">
        <f t="shared" si="1574"/>
        <v>0</v>
      </c>
      <c r="CY722" s="3"/>
      <c r="CZ722" s="586"/>
      <c r="DA722" s="582"/>
      <c r="DB722" s="391"/>
      <c r="DC722" s="576">
        <v>0</v>
      </c>
      <c r="DD722" s="389">
        <v>0</v>
      </c>
      <c r="DE722" s="390">
        <v>0</v>
      </c>
      <c r="DF722" s="390">
        <v>0</v>
      </c>
      <c r="DG722" s="390">
        <v>0</v>
      </c>
      <c r="DH722" s="390">
        <f t="shared" si="1537"/>
        <v>0</v>
      </c>
      <c r="DI722" s="390"/>
      <c r="DJ722" s="390"/>
      <c r="DK722" s="390"/>
      <c r="DL722" s="390"/>
      <c r="DM722" s="390"/>
      <c r="DN722" s="390"/>
      <c r="DO722" s="390"/>
      <c r="DP722" s="391">
        <f t="shared" si="1538"/>
        <v>0</v>
      </c>
      <c r="DQ722" s="376"/>
      <c r="DR722" s="376"/>
      <c r="DS722" s="385">
        <v>0</v>
      </c>
      <c r="DT722" s="385">
        <v>0</v>
      </c>
      <c r="DU722" s="385">
        <v>0</v>
      </c>
      <c r="DV722" s="385">
        <v>0</v>
      </c>
      <c r="DW722" s="385">
        <v>0</v>
      </c>
      <c r="DX722" s="385">
        <v>0</v>
      </c>
      <c r="DY722" s="385" t="s">
        <v>2733</v>
      </c>
      <c r="DZ722" s="14">
        <v>64653</v>
      </c>
      <c r="EA722" s="426"/>
      <c r="EB722" s="398">
        <v>16</v>
      </c>
      <c r="EC722" s="398" t="s">
        <v>1376</v>
      </c>
      <c r="ED722" s="398" t="s">
        <v>1374</v>
      </c>
      <c r="EF722" s="601" t="str">
        <f t="shared" si="1539"/>
        <v>ok</v>
      </c>
      <c r="EG722" s="597">
        <f t="shared" si="1545"/>
        <v>0</v>
      </c>
      <c r="EI722" s="605">
        <f t="shared" si="1492"/>
        <v>0</v>
      </c>
    </row>
    <row r="723" spans="1:139" s="372" customFormat="1" ht="16.149999999999999" customHeight="1">
      <c r="A723" s="573" t="s">
        <v>1383</v>
      </c>
      <c r="B723" s="407" t="s">
        <v>2618</v>
      </c>
      <c r="C723" s="407" t="s">
        <v>2315</v>
      </c>
      <c r="D723" s="393" t="s">
        <v>175</v>
      </c>
      <c r="E723" s="393" t="s">
        <v>469</v>
      </c>
      <c r="F723" s="393" t="s">
        <v>2586</v>
      </c>
      <c r="G723" s="395">
        <v>94</v>
      </c>
      <c r="H723" s="393" t="s">
        <v>73</v>
      </c>
      <c r="I723" s="393" t="s">
        <v>2383</v>
      </c>
      <c r="J723" s="393" t="s">
        <v>48</v>
      </c>
      <c r="K723" s="393"/>
      <c r="L723" s="393"/>
      <c r="M723" s="396">
        <v>46171</v>
      </c>
      <c r="N723" s="392"/>
      <c r="O723" s="408">
        <v>3</v>
      </c>
      <c r="P723" s="385">
        <v>0</v>
      </c>
      <c r="Q723" s="385">
        <v>0</v>
      </c>
      <c r="R723" s="576"/>
      <c r="S723" s="391">
        <v>0</v>
      </c>
      <c r="T723" s="382">
        <v>0</v>
      </c>
      <c r="U723" s="382">
        <v>0</v>
      </c>
      <c r="V723" s="423">
        <v>0</v>
      </c>
      <c r="W723" s="1882">
        <v>0</v>
      </c>
      <c r="X723" s="382">
        <f t="shared" si="1575"/>
        <v>0</v>
      </c>
      <c r="Y723" s="423">
        <v>52</v>
      </c>
      <c r="Z723" s="1882">
        <v>52</v>
      </c>
      <c r="AA723" s="382">
        <f t="shared" si="1526"/>
        <v>0</v>
      </c>
      <c r="AB723" s="423">
        <v>0</v>
      </c>
      <c r="AC723" s="1882">
        <v>56</v>
      </c>
      <c r="AD723" s="569">
        <v>1.875</v>
      </c>
      <c r="AE723" s="569">
        <v>1.875</v>
      </c>
      <c r="AF723" s="382">
        <f t="shared" si="1546"/>
        <v>0</v>
      </c>
      <c r="AG723" s="382">
        <f t="shared" si="1547"/>
        <v>0</v>
      </c>
      <c r="AH723" s="382">
        <f t="shared" si="1548"/>
        <v>0</v>
      </c>
      <c r="AI723" s="382">
        <f t="shared" si="1549"/>
        <v>0</v>
      </c>
      <c r="AJ723" s="382">
        <f t="shared" si="1550"/>
        <v>0</v>
      </c>
      <c r="AK723" s="382">
        <f t="shared" si="1551"/>
        <v>0</v>
      </c>
      <c r="AL723" s="382">
        <f t="shared" si="1552"/>
        <v>0</v>
      </c>
      <c r="AM723" s="382">
        <f t="shared" si="1553"/>
        <v>0</v>
      </c>
      <c r="AN723" s="453">
        <f t="shared" si="1554"/>
        <v>0</v>
      </c>
      <c r="AO723" s="457">
        <f t="shared" si="1555"/>
        <v>56</v>
      </c>
      <c r="AP723" s="455">
        <f t="shared" si="1556"/>
        <v>0</v>
      </c>
      <c r="AQ723" s="383">
        <f t="shared" si="1557"/>
        <v>0</v>
      </c>
      <c r="AR723" s="383">
        <f t="shared" si="1558"/>
        <v>0</v>
      </c>
      <c r="AS723" s="383">
        <f t="shared" si="1559"/>
        <v>0</v>
      </c>
      <c r="AT723" s="383">
        <f t="shared" si="1560"/>
        <v>0</v>
      </c>
      <c r="AU723" s="383">
        <f t="shared" si="1561"/>
        <v>0</v>
      </c>
      <c r="AV723" s="383">
        <f t="shared" si="1562"/>
        <v>0</v>
      </c>
      <c r="AW723" s="383">
        <f t="shared" si="1563"/>
        <v>0</v>
      </c>
      <c r="AX723" s="383">
        <f t="shared" si="1527"/>
        <v>52</v>
      </c>
      <c r="AY723" s="383">
        <v>56</v>
      </c>
      <c r="AZ723" s="383">
        <f t="shared" si="1564"/>
        <v>0</v>
      </c>
      <c r="BA723" s="382">
        <f t="shared" si="1528"/>
        <v>-56</v>
      </c>
      <c r="BB723" s="423">
        <v>0</v>
      </c>
      <c r="BC723" s="506">
        <f t="shared" si="1521"/>
        <v>0</v>
      </c>
      <c r="BD723" s="382">
        <f t="shared" si="1522"/>
        <v>52</v>
      </c>
      <c r="BE723" s="453">
        <f t="shared" si="1523"/>
        <v>56</v>
      </c>
      <c r="BF723" s="382">
        <f t="shared" si="1529"/>
        <v>-108</v>
      </c>
      <c r="BG723" s="1882">
        <v>0</v>
      </c>
      <c r="BH723" s="1882">
        <v>0</v>
      </c>
      <c r="BI723" s="1882">
        <v>0</v>
      </c>
      <c r="BJ723" s="1882">
        <v>0</v>
      </c>
      <c r="BK723" s="1882">
        <v>0</v>
      </c>
      <c r="BL723" s="1882">
        <v>0</v>
      </c>
      <c r="BM723" s="1882">
        <v>0</v>
      </c>
      <c r="BN723" s="1882">
        <v>0</v>
      </c>
      <c r="BO723" s="1882">
        <v>0</v>
      </c>
      <c r="BP723" s="1882">
        <v>0</v>
      </c>
      <c r="BQ723" s="1882">
        <v>0</v>
      </c>
      <c r="BR723" s="1882">
        <v>0</v>
      </c>
      <c r="BS723" s="1882">
        <v>0</v>
      </c>
      <c r="BT723" s="13"/>
      <c r="BU723" s="384">
        <f t="shared" si="1530"/>
        <v>0</v>
      </c>
      <c r="BV723" s="385">
        <f t="shared" si="1531"/>
        <v>0</v>
      </c>
      <c r="BW723" s="386">
        <f t="shared" si="1532"/>
        <v>0</v>
      </c>
      <c r="BX723" s="3"/>
      <c r="BY723" s="387">
        <f t="shared" si="1524"/>
        <v>0</v>
      </c>
      <c r="BZ723" s="382">
        <f t="shared" si="1533"/>
        <v>0</v>
      </c>
      <c r="CA723" s="382">
        <f t="shared" si="1534"/>
        <v>0</v>
      </c>
      <c r="CB723" s="382">
        <f t="shared" si="1535"/>
        <v>0</v>
      </c>
      <c r="CC723" s="382">
        <f t="shared" si="1362"/>
        <v>0</v>
      </c>
      <c r="CD723" s="382">
        <f t="shared" si="1363"/>
        <v>0</v>
      </c>
      <c r="CE723" s="382">
        <f t="shared" si="1364"/>
        <v>0</v>
      </c>
      <c r="CF723" s="382">
        <f t="shared" si="1365"/>
        <v>0</v>
      </c>
      <c r="CG723" s="382">
        <f t="shared" si="1366"/>
        <v>0</v>
      </c>
      <c r="CH723" s="382">
        <f t="shared" si="1367"/>
        <v>0</v>
      </c>
      <c r="CI723" s="382">
        <f t="shared" si="1368"/>
        <v>0</v>
      </c>
      <c r="CJ723" s="382">
        <f t="shared" si="1369"/>
        <v>0</v>
      </c>
      <c r="CK723" s="388">
        <f t="shared" si="1370"/>
        <v>0</v>
      </c>
      <c r="CL723" s="3"/>
      <c r="CM723" s="384">
        <f t="shared" si="1525"/>
        <v>0</v>
      </c>
      <c r="CN723" s="385">
        <f t="shared" si="1536"/>
        <v>52</v>
      </c>
      <c r="CO723" s="385">
        <f t="shared" si="1565"/>
        <v>56</v>
      </c>
      <c r="CP723" s="385">
        <f t="shared" si="1566"/>
        <v>0</v>
      </c>
      <c r="CQ723" s="385">
        <f t="shared" si="1567"/>
        <v>0</v>
      </c>
      <c r="CR723" s="385">
        <f t="shared" si="1568"/>
        <v>0</v>
      </c>
      <c r="CS723" s="385">
        <f t="shared" si="1569"/>
        <v>0</v>
      </c>
      <c r="CT723" s="385">
        <f t="shared" si="1570"/>
        <v>0</v>
      </c>
      <c r="CU723" s="385">
        <f t="shared" si="1571"/>
        <v>0</v>
      </c>
      <c r="CV723" s="385">
        <f t="shared" si="1572"/>
        <v>0</v>
      </c>
      <c r="CW723" s="385">
        <f t="shared" si="1573"/>
        <v>0</v>
      </c>
      <c r="CX723" s="386">
        <f t="shared" si="1574"/>
        <v>0</v>
      </c>
      <c r="CY723" s="3"/>
      <c r="CZ723" s="586"/>
      <c r="DA723" s="582"/>
      <c r="DB723" s="391"/>
      <c r="DC723" s="576"/>
      <c r="DD723" s="389"/>
      <c r="DE723" s="390"/>
      <c r="DF723" s="390"/>
      <c r="DG723" s="390"/>
      <c r="DH723" s="390">
        <f t="shared" si="1537"/>
        <v>0</v>
      </c>
      <c r="DI723" s="390"/>
      <c r="DJ723" s="390"/>
      <c r="DK723" s="390"/>
      <c r="DL723" s="390"/>
      <c r="DM723" s="390"/>
      <c r="DN723" s="390"/>
      <c r="DO723" s="390"/>
      <c r="DP723" s="391">
        <f t="shared" si="1538"/>
        <v>0</v>
      </c>
      <c r="DQ723" s="376"/>
      <c r="DR723" s="376"/>
      <c r="DS723" s="385">
        <v>0</v>
      </c>
      <c r="DT723" s="385">
        <v>0</v>
      </c>
      <c r="DU723" s="385">
        <v>0</v>
      </c>
      <c r="DV723" s="385">
        <v>0</v>
      </c>
      <c r="DW723" s="385">
        <v>0</v>
      </c>
      <c r="DX723" s="385">
        <v>0</v>
      </c>
      <c r="DY723" s="385">
        <v>0</v>
      </c>
      <c r="DZ723" s="385">
        <v>0</v>
      </c>
      <c r="EA723" s="426"/>
      <c r="EB723" s="398">
        <v>16</v>
      </c>
      <c r="EC723" s="398" t="s">
        <v>1376</v>
      </c>
      <c r="ED723" s="398" t="s">
        <v>1374</v>
      </c>
      <c r="EF723" s="601" t="str">
        <f t="shared" si="1539"/>
        <v>ok</v>
      </c>
      <c r="EG723" s="597">
        <f t="shared" si="1545"/>
        <v>0</v>
      </c>
      <c r="EI723" s="605"/>
    </row>
    <row r="724" spans="1:139" s="372" customFormat="1" ht="16.149999999999999" customHeight="1">
      <c r="A724" s="573" t="s">
        <v>1383</v>
      </c>
      <c r="B724" s="407" t="s">
        <v>2316</v>
      </c>
      <c r="C724" s="407" t="s">
        <v>2316</v>
      </c>
      <c r="D724" s="393" t="s">
        <v>175</v>
      </c>
      <c r="E724" s="393" t="s">
        <v>470</v>
      </c>
      <c r="F724" s="393" t="s">
        <v>2382</v>
      </c>
      <c r="G724" s="395">
        <v>96</v>
      </c>
      <c r="H724" s="393" t="s">
        <v>73</v>
      </c>
      <c r="I724" s="393" t="s">
        <v>2383</v>
      </c>
      <c r="J724" s="393" t="s">
        <v>48</v>
      </c>
      <c r="K724" s="393"/>
      <c r="L724" s="393"/>
      <c r="M724" s="396">
        <v>46143</v>
      </c>
      <c r="N724" s="392"/>
      <c r="O724" s="408">
        <v>3</v>
      </c>
      <c r="P724" s="14">
        <v>60989</v>
      </c>
      <c r="Q724" s="14">
        <v>60989</v>
      </c>
      <c r="R724" s="576">
        <v>0</v>
      </c>
      <c r="S724" s="391">
        <v>0</v>
      </c>
      <c r="T724" s="382">
        <v>0</v>
      </c>
      <c r="U724" s="382">
        <v>0</v>
      </c>
      <c r="V724" s="423">
        <v>0</v>
      </c>
      <c r="W724" s="1882">
        <v>0</v>
      </c>
      <c r="X724" s="382">
        <f t="shared" si="1575"/>
        <v>0</v>
      </c>
      <c r="Y724" s="423">
        <v>0</v>
      </c>
      <c r="Z724" s="1882">
        <v>0</v>
      </c>
      <c r="AA724" s="382">
        <f t="shared" si="1526"/>
        <v>0</v>
      </c>
      <c r="AB724" s="423">
        <v>0</v>
      </c>
      <c r="AC724" s="1882">
        <v>100</v>
      </c>
      <c r="AD724" s="569">
        <v>1.875</v>
      </c>
      <c r="AE724" s="569">
        <v>1.875</v>
      </c>
      <c r="AF724" s="382">
        <f t="shared" si="1546"/>
        <v>159.5</v>
      </c>
      <c r="AG724" s="382">
        <f t="shared" si="1547"/>
        <v>100</v>
      </c>
      <c r="AH724" s="382">
        <f t="shared" si="1548"/>
        <v>0</v>
      </c>
      <c r="AI724" s="382">
        <f t="shared" si="1549"/>
        <v>0</v>
      </c>
      <c r="AJ724" s="382">
        <f t="shared" si="1550"/>
        <v>0</v>
      </c>
      <c r="AK724" s="382">
        <f t="shared" si="1551"/>
        <v>0</v>
      </c>
      <c r="AL724" s="382">
        <f t="shared" si="1552"/>
        <v>0</v>
      </c>
      <c r="AM724" s="382">
        <f t="shared" si="1553"/>
        <v>0</v>
      </c>
      <c r="AN724" s="453">
        <f t="shared" si="1554"/>
        <v>0</v>
      </c>
      <c r="AO724" s="457">
        <f t="shared" si="1555"/>
        <v>260</v>
      </c>
      <c r="AP724" s="455">
        <f t="shared" si="1556"/>
        <v>12</v>
      </c>
      <c r="AQ724" s="383">
        <f t="shared" si="1557"/>
        <v>0</v>
      </c>
      <c r="AR724" s="383">
        <f t="shared" si="1558"/>
        <v>0</v>
      </c>
      <c r="AS724" s="383">
        <f t="shared" si="1559"/>
        <v>0</v>
      </c>
      <c r="AT724" s="383">
        <f t="shared" si="1560"/>
        <v>0</v>
      </c>
      <c r="AU724" s="383">
        <f t="shared" si="1561"/>
        <v>0</v>
      </c>
      <c r="AV724" s="383">
        <f t="shared" si="1562"/>
        <v>0</v>
      </c>
      <c r="AW724" s="383">
        <f t="shared" si="1563"/>
        <v>0</v>
      </c>
      <c r="AX724" s="383">
        <f t="shared" si="1527"/>
        <v>0</v>
      </c>
      <c r="AY724" s="383">
        <v>260</v>
      </c>
      <c r="AZ724" s="383">
        <f t="shared" si="1564"/>
        <v>0</v>
      </c>
      <c r="BA724" s="382">
        <f t="shared" si="1528"/>
        <v>-100</v>
      </c>
      <c r="BB724" s="423">
        <v>0</v>
      </c>
      <c r="BC724" s="506">
        <f t="shared" si="1521"/>
        <v>0</v>
      </c>
      <c r="BD724" s="382">
        <f t="shared" si="1522"/>
        <v>0</v>
      </c>
      <c r="BE724" s="453">
        <f t="shared" si="1523"/>
        <v>100</v>
      </c>
      <c r="BF724" s="382">
        <f t="shared" si="1529"/>
        <v>-272</v>
      </c>
      <c r="BG724" s="1882">
        <v>72</v>
      </c>
      <c r="BH724" s="1882">
        <v>100</v>
      </c>
      <c r="BI724" s="1882">
        <v>0</v>
      </c>
      <c r="BJ724" s="1882">
        <v>0</v>
      </c>
      <c r="BK724" s="1882">
        <v>0</v>
      </c>
      <c r="BL724" s="1882">
        <v>0</v>
      </c>
      <c r="BM724" s="1882">
        <v>0</v>
      </c>
      <c r="BN724" s="1882">
        <v>0</v>
      </c>
      <c r="BO724" s="1882">
        <v>0</v>
      </c>
      <c r="BP724" s="1882">
        <v>0</v>
      </c>
      <c r="BQ724" s="1882">
        <v>23</v>
      </c>
      <c r="BR724" s="1882">
        <v>25</v>
      </c>
      <c r="BS724" s="1882">
        <v>27</v>
      </c>
      <c r="BT724" s="13"/>
      <c r="BU724" s="384">
        <f t="shared" si="1530"/>
        <v>0</v>
      </c>
      <c r="BV724" s="385">
        <f t="shared" si="1531"/>
        <v>0</v>
      </c>
      <c r="BW724" s="386">
        <f t="shared" si="1532"/>
        <v>0</v>
      </c>
      <c r="BX724" s="3"/>
      <c r="BY724" s="387">
        <f t="shared" si="1524"/>
        <v>0</v>
      </c>
      <c r="BZ724" s="382">
        <f t="shared" si="1533"/>
        <v>0</v>
      </c>
      <c r="CA724" s="382">
        <f t="shared" si="1534"/>
        <v>0</v>
      </c>
      <c r="CB724" s="382">
        <f t="shared" si="1535"/>
        <v>160</v>
      </c>
      <c r="CC724" s="382">
        <f t="shared" si="1362"/>
        <v>100</v>
      </c>
      <c r="CD724" s="382">
        <f t="shared" si="1363"/>
        <v>0</v>
      </c>
      <c r="CE724" s="382">
        <f t="shared" si="1364"/>
        <v>0</v>
      </c>
      <c r="CF724" s="382">
        <f t="shared" si="1365"/>
        <v>0</v>
      </c>
      <c r="CG724" s="382">
        <f t="shared" si="1366"/>
        <v>0</v>
      </c>
      <c r="CH724" s="382">
        <f t="shared" si="1367"/>
        <v>0</v>
      </c>
      <c r="CI724" s="382">
        <f t="shared" si="1368"/>
        <v>0</v>
      </c>
      <c r="CJ724" s="382">
        <f t="shared" si="1369"/>
        <v>0</v>
      </c>
      <c r="CK724" s="388">
        <f t="shared" si="1370"/>
        <v>0</v>
      </c>
      <c r="CL724" s="3"/>
      <c r="CM724" s="384">
        <f t="shared" si="1525"/>
        <v>0</v>
      </c>
      <c r="CN724" s="385">
        <f t="shared" si="1536"/>
        <v>0</v>
      </c>
      <c r="CO724" s="385">
        <f t="shared" si="1565"/>
        <v>260</v>
      </c>
      <c r="CP724" s="385">
        <f t="shared" si="1566"/>
        <v>12</v>
      </c>
      <c r="CQ724" s="385">
        <f t="shared" si="1567"/>
        <v>0</v>
      </c>
      <c r="CR724" s="385">
        <f t="shared" si="1568"/>
        <v>0</v>
      </c>
      <c r="CS724" s="385">
        <f t="shared" si="1569"/>
        <v>0</v>
      </c>
      <c r="CT724" s="385">
        <f t="shared" si="1570"/>
        <v>0</v>
      </c>
      <c r="CU724" s="385">
        <f t="shared" si="1571"/>
        <v>0</v>
      </c>
      <c r="CV724" s="385">
        <f t="shared" si="1572"/>
        <v>0</v>
      </c>
      <c r="CW724" s="385">
        <f t="shared" si="1573"/>
        <v>0</v>
      </c>
      <c r="CX724" s="386">
        <f t="shared" si="1574"/>
        <v>0</v>
      </c>
      <c r="CY724" s="3"/>
      <c r="CZ724" s="586"/>
      <c r="DA724" s="582"/>
      <c r="DB724" s="391"/>
      <c r="DC724" s="576">
        <v>0</v>
      </c>
      <c r="DD724" s="389">
        <v>0</v>
      </c>
      <c r="DE724" s="390">
        <v>0</v>
      </c>
      <c r="DF724" s="390">
        <v>0</v>
      </c>
      <c r="DG724" s="390">
        <v>0</v>
      </c>
      <c r="DH724" s="390">
        <f t="shared" si="1537"/>
        <v>0</v>
      </c>
      <c r="DI724" s="390"/>
      <c r="DJ724" s="390"/>
      <c r="DK724" s="390"/>
      <c r="DL724" s="390"/>
      <c r="DM724" s="390"/>
      <c r="DN724" s="390"/>
      <c r="DO724" s="390"/>
      <c r="DP724" s="391">
        <f t="shared" si="1538"/>
        <v>0</v>
      </c>
      <c r="DQ724" s="376"/>
      <c r="DR724" s="376"/>
      <c r="DS724" s="385">
        <v>0</v>
      </c>
      <c r="DT724" s="385">
        <v>0</v>
      </c>
      <c r="DU724" s="385">
        <v>0</v>
      </c>
      <c r="DV724" s="385">
        <v>0</v>
      </c>
      <c r="DW724" s="385">
        <v>0</v>
      </c>
      <c r="DX724" s="385">
        <v>0</v>
      </c>
      <c r="DY724" s="385" t="s">
        <v>2733</v>
      </c>
      <c r="DZ724" s="14">
        <v>60989</v>
      </c>
      <c r="EA724" s="426"/>
      <c r="EB724" s="398">
        <v>16</v>
      </c>
      <c r="EC724" s="398" t="s">
        <v>1376</v>
      </c>
      <c r="ED724" s="398" t="s">
        <v>1374</v>
      </c>
      <c r="EF724" s="601" t="str">
        <f t="shared" si="1539"/>
        <v>ok</v>
      </c>
      <c r="EG724" s="597">
        <f t="shared" si="1545"/>
        <v>0</v>
      </c>
      <c r="EI724" s="605">
        <f t="shared" ref="EI724:EI738" si="1576">T724+U724+V724+Y724+AB724+BB724</f>
        <v>0</v>
      </c>
    </row>
    <row r="725" spans="1:139" s="372" customFormat="1" ht="16.149999999999999" customHeight="1">
      <c r="A725" s="573" t="s">
        <v>1384</v>
      </c>
      <c r="B725" s="407" t="s">
        <v>2312</v>
      </c>
      <c r="C725" s="407" t="s">
        <v>2312</v>
      </c>
      <c r="D725" s="393" t="s">
        <v>175</v>
      </c>
      <c r="E725" s="393" t="s">
        <v>550</v>
      </c>
      <c r="F725" s="393" t="s">
        <v>2382</v>
      </c>
      <c r="G725" s="395" t="s">
        <v>769</v>
      </c>
      <c r="H725" s="393" t="s">
        <v>269</v>
      </c>
      <c r="I725" s="393" t="s">
        <v>2383</v>
      </c>
      <c r="J725" s="393" t="s">
        <v>48</v>
      </c>
      <c r="K725" s="393"/>
      <c r="L725" s="393"/>
      <c r="M725" s="396">
        <v>46143</v>
      </c>
      <c r="N725" s="392"/>
      <c r="O725" s="408">
        <v>3</v>
      </c>
      <c r="P725" s="14">
        <v>56639</v>
      </c>
      <c r="Q725" s="14">
        <v>56639</v>
      </c>
      <c r="R725" s="576">
        <v>0</v>
      </c>
      <c r="S725" s="391">
        <v>0</v>
      </c>
      <c r="T725" s="382">
        <v>0</v>
      </c>
      <c r="U725" s="382">
        <v>0</v>
      </c>
      <c r="V725" s="423">
        <v>0</v>
      </c>
      <c r="W725" s="1882">
        <v>0</v>
      </c>
      <c r="X725" s="382">
        <f t="shared" si="1575"/>
        <v>0</v>
      </c>
      <c r="Y725" s="423">
        <v>24</v>
      </c>
      <c r="Z725" s="1882">
        <v>24</v>
      </c>
      <c r="AA725" s="382">
        <f t="shared" si="1526"/>
        <v>0</v>
      </c>
      <c r="AB725" s="423">
        <v>0</v>
      </c>
      <c r="AC725" s="1882">
        <v>28</v>
      </c>
      <c r="AD725" s="569">
        <v>1.875</v>
      </c>
      <c r="AE725" s="569">
        <v>1.875</v>
      </c>
      <c r="AF725" s="382">
        <f t="shared" si="1546"/>
        <v>0</v>
      </c>
      <c r="AG725" s="382">
        <f t="shared" si="1547"/>
        <v>0</v>
      </c>
      <c r="AH725" s="382">
        <f t="shared" si="1548"/>
        <v>0</v>
      </c>
      <c r="AI725" s="382">
        <f t="shared" si="1549"/>
        <v>0</v>
      </c>
      <c r="AJ725" s="382">
        <f t="shared" si="1550"/>
        <v>0</v>
      </c>
      <c r="AK725" s="382">
        <f t="shared" si="1551"/>
        <v>0</v>
      </c>
      <c r="AL725" s="382">
        <f t="shared" si="1552"/>
        <v>0</v>
      </c>
      <c r="AM725" s="382">
        <f t="shared" si="1553"/>
        <v>0</v>
      </c>
      <c r="AN725" s="453">
        <f t="shared" si="1554"/>
        <v>0</v>
      </c>
      <c r="AO725" s="457">
        <f t="shared" si="1555"/>
        <v>28</v>
      </c>
      <c r="AP725" s="455">
        <f t="shared" si="1556"/>
        <v>0</v>
      </c>
      <c r="AQ725" s="383">
        <f t="shared" si="1557"/>
        <v>0</v>
      </c>
      <c r="AR725" s="383">
        <f t="shared" si="1558"/>
        <v>0</v>
      </c>
      <c r="AS725" s="383">
        <f t="shared" si="1559"/>
        <v>0</v>
      </c>
      <c r="AT725" s="383">
        <f t="shared" si="1560"/>
        <v>0</v>
      </c>
      <c r="AU725" s="383">
        <f t="shared" si="1561"/>
        <v>0</v>
      </c>
      <c r="AV725" s="383">
        <f t="shared" si="1562"/>
        <v>0</v>
      </c>
      <c r="AW725" s="383">
        <f t="shared" si="1563"/>
        <v>0</v>
      </c>
      <c r="AX725" s="383">
        <f t="shared" si="1527"/>
        <v>24</v>
      </c>
      <c r="AY725" s="383">
        <v>28</v>
      </c>
      <c r="AZ725" s="383">
        <f t="shared" si="1564"/>
        <v>0</v>
      </c>
      <c r="BA725" s="382">
        <f t="shared" si="1528"/>
        <v>-28</v>
      </c>
      <c r="BB725" s="423">
        <v>0</v>
      </c>
      <c r="BC725" s="506">
        <f t="shared" si="1521"/>
        <v>0</v>
      </c>
      <c r="BD725" s="382">
        <f t="shared" si="1522"/>
        <v>24</v>
      </c>
      <c r="BE725" s="453">
        <f t="shared" si="1523"/>
        <v>28</v>
      </c>
      <c r="BF725" s="382">
        <f t="shared" si="1529"/>
        <v>-52</v>
      </c>
      <c r="BG725" s="1882">
        <v>0</v>
      </c>
      <c r="BH725" s="1882">
        <v>0</v>
      </c>
      <c r="BI725" s="1882">
        <v>0</v>
      </c>
      <c r="BJ725" s="1882">
        <v>0</v>
      </c>
      <c r="BK725" s="1882">
        <v>0</v>
      </c>
      <c r="BL725" s="1882">
        <v>0</v>
      </c>
      <c r="BM725" s="1882">
        <v>0</v>
      </c>
      <c r="BN725" s="1882">
        <v>0</v>
      </c>
      <c r="BO725" s="1882">
        <v>0</v>
      </c>
      <c r="BP725" s="1882">
        <v>0</v>
      </c>
      <c r="BQ725" s="1882">
        <v>23</v>
      </c>
      <c r="BR725" s="1882">
        <v>25</v>
      </c>
      <c r="BS725" s="1882">
        <v>27</v>
      </c>
      <c r="BT725" s="13"/>
      <c r="BU725" s="384">
        <f t="shared" si="1530"/>
        <v>0</v>
      </c>
      <c r="BV725" s="385">
        <f t="shared" si="1531"/>
        <v>0</v>
      </c>
      <c r="BW725" s="386">
        <f t="shared" si="1532"/>
        <v>0</v>
      </c>
      <c r="BX725" s="3"/>
      <c r="BY725" s="387">
        <f t="shared" si="1524"/>
        <v>0</v>
      </c>
      <c r="BZ725" s="382">
        <f t="shared" si="1533"/>
        <v>0</v>
      </c>
      <c r="CA725" s="382">
        <f t="shared" si="1534"/>
        <v>0</v>
      </c>
      <c r="CB725" s="382">
        <f t="shared" si="1535"/>
        <v>0</v>
      </c>
      <c r="CC725" s="382">
        <f t="shared" ref="CC725:CC788" si="1577">CB725+CP725-BG725</f>
        <v>0</v>
      </c>
      <c r="CD725" s="382">
        <f t="shared" ref="CD725:CD788" si="1578">CC725+CQ725-BH725</f>
        <v>0</v>
      </c>
      <c r="CE725" s="382">
        <f t="shared" ref="CE725:CE788" si="1579">CD725+CR725-BI725</f>
        <v>0</v>
      </c>
      <c r="CF725" s="382">
        <f t="shared" ref="CF725:CF788" si="1580">CE725+CS725-BJ725</f>
        <v>0</v>
      </c>
      <c r="CG725" s="382">
        <f t="shared" ref="CG725:CG788" si="1581">CF725+CT725-BK725</f>
        <v>0</v>
      </c>
      <c r="CH725" s="382">
        <f t="shared" ref="CH725:CH788" si="1582">CG725+CU725-BL725</f>
        <v>0</v>
      </c>
      <c r="CI725" s="382">
        <f t="shared" ref="CI725:CI788" si="1583">CH725+CV725-BM725</f>
        <v>0</v>
      </c>
      <c r="CJ725" s="382">
        <f t="shared" ref="CJ725:CJ788" si="1584">CI725+CW725-BN725</f>
        <v>0</v>
      </c>
      <c r="CK725" s="388">
        <f t="shared" ref="CK725:CK788" si="1585">CJ725+CX725-BO725</f>
        <v>0</v>
      </c>
      <c r="CL725" s="3"/>
      <c r="CM725" s="384">
        <f t="shared" si="1525"/>
        <v>0</v>
      </c>
      <c r="CN725" s="385">
        <f t="shared" si="1536"/>
        <v>24</v>
      </c>
      <c r="CO725" s="385">
        <f t="shared" si="1565"/>
        <v>28</v>
      </c>
      <c r="CP725" s="385">
        <f t="shared" si="1566"/>
        <v>0</v>
      </c>
      <c r="CQ725" s="385">
        <f t="shared" si="1567"/>
        <v>0</v>
      </c>
      <c r="CR725" s="385">
        <f t="shared" si="1568"/>
        <v>0</v>
      </c>
      <c r="CS725" s="385">
        <f t="shared" si="1569"/>
        <v>0</v>
      </c>
      <c r="CT725" s="385">
        <f t="shared" si="1570"/>
        <v>0</v>
      </c>
      <c r="CU725" s="385">
        <f t="shared" si="1571"/>
        <v>0</v>
      </c>
      <c r="CV725" s="385">
        <f t="shared" si="1572"/>
        <v>0</v>
      </c>
      <c r="CW725" s="385">
        <f t="shared" si="1573"/>
        <v>0</v>
      </c>
      <c r="CX725" s="386">
        <f t="shared" si="1574"/>
        <v>0</v>
      </c>
      <c r="CY725" s="3"/>
      <c r="CZ725" s="586"/>
      <c r="DA725" s="582"/>
      <c r="DB725" s="391"/>
      <c r="DC725" s="576">
        <v>0</v>
      </c>
      <c r="DD725" s="389">
        <v>0</v>
      </c>
      <c r="DE725" s="390">
        <v>0</v>
      </c>
      <c r="DF725" s="390">
        <v>0</v>
      </c>
      <c r="DG725" s="390">
        <v>0</v>
      </c>
      <c r="DH725" s="390">
        <f t="shared" si="1537"/>
        <v>0</v>
      </c>
      <c r="DI725" s="390"/>
      <c r="DJ725" s="390"/>
      <c r="DK725" s="390"/>
      <c r="DL725" s="390"/>
      <c r="DM725" s="390"/>
      <c r="DN725" s="390"/>
      <c r="DO725" s="390"/>
      <c r="DP725" s="391">
        <f t="shared" si="1538"/>
        <v>0</v>
      </c>
      <c r="DQ725" s="376"/>
      <c r="DR725" s="376"/>
      <c r="DS725" s="385">
        <v>0</v>
      </c>
      <c r="DT725" s="385">
        <v>0</v>
      </c>
      <c r="DU725" s="385">
        <v>0</v>
      </c>
      <c r="DV725" s="385">
        <v>0</v>
      </c>
      <c r="DW725" s="385">
        <v>0</v>
      </c>
      <c r="DX725" s="385">
        <v>0</v>
      </c>
      <c r="DY725" s="385" t="s">
        <v>2733</v>
      </c>
      <c r="DZ725" s="14">
        <v>56639</v>
      </c>
      <c r="EA725" s="426"/>
      <c r="EB725" s="398">
        <v>15</v>
      </c>
      <c r="EC725" s="398" t="s">
        <v>2385</v>
      </c>
      <c r="ED725" s="398" t="s">
        <v>2386</v>
      </c>
      <c r="EF725" s="601" t="str">
        <f t="shared" si="1539"/>
        <v>ok</v>
      </c>
      <c r="EG725" s="597">
        <f t="shared" si="1545"/>
        <v>0</v>
      </c>
      <c r="EI725" s="605">
        <f t="shared" si="1576"/>
        <v>24</v>
      </c>
    </row>
    <row r="726" spans="1:139" s="372" customFormat="1" ht="16.149999999999999" customHeight="1">
      <c r="A726" s="573" t="s">
        <v>1383</v>
      </c>
      <c r="B726" s="407" t="s">
        <v>2317</v>
      </c>
      <c r="C726" s="407" t="s">
        <v>2317</v>
      </c>
      <c r="D726" s="393" t="s">
        <v>175</v>
      </c>
      <c r="E726" s="393" t="s">
        <v>590</v>
      </c>
      <c r="F726" s="393" t="s">
        <v>2382</v>
      </c>
      <c r="G726" s="395" t="s">
        <v>769</v>
      </c>
      <c r="H726" s="393" t="s">
        <v>269</v>
      </c>
      <c r="I726" s="393" t="s">
        <v>2383</v>
      </c>
      <c r="J726" s="393" t="s">
        <v>48</v>
      </c>
      <c r="K726" s="393"/>
      <c r="L726" s="393"/>
      <c r="M726" s="396">
        <v>46143</v>
      </c>
      <c r="N726" s="392"/>
      <c r="O726" s="408">
        <v>3</v>
      </c>
      <c r="P726" s="14">
        <v>61705</v>
      </c>
      <c r="Q726" s="14">
        <v>61705</v>
      </c>
      <c r="R726" s="576">
        <v>0</v>
      </c>
      <c r="S726" s="391">
        <v>0</v>
      </c>
      <c r="T726" s="382">
        <v>0</v>
      </c>
      <c r="U726" s="382">
        <v>0</v>
      </c>
      <c r="V726" s="423">
        <v>0</v>
      </c>
      <c r="W726" s="1882">
        <v>0</v>
      </c>
      <c r="X726" s="382">
        <f t="shared" si="1575"/>
        <v>0</v>
      </c>
      <c r="Y726" s="423">
        <v>120</v>
      </c>
      <c r="Z726" s="1882">
        <v>120</v>
      </c>
      <c r="AA726" s="382">
        <f t="shared" si="1526"/>
        <v>0</v>
      </c>
      <c r="AB726" s="423">
        <v>0</v>
      </c>
      <c r="AC726" s="1882">
        <v>80</v>
      </c>
      <c r="AD726" s="569">
        <v>1.875</v>
      </c>
      <c r="AE726" s="569">
        <v>1.875</v>
      </c>
      <c r="AF726" s="382">
        <f t="shared" si="1546"/>
        <v>50.25</v>
      </c>
      <c r="AG726" s="382">
        <f t="shared" si="1547"/>
        <v>30</v>
      </c>
      <c r="AH726" s="382">
        <f t="shared" si="1548"/>
        <v>0</v>
      </c>
      <c r="AI726" s="382">
        <f t="shared" si="1549"/>
        <v>0</v>
      </c>
      <c r="AJ726" s="382">
        <f t="shared" si="1550"/>
        <v>0</v>
      </c>
      <c r="AK726" s="382">
        <f t="shared" si="1551"/>
        <v>0</v>
      </c>
      <c r="AL726" s="382">
        <f t="shared" si="1552"/>
        <v>0</v>
      </c>
      <c r="AM726" s="382">
        <f t="shared" si="1553"/>
        <v>0</v>
      </c>
      <c r="AN726" s="453">
        <f t="shared" si="1554"/>
        <v>0</v>
      </c>
      <c r="AO726" s="457">
        <f t="shared" si="1555"/>
        <v>130</v>
      </c>
      <c r="AP726" s="455">
        <f t="shared" si="1556"/>
        <v>4</v>
      </c>
      <c r="AQ726" s="383">
        <f t="shared" si="1557"/>
        <v>0</v>
      </c>
      <c r="AR726" s="383">
        <f t="shared" si="1558"/>
        <v>0</v>
      </c>
      <c r="AS726" s="383">
        <f t="shared" si="1559"/>
        <v>0</v>
      </c>
      <c r="AT726" s="383">
        <f t="shared" si="1560"/>
        <v>0</v>
      </c>
      <c r="AU726" s="383">
        <f t="shared" si="1561"/>
        <v>0</v>
      </c>
      <c r="AV726" s="383">
        <f t="shared" si="1562"/>
        <v>0</v>
      </c>
      <c r="AW726" s="383">
        <f t="shared" si="1563"/>
        <v>0</v>
      </c>
      <c r="AX726" s="383">
        <f t="shared" si="1527"/>
        <v>120</v>
      </c>
      <c r="AY726" s="383">
        <v>130</v>
      </c>
      <c r="AZ726" s="383">
        <f t="shared" si="1564"/>
        <v>0</v>
      </c>
      <c r="BA726" s="382">
        <f t="shared" si="1528"/>
        <v>-80</v>
      </c>
      <c r="BB726" s="423">
        <v>0</v>
      </c>
      <c r="BC726" s="506">
        <f t="shared" si="1521"/>
        <v>0</v>
      </c>
      <c r="BD726" s="382">
        <f t="shared" si="1522"/>
        <v>120</v>
      </c>
      <c r="BE726" s="453">
        <f t="shared" si="1523"/>
        <v>80</v>
      </c>
      <c r="BF726" s="382">
        <f t="shared" si="1529"/>
        <v>-254</v>
      </c>
      <c r="BG726" s="1882">
        <v>24</v>
      </c>
      <c r="BH726" s="1882">
        <v>30</v>
      </c>
      <c r="BI726" s="1882">
        <v>0</v>
      </c>
      <c r="BJ726" s="1882">
        <v>0</v>
      </c>
      <c r="BK726" s="1882">
        <v>0</v>
      </c>
      <c r="BL726" s="1882">
        <v>0</v>
      </c>
      <c r="BM726" s="1882">
        <v>0</v>
      </c>
      <c r="BN726" s="1882">
        <v>0</v>
      </c>
      <c r="BO726" s="1882">
        <v>0</v>
      </c>
      <c r="BP726" s="1882">
        <v>0</v>
      </c>
      <c r="BQ726" s="1882">
        <v>23</v>
      </c>
      <c r="BR726" s="1882">
        <v>25</v>
      </c>
      <c r="BS726" s="1882">
        <v>27</v>
      </c>
      <c r="BT726" s="13"/>
      <c r="BU726" s="384">
        <f t="shared" si="1530"/>
        <v>0</v>
      </c>
      <c r="BV726" s="385">
        <f t="shared" si="1531"/>
        <v>0</v>
      </c>
      <c r="BW726" s="386">
        <f t="shared" si="1532"/>
        <v>0</v>
      </c>
      <c r="BX726" s="3"/>
      <c r="BY726" s="387">
        <f t="shared" si="1524"/>
        <v>0</v>
      </c>
      <c r="BZ726" s="382">
        <f t="shared" si="1533"/>
        <v>0</v>
      </c>
      <c r="CA726" s="382">
        <f t="shared" si="1534"/>
        <v>0</v>
      </c>
      <c r="CB726" s="382">
        <f t="shared" si="1535"/>
        <v>50</v>
      </c>
      <c r="CC726" s="382">
        <f t="shared" si="1577"/>
        <v>30</v>
      </c>
      <c r="CD726" s="382">
        <f t="shared" si="1578"/>
        <v>0</v>
      </c>
      <c r="CE726" s="382">
        <f t="shared" si="1579"/>
        <v>0</v>
      </c>
      <c r="CF726" s="382">
        <f t="shared" si="1580"/>
        <v>0</v>
      </c>
      <c r="CG726" s="382">
        <f t="shared" si="1581"/>
        <v>0</v>
      </c>
      <c r="CH726" s="382">
        <f t="shared" si="1582"/>
        <v>0</v>
      </c>
      <c r="CI726" s="382">
        <f t="shared" si="1583"/>
        <v>0</v>
      </c>
      <c r="CJ726" s="382">
        <f t="shared" si="1584"/>
        <v>0</v>
      </c>
      <c r="CK726" s="388">
        <f t="shared" si="1585"/>
        <v>0</v>
      </c>
      <c r="CL726" s="3"/>
      <c r="CM726" s="384">
        <f t="shared" si="1525"/>
        <v>0</v>
      </c>
      <c r="CN726" s="385">
        <f t="shared" si="1536"/>
        <v>120</v>
      </c>
      <c r="CO726" s="385">
        <f t="shared" si="1565"/>
        <v>130</v>
      </c>
      <c r="CP726" s="385">
        <f t="shared" si="1566"/>
        <v>4</v>
      </c>
      <c r="CQ726" s="385">
        <f t="shared" si="1567"/>
        <v>0</v>
      </c>
      <c r="CR726" s="385">
        <f t="shared" si="1568"/>
        <v>0</v>
      </c>
      <c r="CS726" s="385">
        <f t="shared" si="1569"/>
        <v>0</v>
      </c>
      <c r="CT726" s="385">
        <f t="shared" si="1570"/>
        <v>0</v>
      </c>
      <c r="CU726" s="385">
        <f t="shared" si="1571"/>
        <v>0</v>
      </c>
      <c r="CV726" s="385">
        <f t="shared" si="1572"/>
        <v>0</v>
      </c>
      <c r="CW726" s="385">
        <f t="shared" si="1573"/>
        <v>0</v>
      </c>
      <c r="CX726" s="386">
        <f t="shared" si="1574"/>
        <v>0</v>
      </c>
      <c r="CY726" s="3"/>
      <c r="CZ726" s="586"/>
      <c r="DA726" s="582"/>
      <c r="DB726" s="391"/>
      <c r="DC726" s="576">
        <v>0</v>
      </c>
      <c r="DD726" s="389">
        <v>0</v>
      </c>
      <c r="DE726" s="390">
        <v>0</v>
      </c>
      <c r="DF726" s="390">
        <v>0</v>
      </c>
      <c r="DG726" s="390">
        <v>0</v>
      </c>
      <c r="DH726" s="390">
        <f t="shared" si="1537"/>
        <v>0</v>
      </c>
      <c r="DI726" s="390"/>
      <c r="DJ726" s="390"/>
      <c r="DK726" s="390"/>
      <c r="DL726" s="390"/>
      <c r="DM726" s="390"/>
      <c r="DN726" s="390"/>
      <c r="DO726" s="390"/>
      <c r="DP726" s="391">
        <f t="shared" si="1538"/>
        <v>0</v>
      </c>
      <c r="DQ726" s="376"/>
      <c r="DR726" s="376"/>
      <c r="DS726" s="385">
        <v>0</v>
      </c>
      <c r="DT726" s="385">
        <v>0</v>
      </c>
      <c r="DU726" s="385">
        <v>0</v>
      </c>
      <c r="DV726" s="385">
        <v>0</v>
      </c>
      <c r="DW726" s="385">
        <v>0</v>
      </c>
      <c r="DX726" s="385">
        <v>0</v>
      </c>
      <c r="DY726" s="385" t="s">
        <v>2733</v>
      </c>
      <c r="DZ726" s="14">
        <v>61705</v>
      </c>
      <c r="EA726" s="426"/>
      <c r="EB726" s="398">
        <v>16</v>
      </c>
      <c r="EC726" s="398" t="s">
        <v>1376</v>
      </c>
      <c r="ED726" s="398" t="s">
        <v>1374</v>
      </c>
      <c r="EF726" s="601" t="str">
        <f t="shared" si="1539"/>
        <v>ok</v>
      </c>
      <c r="EG726" s="597">
        <f t="shared" si="1545"/>
        <v>0</v>
      </c>
      <c r="EI726" s="605">
        <f t="shared" si="1576"/>
        <v>120</v>
      </c>
    </row>
    <row r="727" spans="1:139" s="372" customFormat="1" ht="16.149999999999999" customHeight="1">
      <c r="A727" s="573" t="s">
        <v>1382</v>
      </c>
      <c r="B727" s="407" t="s">
        <v>2324</v>
      </c>
      <c r="C727" s="407" t="s">
        <v>2324</v>
      </c>
      <c r="D727" s="393" t="s">
        <v>175</v>
      </c>
      <c r="E727" s="393" t="s">
        <v>488</v>
      </c>
      <c r="F727" s="393" t="s">
        <v>2382</v>
      </c>
      <c r="G727" s="395">
        <v>91</v>
      </c>
      <c r="H727" s="393" t="s">
        <v>73</v>
      </c>
      <c r="I727" s="393" t="s">
        <v>2383</v>
      </c>
      <c r="J727" s="393" t="s">
        <v>48</v>
      </c>
      <c r="K727" s="393"/>
      <c r="L727" s="393"/>
      <c r="M727" s="396">
        <v>46143</v>
      </c>
      <c r="N727" s="392"/>
      <c r="O727" s="408">
        <v>3</v>
      </c>
      <c r="P727" s="14">
        <v>75528</v>
      </c>
      <c r="Q727" s="14">
        <v>75528</v>
      </c>
      <c r="R727" s="576">
        <v>0</v>
      </c>
      <c r="S727" s="391">
        <v>0</v>
      </c>
      <c r="T727" s="382">
        <v>0</v>
      </c>
      <c r="U727" s="382">
        <v>0</v>
      </c>
      <c r="V727" s="423">
        <v>0</v>
      </c>
      <c r="W727" s="1882">
        <v>0</v>
      </c>
      <c r="X727" s="382">
        <f t="shared" si="1575"/>
        <v>0</v>
      </c>
      <c r="Y727" s="423">
        <v>60</v>
      </c>
      <c r="Z727" s="1882">
        <v>60</v>
      </c>
      <c r="AA727" s="382">
        <f t="shared" si="1526"/>
        <v>0</v>
      </c>
      <c r="AB727" s="423">
        <v>0</v>
      </c>
      <c r="AC727" s="1882">
        <v>76</v>
      </c>
      <c r="AD727" s="569">
        <v>1.875</v>
      </c>
      <c r="AE727" s="569">
        <v>1.875</v>
      </c>
      <c r="AF727" s="382">
        <f t="shared" si="1546"/>
        <v>0</v>
      </c>
      <c r="AG727" s="382">
        <f t="shared" si="1547"/>
        <v>0</v>
      </c>
      <c r="AH727" s="382">
        <f t="shared" si="1548"/>
        <v>0</v>
      </c>
      <c r="AI727" s="382">
        <f t="shared" si="1549"/>
        <v>0</v>
      </c>
      <c r="AJ727" s="382">
        <f t="shared" si="1550"/>
        <v>0</v>
      </c>
      <c r="AK727" s="382">
        <f t="shared" si="1551"/>
        <v>0</v>
      </c>
      <c r="AL727" s="382">
        <f t="shared" si="1552"/>
        <v>0</v>
      </c>
      <c r="AM727" s="382">
        <f t="shared" si="1553"/>
        <v>0</v>
      </c>
      <c r="AN727" s="453">
        <f t="shared" si="1554"/>
        <v>7.875</v>
      </c>
      <c r="AO727" s="457">
        <f t="shared" si="1555"/>
        <v>76</v>
      </c>
      <c r="AP727" s="455">
        <f t="shared" si="1556"/>
        <v>0</v>
      </c>
      <c r="AQ727" s="383">
        <f t="shared" si="1557"/>
        <v>0</v>
      </c>
      <c r="AR727" s="383">
        <f t="shared" si="1558"/>
        <v>0</v>
      </c>
      <c r="AS727" s="383">
        <f t="shared" si="1559"/>
        <v>0</v>
      </c>
      <c r="AT727" s="383">
        <f t="shared" si="1560"/>
        <v>0</v>
      </c>
      <c r="AU727" s="383">
        <f t="shared" si="1561"/>
        <v>0</v>
      </c>
      <c r="AV727" s="383">
        <f t="shared" si="1562"/>
        <v>0</v>
      </c>
      <c r="AW727" s="383">
        <f t="shared" si="1563"/>
        <v>8</v>
      </c>
      <c r="AX727" s="383">
        <f t="shared" si="1527"/>
        <v>60</v>
      </c>
      <c r="AY727" s="383">
        <v>76</v>
      </c>
      <c r="AZ727" s="383">
        <f t="shared" si="1564"/>
        <v>0</v>
      </c>
      <c r="BA727" s="382">
        <f t="shared" si="1528"/>
        <v>-76</v>
      </c>
      <c r="BB727" s="423">
        <v>0</v>
      </c>
      <c r="BC727" s="506">
        <f t="shared" si="1521"/>
        <v>0</v>
      </c>
      <c r="BD727" s="382">
        <f t="shared" si="1522"/>
        <v>60</v>
      </c>
      <c r="BE727" s="453">
        <f t="shared" si="1523"/>
        <v>76</v>
      </c>
      <c r="BF727" s="382">
        <f t="shared" si="1529"/>
        <v>-136</v>
      </c>
      <c r="BG727" s="1882">
        <v>0</v>
      </c>
      <c r="BH727" s="1882">
        <v>0</v>
      </c>
      <c r="BI727" s="1882">
        <v>0</v>
      </c>
      <c r="BJ727" s="1882">
        <v>0</v>
      </c>
      <c r="BK727" s="1882">
        <v>0</v>
      </c>
      <c r="BL727" s="1882">
        <v>0</v>
      </c>
      <c r="BM727" s="1882">
        <v>0</v>
      </c>
      <c r="BN727" s="1882">
        <v>0</v>
      </c>
      <c r="BO727" s="1882">
        <v>0</v>
      </c>
      <c r="BP727" s="1882">
        <v>9</v>
      </c>
      <c r="BQ727" s="1882">
        <v>42</v>
      </c>
      <c r="BR727" s="1882">
        <v>45</v>
      </c>
      <c r="BS727" s="1882">
        <v>48</v>
      </c>
      <c r="BT727" s="13"/>
      <c r="BU727" s="384">
        <f t="shared" si="1530"/>
        <v>0</v>
      </c>
      <c r="BV727" s="385">
        <f t="shared" si="1531"/>
        <v>0</v>
      </c>
      <c r="BW727" s="386">
        <f t="shared" si="1532"/>
        <v>0</v>
      </c>
      <c r="BX727" s="3"/>
      <c r="BY727" s="387">
        <f t="shared" si="1524"/>
        <v>0</v>
      </c>
      <c r="BZ727" s="382">
        <f t="shared" si="1533"/>
        <v>0</v>
      </c>
      <c r="CA727" s="382">
        <f t="shared" si="1534"/>
        <v>0</v>
      </c>
      <c r="CB727" s="382">
        <f t="shared" si="1535"/>
        <v>0</v>
      </c>
      <c r="CC727" s="382">
        <f t="shared" si="1577"/>
        <v>0</v>
      </c>
      <c r="CD727" s="382">
        <f t="shared" si="1578"/>
        <v>0</v>
      </c>
      <c r="CE727" s="382">
        <f t="shared" si="1579"/>
        <v>0</v>
      </c>
      <c r="CF727" s="382">
        <f t="shared" si="1580"/>
        <v>0</v>
      </c>
      <c r="CG727" s="382">
        <f t="shared" si="1581"/>
        <v>0</v>
      </c>
      <c r="CH727" s="382">
        <f t="shared" si="1582"/>
        <v>0</v>
      </c>
      <c r="CI727" s="382">
        <f t="shared" si="1583"/>
        <v>0</v>
      </c>
      <c r="CJ727" s="382">
        <f t="shared" si="1584"/>
        <v>8</v>
      </c>
      <c r="CK727" s="388">
        <f t="shared" si="1585"/>
        <v>16</v>
      </c>
      <c r="CL727" s="3"/>
      <c r="CM727" s="384">
        <f t="shared" si="1525"/>
        <v>0</v>
      </c>
      <c r="CN727" s="385">
        <f t="shared" si="1536"/>
        <v>60</v>
      </c>
      <c r="CO727" s="385">
        <f t="shared" si="1565"/>
        <v>76</v>
      </c>
      <c r="CP727" s="385">
        <f t="shared" si="1566"/>
        <v>0</v>
      </c>
      <c r="CQ727" s="385">
        <f t="shared" si="1567"/>
        <v>0</v>
      </c>
      <c r="CR727" s="385">
        <f t="shared" si="1568"/>
        <v>0</v>
      </c>
      <c r="CS727" s="385">
        <f t="shared" si="1569"/>
        <v>0</v>
      </c>
      <c r="CT727" s="385">
        <f t="shared" si="1570"/>
        <v>0</v>
      </c>
      <c r="CU727" s="385">
        <f t="shared" si="1571"/>
        <v>0</v>
      </c>
      <c r="CV727" s="385">
        <f t="shared" si="1572"/>
        <v>0</v>
      </c>
      <c r="CW727" s="385">
        <f t="shared" si="1573"/>
        <v>8</v>
      </c>
      <c r="CX727" s="386">
        <f t="shared" si="1574"/>
        <v>8</v>
      </c>
      <c r="CY727" s="3"/>
      <c r="CZ727" s="586"/>
      <c r="DA727" s="582"/>
      <c r="DB727" s="391"/>
      <c r="DC727" s="576">
        <v>0</v>
      </c>
      <c r="DD727" s="389">
        <v>0</v>
      </c>
      <c r="DE727" s="390">
        <v>0</v>
      </c>
      <c r="DF727" s="390">
        <v>0</v>
      </c>
      <c r="DG727" s="390">
        <v>0</v>
      </c>
      <c r="DH727" s="390">
        <f t="shared" si="1537"/>
        <v>0</v>
      </c>
      <c r="DI727" s="390"/>
      <c r="DJ727" s="390"/>
      <c r="DK727" s="390"/>
      <c r="DL727" s="390"/>
      <c r="DM727" s="390"/>
      <c r="DN727" s="390"/>
      <c r="DO727" s="390"/>
      <c r="DP727" s="391">
        <f t="shared" si="1538"/>
        <v>0</v>
      </c>
      <c r="DQ727" s="376"/>
      <c r="DR727" s="376"/>
      <c r="DS727" s="385">
        <v>0</v>
      </c>
      <c r="DT727" s="385">
        <v>0</v>
      </c>
      <c r="DU727" s="385">
        <v>0</v>
      </c>
      <c r="DV727" s="385">
        <v>0</v>
      </c>
      <c r="DW727" s="385">
        <v>0</v>
      </c>
      <c r="DX727" s="385">
        <v>0</v>
      </c>
      <c r="DY727" s="385" t="s">
        <v>2733</v>
      </c>
      <c r="DZ727" s="14">
        <v>75528</v>
      </c>
      <c r="EA727" s="426"/>
      <c r="EB727" s="398">
        <v>17</v>
      </c>
      <c r="EC727" s="398" t="s">
        <v>1369</v>
      </c>
      <c r="ED727" s="398" t="s">
        <v>1370</v>
      </c>
      <c r="EF727" s="601" t="str">
        <f t="shared" si="1539"/>
        <v>ok</v>
      </c>
      <c r="EG727" s="597">
        <f t="shared" si="1545"/>
        <v>0</v>
      </c>
      <c r="EI727" s="605">
        <f t="shared" si="1576"/>
        <v>60</v>
      </c>
    </row>
    <row r="728" spans="1:139" s="372" customFormat="1" ht="16.149999999999999" customHeight="1">
      <c r="A728" s="573" t="s">
        <v>1382</v>
      </c>
      <c r="B728" s="407" t="s">
        <v>2325</v>
      </c>
      <c r="C728" s="407" t="s">
        <v>2325</v>
      </c>
      <c r="D728" s="393" t="s">
        <v>175</v>
      </c>
      <c r="E728" s="393" t="s">
        <v>471</v>
      </c>
      <c r="F728" s="393" t="s">
        <v>2382</v>
      </c>
      <c r="G728" s="395" t="s">
        <v>763</v>
      </c>
      <c r="H728" s="393" t="s">
        <v>73</v>
      </c>
      <c r="I728" s="393" t="s">
        <v>2383</v>
      </c>
      <c r="J728" s="393" t="s">
        <v>48</v>
      </c>
      <c r="K728" s="393"/>
      <c r="L728" s="393"/>
      <c r="M728" s="396">
        <v>46143</v>
      </c>
      <c r="N728" s="392"/>
      <c r="O728" s="408">
        <v>3</v>
      </c>
      <c r="P728" s="14">
        <v>82712</v>
      </c>
      <c r="Q728" s="14">
        <v>82712</v>
      </c>
      <c r="R728" s="576">
        <v>0</v>
      </c>
      <c r="S728" s="391">
        <v>0</v>
      </c>
      <c r="T728" s="382">
        <v>0</v>
      </c>
      <c r="U728" s="382">
        <v>0</v>
      </c>
      <c r="V728" s="423">
        <v>0</v>
      </c>
      <c r="W728" s="1882">
        <v>0</v>
      </c>
      <c r="X728" s="382">
        <f t="shared" si="1575"/>
        <v>0</v>
      </c>
      <c r="Y728" s="423">
        <v>60</v>
      </c>
      <c r="Z728" s="1882">
        <v>60</v>
      </c>
      <c r="AA728" s="382">
        <f t="shared" si="1526"/>
        <v>0</v>
      </c>
      <c r="AB728" s="423">
        <v>0</v>
      </c>
      <c r="AC728" s="1882">
        <v>68</v>
      </c>
      <c r="AD728" s="569">
        <v>1.875</v>
      </c>
      <c r="AE728" s="569">
        <v>1.875</v>
      </c>
      <c r="AF728" s="382">
        <f t="shared" si="1546"/>
        <v>0</v>
      </c>
      <c r="AG728" s="382">
        <f t="shared" si="1547"/>
        <v>0</v>
      </c>
      <c r="AH728" s="382">
        <f t="shared" si="1548"/>
        <v>0</v>
      </c>
      <c r="AI728" s="382">
        <f t="shared" si="1549"/>
        <v>0</v>
      </c>
      <c r="AJ728" s="382">
        <f t="shared" si="1550"/>
        <v>0</v>
      </c>
      <c r="AK728" s="382">
        <f t="shared" si="1551"/>
        <v>0</v>
      </c>
      <c r="AL728" s="382">
        <f t="shared" si="1552"/>
        <v>0</v>
      </c>
      <c r="AM728" s="382">
        <f t="shared" si="1553"/>
        <v>0</v>
      </c>
      <c r="AN728" s="453">
        <f t="shared" si="1554"/>
        <v>0</v>
      </c>
      <c r="AO728" s="457">
        <f t="shared" si="1555"/>
        <v>68</v>
      </c>
      <c r="AP728" s="455">
        <f t="shared" si="1556"/>
        <v>0</v>
      </c>
      <c r="AQ728" s="383">
        <f t="shared" si="1557"/>
        <v>0</v>
      </c>
      <c r="AR728" s="383">
        <f t="shared" si="1558"/>
        <v>0</v>
      </c>
      <c r="AS728" s="383">
        <f t="shared" si="1559"/>
        <v>0</v>
      </c>
      <c r="AT728" s="383">
        <f t="shared" si="1560"/>
        <v>0</v>
      </c>
      <c r="AU728" s="383">
        <f t="shared" si="1561"/>
        <v>0</v>
      </c>
      <c r="AV728" s="383">
        <f t="shared" si="1562"/>
        <v>0</v>
      </c>
      <c r="AW728" s="383">
        <f t="shared" si="1563"/>
        <v>0</v>
      </c>
      <c r="AX728" s="383">
        <f t="shared" si="1527"/>
        <v>60</v>
      </c>
      <c r="AY728" s="383">
        <v>68</v>
      </c>
      <c r="AZ728" s="383">
        <f t="shared" si="1564"/>
        <v>0</v>
      </c>
      <c r="BA728" s="382">
        <f t="shared" si="1528"/>
        <v>-68</v>
      </c>
      <c r="BB728" s="423">
        <v>0</v>
      </c>
      <c r="BC728" s="506">
        <f t="shared" si="1521"/>
        <v>0</v>
      </c>
      <c r="BD728" s="382">
        <f t="shared" si="1522"/>
        <v>60</v>
      </c>
      <c r="BE728" s="453">
        <f t="shared" si="1523"/>
        <v>68</v>
      </c>
      <c r="BF728" s="382">
        <f t="shared" si="1529"/>
        <v>-128</v>
      </c>
      <c r="BG728" s="1882">
        <v>0</v>
      </c>
      <c r="BH728" s="1882">
        <v>0</v>
      </c>
      <c r="BI728" s="1882">
        <v>0</v>
      </c>
      <c r="BJ728" s="1882">
        <v>0</v>
      </c>
      <c r="BK728" s="1882">
        <v>0</v>
      </c>
      <c r="BL728" s="1882">
        <v>0</v>
      </c>
      <c r="BM728" s="1882">
        <v>0</v>
      </c>
      <c r="BN728" s="1882">
        <v>0</v>
      </c>
      <c r="BO728" s="1882">
        <v>0</v>
      </c>
      <c r="BP728" s="1882">
        <v>0</v>
      </c>
      <c r="BQ728" s="1882">
        <v>26</v>
      </c>
      <c r="BR728" s="1882">
        <v>28</v>
      </c>
      <c r="BS728" s="1882">
        <v>30</v>
      </c>
      <c r="BT728" s="13"/>
      <c r="BU728" s="384">
        <f t="shared" si="1530"/>
        <v>0</v>
      </c>
      <c r="BV728" s="385">
        <f t="shared" si="1531"/>
        <v>0</v>
      </c>
      <c r="BW728" s="386">
        <f t="shared" si="1532"/>
        <v>0</v>
      </c>
      <c r="BX728" s="3"/>
      <c r="BY728" s="387">
        <f t="shared" si="1524"/>
        <v>0</v>
      </c>
      <c r="BZ728" s="382">
        <f t="shared" si="1533"/>
        <v>0</v>
      </c>
      <c r="CA728" s="382">
        <f t="shared" si="1534"/>
        <v>0</v>
      </c>
      <c r="CB728" s="382">
        <f t="shared" si="1535"/>
        <v>0</v>
      </c>
      <c r="CC728" s="382">
        <f t="shared" si="1577"/>
        <v>0</v>
      </c>
      <c r="CD728" s="382">
        <f t="shared" si="1578"/>
        <v>0</v>
      </c>
      <c r="CE728" s="382">
        <f t="shared" si="1579"/>
        <v>0</v>
      </c>
      <c r="CF728" s="382">
        <f t="shared" si="1580"/>
        <v>0</v>
      </c>
      <c r="CG728" s="382">
        <f t="shared" si="1581"/>
        <v>0</v>
      </c>
      <c r="CH728" s="382">
        <f t="shared" si="1582"/>
        <v>0</v>
      </c>
      <c r="CI728" s="382">
        <f t="shared" si="1583"/>
        <v>0</v>
      </c>
      <c r="CJ728" s="382">
        <f t="shared" si="1584"/>
        <v>0</v>
      </c>
      <c r="CK728" s="388">
        <f t="shared" si="1585"/>
        <v>0</v>
      </c>
      <c r="CL728" s="3"/>
      <c r="CM728" s="384">
        <f t="shared" si="1525"/>
        <v>0</v>
      </c>
      <c r="CN728" s="385">
        <f t="shared" si="1536"/>
        <v>60</v>
      </c>
      <c r="CO728" s="385">
        <f t="shared" si="1565"/>
        <v>68</v>
      </c>
      <c r="CP728" s="385">
        <f t="shared" si="1566"/>
        <v>0</v>
      </c>
      <c r="CQ728" s="385">
        <f t="shared" si="1567"/>
        <v>0</v>
      </c>
      <c r="CR728" s="385">
        <f t="shared" si="1568"/>
        <v>0</v>
      </c>
      <c r="CS728" s="385">
        <f t="shared" si="1569"/>
        <v>0</v>
      </c>
      <c r="CT728" s="385">
        <f t="shared" si="1570"/>
        <v>0</v>
      </c>
      <c r="CU728" s="385">
        <f t="shared" si="1571"/>
        <v>0</v>
      </c>
      <c r="CV728" s="385">
        <f t="shared" si="1572"/>
        <v>0</v>
      </c>
      <c r="CW728" s="385">
        <f t="shared" si="1573"/>
        <v>0</v>
      </c>
      <c r="CX728" s="386">
        <f t="shared" si="1574"/>
        <v>0</v>
      </c>
      <c r="CY728" s="3"/>
      <c r="CZ728" s="586"/>
      <c r="DA728" s="582"/>
      <c r="DB728" s="391"/>
      <c r="DC728" s="576">
        <v>0</v>
      </c>
      <c r="DD728" s="389">
        <v>0</v>
      </c>
      <c r="DE728" s="390">
        <v>0</v>
      </c>
      <c r="DF728" s="390">
        <v>0</v>
      </c>
      <c r="DG728" s="390">
        <v>0</v>
      </c>
      <c r="DH728" s="390">
        <f t="shared" si="1537"/>
        <v>0</v>
      </c>
      <c r="DI728" s="390"/>
      <c r="DJ728" s="390"/>
      <c r="DK728" s="390"/>
      <c r="DL728" s="390"/>
      <c r="DM728" s="390"/>
      <c r="DN728" s="390"/>
      <c r="DO728" s="390"/>
      <c r="DP728" s="391">
        <f t="shared" si="1538"/>
        <v>0</v>
      </c>
      <c r="DQ728" s="376"/>
      <c r="DR728" s="376"/>
      <c r="DS728" s="385">
        <v>0</v>
      </c>
      <c r="DT728" s="385">
        <v>0</v>
      </c>
      <c r="DU728" s="385">
        <v>0</v>
      </c>
      <c r="DV728" s="385">
        <v>0</v>
      </c>
      <c r="DW728" s="385">
        <v>0</v>
      </c>
      <c r="DX728" s="385">
        <v>0</v>
      </c>
      <c r="DY728" s="385" t="s">
        <v>2733</v>
      </c>
      <c r="DZ728" s="14">
        <v>82712</v>
      </c>
      <c r="EA728" s="426"/>
      <c r="EB728" s="398">
        <v>17</v>
      </c>
      <c r="EC728" s="398" t="s">
        <v>1369</v>
      </c>
      <c r="ED728" s="398" t="s">
        <v>1370</v>
      </c>
      <c r="EF728" s="601" t="str">
        <f t="shared" si="1539"/>
        <v>ok</v>
      </c>
      <c r="EG728" s="597">
        <f t="shared" si="1545"/>
        <v>0</v>
      </c>
      <c r="EI728" s="605">
        <f t="shared" si="1576"/>
        <v>60</v>
      </c>
    </row>
    <row r="729" spans="1:139" s="372" customFormat="1" ht="16.149999999999999" customHeight="1">
      <c r="A729" s="573" t="s">
        <v>1383</v>
      </c>
      <c r="B729" s="407" t="s">
        <v>2318</v>
      </c>
      <c r="C729" s="407" t="s">
        <v>2318</v>
      </c>
      <c r="D729" s="393" t="s">
        <v>175</v>
      </c>
      <c r="E729" s="393" t="s">
        <v>553</v>
      </c>
      <c r="F729" s="393" t="s">
        <v>2382</v>
      </c>
      <c r="G729" s="395" t="s">
        <v>775</v>
      </c>
      <c r="H729" s="393" t="s">
        <v>73</v>
      </c>
      <c r="I729" s="393" t="s">
        <v>2383</v>
      </c>
      <c r="J729" s="393" t="s">
        <v>48</v>
      </c>
      <c r="K729" s="393"/>
      <c r="L729" s="393"/>
      <c r="M729" s="396">
        <v>46143</v>
      </c>
      <c r="N729" s="392"/>
      <c r="O729" s="408">
        <v>3</v>
      </c>
      <c r="P729" s="14">
        <v>65946</v>
      </c>
      <c r="Q729" s="14">
        <v>65946</v>
      </c>
      <c r="R729" s="576">
        <v>0</v>
      </c>
      <c r="S729" s="391">
        <v>0</v>
      </c>
      <c r="T729" s="382">
        <v>0</v>
      </c>
      <c r="U729" s="382">
        <v>0</v>
      </c>
      <c r="V729" s="423">
        <v>0</v>
      </c>
      <c r="W729" s="1882">
        <v>0</v>
      </c>
      <c r="X729" s="382">
        <f t="shared" si="1575"/>
        <v>0</v>
      </c>
      <c r="Y729" s="423">
        <v>20</v>
      </c>
      <c r="Z729" s="1882">
        <v>20</v>
      </c>
      <c r="AA729" s="382">
        <f t="shared" si="1526"/>
        <v>0</v>
      </c>
      <c r="AB729" s="423">
        <v>0</v>
      </c>
      <c r="AC729" s="1882">
        <v>20</v>
      </c>
      <c r="AD729" s="569">
        <v>1.875</v>
      </c>
      <c r="AE729" s="569">
        <v>1.875</v>
      </c>
      <c r="AF729" s="382">
        <f t="shared" si="1546"/>
        <v>0</v>
      </c>
      <c r="AG729" s="382">
        <f t="shared" si="1547"/>
        <v>0</v>
      </c>
      <c r="AH729" s="382">
        <f t="shared" si="1548"/>
        <v>0</v>
      </c>
      <c r="AI729" s="382">
        <f t="shared" si="1549"/>
        <v>0</v>
      </c>
      <c r="AJ729" s="382">
        <f t="shared" si="1550"/>
        <v>0</v>
      </c>
      <c r="AK729" s="382">
        <f t="shared" si="1551"/>
        <v>0</v>
      </c>
      <c r="AL729" s="382">
        <f t="shared" si="1552"/>
        <v>0</v>
      </c>
      <c r="AM729" s="382">
        <f t="shared" si="1553"/>
        <v>0</v>
      </c>
      <c r="AN729" s="453">
        <f t="shared" si="1554"/>
        <v>0</v>
      </c>
      <c r="AO729" s="457">
        <f t="shared" si="1555"/>
        <v>20</v>
      </c>
      <c r="AP729" s="455">
        <f t="shared" si="1556"/>
        <v>0</v>
      </c>
      <c r="AQ729" s="383">
        <f t="shared" si="1557"/>
        <v>0</v>
      </c>
      <c r="AR729" s="383">
        <f t="shared" si="1558"/>
        <v>0</v>
      </c>
      <c r="AS729" s="383">
        <f t="shared" si="1559"/>
        <v>0</v>
      </c>
      <c r="AT729" s="383">
        <f t="shared" si="1560"/>
        <v>0</v>
      </c>
      <c r="AU729" s="383">
        <f t="shared" si="1561"/>
        <v>0</v>
      </c>
      <c r="AV729" s="383">
        <f t="shared" si="1562"/>
        <v>0</v>
      </c>
      <c r="AW729" s="383">
        <f t="shared" si="1563"/>
        <v>0</v>
      </c>
      <c r="AX729" s="383">
        <f t="shared" si="1527"/>
        <v>20</v>
      </c>
      <c r="AY729" s="383">
        <v>20</v>
      </c>
      <c r="AZ729" s="383">
        <f t="shared" si="1564"/>
        <v>0</v>
      </c>
      <c r="BA729" s="382">
        <f t="shared" si="1528"/>
        <v>-20</v>
      </c>
      <c r="BB729" s="423">
        <v>0</v>
      </c>
      <c r="BC729" s="506">
        <f t="shared" si="1521"/>
        <v>0</v>
      </c>
      <c r="BD729" s="382">
        <f t="shared" si="1522"/>
        <v>20</v>
      </c>
      <c r="BE729" s="453">
        <f t="shared" si="1523"/>
        <v>20</v>
      </c>
      <c r="BF729" s="382">
        <f t="shared" si="1529"/>
        <v>-40</v>
      </c>
      <c r="BG729" s="1882">
        <v>0</v>
      </c>
      <c r="BH729" s="1882">
        <v>0</v>
      </c>
      <c r="BI729" s="1882">
        <v>0</v>
      </c>
      <c r="BJ729" s="1882">
        <v>0</v>
      </c>
      <c r="BK729" s="1882">
        <v>0</v>
      </c>
      <c r="BL729" s="1882">
        <v>0</v>
      </c>
      <c r="BM729" s="1882">
        <v>0</v>
      </c>
      <c r="BN729" s="1882">
        <v>0</v>
      </c>
      <c r="BO729" s="1882">
        <v>0</v>
      </c>
      <c r="BP729" s="1882">
        <v>0</v>
      </c>
      <c r="BQ729" s="1882">
        <v>23</v>
      </c>
      <c r="BR729" s="1882">
        <v>25</v>
      </c>
      <c r="BS729" s="1882">
        <v>27</v>
      </c>
      <c r="BT729" s="13"/>
      <c r="BU729" s="384">
        <f t="shared" si="1530"/>
        <v>0</v>
      </c>
      <c r="BV729" s="385">
        <f t="shared" si="1531"/>
        <v>0</v>
      </c>
      <c r="BW729" s="386">
        <f t="shared" si="1532"/>
        <v>0</v>
      </c>
      <c r="BX729" s="3"/>
      <c r="BY729" s="387">
        <f t="shared" si="1524"/>
        <v>0</v>
      </c>
      <c r="BZ729" s="382">
        <f t="shared" si="1533"/>
        <v>0</v>
      </c>
      <c r="CA729" s="382">
        <f t="shared" si="1534"/>
        <v>0</v>
      </c>
      <c r="CB729" s="382">
        <f t="shared" si="1535"/>
        <v>0</v>
      </c>
      <c r="CC729" s="382">
        <f t="shared" si="1577"/>
        <v>0</v>
      </c>
      <c r="CD729" s="382">
        <f t="shared" si="1578"/>
        <v>0</v>
      </c>
      <c r="CE729" s="382">
        <f t="shared" si="1579"/>
        <v>0</v>
      </c>
      <c r="CF729" s="382">
        <f t="shared" si="1580"/>
        <v>0</v>
      </c>
      <c r="CG729" s="382">
        <f t="shared" si="1581"/>
        <v>0</v>
      </c>
      <c r="CH729" s="382">
        <f t="shared" si="1582"/>
        <v>0</v>
      </c>
      <c r="CI729" s="382">
        <f t="shared" si="1583"/>
        <v>0</v>
      </c>
      <c r="CJ729" s="382">
        <f t="shared" si="1584"/>
        <v>0</v>
      </c>
      <c r="CK729" s="388">
        <f t="shared" si="1585"/>
        <v>0</v>
      </c>
      <c r="CL729" s="3"/>
      <c r="CM729" s="384">
        <f t="shared" si="1525"/>
        <v>0</v>
      </c>
      <c r="CN729" s="385">
        <f t="shared" si="1536"/>
        <v>20</v>
      </c>
      <c r="CO729" s="385">
        <f t="shared" si="1565"/>
        <v>20</v>
      </c>
      <c r="CP729" s="385">
        <f t="shared" si="1566"/>
        <v>0</v>
      </c>
      <c r="CQ729" s="385">
        <f t="shared" si="1567"/>
        <v>0</v>
      </c>
      <c r="CR729" s="385">
        <f t="shared" si="1568"/>
        <v>0</v>
      </c>
      <c r="CS729" s="385">
        <f t="shared" si="1569"/>
        <v>0</v>
      </c>
      <c r="CT729" s="385">
        <f t="shared" si="1570"/>
        <v>0</v>
      </c>
      <c r="CU729" s="385">
        <f t="shared" si="1571"/>
        <v>0</v>
      </c>
      <c r="CV729" s="385">
        <f t="shared" si="1572"/>
        <v>0</v>
      </c>
      <c r="CW729" s="385">
        <f t="shared" si="1573"/>
        <v>0</v>
      </c>
      <c r="CX729" s="386">
        <f t="shared" si="1574"/>
        <v>0</v>
      </c>
      <c r="CY729" s="3"/>
      <c r="CZ729" s="586"/>
      <c r="DA729" s="582"/>
      <c r="DB729" s="391"/>
      <c r="DC729" s="576">
        <v>0</v>
      </c>
      <c r="DD729" s="389">
        <v>0</v>
      </c>
      <c r="DE729" s="390">
        <v>0</v>
      </c>
      <c r="DF729" s="390">
        <v>0</v>
      </c>
      <c r="DG729" s="390">
        <v>0</v>
      </c>
      <c r="DH729" s="390">
        <f t="shared" si="1537"/>
        <v>0</v>
      </c>
      <c r="DI729" s="390"/>
      <c r="DJ729" s="390"/>
      <c r="DK729" s="390"/>
      <c r="DL729" s="390"/>
      <c r="DM729" s="390"/>
      <c r="DN729" s="390"/>
      <c r="DO729" s="390"/>
      <c r="DP729" s="391">
        <f t="shared" si="1538"/>
        <v>0</v>
      </c>
      <c r="DQ729" s="376"/>
      <c r="DR729" s="376"/>
      <c r="DS729" s="385">
        <v>0</v>
      </c>
      <c r="DT729" s="385">
        <v>0</v>
      </c>
      <c r="DU729" s="385">
        <v>0</v>
      </c>
      <c r="DV729" s="385">
        <v>0</v>
      </c>
      <c r="DW729" s="385">
        <v>0</v>
      </c>
      <c r="DX729" s="385">
        <v>0</v>
      </c>
      <c r="DY729" s="385" t="s">
        <v>2733</v>
      </c>
      <c r="DZ729" s="14">
        <v>65946</v>
      </c>
      <c r="EA729" s="426"/>
      <c r="EB729" s="398">
        <v>16</v>
      </c>
      <c r="EC729" s="398" t="s">
        <v>1376</v>
      </c>
      <c r="ED729" s="398" t="s">
        <v>1374</v>
      </c>
      <c r="EF729" s="601" t="str">
        <f t="shared" si="1539"/>
        <v>ok</v>
      </c>
      <c r="EG729" s="597">
        <f t="shared" si="1545"/>
        <v>0</v>
      </c>
      <c r="EI729" s="605">
        <f t="shared" si="1576"/>
        <v>20</v>
      </c>
    </row>
    <row r="730" spans="1:139" s="372" customFormat="1" ht="16.149999999999999" customHeight="1">
      <c r="A730" s="573" t="s">
        <v>1382</v>
      </c>
      <c r="B730" s="407" t="s">
        <v>2326</v>
      </c>
      <c r="C730" s="407" t="s">
        <v>2326</v>
      </c>
      <c r="D730" s="393" t="s">
        <v>175</v>
      </c>
      <c r="E730" s="393" t="s">
        <v>472</v>
      </c>
      <c r="F730" s="393" t="s">
        <v>2382</v>
      </c>
      <c r="G730" s="395">
        <v>98</v>
      </c>
      <c r="H730" s="393" t="s">
        <v>73</v>
      </c>
      <c r="I730" s="393" t="s">
        <v>2383</v>
      </c>
      <c r="J730" s="393" t="s">
        <v>48</v>
      </c>
      <c r="K730" s="393"/>
      <c r="L730" s="393"/>
      <c r="M730" s="396">
        <v>46143</v>
      </c>
      <c r="N730" s="392"/>
      <c r="O730" s="408">
        <v>3</v>
      </c>
      <c r="P730" s="14">
        <v>80565</v>
      </c>
      <c r="Q730" s="14">
        <v>80565</v>
      </c>
      <c r="R730" s="576">
        <v>0</v>
      </c>
      <c r="S730" s="391">
        <v>0</v>
      </c>
      <c r="T730" s="382">
        <v>0</v>
      </c>
      <c r="U730" s="382">
        <v>0</v>
      </c>
      <c r="V730" s="423">
        <v>62</v>
      </c>
      <c r="W730" s="1882">
        <v>62</v>
      </c>
      <c r="X730" s="382">
        <f t="shared" si="1575"/>
        <v>0</v>
      </c>
      <c r="Y730" s="423">
        <v>0</v>
      </c>
      <c r="Z730" s="1882">
        <v>0</v>
      </c>
      <c r="AA730" s="382">
        <f t="shared" si="1526"/>
        <v>0</v>
      </c>
      <c r="AB730" s="423">
        <v>0</v>
      </c>
      <c r="AC730" s="1882">
        <v>200</v>
      </c>
      <c r="AD730" s="569">
        <v>1.875</v>
      </c>
      <c r="AE730" s="569">
        <v>1.875</v>
      </c>
      <c r="AF730" s="382">
        <f t="shared" si="1546"/>
        <v>252.25</v>
      </c>
      <c r="AG730" s="382">
        <f t="shared" si="1547"/>
        <v>160.5</v>
      </c>
      <c r="AH730" s="382">
        <f t="shared" si="1548"/>
        <v>22.5</v>
      </c>
      <c r="AI730" s="382">
        <f t="shared" si="1549"/>
        <v>12</v>
      </c>
      <c r="AJ730" s="382">
        <f t="shared" si="1550"/>
        <v>0</v>
      </c>
      <c r="AK730" s="382">
        <f t="shared" si="1551"/>
        <v>0</v>
      </c>
      <c r="AL730" s="382">
        <f t="shared" si="1552"/>
        <v>0</v>
      </c>
      <c r="AM730" s="382">
        <f t="shared" si="1553"/>
        <v>0</v>
      </c>
      <c r="AN730" s="453">
        <f t="shared" si="1554"/>
        <v>29.75</v>
      </c>
      <c r="AO730" s="457">
        <f t="shared" si="1555"/>
        <v>452</v>
      </c>
      <c r="AP730" s="455">
        <f t="shared" si="1556"/>
        <v>30</v>
      </c>
      <c r="AQ730" s="383">
        <f t="shared" si="1557"/>
        <v>12</v>
      </c>
      <c r="AR730" s="383">
        <f t="shared" si="1558"/>
        <v>1</v>
      </c>
      <c r="AS730" s="383">
        <f t="shared" si="1559"/>
        <v>0</v>
      </c>
      <c r="AT730" s="383">
        <f t="shared" si="1560"/>
        <v>0</v>
      </c>
      <c r="AU730" s="383">
        <f t="shared" si="1561"/>
        <v>0</v>
      </c>
      <c r="AV730" s="383">
        <f t="shared" si="1562"/>
        <v>0</v>
      </c>
      <c r="AW730" s="383">
        <f t="shared" si="1563"/>
        <v>30</v>
      </c>
      <c r="AX730" s="383">
        <f t="shared" si="1527"/>
        <v>62</v>
      </c>
      <c r="AY730" s="383">
        <v>452</v>
      </c>
      <c r="AZ730" s="383">
        <f t="shared" si="1564"/>
        <v>0</v>
      </c>
      <c r="BA730" s="382">
        <f t="shared" si="1528"/>
        <v>-200</v>
      </c>
      <c r="BB730" s="423">
        <v>0</v>
      </c>
      <c r="BC730" s="506">
        <f t="shared" si="1521"/>
        <v>62</v>
      </c>
      <c r="BD730" s="382">
        <f t="shared" si="1522"/>
        <v>0</v>
      </c>
      <c r="BE730" s="453">
        <f t="shared" si="1523"/>
        <v>200</v>
      </c>
      <c r="BF730" s="382">
        <f t="shared" si="1529"/>
        <v>-545</v>
      </c>
      <c r="BG730" s="1882">
        <v>121</v>
      </c>
      <c r="BH730" s="1882">
        <v>150</v>
      </c>
      <c r="BI730" s="1882">
        <v>12</v>
      </c>
      <c r="BJ730" s="1882">
        <v>12</v>
      </c>
      <c r="BK730" s="1882">
        <v>0</v>
      </c>
      <c r="BL730" s="1882">
        <v>0</v>
      </c>
      <c r="BM730" s="1882">
        <v>0</v>
      </c>
      <c r="BN730" s="1882">
        <v>0</v>
      </c>
      <c r="BO730" s="1882">
        <v>0</v>
      </c>
      <c r="BP730" s="1882">
        <v>34</v>
      </c>
      <c r="BQ730" s="1882">
        <v>42</v>
      </c>
      <c r="BR730" s="1882">
        <v>45</v>
      </c>
      <c r="BS730" s="1882">
        <v>48</v>
      </c>
      <c r="BT730" s="13"/>
      <c r="BU730" s="384">
        <f t="shared" si="1530"/>
        <v>0</v>
      </c>
      <c r="BV730" s="385">
        <f t="shared" si="1531"/>
        <v>0</v>
      </c>
      <c r="BW730" s="386">
        <f t="shared" si="1532"/>
        <v>0</v>
      </c>
      <c r="BX730" s="3"/>
      <c r="BY730" s="387">
        <f t="shared" si="1524"/>
        <v>0</v>
      </c>
      <c r="BZ730" s="382">
        <f t="shared" si="1533"/>
        <v>0</v>
      </c>
      <c r="CA730" s="382">
        <f t="shared" si="1534"/>
        <v>0</v>
      </c>
      <c r="CB730" s="382">
        <f t="shared" si="1535"/>
        <v>252</v>
      </c>
      <c r="CC730" s="382">
        <f t="shared" si="1577"/>
        <v>161</v>
      </c>
      <c r="CD730" s="382">
        <f t="shared" si="1578"/>
        <v>23</v>
      </c>
      <c r="CE730" s="382">
        <f t="shared" si="1579"/>
        <v>12</v>
      </c>
      <c r="CF730" s="382">
        <f t="shared" si="1580"/>
        <v>0</v>
      </c>
      <c r="CG730" s="382">
        <f t="shared" si="1581"/>
        <v>0</v>
      </c>
      <c r="CH730" s="382">
        <f t="shared" si="1582"/>
        <v>0</v>
      </c>
      <c r="CI730" s="382">
        <f t="shared" si="1583"/>
        <v>0</v>
      </c>
      <c r="CJ730" s="382">
        <f t="shared" si="1584"/>
        <v>30</v>
      </c>
      <c r="CK730" s="388">
        <f t="shared" si="1585"/>
        <v>60</v>
      </c>
      <c r="CL730" s="3"/>
      <c r="CM730" s="384">
        <f t="shared" si="1525"/>
        <v>62</v>
      </c>
      <c r="CN730" s="385">
        <f t="shared" si="1536"/>
        <v>0</v>
      </c>
      <c r="CO730" s="385">
        <f t="shared" si="1565"/>
        <v>452</v>
      </c>
      <c r="CP730" s="385">
        <f t="shared" si="1566"/>
        <v>30</v>
      </c>
      <c r="CQ730" s="385">
        <f t="shared" si="1567"/>
        <v>12</v>
      </c>
      <c r="CR730" s="385">
        <f t="shared" si="1568"/>
        <v>1</v>
      </c>
      <c r="CS730" s="385">
        <f t="shared" si="1569"/>
        <v>0</v>
      </c>
      <c r="CT730" s="385">
        <f t="shared" si="1570"/>
        <v>0</v>
      </c>
      <c r="CU730" s="385">
        <f t="shared" si="1571"/>
        <v>0</v>
      </c>
      <c r="CV730" s="385">
        <f t="shared" si="1572"/>
        <v>0</v>
      </c>
      <c r="CW730" s="385">
        <f t="shared" si="1573"/>
        <v>30</v>
      </c>
      <c r="CX730" s="386">
        <f t="shared" si="1574"/>
        <v>30</v>
      </c>
      <c r="CY730" s="3"/>
      <c r="CZ730" s="586"/>
      <c r="DA730" s="582"/>
      <c r="DB730" s="391"/>
      <c r="DC730" s="576">
        <v>0</v>
      </c>
      <c r="DD730" s="389">
        <v>0</v>
      </c>
      <c r="DE730" s="390">
        <v>0</v>
      </c>
      <c r="DF730" s="390">
        <v>0</v>
      </c>
      <c r="DG730" s="390">
        <v>0</v>
      </c>
      <c r="DH730" s="390">
        <f t="shared" si="1537"/>
        <v>0</v>
      </c>
      <c r="DI730" s="390"/>
      <c r="DJ730" s="390"/>
      <c r="DK730" s="390"/>
      <c r="DL730" s="390"/>
      <c r="DM730" s="390"/>
      <c r="DN730" s="390"/>
      <c r="DO730" s="390"/>
      <c r="DP730" s="391">
        <f t="shared" si="1538"/>
        <v>0</v>
      </c>
      <c r="DQ730" s="376"/>
      <c r="DR730" s="376"/>
      <c r="DS730" s="385">
        <v>0</v>
      </c>
      <c r="DT730" s="385">
        <v>0</v>
      </c>
      <c r="DU730" s="385">
        <v>0</v>
      </c>
      <c r="DV730" s="385">
        <v>0</v>
      </c>
      <c r="DW730" s="385">
        <v>0</v>
      </c>
      <c r="DX730" s="385">
        <v>0</v>
      </c>
      <c r="DY730" s="385" t="s">
        <v>2733</v>
      </c>
      <c r="DZ730" s="14">
        <v>80565</v>
      </c>
      <c r="EA730" s="426"/>
      <c r="EB730" s="398">
        <v>17</v>
      </c>
      <c r="EC730" s="398" t="s">
        <v>1369</v>
      </c>
      <c r="ED730" s="398" t="s">
        <v>1370</v>
      </c>
      <c r="EF730" s="601">
        <f t="shared" si="1539"/>
        <v>0</v>
      </c>
      <c r="EG730" s="597">
        <f t="shared" si="1545"/>
        <v>62</v>
      </c>
      <c r="EI730" s="605">
        <f t="shared" si="1576"/>
        <v>62</v>
      </c>
    </row>
    <row r="731" spans="1:139" s="372" customFormat="1" ht="16.149999999999999" customHeight="1">
      <c r="A731" s="573" t="s">
        <v>1383</v>
      </c>
      <c r="B731" s="407" t="s">
        <v>2319</v>
      </c>
      <c r="C731" s="407" t="s">
        <v>2319</v>
      </c>
      <c r="D731" s="393" t="s">
        <v>175</v>
      </c>
      <c r="E731" s="393" t="s">
        <v>473</v>
      </c>
      <c r="F731" s="393" t="s">
        <v>2382</v>
      </c>
      <c r="G731" s="395" t="s">
        <v>769</v>
      </c>
      <c r="H731" s="393" t="s">
        <v>73</v>
      </c>
      <c r="I731" s="393" t="s">
        <v>2383</v>
      </c>
      <c r="J731" s="393" t="s">
        <v>48</v>
      </c>
      <c r="K731" s="393"/>
      <c r="L731" s="393"/>
      <c r="M731" s="396">
        <v>46143</v>
      </c>
      <c r="N731" s="392"/>
      <c r="O731" s="408">
        <v>3</v>
      </c>
      <c r="P731" s="14">
        <v>65712</v>
      </c>
      <c r="Q731" s="14">
        <v>65712</v>
      </c>
      <c r="R731" s="576">
        <v>0</v>
      </c>
      <c r="S731" s="391">
        <v>0</v>
      </c>
      <c r="T731" s="382">
        <v>0</v>
      </c>
      <c r="U731" s="382">
        <v>0</v>
      </c>
      <c r="V731" s="423">
        <v>0</v>
      </c>
      <c r="W731" s="1882">
        <v>0</v>
      </c>
      <c r="X731" s="382">
        <f t="shared" si="1575"/>
        <v>0</v>
      </c>
      <c r="Y731" s="423">
        <v>64</v>
      </c>
      <c r="Z731" s="1882">
        <v>64</v>
      </c>
      <c r="AA731" s="382">
        <f t="shared" si="1526"/>
        <v>0</v>
      </c>
      <c r="AB731" s="423">
        <v>0</v>
      </c>
      <c r="AC731" s="1882">
        <v>40</v>
      </c>
      <c r="AD731" s="569">
        <v>1.875</v>
      </c>
      <c r="AE731" s="569">
        <v>1.875</v>
      </c>
      <c r="AF731" s="382">
        <f t="shared" si="1546"/>
        <v>24.25</v>
      </c>
      <c r="AG731" s="382">
        <f t="shared" si="1547"/>
        <v>14</v>
      </c>
      <c r="AH731" s="382">
        <f t="shared" si="1548"/>
        <v>0</v>
      </c>
      <c r="AI731" s="382">
        <f t="shared" si="1549"/>
        <v>0</v>
      </c>
      <c r="AJ731" s="382">
        <f t="shared" si="1550"/>
        <v>0</v>
      </c>
      <c r="AK731" s="382">
        <f t="shared" si="1551"/>
        <v>0</v>
      </c>
      <c r="AL731" s="382">
        <f t="shared" si="1552"/>
        <v>0</v>
      </c>
      <c r="AM731" s="382">
        <f t="shared" si="1553"/>
        <v>0</v>
      </c>
      <c r="AN731" s="453">
        <f t="shared" si="1554"/>
        <v>0</v>
      </c>
      <c r="AO731" s="457">
        <f t="shared" si="1555"/>
        <v>64</v>
      </c>
      <c r="AP731" s="455">
        <f t="shared" si="1556"/>
        <v>2</v>
      </c>
      <c r="AQ731" s="383">
        <f t="shared" si="1557"/>
        <v>0</v>
      </c>
      <c r="AR731" s="383">
        <f t="shared" si="1558"/>
        <v>0</v>
      </c>
      <c r="AS731" s="383">
        <f t="shared" si="1559"/>
        <v>0</v>
      </c>
      <c r="AT731" s="383">
        <f t="shared" si="1560"/>
        <v>0</v>
      </c>
      <c r="AU731" s="383">
        <f t="shared" si="1561"/>
        <v>0</v>
      </c>
      <c r="AV731" s="383">
        <f t="shared" si="1562"/>
        <v>0</v>
      </c>
      <c r="AW731" s="383">
        <f t="shared" si="1563"/>
        <v>0</v>
      </c>
      <c r="AX731" s="383">
        <f t="shared" si="1527"/>
        <v>64</v>
      </c>
      <c r="AY731" s="383">
        <v>64</v>
      </c>
      <c r="AZ731" s="383">
        <f t="shared" si="1564"/>
        <v>0</v>
      </c>
      <c r="BA731" s="382">
        <f t="shared" si="1528"/>
        <v>-40</v>
      </c>
      <c r="BB731" s="423">
        <v>0</v>
      </c>
      <c r="BC731" s="506">
        <f t="shared" si="1521"/>
        <v>0</v>
      </c>
      <c r="BD731" s="382">
        <f t="shared" si="1522"/>
        <v>64</v>
      </c>
      <c r="BE731" s="453">
        <f t="shared" si="1523"/>
        <v>40</v>
      </c>
      <c r="BF731" s="382">
        <f t="shared" si="1529"/>
        <v>-130</v>
      </c>
      <c r="BG731" s="1882">
        <v>12</v>
      </c>
      <c r="BH731" s="1882">
        <v>14</v>
      </c>
      <c r="BI731" s="1882">
        <v>0</v>
      </c>
      <c r="BJ731" s="1882">
        <v>0</v>
      </c>
      <c r="BK731" s="1882">
        <v>0</v>
      </c>
      <c r="BL731" s="1882">
        <v>0</v>
      </c>
      <c r="BM731" s="1882">
        <v>0</v>
      </c>
      <c r="BN731" s="1882">
        <v>0</v>
      </c>
      <c r="BO731" s="1882">
        <v>0</v>
      </c>
      <c r="BP731" s="1882">
        <v>0</v>
      </c>
      <c r="BQ731" s="1882">
        <v>23</v>
      </c>
      <c r="BR731" s="1882">
        <v>25</v>
      </c>
      <c r="BS731" s="1882">
        <v>27</v>
      </c>
      <c r="BT731" s="13"/>
      <c r="BU731" s="384">
        <f t="shared" si="1530"/>
        <v>0</v>
      </c>
      <c r="BV731" s="385">
        <f t="shared" si="1531"/>
        <v>0</v>
      </c>
      <c r="BW731" s="386">
        <f t="shared" si="1532"/>
        <v>0</v>
      </c>
      <c r="BX731" s="3"/>
      <c r="BY731" s="387">
        <f t="shared" si="1524"/>
        <v>0</v>
      </c>
      <c r="BZ731" s="382">
        <f t="shared" si="1533"/>
        <v>0</v>
      </c>
      <c r="CA731" s="382">
        <f t="shared" si="1534"/>
        <v>0</v>
      </c>
      <c r="CB731" s="382">
        <f t="shared" si="1535"/>
        <v>24</v>
      </c>
      <c r="CC731" s="382">
        <f t="shared" si="1577"/>
        <v>14</v>
      </c>
      <c r="CD731" s="382">
        <f t="shared" si="1578"/>
        <v>0</v>
      </c>
      <c r="CE731" s="382">
        <f t="shared" si="1579"/>
        <v>0</v>
      </c>
      <c r="CF731" s="382">
        <f t="shared" si="1580"/>
        <v>0</v>
      </c>
      <c r="CG731" s="382">
        <f t="shared" si="1581"/>
        <v>0</v>
      </c>
      <c r="CH731" s="382">
        <f t="shared" si="1582"/>
        <v>0</v>
      </c>
      <c r="CI731" s="382">
        <f t="shared" si="1583"/>
        <v>0</v>
      </c>
      <c r="CJ731" s="382">
        <f t="shared" si="1584"/>
        <v>0</v>
      </c>
      <c r="CK731" s="388">
        <f t="shared" si="1585"/>
        <v>0</v>
      </c>
      <c r="CL731" s="3"/>
      <c r="CM731" s="384">
        <f t="shared" si="1525"/>
        <v>0</v>
      </c>
      <c r="CN731" s="385">
        <f t="shared" si="1536"/>
        <v>64</v>
      </c>
      <c r="CO731" s="385">
        <f t="shared" si="1565"/>
        <v>64</v>
      </c>
      <c r="CP731" s="385">
        <f t="shared" si="1566"/>
        <v>2</v>
      </c>
      <c r="CQ731" s="385">
        <f t="shared" si="1567"/>
        <v>0</v>
      </c>
      <c r="CR731" s="385">
        <f t="shared" si="1568"/>
        <v>0</v>
      </c>
      <c r="CS731" s="385">
        <f t="shared" si="1569"/>
        <v>0</v>
      </c>
      <c r="CT731" s="385">
        <f t="shared" si="1570"/>
        <v>0</v>
      </c>
      <c r="CU731" s="385">
        <f t="shared" si="1571"/>
        <v>0</v>
      </c>
      <c r="CV731" s="385">
        <f t="shared" si="1572"/>
        <v>0</v>
      </c>
      <c r="CW731" s="385">
        <f t="shared" si="1573"/>
        <v>0</v>
      </c>
      <c r="CX731" s="386">
        <f t="shared" si="1574"/>
        <v>0</v>
      </c>
      <c r="CY731" s="3"/>
      <c r="CZ731" s="586"/>
      <c r="DA731" s="582"/>
      <c r="DB731" s="391"/>
      <c r="DC731" s="576">
        <v>0</v>
      </c>
      <c r="DD731" s="389">
        <v>0</v>
      </c>
      <c r="DE731" s="390">
        <v>0</v>
      </c>
      <c r="DF731" s="390">
        <v>0</v>
      </c>
      <c r="DG731" s="390">
        <v>0</v>
      </c>
      <c r="DH731" s="390">
        <f t="shared" si="1537"/>
        <v>0</v>
      </c>
      <c r="DI731" s="390"/>
      <c r="DJ731" s="390"/>
      <c r="DK731" s="390"/>
      <c r="DL731" s="390"/>
      <c r="DM731" s="390"/>
      <c r="DN731" s="390"/>
      <c r="DO731" s="390"/>
      <c r="DP731" s="391">
        <f t="shared" si="1538"/>
        <v>0</v>
      </c>
      <c r="DQ731" s="376"/>
      <c r="DR731" s="376"/>
      <c r="DS731" s="385">
        <v>0</v>
      </c>
      <c r="DT731" s="385">
        <v>0</v>
      </c>
      <c r="DU731" s="385">
        <v>0</v>
      </c>
      <c r="DV731" s="385">
        <v>0</v>
      </c>
      <c r="DW731" s="385">
        <v>0</v>
      </c>
      <c r="DX731" s="385">
        <v>0</v>
      </c>
      <c r="DY731" s="385" t="s">
        <v>2733</v>
      </c>
      <c r="DZ731" s="14">
        <v>65712</v>
      </c>
      <c r="EA731" s="426"/>
      <c r="EB731" s="398">
        <v>16</v>
      </c>
      <c r="EC731" s="398" t="s">
        <v>1376</v>
      </c>
      <c r="ED731" s="398" t="s">
        <v>1374</v>
      </c>
      <c r="EF731" s="601" t="str">
        <f t="shared" si="1539"/>
        <v>ok</v>
      </c>
      <c r="EG731" s="597">
        <f t="shared" si="1545"/>
        <v>0</v>
      </c>
      <c r="EI731" s="605">
        <f t="shared" si="1576"/>
        <v>64</v>
      </c>
    </row>
    <row r="732" spans="1:139" s="372" customFormat="1" ht="16.149999999999999" customHeight="1">
      <c r="A732" s="573" t="s">
        <v>1382</v>
      </c>
      <c r="B732" s="407" t="s">
        <v>2327</v>
      </c>
      <c r="C732" s="407" t="s">
        <v>2327</v>
      </c>
      <c r="D732" s="393" t="s">
        <v>175</v>
      </c>
      <c r="E732" s="393" t="s">
        <v>398</v>
      </c>
      <c r="F732" s="393" t="s">
        <v>2382</v>
      </c>
      <c r="G732" s="395" t="s">
        <v>500</v>
      </c>
      <c r="H732" s="393" t="s">
        <v>73</v>
      </c>
      <c r="I732" s="393" t="s">
        <v>2383</v>
      </c>
      <c r="J732" s="393" t="s">
        <v>48</v>
      </c>
      <c r="K732" s="393"/>
      <c r="L732" s="393"/>
      <c r="M732" s="396">
        <v>46143</v>
      </c>
      <c r="N732" s="392"/>
      <c r="O732" s="408">
        <v>3</v>
      </c>
      <c r="P732" s="14">
        <v>83628</v>
      </c>
      <c r="Q732" s="14">
        <v>83628</v>
      </c>
      <c r="R732" s="576">
        <v>0</v>
      </c>
      <c r="S732" s="391">
        <v>0</v>
      </c>
      <c r="T732" s="382">
        <v>0</v>
      </c>
      <c r="U732" s="382">
        <v>0</v>
      </c>
      <c r="V732" s="423">
        <v>0</v>
      </c>
      <c r="W732" s="1882">
        <v>0</v>
      </c>
      <c r="X732" s="382">
        <f t="shared" si="1575"/>
        <v>0</v>
      </c>
      <c r="Y732" s="423">
        <v>148</v>
      </c>
      <c r="Z732" s="1882">
        <v>148</v>
      </c>
      <c r="AA732" s="382">
        <f t="shared" si="1526"/>
        <v>0</v>
      </c>
      <c r="AB732" s="423">
        <v>0</v>
      </c>
      <c r="AC732" s="1882">
        <v>100</v>
      </c>
      <c r="AD732" s="569">
        <v>1.875</v>
      </c>
      <c r="AE732" s="569">
        <v>1.875</v>
      </c>
      <c r="AF732" s="382">
        <f t="shared" si="1546"/>
        <v>95.75</v>
      </c>
      <c r="AG732" s="382">
        <f t="shared" si="1547"/>
        <v>50</v>
      </c>
      <c r="AH732" s="382">
        <f t="shared" si="1548"/>
        <v>0</v>
      </c>
      <c r="AI732" s="382">
        <f t="shared" si="1549"/>
        <v>0</v>
      </c>
      <c r="AJ732" s="382">
        <f t="shared" si="1550"/>
        <v>0</v>
      </c>
      <c r="AK732" s="382">
        <f t="shared" si="1551"/>
        <v>0</v>
      </c>
      <c r="AL732" s="382">
        <f t="shared" si="1552"/>
        <v>0</v>
      </c>
      <c r="AM732" s="382">
        <f t="shared" si="1553"/>
        <v>0</v>
      </c>
      <c r="AN732" s="453">
        <f t="shared" si="1554"/>
        <v>0</v>
      </c>
      <c r="AO732" s="457">
        <f t="shared" si="1555"/>
        <v>196</v>
      </c>
      <c r="AP732" s="455">
        <f t="shared" si="1556"/>
        <v>6</v>
      </c>
      <c r="AQ732" s="383">
        <f t="shared" si="1557"/>
        <v>0</v>
      </c>
      <c r="AR732" s="383">
        <f t="shared" si="1558"/>
        <v>0</v>
      </c>
      <c r="AS732" s="383">
        <f t="shared" si="1559"/>
        <v>0</v>
      </c>
      <c r="AT732" s="383">
        <f t="shared" si="1560"/>
        <v>0</v>
      </c>
      <c r="AU732" s="383">
        <f t="shared" si="1561"/>
        <v>0</v>
      </c>
      <c r="AV732" s="383">
        <f t="shared" si="1562"/>
        <v>0</v>
      </c>
      <c r="AW732" s="383">
        <f t="shared" si="1563"/>
        <v>0</v>
      </c>
      <c r="AX732" s="383">
        <f t="shared" si="1527"/>
        <v>148</v>
      </c>
      <c r="AY732" s="383">
        <v>196</v>
      </c>
      <c r="AZ732" s="383">
        <f t="shared" si="1564"/>
        <v>0</v>
      </c>
      <c r="BA732" s="382">
        <f t="shared" si="1528"/>
        <v>-100</v>
      </c>
      <c r="BB732" s="423">
        <v>0</v>
      </c>
      <c r="BC732" s="506">
        <f t="shared" si="1521"/>
        <v>0</v>
      </c>
      <c r="BD732" s="382">
        <f t="shared" si="1522"/>
        <v>148</v>
      </c>
      <c r="BE732" s="453">
        <f t="shared" si="1523"/>
        <v>100</v>
      </c>
      <c r="BF732" s="382">
        <f t="shared" si="1529"/>
        <v>-350</v>
      </c>
      <c r="BG732" s="1882">
        <v>52</v>
      </c>
      <c r="BH732" s="1882">
        <v>50</v>
      </c>
      <c r="BI732" s="1882">
        <v>0</v>
      </c>
      <c r="BJ732" s="1882">
        <v>0</v>
      </c>
      <c r="BK732" s="1882">
        <v>0</v>
      </c>
      <c r="BL732" s="1882">
        <v>0</v>
      </c>
      <c r="BM732" s="1882">
        <v>0</v>
      </c>
      <c r="BN732" s="1882">
        <v>0</v>
      </c>
      <c r="BO732" s="1882">
        <v>0</v>
      </c>
      <c r="BP732" s="1882">
        <v>0</v>
      </c>
      <c r="BQ732" s="1882">
        <v>23</v>
      </c>
      <c r="BR732" s="1882">
        <v>25</v>
      </c>
      <c r="BS732" s="1882">
        <v>27</v>
      </c>
      <c r="BT732" s="13"/>
      <c r="BU732" s="384">
        <f t="shared" si="1530"/>
        <v>0</v>
      </c>
      <c r="BV732" s="385">
        <f t="shared" si="1531"/>
        <v>0</v>
      </c>
      <c r="BW732" s="386">
        <f t="shared" si="1532"/>
        <v>0</v>
      </c>
      <c r="BX732" s="3"/>
      <c r="BY732" s="387">
        <f t="shared" si="1524"/>
        <v>0</v>
      </c>
      <c r="BZ732" s="382">
        <f t="shared" si="1533"/>
        <v>0</v>
      </c>
      <c r="CA732" s="382">
        <f t="shared" si="1534"/>
        <v>0</v>
      </c>
      <c r="CB732" s="382">
        <f t="shared" si="1535"/>
        <v>96</v>
      </c>
      <c r="CC732" s="382">
        <f t="shared" si="1577"/>
        <v>50</v>
      </c>
      <c r="CD732" s="382">
        <f t="shared" si="1578"/>
        <v>0</v>
      </c>
      <c r="CE732" s="382">
        <f t="shared" si="1579"/>
        <v>0</v>
      </c>
      <c r="CF732" s="382">
        <f t="shared" si="1580"/>
        <v>0</v>
      </c>
      <c r="CG732" s="382">
        <f t="shared" si="1581"/>
        <v>0</v>
      </c>
      <c r="CH732" s="382">
        <f t="shared" si="1582"/>
        <v>0</v>
      </c>
      <c r="CI732" s="382">
        <f t="shared" si="1583"/>
        <v>0</v>
      </c>
      <c r="CJ732" s="382">
        <f t="shared" si="1584"/>
        <v>0</v>
      </c>
      <c r="CK732" s="388">
        <f t="shared" si="1585"/>
        <v>0</v>
      </c>
      <c r="CL732" s="3"/>
      <c r="CM732" s="384">
        <f t="shared" si="1525"/>
        <v>0</v>
      </c>
      <c r="CN732" s="385">
        <f t="shared" si="1536"/>
        <v>148</v>
      </c>
      <c r="CO732" s="385">
        <f t="shared" si="1565"/>
        <v>196</v>
      </c>
      <c r="CP732" s="385">
        <f t="shared" si="1566"/>
        <v>6</v>
      </c>
      <c r="CQ732" s="385">
        <f t="shared" si="1567"/>
        <v>0</v>
      </c>
      <c r="CR732" s="385">
        <f t="shared" si="1568"/>
        <v>0</v>
      </c>
      <c r="CS732" s="385">
        <f t="shared" si="1569"/>
        <v>0</v>
      </c>
      <c r="CT732" s="385">
        <f t="shared" si="1570"/>
        <v>0</v>
      </c>
      <c r="CU732" s="385">
        <f t="shared" si="1571"/>
        <v>0</v>
      </c>
      <c r="CV732" s="385">
        <f t="shared" si="1572"/>
        <v>0</v>
      </c>
      <c r="CW732" s="385">
        <f t="shared" si="1573"/>
        <v>0</v>
      </c>
      <c r="CX732" s="386">
        <f t="shared" si="1574"/>
        <v>0</v>
      </c>
      <c r="CY732" s="3"/>
      <c r="CZ732" s="586"/>
      <c r="DA732" s="582"/>
      <c r="DB732" s="391"/>
      <c r="DC732" s="576">
        <v>0</v>
      </c>
      <c r="DD732" s="389">
        <v>0</v>
      </c>
      <c r="DE732" s="390">
        <v>0</v>
      </c>
      <c r="DF732" s="390">
        <v>0</v>
      </c>
      <c r="DG732" s="390">
        <v>0</v>
      </c>
      <c r="DH732" s="390">
        <f t="shared" si="1537"/>
        <v>0</v>
      </c>
      <c r="DI732" s="390"/>
      <c r="DJ732" s="390"/>
      <c r="DK732" s="390"/>
      <c r="DL732" s="390"/>
      <c r="DM732" s="390"/>
      <c r="DN732" s="390"/>
      <c r="DO732" s="390"/>
      <c r="DP732" s="391">
        <f t="shared" si="1538"/>
        <v>0</v>
      </c>
      <c r="DQ732" s="376"/>
      <c r="DR732" s="376"/>
      <c r="DS732" s="385">
        <v>0</v>
      </c>
      <c r="DT732" s="385">
        <v>0</v>
      </c>
      <c r="DU732" s="385">
        <v>0</v>
      </c>
      <c r="DV732" s="385">
        <v>0</v>
      </c>
      <c r="DW732" s="385">
        <v>0</v>
      </c>
      <c r="DX732" s="385">
        <v>0</v>
      </c>
      <c r="DY732" s="385" t="s">
        <v>2733</v>
      </c>
      <c r="DZ732" s="14">
        <v>83628</v>
      </c>
      <c r="EA732" s="426"/>
      <c r="EB732" s="398">
        <v>17</v>
      </c>
      <c r="EC732" s="398" t="s">
        <v>1369</v>
      </c>
      <c r="ED732" s="398" t="s">
        <v>1370</v>
      </c>
      <c r="EF732" s="601" t="str">
        <f t="shared" si="1539"/>
        <v>ok</v>
      </c>
      <c r="EG732" s="597">
        <f t="shared" si="1545"/>
        <v>0</v>
      </c>
      <c r="EI732" s="605">
        <f t="shared" si="1576"/>
        <v>148</v>
      </c>
    </row>
    <row r="733" spans="1:139" s="372" customFormat="1" ht="16.149999999999999" customHeight="1">
      <c r="A733" s="573" t="s">
        <v>1383</v>
      </c>
      <c r="B733" s="407" t="s">
        <v>2320</v>
      </c>
      <c r="C733" s="407" t="s">
        <v>2320</v>
      </c>
      <c r="D733" s="393" t="s">
        <v>175</v>
      </c>
      <c r="E733" s="393" t="s">
        <v>341</v>
      </c>
      <c r="F733" s="393" t="s">
        <v>2382</v>
      </c>
      <c r="G733" s="395" t="s">
        <v>507</v>
      </c>
      <c r="H733" s="393" t="s">
        <v>269</v>
      </c>
      <c r="I733" s="393" t="s">
        <v>2383</v>
      </c>
      <c r="J733" s="393" t="s">
        <v>48</v>
      </c>
      <c r="K733" s="393"/>
      <c r="L733" s="393"/>
      <c r="M733" s="396">
        <v>46143</v>
      </c>
      <c r="N733" s="392"/>
      <c r="O733" s="408">
        <v>3</v>
      </c>
      <c r="P733" s="14">
        <v>64281</v>
      </c>
      <c r="Q733" s="14">
        <v>64281</v>
      </c>
      <c r="R733" s="576">
        <v>0</v>
      </c>
      <c r="S733" s="391">
        <v>0</v>
      </c>
      <c r="T733" s="382">
        <v>0</v>
      </c>
      <c r="U733" s="382">
        <v>0</v>
      </c>
      <c r="V733" s="423">
        <v>0</v>
      </c>
      <c r="W733" s="1882">
        <v>0</v>
      </c>
      <c r="X733" s="382">
        <f t="shared" si="1575"/>
        <v>0</v>
      </c>
      <c r="Y733" s="423">
        <v>0</v>
      </c>
      <c r="Z733" s="1882">
        <v>0</v>
      </c>
      <c r="AA733" s="382">
        <f t="shared" si="1526"/>
        <v>0</v>
      </c>
      <c r="AB733" s="423">
        <v>0</v>
      </c>
      <c r="AC733" s="1882">
        <v>100</v>
      </c>
      <c r="AD733" s="569">
        <v>1.875</v>
      </c>
      <c r="AE733" s="569">
        <v>1.875</v>
      </c>
      <c r="AF733" s="382">
        <f t="shared" si="1546"/>
        <v>107.75</v>
      </c>
      <c r="AG733" s="382">
        <f t="shared" si="1547"/>
        <v>50</v>
      </c>
      <c r="AH733" s="382">
        <f t="shared" si="1548"/>
        <v>0</v>
      </c>
      <c r="AI733" s="382">
        <f t="shared" si="1549"/>
        <v>0</v>
      </c>
      <c r="AJ733" s="382">
        <f t="shared" si="1550"/>
        <v>0</v>
      </c>
      <c r="AK733" s="382">
        <f t="shared" si="1551"/>
        <v>0</v>
      </c>
      <c r="AL733" s="382">
        <f t="shared" si="1552"/>
        <v>0</v>
      </c>
      <c r="AM733" s="382">
        <f t="shared" si="1553"/>
        <v>0</v>
      </c>
      <c r="AN733" s="453">
        <f t="shared" si="1554"/>
        <v>0</v>
      </c>
      <c r="AO733" s="457">
        <f t="shared" si="1555"/>
        <v>208</v>
      </c>
      <c r="AP733" s="455">
        <f t="shared" si="1556"/>
        <v>6</v>
      </c>
      <c r="AQ733" s="383">
        <f t="shared" si="1557"/>
        <v>0</v>
      </c>
      <c r="AR733" s="383">
        <f t="shared" si="1558"/>
        <v>0</v>
      </c>
      <c r="AS733" s="383">
        <f t="shared" si="1559"/>
        <v>0</v>
      </c>
      <c r="AT733" s="383">
        <f t="shared" si="1560"/>
        <v>0</v>
      </c>
      <c r="AU733" s="383">
        <f t="shared" si="1561"/>
        <v>0</v>
      </c>
      <c r="AV733" s="383">
        <f t="shared" si="1562"/>
        <v>0</v>
      </c>
      <c r="AW733" s="383">
        <f t="shared" si="1563"/>
        <v>0</v>
      </c>
      <c r="AX733" s="383">
        <f t="shared" si="1527"/>
        <v>0</v>
      </c>
      <c r="AY733" s="383">
        <v>208</v>
      </c>
      <c r="AZ733" s="383">
        <f t="shared" si="1564"/>
        <v>0</v>
      </c>
      <c r="BA733" s="382">
        <f t="shared" si="1528"/>
        <v>-100</v>
      </c>
      <c r="BB733" s="423">
        <v>0</v>
      </c>
      <c r="BC733" s="506">
        <f t="shared" si="1521"/>
        <v>0</v>
      </c>
      <c r="BD733" s="382">
        <f t="shared" si="1522"/>
        <v>0</v>
      </c>
      <c r="BE733" s="453">
        <f t="shared" si="1523"/>
        <v>100</v>
      </c>
      <c r="BF733" s="382">
        <f t="shared" si="1529"/>
        <v>-214</v>
      </c>
      <c r="BG733" s="1882">
        <v>64</v>
      </c>
      <c r="BH733" s="1882">
        <v>50</v>
      </c>
      <c r="BI733" s="1882">
        <v>0</v>
      </c>
      <c r="BJ733" s="1882">
        <v>0</v>
      </c>
      <c r="BK733" s="1882">
        <v>0</v>
      </c>
      <c r="BL733" s="1882">
        <v>0</v>
      </c>
      <c r="BM733" s="1882">
        <v>0</v>
      </c>
      <c r="BN733" s="1882">
        <v>0</v>
      </c>
      <c r="BO733" s="1882">
        <v>0</v>
      </c>
      <c r="BP733" s="1882">
        <v>0</v>
      </c>
      <c r="BQ733" s="1882">
        <v>79</v>
      </c>
      <c r="BR733" s="1882">
        <v>85</v>
      </c>
      <c r="BS733" s="1882">
        <v>91</v>
      </c>
      <c r="BT733" s="13"/>
      <c r="BU733" s="384">
        <f t="shared" si="1530"/>
        <v>0</v>
      </c>
      <c r="BV733" s="385">
        <f t="shared" si="1531"/>
        <v>0</v>
      </c>
      <c r="BW733" s="386">
        <f t="shared" si="1532"/>
        <v>0</v>
      </c>
      <c r="BX733" s="3"/>
      <c r="BY733" s="387">
        <f t="shared" si="1524"/>
        <v>0</v>
      </c>
      <c r="BZ733" s="382">
        <f t="shared" si="1533"/>
        <v>0</v>
      </c>
      <c r="CA733" s="382">
        <f t="shared" si="1534"/>
        <v>0</v>
      </c>
      <c r="CB733" s="382">
        <f t="shared" si="1535"/>
        <v>108</v>
      </c>
      <c r="CC733" s="382">
        <f t="shared" si="1577"/>
        <v>50</v>
      </c>
      <c r="CD733" s="382">
        <f t="shared" si="1578"/>
        <v>0</v>
      </c>
      <c r="CE733" s="382">
        <f t="shared" si="1579"/>
        <v>0</v>
      </c>
      <c r="CF733" s="382">
        <f t="shared" si="1580"/>
        <v>0</v>
      </c>
      <c r="CG733" s="382">
        <f t="shared" si="1581"/>
        <v>0</v>
      </c>
      <c r="CH733" s="382">
        <f t="shared" si="1582"/>
        <v>0</v>
      </c>
      <c r="CI733" s="382">
        <f t="shared" si="1583"/>
        <v>0</v>
      </c>
      <c r="CJ733" s="382">
        <f t="shared" si="1584"/>
        <v>0</v>
      </c>
      <c r="CK733" s="388">
        <f t="shared" si="1585"/>
        <v>0</v>
      </c>
      <c r="CL733" s="3"/>
      <c r="CM733" s="384">
        <f t="shared" si="1525"/>
        <v>0</v>
      </c>
      <c r="CN733" s="385">
        <f t="shared" si="1536"/>
        <v>0</v>
      </c>
      <c r="CO733" s="385">
        <f t="shared" si="1565"/>
        <v>208</v>
      </c>
      <c r="CP733" s="385">
        <f t="shared" si="1566"/>
        <v>6</v>
      </c>
      <c r="CQ733" s="385">
        <f t="shared" si="1567"/>
        <v>0</v>
      </c>
      <c r="CR733" s="385">
        <f t="shared" si="1568"/>
        <v>0</v>
      </c>
      <c r="CS733" s="385">
        <f t="shared" si="1569"/>
        <v>0</v>
      </c>
      <c r="CT733" s="385">
        <f t="shared" si="1570"/>
        <v>0</v>
      </c>
      <c r="CU733" s="385">
        <f t="shared" si="1571"/>
        <v>0</v>
      </c>
      <c r="CV733" s="385">
        <f t="shared" si="1572"/>
        <v>0</v>
      </c>
      <c r="CW733" s="385">
        <f t="shared" si="1573"/>
        <v>0</v>
      </c>
      <c r="CX733" s="386">
        <f t="shared" si="1574"/>
        <v>0</v>
      </c>
      <c r="CY733" s="3"/>
      <c r="CZ733" s="586"/>
      <c r="DA733" s="582"/>
      <c r="DB733" s="391"/>
      <c r="DC733" s="576">
        <v>0</v>
      </c>
      <c r="DD733" s="389">
        <v>0</v>
      </c>
      <c r="DE733" s="390">
        <v>0</v>
      </c>
      <c r="DF733" s="390">
        <v>0</v>
      </c>
      <c r="DG733" s="390">
        <v>0</v>
      </c>
      <c r="DH733" s="390">
        <f t="shared" si="1537"/>
        <v>0</v>
      </c>
      <c r="DI733" s="390"/>
      <c r="DJ733" s="390"/>
      <c r="DK733" s="390"/>
      <c r="DL733" s="390"/>
      <c r="DM733" s="390"/>
      <c r="DN733" s="390"/>
      <c r="DO733" s="390"/>
      <c r="DP733" s="391">
        <f t="shared" si="1538"/>
        <v>0</v>
      </c>
      <c r="DQ733" s="376"/>
      <c r="DR733" s="376"/>
      <c r="DS733" s="385">
        <v>0</v>
      </c>
      <c r="DT733" s="385">
        <v>0</v>
      </c>
      <c r="DU733" s="385">
        <v>0</v>
      </c>
      <c r="DV733" s="385">
        <v>0</v>
      </c>
      <c r="DW733" s="385">
        <v>0</v>
      </c>
      <c r="DX733" s="385">
        <v>0</v>
      </c>
      <c r="DY733" s="385" t="s">
        <v>2733</v>
      </c>
      <c r="DZ733" s="14">
        <v>64281</v>
      </c>
      <c r="EA733" s="426"/>
      <c r="EB733" s="398">
        <v>16</v>
      </c>
      <c r="EC733" s="398" t="s">
        <v>1376</v>
      </c>
      <c r="ED733" s="398" t="s">
        <v>1374</v>
      </c>
      <c r="EF733" s="601" t="str">
        <f t="shared" si="1539"/>
        <v>ok</v>
      </c>
      <c r="EG733" s="597">
        <f t="shared" si="1545"/>
        <v>0</v>
      </c>
      <c r="EI733" s="605">
        <f t="shared" si="1576"/>
        <v>0</v>
      </c>
    </row>
    <row r="734" spans="1:139" s="372" customFormat="1" ht="16.149999999999999" customHeight="1">
      <c r="A734" s="573" t="s">
        <v>1384</v>
      </c>
      <c r="B734" s="407" t="s">
        <v>2313</v>
      </c>
      <c r="C734" s="407" t="s">
        <v>2313</v>
      </c>
      <c r="D734" s="393" t="s">
        <v>175</v>
      </c>
      <c r="E734" s="393" t="s">
        <v>400</v>
      </c>
      <c r="F734" s="393" t="s">
        <v>2382</v>
      </c>
      <c r="G734" s="395" t="s">
        <v>788</v>
      </c>
      <c r="H734" s="393" t="s">
        <v>269</v>
      </c>
      <c r="I734" s="393" t="s">
        <v>2383</v>
      </c>
      <c r="J734" s="393" t="s">
        <v>48</v>
      </c>
      <c r="K734" s="393"/>
      <c r="L734" s="393"/>
      <c r="M734" s="396">
        <v>46143</v>
      </c>
      <c r="N734" s="392"/>
      <c r="O734" s="408">
        <v>3</v>
      </c>
      <c r="P734" s="14">
        <v>52833</v>
      </c>
      <c r="Q734" s="14">
        <v>52833</v>
      </c>
      <c r="R734" s="576">
        <v>0</v>
      </c>
      <c r="S734" s="391">
        <v>0</v>
      </c>
      <c r="T734" s="382">
        <v>0</v>
      </c>
      <c r="U734" s="382">
        <v>0</v>
      </c>
      <c r="V734" s="423">
        <v>0</v>
      </c>
      <c r="W734" s="1882">
        <v>0</v>
      </c>
      <c r="X734" s="382">
        <f t="shared" si="1575"/>
        <v>0</v>
      </c>
      <c r="Y734" s="423">
        <v>0</v>
      </c>
      <c r="Z734" s="1882">
        <v>0</v>
      </c>
      <c r="AA734" s="382">
        <f t="shared" si="1526"/>
        <v>0</v>
      </c>
      <c r="AB734" s="423">
        <v>0</v>
      </c>
      <c r="AC734" s="1882">
        <v>0</v>
      </c>
      <c r="AD734" s="569">
        <v>1.875</v>
      </c>
      <c r="AE734" s="569">
        <v>1.875</v>
      </c>
      <c r="AF734" s="382">
        <f t="shared" si="1546"/>
        <v>0</v>
      </c>
      <c r="AG734" s="382">
        <f t="shared" si="1547"/>
        <v>0</v>
      </c>
      <c r="AH734" s="382">
        <f t="shared" si="1548"/>
        <v>0</v>
      </c>
      <c r="AI734" s="382">
        <f t="shared" si="1549"/>
        <v>0</v>
      </c>
      <c r="AJ734" s="382">
        <f t="shared" si="1550"/>
        <v>0</v>
      </c>
      <c r="AK734" s="382">
        <f t="shared" si="1551"/>
        <v>0</v>
      </c>
      <c r="AL734" s="382">
        <f t="shared" si="1552"/>
        <v>0</v>
      </c>
      <c r="AM734" s="382">
        <f t="shared" si="1553"/>
        <v>0</v>
      </c>
      <c r="AN734" s="453">
        <f t="shared" si="1554"/>
        <v>0</v>
      </c>
      <c r="AO734" s="457">
        <f t="shared" si="1555"/>
        <v>0</v>
      </c>
      <c r="AP734" s="455">
        <f t="shared" si="1556"/>
        <v>0</v>
      </c>
      <c r="AQ734" s="383">
        <f t="shared" si="1557"/>
        <v>0</v>
      </c>
      <c r="AR734" s="383">
        <f t="shared" si="1558"/>
        <v>0</v>
      </c>
      <c r="AS734" s="383">
        <f t="shared" si="1559"/>
        <v>0</v>
      </c>
      <c r="AT734" s="383">
        <f t="shared" si="1560"/>
        <v>0</v>
      </c>
      <c r="AU734" s="383">
        <f t="shared" si="1561"/>
        <v>0</v>
      </c>
      <c r="AV734" s="383">
        <f t="shared" si="1562"/>
        <v>0</v>
      </c>
      <c r="AW734" s="383">
        <f t="shared" si="1563"/>
        <v>0</v>
      </c>
      <c r="AX734" s="383">
        <f t="shared" si="1527"/>
        <v>0</v>
      </c>
      <c r="AY734" s="383">
        <v>0</v>
      </c>
      <c r="AZ734" s="383">
        <f t="shared" si="1564"/>
        <v>0</v>
      </c>
      <c r="BA734" s="382">
        <f t="shared" si="1528"/>
        <v>0</v>
      </c>
      <c r="BB734" s="423">
        <v>0</v>
      </c>
      <c r="BC734" s="506">
        <f t="shared" si="1521"/>
        <v>0</v>
      </c>
      <c r="BD734" s="382">
        <f t="shared" si="1522"/>
        <v>0</v>
      </c>
      <c r="BE734" s="453">
        <f t="shared" si="1523"/>
        <v>0</v>
      </c>
      <c r="BF734" s="382">
        <f t="shared" si="1529"/>
        <v>0</v>
      </c>
      <c r="BG734" s="1882">
        <v>0</v>
      </c>
      <c r="BH734" s="1882">
        <v>0</v>
      </c>
      <c r="BI734" s="1882">
        <v>0</v>
      </c>
      <c r="BJ734" s="1882">
        <v>0</v>
      </c>
      <c r="BK734" s="1882">
        <v>0</v>
      </c>
      <c r="BL734" s="1882">
        <v>0</v>
      </c>
      <c r="BM734" s="1882">
        <v>0</v>
      </c>
      <c r="BN734" s="1882">
        <v>0</v>
      </c>
      <c r="BO734" s="1882">
        <v>0</v>
      </c>
      <c r="BP734" s="1882">
        <v>0</v>
      </c>
      <c r="BQ734" s="1882">
        <v>23</v>
      </c>
      <c r="BR734" s="1882">
        <v>25</v>
      </c>
      <c r="BS734" s="1882">
        <v>27</v>
      </c>
      <c r="BT734" s="13"/>
      <c r="BU734" s="384">
        <f t="shared" si="1530"/>
        <v>0</v>
      </c>
      <c r="BV734" s="385">
        <f t="shared" si="1531"/>
        <v>0</v>
      </c>
      <c r="BW734" s="386">
        <f t="shared" si="1532"/>
        <v>0</v>
      </c>
      <c r="BX734" s="3"/>
      <c r="BY734" s="387">
        <f t="shared" si="1524"/>
        <v>0</v>
      </c>
      <c r="BZ734" s="382">
        <f t="shared" si="1533"/>
        <v>0</v>
      </c>
      <c r="CA734" s="382">
        <f t="shared" si="1534"/>
        <v>0</v>
      </c>
      <c r="CB734" s="382">
        <f t="shared" si="1535"/>
        <v>0</v>
      </c>
      <c r="CC734" s="382">
        <f t="shared" si="1577"/>
        <v>0</v>
      </c>
      <c r="CD734" s="382">
        <f t="shared" si="1578"/>
        <v>0</v>
      </c>
      <c r="CE734" s="382">
        <f t="shared" si="1579"/>
        <v>0</v>
      </c>
      <c r="CF734" s="382">
        <f t="shared" si="1580"/>
        <v>0</v>
      </c>
      <c r="CG734" s="382">
        <f t="shared" si="1581"/>
        <v>0</v>
      </c>
      <c r="CH734" s="382">
        <f t="shared" si="1582"/>
        <v>0</v>
      </c>
      <c r="CI734" s="382">
        <f t="shared" si="1583"/>
        <v>0</v>
      </c>
      <c r="CJ734" s="382">
        <f t="shared" si="1584"/>
        <v>0</v>
      </c>
      <c r="CK734" s="388">
        <f t="shared" si="1585"/>
        <v>0</v>
      </c>
      <c r="CL734" s="3"/>
      <c r="CM734" s="384">
        <f t="shared" si="1525"/>
        <v>0</v>
      </c>
      <c r="CN734" s="385">
        <f t="shared" si="1536"/>
        <v>0</v>
      </c>
      <c r="CO734" s="385">
        <f t="shared" si="1565"/>
        <v>0</v>
      </c>
      <c r="CP734" s="385">
        <f t="shared" si="1566"/>
        <v>0</v>
      </c>
      <c r="CQ734" s="385">
        <f t="shared" si="1567"/>
        <v>0</v>
      </c>
      <c r="CR734" s="385">
        <f t="shared" si="1568"/>
        <v>0</v>
      </c>
      <c r="CS734" s="385">
        <f t="shared" si="1569"/>
        <v>0</v>
      </c>
      <c r="CT734" s="385">
        <f t="shared" si="1570"/>
        <v>0</v>
      </c>
      <c r="CU734" s="385">
        <f t="shared" si="1571"/>
        <v>0</v>
      </c>
      <c r="CV734" s="385">
        <f t="shared" si="1572"/>
        <v>0</v>
      </c>
      <c r="CW734" s="385">
        <f t="shared" si="1573"/>
        <v>0</v>
      </c>
      <c r="CX734" s="386">
        <f t="shared" si="1574"/>
        <v>0</v>
      </c>
      <c r="CY734" s="3"/>
      <c r="CZ734" s="586"/>
      <c r="DA734" s="582"/>
      <c r="DB734" s="391"/>
      <c r="DC734" s="576">
        <v>0</v>
      </c>
      <c r="DD734" s="389">
        <v>0</v>
      </c>
      <c r="DE734" s="390">
        <v>0</v>
      </c>
      <c r="DF734" s="390">
        <v>0</v>
      </c>
      <c r="DG734" s="390">
        <v>0</v>
      </c>
      <c r="DH734" s="390">
        <f t="shared" si="1537"/>
        <v>0</v>
      </c>
      <c r="DI734" s="390"/>
      <c r="DJ734" s="390"/>
      <c r="DK734" s="390"/>
      <c r="DL734" s="390"/>
      <c r="DM734" s="390"/>
      <c r="DN734" s="390"/>
      <c r="DO734" s="390"/>
      <c r="DP734" s="391">
        <f t="shared" si="1538"/>
        <v>0</v>
      </c>
      <c r="DQ734" s="376"/>
      <c r="DR734" s="376"/>
      <c r="DS734" s="385">
        <v>0</v>
      </c>
      <c r="DT734" s="385">
        <v>0</v>
      </c>
      <c r="DU734" s="385">
        <v>0</v>
      </c>
      <c r="DV734" s="385">
        <v>0</v>
      </c>
      <c r="DW734" s="385">
        <v>0</v>
      </c>
      <c r="DX734" s="385">
        <v>0</v>
      </c>
      <c r="DY734" s="385" t="s">
        <v>2733</v>
      </c>
      <c r="DZ734" s="14">
        <v>52833</v>
      </c>
      <c r="EA734" s="426"/>
      <c r="EB734" s="398">
        <v>15</v>
      </c>
      <c r="EC734" s="398" t="s">
        <v>2385</v>
      </c>
      <c r="ED734" s="398" t="s">
        <v>2386</v>
      </c>
      <c r="EF734" s="601" t="str">
        <f t="shared" si="1539"/>
        <v>ok</v>
      </c>
      <c r="EG734" s="597">
        <f t="shared" si="1545"/>
        <v>0</v>
      </c>
      <c r="EI734" s="605">
        <f t="shared" si="1576"/>
        <v>0</v>
      </c>
    </row>
    <row r="735" spans="1:139" s="372" customFormat="1" ht="16.149999999999999" customHeight="1">
      <c r="A735" s="573" t="s">
        <v>1383</v>
      </c>
      <c r="B735" s="407" t="s">
        <v>2321</v>
      </c>
      <c r="C735" s="407" t="s">
        <v>2321</v>
      </c>
      <c r="D735" s="393" t="s">
        <v>175</v>
      </c>
      <c r="E735" s="393" t="s">
        <v>383</v>
      </c>
      <c r="F735" s="393" t="s">
        <v>2382</v>
      </c>
      <c r="G735" s="395" t="s">
        <v>2401</v>
      </c>
      <c r="H735" s="393" t="s">
        <v>269</v>
      </c>
      <c r="I735" s="393" t="s">
        <v>2383</v>
      </c>
      <c r="J735" s="393" t="s">
        <v>48</v>
      </c>
      <c r="K735" s="393"/>
      <c r="L735" s="393"/>
      <c r="M735" s="396">
        <v>46143</v>
      </c>
      <c r="N735" s="392"/>
      <c r="O735" s="408">
        <v>3</v>
      </c>
      <c r="P735" s="14">
        <v>74126</v>
      </c>
      <c r="Q735" s="14">
        <v>74126</v>
      </c>
      <c r="R735" s="576">
        <v>0</v>
      </c>
      <c r="S735" s="391">
        <v>0</v>
      </c>
      <c r="T735" s="382">
        <v>0</v>
      </c>
      <c r="U735" s="382">
        <v>0</v>
      </c>
      <c r="V735" s="423">
        <v>0</v>
      </c>
      <c r="W735" s="1882">
        <v>0</v>
      </c>
      <c r="X735" s="382">
        <f t="shared" si="1575"/>
        <v>0</v>
      </c>
      <c r="Y735" s="423">
        <v>76</v>
      </c>
      <c r="Z735" s="1882">
        <v>76</v>
      </c>
      <c r="AA735" s="382">
        <f t="shared" si="1526"/>
        <v>0</v>
      </c>
      <c r="AB735" s="423">
        <v>0</v>
      </c>
      <c r="AC735" s="1882">
        <v>48</v>
      </c>
      <c r="AD735" s="569">
        <v>1.875</v>
      </c>
      <c r="AE735" s="569">
        <v>1.875</v>
      </c>
      <c r="AF735" s="382">
        <f t="shared" si="1546"/>
        <v>32.25</v>
      </c>
      <c r="AG735" s="382">
        <f t="shared" si="1547"/>
        <v>30</v>
      </c>
      <c r="AH735" s="382">
        <f t="shared" si="1548"/>
        <v>0</v>
      </c>
      <c r="AI735" s="382">
        <f t="shared" si="1549"/>
        <v>0</v>
      </c>
      <c r="AJ735" s="382">
        <f t="shared" si="1550"/>
        <v>0</v>
      </c>
      <c r="AK735" s="382">
        <f t="shared" si="1551"/>
        <v>0</v>
      </c>
      <c r="AL735" s="382">
        <f t="shared" si="1552"/>
        <v>0</v>
      </c>
      <c r="AM735" s="382">
        <f t="shared" si="1553"/>
        <v>0</v>
      </c>
      <c r="AN735" s="453">
        <f t="shared" si="1554"/>
        <v>0</v>
      </c>
      <c r="AO735" s="457">
        <f t="shared" si="1555"/>
        <v>80</v>
      </c>
      <c r="AP735" s="455">
        <f t="shared" si="1556"/>
        <v>4</v>
      </c>
      <c r="AQ735" s="383">
        <f t="shared" si="1557"/>
        <v>0</v>
      </c>
      <c r="AR735" s="383">
        <f t="shared" si="1558"/>
        <v>0</v>
      </c>
      <c r="AS735" s="383">
        <f t="shared" si="1559"/>
        <v>0</v>
      </c>
      <c r="AT735" s="383">
        <f t="shared" si="1560"/>
        <v>0</v>
      </c>
      <c r="AU735" s="383">
        <f t="shared" si="1561"/>
        <v>0</v>
      </c>
      <c r="AV735" s="383">
        <f t="shared" si="1562"/>
        <v>0</v>
      </c>
      <c r="AW735" s="383">
        <f t="shared" si="1563"/>
        <v>0</v>
      </c>
      <c r="AX735" s="383">
        <f t="shared" si="1527"/>
        <v>76</v>
      </c>
      <c r="AY735" s="383">
        <v>80</v>
      </c>
      <c r="AZ735" s="383">
        <f t="shared" si="1564"/>
        <v>0</v>
      </c>
      <c r="BA735" s="382">
        <f t="shared" si="1528"/>
        <v>-48</v>
      </c>
      <c r="BB735" s="423">
        <v>0</v>
      </c>
      <c r="BC735" s="506">
        <f t="shared" si="1521"/>
        <v>0</v>
      </c>
      <c r="BD735" s="382">
        <f t="shared" si="1522"/>
        <v>76</v>
      </c>
      <c r="BE735" s="453">
        <f t="shared" si="1523"/>
        <v>48</v>
      </c>
      <c r="BF735" s="382">
        <f t="shared" si="1529"/>
        <v>-160</v>
      </c>
      <c r="BG735" s="1882">
        <v>6</v>
      </c>
      <c r="BH735" s="1882">
        <v>30</v>
      </c>
      <c r="BI735" s="1882">
        <v>0</v>
      </c>
      <c r="BJ735" s="1882">
        <v>0</v>
      </c>
      <c r="BK735" s="1882">
        <v>0</v>
      </c>
      <c r="BL735" s="1882">
        <v>0</v>
      </c>
      <c r="BM735" s="1882">
        <v>0</v>
      </c>
      <c r="BN735" s="1882">
        <v>0</v>
      </c>
      <c r="BO735" s="1882">
        <v>0</v>
      </c>
      <c r="BP735" s="1882">
        <v>0</v>
      </c>
      <c r="BQ735" s="1882">
        <v>23</v>
      </c>
      <c r="BR735" s="1882">
        <v>25</v>
      </c>
      <c r="BS735" s="1882">
        <v>27</v>
      </c>
      <c r="BT735" s="13"/>
      <c r="BU735" s="384">
        <f t="shared" si="1530"/>
        <v>0</v>
      </c>
      <c r="BV735" s="385">
        <f t="shared" si="1531"/>
        <v>0</v>
      </c>
      <c r="BW735" s="386">
        <f t="shared" si="1532"/>
        <v>0</v>
      </c>
      <c r="BX735" s="3"/>
      <c r="BY735" s="387">
        <f t="shared" si="1524"/>
        <v>0</v>
      </c>
      <c r="BZ735" s="382">
        <f t="shared" si="1533"/>
        <v>0</v>
      </c>
      <c r="CA735" s="382">
        <f t="shared" si="1534"/>
        <v>0</v>
      </c>
      <c r="CB735" s="382">
        <f t="shared" si="1535"/>
        <v>32</v>
      </c>
      <c r="CC735" s="382">
        <f t="shared" si="1577"/>
        <v>30</v>
      </c>
      <c r="CD735" s="382">
        <f t="shared" si="1578"/>
        <v>0</v>
      </c>
      <c r="CE735" s="382">
        <f t="shared" si="1579"/>
        <v>0</v>
      </c>
      <c r="CF735" s="382">
        <f t="shared" si="1580"/>
        <v>0</v>
      </c>
      <c r="CG735" s="382">
        <f t="shared" si="1581"/>
        <v>0</v>
      </c>
      <c r="CH735" s="382">
        <f t="shared" si="1582"/>
        <v>0</v>
      </c>
      <c r="CI735" s="382">
        <f t="shared" si="1583"/>
        <v>0</v>
      </c>
      <c r="CJ735" s="382">
        <f t="shared" si="1584"/>
        <v>0</v>
      </c>
      <c r="CK735" s="388">
        <f t="shared" si="1585"/>
        <v>0</v>
      </c>
      <c r="CL735" s="3"/>
      <c r="CM735" s="384">
        <f t="shared" si="1525"/>
        <v>0</v>
      </c>
      <c r="CN735" s="385">
        <f t="shared" si="1536"/>
        <v>76</v>
      </c>
      <c r="CO735" s="385">
        <f t="shared" si="1565"/>
        <v>80</v>
      </c>
      <c r="CP735" s="385">
        <f t="shared" si="1566"/>
        <v>4</v>
      </c>
      <c r="CQ735" s="385">
        <f t="shared" si="1567"/>
        <v>0</v>
      </c>
      <c r="CR735" s="385">
        <f t="shared" si="1568"/>
        <v>0</v>
      </c>
      <c r="CS735" s="385">
        <f t="shared" si="1569"/>
        <v>0</v>
      </c>
      <c r="CT735" s="385">
        <f t="shared" si="1570"/>
        <v>0</v>
      </c>
      <c r="CU735" s="385">
        <f t="shared" si="1571"/>
        <v>0</v>
      </c>
      <c r="CV735" s="385">
        <f t="shared" si="1572"/>
        <v>0</v>
      </c>
      <c r="CW735" s="385">
        <f t="shared" si="1573"/>
        <v>0</v>
      </c>
      <c r="CX735" s="386">
        <f t="shared" si="1574"/>
        <v>0</v>
      </c>
      <c r="CY735" s="3"/>
      <c r="CZ735" s="586"/>
      <c r="DA735" s="582"/>
      <c r="DB735" s="391"/>
      <c r="DC735" s="576">
        <v>0</v>
      </c>
      <c r="DD735" s="389">
        <v>0</v>
      </c>
      <c r="DE735" s="390">
        <v>0</v>
      </c>
      <c r="DF735" s="390">
        <v>0</v>
      </c>
      <c r="DG735" s="390">
        <v>0</v>
      </c>
      <c r="DH735" s="390">
        <f t="shared" si="1537"/>
        <v>0</v>
      </c>
      <c r="DI735" s="390"/>
      <c r="DJ735" s="390"/>
      <c r="DK735" s="390"/>
      <c r="DL735" s="390"/>
      <c r="DM735" s="390"/>
      <c r="DN735" s="390"/>
      <c r="DO735" s="390"/>
      <c r="DP735" s="391">
        <f t="shared" si="1538"/>
        <v>0</v>
      </c>
      <c r="DQ735" s="376"/>
      <c r="DR735" s="376"/>
      <c r="DS735" s="385">
        <v>0</v>
      </c>
      <c r="DT735" s="385">
        <v>0</v>
      </c>
      <c r="DU735" s="385">
        <v>0</v>
      </c>
      <c r="DV735" s="385">
        <v>0</v>
      </c>
      <c r="DW735" s="385">
        <v>0</v>
      </c>
      <c r="DX735" s="385">
        <v>0</v>
      </c>
      <c r="DY735" s="385" t="s">
        <v>2733</v>
      </c>
      <c r="DZ735" s="14">
        <v>74126</v>
      </c>
      <c r="EA735" s="426"/>
      <c r="EB735" s="398">
        <v>16</v>
      </c>
      <c r="EC735" s="398" t="s">
        <v>1376</v>
      </c>
      <c r="ED735" s="398" t="s">
        <v>1374</v>
      </c>
      <c r="EF735" s="601" t="str">
        <f t="shared" si="1539"/>
        <v>ok</v>
      </c>
      <c r="EG735" s="597">
        <f t="shared" si="1545"/>
        <v>0</v>
      </c>
      <c r="EI735" s="605">
        <f t="shared" si="1576"/>
        <v>76</v>
      </c>
    </row>
    <row r="736" spans="1:139" s="372" customFormat="1" ht="16.149999999999999" customHeight="1">
      <c r="A736" s="573" t="s">
        <v>1382</v>
      </c>
      <c r="B736" s="407" t="s">
        <v>2337</v>
      </c>
      <c r="C736" s="407" t="s">
        <v>2337</v>
      </c>
      <c r="D736" s="393" t="s">
        <v>175</v>
      </c>
      <c r="E736" s="393" t="s">
        <v>474</v>
      </c>
      <c r="F736" s="393" t="s">
        <v>2382</v>
      </c>
      <c r="G736" s="395">
        <v>92</v>
      </c>
      <c r="H736" s="393" t="s">
        <v>73</v>
      </c>
      <c r="I736" s="393" t="s">
        <v>2383</v>
      </c>
      <c r="J736" s="393" t="s">
        <v>48</v>
      </c>
      <c r="K736" s="393"/>
      <c r="L736" s="393"/>
      <c r="M736" s="396">
        <v>46143</v>
      </c>
      <c r="N736" s="392"/>
      <c r="O736" s="408">
        <v>3</v>
      </c>
      <c r="P736" s="14">
        <v>108871</v>
      </c>
      <c r="Q736" s="14">
        <v>108871</v>
      </c>
      <c r="R736" s="576">
        <v>0</v>
      </c>
      <c r="S736" s="391">
        <v>0</v>
      </c>
      <c r="T736" s="382">
        <v>0</v>
      </c>
      <c r="U736" s="382">
        <v>0</v>
      </c>
      <c r="V736" s="423">
        <v>0</v>
      </c>
      <c r="W736" s="1882">
        <v>0</v>
      </c>
      <c r="X736" s="382">
        <f t="shared" si="1575"/>
        <v>0</v>
      </c>
      <c r="Y736" s="423">
        <v>0</v>
      </c>
      <c r="Z736" s="1882">
        <v>0</v>
      </c>
      <c r="AA736" s="382">
        <f t="shared" si="1526"/>
        <v>0</v>
      </c>
      <c r="AB736" s="423">
        <v>0</v>
      </c>
      <c r="AC736" s="1882">
        <v>80</v>
      </c>
      <c r="AD736" s="569">
        <v>1.875</v>
      </c>
      <c r="AE736" s="569">
        <v>1.875</v>
      </c>
      <c r="AF736" s="382">
        <f t="shared" si="1546"/>
        <v>40.25</v>
      </c>
      <c r="AG736" s="382">
        <f t="shared" si="1547"/>
        <v>37</v>
      </c>
      <c r="AH736" s="382">
        <f t="shared" si="1548"/>
        <v>15</v>
      </c>
      <c r="AI736" s="382">
        <f t="shared" si="1549"/>
        <v>8</v>
      </c>
      <c r="AJ736" s="382">
        <f t="shared" si="1550"/>
        <v>0</v>
      </c>
      <c r="AK736" s="382">
        <f t="shared" si="1551"/>
        <v>0</v>
      </c>
      <c r="AL736" s="382">
        <f t="shared" si="1552"/>
        <v>0</v>
      </c>
      <c r="AM736" s="382">
        <f t="shared" si="1553"/>
        <v>0</v>
      </c>
      <c r="AN736" s="453">
        <f t="shared" si="1554"/>
        <v>9.625</v>
      </c>
      <c r="AO736" s="457">
        <f t="shared" si="1555"/>
        <v>120</v>
      </c>
      <c r="AP736" s="455">
        <f t="shared" si="1556"/>
        <v>11</v>
      </c>
      <c r="AQ736" s="383">
        <f t="shared" si="1557"/>
        <v>8</v>
      </c>
      <c r="AR736" s="383">
        <f t="shared" si="1558"/>
        <v>1</v>
      </c>
      <c r="AS736" s="383">
        <f t="shared" si="1559"/>
        <v>0</v>
      </c>
      <c r="AT736" s="383">
        <f t="shared" si="1560"/>
        <v>0</v>
      </c>
      <c r="AU736" s="383">
        <f t="shared" si="1561"/>
        <v>0</v>
      </c>
      <c r="AV736" s="383">
        <f t="shared" si="1562"/>
        <v>0</v>
      </c>
      <c r="AW736" s="383">
        <f t="shared" si="1563"/>
        <v>10</v>
      </c>
      <c r="AX736" s="383">
        <f t="shared" si="1527"/>
        <v>0</v>
      </c>
      <c r="AY736" s="383">
        <v>120</v>
      </c>
      <c r="AZ736" s="383">
        <f t="shared" si="1564"/>
        <v>0</v>
      </c>
      <c r="BA736" s="382">
        <f t="shared" si="1528"/>
        <v>-80</v>
      </c>
      <c r="BB736" s="423">
        <v>0</v>
      </c>
      <c r="BC736" s="506">
        <f t="shared" si="1521"/>
        <v>0</v>
      </c>
      <c r="BD736" s="382">
        <f t="shared" si="1522"/>
        <v>0</v>
      </c>
      <c r="BE736" s="453">
        <f t="shared" si="1523"/>
        <v>80</v>
      </c>
      <c r="BF736" s="382">
        <f t="shared" si="1529"/>
        <v>-132</v>
      </c>
      <c r="BG736" s="1882">
        <v>14</v>
      </c>
      <c r="BH736" s="1882">
        <v>30</v>
      </c>
      <c r="BI736" s="1882">
        <v>8</v>
      </c>
      <c r="BJ736" s="1882">
        <v>8</v>
      </c>
      <c r="BK736" s="1882">
        <v>0</v>
      </c>
      <c r="BL736" s="1882">
        <v>0</v>
      </c>
      <c r="BM736" s="1882">
        <v>0</v>
      </c>
      <c r="BN736" s="1882">
        <v>0</v>
      </c>
      <c r="BO736" s="1882">
        <v>0</v>
      </c>
      <c r="BP736" s="1882">
        <v>11</v>
      </c>
      <c r="BQ736" s="1882">
        <v>26</v>
      </c>
      <c r="BR736" s="1882">
        <v>28</v>
      </c>
      <c r="BS736" s="1882">
        <v>30</v>
      </c>
      <c r="BT736" s="13"/>
      <c r="BU736" s="384">
        <f t="shared" si="1530"/>
        <v>0</v>
      </c>
      <c r="BV736" s="385">
        <f t="shared" si="1531"/>
        <v>0</v>
      </c>
      <c r="BW736" s="386">
        <f t="shared" si="1532"/>
        <v>0</v>
      </c>
      <c r="BX736" s="3"/>
      <c r="BY736" s="387">
        <f t="shared" si="1524"/>
        <v>0</v>
      </c>
      <c r="BZ736" s="382">
        <f t="shared" si="1533"/>
        <v>0</v>
      </c>
      <c r="CA736" s="382">
        <f t="shared" si="1534"/>
        <v>0</v>
      </c>
      <c r="CB736" s="382">
        <f t="shared" si="1535"/>
        <v>40</v>
      </c>
      <c r="CC736" s="382">
        <f t="shared" si="1577"/>
        <v>37</v>
      </c>
      <c r="CD736" s="382">
        <f t="shared" si="1578"/>
        <v>15</v>
      </c>
      <c r="CE736" s="382">
        <f t="shared" si="1579"/>
        <v>8</v>
      </c>
      <c r="CF736" s="382">
        <f t="shared" si="1580"/>
        <v>0</v>
      </c>
      <c r="CG736" s="382">
        <f t="shared" si="1581"/>
        <v>0</v>
      </c>
      <c r="CH736" s="382">
        <f t="shared" si="1582"/>
        <v>0</v>
      </c>
      <c r="CI736" s="382">
        <f t="shared" si="1583"/>
        <v>0</v>
      </c>
      <c r="CJ736" s="382">
        <f t="shared" si="1584"/>
        <v>10</v>
      </c>
      <c r="CK736" s="388">
        <f t="shared" si="1585"/>
        <v>20</v>
      </c>
      <c r="CL736" s="3"/>
      <c r="CM736" s="384">
        <f t="shared" si="1525"/>
        <v>0</v>
      </c>
      <c r="CN736" s="385">
        <f t="shared" si="1536"/>
        <v>0</v>
      </c>
      <c r="CO736" s="385">
        <f t="shared" si="1565"/>
        <v>120</v>
      </c>
      <c r="CP736" s="385">
        <f t="shared" si="1566"/>
        <v>11</v>
      </c>
      <c r="CQ736" s="385">
        <f t="shared" si="1567"/>
        <v>8</v>
      </c>
      <c r="CR736" s="385">
        <f t="shared" si="1568"/>
        <v>1</v>
      </c>
      <c r="CS736" s="385">
        <f t="shared" si="1569"/>
        <v>0</v>
      </c>
      <c r="CT736" s="385">
        <f t="shared" si="1570"/>
        <v>0</v>
      </c>
      <c r="CU736" s="385">
        <f t="shared" si="1571"/>
        <v>0</v>
      </c>
      <c r="CV736" s="385">
        <f t="shared" si="1572"/>
        <v>0</v>
      </c>
      <c r="CW736" s="385">
        <f t="shared" si="1573"/>
        <v>10</v>
      </c>
      <c r="CX736" s="386">
        <f t="shared" si="1574"/>
        <v>10</v>
      </c>
      <c r="CY736" s="3"/>
      <c r="CZ736" s="586"/>
      <c r="DA736" s="582"/>
      <c r="DB736" s="391"/>
      <c r="DC736" s="576">
        <v>0</v>
      </c>
      <c r="DD736" s="389">
        <v>0</v>
      </c>
      <c r="DE736" s="390">
        <v>0</v>
      </c>
      <c r="DF736" s="390">
        <v>0</v>
      </c>
      <c r="DG736" s="390">
        <v>0</v>
      </c>
      <c r="DH736" s="390">
        <f t="shared" si="1537"/>
        <v>0</v>
      </c>
      <c r="DI736" s="390"/>
      <c r="DJ736" s="390"/>
      <c r="DK736" s="390"/>
      <c r="DL736" s="390"/>
      <c r="DM736" s="390"/>
      <c r="DN736" s="390"/>
      <c r="DO736" s="390"/>
      <c r="DP736" s="391">
        <f t="shared" si="1538"/>
        <v>0</v>
      </c>
      <c r="DQ736" s="376"/>
      <c r="DR736" s="376"/>
      <c r="DS736" s="385">
        <v>0</v>
      </c>
      <c r="DT736" s="385">
        <v>0</v>
      </c>
      <c r="DU736" s="385">
        <v>0</v>
      </c>
      <c r="DV736" s="385">
        <v>0</v>
      </c>
      <c r="DW736" s="385">
        <v>0</v>
      </c>
      <c r="DX736" s="385">
        <v>0</v>
      </c>
      <c r="DY736" s="385" t="s">
        <v>2733</v>
      </c>
      <c r="DZ736" s="14">
        <v>108871</v>
      </c>
      <c r="EA736" s="426"/>
      <c r="EB736" s="398">
        <v>18</v>
      </c>
      <c r="EC736" s="398" t="s">
        <v>1369</v>
      </c>
      <c r="ED736" s="398" t="s">
        <v>1370</v>
      </c>
      <c r="EF736" s="601" t="str">
        <f t="shared" si="1539"/>
        <v>ok</v>
      </c>
      <c r="EG736" s="597">
        <f t="shared" si="1545"/>
        <v>0</v>
      </c>
      <c r="EI736" s="605">
        <f t="shared" si="1576"/>
        <v>0</v>
      </c>
    </row>
    <row r="737" spans="1:139" s="372" customFormat="1" ht="16.149999999999999" customHeight="1">
      <c r="A737" s="573" t="s">
        <v>1382</v>
      </c>
      <c r="B737" s="407" t="s">
        <v>2354</v>
      </c>
      <c r="C737" s="407" t="s">
        <v>2354</v>
      </c>
      <c r="D737" s="393" t="s">
        <v>175</v>
      </c>
      <c r="E737" s="393" t="s">
        <v>531</v>
      </c>
      <c r="F737" s="393" t="s">
        <v>2382</v>
      </c>
      <c r="G737" s="395" t="s">
        <v>1096</v>
      </c>
      <c r="H737" s="393" t="s">
        <v>73</v>
      </c>
      <c r="I737" s="393" t="s">
        <v>2383</v>
      </c>
      <c r="J737" s="393" t="s">
        <v>48</v>
      </c>
      <c r="K737" s="393"/>
      <c r="L737" s="393"/>
      <c r="M737" s="396">
        <v>46143</v>
      </c>
      <c r="N737" s="392"/>
      <c r="O737" s="408">
        <v>3</v>
      </c>
      <c r="P737" s="14">
        <v>114072</v>
      </c>
      <c r="Q737" s="14">
        <v>114072</v>
      </c>
      <c r="R737" s="576">
        <v>0</v>
      </c>
      <c r="S737" s="391">
        <v>0</v>
      </c>
      <c r="T737" s="382">
        <v>0</v>
      </c>
      <c r="U737" s="382">
        <v>0</v>
      </c>
      <c r="V737" s="423">
        <v>0</v>
      </c>
      <c r="W737" s="1882">
        <v>0</v>
      </c>
      <c r="X737" s="382">
        <f t="shared" si="1575"/>
        <v>0</v>
      </c>
      <c r="Y737" s="423">
        <v>44</v>
      </c>
      <c r="Z737" s="1882">
        <v>44</v>
      </c>
      <c r="AA737" s="382">
        <f t="shared" si="1526"/>
        <v>0</v>
      </c>
      <c r="AB737" s="423">
        <v>0</v>
      </c>
      <c r="AC737" s="1882">
        <v>48</v>
      </c>
      <c r="AD737" s="569">
        <v>1.875</v>
      </c>
      <c r="AE737" s="569">
        <v>1.875</v>
      </c>
      <c r="AF737" s="382">
        <f t="shared" si="1546"/>
        <v>0</v>
      </c>
      <c r="AG737" s="382">
        <f t="shared" si="1547"/>
        <v>3.5</v>
      </c>
      <c r="AH737" s="382">
        <f t="shared" si="1548"/>
        <v>7.5</v>
      </c>
      <c r="AI737" s="382">
        <f t="shared" si="1549"/>
        <v>4</v>
      </c>
      <c r="AJ737" s="382">
        <f t="shared" si="1550"/>
        <v>0</v>
      </c>
      <c r="AK737" s="382">
        <f t="shared" si="1551"/>
        <v>0</v>
      </c>
      <c r="AL737" s="382">
        <f t="shared" si="1552"/>
        <v>0</v>
      </c>
      <c r="AM737" s="382">
        <f t="shared" si="1553"/>
        <v>0</v>
      </c>
      <c r="AN737" s="453">
        <f t="shared" si="1554"/>
        <v>0</v>
      </c>
      <c r="AO737" s="457">
        <f t="shared" si="1555"/>
        <v>48</v>
      </c>
      <c r="AP737" s="455">
        <f t="shared" si="1556"/>
        <v>4</v>
      </c>
      <c r="AQ737" s="383">
        <f t="shared" si="1557"/>
        <v>4</v>
      </c>
      <c r="AR737" s="383">
        <f t="shared" si="1558"/>
        <v>0</v>
      </c>
      <c r="AS737" s="383">
        <f t="shared" si="1559"/>
        <v>0</v>
      </c>
      <c r="AT737" s="383">
        <f t="shared" si="1560"/>
        <v>0</v>
      </c>
      <c r="AU737" s="383">
        <f t="shared" si="1561"/>
        <v>0</v>
      </c>
      <c r="AV737" s="383">
        <f t="shared" si="1562"/>
        <v>0</v>
      </c>
      <c r="AW737" s="383">
        <f t="shared" si="1563"/>
        <v>0</v>
      </c>
      <c r="AX737" s="383">
        <f t="shared" si="1527"/>
        <v>44</v>
      </c>
      <c r="AY737" s="383">
        <v>48</v>
      </c>
      <c r="AZ737" s="383">
        <f t="shared" si="1564"/>
        <v>0</v>
      </c>
      <c r="BA737" s="382">
        <f t="shared" si="1528"/>
        <v>-48</v>
      </c>
      <c r="BB737" s="423">
        <v>0</v>
      </c>
      <c r="BC737" s="506">
        <f t="shared" si="1521"/>
        <v>0</v>
      </c>
      <c r="BD737" s="382">
        <f t="shared" si="1522"/>
        <v>44</v>
      </c>
      <c r="BE737" s="453">
        <f t="shared" si="1523"/>
        <v>48</v>
      </c>
      <c r="BF737" s="382">
        <f t="shared" si="1529"/>
        <v>-96</v>
      </c>
      <c r="BG737" s="1882">
        <v>0</v>
      </c>
      <c r="BH737" s="1882">
        <v>0</v>
      </c>
      <c r="BI737" s="1882">
        <v>4</v>
      </c>
      <c r="BJ737" s="1882">
        <v>4</v>
      </c>
      <c r="BK737" s="1882">
        <v>0</v>
      </c>
      <c r="BL737" s="1882">
        <v>0</v>
      </c>
      <c r="BM737" s="1882">
        <v>0</v>
      </c>
      <c r="BN737" s="1882">
        <v>0</v>
      </c>
      <c r="BO737" s="1882">
        <v>0</v>
      </c>
      <c r="BP737" s="1882">
        <v>0</v>
      </c>
      <c r="BQ737" s="1882">
        <v>23</v>
      </c>
      <c r="BR737" s="1882">
        <v>25</v>
      </c>
      <c r="BS737" s="1882">
        <v>27</v>
      </c>
      <c r="BT737" s="13"/>
      <c r="BU737" s="384">
        <f t="shared" si="1530"/>
        <v>0</v>
      </c>
      <c r="BV737" s="385">
        <f t="shared" si="1531"/>
        <v>0</v>
      </c>
      <c r="BW737" s="386">
        <f t="shared" si="1532"/>
        <v>0</v>
      </c>
      <c r="BX737" s="3"/>
      <c r="BY737" s="387">
        <f t="shared" si="1524"/>
        <v>0</v>
      </c>
      <c r="BZ737" s="382">
        <f t="shared" si="1533"/>
        <v>0</v>
      </c>
      <c r="CA737" s="382">
        <f t="shared" si="1534"/>
        <v>0</v>
      </c>
      <c r="CB737" s="382">
        <f t="shared" si="1535"/>
        <v>0</v>
      </c>
      <c r="CC737" s="382">
        <f t="shared" si="1577"/>
        <v>4</v>
      </c>
      <c r="CD737" s="382">
        <f t="shared" si="1578"/>
        <v>8</v>
      </c>
      <c r="CE737" s="382">
        <f t="shared" si="1579"/>
        <v>4</v>
      </c>
      <c r="CF737" s="382">
        <f t="shared" si="1580"/>
        <v>0</v>
      </c>
      <c r="CG737" s="382">
        <f t="shared" si="1581"/>
        <v>0</v>
      </c>
      <c r="CH737" s="382">
        <f t="shared" si="1582"/>
        <v>0</v>
      </c>
      <c r="CI737" s="382">
        <f t="shared" si="1583"/>
        <v>0</v>
      </c>
      <c r="CJ737" s="382">
        <f t="shared" si="1584"/>
        <v>0</v>
      </c>
      <c r="CK737" s="388">
        <f t="shared" si="1585"/>
        <v>0</v>
      </c>
      <c r="CL737" s="3"/>
      <c r="CM737" s="384">
        <f t="shared" si="1525"/>
        <v>0</v>
      </c>
      <c r="CN737" s="385">
        <f t="shared" si="1536"/>
        <v>44</v>
      </c>
      <c r="CO737" s="385">
        <f t="shared" si="1565"/>
        <v>48</v>
      </c>
      <c r="CP737" s="385">
        <f t="shared" si="1566"/>
        <v>4</v>
      </c>
      <c r="CQ737" s="385">
        <f t="shared" si="1567"/>
        <v>4</v>
      </c>
      <c r="CR737" s="385">
        <f t="shared" si="1568"/>
        <v>0</v>
      </c>
      <c r="CS737" s="385">
        <f t="shared" si="1569"/>
        <v>0</v>
      </c>
      <c r="CT737" s="385">
        <f t="shared" si="1570"/>
        <v>0</v>
      </c>
      <c r="CU737" s="385">
        <f t="shared" si="1571"/>
        <v>0</v>
      </c>
      <c r="CV737" s="385">
        <f t="shared" si="1572"/>
        <v>0</v>
      </c>
      <c r="CW737" s="385">
        <f t="shared" si="1573"/>
        <v>0</v>
      </c>
      <c r="CX737" s="386">
        <f t="shared" si="1574"/>
        <v>0</v>
      </c>
      <c r="CY737" s="3"/>
      <c r="CZ737" s="586"/>
      <c r="DA737" s="582"/>
      <c r="DB737" s="391"/>
      <c r="DC737" s="576">
        <v>0</v>
      </c>
      <c r="DD737" s="389">
        <v>0</v>
      </c>
      <c r="DE737" s="390">
        <v>0</v>
      </c>
      <c r="DF737" s="390">
        <v>0</v>
      </c>
      <c r="DG737" s="390">
        <v>0</v>
      </c>
      <c r="DH737" s="390">
        <f t="shared" si="1537"/>
        <v>0</v>
      </c>
      <c r="DI737" s="390"/>
      <c r="DJ737" s="390"/>
      <c r="DK737" s="390"/>
      <c r="DL737" s="390"/>
      <c r="DM737" s="390"/>
      <c r="DN737" s="390"/>
      <c r="DO737" s="390"/>
      <c r="DP737" s="391">
        <f t="shared" si="1538"/>
        <v>0</v>
      </c>
      <c r="DQ737" s="376"/>
      <c r="DR737" s="376"/>
      <c r="DS737" s="385">
        <v>0</v>
      </c>
      <c r="DT737" s="385">
        <v>0</v>
      </c>
      <c r="DU737" s="385">
        <v>0</v>
      </c>
      <c r="DV737" s="385">
        <v>0</v>
      </c>
      <c r="DW737" s="385">
        <v>0</v>
      </c>
      <c r="DX737" s="385">
        <v>0</v>
      </c>
      <c r="DY737" s="385" t="s">
        <v>2733</v>
      </c>
      <c r="DZ737" s="14">
        <v>114072</v>
      </c>
      <c r="EA737" s="426"/>
      <c r="EB737" s="398">
        <v>19</v>
      </c>
      <c r="EC737" s="398" t="s">
        <v>1369</v>
      </c>
      <c r="ED737" s="398" t="s">
        <v>1370</v>
      </c>
      <c r="EF737" s="601" t="str">
        <f t="shared" si="1539"/>
        <v>ok</v>
      </c>
      <c r="EG737" s="597">
        <f t="shared" si="1545"/>
        <v>0</v>
      </c>
      <c r="EI737" s="605">
        <f t="shared" si="1576"/>
        <v>44</v>
      </c>
    </row>
    <row r="738" spans="1:139" s="372" customFormat="1" ht="16.149999999999999" customHeight="1">
      <c r="A738" s="573" t="s">
        <v>1382</v>
      </c>
      <c r="B738" s="407" t="s">
        <v>2328</v>
      </c>
      <c r="C738" s="407" t="s">
        <v>2328</v>
      </c>
      <c r="D738" s="393" t="s">
        <v>175</v>
      </c>
      <c r="E738" s="393" t="s">
        <v>475</v>
      </c>
      <c r="F738" s="393" t="s">
        <v>2382</v>
      </c>
      <c r="G738" s="395">
        <v>94</v>
      </c>
      <c r="H738" s="393" t="s">
        <v>73</v>
      </c>
      <c r="I738" s="393" t="s">
        <v>2383</v>
      </c>
      <c r="J738" s="393" t="s">
        <v>48</v>
      </c>
      <c r="K738" s="393"/>
      <c r="L738" s="393"/>
      <c r="M738" s="396">
        <v>46143</v>
      </c>
      <c r="N738" s="392"/>
      <c r="O738" s="408">
        <v>3</v>
      </c>
      <c r="P738" s="14">
        <v>92099</v>
      </c>
      <c r="Q738" s="14">
        <v>92099</v>
      </c>
      <c r="R738" s="576">
        <v>0</v>
      </c>
      <c r="S738" s="391">
        <v>0</v>
      </c>
      <c r="T738" s="382">
        <v>0</v>
      </c>
      <c r="U738" s="382">
        <v>0</v>
      </c>
      <c r="V738" s="423">
        <v>0</v>
      </c>
      <c r="W738" s="1882">
        <v>0</v>
      </c>
      <c r="X738" s="382">
        <f t="shared" si="1575"/>
        <v>0</v>
      </c>
      <c r="Y738" s="423">
        <v>64</v>
      </c>
      <c r="Z738" s="1882">
        <v>64</v>
      </c>
      <c r="AA738" s="382">
        <f t="shared" si="1526"/>
        <v>0</v>
      </c>
      <c r="AB738" s="423">
        <v>0</v>
      </c>
      <c r="AC738" s="1882">
        <v>64</v>
      </c>
      <c r="AD738" s="569">
        <v>1.875</v>
      </c>
      <c r="AE738" s="569">
        <v>1.875</v>
      </c>
      <c r="AF738" s="382">
        <f t="shared" si="1546"/>
        <v>0</v>
      </c>
      <c r="AG738" s="382">
        <f t="shared" si="1547"/>
        <v>3.5</v>
      </c>
      <c r="AH738" s="382">
        <f t="shared" si="1548"/>
        <v>7.5</v>
      </c>
      <c r="AI738" s="382">
        <f t="shared" si="1549"/>
        <v>4</v>
      </c>
      <c r="AJ738" s="382">
        <f t="shared" si="1550"/>
        <v>0</v>
      </c>
      <c r="AK738" s="382">
        <f t="shared" si="1551"/>
        <v>0</v>
      </c>
      <c r="AL738" s="382">
        <f t="shared" si="1552"/>
        <v>0</v>
      </c>
      <c r="AM738" s="382">
        <f t="shared" si="1553"/>
        <v>0</v>
      </c>
      <c r="AN738" s="453">
        <f t="shared" si="1554"/>
        <v>19.25</v>
      </c>
      <c r="AO738" s="457">
        <f t="shared" si="1555"/>
        <v>64</v>
      </c>
      <c r="AP738" s="455">
        <f t="shared" si="1556"/>
        <v>4</v>
      </c>
      <c r="AQ738" s="383">
        <f t="shared" si="1557"/>
        <v>4</v>
      </c>
      <c r="AR738" s="383">
        <f t="shared" si="1558"/>
        <v>0</v>
      </c>
      <c r="AS738" s="383">
        <f t="shared" si="1559"/>
        <v>0</v>
      </c>
      <c r="AT738" s="383">
        <f t="shared" si="1560"/>
        <v>0</v>
      </c>
      <c r="AU738" s="383">
        <f t="shared" si="1561"/>
        <v>0</v>
      </c>
      <c r="AV738" s="383">
        <f t="shared" si="1562"/>
        <v>0</v>
      </c>
      <c r="AW738" s="383">
        <f t="shared" si="1563"/>
        <v>19</v>
      </c>
      <c r="AX738" s="383">
        <f t="shared" si="1527"/>
        <v>64</v>
      </c>
      <c r="AY738" s="383">
        <v>64</v>
      </c>
      <c r="AZ738" s="383">
        <f t="shared" si="1564"/>
        <v>0</v>
      </c>
      <c r="BA738" s="382">
        <f t="shared" si="1528"/>
        <v>-64</v>
      </c>
      <c r="BB738" s="423">
        <v>0</v>
      </c>
      <c r="BC738" s="506">
        <f t="shared" si="1521"/>
        <v>0</v>
      </c>
      <c r="BD738" s="382">
        <f t="shared" si="1522"/>
        <v>64</v>
      </c>
      <c r="BE738" s="453">
        <f t="shared" si="1523"/>
        <v>64</v>
      </c>
      <c r="BF738" s="382">
        <f t="shared" si="1529"/>
        <v>-132</v>
      </c>
      <c r="BG738" s="1882">
        <v>0</v>
      </c>
      <c r="BH738" s="1882">
        <v>0</v>
      </c>
      <c r="BI738" s="1882">
        <v>4</v>
      </c>
      <c r="BJ738" s="1882">
        <v>4</v>
      </c>
      <c r="BK738" s="1882">
        <v>0</v>
      </c>
      <c r="BL738" s="1882">
        <v>0</v>
      </c>
      <c r="BM738" s="1882">
        <v>0</v>
      </c>
      <c r="BN738" s="1882">
        <v>0</v>
      </c>
      <c r="BO738" s="1882">
        <v>0</v>
      </c>
      <c r="BP738" s="1882">
        <v>22</v>
      </c>
      <c r="BQ738" s="1882">
        <v>29</v>
      </c>
      <c r="BR738" s="1882">
        <v>31</v>
      </c>
      <c r="BS738" s="1882">
        <v>33</v>
      </c>
      <c r="BT738" s="13"/>
      <c r="BU738" s="384">
        <f t="shared" si="1530"/>
        <v>0</v>
      </c>
      <c r="BV738" s="385">
        <f t="shared" si="1531"/>
        <v>0</v>
      </c>
      <c r="BW738" s="386">
        <f t="shared" si="1532"/>
        <v>0</v>
      </c>
      <c r="BX738" s="3"/>
      <c r="BY738" s="387">
        <f t="shared" si="1524"/>
        <v>0</v>
      </c>
      <c r="BZ738" s="382">
        <f t="shared" si="1533"/>
        <v>0</v>
      </c>
      <c r="CA738" s="382">
        <f t="shared" si="1534"/>
        <v>0</v>
      </c>
      <c r="CB738" s="382">
        <f t="shared" si="1535"/>
        <v>0</v>
      </c>
      <c r="CC738" s="382">
        <f t="shared" si="1577"/>
        <v>4</v>
      </c>
      <c r="CD738" s="382">
        <f t="shared" si="1578"/>
        <v>8</v>
      </c>
      <c r="CE738" s="382">
        <f t="shared" si="1579"/>
        <v>4</v>
      </c>
      <c r="CF738" s="382">
        <f t="shared" si="1580"/>
        <v>0</v>
      </c>
      <c r="CG738" s="382">
        <f t="shared" si="1581"/>
        <v>0</v>
      </c>
      <c r="CH738" s="382">
        <f t="shared" si="1582"/>
        <v>0</v>
      </c>
      <c r="CI738" s="382">
        <f t="shared" si="1583"/>
        <v>0</v>
      </c>
      <c r="CJ738" s="382">
        <f t="shared" si="1584"/>
        <v>19</v>
      </c>
      <c r="CK738" s="388">
        <f t="shared" si="1585"/>
        <v>38</v>
      </c>
      <c r="CL738" s="3"/>
      <c r="CM738" s="384">
        <f t="shared" si="1525"/>
        <v>0</v>
      </c>
      <c r="CN738" s="385">
        <f t="shared" si="1536"/>
        <v>64</v>
      </c>
      <c r="CO738" s="385">
        <f t="shared" si="1565"/>
        <v>64</v>
      </c>
      <c r="CP738" s="385">
        <f t="shared" si="1566"/>
        <v>4</v>
      </c>
      <c r="CQ738" s="385">
        <f t="shared" si="1567"/>
        <v>4</v>
      </c>
      <c r="CR738" s="385">
        <f t="shared" si="1568"/>
        <v>0</v>
      </c>
      <c r="CS738" s="385">
        <f t="shared" si="1569"/>
        <v>0</v>
      </c>
      <c r="CT738" s="385">
        <f t="shared" si="1570"/>
        <v>0</v>
      </c>
      <c r="CU738" s="385">
        <f t="shared" si="1571"/>
        <v>0</v>
      </c>
      <c r="CV738" s="385">
        <f t="shared" si="1572"/>
        <v>0</v>
      </c>
      <c r="CW738" s="385">
        <f t="shared" si="1573"/>
        <v>19</v>
      </c>
      <c r="CX738" s="386">
        <f t="shared" si="1574"/>
        <v>19</v>
      </c>
      <c r="CY738" s="3"/>
      <c r="CZ738" s="586"/>
      <c r="DA738" s="582"/>
      <c r="DB738" s="391"/>
      <c r="DC738" s="576">
        <v>0</v>
      </c>
      <c r="DD738" s="389">
        <v>0</v>
      </c>
      <c r="DE738" s="390">
        <v>0</v>
      </c>
      <c r="DF738" s="390">
        <v>0</v>
      </c>
      <c r="DG738" s="390">
        <v>0</v>
      </c>
      <c r="DH738" s="390">
        <f t="shared" si="1537"/>
        <v>0</v>
      </c>
      <c r="DI738" s="390"/>
      <c r="DJ738" s="390"/>
      <c r="DK738" s="390"/>
      <c r="DL738" s="390"/>
      <c r="DM738" s="390"/>
      <c r="DN738" s="390"/>
      <c r="DO738" s="390"/>
      <c r="DP738" s="391">
        <f t="shared" si="1538"/>
        <v>0</v>
      </c>
      <c r="DQ738" s="376"/>
      <c r="DR738" s="376"/>
      <c r="DS738" s="385">
        <v>0</v>
      </c>
      <c r="DT738" s="385">
        <v>0</v>
      </c>
      <c r="DU738" s="385">
        <v>0</v>
      </c>
      <c r="DV738" s="385">
        <v>0</v>
      </c>
      <c r="DW738" s="385">
        <v>0</v>
      </c>
      <c r="DX738" s="385">
        <v>0</v>
      </c>
      <c r="DY738" s="385" t="s">
        <v>2733</v>
      </c>
      <c r="DZ738" s="14">
        <v>92099</v>
      </c>
      <c r="EA738" s="426"/>
      <c r="EB738" s="398">
        <v>17</v>
      </c>
      <c r="EC738" s="398" t="s">
        <v>1369</v>
      </c>
      <c r="ED738" s="398" t="s">
        <v>1370</v>
      </c>
      <c r="EF738" s="601" t="str">
        <f t="shared" si="1539"/>
        <v>ok</v>
      </c>
      <c r="EG738" s="597">
        <f t="shared" si="1545"/>
        <v>0</v>
      </c>
      <c r="EI738" s="605">
        <f t="shared" si="1576"/>
        <v>64</v>
      </c>
    </row>
    <row r="739" spans="1:139" s="372" customFormat="1" ht="16.149999999999999" customHeight="1">
      <c r="A739" s="573" t="s">
        <v>1382</v>
      </c>
      <c r="B739" s="409" t="s">
        <v>2587</v>
      </c>
      <c r="C739" s="409" t="s">
        <v>2328</v>
      </c>
      <c r="D739" s="394" t="s">
        <v>175</v>
      </c>
      <c r="E739" s="394" t="s">
        <v>475</v>
      </c>
      <c r="F739" s="394" t="s">
        <v>2586</v>
      </c>
      <c r="G739" s="397">
        <v>94</v>
      </c>
      <c r="H739" s="394" t="s">
        <v>73</v>
      </c>
      <c r="I739" s="394" t="s">
        <v>2383</v>
      </c>
      <c r="J739" s="394" t="s">
        <v>48</v>
      </c>
      <c r="K739" s="393"/>
      <c r="L739" s="393"/>
      <c r="M739" s="396">
        <v>46140</v>
      </c>
      <c r="N739" s="392"/>
      <c r="O739" s="408">
        <v>3</v>
      </c>
      <c r="P739" s="385">
        <v>0</v>
      </c>
      <c r="Q739" s="385">
        <v>0</v>
      </c>
      <c r="R739" s="576"/>
      <c r="S739" s="391">
        <v>0</v>
      </c>
      <c r="T739" s="382">
        <v>0</v>
      </c>
      <c r="U739" s="382">
        <v>0</v>
      </c>
      <c r="V739" s="423">
        <v>40</v>
      </c>
      <c r="W739" s="1882">
        <v>40</v>
      </c>
      <c r="X739" s="382">
        <f t="shared" si="1575"/>
        <v>0</v>
      </c>
      <c r="Y739" s="423">
        <v>0</v>
      </c>
      <c r="Z739" s="1882">
        <v>0</v>
      </c>
      <c r="AA739" s="382">
        <f t="shared" si="1526"/>
        <v>0</v>
      </c>
      <c r="AB739" s="423">
        <v>0</v>
      </c>
      <c r="AC739" s="1882">
        <v>0</v>
      </c>
      <c r="AD739" s="569">
        <v>1.875</v>
      </c>
      <c r="AE739" s="569">
        <v>1.875</v>
      </c>
      <c r="AF739" s="382">
        <f t="shared" si="1546"/>
        <v>0</v>
      </c>
      <c r="AG739" s="382">
        <f t="shared" si="1547"/>
        <v>0</v>
      </c>
      <c r="AH739" s="382">
        <f t="shared" si="1548"/>
        <v>0</v>
      </c>
      <c r="AI739" s="382">
        <f t="shared" si="1549"/>
        <v>0</v>
      </c>
      <c r="AJ739" s="382">
        <f t="shared" si="1550"/>
        <v>0</v>
      </c>
      <c r="AK739" s="382">
        <f t="shared" si="1551"/>
        <v>0</v>
      </c>
      <c r="AL739" s="382">
        <f t="shared" si="1552"/>
        <v>0</v>
      </c>
      <c r="AM739" s="382">
        <f t="shared" si="1553"/>
        <v>0</v>
      </c>
      <c r="AN739" s="453">
        <f t="shared" si="1554"/>
        <v>0</v>
      </c>
      <c r="AO739" s="457">
        <f t="shared" si="1555"/>
        <v>0</v>
      </c>
      <c r="AP739" s="455">
        <f t="shared" si="1556"/>
        <v>0</v>
      </c>
      <c r="AQ739" s="383">
        <f t="shared" si="1557"/>
        <v>0</v>
      </c>
      <c r="AR739" s="383">
        <f t="shared" si="1558"/>
        <v>0</v>
      </c>
      <c r="AS739" s="383">
        <f t="shared" si="1559"/>
        <v>0</v>
      </c>
      <c r="AT739" s="383">
        <f t="shared" si="1560"/>
        <v>0</v>
      </c>
      <c r="AU739" s="383">
        <f t="shared" si="1561"/>
        <v>0</v>
      </c>
      <c r="AV739" s="383">
        <f t="shared" si="1562"/>
        <v>0</v>
      </c>
      <c r="AW739" s="383">
        <f t="shared" si="1563"/>
        <v>0</v>
      </c>
      <c r="AX739" s="383">
        <f t="shared" si="1527"/>
        <v>40</v>
      </c>
      <c r="AY739" s="383">
        <v>0</v>
      </c>
      <c r="AZ739" s="383">
        <f t="shared" si="1564"/>
        <v>0</v>
      </c>
      <c r="BA739" s="382">
        <f t="shared" si="1528"/>
        <v>0</v>
      </c>
      <c r="BB739" s="423">
        <v>0</v>
      </c>
      <c r="BC739" s="506">
        <f t="shared" si="1521"/>
        <v>40</v>
      </c>
      <c r="BD739" s="382">
        <f t="shared" si="1522"/>
        <v>0</v>
      </c>
      <c r="BE739" s="453">
        <f t="shared" si="1523"/>
        <v>0</v>
      </c>
      <c r="BF739" s="382">
        <f t="shared" si="1529"/>
        <v>-40</v>
      </c>
      <c r="BG739" s="1882">
        <v>0</v>
      </c>
      <c r="BH739" s="1882">
        <v>0</v>
      </c>
      <c r="BI739" s="1882">
        <v>0</v>
      </c>
      <c r="BJ739" s="1882">
        <v>0</v>
      </c>
      <c r="BK739" s="1882">
        <v>0</v>
      </c>
      <c r="BL739" s="1882">
        <v>0</v>
      </c>
      <c r="BM739" s="1882">
        <v>0</v>
      </c>
      <c r="BN739" s="1882">
        <v>0</v>
      </c>
      <c r="BO739" s="1882">
        <v>0</v>
      </c>
      <c r="BP739" s="1882">
        <v>0</v>
      </c>
      <c r="BQ739" s="1882">
        <v>0</v>
      </c>
      <c r="BR739" s="1882">
        <v>0</v>
      </c>
      <c r="BS739" s="1882">
        <v>0</v>
      </c>
      <c r="BT739" s="13"/>
      <c r="BU739" s="384">
        <f t="shared" si="1530"/>
        <v>0</v>
      </c>
      <c r="BV739" s="385">
        <f t="shared" si="1531"/>
        <v>0</v>
      </c>
      <c r="BW739" s="386">
        <f t="shared" si="1532"/>
        <v>0</v>
      </c>
      <c r="BX739" s="3"/>
      <c r="BY739" s="387">
        <f t="shared" si="1524"/>
        <v>0</v>
      </c>
      <c r="BZ739" s="382">
        <f t="shared" si="1533"/>
        <v>0</v>
      </c>
      <c r="CA739" s="382">
        <f t="shared" si="1534"/>
        <v>0</v>
      </c>
      <c r="CB739" s="382">
        <f t="shared" si="1535"/>
        <v>0</v>
      </c>
      <c r="CC739" s="382">
        <f t="shared" si="1577"/>
        <v>0</v>
      </c>
      <c r="CD739" s="382">
        <f t="shared" si="1578"/>
        <v>0</v>
      </c>
      <c r="CE739" s="382">
        <f t="shared" si="1579"/>
        <v>0</v>
      </c>
      <c r="CF739" s="382">
        <f t="shared" si="1580"/>
        <v>0</v>
      </c>
      <c r="CG739" s="382">
        <f t="shared" si="1581"/>
        <v>0</v>
      </c>
      <c r="CH739" s="382">
        <f t="shared" si="1582"/>
        <v>0</v>
      </c>
      <c r="CI739" s="382">
        <f t="shared" si="1583"/>
        <v>0</v>
      </c>
      <c r="CJ739" s="382">
        <f t="shared" si="1584"/>
        <v>0</v>
      </c>
      <c r="CK739" s="388">
        <f t="shared" si="1585"/>
        <v>0</v>
      </c>
      <c r="CL739" s="3"/>
      <c r="CM739" s="384">
        <f t="shared" si="1525"/>
        <v>40</v>
      </c>
      <c r="CN739" s="385">
        <f t="shared" si="1536"/>
        <v>0</v>
      </c>
      <c r="CO739" s="385">
        <f t="shared" si="1565"/>
        <v>0</v>
      </c>
      <c r="CP739" s="385">
        <f t="shared" si="1566"/>
        <v>0</v>
      </c>
      <c r="CQ739" s="385">
        <f t="shared" si="1567"/>
        <v>0</v>
      </c>
      <c r="CR739" s="385">
        <f t="shared" si="1568"/>
        <v>0</v>
      </c>
      <c r="CS739" s="385">
        <f t="shared" si="1569"/>
        <v>0</v>
      </c>
      <c r="CT739" s="385">
        <f t="shared" si="1570"/>
        <v>0</v>
      </c>
      <c r="CU739" s="385">
        <f t="shared" si="1571"/>
        <v>0</v>
      </c>
      <c r="CV739" s="385">
        <f t="shared" si="1572"/>
        <v>0</v>
      </c>
      <c r="CW739" s="385">
        <f t="shared" si="1573"/>
        <v>0</v>
      </c>
      <c r="CX739" s="386">
        <f t="shared" si="1574"/>
        <v>0</v>
      </c>
      <c r="CY739" s="3"/>
      <c r="CZ739" s="586"/>
      <c r="DA739" s="582"/>
      <c r="DB739" s="391"/>
      <c r="DC739" s="576"/>
      <c r="DD739" s="389"/>
      <c r="DE739" s="390"/>
      <c r="DF739" s="390"/>
      <c r="DG739" s="390">
        <v>0</v>
      </c>
      <c r="DH739" s="390">
        <f t="shared" si="1537"/>
        <v>0</v>
      </c>
      <c r="DI739" s="390"/>
      <c r="DJ739" s="390"/>
      <c r="DK739" s="390"/>
      <c r="DL739" s="390"/>
      <c r="DM739" s="390"/>
      <c r="DN739" s="390"/>
      <c r="DO739" s="390"/>
      <c r="DP739" s="391">
        <f t="shared" si="1538"/>
        <v>0</v>
      </c>
      <c r="DQ739" s="376"/>
      <c r="DR739" s="376"/>
      <c r="DS739" s="385">
        <v>0</v>
      </c>
      <c r="DT739" s="385">
        <v>0</v>
      </c>
      <c r="DU739" s="385">
        <v>0</v>
      </c>
      <c r="DV739" s="385">
        <v>0</v>
      </c>
      <c r="DW739" s="385">
        <v>0</v>
      </c>
      <c r="DX739" s="385">
        <v>0</v>
      </c>
      <c r="DY739" s="385" t="s">
        <v>2733</v>
      </c>
      <c r="DZ739" s="385">
        <v>0</v>
      </c>
      <c r="EA739" s="426"/>
      <c r="EB739" s="398">
        <v>17</v>
      </c>
      <c r="EC739" s="398" t="s">
        <v>2590</v>
      </c>
      <c r="ED739" s="398" t="s">
        <v>1370</v>
      </c>
      <c r="EF739" s="601">
        <f t="shared" si="1539"/>
        <v>0</v>
      </c>
      <c r="EG739" s="597">
        <f t="shared" si="1545"/>
        <v>40</v>
      </c>
      <c r="EI739" s="605"/>
    </row>
    <row r="740" spans="1:139" s="372" customFormat="1" ht="16.149999999999999" customHeight="1">
      <c r="A740" s="573" t="s">
        <v>1382</v>
      </c>
      <c r="B740" s="407" t="s">
        <v>2338</v>
      </c>
      <c r="C740" s="407" t="s">
        <v>2338</v>
      </c>
      <c r="D740" s="393" t="s">
        <v>175</v>
      </c>
      <c r="E740" s="393" t="s">
        <v>54</v>
      </c>
      <c r="F740" s="393" t="s">
        <v>2382</v>
      </c>
      <c r="G740" s="395">
        <v>95</v>
      </c>
      <c r="H740" s="393" t="s">
        <v>73</v>
      </c>
      <c r="I740" s="393" t="s">
        <v>2383</v>
      </c>
      <c r="J740" s="393" t="s">
        <v>48</v>
      </c>
      <c r="K740" s="393"/>
      <c r="L740" s="393"/>
      <c r="M740" s="396">
        <v>46143</v>
      </c>
      <c r="N740" s="392"/>
      <c r="O740" s="408">
        <v>3</v>
      </c>
      <c r="P740" s="14">
        <v>98224</v>
      </c>
      <c r="Q740" s="14">
        <v>98224</v>
      </c>
      <c r="R740" s="576">
        <v>0</v>
      </c>
      <c r="S740" s="391">
        <v>0</v>
      </c>
      <c r="T740" s="382">
        <v>0</v>
      </c>
      <c r="U740" s="382">
        <v>0</v>
      </c>
      <c r="V740" s="423">
        <v>0</v>
      </c>
      <c r="W740" s="1882">
        <v>0</v>
      </c>
      <c r="X740" s="382">
        <f t="shared" si="1575"/>
        <v>0</v>
      </c>
      <c r="Y740" s="423">
        <v>0</v>
      </c>
      <c r="Z740" s="1882">
        <v>0</v>
      </c>
      <c r="AA740" s="382">
        <f t="shared" si="1526"/>
        <v>0</v>
      </c>
      <c r="AB740" s="423">
        <v>0</v>
      </c>
      <c r="AC740" s="1882">
        <v>100</v>
      </c>
      <c r="AD740" s="569">
        <v>1.875</v>
      </c>
      <c r="AE740" s="569">
        <v>1.875</v>
      </c>
      <c r="AF740" s="382">
        <f t="shared" si="1546"/>
        <v>107.5</v>
      </c>
      <c r="AG740" s="382">
        <f t="shared" si="1547"/>
        <v>63.5</v>
      </c>
      <c r="AH740" s="382">
        <f t="shared" si="1548"/>
        <v>7.5</v>
      </c>
      <c r="AI740" s="382">
        <f t="shared" si="1549"/>
        <v>4</v>
      </c>
      <c r="AJ740" s="382">
        <f t="shared" si="1550"/>
        <v>0</v>
      </c>
      <c r="AK740" s="382">
        <f t="shared" si="1551"/>
        <v>0</v>
      </c>
      <c r="AL740" s="382">
        <f t="shared" si="1552"/>
        <v>0</v>
      </c>
      <c r="AM740" s="382">
        <f t="shared" si="1553"/>
        <v>0</v>
      </c>
      <c r="AN740" s="453">
        <f t="shared" si="1554"/>
        <v>24.5</v>
      </c>
      <c r="AO740" s="457">
        <f t="shared" si="1555"/>
        <v>208</v>
      </c>
      <c r="AP740" s="455">
        <f t="shared" si="1556"/>
        <v>11</v>
      </c>
      <c r="AQ740" s="383">
        <f t="shared" si="1557"/>
        <v>4</v>
      </c>
      <c r="AR740" s="383">
        <f t="shared" si="1558"/>
        <v>0</v>
      </c>
      <c r="AS740" s="383">
        <f t="shared" si="1559"/>
        <v>0</v>
      </c>
      <c r="AT740" s="383">
        <f t="shared" si="1560"/>
        <v>0</v>
      </c>
      <c r="AU740" s="383">
        <f t="shared" si="1561"/>
        <v>0</v>
      </c>
      <c r="AV740" s="383">
        <f t="shared" si="1562"/>
        <v>0</v>
      </c>
      <c r="AW740" s="383">
        <f t="shared" si="1563"/>
        <v>25</v>
      </c>
      <c r="AX740" s="383">
        <f t="shared" si="1527"/>
        <v>0</v>
      </c>
      <c r="AY740" s="383">
        <v>208</v>
      </c>
      <c r="AZ740" s="383">
        <f t="shared" si="1564"/>
        <v>0</v>
      </c>
      <c r="BA740" s="382">
        <f t="shared" si="1528"/>
        <v>-100</v>
      </c>
      <c r="BB740" s="423">
        <v>0</v>
      </c>
      <c r="BC740" s="506">
        <f t="shared" si="1521"/>
        <v>0</v>
      </c>
      <c r="BD740" s="382">
        <f t="shared" si="1522"/>
        <v>0</v>
      </c>
      <c r="BE740" s="453">
        <f t="shared" si="1523"/>
        <v>100</v>
      </c>
      <c r="BF740" s="382">
        <f t="shared" si="1529"/>
        <v>-219</v>
      </c>
      <c r="BG740" s="1882">
        <v>55</v>
      </c>
      <c r="BH740" s="1882">
        <v>60</v>
      </c>
      <c r="BI740" s="1882">
        <v>4</v>
      </c>
      <c r="BJ740" s="1882">
        <v>4</v>
      </c>
      <c r="BK740" s="1882">
        <v>0</v>
      </c>
      <c r="BL740" s="1882">
        <v>0</v>
      </c>
      <c r="BM740" s="1882">
        <v>0</v>
      </c>
      <c r="BN740" s="1882">
        <v>0</v>
      </c>
      <c r="BO740" s="1882">
        <v>0</v>
      </c>
      <c r="BP740" s="1882">
        <v>28</v>
      </c>
      <c r="BQ740" s="1882">
        <v>50</v>
      </c>
      <c r="BR740" s="1882">
        <v>54</v>
      </c>
      <c r="BS740" s="1882">
        <v>58</v>
      </c>
      <c r="BT740" s="13"/>
      <c r="BU740" s="384">
        <f t="shared" si="1530"/>
        <v>0</v>
      </c>
      <c r="BV740" s="385">
        <f t="shared" si="1531"/>
        <v>0</v>
      </c>
      <c r="BW740" s="386">
        <f t="shared" si="1532"/>
        <v>0</v>
      </c>
      <c r="BX740" s="3"/>
      <c r="BY740" s="387">
        <f t="shared" si="1524"/>
        <v>0</v>
      </c>
      <c r="BZ740" s="382">
        <f t="shared" si="1533"/>
        <v>0</v>
      </c>
      <c r="CA740" s="382">
        <f t="shared" si="1534"/>
        <v>0</v>
      </c>
      <c r="CB740" s="382">
        <f t="shared" si="1535"/>
        <v>108</v>
      </c>
      <c r="CC740" s="382">
        <f t="shared" si="1577"/>
        <v>64</v>
      </c>
      <c r="CD740" s="382">
        <f t="shared" si="1578"/>
        <v>8</v>
      </c>
      <c r="CE740" s="382">
        <f t="shared" si="1579"/>
        <v>4</v>
      </c>
      <c r="CF740" s="382">
        <f t="shared" si="1580"/>
        <v>0</v>
      </c>
      <c r="CG740" s="382">
        <f t="shared" si="1581"/>
        <v>0</v>
      </c>
      <c r="CH740" s="382">
        <f t="shared" si="1582"/>
        <v>0</v>
      </c>
      <c r="CI740" s="382">
        <f t="shared" si="1583"/>
        <v>0</v>
      </c>
      <c r="CJ740" s="382">
        <f t="shared" si="1584"/>
        <v>25</v>
      </c>
      <c r="CK740" s="388">
        <f t="shared" si="1585"/>
        <v>50</v>
      </c>
      <c r="CL740" s="3"/>
      <c r="CM740" s="384">
        <f t="shared" si="1525"/>
        <v>0</v>
      </c>
      <c r="CN740" s="385">
        <f t="shared" si="1536"/>
        <v>0</v>
      </c>
      <c r="CO740" s="385">
        <f t="shared" si="1565"/>
        <v>208</v>
      </c>
      <c r="CP740" s="385">
        <f t="shared" si="1566"/>
        <v>11</v>
      </c>
      <c r="CQ740" s="385">
        <f t="shared" si="1567"/>
        <v>4</v>
      </c>
      <c r="CR740" s="385">
        <f t="shared" si="1568"/>
        <v>0</v>
      </c>
      <c r="CS740" s="385">
        <f t="shared" si="1569"/>
        <v>0</v>
      </c>
      <c r="CT740" s="385">
        <f t="shared" si="1570"/>
        <v>0</v>
      </c>
      <c r="CU740" s="385">
        <f t="shared" si="1571"/>
        <v>0</v>
      </c>
      <c r="CV740" s="385">
        <f t="shared" si="1572"/>
        <v>0</v>
      </c>
      <c r="CW740" s="385">
        <f t="shared" si="1573"/>
        <v>25</v>
      </c>
      <c r="CX740" s="386">
        <f t="shared" si="1574"/>
        <v>25</v>
      </c>
      <c r="CY740" s="3"/>
      <c r="CZ740" s="586"/>
      <c r="DA740" s="582"/>
      <c r="DB740" s="391"/>
      <c r="DC740" s="576">
        <v>0</v>
      </c>
      <c r="DD740" s="389">
        <v>0</v>
      </c>
      <c r="DE740" s="390">
        <v>0</v>
      </c>
      <c r="DF740" s="390">
        <v>0</v>
      </c>
      <c r="DG740" s="390">
        <v>0</v>
      </c>
      <c r="DH740" s="390">
        <f t="shared" si="1537"/>
        <v>0</v>
      </c>
      <c r="DI740" s="390"/>
      <c r="DJ740" s="390"/>
      <c r="DK740" s="390"/>
      <c r="DL740" s="390"/>
      <c r="DM740" s="390"/>
      <c r="DN740" s="390"/>
      <c r="DO740" s="390"/>
      <c r="DP740" s="391">
        <f t="shared" si="1538"/>
        <v>0</v>
      </c>
      <c r="DQ740" s="376"/>
      <c r="DR740" s="376"/>
      <c r="DS740" s="385">
        <v>0</v>
      </c>
      <c r="DT740" s="385">
        <v>0</v>
      </c>
      <c r="DU740" s="385">
        <v>0</v>
      </c>
      <c r="DV740" s="385">
        <v>0</v>
      </c>
      <c r="DW740" s="385">
        <v>0</v>
      </c>
      <c r="DX740" s="385">
        <v>0</v>
      </c>
      <c r="DY740" s="385" t="s">
        <v>2733</v>
      </c>
      <c r="DZ740" s="14">
        <v>98224</v>
      </c>
      <c r="EA740" s="426"/>
      <c r="EB740" s="398">
        <v>18</v>
      </c>
      <c r="EC740" s="398" t="s">
        <v>1369</v>
      </c>
      <c r="ED740" s="398" t="s">
        <v>1370</v>
      </c>
      <c r="EF740" s="601" t="str">
        <f t="shared" si="1539"/>
        <v>ok</v>
      </c>
      <c r="EG740" s="597">
        <f t="shared" si="1545"/>
        <v>0</v>
      </c>
      <c r="EI740" s="605">
        <f>T740+U740+V740+Y740+AB740+BB740</f>
        <v>0</v>
      </c>
    </row>
    <row r="741" spans="1:139" s="372" customFormat="1" ht="16.149999999999999" customHeight="1">
      <c r="A741" s="573" t="s">
        <v>1382</v>
      </c>
      <c r="B741" s="409" t="s">
        <v>2588</v>
      </c>
      <c r="C741" s="409" t="s">
        <v>2338</v>
      </c>
      <c r="D741" s="394" t="s">
        <v>175</v>
      </c>
      <c r="E741" s="394" t="s">
        <v>54</v>
      </c>
      <c r="F741" s="394" t="s">
        <v>2586</v>
      </c>
      <c r="G741" s="397">
        <v>95</v>
      </c>
      <c r="H741" s="394" t="s">
        <v>73</v>
      </c>
      <c r="I741" s="394" t="s">
        <v>2383</v>
      </c>
      <c r="J741" s="394" t="s">
        <v>48</v>
      </c>
      <c r="K741" s="393"/>
      <c r="L741" s="393"/>
      <c r="M741" s="396"/>
      <c r="N741" s="392">
        <v>46140</v>
      </c>
      <c r="O741" s="408">
        <v>3</v>
      </c>
      <c r="P741" s="385">
        <v>0</v>
      </c>
      <c r="Q741" s="385">
        <v>0</v>
      </c>
      <c r="R741" s="576"/>
      <c r="S741" s="391">
        <v>0</v>
      </c>
      <c r="T741" s="382">
        <v>0</v>
      </c>
      <c r="U741" s="382">
        <v>0</v>
      </c>
      <c r="V741" s="423">
        <v>56</v>
      </c>
      <c r="W741" s="1882">
        <v>56</v>
      </c>
      <c r="X741" s="382">
        <f t="shared" si="1575"/>
        <v>0</v>
      </c>
      <c r="Y741" s="423">
        <v>152</v>
      </c>
      <c r="Z741" s="1882">
        <v>152</v>
      </c>
      <c r="AA741" s="382">
        <f t="shared" si="1526"/>
        <v>0</v>
      </c>
      <c r="AB741" s="423">
        <v>0</v>
      </c>
      <c r="AC741" s="1882">
        <v>0</v>
      </c>
      <c r="AD741" s="569">
        <v>1.875</v>
      </c>
      <c r="AE741" s="569">
        <v>1.875</v>
      </c>
      <c r="AF741" s="382">
        <f t="shared" si="1546"/>
        <v>0</v>
      </c>
      <c r="AG741" s="382">
        <f t="shared" si="1547"/>
        <v>0</v>
      </c>
      <c r="AH741" s="382">
        <f t="shared" si="1548"/>
        <v>0</v>
      </c>
      <c r="AI741" s="382">
        <f t="shared" si="1549"/>
        <v>0</v>
      </c>
      <c r="AJ741" s="382">
        <f t="shared" si="1550"/>
        <v>0</v>
      </c>
      <c r="AK741" s="382">
        <f t="shared" si="1551"/>
        <v>0</v>
      </c>
      <c r="AL741" s="382">
        <f t="shared" si="1552"/>
        <v>0</v>
      </c>
      <c r="AM741" s="382">
        <f t="shared" si="1553"/>
        <v>0</v>
      </c>
      <c r="AN741" s="453">
        <f t="shared" si="1554"/>
        <v>0</v>
      </c>
      <c r="AO741" s="457">
        <f t="shared" si="1555"/>
        <v>0</v>
      </c>
      <c r="AP741" s="455">
        <f t="shared" si="1556"/>
        <v>0</v>
      </c>
      <c r="AQ741" s="383">
        <f t="shared" si="1557"/>
        <v>0</v>
      </c>
      <c r="AR741" s="383">
        <f t="shared" si="1558"/>
        <v>0</v>
      </c>
      <c r="AS741" s="383">
        <f t="shared" si="1559"/>
        <v>0</v>
      </c>
      <c r="AT741" s="383">
        <f t="shared" si="1560"/>
        <v>0</v>
      </c>
      <c r="AU741" s="383">
        <f t="shared" si="1561"/>
        <v>0</v>
      </c>
      <c r="AV741" s="383">
        <f t="shared" si="1562"/>
        <v>0</v>
      </c>
      <c r="AW741" s="383">
        <f t="shared" si="1563"/>
        <v>0</v>
      </c>
      <c r="AX741" s="383">
        <f t="shared" si="1527"/>
        <v>208</v>
      </c>
      <c r="AY741" s="383">
        <v>0</v>
      </c>
      <c r="AZ741" s="383">
        <f t="shared" si="1564"/>
        <v>0</v>
      </c>
      <c r="BA741" s="382">
        <f t="shared" si="1528"/>
        <v>0</v>
      </c>
      <c r="BB741" s="423">
        <v>0</v>
      </c>
      <c r="BC741" s="506">
        <f t="shared" si="1521"/>
        <v>56</v>
      </c>
      <c r="BD741" s="382">
        <f t="shared" si="1522"/>
        <v>152</v>
      </c>
      <c r="BE741" s="453">
        <f t="shared" si="1523"/>
        <v>0</v>
      </c>
      <c r="BF741" s="382">
        <f t="shared" si="1529"/>
        <v>-208</v>
      </c>
      <c r="BG741" s="1882">
        <v>0</v>
      </c>
      <c r="BH741" s="1882">
        <v>0</v>
      </c>
      <c r="BI741" s="1882">
        <v>0</v>
      </c>
      <c r="BJ741" s="1882">
        <v>0</v>
      </c>
      <c r="BK741" s="1882">
        <v>0</v>
      </c>
      <c r="BL741" s="1882">
        <v>0</v>
      </c>
      <c r="BM741" s="1882">
        <v>0</v>
      </c>
      <c r="BN741" s="1882">
        <v>0</v>
      </c>
      <c r="BO741" s="1882">
        <v>0</v>
      </c>
      <c r="BP741" s="1882">
        <v>0</v>
      </c>
      <c r="BQ741" s="1882">
        <v>0</v>
      </c>
      <c r="BR741" s="1882">
        <v>0</v>
      </c>
      <c r="BS741" s="1882">
        <v>0</v>
      </c>
      <c r="BT741" s="13"/>
      <c r="BU741" s="384">
        <f t="shared" si="1530"/>
        <v>0</v>
      </c>
      <c r="BV741" s="385">
        <f t="shared" si="1531"/>
        <v>0</v>
      </c>
      <c r="BW741" s="386">
        <f t="shared" si="1532"/>
        <v>0</v>
      </c>
      <c r="BX741" s="3"/>
      <c r="BY741" s="387">
        <f t="shared" si="1524"/>
        <v>0</v>
      </c>
      <c r="BZ741" s="382">
        <f t="shared" si="1533"/>
        <v>0</v>
      </c>
      <c r="CA741" s="382">
        <f t="shared" si="1534"/>
        <v>0</v>
      </c>
      <c r="CB741" s="382">
        <f t="shared" si="1535"/>
        <v>0</v>
      </c>
      <c r="CC741" s="382">
        <f t="shared" si="1577"/>
        <v>0</v>
      </c>
      <c r="CD741" s="382">
        <f t="shared" si="1578"/>
        <v>0</v>
      </c>
      <c r="CE741" s="382">
        <f t="shared" si="1579"/>
        <v>0</v>
      </c>
      <c r="CF741" s="382">
        <f t="shared" si="1580"/>
        <v>0</v>
      </c>
      <c r="CG741" s="382">
        <f t="shared" si="1581"/>
        <v>0</v>
      </c>
      <c r="CH741" s="382">
        <f t="shared" si="1582"/>
        <v>0</v>
      </c>
      <c r="CI741" s="382">
        <f t="shared" si="1583"/>
        <v>0</v>
      </c>
      <c r="CJ741" s="382">
        <f t="shared" si="1584"/>
        <v>0</v>
      </c>
      <c r="CK741" s="388">
        <f t="shared" si="1585"/>
        <v>0</v>
      </c>
      <c r="CL741" s="3"/>
      <c r="CM741" s="384">
        <f t="shared" si="1525"/>
        <v>56</v>
      </c>
      <c r="CN741" s="385">
        <f t="shared" si="1536"/>
        <v>152</v>
      </c>
      <c r="CO741" s="385">
        <f t="shared" si="1565"/>
        <v>0</v>
      </c>
      <c r="CP741" s="385">
        <f t="shared" si="1566"/>
        <v>0</v>
      </c>
      <c r="CQ741" s="385">
        <f t="shared" si="1567"/>
        <v>0</v>
      </c>
      <c r="CR741" s="385">
        <f t="shared" si="1568"/>
        <v>0</v>
      </c>
      <c r="CS741" s="385">
        <f t="shared" si="1569"/>
        <v>0</v>
      </c>
      <c r="CT741" s="385">
        <f t="shared" si="1570"/>
        <v>0</v>
      </c>
      <c r="CU741" s="385">
        <f t="shared" si="1571"/>
        <v>0</v>
      </c>
      <c r="CV741" s="385">
        <f t="shared" si="1572"/>
        <v>0</v>
      </c>
      <c r="CW741" s="385">
        <f t="shared" si="1573"/>
        <v>0</v>
      </c>
      <c r="CX741" s="386">
        <f t="shared" si="1574"/>
        <v>0</v>
      </c>
      <c r="CY741" s="3"/>
      <c r="CZ741" s="586"/>
      <c r="DA741" s="582"/>
      <c r="DB741" s="391"/>
      <c r="DC741" s="576"/>
      <c r="DD741" s="389"/>
      <c r="DE741" s="390"/>
      <c r="DF741" s="390"/>
      <c r="DG741" s="390">
        <v>0</v>
      </c>
      <c r="DH741" s="390">
        <f t="shared" si="1537"/>
        <v>0</v>
      </c>
      <c r="DI741" s="390"/>
      <c r="DJ741" s="390"/>
      <c r="DK741" s="390"/>
      <c r="DL741" s="390"/>
      <c r="DM741" s="390"/>
      <c r="DN741" s="390"/>
      <c r="DO741" s="390"/>
      <c r="DP741" s="391">
        <f t="shared" si="1538"/>
        <v>0</v>
      </c>
      <c r="DQ741" s="376"/>
      <c r="DR741" s="376"/>
      <c r="DS741" s="385">
        <v>0</v>
      </c>
      <c r="DT741" s="385">
        <v>0</v>
      </c>
      <c r="DU741" s="385">
        <v>0</v>
      </c>
      <c r="DV741" s="385">
        <v>0</v>
      </c>
      <c r="DW741" s="385">
        <v>0</v>
      </c>
      <c r="DX741" s="385">
        <v>0</v>
      </c>
      <c r="DY741" s="385" t="s">
        <v>2733</v>
      </c>
      <c r="DZ741" s="385">
        <v>0</v>
      </c>
      <c r="EA741" s="426"/>
      <c r="EB741" s="398">
        <v>18</v>
      </c>
      <c r="EC741" s="398" t="s">
        <v>2590</v>
      </c>
      <c r="ED741" s="398" t="s">
        <v>1370</v>
      </c>
      <c r="EF741" s="601">
        <f t="shared" si="1539"/>
        <v>0</v>
      </c>
      <c r="EG741" s="597">
        <f t="shared" si="1545"/>
        <v>56</v>
      </c>
      <c r="EI741" s="605"/>
    </row>
    <row r="742" spans="1:139" s="372" customFormat="1" ht="16.149999999999999" customHeight="1">
      <c r="A742" s="573" t="s">
        <v>1382</v>
      </c>
      <c r="B742" s="407" t="s">
        <v>2329</v>
      </c>
      <c r="C742" s="407" t="s">
        <v>2329</v>
      </c>
      <c r="D742" s="393" t="s">
        <v>175</v>
      </c>
      <c r="E742" s="393" t="s">
        <v>476</v>
      </c>
      <c r="F742" s="393" t="s">
        <v>2382</v>
      </c>
      <c r="G742" s="395" t="s">
        <v>788</v>
      </c>
      <c r="H742" s="393" t="s">
        <v>73</v>
      </c>
      <c r="I742" s="393" t="s">
        <v>2383</v>
      </c>
      <c r="J742" s="393" t="s">
        <v>48</v>
      </c>
      <c r="K742" s="393"/>
      <c r="L742" s="393"/>
      <c r="M742" s="396">
        <v>46143</v>
      </c>
      <c r="N742" s="392"/>
      <c r="O742" s="408">
        <v>3</v>
      </c>
      <c r="P742" s="14">
        <v>83456</v>
      </c>
      <c r="Q742" s="14">
        <v>83456</v>
      </c>
      <c r="R742" s="576">
        <v>0</v>
      </c>
      <c r="S742" s="391">
        <v>0</v>
      </c>
      <c r="T742" s="382">
        <v>0</v>
      </c>
      <c r="U742" s="382">
        <v>0</v>
      </c>
      <c r="V742" s="423">
        <v>20</v>
      </c>
      <c r="W742" s="1882">
        <v>20</v>
      </c>
      <c r="X742" s="382">
        <f t="shared" si="1575"/>
        <v>0</v>
      </c>
      <c r="Y742" s="423">
        <v>0</v>
      </c>
      <c r="Z742" s="1882">
        <v>0</v>
      </c>
      <c r="AA742" s="382">
        <f t="shared" si="1526"/>
        <v>0</v>
      </c>
      <c r="AB742" s="423">
        <v>0</v>
      </c>
      <c r="AC742" s="1882">
        <v>100</v>
      </c>
      <c r="AD742" s="569">
        <v>1.875</v>
      </c>
      <c r="AE742" s="569">
        <v>1.875</v>
      </c>
      <c r="AF742" s="382">
        <f t="shared" si="1546"/>
        <v>163.5</v>
      </c>
      <c r="AG742" s="382">
        <f t="shared" si="1547"/>
        <v>103.5</v>
      </c>
      <c r="AH742" s="382">
        <f t="shared" si="1548"/>
        <v>7.5</v>
      </c>
      <c r="AI742" s="382">
        <f t="shared" si="1549"/>
        <v>4</v>
      </c>
      <c r="AJ742" s="382">
        <f t="shared" si="1550"/>
        <v>0</v>
      </c>
      <c r="AK742" s="382">
        <f t="shared" si="1551"/>
        <v>0</v>
      </c>
      <c r="AL742" s="382">
        <f t="shared" si="1552"/>
        <v>0</v>
      </c>
      <c r="AM742" s="382">
        <f t="shared" si="1553"/>
        <v>0</v>
      </c>
      <c r="AN742" s="453">
        <f t="shared" si="1554"/>
        <v>9.625</v>
      </c>
      <c r="AO742" s="457">
        <f t="shared" si="1555"/>
        <v>264</v>
      </c>
      <c r="AP742" s="455">
        <f t="shared" si="1556"/>
        <v>16</v>
      </c>
      <c r="AQ742" s="383">
        <f t="shared" si="1557"/>
        <v>4</v>
      </c>
      <c r="AR742" s="383">
        <f t="shared" si="1558"/>
        <v>0</v>
      </c>
      <c r="AS742" s="383">
        <f t="shared" si="1559"/>
        <v>0</v>
      </c>
      <c r="AT742" s="383">
        <f t="shared" si="1560"/>
        <v>0</v>
      </c>
      <c r="AU742" s="383">
        <f t="shared" si="1561"/>
        <v>0</v>
      </c>
      <c r="AV742" s="383">
        <f t="shared" si="1562"/>
        <v>0</v>
      </c>
      <c r="AW742" s="383">
        <f t="shared" si="1563"/>
        <v>10</v>
      </c>
      <c r="AX742" s="383">
        <f t="shared" si="1527"/>
        <v>20</v>
      </c>
      <c r="AY742" s="383">
        <v>264</v>
      </c>
      <c r="AZ742" s="383">
        <f t="shared" si="1564"/>
        <v>0</v>
      </c>
      <c r="BA742" s="382">
        <f t="shared" si="1528"/>
        <v>-100</v>
      </c>
      <c r="BB742" s="423">
        <v>0</v>
      </c>
      <c r="BC742" s="506">
        <f t="shared" si="1521"/>
        <v>20</v>
      </c>
      <c r="BD742" s="382">
        <f t="shared" si="1522"/>
        <v>0</v>
      </c>
      <c r="BE742" s="453">
        <f t="shared" si="1523"/>
        <v>100</v>
      </c>
      <c r="BF742" s="382">
        <f t="shared" si="1529"/>
        <v>-300</v>
      </c>
      <c r="BG742" s="1882">
        <v>76</v>
      </c>
      <c r="BH742" s="1882">
        <v>100</v>
      </c>
      <c r="BI742" s="1882">
        <v>4</v>
      </c>
      <c r="BJ742" s="1882">
        <v>4</v>
      </c>
      <c r="BK742" s="1882">
        <v>0</v>
      </c>
      <c r="BL742" s="1882">
        <v>0</v>
      </c>
      <c r="BM742" s="1882">
        <v>0</v>
      </c>
      <c r="BN742" s="1882">
        <v>0</v>
      </c>
      <c r="BO742" s="1882">
        <v>0</v>
      </c>
      <c r="BP742" s="1882">
        <v>11</v>
      </c>
      <c r="BQ742" s="1882">
        <v>26</v>
      </c>
      <c r="BR742" s="1882">
        <v>28</v>
      </c>
      <c r="BS742" s="1882">
        <v>30</v>
      </c>
      <c r="BT742" s="13"/>
      <c r="BU742" s="384">
        <f t="shared" si="1530"/>
        <v>0</v>
      </c>
      <c r="BV742" s="385">
        <f t="shared" si="1531"/>
        <v>0</v>
      </c>
      <c r="BW742" s="386">
        <f t="shared" si="1532"/>
        <v>0</v>
      </c>
      <c r="BX742" s="3"/>
      <c r="BY742" s="387">
        <f t="shared" si="1524"/>
        <v>0</v>
      </c>
      <c r="BZ742" s="382">
        <f t="shared" si="1533"/>
        <v>0</v>
      </c>
      <c r="CA742" s="382">
        <f t="shared" si="1534"/>
        <v>0</v>
      </c>
      <c r="CB742" s="382">
        <f t="shared" si="1535"/>
        <v>164</v>
      </c>
      <c r="CC742" s="382">
        <f t="shared" si="1577"/>
        <v>104</v>
      </c>
      <c r="CD742" s="382">
        <f t="shared" si="1578"/>
        <v>8</v>
      </c>
      <c r="CE742" s="382">
        <f t="shared" si="1579"/>
        <v>4</v>
      </c>
      <c r="CF742" s="382">
        <f t="shared" si="1580"/>
        <v>0</v>
      </c>
      <c r="CG742" s="382">
        <f t="shared" si="1581"/>
        <v>0</v>
      </c>
      <c r="CH742" s="382">
        <f t="shared" si="1582"/>
        <v>0</v>
      </c>
      <c r="CI742" s="382">
        <f t="shared" si="1583"/>
        <v>0</v>
      </c>
      <c r="CJ742" s="382">
        <f t="shared" si="1584"/>
        <v>10</v>
      </c>
      <c r="CK742" s="388">
        <f t="shared" si="1585"/>
        <v>20</v>
      </c>
      <c r="CL742" s="3"/>
      <c r="CM742" s="384">
        <f t="shared" si="1525"/>
        <v>20</v>
      </c>
      <c r="CN742" s="385">
        <f t="shared" si="1536"/>
        <v>0</v>
      </c>
      <c r="CO742" s="385">
        <f t="shared" si="1565"/>
        <v>264</v>
      </c>
      <c r="CP742" s="385">
        <f t="shared" si="1566"/>
        <v>16</v>
      </c>
      <c r="CQ742" s="385">
        <f t="shared" si="1567"/>
        <v>4</v>
      </c>
      <c r="CR742" s="385">
        <f t="shared" si="1568"/>
        <v>0</v>
      </c>
      <c r="CS742" s="385">
        <f t="shared" si="1569"/>
        <v>0</v>
      </c>
      <c r="CT742" s="385">
        <f t="shared" si="1570"/>
        <v>0</v>
      </c>
      <c r="CU742" s="385">
        <f t="shared" si="1571"/>
        <v>0</v>
      </c>
      <c r="CV742" s="385">
        <f t="shared" si="1572"/>
        <v>0</v>
      </c>
      <c r="CW742" s="385">
        <f t="shared" si="1573"/>
        <v>10</v>
      </c>
      <c r="CX742" s="386">
        <f t="shared" si="1574"/>
        <v>10</v>
      </c>
      <c r="CY742" s="3"/>
      <c r="CZ742" s="586"/>
      <c r="DA742" s="582"/>
      <c r="DB742" s="391"/>
      <c r="DC742" s="576">
        <v>0</v>
      </c>
      <c r="DD742" s="389">
        <v>0</v>
      </c>
      <c r="DE742" s="390">
        <v>0</v>
      </c>
      <c r="DF742" s="390">
        <v>0</v>
      </c>
      <c r="DG742" s="390">
        <v>0</v>
      </c>
      <c r="DH742" s="390">
        <f t="shared" si="1537"/>
        <v>0</v>
      </c>
      <c r="DI742" s="390"/>
      <c r="DJ742" s="390"/>
      <c r="DK742" s="390"/>
      <c r="DL742" s="390"/>
      <c r="DM742" s="390"/>
      <c r="DN742" s="390"/>
      <c r="DO742" s="390"/>
      <c r="DP742" s="391">
        <f t="shared" si="1538"/>
        <v>0</v>
      </c>
      <c r="DQ742" s="376"/>
      <c r="DR742" s="376"/>
      <c r="DS742" s="385">
        <v>0</v>
      </c>
      <c r="DT742" s="385">
        <v>0</v>
      </c>
      <c r="DU742" s="385">
        <v>0</v>
      </c>
      <c r="DV742" s="385">
        <v>0</v>
      </c>
      <c r="DW742" s="385">
        <v>0</v>
      </c>
      <c r="DX742" s="385">
        <v>0</v>
      </c>
      <c r="DY742" s="385" t="s">
        <v>2733</v>
      </c>
      <c r="DZ742" s="14">
        <v>83456</v>
      </c>
      <c r="EA742" s="426"/>
      <c r="EB742" s="398">
        <v>17</v>
      </c>
      <c r="EC742" s="398" t="s">
        <v>1369</v>
      </c>
      <c r="ED742" s="398" t="s">
        <v>1370</v>
      </c>
      <c r="EF742" s="601">
        <f t="shared" si="1539"/>
        <v>0</v>
      </c>
      <c r="EG742" s="597">
        <f t="shared" si="1545"/>
        <v>20</v>
      </c>
      <c r="EI742" s="605">
        <f t="shared" ref="EI742:EI751" si="1586">T742+U742+V742+Y742+AB742+BB742</f>
        <v>20</v>
      </c>
    </row>
    <row r="743" spans="1:139" s="372" customFormat="1" ht="16.149999999999999" customHeight="1">
      <c r="A743" s="573" t="s">
        <v>1382</v>
      </c>
      <c r="B743" s="407" t="s">
        <v>2330</v>
      </c>
      <c r="C743" s="407" t="s">
        <v>2330</v>
      </c>
      <c r="D743" s="393" t="s">
        <v>175</v>
      </c>
      <c r="E743" s="393" t="s">
        <v>477</v>
      </c>
      <c r="F743" s="393" t="s">
        <v>2382</v>
      </c>
      <c r="G743" s="395">
        <v>101</v>
      </c>
      <c r="H743" s="393" t="s">
        <v>73</v>
      </c>
      <c r="I743" s="393" t="s">
        <v>2383</v>
      </c>
      <c r="J743" s="393" t="s">
        <v>48</v>
      </c>
      <c r="K743" s="393"/>
      <c r="L743" s="393"/>
      <c r="M743" s="396">
        <v>46143</v>
      </c>
      <c r="N743" s="392"/>
      <c r="O743" s="408">
        <v>3</v>
      </c>
      <c r="P743" s="14">
        <v>85975</v>
      </c>
      <c r="Q743" s="14">
        <v>85975</v>
      </c>
      <c r="R743" s="576">
        <v>0</v>
      </c>
      <c r="S743" s="391">
        <v>0</v>
      </c>
      <c r="T743" s="382">
        <v>0</v>
      </c>
      <c r="U743" s="382">
        <v>0</v>
      </c>
      <c r="V743" s="423">
        <v>0</v>
      </c>
      <c r="W743" s="1882">
        <v>0</v>
      </c>
      <c r="X743" s="382">
        <f t="shared" si="1575"/>
        <v>0</v>
      </c>
      <c r="Y743" s="423">
        <v>0</v>
      </c>
      <c r="Z743" s="1882">
        <v>0</v>
      </c>
      <c r="AA743" s="382">
        <f t="shared" si="1526"/>
        <v>0</v>
      </c>
      <c r="AB743" s="423">
        <v>0</v>
      </c>
      <c r="AC743" s="1882">
        <v>100</v>
      </c>
      <c r="AD743" s="569">
        <v>1.875</v>
      </c>
      <c r="AE743" s="569">
        <v>1.875</v>
      </c>
      <c r="AF743" s="382">
        <f t="shared" si="1546"/>
        <v>140</v>
      </c>
      <c r="AG743" s="382">
        <f t="shared" si="1547"/>
        <v>90.5</v>
      </c>
      <c r="AH743" s="382">
        <f t="shared" si="1548"/>
        <v>22.5</v>
      </c>
      <c r="AI743" s="382">
        <f t="shared" si="1549"/>
        <v>12</v>
      </c>
      <c r="AJ743" s="382">
        <f t="shared" si="1550"/>
        <v>0</v>
      </c>
      <c r="AK743" s="382">
        <f t="shared" si="1551"/>
        <v>0</v>
      </c>
      <c r="AL743" s="382">
        <f t="shared" si="1552"/>
        <v>0</v>
      </c>
      <c r="AM743" s="382">
        <f t="shared" si="1553"/>
        <v>0</v>
      </c>
      <c r="AN743" s="453">
        <f t="shared" si="1554"/>
        <v>40.25</v>
      </c>
      <c r="AO743" s="457">
        <f t="shared" si="1555"/>
        <v>240</v>
      </c>
      <c r="AP743" s="455">
        <f t="shared" si="1556"/>
        <v>21</v>
      </c>
      <c r="AQ743" s="383">
        <f t="shared" si="1557"/>
        <v>12</v>
      </c>
      <c r="AR743" s="383">
        <f t="shared" si="1558"/>
        <v>1</v>
      </c>
      <c r="AS743" s="383">
        <f t="shared" si="1559"/>
        <v>0</v>
      </c>
      <c r="AT743" s="383">
        <f t="shared" si="1560"/>
        <v>0</v>
      </c>
      <c r="AU743" s="383">
        <f t="shared" si="1561"/>
        <v>0</v>
      </c>
      <c r="AV743" s="383">
        <f t="shared" si="1562"/>
        <v>0</v>
      </c>
      <c r="AW743" s="383">
        <f t="shared" si="1563"/>
        <v>40</v>
      </c>
      <c r="AX743" s="383">
        <f t="shared" si="1527"/>
        <v>0</v>
      </c>
      <c r="AY743" s="383">
        <v>240</v>
      </c>
      <c r="AZ743" s="383">
        <f t="shared" si="1564"/>
        <v>0</v>
      </c>
      <c r="BA743" s="382">
        <f t="shared" si="1528"/>
        <v>-100</v>
      </c>
      <c r="BB743" s="423">
        <v>0</v>
      </c>
      <c r="BC743" s="506">
        <f t="shared" si="1521"/>
        <v>0</v>
      </c>
      <c r="BD743" s="382">
        <f t="shared" si="1522"/>
        <v>0</v>
      </c>
      <c r="BE743" s="453">
        <f t="shared" si="1523"/>
        <v>100</v>
      </c>
      <c r="BF743" s="382">
        <f t="shared" si="1529"/>
        <v>-262</v>
      </c>
      <c r="BG743" s="1882">
        <v>70</v>
      </c>
      <c r="BH743" s="1882">
        <v>80</v>
      </c>
      <c r="BI743" s="1882">
        <v>12</v>
      </c>
      <c r="BJ743" s="1882">
        <v>12</v>
      </c>
      <c r="BK743" s="1882">
        <v>0</v>
      </c>
      <c r="BL743" s="1882">
        <v>0</v>
      </c>
      <c r="BM743" s="1882">
        <v>0</v>
      </c>
      <c r="BN743" s="1882">
        <v>0</v>
      </c>
      <c r="BO743" s="1882">
        <v>0</v>
      </c>
      <c r="BP743" s="1882">
        <v>46</v>
      </c>
      <c r="BQ743" s="1882">
        <v>26</v>
      </c>
      <c r="BR743" s="1882">
        <v>28</v>
      </c>
      <c r="BS743" s="1882">
        <v>30</v>
      </c>
      <c r="BT743" s="13"/>
      <c r="BU743" s="384">
        <f t="shared" si="1530"/>
        <v>0</v>
      </c>
      <c r="BV743" s="385">
        <f t="shared" si="1531"/>
        <v>0</v>
      </c>
      <c r="BW743" s="386">
        <f t="shared" si="1532"/>
        <v>0</v>
      </c>
      <c r="BX743" s="3"/>
      <c r="BY743" s="387">
        <f t="shared" si="1524"/>
        <v>0</v>
      </c>
      <c r="BZ743" s="382">
        <f t="shared" si="1533"/>
        <v>0</v>
      </c>
      <c r="CA743" s="382">
        <f t="shared" si="1534"/>
        <v>0</v>
      </c>
      <c r="CB743" s="382">
        <f t="shared" si="1535"/>
        <v>140</v>
      </c>
      <c r="CC743" s="382">
        <f t="shared" si="1577"/>
        <v>91</v>
      </c>
      <c r="CD743" s="382">
        <f t="shared" si="1578"/>
        <v>23</v>
      </c>
      <c r="CE743" s="382">
        <f t="shared" si="1579"/>
        <v>12</v>
      </c>
      <c r="CF743" s="382">
        <f t="shared" si="1580"/>
        <v>0</v>
      </c>
      <c r="CG743" s="382">
        <f t="shared" si="1581"/>
        <v>0</v>
      </c>
      <c r="CH743" s="382">
        <f t="shared" si="1582"/>
        <v>0</v>
      </c>
      <c r="CI743" s="382">
        <f t="shared" si="1583"/>
        <v>0</v>
      </c>
      <c r="CJ743" s="382">
        <f t="shared" si="1584"/>
        <v>40</v>
      </c>
      <c r="CK743" s="388">
        <f t="shared" si="1585"/>
        <v>80</v>
      </c>
      <c r="CL743" s="3"/>
      <c r="CM743" s="384">
        <f t="shared" si="1525"/>
        <v>0</v>
      </c>
      <c r="CN743" s="385">
        <f t="shared" si="1536"/>
        <v>0</v>
      </c>
      <c r="CO743" s="385">
        <f t="shared" si="1565"/>
        <v>240</v>
      </c>
      <c r="CP743" s="385">
        <f t="shared" si="1566"/>
        <v>21</v>
      </c>
      <c r="CQ743" s="385">
        <f t="shared" si="1567"/>
        <v>12</v>
      </c>
      <c r="CR743" s="385">
        <f t="shared" si="1568"/>
        <v>1</v>
      </c>
      <c r="CS743" s="385">
        <f t="shared" si="1569"/>
        <v>0</v>
      </c>
      <c r="CT743" s="385">
        <f t="shared" si="1570"/>
        <v>0</v>
      </c>
      <c r="CU743" s="385">
        <f t="shared" si="1571"/>
        <v>0</v>
      </c>
      <c r="CV743" s="385">
        <f t="shared" si="1572"/>
        <v>0</v>
      </c>
      <c r="CW743" s="385">
        <f t="shared" si="1573"/>
        <v>40</v>
      </c>
      <c r="CX743" s="386">
        <f t="shared" si="1574"/>
        <v>40</v>
      </c>
      <c r="CY743" s="3"/>
      <c r="CZ743" s="586"/>
      <c r="DA743" s="582"/>
      <c r="DB743" s="391"/>
      <c r="DC743" s="576">
        <v>0</v>
      </c>
      <c r="DD743" s="389">
        <v>0</v>
      </c>
      <c r="DE743" s="390">
        <v>0</v>
      </c>
      <c r="DF743" s="390">
        <v>0</v>
      </c>
      <c r="DG743" s="390">
        <v>0</v>
      </c>
      <c r="DH743" s="390">
        <f t="shared" si="1537"/>
        <v>0</v>
      </c>
      <c r="DI743" s="390"/>
      <c r="DJ743" s="390"/>
      <c r="DK743" s="390"/>
      <c r="DL743" s="390"/>
      <c r="DM743" s="390"/>
      <c r="DN743" s="390"/>
      <c r="DO743" s="390"/>
      <c r="DP743" s="391">
        <f t="shared" si="1538"/>
        <v>0</v>
      </c>
      <c r="DQ743" s="376"/>
      <c r="DR743" s="376"/>
      <c r="DS743" s="385">
        <v>0</v>
      </c>
      <c r="DT743" s="385">
        <v>0</v>
      </c>
      <c r="DU743" s="385">
        <v>0</v>
      </c>
      <c r="DV743" s="385">
        <v>0</v>
      </c>
      <c r="DW743" s="385">
        <v>0</v>
      </c>
      <c r="DX743" s="385">
        <v>0</v>
      </c>
      <c r="DY743" s="385" t="s">
        <v>2733</v>
      </c>
      <c r="DZ743" s="14">
        <v>85975</v>
      </c>
      <c r="EA743" s="426"/>
      <c r="EB743" s="398">
        <v>17</v>
      </c>
      <c r="EC743" s="398" t="s">
        <v>1369</v>
      </c>
      <c r="ED743" s="398" t="s">
        <v>1370</v>
      </c>
      <c r="EF743" s="601" t="str">
        <f t="shared" si="1539"/>
        <v>ok</v>
      </c>
      <c r="EG743" s="597">
        <f t="shared" si="1545"/>
        <v>0</v>
      </c>
      <c r="EI743" s="605">
        <f t="shared" si="1586"/>
        <v>0</v>
      </c>
    </row>
    <row r="744" spans="1:139" s="372" customFormat="1" ht="16.149999999999999" customHeight="1">
      <c r="A744" s="573" t="s">
        <v>1382</v>
      </c>
      <c r="B744" s="407" t="s">
        <v>2339</v>
      </c>
      <c r="C744" s="407" t="s">
        <v>2339</v>
      </c>
      <c r="D744" s="393" t="s">
        <v>175</v>
      </c>
      <c r="E744" s="393" t="s">
        <v>349</v>
      </c>
      <c r="F744" s="393" t="s">
        <v>2382</v>
      </c>
      <c r="G744" s="395">
        <v>102</v>
      </c>
      <c r="H744" s="393" t="s">
        <v>73</v>
      </c>
      <c r="I744" s="393" t="s">
        <v>2383</v>
      </c>
      <c r="J744" s="393" t="s">
        <v>48</v>
      </c>
      <c r="K744" s="393"/>
      <c r="L744" s="393"/>
      <c r="M744" s="396">
        <v>46143</v>
      </c>
      <c r="N744" s="392"/>
      <c r="O744" s="408">
        <v>3</v>
      </c>
      <c r="P744" s="14">
        <v>86690</v>
      </c>
      <c r="Q744" s="14">
        <v>86690</v>
      </c>
      <c r="R744" s="576">
        <v>0</v>
      </c>
      <c r="S744" s="391">
        <v>0</v>
      </c>
      <c r="T744" s="382">
        <v>0</v>
      </c>
      <c r="U744" s="382">
        <v>0</v>
      </c>
      <c r="V744" s="423">
        <v>72</v>
      </c>
      <c r="W744" s="1882">
        <v>72</v>
      </c>
      <c r="X744" s="382">
        <f t="shared" si="1575"/>
        <v>0</v>
      </c>
      <c r="Y744" s="423">
        <v>300</v>
      </c>
      <c r="Z744" s="1882">
        <v>300</v>
      </c>
      <c r="AA744" s="382">
        <f t="shared" si="1526"/>
        <v>0</v>
      </c>
      <c r="AB744" s="423">
        <v>0</v>
      </c>
      <c r="AC744" s="1882">
        <v>106</v>
      </c>
      <c r="AD744" s="569">
        <v>1.875</v>
      </c>
      <c r="AE744" s="569">
        <v>1.875</v>
      </c>
      <c r="AF744" s="382">
        <f t="shared" si="1546"/>
        <v>229.5</v>
      </c>
      <c r="AG744" s="382">
        <f t="shared" si="1547"/>
        <v>103.5</v>
      </c>
      <c r="AH744" s="382">
        <f t="shared" si="1548"/>
        <v>7.5</v>
      </c>
      <c r="AI744" s="382">
        <f t="shared" si="1549"/>
        <v>4</v>
      </c>
      <c r="AJ744" s="382">
        <f t="shared" si="1550"/>
        <v>0</v>
      </c>
      <c r="AK744" s="382">
        <f t="shared" si="1551"/>
        <v>0</v>
      </c>
      <c r="AL744" s="382">
        <f t="shared" si="1552"/>
        <v>0</v>
      </c>
      <c r="AM744" s="382">
        <f t="shared" si="1553"/>
        <v>0</v>
      </c>
      <c r="AN744" s="453">
        <f t="shared" si="1554"/>
        <v>40.25</v>
      </c>
      <c r="AO744" s="457">
        <f t="shared" si="1555"/>
        <v>336</v>
      </c>
      <c r="AP744" s="455">
        <f t="shared" si="1556"/>
        <v>16</v>
      </c>
      <c r="AQ744" s="383">
        <f t="shared" si="1557"/>
        <v>4</v>
      </c>
      <c r="AR744" s="383">
        <f t="shared" si="1558"/>
        <v>0</v>
      </c>
      <c r="AS744" s="383">
        <f t="shared" si="1559"/>
        <v>0</v>
      </c>
      <c r="AT744" s="383">
        <f t="shared" si="1560"/>
        <v>0</v>
      </c>
      <c r="AU744" s="383">
        <f t="shared" si="1561"/>
        <v>0</v>
      </c>
      <c r="AV744" s="383">
        <f t="shared" si="1562"/>
        <v>0</v>
      </c>
      <c r="AW744" s="383">
        <f t="shared" si="1563"/>
        <v>40</v>
      </c>
      <c r="AX744" s="383">
        <f t="shared" si="1527"/>
        <v>372</v>
      </c>
      <c r="AY744" s="383">
        <v>336</v>
      </c>
      <c r="AZ744" s="383">
        <f t="shared" si="1564"/>
        <v>0</v>
      </c>
      <c r="BA744" s="382">
        <f t="shared" si="1528"/>
        <v>-106</v>
      </c>
      <c r="BB744" s="423">
        <v>0</v>
      </c>
      <c r="BC744" s="506">
        <f t="shared" si="1521"/>
        <v>72</v>
      </c>
      <c r="BD744" s="382">
        <f t="shared" si="1522"/>
        <v>300</v>
      </c>
      <c r="BE744" s="453">
        <f t="shared" si="1523"/>
        <v>106</v>
      </c>
      <c r="BF744" s="382">
        <f t="shared" si="1529"/>
        <v>-724</v>
      </c>
      <c r="BG744" s="1882">
        <v>142</v>
      </c>
      <c r="BH744" s="1882">
        <v>100</v>
      </c>
      <c r="BI744" s="1882">
        <v>4</v>
      </c>
      <c r="BJ744" s="1882">
        <v>4</v>
      </c>
      <c r="BK744" s="1882">
        <v>0</v>
      </c>
      <c r="BL744" s="1882">
        <v>0</v>
      </c>
      <c r="BM744" s="1882">
        <v>0</v>
      </c>
      <c r="BN744" s="1882">
        <v>0</v>
      </c>
      <c r="BO744" s="1882">
        <v>0</v>
      </c>
      <c r="BP744" s="1882">
        <v>46</v>
      </c>
      <c r="BQ744" s="1882">
        <v>231</v>
      </c>
      <c r="BR744" s="1882">
        <v>247</v>
      </c>
      <c r="BS744" s="1882">
        <v>264</v>
      </c>
      <c r="BT744" s="13"/>
      <c r="BU744" s="384">
        <f t="shared" si="1530"/>
        <v>0</v>
      </c>
      <c r="BV744" s="385">
        <f t="shared" si="1531"/>
        <v>0</v>
      </c>
      <c r="BW744" s="386">
        <f t="shared" si="1532"/>
        <v>0</v>
      </c>
      <c r="BX744" s="3"/>
      <c r="BY744" s="387">
        <f t="shared" si="1524"/>
        <v>0</v>
      </c>
      <c r="BZ744" s="382">
        <f t="shared" si="1533"/>
        <v>0</v>
      </c>
      <c r="CA744" s="382">
        <f t="shared" si="1534"/>
        <v>0</v>
      </c>
      <c r="CB744" s="382">
        <f t="shared" si="1535"/>
        <v>230</v>
      </c>
      <c r="CC744" s="382">
        <f t="shared" si="1577"/>
        <v>104</v>
      </c>
      <c r="CD744" s="382">
        <f t="shared" si="1578"/>
        <v>8</v>
      </c>
      <c r="CE744" s="382">
        <f t="shared" si="1579"/>
        <v>4</v>
      </c>
      <c r="CF744" s="382">
        <f t="shared" si="1580"/>
        <v>0</v>
      </c>
      <c r="CG744" s="382">
        <f t="shared" si="1581"/>
        <v>0</v>
      </c>
      <c r="CH744" s="382">
        <f t="shared" si="1582"/>
        <v>0</v>
      </c>
      <c r="CI744" s="382">
        <f t="shared" si="1583"/>
        <v>0</v>
      </c>
      <c r="CJ744" s="382">
        <f t="shared" si="1584"/>
        <v>40</v>
      </c>
      <c r="CK744" s="388">
        <f t="shared" si="1585"/>
        <v>80</v>
      </c>
      <c r="CL744" s="3"/>
      <c r="CM744" s="384">
        <f t="shared" si="1525"/>
        <v>72</v>
      </c>
      <c r="CN744" s="385">
        <f t="shared" si="1536"/>
        <v>300</v>
      </c>
      <c r="CO744" s="385">
        <f t="shared" si="1565"/>
        <v>336</v>
      </c>
      <c r="CP744" s="385">
        <f t="shared" si="1566"/>
        <v>16</v>
      </c>
      <c r="CQ744" s="385">
        <f t="shared" si="1567"/>
        <v>4</v>
      </c>
      <c r="CR744" s="385">
        <f t="shared" si="1568"/>
        <v>0</v>
      </c>
      <c r="CS744" s="385">
        <f t="shared" si="1569"/>
        <v>0</v>
      </c>
      <c r="CT744" s="385">
        <f t="shared" si="1570"/>
        <v>0</v>
      </c>
      <c r="CU744" s="385">
        <f t="shared" si="1571"/>
        <v>0</v>
      </c>
      <c r="CV744" s="385">
        <f t="shared" si="1572"/>
        <v>0</v>
      </c>
      <c r="CW744" s="385">
        <f t="shared" si="1573"/>
        <v>40</v>
      </c>
      <c r="CX744" s="386">
        <f t="shared" si="1574"/>
        <v>40</v>
      </c>
      <c r="CY744" s="3"/>
      <c r="CZ744" s="586"/>
      <c r="DA744" s="582"/>
      <c r="DB744" s="391"/>
      <c r="DC744" s="576">
        <v>0</v>
      </c>
      <c r="DD744" s="389">
        <v>0</v>
      </c>
      <c r="DE744" s="390">
        <v>0</v>
      </c>
      <c r="DF744" s="390">
        <v>0</v>
      </c>
      <c r="DG744" s="390">
        <v>0</v>
      </c>
      <c r="DH744" s="390">
        <f t="shared" si="1537"/>
        <v>0</v>
      </c>
      <c r="DI744" s="390"/>
      <c r="DJ744" s="390"/>
      <c r="DK744" s="390"/>
      <c r="DL744" s="390"/>
      <c r="DM744" s="390"/>
      <c r="DN744" s="390"/>
      <c r="DO744" s="390"/>
      <c r="DP744" s="391">
        <f t="shared" si="1538"/>
        <v>0</v>
      </c>
      <c r="DQ744" s="376"/>
      <c r="DR744" s="376"/>
      <c r="DS744" s="385">
        <v>0</v>
      </c>
      <c r="DT744" s="385">
        <v>0</v>
      </c>
      <c r="DU744" s="385">
        <v>0</v>
      </c>
      <c r="DV744" s="385">
        <v>0</v>
      </c>
      <c r="DW744" s="385">
        <v>0</v>
      </c>
      <c r="DX744" s="385">
        <v>0</v>
      </c>
      <c r="DY744" s="385" t="s">
        <v>2733</v>
      </c>
      <c r="DZ744" s="14">
        <v>86690</v>
      </c>
      <c r="EA744" s="426"/>
      <c r="EB744" s="398">
        <v>18</v>
      </c>
      <c r="EC744" s="398" t="s">
        <v>1369</v>
      </c>
      <c r="ED744" s="398" t="s">
        <v>1370</v>
      </c>
      <c r="EF744" s="601">
        <f t="shared" si="1539"/>
        <v>0</v>
      </c>
      <c r="EG744" s="597">
        <f t="shared" si="1545"/>
        <v>72</v>
      </c>
      <c r="EI744" s="605">
        <f t="shared" si="1586"/>
        <v>372</v>
      </c>
    </row>
    <row r="745" spans="1:139" s="372" customFormat="1" ht="16.149999999999999" customHeight="1">
      <c r="A745" s="573" t="s">
        <v>1382</v>
      </c>
      <c r="B745" s="407" t="s">
        <v>2331</v>
      </c>
      <c r="C745" s="407" t="s">
        <v>2331</v>
      </c>
      <c r="D745" s="393" t="s">
        <v>175</v>
      </c>
      <c r="E745" s="393" t="s">
        <v>404</v>
      </c>
      <c r="F745" s="393" t="s">
        <v>2382</v>
      </c>
      <c r="G745" s="395">
        <v>103</v>
      </c>
      <c r="H745" s="393" t="s">
        <v>73</v>
      </c>
      <c r="I745" s="393" t="s">
        <v>2383</v>
      </c>
      <c r="J745" s="393" t="s">
        <v>48</v>
      </c>
      <c r="K745" s="393"/>
      <c r="L745" s="393"/>
      <c r="M745" s="396">
        <v>46143</v>
      </c>
      <c r="N745" s="392"/>
      <c r="O745" s="408">
        <v>3</v>
      </c>
      <c r="P745" s="14">
        <v>85145</v>
      </c>
      <c r="Q745" s="14">
        <v>85145</v>
      </c>
      <c r="R745" s="576">
        <v>0</v>
      </c>
      <c r="S745" s="391">
        <v>0</v>
      </c>
      <c r="T745" s="382">
        <v>0</v>
      </c>
      <c r="U745" s="382">
        <v>0</v>
      </c>
      <c r="V745" s="423">
        <v>0</v>
      </c>
      <c r="W745" s="1882">
        <v>0</v>
      </c>
      <c r="X745" s="382">
        <f t="shared" si="1575"/>
        <v>0</v>
      </c>
      <c r="Y745" s="423">
        <v>232</v>
      </c>
      <c r="Z745" s="1882">
        <v>232</v>
      </c>
      <c r="AA745" s="382">
        <f t="shared" si="1526"/>
        <v>0</v>
      </c>
      <c r="AB745" s="423">
        <v>0</v>
      </c>
      <c r="AC745" s="1882">
        <v>100</v>
      </c>
      <c r="AD745" s="569">
        <v>1.875</v>
      </c>
      <c r="AE745" s="569">
        <v>1.875</v>
      </c>
      <c r="AF745" s="382">
        <f t="shared" si="1546"/>
        <v>160</v>
      </c>
      <c r="AG745" s="382">
        <f t="shared" si="1547"/>
        <v>83.5</v>
      </c>
      <c r="AH745" s="382">
        <f t="shared" si="1548"/>
        <v>7.5</v>
      </c>
      <c r="AI745" s="382">
        <f t="shared" si="1549"/>
        <v>4</v>
      </c>
      <c r="AJ745" s="382">
        <f t="shared" si="1550"/>
        <v>0</v>
      </c>
      <c r="AK745" s="382">
        <f t="shared" si="1551"/>
        <v>0</v>
      </c>
      <c r="AL745" s="382">
        <f t="shared" si="1552"/>
        <v>0</v>
      </c>
      <c r="AM745" s="382">
        <f t="shared" si="1553"/>
        <v>0</v>
      </c>
      <c r="AN745" s="453">
        <f t="shared" si="1554"/>
        <v>0</v>
      </c>
      <c r="AO745" s="457">
        <f t="shared" si="1555"/>
        <v>260</v>
      </c>
      <c r="AP745" s="455">
        <f t="shared" si="1556"/>
        <v>14</v>
      </c>
      <c r="AQ745" s="383">
        <f t="shared" si="1557"/>
        <v>4</v>
      </c>
      <c r="AR745" s="383">
        <f t="shared" si="1558"/>
        <v>0</v>
      </c>
      <c r="AS745" s="383">
        <f t="shared" si="1559"/>
        <v>0</v>
      </c>
      <c r="AT745" s="383">
        <f t="shared" si="1560"/>
        <v>0</v>
      </c>
      <c r="AU745" s="383">
        <f t="shared" si="1561"/>
        <v>0</v>
      </c>
      <c r="AV745" s="383">
        <f t="shared" si="1562"/>
        <v>0</v>
      </c>
      <c r="AW745" s="383">
        <f t="shared" si="1563"/>
        <v>0</v>
      </c>
      <c r="AX745" s="383">
        <f t="shared" si="1527"/>
        <v>232</v>
      </c>
      <c r="AY745" s="383">
        <v>260</v>
      </c>
      <c r="AZ745" s="383">
        <f t="shared" si="1564"/>
        <v>0</v>
      </c>
      <c r="BA745" s="382">
        <f t="shared" si="1528"/>
        <v>-100</v>
      </c>
      <c r="BB745" s="423">
        <v>0</v>
      </c>
      <c r="BC745" s="506">
        <f t="shared" si="1521"/>
        <v>0</v>
      </c>
      <c r="BD745" s="382">
        <f t="shared" si="1522"/>
        <v>232</v>
      </c>
      <c r="BE745" s="453">
        <f t="shared" si="1523"/>
        <v>100</v>
      </c>
      <c r="BF745" s="382">
        <f t="shared" si="1529"/>
        <v>-506</v>
      </c>
      <c r="BG745" s="1882">
        <v>90</v>
      </c>
      <c r="BH745" s="1882">
        <v>80</v>
      </c>
      <c r="BI745" s="1882">
        <v>4</v>
      </c>
      <c r="BJ745" s="1882">
        <v>4</v>
      </c>
      <c r="BK745" s="1882">
        <v>0</v>
      </c>
      <c r="BL745" s="1882">
        <v>0</v>
      </c>
      <c r="BM745" s="1882">
        <v>0</v>
      </c>
      <c r="BN745" s="1882">
        <v>0</v>
      </c>
      <c r="BO745" s="1882">
        <v>0</v>
      </c>
      <c r="BP745" s="1882">
        <v>0</v>
      </c>
      <c r="BQ745" s="1882">
        <v>233</v>
      </c>
      <c r="BR745" s="1882">
        <v>249</v>
      </c>
      <c r="BS745" s="1882">
        <v>266</v>
      </c>
      <c r="BT745" s="13"/>
      <c r="BU745" s="384">
        <f t="shared" si="1530"/>
        <v>0</v>
      </c>
      <c r="BV745" s="385">
        <f t="shared" si="1531"/>
        <v>0</v>
      </c>
      <c r="BW745" s="386">
        <f t="shared" si="1532"/>
        <v>0</v>
      </c>
      <c r="BX745" s="3"/>
      <c r="BY745" s="387">
        <f t="shared" si="1524"/>
        <v>0</v>
      </c>
      <c r="BZ745" s="382">
        <f t="shared" si="1533"/>
        <v>0</v>
      </c>
      <c r="CA745" s="382">
        <f t="shared" si="1534"/>
        <v>0</v>
      </c>
      <c r="CB745" s="382">
        <f t="shared" si="1535"/>
        <v>160</v>
      </c>
      <c r="CC745" s="382">
        <f t="shared" si="1577"/>
        <v>84</v>
      </c>
      <c r="CD745" s="382">
        <f t="shared" si="1578"/>
        <v>8</v>
      </c>
      <c r="CE745" s="382">
        <f t="shared" si="1579"/>
        <v>4</v>
      </c>
      <c r="CF745" s="382">
        <f t="shared" si="1580"/>
        <v>0</v>
      </c>
      <c r="CG745" s="382">
        <f t="shared" si="1581"/>
        <v>0</v>
      </c>
      <c r="CH745" s="382">
        <f t="shared" si="1582"/>
        <v>0</v>
      </c>
      <c r="CI745" s="382">
        <f t="shared" si="1583"/>
        <v>0</v>
      </c>
      <c r="CJ745" s="382">
        <f t="shared" si="1584"/>
        <v>0</v>
      </c>
      <c r="CK745" s="388">
        <f t="shared" si="1585"/>
        <v>0</v>
      </c>
      <c r="CL745" s="3"/>
      <c r="CM745" s="384">
        <f t="shared" si="1525"/>
        <v>0</v>
      </c>
      <c r="CN745" s="385">
        <f t="shared" si="1536"/>
        <v>232</v>
      </c>
      <c r="CO745" s="385">
        <f t="shared" si="1565"/>
        <v>260</v>
      </c>
      <c r="CP745" s="385">
        <f t="shared" si="1566"/>
        <v>14</v>
      </c>
      <c r="CQ745" s="385">
        <f t="shared" si="1567"/>
        <v>4</v>
      </c>
      <c r="CR745" s="385">
        <f t="shared" si="1568"/>
        <v>0</v>
      </c>
      <c r="CS745" s="385">
        <f t="shared" si="1569"/>
        <v>0</v>
      </c>
      <c r="CT745" s="385">
        <f t="shared" si="1570"/>
        <v>0</v>
      </c>
      <c r="CU745" s="385">
        <f t="shared" si="1571"/>
        <v>0</v>
      </c>
      <c r="CV745" s="385">
        <f t="shared" si="1572"/>
        <v>0</v>
      </c>
      <c r="CW745" s="385">
        <f t="shared" si="1573"/>
        <v>0</v>
      </c>
      <c r="CX745" s="386">
        <f t="shared" si="1574"/>
        <v>0</v>
      </c>
      <c r="CY745" s="3"/>
      <c r="CZ745" s="586"/>
      <c r="DA745" s="582"/>
      <c r="DB745" s="391"/>
      <c r="DC745" s="576">
        <v>0</v>
      </c>
      <c r="DD745" s="389">
        <v>0</v>
      </c>
      <c r="DE745" s="390">
        <v>0</v>
      </c>
      <c r="DF745" s="390">
        <v>0</v>
      </c>
      <c r="DG745" s="390">
        <v>0</v>
      </c>
      <c r="DH745" s="390">
        <f t="shared" si="1537"/>
        <v>0</v>
      </c>
      <c r="DI745" s="390"/>
      <c r="DJ745" s="390"/>
      <c r="DK745" s="390"/>
      <c r="DL745" s="390"/>
      <c r="DM745" s="390"/>
      <c r="DN745" s="390"/>
      <c r="DO745" s="390"/>
      <c r="DP745" s="391">
        <f t="shared" si="1538"/>
        <v>0</v>
      </c>
      <c r="DQ745" s="376"/>
      <c r="DR745" s="376"/>
      <c r="DS745" s="385">
        <v>0</v>
      </c>
      <c r="DT745" s="385">
        <v>0</v>
      </c>
      <c r="DU745" s="385">
        <v>0</v>
      </c>
      <c r="DV745" s="385">
        <v>0</v>
      </c>
      <c r="DW745" s="385">
        <v>0</v>
      </c>
      <c r="DX745" s="385">
        <v>0</v>
      </c>
      <c r="DY745" s="385" t="s">
        <v>2733</v>
      </c>
      <c r="DZ745" s="14">
        <v>85145</v>
      </c>
      <c r="EA745" s="426"/>
      <c r="EB745" s="398">
        <v>17</v>
      </c>
      <c r="EC745" s="398" t="s">
        <v>1369</v>
      </c>
      <c r="ED745" s="398" t="s">
        <v>1370</v>
      </c>
      <c r="EF745" s="601" t="str">
        <f t="shared" si="1539"/>
        <v>ok</v>
      </c>
      <c r="EG745" s="597">
        <f t="shared" si="1545"/>
        <v>0</v>
      </c>
      <c r="EI745" s="605">
        <f t="shared" si="1586"/>
        <v>232</v>
      </c>
    </row>
    <row r="746" spans="1:139" s="372" customFormat="1" ht="16.149999999999999" customHeight="1">
      <c r="A746" s="573" t="s">
        <v>1382</v>
      </c>
      <c r="B746" s="407" t="s">
        <v>2340</v>
      </c>
      <c r="C746" s="407" t="s">
        <v>2340</v>
      </c>
      <c r="D746" s="393" t="s">
        <v>175</v>
      </c>
      <c r="E746" s="393" t="s">
        <v>478</v>
      </c>
      <c r="F746" s="393" t="s">
        <v>2382</v>
      </c>
      <c r="G746" s="395">
        <v>104</v>
      </c>
      <c r="H746" s="393" t="s">
        <v>73</v>
      </c>
      <c r="I746" s="393" t="s">
        <v>2383</v>
      </c>
      <c r="J746" s="393" t="s">
        <v>48</v>
      </c>
      <c r="K746" s="393"/>
      <c r="L746" s="393"/>
      <c r="M746" s="396">
        <v>46143</v>
      </c>
      <c r="N746" s="392"/>
      <c r="O746" s="408">
        <v>3</v>
      </c>
      <c r="P746" s="14">
        <v>87234</v>
      </c>
      <c r="Q746" s="14">
        <v>87234</v>
      </c>
      <c r="R746" s="576">
        <v>0</v>
      </c>
      <c r="S746" s="391">
        <v>0</v>
      </c>
      <c r="T746" s="382">
        <v>0</v>
      </c>
      <c r="U746" s="382">
        <v>0</v>
      </c>
      <c r="V746" s="423">
        <v>24</v>
      </c>
      <c r="W746" s="1882">
        <v>24</v>
      </c>
      <c r="X746" s="382">
        <f t="shared" si="1575"/>
        <v>0</v>
      </c>
      <c r="Y746" s="423">
        <v>352</v>
      </c>
      <c r="Z746" s="1882">
        <v>352</v>
      </c>
      <c r="AA746" s="382">
        <f t="shared" si="1526"/>
        <v>0</v>
      </c>
      <c r="AB746" s="423">
        <v>0</v>
      </c>
      <c r="AC746" s="1882">
        <v>130</v>
      </c>
      <c r="AD746" s="569">
        <v>1.875</v>
      </c>
      <c r="AE746" s="569">
        <v>1.875</v>
      </c>
      <c r="AF746" s="382">
        <f t="shared" si="1546"/>
        <v>254</v>
      </c>
      <c r="AG746" s="382">
        <f t="shared" si="1547"/>
        <v>123.5</v>
      </c>
      <c r="AH746" s="382">
        <f t="shared" si="1548"/>
        <v>7.5</v>
      </c>
      <c r="AI746" s="382">
        <f t="shared" si="1549"/>
        <v>4</v>
      </c>
      <c r="AJ746" s="382">
        <f t="shared" si="1550"/>
        <v>0</v>
      </c>
      <c r="AK746" s="382">
        <f t="shared" si="1551"/>
        <v>0</v>
      </c>
      <c r="AL746" s="382">
        <f t="shared" si="1552"/>
        <v>0</v>
      </c>
      <c r="AM746" s="382">
        <f t="shared" si="1553"/>
        <v>0</v>
      </c>
      <c r="AN746" s="453">
        <f t="shared" si="1554"/>
        <v>11.375</v>
      </c>
      <c r="AO746" s="457">
        <f t="shared" si="1555"/>
        <v>384</v>
      </c>
      <c r="AP746" s="455">
        <f t="shared" si="1556"/>
        <v>19</v>
      </c>
      <c r="AQ746" s="383">
        <f t="shared" si="1557"/>
        <v>4</v>
      </c>
      <c r="AR746" s="383">
        <f t="shared" si="1558"/>
        <v>0</v>
      </c>
      <c r="AS746" s="383">
        <f t="shared" si="1559"/>
        <v>0</v>
      </c>
      <c r="AT746" s="383">
        <f t="shared" si="1560"/>
        <v>0</v>
      </c>
      <c r="AU746" s="383">
        <f t="shared" si="1561"/>
        <v>0</v>
      </c>
      <c r="AV746" s="383">
        <f t="shared" si="1562"/>
        <v>0</v>
      </c>
      <c r="AW746" s="383">
        <f t="shared" si="1563"/>
        <v>11</v>
      </c>
      <c r="AX746" s="383">
        <f t="shared" si="1527"/>
        <v>376</v>
      </c>
      <c r="AY746" s="383">
        <v>384</v>
      </c>
      <c r="AZ746" s="383">
        <f t="shared" si="1564"/>
        <v>0</v>
      </c>
      <c r="BA746" s="382">
        <f t="shared" si="1528"/>
        <v>-130</v>
      </c>
      <c r="BB746" s="423">
        <v>0</v>
      </c>
      <c r="BC746" s="506">
        <f t="shared" si="1521"/>
        <v>24</v>
      </c>
      <c r="BD746" s="382">
        <f t="shared" si="1522"/>
        <v>352</v>
      </c>
      <c r="BE746" s="453">
        <f t="shared" si="1523"/>
        <v>130</v>
      </c>
      <c r="BF746" s="382">
        <f t="shared" si="1529"/>
        <v>-779</v>
      </c>
      <c r="BG746" s="1882">
        <v>149</v>
      </c>
      <c r="BH746" s="1882">
        <v>120</v>
      </c>
      <c r="BI746" s="1882">
        <v>4</v>
      </c>
      <c r="BJ746" s="1882">
        <v>4</v>
      </c>
      <c r="BK746" s="1882">
        <v>0</v>
      </c>
      <c r="BL746" s="1882">
        <v>0</v>
      </c>
      <c r="BM746" s="1882">
        <v>0</v>
      </c>
      <c r="BN746" s="1882">
        <v>0</v>
      </c>
      <c r="BO746" s="1882">
        <v>0</v>
      </c>
      <c r="BP746" s="1882">
        <v>13</v>
      </c>
      <c r="BQ746" s="1882">
        <v>239</v>
      </c>
      <c r="BR746" s="1882">
        <v>256</v>
      </c>
      <c r="BS746" s="1882">
        <v>274</v>
      </c>
      <c r="BT746" s="13"/>
      <c r="BU746" s="384">
        <f t="shared" si="1530"/>
        <v>0</v>
      </c>
      <c r="BV746" s="385">
        <f t="shared" si="1531"/>
        <v>0</v>
      </c>
      <c r="BW746" s="386">
        <f t="shared" si="1532"/>
        <v>0</v>
      </c>
      <c r="BX746" s="3"/>
      <c r="BY746" s="387">
        <f t="shared" si="1524"/>
        <v>0</v>
      </c>
      <c r="BZ746" s="382">
        <f t="shared" si="1533"/>
        <v>0</v>
      </c>
      <c r="CA746" s="382">
        <f t="shared" si="1534"/>
        <v>0</v>
      </c>
      <c r="CB746" s="382">
        <f t="shared" si="1535"/>
        <v>254</v>
      </c>
      <c r="CC746" s="382">
        <f t="shared" si="1577"/>
        <v>124</v>
      </c>
      <c r="CD746" s="382">
        <f t="shared" si="1578"/>
        <v>8</v>
      </c>
      <c r="CE746" s="382">
        <f t="shared" si="1579"/>
        <v>4</v>
      </c>
      <c r="CF746" s="382">
        <f t="shared" si="1580"/>
        <v>0</v>
      </c>
      <c r="CG746" s="382">
        <f t="shared" si="1581"/>
        <v>0</v>
      </c>
      <c r="CH746" s="382">
        <f t="shared" si="1582"/>
        <v>0</v>
      </c>
      <c r="CI746" s="382">
        <f t="shared" si="1583"/>
        <v>0</v>
      </c>
      <c r="CJ746" s="382">
        <f t="shared" si="1584"/>
        <v>11</v>
      </c>
      <c r="CK746" s="388">
        <f t="shared" si="1585"/>
        <v>22</v>
      </c>
      <c r="CL746" s="3"/>
      <c r="CM746" s="384">
        <f t="shared" si="1525"/>
        <v>24</v>
      </c>
      <c r="CN746" s="385">
        <f t="shared" si="1536"/>
        <v>352</v>
      </c>
      <c r="CO746" s="385">
        <f t="shared" si="1565"/>
        <v>384</v>
      </c>
      <c r="CP746" s="385">
        <f t="shared" si="1566"/>
        <v>19</v>
      </c>
      <c r="CQ746" s="385">
        <f t="shared" si="1567"/>
        <v>4</v>
      </c>
      <c r="CR746" s="385">
        <f t="shared" si="1568"/>
        <v>0</v>
      </c>
      <c r="CS746" s="385">
        <f t="shared" si="1569"/>
        <v>0</v>
      </c>
      <c r="CT746" s="385">
        <f t="shared" si="1570"/>
        <v>0</v>
      </c>
      <c r="CU746" s="385">
        <f t="shared" si="1571"/>
        <v>0</v>
      </c>
      <c r="CV746" s="385">
        <f t="shared" si="1572"/>
        <v>0</v>
      </c>
      <c r="CW746" s="385">
        <f t="shared" si="1573"/>
        <v>11</v>
      </c>
      <c r="CX746" s="386">
        <f t="shared" si="1574"/>
        <v>11</v>
      </c>
      <c r="CY746" s="3"/>
      <c r="CZ746" s="586"/>
      <c r="DA746" s="582"/>
      <c r="DB746" s="391"/>
      <c r="DC746" s="576">
        <v>0</v>
      </c>
      <c r="DD746" s="389">
        <v>0</v>
      </c>
      <c r="DE746" s="390">
        <v>0</v>
      </c>
      <c r="DF746" s="390">
        <v>0</v>
      </c>
      <c r="DG746" s="390">
        <v>0</v>
      </c>
      <c r="DH746" s="390">
        <f t="shared" si="1537"/>
        <v>0</v>
      </c>
      <c r="DI746" s="390"/>
      <c r="DJ746" s="390"/>
      <c r="DK746" s="390"/>
      <c r="DL746" s="390"/>
      <c r="DM746" s="390"/>
      <c r="DN746" s="390"/>
      <c r="DO746" s="390"/>
      <c r="DP746" s="391">
        <f t="shared" si="1538"/>
        <v>0</v>
      </c>
      <c r="DQ746" s="376"/>
      <c r="DR746" s="376"/>
      <c r="DS746" s="385">
        <v>0</v>
      </c>
      <c r="DT746" s="385">
        <v>0</v>
      </c>
      <c r="DU746" s="385">
        <v>0</v>
      </c>
      <c r="DV746" s="385">
        <v>0</v>
      </c>
      <c r="DW746" s="385">
        <v>0</v>
      </c>
      <c r="DX746" s="385">
        <v>0</v>
      </c>
      <c r="DY746" s="385" t="s">
        <v>2733</v>
      </c>
      <c r="DZ746" s="14">
        <v>87234</v>
      </c>
      <c r="EA746" s="426"/>
      <c r="EB746" s="398">
        <v>18</v>
      </c>
      <c r="EC746" s="398" t="s">
        <v>1369</v>
      </c>
      <c r="ED746" s="398" t="s">
        <v>1370</v>
      </c>
      <c r="EF746" s="601">
        <f t="shared" si="1539"/>
        <v>0</v>
      </c>
      <c r="EG746" s="597">
        <f t="shared" si="1545"/>
        <v>24</v>
      </c>
      <c r="EI746" s="605">
        <f t="shared" si="1586"/>
        <v>376</v>
      </c>
    </row>
    <row r="747" spans="1:139" s="372" customFormat="1" ht="16.149999999999999" customHeight="1">
      <c r="A747" s="573" t="s">
        <v>1382</v>
      </c>
      <c r="B747" s="407" t="s">
        <v>2332</v>
      </c>
      <c r="C747" s="407" t="s">
        <v>2332</v>
      </c>
      <c r="D747" s="393" t="s">
        <v>175</v>
      </c>
      <c r="E747" s="393" t="s">
        <v>71</v>
      </c>
      <c r="F747" s="393" t="s">
        <v>2382</v>
      </c>
      <c r="G747" s="395">
        <v>106</v>
      </c>
      <c r="H747" s="393" t="s">
        <v>73</v>
      </c>
      <c r="I747" s="393" t="s">
        <v>2383</v>
      </c>
      <c r="J747" s="393" t="s">
        <v>48</v>
      </c>
      <c r="K747" s="393"/>
      <c r="L747" s="393"/>
      <c r="M747" s="396">
        <v>46143</v>
      </c>
      <c r="N747" s="392"/>
      <c r="O747" s="408">
        <v>3</v>
      </c>
      <c r="P747" s="14">
        <v>84973</v>
      </c>
      <c r="Q747" s="14">
        <v>84973</v>
      </c>
      <c r="R747" s="576">
        <v>0</v>
      </c>
      <c r="S747" s="391">
        <v>0</v>
      </c>
      <c r="T747" s="382">
        <v>0</v>
      </c>
      <c r="U747" s="382">
        <v>0</v>
      </c>
      <c r="V747" s="423">
        <v>0</v>
      </c>
      <c r="W747" s="1882">
        <v>0</v>
      </c>
      <c r="X747" s="382">
        <f t="shared" si="1575"/>
        <v>0</v>
      </c>
      <c r="Y747" s="423">
        <v>400</v>
      </c>
      <c r="Z747" s="1882">
        <v>400</v>
      </c>
      <c r="AA747" s="382">
        <f t="shared" si="1526"/>
        <v>0</v>
      </c>
      <c r="AB747" s="423">
        <v>0</v>
      </c>
      <c r="AC747" s="1882">
        <v>140</v>
      </c>
      <c r="AD747" s="569">
        <v>1.875</v>
      </c>
      <c r="AE747" s="569">
        <v>1.875</v>
      </c>
      <c r="AF747" s="382">
        <f t="shared" si="1546"/>
        <v>259.5</v>
      </c>
      <c r="AG747" s="382">
        <f t="shared" si="1547"/>
        <v>103.5</v>
      </c>
      <c r="AH747" s="382">
        <f t="shared" si="1548"/>
        <v>7.5</v>
      </c>
      <c r="AI747" s="382">
        <f t="shared" si="1549"/>
        <v>4</v>
      </c>
      <c r="AJ747" s="382">
        <f t="shared" si="1550"/>
        <v>0</v>
      </c>
      <c r="AK747" s="382">
        <f t="shared" si="1551"/>
        <v>0</v>
      </c>
      <c r="AL747" s="382">
        <f t="shared" si="1552"/>
        <v>0</v>
      </c>
      <c r="AM747" s="382">
        <f t="shared" si="1553"/>
        <v>0</v>
      </c>
      <c r="AN747" s="453">
        <f t="shared" si="1554"/>
        <v>0</v>
      </c>
      <c r="AO747" s="457">
        <f t="shared" si="1555"/>
        <v>400</v>
      </c>
      <c r="AP747" s="455">
        <f t="shared" si="1556"/>
        <v>16</v>
      </c>
      <c r="AQ747" s="383">
        <f t="shared" si="1557"/>
        <v>4</v>
      </c>
      <c r="AR747" s="383">
        <f t="shared" si="1558"/>
        <v>0</v>
      </c>
      <c r="AS747" s="383">
        <f t="shared" si="1559"/>
        <v>0</v>
      </c>
      <c r="AT747" s="383">
        <f t="shared" si="1560"/>
        <v>0</v>
      </c>
      <c r="AU747" s="383">
        <f t="shared" si="1561"/>
        <v>0</v>
      </c>
      <c r="AV747" s="383">
        <f t="shared" si="1562"/>
        <v>0</v>
      </c>
      <c r="AW747" s="383">
        <f t="shared" si="1563"/>
        <v>0</v>
      </c>
      <c r="AX747" s="383">
        <f t="shared" si="1527"/>
        <v>400</v>
      </c>
      <c r="AY747" s="383">
        <v>400</v>
      </c>
      <c r="AZ747" s="383">
        <f t="shared" si="1564"/>
        <v>0</v>
      </c>
      <c r="BA747" s="382">
        <f t="shared" si="1528"/>
        <v>-140</v>
      </c>
      <c r="BB747" s="423">
        <v>0</v>
      </c>
      <c r="BC747" s="506">
        <f t="shared" si="1521"/>
        <v>0</v>
      </c>
      <c r="BD747" s="382">
        <f t="shared" si="1522"/>
        <v>400</v>
      </c>
      <c r="BE747" s="453">
        <f t="shared" si="1523"/>
        <v>140</v>
      </c>
      <c r="BF747" s="382">
        <f t="shared" si="1529"/>
        <v>-816</v>
      </c>
      <c r="BG747" s="1882">
        <v>172</v>
      </c>
      <c r="BH747" s="1882">
        <v>100</v>
      </c>
      <c r="BI747" s="1882">
        <v>4</v>
      </c>
      <c r="BJ747" s="1882">
        <v>4</v>
      </c>
      <c r="BK747" s="1882">
        <v>0</v>
      </c>
      <c r="BL747" s="1882">
        <v>0</v>
      </c>
      <c r="BM747" s="1882">
        <v>0</v>
      </c>
      <c r="BN747" s="1882">
        <v>0</v>
      </c>
      <c r="BO747" s="1882">
        <v>0</v>
      </c>
      <c r="BP747" s="1882">
        <v>0</v>
      </c>
      <c r="BQ747" s="1882">
        <v>29</v>
      </c>
      <c r="BR747" s="1882">
        <v>31</v>
      </c>
      <c r="BS747" s="1882">
        <v>33</v>
      </c>
      <c r="BT747" s="13"/>
      <c r="BU747" s="384">
        <f t="shared" si="1530"/>
        <v>0</v>
      </c>
      <c r="BV747" s="385">
        <f t="shared" si="1531"/>
        <v>0</v>
      </c>
      <c r="BW747" s="386">
        <f t="shared" si="1532"/>
        <v>0</v>
      </c>
      <c r="BX747" s="3"/>
      <c r="BY747" s="387">
        <f t="shared" si="1524"/>
        <v>0</v>
      </c>
      <c r="BZ747" s="382">
        <f t="shared" si="1533"/>
        <v>0</v>
      </c>
      <c r="CA747" s="382">
        <f t="shared" si="1534"/>
        <v>0</v>
      </c>
      <c r="CB747" s="382">
        <f t="shared" si="1535"/>
        <v>260</v>
      </c>
      <c r="CC747" s="382">
        <f t="shared" si="1577"/>
        <v>104</v>
      </c>
      <c r="CD747" s="382">
        <f t="shared" si="1578"/>
        <v>8</v>
      </c>
      <c r="CE747" s="382">
        <f t="shared" si="1579"/>
        <v>4</v>
      </c>
      <c r="CF747" s="382">
        <f t="shared" si="1580"/>
        <v>0</v>
      </c>
      <c r="CG747" s="382">
        <f t="shared" si="1581"/>
        <v>0</v>
      </c>
      <c r="CH747" s="382">
        <f t="shared" si="1582"/>
        <v>0</v>
      </c>
      <c r="CI747" s="382">
        <f t="shared" si="1583"/>
        <v>0</v>
      </c>
      <c r="CJ747" s="382">
        <f t="shared" si="1584"/>
        <v>0</v>
      </c>
      <c r="CK747" s="388">
        <f t="shared" si="1585"/>
        <v>0</v>
      </c>
      <c r="CL747" s="3"/>
      <c r="CM747" s="384">
        <f t="shared" si="1525"/>
        <v>0</v>
      </c>
      <c r="CN747" s="385">
        <f t="shared" si="1536"/>
        <v>400</v>
      </c>
      <c r="CO747" s="385">
        <f t="shared" si="1565"/>
        <v>400</v>
      </c>
      <c r="CP747" s="385">
        <f t="shared" si="1566"/>
        <v>16</v>
      </c>
      <c r="CQ747" s="385">
        <f t="shared" si="1567"/>
        <v>4</v>
      </c>
      <c r="CR747" s="385">
        <f t="shared" si="1568"/>
        <v>0</v>
      </c>
      <c r="CS747" s="385">
        <f t="shared" si="1569"/>
        <v>0</v>
      </c>
      <c r="CT747" s="385">
        <f t="shared" si="1570"/>
        <v>0</v>
      </c>
      <c r="CU747" s="385">
        <f t="shared" si="1571"/>
        <v>0</v>
      </c>
      <c r="CV747" s="385">
        <f t="shared" si="1572"/>
        <v>0</v>
      </c>
      <c r="CW747" s="385">
        <f t="shared" si="1573"/>
        <v>0</v>
      </c>
      <c r="CX747" s="386">
        <f t="shared" si="1574"/>
        <v>0</v>
      </c>
      <c r="CY747" s="3"/>
      <c r="CZ747" s="586"/>
      <c r="DA747" s="582"/>
      <c r="DB747" s="391"/>
      <c r="DC747" s="576">
        <v>0</v>
      </c>
      <c r="DD747" s="389">
        <v>0</v>
      </c>
      <c r="DE747" s="390">
        <v>0</v>
      </c>
      <c r="DF747" s="390">
        <v>0</v>
      </c>
      <c r="DG747" s="390">
        <v>0</v>
      </c>
      <c r="DH747" s="390">
        <f t="shared" si="1537"/>
        <v>0</v>
      </c>
      <c r="DI747" s="390"/>
      <c r="DJ747" s="390"/>
      <c r="DK747" s="390"/>
      <c r="DL747" s="390"/>
      <c r="DM747" s="390"/>
      <c r="DN747" s="390"/>
      <c r="DO747" s="390"/>
      <c r="DP747" s="391">
        <f t="shared" si="1538"/>
        <v>0</v>
      </c>
      <c r="DQ747" s="376"/>
      <c r="DR747" s="376"/>
      <c r="DS747" s="385">
        <v>0</v>
      </c>
      <c r="DT747" s="385">
        <v>0</v>
      </c>
      <c r="DU747" s="385">
        <v>0</v>
      </c>
      <c r="DV747" s="385">
        <v>0</v>
      </c>
      <c r="DW747" s="385">
        <v>0</v>
      </c>
      <c r="DX747" s="385">
        <v>0</v>
      </c>
      <c r="DY747" s="385" t="s">
        <v>2733</v>
      </c>
      <c r="DZ747" s="14">
        <v>84973</v>
      </c>
      <c r="EA747" s="426"/>
      <c r="EB747" s="398">
        <v>17</v>
      </c>
      <c r="EC747" s="398" t="s">
        <v>1369</v>
      </c>
      <c r="ED747" s="398" t="s">
        <v>1370</v>
      </c>
      <c r="EF747" s="601" t="str">
        <f t="shared" si="1539"/>
        <v>ok</v>
      </c>
      <c r="EG747" s="597">
        <f t="shared" si="1545"/>
        <v>0</v>
      </c>
      <c r="EI747" s="605">
        <f t="shared" si="1586"/>
        <v>400</v>
      </c>
    </row>
    <row r="748" spans="1:139" s="372" customFormat="1" ht="16.149999999999999" customHeight="1">
      <c r="A748" s="573" t="s">
        <v>1382</v>
      </c>
      <c r="B748" s="407" t="s">
        <v>2341</v>
      </c>
      <c r="C748" s="407" t="s">
        <v>2341</v>
      </c>
      <c r="D748" s="393" t="s">
        <v>175</v>
      </c>
      <c r="E748" s="393" t="s">
        <v>1062</v>
      </c>
      <c r="F748" s="393" t="s">
        <v>2382</v>
      </c>
      <c r="G748" s="395">
        <v>95</v>
      </c>
      <c r="H748" s="393" t="s">
        <v>73</v>
      </c>
      <c r="I748" s="393" t="s">
        <v>2383</v>
      </c>
      <c r="J748" s="393" t="s">
        <v>48</v>
      </c>
      <c r="K748" s="393"/>
      <c r="L748" s="393"/>
      <c r="M748" s="396">
        <v>46143</v>
      </c>
      <c r="N748" s="392"/>
      <c r="O748" s="408">
        <v>3</v>
      </c>
      <c r="P748" s="14">
        <v>92803</v>
      </c>
      <c r="Q748" s="14">
        <v>92803</v>
      </c>
      <c r="R748" s="576">
        <v>0</v>
      </c>
      <c r="S748" s="391">
        <v>0</v>
      </c>
      <c r="T748" s="382">
        <v>0</v>
      </c>
      <c r="U748" s="382">
        <v>0</v>
      </c>
      <c r="V748" s="423">
        <v>0</v>
      </c>
      <c r="W748" s="1882">
        <v>0</v>
      </c>
      <c r="X748" s="382">
        <f t="shared" si="1575"/>
        <v>0</v>
      </c>
      <c r="Y748" s="423">
        <v>52</v>
      </c>
      <c r="Z748" s="1882">
        <v>52</v>
      </c>
      <c r="AA748" s="382">
        <f t="shared" si="1526"/>
        <v>0</v>
      </c>
      <c r="AB748" s="423">
        <v>0</v>
      </c>
      <c r="AC748" s="1882">
        <v>72</v>
      </c>
      <c r="AD748" s="569">
        <v>1.875</v>
      </c>
      <c r="AE748" s="569">
        <v>1.875</v>
      </c>
      <c r="AF748" s="382">
        <f t="shared" ref="AF748:AF779" si="1587">IF($AD748&lt;=1,$AD748*BG748,IF($AD748&lt;=2,BG748+(($AD748-1)*BH748),BG748+BH748+BI748))</f>
        <v>0</v>
      </c>
      <c r="AG748" s="382">
        <f t="shared" ref="AG748:AG779" si="1588">IF($AD748&lt;=1,$AD748*BH748,IF($AD748&lt;=2,BH748+(($AD748-1)*BI748),BH748+BI748+BJ748))</f>
        <v>3.5</v>
      </c>
      <c r="AH748" s="382">
        <f t="shared" ref="AH748:AH779" si="1589">IF($AD748&lt;=1,$AD748*BI748,IF($AD748&lt;=2,BI748+(($AD748-1)*BJ748),BI748+BJ748+BK748))</f>
        <v>7.5</v>
      </c>
      <c r="AI748" s="382">
        <f t="shared" ref="AI748:AI779" si="1590">IF($AD748&lt;=1,$AD748*BJ748,IF($AD748&lt;=2,BJ748+(($AD748-1)*BK748),BJ748+BK748+BL748))</f>
        <v>4</v>
      </c>
      <c r="AJ748" s="382">
        <f t="shared" ref="AJ748:AJ779" si="1591">IF($AD748&lt;=1,$AD748*BK748,IF($AD748&lt;=2,BK748+(($AD748-1)*BL748),BK748+BL748+BM748))</f>
        <v>0</v>
      </c>
      <c r="AK748" s="382">
        <f t="shared" ref="AK748:AK779" si="1592">IF($AE748&lt;=1,$AE748*BL748,IF($AE748&lt;=2,BL748+(($AE748-1)*BM748),BL748+BM748+BN748))</f>
        <v>0</v>
      </c>
      <c r="AL748" s="382">
        <f t="shared" ref="AL748:AL779" si="1593">IF($AE748&lt;=1,$AE748*BM748,IF($AE748&lt;=2,BM748+(($AE748-1)*BN748),BM748+BN748+BO748))</f>
        <v>0</v>
      </c>
      <c r="AM748" s="382">
        <f t="shared" ref="AM748:AM779" si="1594">IF($AE748&lt;=1,$AE748*BN748,IF($AE748&lt;=2,BN748+(($AE748-1)*BO748),BN748+BO748+BP748))</f>
        <v>0</v>
      </c>
      <c r="AN748" s="453">
        <f t="shared" ref="AN748:AN779" si="1595">IF($AD748&lt;=1,$AD748*BO748,IF($AD748&lt;=2,BO748+(($AD748-1)*BP748),BO748+BP748+BQ748))</f>
        <v>0</v>
      </c>
      <c r="AO748" s="457">
        <f t="shared" si="1555"/>
        <v>72</v>
      </c>
      <c r="AP748" s="455">
        <f t="shared" ref="AP748:AP779" si="1596">ROUND(IF(CB748-AG748-BG748&gt;0,0,BG748+AG748-CB748),0)</f>
        <v>4</v>
      </c>
      <c r="AQ748" s="383">
        <f t="shared" ref="AQ748:AQ779" si="1597">ROUND(IF(CC748-AH748-BH748&gt;0,0,BH748+AH748-CC748),0)</f>
        <v>4</v>
      </c>
      <c r="AR748" s="383">
        <f t="shared" ref="AR748:AR779" si="1598">ROUND(IF(CD748-AI748-BI748&gt;0,0,BI748+AI748-CD748),0)</f>
        <v>0</v>
      </c>
      <c r="AS748" s="383">
        <f t="shared" ref="AS748:AS779" si="1599">ROUND(IF(CE748-AJ748-BJ748&gt;0,0,BJ748+AJ748-CE748),0)</f>
        <v>0</v>
      </c>
      <c r="AT748" s="383">
        <f t="shared" ref="AT748:AT779" si="1600">ROUND(IF(CF748-AK748-BK748&gt;0,0,BK748+AK748-CF748),0)</f>
        <v>0</v>
      </c>
      <c r="AU748" s="383">
        <f t="shared" ref="AU748:AU779" si="1601">ROUND(IF(CG748-AL748-BL748&gt;0,0,BL748+AL748-CG748),0)</f>
        <v>0</v>
      </c>
      <c r="AV748" s="383">
        <f t="shared" ref="AV748:AV779" si="1602">ROUND(IF(CH748-AM748-BM748&gt;0,0,BM748+AM748-CH748),0)</f>
        <v>0</v>
      </c>
      <c r="AW748" s="383">
        <f t="shared" ref="AW748:AW779" si="1603">ROUND(IF(CI748-AN748-BN748&gt;0,0,BN748+AN748-CI748),0)</f>
        <v>0</v>
      </c>
      <c r="AX748" s="383">
        <f t="shared" si="1527"/>
        <v>52</v>
      </c>
      <c r="AY748" s="383">
        <v>72</v>
      </c>
      <c r="AZ748" s="383">
        <f t="shared" si="1564"/>
        <v>0</v>
      </c>
      <c r="BA748" s="382">
        <f t="shared" si="1528"/>
        <v>-72</v>
      </c>
      <c r="BB748" s="423">
        <v>0</v>
      </c>
      <c r="BC748" s="506">
        <f t="shared" si="1521"/>
        <v>0</v>
      </c>
      <c r="BD748" s="382">
        <f t="shared" si="1522"/>
        <v>52</v>
      </c>
      <c r="BE748" s="453">
        <f t="shared" si="1523"/>
        <v>72</v>
      </c>
      <c r="BF748" s="382">
        <f t="shared" si="1529"/>
        <v>-128</v>
      </c>
      <c r="BG748" s="1882">
        <v>0</v>
      </c>
      <c r="BH748" s="1882">
        <v>0</v>
      </c>
      <c r="BI748" s="1882">
        <v>4</v>
      </c>
      <c r="BJ748" s="1882">
        <v>4</v>
      </c>
      <c r="BK748" s="1882">
        <v>0</v>
      </c>
      <c r="BL748" s="1882">
        <v>0</v>
      </c>
      <c r="BM748" s="1882">
        <v>0</v>
      </c>
      <c r="BN748" s="1882">
        <v>0</v>
      </c>
      <c r="BO748" s="1882">
        <v>0</v>
      </c>
      <c r="BP748" s="1882">
        <v>0</v>
      </c>
      <c r="BQ748" s="1882">
        <v>35</v>
      </c>
      <c r="BR748" s="1882">
        <v>37</v>
      </c>
      <c r="BS748" s="1882">
        <v>40</v>
      </c>
      <c r="BT748" s="13"/>
      <c r="BU748" s="384">
        <f t="shared" si="1530"/>
        <v>0</v>
      </c>
      <c r="BV748" s="385">
        <f t="shared" si="1531"/>
        <v>0</v>
      </c>
      <c r="BW748" s="386">
        <f t="shared" si="1532"/>
        <v>0</v>
      </c>
      <c r="BX748" s="3"/>
      <c r="BY748" s="387">
        <f t="shared" si="1524"/>
        <v>0</v>
      </c>
      <c r="BZ748" s="382">
        <f t="shared" si="1533"/>
        <v>0</v>
      </c>
      <c r="CA748" s="382">
        <f t="shared" si="1534"/>
        <v>0</v>
      </c>
      <c r="CB748" s="382">
        <f t="shared" si="1535"/>
        <v>0</v>
      </c>
      <c r="CC748" s="382">
        <f t="shared" si="1577"/>
        <v>4</v>
      </c>
      <c r="CD748" s="382">
        <f t="shared" si="1578"/>
        <v>8</v>
      </c>
      <c r="CE748" s="382">
        <f t="shared" si="1579"/>
        <v>4</v>
      </c>
      <c r="CF748" s="382">
        <f t="shared" si="1580"/>
        <v>0</v>
      </c>
      <c r="CG748" s="382">
        <f t="shared" si="1581"/>
        <v>0</v>
      </c>
      <c r="CH748" s="382">
        <f t="shared" si="1582"/>
        <v>0</v>
      </c>
      <c r="CI748" s="382">
        <f t="shared" si="1583"/>
        <v>0</v>
      </c>
      <c r="CJ748" s="382">
        <f t="shared" si="1584"/>
        <v>0</v>
      </c>
      <c r="CK748" s="388">
        <f t="shared" si="1585"/>
        <v>0</v>
      </c>
      <c r="CL748" s="3"/>
      <c r="CM748" s="384">
        <f t="shared" si="1525"/>
        <v>0</v>
      </c>
      <c r="CN748" s="385">
        <f t="shared" si="1536"/>
        <v>52</v>
      </c>
      <c r="CO748" s="385">
        <f t="shared" ref="CO748:CO779" si="1604">AO748</f>
        <v>72</v>
      </c>
      <c r="CP748" s="385">
        <f t="shared" ref="CP748:CP779" si="1605">AP748</f>
        <v>4</v>
      </c>
      <c r="CQ748" s="385">
        <f t="shared" ref="CQ748:CQ779" si="1606">AQ748</f>
        <v>4</v>
      </c>
      <c r="CR748" s="385">
        <f t="shared" ref="CR748:CR779" si="1607">AR748</f>
        <v>0</v>
      </c>
      <c r="CS748" s="385">
        <f t="shared" ref="CS748:CS779" si="1608">AS748</f>
        <v>0</v>
      </c>
      <c r="CT748" s="385">
        <f t="shared" ref="CT748:CT779" si="1609">AT748</f>
        <v>0</v>
      </c>
      <c r="CU748" s="385">
        <f t="shared" ref="CU748:CU779" si="1610">AU748</f>
        <v>0</v>
      </c>
      <c r="CV748" s="385">
        <f t="shared" ref="CV748:CV779" si="1611">AV748</f>
        <v>0</v>
      </c>
      <c r="CW748" s="385">
        <f t="shared" ref="CW748:CW779" si="1612">AW748</f>
        <v>0</v>
      </c>
      <c r="CX748" s="386">
        <f t="shared" ref="CX748:CX779" si="1613">AW748</f>
        <v>0</v>
      </c>
      <c r="CY748" s="3"/>
      <c r="CZ748" s="586"/>
      <c r="DA748" s="582"/>
      <c r="DB748" s="391"/>
      <c r="DC748" s="576">
        <v>0</v>
      </c>
      <c r="DD748" s="389">
        <v>0</v>
      </c>
      <c r="DE748" s="390">
        <v>0</v>
      </c>
      <c r="DF748" s="390">
        <v>0</v>
      </c>
      <c r="DG748" s="390">
        <v>0</v>
      </c>
      <c r="DH748" s="390">
        <f t="shared" si="1537"/>
        <v>0</v>
      </c>
      <c r="DI748" s="390"/>
      <c r="DJ748" s="390"/>
      <c r="DK748" s="390"/>
      <c r="DL748" s="390"/>
      <c r="DM748" s="390"/>
      <c r="DN748" s="390"/>
      <c r="DO748" s="390"/>
      <c r="DP748" s="391">
        <f t="shared" si="1538"/>
        <v>0</v>
      </c>
      <c r="DQ748" s="376"/>
      <c r="DR748" s="376"/>
      <c r="DS748" s="385">
        <v>0</v>
      </c>
      <c r="DT748" s="385">
        <v>0</v>
      </c>
      <c r="DU748" s="385">
        <v>0</v>
      </c>
      <c r="DV748" s="385">
        <v>0</v>
      </c>
      <c r="DW748" s="385">
        <v>0</v>
      </c>
      <c r="DX748" s="385">
        <v>0</v>
      </c>
      <c r="DY748" s="385" t="s">
        <v>2733</v>
      </c>
      <c r="DZ748" s="14">
        <v>92803</v>
      </c>
      <c r="EA748" s="426"/>
      <c r="EB748" s="398">
        <v>18</v>
      </c>
      <c r="EC748" s="398" t="s">
        <v>1369</v>
      </c>
      <c r="ED748" s="398" t="s">
        <v>1370</v>
      </c>
      <c r="EF748" s="601" t="str">
        <f t="shared" si="1539"/>
        <v>ok</v>
      </c>
      <c r="EG748" s="597">
        <f t="shared" si="1545"/>
        <v>0</v>
      </c>
      <c r="EI748" s="605">
        <f t="shared" si="1586"/>
        <v>52</v>
      </c>
    </row>
    <row r="749" spans="1:139" s="372" customFormat="1" ht="16.149999999999999" customHeight="1">
      <c r="A749" s="573" t="s">
        <v>1382</v>
      </c>
      <c r="B749" s="407" t="s">
        <v>2333</v>
      </c>
      <c r="C749" s="407" t="s">
        <v>2333</v>
      </c>
      <c r="D749" s="393" t="s">
        <v>175</v>
      </c>
      <c r="E749" s="393" t="s">
        <v>1079</v>
      </c>
      <c r="F749" s="393" t="s">
        <v>2382</v>
      </c>
      <c r="G749" s="395">
        <v>97</v>
      </c>
      <c r="H749" s="393" t="s">
        <v>73</v>
      </c>
      <c r="I749" s="393" t="s">
        <v>2383</v>
      </c>
      <c r="J749" s="393" t="s">
        <v>48</v>
      </c>
      <c r="K749" s="393"/>
      <c r="L749" s="393"/>
      <c r="M749" s="396">
        <v>46143</v>
      </c>
      <c r="N749" s="392"/>
      <c r="O749" s="408">
        <v>3</v>
      </c>
      <c r="P749" s="14">
        <v>90993</v>
      </c>
      <c r="Q749" s="14">
        <v>90993</v>
      </c>
      <c r="R749" s="576">
        <v>0</v>
      </c>
      <c r="S749" s="391">
        <v>0</v>
      </c>
      <c r="T749" s="382">
        <v>0</v>
      </c>
      <c r="U749" s="382">
        <v>0</v>
      </c>
      <c r="V749" s="423">
        <v>0</v>
      </c>
      <c r="W749" s="1882">
        <v>0</v>
      </c>
      <c r="X749" s="382">
        <f t="shared" si="1575"/>
        <v>0</v>
      </c>
      <c r="Y749" s="423">
        <v>30</v>
      </c>
      <c r="Z749" s="1882">
        <v>30</v>
      </c>
      <c r="AA749" s="382">
        <f t="shared" si="1526"/>
        <v>0</v>
      </c>
      <c r="AB749" s="423">
        <v>0</v>
      </c>
      <c r="AC749" s="1882">
        <v>70</v>
      </c>
      <c r="AD749" s="569">
        <v>1.875</v>
      </c>
      <c r="AE749" s="569">
        <v>1.875</v>
      </c>
      <c r="AF749" s="382">
        <f t="shared" si="1587"/>
        <v>0</v>
      </c>
      <c r="AG749" s="382">
        <f t="shared" si="1588"/>
        <v>0</v>
      </c>
      <c r="AH749" s="382">
        <f t="shared" si="1589"/>
        <v>0</v>
      </c>
      <c r="AI749" s="382">
        <f t="shared" si="1590"/>
        <v>0</v>
      </c>
      <c r="AJ749" s="382">
        <f t="shared" si="1591"/>
        <v>0</v>
      </c>
      <c r="AK749" s="382">
        <f t="shared" si="1592"/>
        <v>0</v>
      </c>
      <c r="AL749" s="382">
        <f t="shared" si="1593"/>
        <v>0</v>
      </c>
      <c r="AM749" s="382">
        <f t="shared" si="1594"/>
        <v>0</v>
      </c>
      <c r="AN749" s="453">
        <f t="shared" si="1595"/>
        <v>0</v>
      </c>
      <c r="AO749" s="457">
        <f t="shared" si="1555"/>
        <v>70</v>
      </c>
      <c r="AP749" s="455">
        <f t="shared" si="1596"/>
        <v>0</v>
      </c>
      <c r="AQ749" s="383">
        <f t="shared" si="1597"/>
        <v>0</v>
      </c>
      <c r="AR749" s="383">
        <f t="shared" si="1598"/>
        <v>0</v>
      </c>
      <c r="AS749" s="383">
        <f t="shared" si="1599"/>
        <v>0</v>
      </c>
      <c r="AT749" s="383">
        <f t="shared" si="1600"/>
        <v>0</v>
      </c>
      <c r="AU749" s="383">
        <f t="shared" si="1601"/>
        <v>0</v>
      </c>
      <c r="AV749" s="383">
        <f t="shared" si="1602"/>
        <v>0</v>
      </c>
      <c r="AW749" s="383">
        <f t="shared" si="1603"/>
        <v>0</v>
      </c>
      <c r="AX749" s="383">
        <f t="shared" si="1527"/>
        <v>30</v>
      </c>
      <c r="AY749" s="383">
        <v>70</v>
      </c>
      <c r="AZ749" s="383">
        <f t="shared" si="1564"/>
        <v>0</v>
      </c>
      <c r="BA749" s="382">
        <f t="shared" si="1528"/>
        <v>-70</v>
      </c>
      <c r="BB749" s="423">
        <v>0</v>
      </c>
      <c r="BC749" s="506">
        <f t="shared" si="1521"/>
        <v>0</v>
      </c>
      <c r="BD749" s="382">
        <f t="shared" si="1522"/>
        <v>30</v>
      </c>
      <c r="BE749" s="453">
        <f t="shared" si="1523"/>
        <v>70</v>
      </c>
      <c r="BF749" s="382">
        <f t="shared" si="1529"/>
        <v>-100</v>
      </c>
      <c r="BG749" s="1882">
        <v>0</v>
      </c>
      <c r="BH749" s="1882">
        <v>0</v>
      </c>
      <c r="BI749" s="1882">
        <v>0</v>
      </c>
      <c r="BJ749" s="1882">
        <v>0</v>
      </c>
      <c r="BK749" s="1882">
        <v>0</v>
      </c>
      <c r="BL749" s="1882">
        <v>0</v>
      </c>
      <c r="BM749" s="1882">
        <v>0</v>
      </c>
      <c r="BN749" s="1882">
        <v>0</v>
      </c>
      <c r="BO749" s="1882">
        <v>0</v>
      </c>
      <c r="BP749" s="1882">
        <v>0</v>
      </c>
      <c r="BQ749" s="1882">
        <v>23</v>
      </c>
      <c r="BR749" s="1882">
        <v>25</v>
      </c>
      <c r="BS749" s="1882">
        <v>27</v>
      </c>
      <c r="BT749" s="13"/>
      <c r="BU749" s="384">
        <f t="shared" si="1530"/>
        <v>0</v>
      </c>
      <c r="BV749" s="385">
        <f t="shared" si="1531"/>
        <v>0</v>
      </c>
      <c r="BW749" s="386">
        <f t="shared" si="1532"/>
        <v>0</v>
      </c>
      <c r="BX749" s="3"/>
      <c r="BY749" s="387">
        <f t="shared" si="1524"/>
        <v>0</v>
      </c>
      <c r="BZ749" s="382">
        <f t="shared" si="1533"/>
        <v>0</v>
      </c>
      <c r="CA749" s="382">
        <f t="shared" si="1534"/>
        <v>0</v>
      </c>
      <c r="CB749" s="382">
        <f t="shared" si="1535"/>
        <v>0</v>
      </c>
      <c r="CC749" s="382">
        <f t="shared" si="1577"/>
        <v>0</v>
      </c>
      <c r="CD749" s="382">
        <f t="shared" si="1578"/>
        <v>0</v>
      </c>
      <c r="CE749" s="382">
        <f t="shared" si="1579"/>
        <v>0</v>
      </c>
      <c r="CF749" s="382">
        <f t="shared" si="1580"/>
        <v>0</v>
      </c>
      <c r="CG749" s="382">
        <f t="shared" si="1581"/>
        <v>0</v>
      </c>
      <c r="CH749" s="382">
        <f t="shared" si="1582"/>
        <v>0</v>
      </c>
      <c r="CI749" s="382">
        <f t="shared" si="1583"/>
        <v>0</v>
      </c>
      <c r="CJ749" s="382">
        <f t="shared" si="1584"/>
        <v>0</v>
      </c>
      <c r="CK749" s="388">
        <f t="shared" si="1585"/>
        <v>0</v>
      </c>
      <c r="CL749" s="3"/>
      <c r="CM749" s="384">
        <f t="shared" si="1525"/>
        <v>0</v>
      </c>
      <c r="CN749" s="385">
        <f t="shared" si="1536"/>
        <v>30</v>
      </c>
      <c r="CO749" s="385">
        <f t="shared" si="1604"/>
        <v>70</v>
      </c>
      <c r="CP749" s="385">
        <f t="shared" si="1605"/>
        <v>0</v>
      </c>
      <c r="CQ749" s="385">
        <f t="shared" si="1606"/>
        <v>0</v>
      </c>
      <c r="CR749" s="385">
        <f t="shared" si="1607"/>
        <v>0</v>
      </c>
      <c r="CS749" s="385">
        <f t="shared" si="1608"/>
        <v>0</v>
      </c>
      <c r="CT749" s="385">
        <f t="shared" si="1609"/>
        <v>0</v>
      </c>
      <c r="CU749" s="385">
        <f t="shared" si="1610"/>
        <v>0</v>
      </c>
      <c r="CV749" s="385">
        <f t="shared" si="1611"/>
        <v>0</v>
      </c>
      <c r="CW749" s="385">
        <f t="shared" si="1612"/>
        <v>0</v>
      </c>
      <c r="CX749" s="386">
        <f t="shared" si="1613"/>
        <v>0</v>
      </c>
      <c r="CY749" s="3"/>
      <c r="CZ749" s="586"/>
      <c r="DA749" s="582"/>
      <c r="DB749" s="391"/>
      <c r="DC749" s="576">
        <v>0</v>
      </c>
      <c r="DD749" s="389">
        <v>0</v>
      </c>
      <c r="DE749" s="390">
        <v>0</v>
      </c>
      <c r="DF749" s="390">
        <v>0</v>
      </c>
      <c r="DG749" s="390">
        <v>0</v>
      </c>
      <c r="DH749" s="390">
        <f t="shared" si="1537"/>
        <v>0</v>
      </c>
      <c r="DI749" s="390"/>
      <c r="DJ749" s="390"/>
      <c r="DK749" s="390"/>
      <c r="DL749" s="390"/>
      <c r="DM749" s="390"/>
      <c r="DN749" s="390"/>
      <c r="DO749" s="390"/>
      <c r="DP749" s="391">
        <f t="shared" si="1538"/>
        <v>0</v>
      </c>
      <c r="DQ749" s="376"/>
      <c r="DR749" s="376"/>
      <c r="DS749" s="385">
        <v>0</v>
      </c>
      <c r="DT749" s="385">
        <v>0</v>
      </c>
      <c r="DU749" s="385">
        <v>0</v>
      </c>
      <c r="DV749" s="385">
        <v>0</v>
      </c>
      <c r="DW749" s="385">
        <v>0</v>
      </c>
      <c r="DX749" s="385">
        <v>0</v>
      </c>
      <c r="DY749" s="385" t="s">
        <v>2733</v>
      </c>
      <c r="DZ749" s="14">
        <v>90993</v>
      </c>
      <c r="EA749" s="426"/>
      <c r="EB749" s="398">
        <v>17</v>
      </c>
      <c r="EC749" s="398" t="s">
        <v>1369</v>
      </c>
      <c r="ED749" s="398" t="s">
        <v>1370</v>
      </c>
      <c r="EF749" s="601" t="str">
        <f t="shared" si="1539"/>
        <v>ok</v>
      </c>
      <c r="EG749" s="597">
        <f t="shared" si="1545"/>
        <v>0</v>
      </c>
      <c r="EI749" s="605">
        <f t="shared" si="1586"/>
        <v>30</v>
      </c>
    </row>
    <row r="750" spans="1:139" s="372" customFormat="1" ht="16.149999999999999" customHeight="1">
      <c r="A750" s="573" t="s">
        <v>1382</v>
      </c>
      <c r="B750" s="407" t="s">
        <v>2342</v>
      </c>
      <c r="C750" s="407" t="s">
        <v>2342</v>
      </c>
      <c r="D750" s="393" t="s">
        <v>175</v>
      </c>
      <c r="E750" s="393" t="s">
        <v>479</v>
      </c>
      <c r="F750" s="393" t="s">
        <v>2382</v>
      </c>
      <c r="G750" s="395" t="s">
        <v>788</v>
      </c>
      <c r="H750" s="393" t="s">
        <v>73</v>
      </c>
      <c r="I750" s="393" t="s">
        <v>2383</v>
      </c>
      <c r="J750" s="393" t="s">
        <v>48</v>
      </c>
      <c r="K750" s="393"/>
      <c r="L750" s="393"/>
      <c r="M750" s="396">
        <v>46143</v>
      </c>
      <c r="N750" s="392"/>
      <c r="O750" s="408">
        <v>3</v>
      </c>
      <c r="P750" s="14">
        <v>96736</v>
      </c>
      <c r="Q750" s="14">
        <v>96736</v>
      </c>
      <c r="R750" s="576">
        <v>0</v>
      </c>
      <c r="S750" s="391">
        <v>0</v>
      </c>
      <c r="T750" s="382">
        <v>0</v>
      </c>
      <c r="U750" s="382">
        <v>0</v>
      </c>
      <c r="V750" s="423">
        <v>0</v>
      </c>
      <c r="W750" s="1882">
        <v>0</v>
      </c>
      <c r="X750" s="382">
        <f t="shared" si="1575"/>
        <v>0</v>
      </c>
      <c r="Y750" s="423">
        <v>336</v>
      </c>
      <c r="Z750" s="1882">
        <v>336</v>
      </c>
      <c r="AA750" s="382">
        <f t="shared" si="1526"/>
        <v>0</v>
      </c>
      <c r="AB750" s="423">
        <v>0</v>
      </c>
      <c r="AC750" s="1882">
        <v>180</v>
      </c>
      <c r="AD750" s="569">
        <v>1.875</v>
      </c>
      <c r="AE750" s="569">
        <v>1.875</v>
      </c>
      <c r="AF750" s="382">
        <f t="shared" si="1587"/>
        <v>284.25</v>
      </c>
      <c r="AG750" s="382">
        <f t="shared" si="1588"/>
        <v>153.5</v>
      </c>
      <c r="AH750" s="382">
        <f t="shared" si="1589"/>
        <v>7.5</v>
      </c>
      <c r="AI750" s="382">
        <f t="shared" si="1590"/>
        <v>4</v>
      </c>
      <c r="AJ750" s="382">
        <f t="shared" si="1591"/>
        <v>0</v>
      </c>
      <c r="AK750" s="382">
        <f t="shared" si="1592"/>
        <v>0</v>
      </c>
      <c r="AL750" s="382">
        <f t="shared" si="1593"/>
        <v>0</v>
      </c>
      <c r="AM750" s="382">
        <f t="shared" si="1594"/>
        <v>0</v>
      </c>
      <c r="AN750" s="453">
        <f t="shared" si="1595"/>
        <v>30.625</v>
      </c>
      <c r="AO750" s="457">
        <f t="shared" si="1555"/>
        <v>464</v>
      </c>
      <c r="AP750" s="455">
        <f t="shared" si="1596"/>
        <v>23</v>
      </c>
      <c r="AQ750" s="383">
        <f t="shared" si="1597"/>
        <v>4</v>
      </c>
      <c r="AR750" s="383">
        <f t="shared" si="1598"/>
        <v>0</v>
      </c>
      <c r="AS750" s="383">
        <f t="shared" si="1599"/>
        <v>0</v>
      </c>
      <c r="AT750" s="383">
        <f t="shared" si="1600"/>
        <v>0</v>
      </c>
      <c r="AU750" s="383">
        <f t="shared" si="1601"/>
        <v>0</v>
      </c>
      <c r="AV750" s="383">
        <f t="shared" si="1602"/>
        <v>0</v>
      </c>
      <c r="AW750" s="383">
        <f t="shared" si="1603"/>
        <v>31</v>
      </c>
      <c r="AX750" s="383">
        <f t="shared" si="1527"/>
        <v>336</v>
      </c>
      <c r="AY750" s="383">
        <v>464</v>
      </c>
      <c r="AZ750" s="383">
        <f t="shared" si="1564"/>
        <v>0</v>
      </c>
      <c r="BA750" s="382">
        <f t="shared" si="1528"/>
        <v>-180</v>
      </c>
      <c r="BB750" s="423">
        <v>0</v>
      </c>
      <c r="BC750" s="506">
        <f t="shared" si="1521"/>
        <v>0</v>
      </c>
      <c r="BD750" s="382">
        <f t="shared" si="1522"/>
        <v>336</v>
      </c>
      <c r="BE750" s="453">
        <f t="shared" si="1523"/>
        <v>180</v>
      </c>
      <c r="BF750" s="382">
        <f t="shared" si="1529"/>
        <v>-823</v>
      </c>
      <c r="BG750" s="1882">
        <v>153</v>
      </c>
      <c r="BH750" s="1882">
        <v>150</v>
      </c>
      <c r="BI750" s="1882">
        <v>4</v>
      </c>
      <c r="BJ750" s="1882">
        <v>4</v>
      </c>
      <c r="BK750" s="1882">
        <v>0</v>
      </c>
      <c r="BL750" s="1882">
        <v>0</v>
      </c>
      <c r="BM750" s="1882">
        <v>0</v>
      </c>
      <c r="BN750" s="1882">
        <v>0</v>
      </c>
      <c r="BO750" s="1882">
        <v>0</v>
      </c>
      <c r="BP750" s="1882">
        <v>35</v>
      </c>
      <c r="BQ750" s="1882">
        <v>42</v>
      </c>
      <c r="BR750" s="1882">
        <v>45</v>
      </c>
      <c r="BS750" s="1882">
        <v>48</v>
      </c>
      <c r="BT750" s="13"/>
      <c r="BU750" s="384">
        <f t="shared" si="1530"/>
        <v>0</v>
      </c>
      <c r="BV750" s="385">
        <f t="shared" si="1531"/>
        <v>0</v>
      </c>
      <c r="BW750" s="386">
        <f t="shared" si="1532"/>
        <v>0</v>
      </c>
      <c r="BX750" s="3"/>
      <c r="BY750" s="387">
        <f t="shared" si="1524"/>
        <v>0</v>
      </c>
      <c r="BZ750" s="382">
        <f t="shared" si="1533"/>
        <v>0</v>
      </c>
      <c r="CA750" s="382">
        <f t="shared" si="1534"/>
        <v>0</v>
      </c>
      <c r="CB750" s="382">
        <f t="shared" si="1535"/>
        <v>284</v>
      </c>
      <c r="CC750" s="382">
        <f t="shared" si="1577"/>
        <v>154</v>
      </c>
      <c r="CD750" s="382">
        <f t="shared" si="1578"/>
        <v>8</v>
      </c>
      <c r="CE750" s="382">
        <f t="shared" si="1579"/>
        <v>4</v>
      </c>
      <c r="CF750" s="382">
        <f t="shared" si="1580"/>
        <v>0</v>
      </c>
      <c r="CG750" s="382">
        <f t="shared" si="1581"/>
        <v>0</v>
      </c>
      <c r="CH750" s="382">
        <f t="shared" si="1582"/>
        <v>0</v>
      </c>
      <c r="CI750" s="382">
        <f t="shared" si="1583"/>
        <v>0</v>
      </c>
      <c r="CJ750" s="382">
        <f t="shared" si="1584"/>
        <v>31</v>
      </c>
      <c r="CK750" s="388">
        <f t="shared" si="1585"/>
        <v>62</v>
      </c>
      <c r="CL750" s="3"/>
      <c r="CM750" s="384">
        <f t="shared" si="1525"/>
        <v>0</v>
      </c>
      <c r="CN750" s="385">
        <f t="shared" si="1536"/>
        <v>336</v>
      </c>
      <c r="CO750" s="385">
        <f t="shared" si="1604"/>
        <v>464</v>
      </c>
      <c r="CP750" s="385">
        <f t="shared" si="1605"/>
        <v>23</v>
      </c>
      <c r="CQ750" s="385">
        <f t="shared" si="1606"/>
        <v>4</v>
      </c>
      <c r="CR750" s="385">
        <f t="shared" si="1607"/>
        <v>0</v>
      </c>
      <c r="CS750" s="385">
        <f t="shared" si="1608"/>
        <v>0</v>
      </c>
      <c r="CT750" s="385">
        <f t="shared" si="1609"/>
        <v>0</v>
      </c>
      <c r="CU750" s="385">
        <f t="shared" si="1610"/>
        <v>0</v>
      </c>
      <c r="CV750" s="385">
        <f t="shared" si="1611"/>
        <v>0</v>
      </c>
      <c r="CW750" s="385">
        <f t="shared" si="1612"/>
        <v>31</v>
      </c>
      <c r="CX750" s="386">
        <f t="shared" si="1613"/>
        <v>31</v>
      </c>
      <c r="CY750" s="3"/>
      <c r="CZ750" s="586"/>
      <c r="DA750" s="582"/>
      <c r="DB750" s="391"/>
      <c r="DC750" s="576">
        <v>0</v>
      </c>
      <c r="DD750" s="389">
        <v>0</v>
      </c>
      <c r="DE750" s="390">
        <v>0</v>
      </c>
      <c r="DF750" s="390">
        <v>0</v>
      </c>
      <c r="DG750" s="390">
        <v>0</v>
      </c>
      <c r="DH750" s="390">
        <f t="shared" si="1537"/>
        <v>0</v>
      </c>
      <c r="DI750" s="390"/>
      <c r="DJ750" s="390"/>
      <c r="DK750" s="390"/>
      <c r="DL750" s="390"/>
      <c r="DM750" s="390"/>
      <c r="DN750" s="390"/>
      <c r="DO750" s="390"/>
      <c r="DP750" s="391">
        <f t="shared" si="1538"/>
        <v>0</v>
      </c>
      <c r="DQ750" s="376"/>
      <c r="DR750" s="376"/>
      <c r="DS750" s="385">
        <v>0</v>
      </c>
      <c r="DT750" s="385">
        <v>0</v>
      </c>
      <c r="DU750" s="385">
        <v>0</v>
      </c>
      <c r="DV750" s="385">
        <v>0</v>
      </c>
      <c r="DW750" s="385">
        <v>0</v>
      </c>
      <c r="DX750" s="385">
        <v>0</v>
      </c>
      <c r="DY750" s="385" t="s">
        <v>2733</v>
      </c>
      <c r="DZ750" s="14">
        <v>96736</v>
      </c>
      <c r="EA750" s="426"/>
      <c r="EB750" s="398">
        <v>18</v>
      </c>
      <c r="EC750" s="398" t="s">
        <v>1369</v>
      </c>
      <c r="ED750" s="398" t="s">
        <v>1370</v>
      </c>
      <c r="EF750" s="601" t="str">
        <f t="shared" si="1539"/>
        <v>ok</v>
      </c>
      <c r="EG750" s="597">
        <f t="shared" si="1545"/>
        <v>0</v>
      </c>
      <c r="EI750" s="605">
        <f t="shared" si="1586"/>
        <v>336</v>
      </c>
    </row>
    <row r="751" spans="1:139" s="372" customFormat="1" ht="16.149999999999999" customHeight="1">
      <c r="A751" s="573" t="s">
        <v>1382</v>
      </c>
      <c r="B751" s="407" t="s">
        <v>2343</v>
      </c>
      <c r="C751" s="407" t="s">
        <v>2343</v>
      </c>
      <c r="D751" s="393" t="s">
        <v>175</v>
      </c>
      <c r="E751" s="393" t="s">
        <v>355</v>
      </c>
      <c r="F751" s="393" t="s">
        <v>2382</v>
      </c>
      <c r="G751" s="395" t="s">
        <v>497</v>
      </c>
      <c r="H751" s="393" t="s">
        <v>73</v>
      </c>
      <c r="I751" s="393" t="s">
        <v>2383</v>
      </c>
      <c r="J751" s="393" t="s">
        <v>48</v>
      </c>
      <c r="K751" s="393"/>
      <c r="L751" s="393"/>
      <c r="M751" s="396">
        <v>46143</v>
      </c>
      <c r="N751" s="392"/>
      <c r="O751" s="408">
        <v>3</v>
      </c>
      <c r="P751" s="14">
        <v>90983</v>
      </c>
      <c r="Q751" s="14">
        <v>90983</v>
      </c>
      <c r="R751" s="576">
        <v>0</v>
      </c>
      <c r="S751" s="391">
        <v>0</v>
      </c>
      <c r="T751" s="382">
        <v>0</v>
      </c>
      <c r="U751" s="382">
        <v>0</v>
      </c>
      <c r="V751" s="423">
        <v>0</v>
      </c>
      <c r="W751" s="1882">
        <v>0</v>
      </c>
      <c r="X751" s="382">
        <f t="shared" si="1575"/>
        <v>0</v>
      </c>
      <c r="Y751" s="423">
        <v>0</v>
      </c>
      <c r="Z751" s="1882">
        <v>0</v>
      </c>
      <c r="AA751" s="382">
        <f t="shared" si="1526"/>
        <v>0</v>
      </c>
      <c r="AB751" s="423">
        <v>0</v>
      </c>
      <c r="AC751" s="1882">
        <v>80</v>
      </c>
      <c r="AD751" s="569">
        <v>1.875</v>
      </c>
      <c r="AE751" s="569">
        <v>1.875</v>
      </c>
      <c r="AF751" s="382">
        <f t="shared" si="1587"/>
        <v>44</v>
      </c>
      <c r="AG751" s="382">
        <f t="shared" si="1588"/>
        <v>43.5</v>
      </c>
      <c r="AH751" s="382">
        <f t="shared" si="1589"/>
        <v>7.5</v>
      </c>
      <c r="AI751" s="382">
        <f t="shared" si="1590"/>
        <v>4</v>
      </c>
      <c r="AJ751" s="382">
        <f t="shared" si="1591"/>
        <v>0</v>
      </c>
      <c r="AK751" s="382">
        <f t="shared" si="1592"/>
        <v>0</v>
      </c>
      <c r="AL751" s="382">
        <f t="shared" si="1593"/>
        <v>0</v>
      </c>
      <c r="AM751" s="382">
        <f t="shared" si="1594"/>
        <v>0</v>
      </c>
      <c r="AN751" s="453">
        <f t="shared" si="1595"/>
        <v>7.875</v>
      </c>
      <c r="AO751" s="457">
        <f t="shared" si="1555"/>
        <v>124</v>
      </c>
      <c r="AP751" s="455">
        <f t="shared" si="1596"/>
        <v>9</v>
      </c>
      <c r="AQ751" s="383">
        <f t="shared" si="1597"/>
        <v>4</v>
      </c>
      <c r="AR751" s="383">
        <f t="shared" si="1598"/>
        <v>0</v>
      </c>
      <c r="AS751" s="383">
        <f t="shared" si="1599"/>
        <v>0</v>
      </c>
      <c r="AT751" s="383">
        <f t="shared" si="1600"/>
        <v>0</v>
      </c>
      <c r="AU751" s="383">
        <f t="shared" si="1601"/>
        <v>0</v>
      </c>
      <c r="AV751" s="383">
        <f t="shared" si="1602"/>
        <v>0</v>
      </c>
      <c r="AW751" s="383">
        <f t="shared" si="1603"/>
        <v>8</v>
      </c>
      <c r="AX751" s="383">
        <f t="shared" si="1527"/>
        <v>0</v>
      </c>
      <c r="AY751" s="383">
        <v>124</v>
      </c>
      <c r="AZ751" s="383">
        <f t="shared" si="1564"/>
        <v>0</v>
      </c>
      <c r="BA751" s="382">
        <f t="shared" si="1528"/>
        <v>-80</v>
      </c>
      <c r="BB751" s="423">
        <v>0</v>
      </c>
      <c r="BC751" s="506">
        <f t="shared" si="1521"/>
        <v>0</v>
      </c>
      <c r="BD751" s="382">
        <f t="shared" si="1522"/>
        <v>0</v>
      </c>
      <c r="BE751" s="453">
        <f t="shared" si="1523"/>
        <v>80</v>
      </c>
      <c r="BF751" s="382">
        <f t="shared" si="1529"/>
        <v>-133</v>
      </c>
      <c r="BG751" s="1882">
        <v>9</v>
      </c>
      <c r="BH751" s="1882">
        <v>40</v>
      </c>
      <c r="BI751" s="1882">
        <v>4</v>
      </c>
      <c r="BJ751" s="1882">
        <v>4</v>
      </c>
      <c r="BK751" s="1882">
        <v>0</v>
      </c>
      <c r="BL751" s="1882">
        <v>0</v>
      </c>
      <c r="BM751" s="1882">
        <v>0</v>
      </c>
      <c r="BN751" s="1882">
        <v>0</v>
      </c>
      <c r="BO751" s="1882">
        <v>0</v>
      </c>
      <c r="BP751" s="1882">
        <v>9</v>
      </c>
      <c r="BQ751" s="1882">
        <v>71</v>
      </c>
      <c r="BR751" s="1882">
        <v>76</v>
      </c>
      <c r="BS751" s="1882">
        <v>81</v>
      </c>
      <c r="BT751" s="13"/>
      <c r="BU751" s="384">
        <f t="shared" si="1530"/>
        <v>0</v>
      </c>
      <c r="BV751" s="385">
        <f t="shared" si="1531"/>
        <v>0</v>
      </c>
      <c r="BW751" s="386">
        <f t="shared" si="1532"/>
        <v>0</v>
      </c>
      <c r="BX751" s="3"/>
      <c r="BY751" s="387">
        <f t="shared" si="1524"/>
        <v>0</v>
      </c>
      <c r="BZ751" s="382">
        <f t="shared" si="1533"/>
        <v>0</v>
      </c>
      <c r="CA751" s="382">
        <f t="shared" si="1534"/>
        <v>0</v>
      </c>
      <c r="CB751" s="382">
        <f t="shared" si="1535"/>
        <v>44</v>
      </c>
      <c r="CC751" s="382">
        <f t="shared" si="1577"/>
        <v>44</v>
      </c>
      <c r="CD751" s="382">
        <f t="shared" si="1578"/>
        <v>8</v>
      </c>
      <c r="CE751" s="382">
        <f t="shared" si="1579"/>
        <v>4</v>
      </c>
      <c r="CF751" s="382">
        <f t="shared" si="1580"/>
        <v>0</v>
      </c>
      <c r="CG751" s="382">
        <f t="shared" si="1581"/>
        <v>0</v>
      </c>
      <c r="CH751" s="382">
        <f t="shared" si="1582"/>
        <v>0</v>
      </c>
      <c r="CI751" s="382">
        <f t="shared" si="1583"/>
        <v>0</v>
      </c>
      <c r="CJ751" s="382">
        <f t="shared" si="1584"/>
        <v>8</v>
      </c>
      <c r="CK751" s="388">
        <f t="shared" si="1585"/>
        <v>16</v>
      </c>
      <c r="CL751" s="3"/>
      <c r="CM751" s="384">
        <f t="shared" si="1525"/>
        <v>0</v>
      </c>
      <c r="CN751" s="385">
        <f t="shared" si="1536"/>
        <v>0</v>
      </c>
      <c r="CO751" s="385">
        <f t="shared" si="1604"/>
        <v>124</v>
      </c>
      <c r="CP751" s="385">
        <f t="shared" si="1605"/>
        <v>9</v>
      </c>
      <c r="CQ751" s="385">
        <f t="shared" si="1606"/>
        <v>4</v>
      </c>
      <c r="CR751" s="385">
        <f t="shared" si="1607"/>
        <v>0</v>
      </c>
      <c r="CS751" s="385">
        <f t="shared" si="1608"/>
        <v>0</v>
      </c>
      <c r="CT751" s="385">
        <f t="shared" si="1609"/>
        <v>0</v>
      </c>
      <c r="CU751" s="385">
        <f t="shared" si="1610"/>
        <v>0</v>
      </c>
      <c r="CV751" s="385">
        <f t="shared" si="1611"/>
        <v>0</v>
      </c>
      <c r="CW751" s="385">
        <f t="shared" si="1612"/>
        <v>8</v>
      </c>
      <c r="CX751" s="386">
        <f t="shared" si="1613"/>
        <v>8</v>
      </c>
      <c r="CY751" s="3"/>
      <c r="CZ751" s="586"/>
      <c r="DA751" s="582"/>
      <c r="DB751" s="391"/>
      <c r="DC751" s="576">
        <v>0</v>
      </c>
      <c r="DD751" s="389">
        <v>0</v>
      </c>
      <c r="DE751" s="390">
        <v>0</v>
      </c>
      <c r="DF751" s="390">
        <v>0</v>
      </c>
      <c r="DG751" s="390">
        <v>0</v>
      </c>
      <c r="DH751" s="390">
        <f t="shared" si="1537"/>
        <v>0</v>
      </c>
      <c r="DI751" s="390"/>
      <c r="DJ751" s="390"/>
      <c r="DK751" s="390"/>
      <c r="DL751" s="390"/>
      <c r="DM751" s="390"/>
      <c r="DN751" s="390"/>
      <c r="DO751" s="390"/>
      <c r="DP751" s="391">
        <f t="shared" si="1538"/>
        <v>0</v>
      </c>
      <c r="DQ751" s="376"/>
      <c r="DR751" s="376"/>
      <c r="DS751" s="385">
        <v>0</v>
      </c>
      <c r="DT751" s="385">
        <v>0</v>
      </c>
      <c r="DU751" s="385">
        <v>0</v>
      </c>
      <c r="DV751" s="385">
        <v>0</v>
      </c>
      <c r="DW751" s="385">
        <v>0</v>
      </c>
      <c r="DX751" s="385">
        <v>0</v>
      </c>
      <c r="DY751" s="385" t="s">
        <v>2733</v>
      </c>
      <c r="DZ751" s="14">
        <v>90983</v>
      </c>
      <c r="EA751" s="426"/>
      <c r="EB751" s="398">
        <v>18</v>
      </c>
      <c r="EC751" s="398" t="s">
        <v>1369</v>
      </c>
      <c r="ED751" s="398" t="s">
        <v>1370</v>
      </c>
      <c r="EF751" s="601" t="str">
        <f t="shared" si="1539"/>
        <v>ok</v>
      </c>
      <c r="EG751" s="597">
        <f t="shared" si="1545"/>
        <v>0</v>
      </c>
      <c r="EI751" s="605">
        <f t="shared" si="1586"/>
        <v>0</v>
      </c>
    </row>
    <row r="752" spans="1:139" s="372" customFormat="1" ht="16.149999999999999" customHeight="1">
      <c r="A752" s="573" t="s">
        <v>1382</v>
      </c>
      <c r="B752" s="409" t="s">
        <v>2585</v>
      </c>
      <c r="C752" s="409" t="s">
        <v>2343</v>
      </c>
      <c r="D752" s="394" t="s">
        <v>175</v>
      </c>
      <c r="E752" s="394" t="s">
        <v>355</v>
      </c>
      <c r="F752" s="394" t="s">
        <v>2586</v>
      </c>
      <c r="G752" s="397" t="s">
        <v>497</v>
      </c>
      <c r="H752" s="394" t="s">
        <v>73</v>
      </c>
      <c r="I752" s="394" t="s">
        <v>2383</v>
      </c>
      <c r="J752" s="394" t="s">
        <v>48</v>
      </c>
      <c r="K752" s="393"/>
      <c r="L752" s="393"/>
      <c r="M752" s="396"/>
      <c r="N752" s="392">
        <v>46140</v>
      </c>
      <c r="O752" s="408">
        <v>3</v>
      </c>
      <c r="P752" s="385">
        <v>0</v>
      </c>
      <c r="Q752" s="385">
        <v>0</v>
      </c>
      <c r="R752" s="576"/>
      <c r="S752" s="391">
        <v>0</v>
      </c>
      <c r="T752" s="382">
        <v>0</v>
      </c>
      <c r="U752" s="382">
        <v>0</v>
      </c>
      <c r="V752" s="423">
        <v>16</v>
      </c>
      <c r="W752" s="1882">
        <v>16</v>
      </c>
      <c r="X752" s="382">
        <f t="shared" si="1575"/>
        <v>0</v>
      </c>
      <c r="Y752" s="423">
        <v>120</v>
      </c>
      <c r="Z752" s="1882">
        <v>120</v>
      </c>
      <c r="AA752" s="382">
        <f t="shared" si="1526"/>
        <v>0</v>
      </c>
      <c r="AB752" s="423">
        <v>0</v>
      </c>
      <c r="AC752" s="1882">
        <v>0</v>
      </c>
      <c r="AD752" s="569">
        <v>1.875</v>
      </c>
      <c r="AE752" s="569">
        <v>1.875</v>
      </c>
      <c r="AF752" s="382">
        <f t="shared" si="1587"/>
        <v>0</v>
      </c>
      <c r="AG752" s="382">
        <f t="shared" si="1588"/>
        <v>0</v>
      </c>
      <c r="AH752" s="382">
        <f t="shared" si="1589"/>
        <v>0</v>
      </c>
      <c r="AI752" s="382">
        <f t="shared" si="1590"/>
        <v>0</v>
      </c>
      <c r="AJ752" s="382">
        <f t="shared" si="1591"/>
        <v>0</v>
      </c>
      <c r="AK752" s="382">
        <f t="shared" si="1592"/>
        <v>0</v>
      </c>
      <c r="AL752" s="382">
        <f t="shared" si="1593"/>
        <v>0</v>
      </c>
      <c r="AM752" s="382">
        <f t="shared" si="1594"/>
        <v>0</v>
      </c>
      <c r="AN752" s="453">
        <f t="shared" si="1595"/>
        <v>0</v>
      </c>
      <c r="AO752" s="457">
        <f t="shared" si="1555"/>
        <v>0</v>
      </c>
      <c r="AP752" s="455">
        <f t="shared" si="1596"/>
        <v>0</v>
      </c>
      <c r="AQ752" s="383">
        <f t="shared" si="1597"/>
        <v>0</v>
      </c>
      <c r="AR752" s="383">
        <f t="shared" si="1598"/>
        <v>0</v>
      </c>
      <c r="AS752" s="383">
        <f t="shared" si="1599"/>
        <v>0</v>
      </c>
      <c r="AT752" s="383">
        <f t="shared" si="1600"/>
        <v>0</v>
      </c>
      <c r="AU752" s="383">
        <f t="shared" si="1601"/>
        <v>0</v>
      </c>
      <c r="AV752" s="383">
        <f t="shared" si="1602"/>
        <v>0</v>
      </c>
      <c r="AW752" s="383">
        <f t="shared" si="1603"/>
        <v>0</v>
      </c>
      <c r="AX752" s="383">
        <f t="shared" si="1527"/>
        <v>136</v>
      </c>
      <c r="AY752" s="383">
        <v>0</v>
      </c>
      <c r="AZ752" s="383">
        <f t="shared" si="1564"/>
        <v>0</v>
      </c>
      <c r="BA752" s="382">
        <f t="shared" si="1528"/>
        <v>0</v>
      </c>
      <c r="BB752" s="423">
        <v>0</v>
      </c>
      <c r="BC752" s="506">
        <f t="shared" si="1521"/>
        <v>16</v>
      </c>
      <c r="BD752" s="382">
        <f t="shared" si="1522"/>
        <v>120</v>
      </c>
      <c r="BE752" s="453">
        <f t="shared" si="1523"/>
        <v>0</v>
      </c>
      <c r="BF752" s="382">
        <f t="shared" si="1529"/>
        <v>-136</v>
      </c>
      <c r="BG752" s="1882">
        <v>0</v>
      </c>
      <c r="BH752" s="1882">
        <v>0</v>
      </c>
      <c r="BI752" s="1882">
        <v>0</v>
      </c>
      <c r="BJ752" s="1882">
        <v>0</v>
      </c>
      <c r="BK752" s="1882">
        <v>0</v>
      </c>
      <c r="BL752" s="1882">
        <v>0</v>
      </c>
      <c r="BM752" s="1882">
        <v>0</v>
      </c>
      <c r="BN752" s="1882">
        <v>0</v>
      </c>
      <c r="BO752" s="1882">
        <v>0</v>
      </c>
      <c r="BP752" s="1882">
        <v>0</v>
      </c>
      <c r="BQ752" s="1882">
        <v>0</v>
      </c>
      <c r="BR752" s="1882">
        <v>0</v>
      </c>
      <c r="BS752" s="1882">
        <v>0</v>
      </c>
      <c r="BT752" s="13"/>
      <c r="BU752" s="384">
        <f t="shared" si="1530"/>
        <v>0</v>
      </c>
      <c r="BV752" s="385">
        <f t="shared" si="1531"/>
        <v>0</v>
      </c>
      <c r="BW752" s="386">
        <f t="shared" si="1532"/>
        <v>0</v>
      </c>
      <c r="BX752" s="3"/>
      <c r="BY752" s="387">
        <f t="shared" si="1524"/>
        <v>0</v>
      </c>
      <c r="BZ752" s="382">
        <f t="shared" si="1533"/>
        <v>0</v>
      </c>
      <c r="CA752" s="382">
        <f t="shared" si="1534"/>
        <v>0</v>
      </c>
      <c r="CB752" s="382">
        <f t="shared" si="1535"/>
        <v>0</v>
      </c>
      <c r="CC752" s="382">
        <f t="shared" si="1577"/>
        <v>0</v>
      </c>
      <c r="CD752" s="382">
        <f t="shared" si="1578"/>
        <v>0</v>
      </c>
      <c r="CE752" s="382">
        <f t="shared" si="1579"/>
        <v>0</v>
      </c>
      <c r="CF752" s="382">
        <f t="shared" si="1580"/>
        <v>0</v>
      </c>
      <c r="CG752" s="382">
        <f t="shared" si="1581"/>
        <v>0</v>
      </c>
      <c r="CH752" s="382">
        <f t="shared" si="1582"/>
        <v>0</v>
      </c>
      <c r="CI752" s="382">
        <f t="shared" si="1583"/>
        <v>0</v>
      </c>
      <c r="CJ752" s="382">
        <f t="shared" si="1584"/>
        <v>0</v>
      </c>
      <c r="CK752" s="388">
        <f t="shared" si="1585"/>
        <v>0</v>
      </c>
      <c r="CL752" s="3"/>
      <c r="CM752" s="384">
        <f t="shared" si="1525"/>
        <v>16</v>
      </c>
      <c r="CN752" s="385">
        <f t="shared" si="1536"/>
        <v>120</v>
      </c>
      <c r="CO752" s="385">
        <f t="shared" si="1604"/>
        <v>0</v>
      </c>
      <c r="CP752" s="385">
        <f t="shared" si="1605"/>
        <v>0</v>
      </c>
      <c r="CQ752" s="385">
        <f t="shared" si="1606"/>
        <v>0</v>
      </c>
      <c r="CR752" s="385">
        <f t="shared" si="1607"/>
        <v>0</v>
      </c>
      <c r="CS752" s="385">
        <f t="shared" si="1608"/>
        <v>0</v>
      </c>
      <c r="CT752" s="385">
        <f t="shared" si="1609"/>
        <v>0</v>
      </c>
      <c r="CU752" s="385">
        <f t="shared" si="1610"/>
        <v>0</v>
      </c>
      <c r="CV752" s="385">
        <f t="shared" si="1611"/>
        <v>0</v>
      </c>
      <c r="CW752" s="385">
        <f t="shared" si="1612"/>
        <v>0</v>
      </c>
      <c r="CX752" s="386">
        <f t="shared" si="1613"/>
        <v>0</v>
      </c>
      <c r="CY752" s="3"/>
      <c r="CZ752" s="586"/>
      <c r="DA752" s="582"/>
      <c r="DB752" s="391"/>
      <c r="DC752" s="576"/>
      <c r="DD752" s="389"/>
      <c r="DE752" s="390"/>
      <c r="DF752" s="390"/>
      <c r="DG752" s="390">
        <v>0</v>
      </c>
      <c r="DH752" s="390">
        <f t="shared" si="1537"/>
        <v>0</v>
      </c>
      <c r="DI752" s="390"/>
      <c r="DJ752" s="390"/>
      <c r="DK752" s="390"/>
      <c r="DL752" s="390"/>
      <c r="DM752" s="390"/>
      <c r="DN752" s="390"/>
      <c r="DO752" s="390"/>
      <c r="DP752" s="391">
        <f t="shared" si="1538"/>
        <v>0</v>
      </c>
      <c r="DQ752" s="376"/>
      <c r="DR752" s="376"/>
      <c r="DS752" s="385">
        <v>0</v>
      </c>
      <c r="DT752" s="385">
        <v>0</v>
      </c>
      <c r="DU752" s="385">
        <v>0</v>
      </c>
      <c r="DV752" s="385">
        <v>0</v>
      </c>
      <c r="DW752" s="385">
        <v>0</v>
      </c>
      <c r="DX752" s="385">
        <v>0</v>
      </c>
      <c r="DY752" s="385" t="s">
        <v>2733</v>
      </c>
      <c r="DZ752" s="385">
        <v>0</v>
      </c>
      <c r="EA752" s="426"/>
      <c r="EB752" s="398">
        <v>18</v>
      </c>
      <c r="EC752" s="398" t="s">
        <v>2590</v>
      </c>
      <c r="ED752" s="398" t="s">
        <v>1370</v>
      </c>
      <c r="EF752" s="601">
        <f t="shared" si="1539"/>
        <v>0</v>
      </c>
      <c r="EG752" s="597">
        <f t="shared" si="1545"/>
        <v>16</v>
      </c>
      <c r="EI752" s="605"/>
    </row>
    <row r="753" spans="1:139" s="372" customFormat="1" ht="16.149999999999999" customHeight="1">
      <c r="A753" s="573" t="s">
        <v>1382</v>
      </c>
      <c r="B753" s="407" t="s">
        <v>2334</v>
      </c>
      <c r="C753" s="407" t="s">
        <v>2334</v>
      </c>
      <c r="D753" s="393" t="s">
        <v>175</v>
      </c>
      <c r="E753" s="393" t="s">
        <v>357</v>
      </c>
      <c r="F753" s="393" t="s">
        <v>2382</v>
      </c>
      <c r="G753" s="395">
        <v>103</v>
      </c>
      <c r="H753" s="393" t="s">
        <v>73</v>
      </c>
      <c r="I753" s="393" t="s">
        <v>2383</v>
      </c>
      <c r="J753" s="393" t="s">
        <v>48</v>
      </c>
      <c r="K753" s="393"/>
      <c r="L753" s="393"/>
      <c r="M753" s="396">
        <v>46143</v>
      </c>
      <c r="N753" s="392"/>
      <c r="O753" s="408">
        <v>3</v>
      </c>
      <c r="P753" s="14">
        <v>89209</v>
      </c>
      <c r="Q753" s="14">
        <v>89209</v>
      </c>
      <c r="R753" s="576">
        <v>0</v>
      </c>
      <c r="S753" s="391">
        <v>0</v>
      </c>
      <c r="T753" s="382">
        <v>0</v>
      </c>
      <c r="U753" s="382">
        <v>0</v>
      </c>
      <c r="V753" s="423">
        <v>32</v>
      </c>
      <c r="W753" s="1882">
        <v>32</v>
      </c>
      <c r="X753" s="382">
        <f t="shared" si="1575"/>
        <v>0</v>
      </c>
      <c r="Y753" s="423">
        <v>0</v>
      </c>
      <c r="Z753" s="1882">
        <v>0</v>
      </c>
      <c r="AA753" s="382">
        <f t="shared" si="1526"/>
        <v>0</v>
      </c>
      <c r="AB753" s="423">
        <v>0</v>
      </c>
      <c r="AC753" s="1882">
        <v>100</v>
      </c>
      <c r="AD753" s="569">
        <v>1.875</v>
      </c>
      <c r="AE753" s="569">
        <v>1.875</v>
      </c>
      <c r="AF753" s="382">
        <f t="shared" si="1587"/>
        <v>83.75</v>
      </c>
      <c r="AG753" s="382">
        <f t="shared" si="1588"/>
        <v>53.5</v>
      </c>
      <c r="AH753" s="382">
        <f t="shared" si="1589"/>
        <v>7.5</v>
      </c>
      <c r="AI753" s="382">
        <f t="shared" si="1590"/>
        <v>4</v>
      </c>
      <c r="AJ753" s="382">
        <f t="shared" si="1591"/>
        <v>0</v>
      </c>
      <c r="AK753" s="382">
        <f t="shared" si="1592"/>
        <v>0</v>
      </c>
      <c r="AL753" s="382">
        <f t="shared" si="1593"/>
        <v>0</v>
      </c>
      <c r="AM753" s="382">
        <f t="shared" si="1594"/>
        <v>0</v>
      </c>
      <c r="AN753" s="453">
        <f t="shared" si="1595"/>
        <v>14</v>
      </c>
      <c r="AO753" s="457">
        <f t="shared" si="1555"/>
        <v>184</v>
      </c>
      <c r="AP753" s="455">
        <f t="shared" si="1596"/>
        <v>10</v>
      </c>
      <c r="AQ753" s="383">
        <f t="shared" si="1597"/>
        <v>4</v>
      </c>
      <c r="AR753" s="383">
        <f t="shared" si="1598"/>
        <v>0</v>
      </c>
      <c r="AS753" s="383">
        <f t="shared" si="1599"/>
        <v>0</v>
      </c>
      <c r="AT753" s="383">
        <f t="shared" si="1600"/>
        <v>0</v>
      </c>
      <c r="AU753" s="383">
        <f t="shared" si="1601"/>
        <v>0</v>
      </c>
      <c r="AV753" s="383">
        <f t="shared" si="1602"/>
        <v>0</v>
      </c>
      <c r="AW753" s="383">
        <f t="shared" si="1603"/>
        <v>14</v>
      </c>
      <c r="AX753" s="383">
        <f t="shared" si="1527"/>
        <v>32</v>
      </c>
      <c r="AY753" s="383">
        <v>184</v>
      </c>
      <c r="AZ753" s="383">
        <f t="shared" si="1564"/>
        <v>0</v>
      </c>
      <c r="BA753" s="382">
        <f t="shared" si="1528"/>
        <v>-100</v>
      </c>
      <c r="BB753" s="423">
        <v>0</v>
      </c>
      <c r="BC753" s="506">
        <f t="shared" si="1521"/>
        <v>32</v>
      </c>
      <c r="BD753" s="382">
        <f t="shared" si="1522"/>
        <v>0</v>
      </c>
      <c r="BE753" s="453">
        <f t="shared" si="1523"/>
        <v>100</v>
      </c>
      <c r="BF753" s="382">
        <f t="shared" si="1529"/>
        <v>-226</v>
      </c>
      <c r="BG753" s="1882">
        <v>40</v>
      </c>
      <c r="BH753" s="1882">
        <v>50</v>
      </c>
      <c r="BI753" s="1882">
        <v>4</v>
      </c>
      <c r="BJ753" s="1882">
        <v>4</v>
      </c>
      <c r="BK753" s="1882">
        <v>0</v>
      </c>
      <c r="BL753" s="1882">
        <v>0</v>
      </c>
      <c r="BM753" s="1882">
        <v>0</v>
      </c>
      <c r="BN753" s="1882">
        <v>0</v>
      </c>
      <c r="BO753" s="1882">
        <v>0</v>
      </c>
      <c r="BP753" s="1882">
        <v>16</v>
      </c>
      <c r="BQ753" s="1882">
        <v>23</v>
      </c>
      <c r="BR753" s="1882">
        <v>25</v>
      </c>
      <c r="BS753" s="1882">
        <v>27</v>
      </c>
      <c r="BT753" s="13"/>
      <c r="BU753" s="384">
        <f t="shared" si="1530"/>
        <v>0</v>
      </c>
      <c r="BV753" s="385">
        <f t="shared" si="1531"/>
        <v>0</v>
      </c>
      <c r="BW753" s="386">
        <f t="shared" si="1532"/>
        <v>0</v>
      </c>
      <c r="BX753" s="3"/>
      <c r="BY753" s="387">
        <f t="shared" si="1524"/>
        <v>0</v>
      </c>
      <c r="BZ753" s="382">
        <f t="shared" si="1533"/>
        <v>0</v>
      </c>
      <c r="CA753" s="382">
        <f t="shared" si="1534"/>
        <v>0</v>
      </c>
      <c r="CB753" s="382">
        <f t="shared" si="1535"/>
        <v>84</v>
      </c>
      <c r="CC753" s="382">
        <f t="shared" si="1577"/>
        <v>54</v>
      </c>
      <c r="CD753" s="382">
        <f t="shared" si="1578"/>
        <v>8</v>
      </c>
      <c r="CE753" s="382">
        <f t="shared" si="1579"/>
        <v>4</v>
      </c>
      <c r="CF753" s="382">
        <f t="shared" si="1580"/>
        <v>0</v>
      </c>
      <c r="CG753" s="382">
        <f t="shared" si="1581"/>
        <v>0</v>
      </c>
      <c r="CH753" s="382">
        <f t="shared" si="1582"/>
        <v>0</v>
      </c>
      <c r="CI753" s="382">
        <f t="shared" si="1583"/>
        <v>0</v>
      </c>
      <c r="CJ753" s="382">
        <f t="shared" si="1584"/>
        <v>14</v>
      </c>
      <c r="CK753" s="388">
        <f t="shared" si="1585"/>
        <v>28</v>
      </c>
      <c r="CL753" s="3"/>
      <c r="CM753" s="384">
        <f t="shared" si="1525"/>
        <v>32</v>
      </c>
      <c r="CN753" s="385">
        <f t="shared" si="1536"/>
        <v>0</v>
      </c>
      <c r="CO753" s="385">
        <f t="shared" si="1604"/>
        <v>184</v>
      </c>
      <c r="CP753" s="385">
        <f t="shared" si="1605"/>
        <v>10</v>
      </c>
      <c r="CQ753" s="385">
        <f t="shared" si="1606"/>
        <v>4</v>
      </c>
      <c r="CR753" s="385">
        <f t="shared" si="1607"/>
        <v>0</v>
      </c>
      <c r="CS753" s="385">
        <f t="shared" si="1608"/>
        <v>0</v>
      </c>
      <c r="CT753" s="385">
        <f t="shared" si="1609"/>
        <v>0</v>
      </c>
      <c r="CU753" s="385">
        <f t="shared" si="1610"/>
        <v>0</v>
      </c>
      <c r="CV753" s="385">
        <f t="shared" si="1611"/>
        <v>0</v>
      </c>
      <c r="CW753" s="385">
        <f t="shared" si="1612"/>
        <v>14</v>
      </c>
      <c r="CX753" s="386">
        <f t="shared" si="1613"/>
        <v>14</v>
      </c>
      <c r="CY753" s="3"/>
      <c r="CZ753" s="586"/>
      <c r="DA753" s="582"/>
      <c r="DB753" s="391"/>
      <c r="DC753" s="576">
        <v>0</v>
      </c>
      <c r="DD753" s="389">
        <v>0</v>
      </c>
      <c r="DE753" s="390">
        <v>0</v>
      </c>
      <c r="DF753" s="390">
        <v>0</v>
      </c>
      <c r="DG753" s="390">
        <v>0</v>
      </c>
      <c r="DH753" s="390">
        <f t="shared" si="1537"/>
        <v>0</v>
      </c>
      <c r="DI753" s="390"/>
      <c r="DJ753" s="390"/>
      <c r="DK753" s="390"/>
      <c r="DL753" s="390"/>
      <c r="DM753" s="390"/>
      <c r="DN753" s="390"/>
      <c r="DO753" s="390"/>
      <c r="DP753" s="391">
        <f t="shared" si="1538"/>
        <v>0</v>
      </c>
      <c r="DQ753" s="376"/>
      <c r="DR753" s="376"/>
      <c r="DS753" s="385">
        <v>0</v>
      </c>
      <c r="DT753" s="385">
        <v>0</v>
      </c>
      <c r="DU753" s="385">
        <v>0</v>
      </c>
      <c r="DV753" s="385">
        <v>0</v>
      </c>
      <c r="DW753" s="385">
        <v>0</v>
      </c>
      <c r="DX753" s="385">
        <v>0</v>
      </c>
      <c r="DY753" s="385" t="s">
        <v>2733</v>
      </c>
      <c r="DZ753" s="14">
        <v>89209</v>
      </c>
      <c r="EA753" s="426"/>
      <c r="EB753" s="398">
        <v>17</v>
      </c>
      <c r="EC753" s="398" t="s">
        <v>1369</v>
      </c>
      <c r="ED753" s="398" t="s">
        <v>1370</v>
      </c>
      <c r="EF753" s="601">
        <f t="shared" si="1539"/>
        <v>0</v>
      </c>
      <c r="EG753" s="597">
        <f t="shared" si="1545"/>
        <v>32</v>
      </c>
      <c r="EI753" s="605">
        <f t="shared" ref="EI753:EI784" si="1614">T753+U753+V753+Y753+AB753+BB753</f>
        <v>32</v>
      </c>
    </row>
    <row r="754" spans="1:139" s="372" customFormat="1" ht="16.149999999999999" customHeight="1">
      <c r="A754" s="573" t="s">
        <v>1382</v>
      </c>
      <c r="B754" s="407" t="s">
        <v>2344</v>
      </c>
      <c r="C754" s="407" t="s">
        <v>2344</v>
      </c>
      <c r="D754" s="393" t="s">
        <v>175</v>
      </c>
      <c r="E754" s="393" t="s">
        <v>258</v>
      </c>
      <c r="F754" s="393" t="s">
        <v>2382</v>
      </c>
      <c r="G754" s="395" t="s">
        <v>2401</v>
      </c>
      <c r="H754" s="393" t="s">
        <v>269</v>
      </c>
      <c r="I754" s="393" t="s">
        <v>2383</v>
      </c>
      <c r="J754" s="393" t="s">
        <v>48</v>
      </c>
      <c r="K754" s="393"/>
      <c r="L754" s="393"/>
      <c r="M754" s="396">
        <v>46143</v>
      </c>
      <c r="N754" s="392"/>
      <c r="O754" s="408">
        <v>3</v>
      </c>
      <c r="P754" s="14">
        <v>91355</v>
      </c>
      <c r="Q754" s="14">
        <v>91355</v>
      </c>
      <c r="R754" s="576">
        <v>0</v>
      </c>
      <c r="S754" s="391">
        <v>0</v>
      </c>
      <c r="T754" s="382">
        <v>0</v>
      </c>
      <c r="U754" s="382">
        <v>0</v>
      </c>
      <c r="V754" s="423">
        <v>0</v>
      </c>
      <c r="W754" s="1882">
        <v>0</v>
      </c>
      <c r="X754" s="382">
        <f t="shared" si="1575"/>
        <v>0</v>
      </c>
      <c r="Y754" s="423">
        <v>288</v>
      </c>
      <c r="Z754" s="1882">
        <v>288</v>
      </c>
      <c r="AA754" s="382">
        <f t="shared" si="1526"/>
        <v>0</v>
      </c>
      <c r="AB754" s="423">
        <v>0</v>
      </c>
      <c r="AC754" s="1882">
        <v>100</v>
      </c>
      <c r="AD754" s="569">
        <v>1.875</v>
      </c>
      <c r="AE754" s="569">
        <v>1.875</v>
      </c>
      <c r="AF754" s="382">
        <f t="shared" si="1587"/>
        <v>231.5</v>
      </c>
      <c r="AG754" s="382">
        <f t="shared" si="1588"/>
        <v>103.5</v>
      </c>
      <c r="AH754" s="382">
        <f t="shared" si="1589"/>
        <v>7.5</v>
      </c>
      <c r="AI754" s="382">
        <f t="shared" si="1590"/>
        <v>4</v>
      </c>
      <c r="AJ754" s="382">
        <f t="shared" si="1591"/>
        <v>0</v>
      </c>
      <c r="AK754" s="382">
        <f t="shared" si="1592"/>
        <v>0</v>
      </c>
      <c r="AL754" s="382">
        <f t="shared" si="1593"/>
        <v>0</v>
      </c>
      <c r="AM754" s="382">
        <f t="shared" si="1594"/>
        <v>0</v>
      </c>
      <c r="AN754" s="453">
        <f t="shared" si="1595"/>
        <v>0</v>
      </c>
      <c r="AO754" s="457">
        <f t="shared" si="1555"/>
        <v>332</v>
      </c>
      <c r="AP754" s="455">
        <f t="shared" si="1596"/>
        <v>16</v>
      </c>
      <c r="AQ754" s="383">
        <f t="shared" si="1597"/>
        <v>4</v>
      </c>
      <c r="AR754" s="383">
        <f t="shared" si="1598"/>
        <v>0</v>
      </c>
      <c r="AS754" s="383">
        <f t="shared" si="1599"/>
        <v>0</v>
      </c>
      <c r="AT754" s="383">
        <f t="shared" si="1600"/>
        <v>0</v>
      </c>
      <c r="AU754" s="383">
        <f t="shared" si="1601"/>
        <v>0</v>
      </c>
      <c r="AV754" s="383">
        <f t="shared" si="1602"/>
        <v>0</v>
      </c>
      <c r="AW754" s="383">
        <f t="shared" si="1603"/>
        <v>0</v>
      </c>
      <c r="AX754" s="383">
        <f t="shared" si="1527"/>
        <v>288</v>
      </c>
      <c r="AY754" s="383">
        <v>332</v>
      </c>
      <c r="AZ754" s="383">
        <f t="shared" si="1564"/>
        <v>0</v>
      </c>
      <c r="BA754" s="382">
        <f t="shared" si="1528"/>
        <v>-100</v>
      </c>
      <c r="BB754" s="423">
        <v>0</v>
      </c>
      <c r="BC754" s="506">
        <f t="shared" si="1521"/>
        <v>0</v>
      </c>
      <c r="BD754" s="382">
        <f t="shared" si="1522"/>
        <v>288</v>
      </c>
      <c r="BE754" s="453">
        <f t="shared" si="1523"/>
        <v>100</v>
      </c>
      <c r="BF754" s="382">
        <f t="shared" si="1529"/>
        <v>-636</v>
      </c>
      <c r="BG754" s="1882">
        <v>144</v>
      </c>
      <c r="BH754" s="1882">
        <v>100</v>
      </c>
      <c r="BI754" s="1882">
        <v>4</v>
      </c>
      <c r="BJ754" s="1882">
        <v>4</v>
      </c>
      <c r="BK754" s="1882">
        <v>0</v>
      </c>
      <c r="BL754" s="1882">
        <v>0</v>
      </c>
      <c r="BM754" s="1882">
        <v>0</v>
      </c>
      <c r="BN754" s="1882">
        <v>0</v>
      </c>
      <c r="BO754" s="1882">
        <v>0</v>
      </c>
      <c r="BP754" s="1882">
        <v>0</v>
      </c>
      <c r="BQ754" s="1882">
        <v>29</v>
      </c>
      <c r="BR754" s="1882">
        <v>31</v>
      </c>
      <c r="BS754" s="1882">
        <v>33</v>
      </c>
      <c r="BT754" s="13"/>
      <c r="BU754" s="384">
        <f t="shared" si="1530"/>
        <v>0</v>
      </c>
      <c r="BV754" s="385">
        <f t="shared" si="1531"/>
        <v>0</v>
      </c>
      <c r="BW754" s="386">
        <f t="shared" si="1532"/>
        <v>0</v>
      </c>
      <c r="BX754" s="3"/>
      <c r="BY754" s="387">
        <f t="shared" si="1524"/>
        <v>0</v>
      </c>
      <c r="BZ754" s="382">
        <f t="shared" si="1533"/>
        <v>0</v>
      </c>
      <c r="CA754" s="382">
        <f t="shared" si="1534"/>
        <v>0</v>
      </c>
      <c r="CB754" s="382">
        <f t="shared" si="1535"/>
        <v>232</v>
      </c>
      <c r="CC754" s="382">
        <f t="shared" si="1577"/>
        <v>104</v>
      </c>
      <c r="CD754" s="382">
        <f t="shared" si="1578"/>
        <v>8</v>
      </c>
      <c r="CE754" s="382">
        <f t="shared" si="1579"/>
        <v>4</v>
      </c>
      <c r="CF754" s="382">
        <f t="shared" si="1580"/>
        <v>0</v>
      </c>
      <c r="CG754" s="382">
        <f t="shared" si="1581"/>
        <v>0</v>
      </c>
      <c r="CH754" s="382">
        <f t="shared" si="1582"/>
        <v>0</v>
      </c>
      <c r="CI754" s="382">
        <f t="shared" si="1583"/>
        <v>0</v>
      </c>
      <c r="CJ754" s="382">
        <f t="shared" si="1584"/>
        <v>0</v>
      </c>
      <c r="CK754" s="388">
        <f t="shared" si="1585"/>
        <v>0</v>
      </c>
      <c r="CL754" s="3"/>
      <c r="CM754" s="384">
        <f t="shared" si="1525"/>
        <v>0</v>
      </c>
      <c r="CN754" s="385">
        <f t="shared" si="1536"/>
        <v>288</v>
      </c>
      <c r="CO754" s="385">
        <f t="shared" si="1604"/>
        <v>332</v>
      </c>
      <c r="CP754" s="385">
        <f t="shared" si="1605"/>
        <v>16</v>
      </c>
      <c r="CQ754" s="385">
        <f t="shared" si="1606"/>
        <v>4</v>
      </c>
      <c r="CR754" s="385">
        <f t="shared" si="1607"/>
        <v>0</v>
      </c>
      <c r="CS754" s="385">
        <f t="shared" si="1608"/>
        <v>0</v>
      </c>
      <c r="CT754" s="385">
        <f t="shared" si="1609"/>
        <v>0</v>
      </c>
      <c r="CU754" s="385">
        <f t="shared" si="1610"/>
        <v>0</v>
      </c>
      <c r="CV754" s="385">
        <f t="shared" si="1611"/>
        <v>0</v>
      </c>
      <c r="CW754" s="385">
        <f t="shared" si="1612"/>
        <v>0</v>
      </c>
      <c r="CX754" s="386">
        <f t="shared" si="1613"/>
        <v>0</v>
      </c>
      <c r="CY754" s="3"/>
      <c r="CZ754" s="586"/>
      <c r="DA754" s="582"/>
      <c r="DB754" s="391"/>
      <c r="DC754" s="576">
        <v>0</v>
      </c>
      <c r="DD754" s="389">
        <v>0</v>
      </c>
      <c r="DE754" s="390">
        <v>0</v>
      </c>
      <c r="DF754" s="390">
        <v>0</v>
      </c>
      <c r="DG754" s="390">
        <v>0</v>
      </c>
      <c r="DH754" s="390">
        <f t="shared" si="1537"/>
        <v>0</v>
      </c>
      <c r="DI754" s="390"/>
      <c r="DJ754" s="390"/>
      <c r="DK754" s="390"/>
      <c r="DL754" s="390"/>
      <c r="DM754" s="390"/>
      <c r="DN754" s="390"/>
      <c r="DO754" s="390"/>
      <c r="DP754" s="391">
        <f t="shared" si="1538"/>
        <v>0</v>
      </c>
      <c r="DQ754" s="376"/>
      <c r="DR754" s="376"/>
      <c r="DS754" s="385">
        <v>0</v>
      </c>
      <c r="DT754" s="385">
        <v>0</v>
      </c>
      <c r="DU754" s="385">
        <v>0</v>
      </c>
      <c r="DV754" s="385">
        <v>0</v>
      </c>
      <c r="DW754" s="385">
        <v>0</v>
      </c>
      <c r="DX754" s="385">
        <v>0</v>
      </c>
      <c r="DY754" s="385" t="s">
        <v>2733</v>
      </c>
      <c r="DZ754" s="14">
        <v>91355</v>
      </c>
      <c r="EA754" s="426"/>
      <c r="EB754" s="398">
        <v>18</v>
      </c>
      <c r="EC754" s="398" t="s">
        <v>1369</v>
      </c>
      <c r="ED754" s="398" t="s">
        <v>1370</v>
      </c>
      <c r="EF754" s="601" t="str">
        <f t="shared" si="1539"/>
        <v>ok</v>
      </c>
      <c r="EG754" s="597">
        <f t="shared" si="1545"/>
        <v>0</v>
      </c>
      <c r="EI754" s="605">
        <f t="shared" si="1614"/>
        <v>288</v>
      </c>
    </row>
    <row r="755" spans="1:139" s="372" customFormat="1" ht="16.149999999999999" customHeight="1">
      <c r="A755" s="573" t="s">
        <v>1382</v>
      </c>
      <c r="B755" s="407" t="s">
        <v>2355</v>
      </c>
      <c r="C755" s="407" t="s">
        <v>2355</v>
      </c>
      <c r="D755" s="393" t="s">
        <v>175</v>
      </c>
      <c r="E755" s="393" t="s">
        <v>90</v>
      </c>
      <c r="F755" s="393" t="s">
        <v>2382</v>
      </c>
      <c r="G755" s="395" t="s">
        <v>785</v>
      </c>
      <c r="H755" s="393" t="s">
        <v>269</v>
      </c>
      <c r="I755" s="393" t="s">
        <v>2383</v>
      </c>
      <c r="J755" s="393" t="s">
        <v>48</v>
      </c>
      <c r="K755" s="393"/>
      <c r="L755" s="393"/>
      <c r="M755" s="396">
        <v>46143</v>
      </c>
      <c r="N755" s="392"/>
      <c r="O755" s="408">
        <v>3</v>
      </c>
      <c r="P755" s="14">
        <v>101286</v>
      </c>
      <c r="Q755" s="14">
        <v>101286</v>
      </c>
      <c r="R755" s="576">
        <v>0</v>
      </c>
      <c r="S755" s="391">
        <v>0</v>
      </c>
      <c r="T755" s="382">
        <v>0</v>
      </c>
      <c r="U755" s="382">
        <v>0</v>
      </c>
      <c r="V755" s="423">
        <v>160</v>
      </c>
      <c r="W755" s="1882">
        <v>160</v>
      </c>
      <c r="X755" s="382">
        <f t="shared" si="1575"/>
        <v>0</v>
      </c>
      <c r="Y755" s="423">
        <v>0</v>
      </c>
      <c r="Z755" s="1882">
        <v>0</v>
      </c>
      <c r="AA755" s="382">
        <f t="shared" si="1526"/>
        <v>0</v>
      </c>
      <c r="AB755" s="423">
        <v>0</v>
      </c>
      <c r="AC755" s="1882">
        <v>500</v>
      </c>
      <c r="AD755" s="569">
        <v>1.875</v>
      </c>
      <c r="AE755" s="569">
        <v>1.875</v>
      </c>
      <c r="AF755" s="382">
        <f t="shared" si="1587"/>
        <v>471.5</v>
      </c>
      <c r="AG755" s="382">
        <f t="shared" si="1588"/>
        <v>310.5</v>
      </c>
      <c r="AH755" s="382">
        <f t="shared" si="1589"/>
        <v>22.5</v>
      </c>
      <c r="AI755" s="382">
        <f t="shared" si="1590"/>
        <v>12</v>
      </c>
      <c r="AJ755" s="382">
        <f t="shared" si="1591"/>
        <v>0</v>
      </c>
      <c r="AK755" s="382">
        <f t="shared" si="1592"/>
        <v>0</v>
      </c>
      <c r="AL755" s="382">
        <f t="shared" si="1593"/>
        <v>0</v>
      </c>
      <c r="AM755" s="382">
        <f t="shared" si="1594"/>
        <v>0</v>
      </c>
      <c r="AN755" s="453">
        <f t="shared" si="1595"/>
        <v>78.75</v>
      </c>
      <c r="AO755" s="457">
        <f t="shared" si="1555"/>
        <v>972</v>
      </c>
      <c r="AP755" s="455">
        <f t="shared" si="1596"/>
        <v>48</v>
      </c>
      <c r="AQ755" s="383">
        <f t="shared" si="1597"/>
        <v>12</v>
      </c>
      <c r="AR755" s="383">
        <f t="shared" si="1598"/>
        <v>1</v>
      </c>
      <c r="AS755" s="383">
        <f t="shared" si="1599"/>
        <v>0</v>
      </c>
      <c r="AT755" s="383">
        <f t="shared" si="1600"/>
        <v>0</v>
      </c>
      <c r="AU755" s="383">
        <f t="shared" si="1601"/>
        <v>0</v>
      </c>
      <c r="AV755" s="383">
        <f t="shared" si="1602"/>
        <v>0</v>
      </c>
      <c r="AW755" s="383">
        <f t="shared" si="1603"/>
        <v>79</v>
      </c>
      <c r="AX755" s="383">
        <f t="shared" si="1527"/>
        <v>160</v>
      </c>
      <c r="AY755" s="383">
        <v>972</v>
      </c>
      <c r="AZ755" s="383">
        <f t="shared" si="1564"/>
        <v>0</v>
      </c>
      <c r="BA755" s="382">
        <f t="shared" si="1528"/>
        <v>-500</v>
      </c>
      <c r="BB755" s="423">
        <v>0</v>
      </c>
      <c r="BC755" s="506">
        <f t="shared" si="1521"/>
        <v>160</v>
      </c>
      <c r="BD755" s="382">
        <f t="shared" si="1522"/>
        <v>0</v>
      </c>
      <c r="BE755" s="453">
        <f t="shared" si="1523"/>
        <v>500</v>
      </c>
      <c r="BF755" s="382">
        <f t="shared" si="1529"/>
        <v>-1181</v>
      </c>
      <c r="BG755" s="1882">
        <v>209</v>
      </c>
      <c r="BH755" s="1882">
        <v>300</v>
      </c>
      <c r="BI755" s="1882">
        <v>12</v>
      </c>
      <c r="BJ755" s="1882">
        <v>12</v>
      </c>
      <c r="BK755" s="1882">
        <v>0</v>
      </c>
      <c r="BL755" s="1882">
        <v>0</v>
      </c>
      <c r="BM755" s="1882">
        <v>0</v>
      </c>
      <c r="BN755" s="1882">
        <v>0</v>
      </c>
      <c r="BO755" s="1882">
        <v>0</v>
      </c>
      <c r="BP755" s="1882">
        <v>90</v>
      </c>
      <c r="BQ755" s="1882">
        <v>268</v>
      </c>
      <c r="BR755" s="1882">
        <v>287</v>
      </c>
      <c r="BS755" s="1882">
        <v>307</v>
      </c>
      <c r="BT755" s="13"/>
      <c r="BU755" s="384">
        <f t="shared" si="1530"/>
        <v>0</v>
      </c>
      <c r="BV755" s="385">
        <f t="shared" si="1531"/>
        <v>0</v>
      </c>
      <c r="BW755" s="386">
        <f t="shared" si="1532"/>
        <v>0</v>
      </c>
      <c r="BX755" s="3"/>
      <c r="BY755" s="387">
        <f t="shared" si="1524"/>
        <v>0</v>
      </c>
      <c r="BZ755" s="382">
        <f t="shared" si="1533"/>
        <v>0</v>
      </c>
      <c r="CA755" s="382">
        <f t="shared" si="1534"/>
        <v>0</v>
      </c>
      <c r="CB755" s="382">
        <f t="shared" si="1535"/>
        <v>472</v>
      </c>
      <c r="CC755" s="382">
        <f t="shared" si="1577"/>
        <v>311</v>
      </c>
      <c r="CD755" s="382">
        <f t="shared" si="1578"/>
        <v>23</v>
      </c>
      <c r="CE755" s="382">
        <f t="shared" si="1579"/>
        <v>12</v>
      </c>
      <c r="CF755" s="382">
        <f t="shared" si="1580"/>
        <v>0</v>
      </c>
      <c r="CG755" s="382">
        <f t="shared" si="1581"/>
        <v>0</v>
      </c>
      <c r="CH755" s="382">
        <f t="shared" si="1582"/>
        <v>0</v>
      </c>
      <c r="CI755" s="382">
        <f t="shared" si="1583"/>
        <v>0</v>
      </c>
      <c r="CJ755" s="382">
        <f t="shared" si="1584"/>
        <v>79</v>
      </c>
      <c r="CK755" s="388">
        <f t="shared" si="1585"/>
        <v>158</v>
      </c>
      <c r="CL755" s="3"/>
      <c r="CM755" s="384">
        <f t="shared" si="1525"/>
        <v>160</v>
      </c>
      <c r="CN755" s="385">
        <f t="shared" si="1536"/>
        <v>0</v>
      </c>
      <c r="CO755" s="385">
        <f t="shared" si="1604"/>
        <v>972</v>
      </c>
      <c r="CP755" s="385">
        <f t="shared" si="1605"/>
        <v>48</v>
      </c>
      <c r="CQ755" s="385">
        <f t="shared" si="1606"/>
        <v>12</v>
      </c>
      <c r="CR755" s="385">
        <f t="shared" si="1607"/>
        <v>1</v>
      </c>
      <c r="CS755" s="385">
        <f t="shared" si="1608"/>
        <v>0</v>
      </c>
      <c r="CT755" s="385">
        <f t="shared" si="1609"/>
        <v>0</v>
      </c>
      <c r="CU755" s="385">
        <f t="shared" si="1610"/>
        <v>0</v>
      </c>
      <c r="CV755" s="385">
        <f t="shared" si="1611"/>
        <v>0</v>
      </c>
      <c r="CW755" s="385">
        <f t="shared" si="1612"/>
        <v>79</v>
      </c>
      <c r="CX755" s="386">
        <f t="shared" si="1613"/>
        <v>79</v>
      </c>
      <c r="CY755" s="3"/>
      <c r="CZ755" s="586"/>
      <c r="DA755" s="582"/>
      <c r="DB755" s="391"/>
      <c r="DC755" s="576">
        <v>0</v>
      </c>
      <c r="DD755" s="389">
        <v>0</v>
      </c>
      <c r="DE755" s="390">
        <v>0</v>
      </c>
      <c r="DF755" s="390">
        <v>0</v>
      </c>
      <c r="DG755" s="390">
        <v>0</v>
      </c>
      <c r="DH755" s="390">
        <f t="shared" si="1537"/>
        <v>0</v>
      </c>
      <c r="DI755" s="390"/>
      <c r="DJ755" s="390"/>
      <c r="DK755" s="390"/>
      <c r="DL755" s="390"/>
      <c r="DM755" s="390"/>
      <c r="DN755" s="390"/>
      <c r="DO755" s="390"/>
      <c r="DP755" s="391">
        <f t="shared" si="1538"/>
        <v>0</v>
      </c>
      <c r="DQ755" s="376"/>
      <c r="DR755" s="376"/>
      <c r="DS755" s="385">
        <v>0</v>
      </c>
      <c r="DT755" s="385">
        <v>0</v>
      </c>
      <c r="DU755" s="385">
        <v>0</v>
      </c>
      <c r="DV755" s="385">
        <v>0</v>
      </c>
      <c r="DW755" s="385">
        <v>0</v>
      </c>
      <c r="DX755" s="385">
        <v>0</v>
      </c>
      <c r="DY755" s="385" t="s">
        <v>2733</v>
      </c>
      <c r="DZ755" s="14">
        <v>101286</v>
      </c>
      <c r="EA755" s="426"/>
      <c r="EB755" s="398">
        <v>19</v>
      </c>
      <c r="EC755" s="398" t="s">
        <v>1369</v>
      </c>
      <c r="ED755" s="398" t="s">
        <v>1370</v>
      </c>
      <c r="EF755" s="601">
        <f t="shared" si="1539"/>
        <v>0</v>
      </c>
      <c r="EG755" s="597">
        <f t="shared" si="1545"/>
        <v>160</v>
      </c>
      <c r="EI755" s="605">
        <f t="shared" si="1614"/>
        <v>160</v>
      </c>
    </row>
    <row r="756" spans="1:139" s="372" customFormat="1" ht="16.149999999999999" customHeight="1">
      <c r="A756" s="573" t="s">
        <v>1382</v>
      </c>
      <c r="B756" s="407" t="s">
        <v>2363</v>
      </c>
      <c r="C756" s="407" t="s">
        <v>2363</v>
      </c>
      <c r="D756" s="393" t="s">
        <v>175</v>
      </c>
      <c r="E756" s="393" t="s">
        <v>379</v>
      </c>
      <c r="F756" s="393" t="s">
        <v>2382</v>
      </c>
      <c r="G756" s="395" t="s">
        <v>785</v>
      </c>
      <c r="H756" s="393" t="s">
        <v>269</v>
      </c>
      <c r="I756" s="393" t="s">
        <v>2383</v>
      </c>
      <c r="J756" s="393" t="s">
        <v>48</v>
      </c>
      <c r="K756" s="393"/>
      <c r="L756" s="393"/>
      <c r="M756" s="396">
        <v>46143</v>
      </c>
      <c r="N756" s="392"/>
      <c r="O756" s="408">
        <v>3</v>
      </c>
      <c r="P756" s="14">
        <v>111160</v>
      </c>
      <c r="Q756" s="14">
        <v>111160</v>
      </c>
      <c r="R756" s="576">
        <v>0</v>
      </c>
      <c r="S756" s="391">
        <v>0</v>
      </c>
      <c r="T756" s="382">
        <v>0</v>
      </c>
      <c r="U756" s="382">
        <v>0</v>
      </c>
      <c r="V756" s="423">
        <v>0</v>
      </c>
      <c r="W756" s="1882">
        <v>0</v>
      </c>
      <c r="X756" s="382">
        <f t="shared" si="1575"/>
        <v>0</v>
      </c>
      <c r="Y756" s="423">
        <v>252</v>
      </c>
      <c r="Z756" s="1882">
        <v>252</v>
      </c>
      <c r="AA756" s="382">
        <f t="shared" si="1526"/>
        <v>0</v>
      </c>
      <c r="AB756" s="423">
        <v>0</v>
      </c>
      <c r="AC756" s="1882">
        <v>128</v>
      </c>
      <c r="AD756" s="569">
        <v>1.875</v>
      </c>
      <c r="AE756" s="569">
        <v>1.875</v>
      </c>
      <c r="AF756" s="382">
        <f t="shared" si="1587"/>
        <v>148</v>
      </c>
      <c r="AG756" s="382">
        <f t="shared" si="1588"/>
        <v>83.5</v>
      </c>
      <c r="AH756" s="382">
        <f t="shared" si="1589"/>
        <v>7.5</v>
      </c>
      <c r="AI756" s="382">
        <f t="shared" si="1590"/>
        <v>4</v>
      </c>
      <c r="AJ756" s="382">
        <f t="shared" si="1591"/>
        <v>0</v>
      </c>
      <c r="AK756" s="382">
        <f t="shared" si="1592"/>
        <v>0</v>
      </c>
      <c r="AL756" s="382">
        <f t="shared" si="1593"/>
        <v>0</v>
      </c>
      <c r="AM756" s="382">
        <f t="shared" si="1594"/>
        <v>0</v>
      </c>
      <c r="AN756" s="453">
        <f t="shared" si="1595"/>
        <v>1.75</v>
      </c>
      <c r="AO756" s="457">
        <f t="shared" si="1555"/>
        <v>276</v>
      </c>
      <c r="AP756" s="455">
        <f t="shared" si="1596"/>
        <v>14</v>
      </c>
      <c r="AQ756" s="383">
        <f t="shared" si="1597"/>
        <v>4</v>
      </c>
      <c r="AR756" s="383">
        <f t="shared" si="1598"/>
        <v>0</v>
      </c>
      <c r="AS756" s="383">
        <f t="shared" si="1599"/>
        <v>0</v>
      </c>
      <c r="AT756" s="383">
        <f t="shared" si="1600"/>
        <v>0</v>
      </c>
      <c r="AU756" s="383">
        <f t="shared" si="1601"/>
        <v>0</v>
      </c>
      <c r="AV756" s="383">
        <f t="shared" si="1602"/>
        <v>0</v>
      </c>
      <c r="AW756" s="383">
        <f t="shared" si="1603"/>
        <v>2</v>
      </c>
      <c r="AX756" s="383">
        <f t="shared" si="1527"/>
        <v>252</v>
      </c>
      <c r="AY756" s="383">
        <v>276</v>
      </c>
      <c r="AZ756" s="383">
        <f t="shared" si="1564"/>
        <v>0</v>
      </c>
      <c r="BA756" s="382">
        <f t="shared" si="1528"/>
        <v>-128</v>
      </c>
      <c r="BB756" s="423">
        <v>0</v>
      </c>
      <c r="BC756" s="506">
        <f t="shared" si="1521"/>
        <v>0</v>
      </c>
      <c r="BD756" s="382">
        <f t="shared" si="1522"/>
        <v>252</v>
      </c>
      <c r="BE756" s="453">
        <f t="shared" si="1523"/>
        <v>128</v>
      </c>
      <c r="BF756" s="382">
        <f t="shared" si="1529"/>
        <v>-542</v>
      </c>
      <c r="BG756" s="1882">
        <v>78</v>
      </c>
      <c r="BH756" s="1882">
        <v>80</v>
      </c>
      <c r="BI756" s="1882">
        <v>4</v>
      </c>
      <c r="BJ756" s="1882">
        <v>4</v>
      </c>
      <c r="BK756" s="1882">
        <v>0</v>
      </c>
      <c r="BL756" s="1882">
        <v>0</v>
      </c>
      <c r="BM756" s="1882">
        <v>0</v>
      </c>
      <c r="BN756" s="1882">
        <v>0</v>
      </c>
      <c r="BO756" s="1882">
        <v>0</v>
      </c>
      <c r="BP756" s="1882">
        <v>2</v>
      </c>
      <c r="BQ756" s="1882">
        <v>98</v>
      </c>
      <c r="BR756" s="1882">
        <v>105</v>
      </c>
      <c r="BS756" s="1882">
        <v>112</v>
      </c>
      <c r="BT756" s="13"/>
      <c r="BU756" s="384">
        <f t="shared" si="1530"/>
        <v>0</v>
      </c>
      <c r="BV756" s="385">
        <f t="shared" si="1531"/>
        <v>0</v>
      </c>
      <c r="BW756" s="386">
        <f t="shared" si="1532"/>
        <v>0</v>
      </c>
      <c r="BX756" s="3"/>
      <c r="BY756" s="387">
        <f t="shared" si="1524"/>
        <v>0</v>
      </c>
      <c r="BZ756" s="382">
        <f t="shared" si="1533"/>
        <v>0</v>
      </c>
      <c r="CA756" s="382">
        <f t="shared" si="1534"/>
        <v>0</v>
      </c>
      <c r="CB756" s="382">
        <f t="shared" si="1535"/>
        <v>148</v>
      </c>
      <c r="CC756" s="382">
        <f t="shared" si="1577"/>
        <v>84</v>
      </c>
      <c r="CD756" s="382">
        <f t="shared" si="1578"/>
        <v>8</v>
      </c>
      <c r="CE756" s="382">
        <f t="shared" si="1579"/>
        <v>4</v>
      </c>
      <c r="CF756" s="382">
        <f t="shared" si="1580"/>
        <v>0</v>
      </c>
      <c r="CG756" s="382">
        <f t="shared" si="1581"/>
        <v>0</v>
      </c>
      <c r="CH756" s="382">
        <f t="shared" si="1582"/>
        <v>0</v>
      </c>
      <c r="CI756" s="382">
        <f t="shared" si="1583"/>
        <v>0</v>
      </c>
      <c r="CJ756" s="382">
        <f t="shared" si="1584"/>
        <v>2</v>
      </c>
      <c r="CK756" s="388">
        <f t="shared" si="1585"/>
        <v>4</v>
      </c>
      <c r="CL756" s="3"/>
      <c r="CM756" s="384">
        <f t="shared" si="1525"/>
        <v>0</v>
      </c>
      <c r="CN756" s="385">
        <f t="shared" si="1536"/>
        <v>252</v>
      </c>
      <c r="CO756" s="385">
        <f t="shared" si="1604"/>
        <v>276</v>
      </c>
      <c r="CP756" s="385">
        <f t="shared" si="1605"/>
        <v>14</v>
      </c>
      <c r="CQ756" s="385">
        <f t="shared" si="1606"/>
        <v>4</v>
      </c>
      <c r="CR756" s="385">
        <f t="shared" si="1607"/>
        <v>0</v>
      </c>
      <c r="CS756" s="385">
        <f t="shared" si="1608"/>
        <v>0</v>
      </c>
      <c r="CT756" s="385">
        <f t="shared" si="1609"/>
        <v>0</v>
      </c>
      <c r="CU756" s="385">
        <f t="shared" si="1610"/>
        <v>0</v>
      </c>
      <c r="CV756" s="385">
        <f t="shared" si="1611"/>
        <v>0</v>
      </c>
      <c r="CW756" s="385">
        <f t="shared" si="1612"/>
        <v>2</v>
      </c>
      <c r="CX756" s="386">
        <f t="shared" si="1613"/>
        <v>2</v>
      </c>
      <c r="CY756" s="3"/>
      <c r="CZ756" s="586"/>
      <c r="DA756" s="582"/>
      <c r="DB756" s="391"/>
      <c r="DC756" s="576">
        <v>0</v>
      </c>
      <c r="DD756" s="389">
        <v>0</v>
      </c>
      <c r="DE756" s="390">
        <v>0</v>
      </c>
      <c r="DF756" s="390">
        <v>0</v>
      </c>
      <c r="DG756" s="390">
        <v>0</v>
      </c>
      <c r="DH756" s="390">
        <f t="shared" si="1537"/>
        <v>0</v>
      </c>
      <c r="DI756" s="390"/>
      <c r="DJ756" s="390"/>
      <c r="DK756" s="390"/>
      <c r="DL756" s="390"/>
      <c r="DM756" s="390"/>
      <c r="DN756" s="390"/>
      <c r="DO756" s="390"/>
      <c r="DP756" s="391">
        <f t="shared" si="1538"/>
        <v>0</v>
      </c>
      <c r="DQ756" s="376"/>
      <c r="DR756" s="376"/>
      <c r="DS756" s="385">
        <v>0</v>
      </c>
      <c r="DT756" s="385">
        <v>0</v>
      </c>
      <c r="DU756" s="385">
        <v>0</v>
      </c>
      <c r="DV756" s="385">
        <v>0</v>
      </c>
      <c r="DW756" s="385">
        <v>0</v>
      </c>
      <c r="DX756" s="385">
        <v>0</v>
      </c>
      <c r="DY756" s="385" t="s">
        <v>2733</v>
      </c>
      <c r="DZ756" s="14">
        <v>111160</v>
      </c>
      <c r="EA756" s="426"/>
      <c r="EB756" s="398">
        <v>20</v>
      </c>
      <c r="EC756" s="398" t="s">
        <v>1369</v>
      </c>
      <c r="ED756" s="398" t="s">
        <v>1370</v>
      </c>
      <c r="EF756" s="601" t="str">
        <f t="shared" si="1539"/>
        <v>ok</v>
      </c>
      <c r="EG756" s="597">
        <f t="shared" si="1545"/>
        <v>0</v>
      </c>
      <c r="EI756" s="605">
        <f t="shared" si="1614"/>
        <v>252</v>
      </c>
    </row>
    <row r="757" spans="1:139" s="372" customFormat="1" ht="16.149999999999999" customHeight="1">
      <c r="A757" s="573" t="s">
        <v>1382</v>
      </c>
      <c r="B757" s="407" t="s">
        <v>2335</v>
      </c>
      <c r="C757" s="407" t="s">
        <v>2335</v>
      </c>
      <c r="D757" s="393" t="s">
        <v>175</v>
      </c>
      <c r="E757" s="393" t="s">
        <v>387</v>
      </c>
      <c r="F757" s="393" t="s">
        <v>2382</v>
      </c>
      <c r="G757" s="395" t="s">
        <v>2402</v>
      </c>
      <c r="H757" s="393" t="s">
        <v>269</v>
      </c>
      <c r="I757" s="393" t="s">
        <v>2383</v>
      </c>
      <c r="J757" s="393" t="s">
        <v>48</v>
      </c>
      <c r="K757" s="393"/>
      <c r="L757" s="393"/>
      <c r="M757" s="396">
        <v>46143</v>
      </c>
      <c r="N757" s="392"/>
      <c r="O757" s="408">
        <v>3</v>
      </c>
      <c r="P757" s="14">
        <v>87463</v>
      </c>
      <c r="Q757" s="14">
        <v>87463</v>
      </c>
      <c r="R757" s="576">
        <v>0</v>
      </c>
      <c r="S757" s="391">
        <v>0</v>
      </c>
      <c r="T757" s="382">
        <v>0</v>
      </c>
      <c r="U757" s="382">
        <v>0</v>
      </c>
      <c r="V757" s="423">
        <v>0</v>
      </c>
      <c r="W757" s="1882">
        <v>0</v>
      </c>
      <c r="X757" s="382">
        <f t="shared" si="1575"/>
        <v>0</v>
      </c>
      <c r="Y757" s="423">
        <v>12</v>
      </c>
      <c r="Z757" s="1882">
        <v>12</v>
      </c>
      <c r="AA757" s="382">
        <f t="shared" si="1526"/>
        <v>0</v>
      </c>
      <c r="AB757" s="423">
        <v>0</v>
      </c>
      <c r="AC757" s="1882">
        <v>8</v>
      </c>
      <c r="AD757" s="569">
        <v>1.875</v>
      </c>
      <c r="AE757" s="569">
        <v>1.875</v>
      </c>
      <c r="AF757" s="382">
        <f t="shared" si="1587"/>
        <v>0</v>
      </c>
      <c r="AG757" s="382">
        <f t="shared" si="1588"/>
        <v>0</v>
      </c>
      <c r="AH757" s="382">
        <f t="shared" si="1589"/>
        <v>0</v>
      </c>
      <c r="AI757" s="382">
        <f t="shared" si="1590"/>
        <v>0</v>
      </c>
      <c r="AJ757" s="382">
        <f t="shared" si="1591"/>
        <v>0</v>
      </c>
      <c r="AK757" s="382">
        <f t="shared" si="1592"/>
        <v>0</v>
      </c>
      <c r="AL757" s="382">
        <f t="shared" si="1593"/>
        <v>0</v>
      </c>
      <c r="AM757" s="382">
        <f t="shared" si="1594"/>
        <v>0</v>
      </c>
      <c r="AN757" s="453">
        <f t="shared" si="1595"/>
        <v>0</v>
      </c>
      <c r="AO757" s="457">
        <f t="shared" si="1555"/>
        <v>8</v>
      </c>
      <c r="AP757" s="455">
        <f t="shared" si="1596"/>
        <v>0</v>
      </c>
      <c r="AQ757" s="383">
        <f t="shared" si="1597"/>
        <v>0</v>
      </c>
      <c r="AR757" s="383">
        <f t="shared" si="1598"/>
        <v>0</v>
      </c>
      <c r="AS757" s="383">
        <f t="shared" si="1599"/>
        <v>0</v>
      </c>
      <c r="AT757" s="383">
        <f t="shared" si="1600"/>
        <v>0</v>
      </c>
      <c r="AU757" s="383">
        <f t="shared" si="1601"/>
        <v>0</v>
      </c>
      <c r="AV757" s="383">
        <f t="shared" si="1602"/>
        <v>0</v>
      </c>
      <c r="AW757" s="383">
        <f t="shared" si="1603"/>
        <v>0</v>
      </c>
      <c r="AX757" s="383">
        <f t="shared" si="1527"/>
        <v>12</v>
      </c>
      <c r="AY757" s="383">
        <v>8</v>
      </c>
      <c r="AZ757" s="383">
        <f t="shared" si="1564"/>
        <v>0</v>
      </c>
      <c r="BA757" s="382">
        <f t="shared" si="1528"/>
        <v>-8</v>
      </c>
      <c r="BB757" s="423">
        <v>0</v>
      </c>
      <c r="BC757" s="506">
        <f t="shared" si="1521"/>
        <v>0</v>
      </c>
      <c r="BD757" s="382">
        <f t="shared" si="1522"/>
        <v>12</v>
      </c>
      <c r="BE757" s="453">
        <f t="shared" si="1523"/>
        <v>8</v>
      </c>
      <c r="BF757" s="382">
        <f t="shared" si="1529"/>
        <v>-20</v>
      </c>
      <c r="BG757" s="1882">
        <v>0</v>
      </c>
      <c r="BH757" s="1882">
        <v>0</v>
      </c>
      <c r="BI757" s="1882">
        <v>0</v>
      </c>
      <c r="BJ757" s="1882">
        <v>0</v>
      </c>
      <c r="BK757" s="1882">
        <v>0</v>
      </c>
      <c r="BL757" s="1882">
        <v>0</v>
      </c>
      <c r="BM757" s="1882">
        <v>0</v>
      </c>
      <c r="BN757" s="1882">
        <v>0</v>
      </c>
      <c r="BO757" s="1882">
        <v>0</v>
      </c>
      <c r="BP757" s="1882">
        <v>0</v>
      </c>
      <c r="BQ757" s="1882">
        <v>29</v>
      </c>
      <c r="BR757" s="1882">
        <v>31</v>
      </c>
      <c r="BS757" s="1882">
        <v>33</v>
      </c>
      <c r="BT757" s="13"/>
      <c r="BU757" s="384">
        <f t="shared" si="1530"/>
        <v>0</v>
      </c>
      <c r="BV757" s="385">
        <f t="shared" si="1531"/>
        <v>0</v>
      </c>
      <c r="BW757" s="386">
        <f t="shared" si="1532"/>
        <v>0</v>
      </c>
      <c r="BX757" s="3"/>
      <c r="BY757" s="387">
        <f t="shared" si="1524"/>
        <v>0</v>
      </c>
      <c r="BZ757" s="382">
        <f t="shared" si="1533"/>
        <v>0</v>
      </c>
      <c r="CA757" s="382">
        <f t="shared" si="1534"/>
        <v>0</v>
      </c>
      <c r="CB757" s="382">
        <f t="shared" si="1535"/>
        <v>0</v>
      </c>
      <c r="CC757" s="382">
        <f t="shared" si="1577"/>
        <v>0</v>
      </c>
      <c r="CD757" s="382">
        <f t="shared" si="1578"/>
        <v>0</v>
      </c>
      <c r="CE757" s="382">
        <f t="shared" si="1579"/>
        <v>0</v>
      </c>
      <c r="CF757" s="382">
        <f t="shared" si="1580"/>
        <v>0</v>
      </c>
      <c r="CG757" s="382">
        <f t="shared" si="1581"/>
        <v>0</v>
      </c>
      <c r="CH757" s="382">
        <f t="shared" si="1582"/>
        <v>0</v>
      </c>
      <c r="CI757" s="382">
        <f t="shared" si="1583"/>
        <v>0</v>
      </c>
      <c r="CJ757" s="382">
        <f t="shared" si="1584"/>
        <v>0</v>
      </c>
      <c r="CK757" s="388">
        <f t="shared" si="1585"/>
        <v>0</v>
      </c>
      <c r="CL757" s="3"/>
      <c r="CM757" s="384">
        <f t="shared" si="1525"/>
        <v>0</v>
      </c>
      <c r="CN757" s="385">
        <f t="shared" si="1536"/>
        <v>12</v>
      </c>
      <c r="CO757" s="385">
        <f t="shared" si="1604"/>
        <v>8</v>
      </c>
      <c r="CP757" s="385">
        <f t="shared" si="1605"/>
        <v>0</v>
      </c>
      <c r="CQ757" s="385">
        <f t="shared" si="1606"/>
        <v>0</v>
      </c>
      <c r="CR757" s="385">
        <f t="shared" si="1607"/>
        <v>0</v>
      </c>
      <c r="CS757" s="385">
        <f t="shared" si="1608"/>
        <v>0</v>
      </c>
      <c r="CT757" s="385">
        <f t="shared" si="1609"/>
        <v>0</v>
      </c>
      <c r="CU757" s="385">
        <f t="shared" si="1610"/>
        <v>0</v>
      </c>
      <c r="CV757" s="385">
        <f t="shared" si="1611"/>
        <v>0</v>
      </c>
      <c r="CW757" s="385">
        <f t="shared" si="1612"/>
        <v>0</v>
      </c>
      <c r="CX757" s="386">
        <f t="shared" si="1613"/>
        <v>0</v>
      </c>
      <c r="CY757" s="3"/>
      <c r="CZ757" s="586"/>
      <c r="DA757" s="582"/>
      <c r="DB757" s="391"/>
      <c r="DC757" s="576">
        <v>0</v>
      </c>
      <c r="DD757" s="389">
        <v>0</v>
      </c>
      <c r="DE757" s="390">
        <v>0</v>
      </c>
      <c r="DF757" s="390">
        <v>0</v>
      </c>
      <c r="DG757" s="390">
        <v>0</v>
      </c>
      <c r="DH757" s="390">
        <f t="shared" si="1537"/>
        <v>0</v>
      </c>
      <c r="DI757" s="390"/>
      <c r="DJ757" s="390"/>
      <c r="DK757" s="390"/>
      <c r="DL757" s="390"/>
      <c r="DM757" s="390"/>
      <c r="DN757" s="390"/>
      <c r="DO757" s="390"/>
      <c r="DP757" s="391">
        <f t="shared" si="1538"/>
        <v>0</v>
      </c>
      <c r="DQ757" s="376"/>
      <c r="DR757" s="376"/>
      <c r="DS757" s="385">
        <v>0</v>
      </c>
      <c r="DT757" s="385">
        <v>0</v>
      </c>
      <c r="DU757" s="385">
        <v>0</v>
      </c>
      <c r="DV757" s="385">
        <v>0</v>
      </c>
      <c r="DW757" s="385">
        <v>0</v>
      </c>
      <c r="DX757" s="385">
        <v>0</v>
      </c>
      <c r="DY757" s="385" t="s">
        <v>2733</v>
      </c>
      <c r="DZ757" s="14">
        <v>87463</v>
      </c>
      <c r="EA757" s="426"/>
      <c r="EB757" s="398">
        <v>17</v>
      </c>
      <c r="EC757" s="398" t="s">
        <v>1369</v>
      </c>
      <c r="ED757" s="398" t="s">
        <v>1370</v>
      </c>
      <c r="EF757" s="601" t="str">
        <f t="shared" si="1539"/>
        <v>ok</v>
      </c>
      <c r="EG757" s="597">
        <f t="shared" si="1545"/>
        <v>0</v>
      </c>
      <c r="EI757" s="605">
        <f t="shared" si="1614"/>
        <v>12</v>
      </c>
    </row>
    <row r="758" spans="1:139" s="372" customFormat="1" ht="16.149999999999999" customHeight="1">
      <c r="A758" s="573" t="s">
        <v>1382</v>
      </c>
      <c r="B758" s="407" t="s">
        <v>2345</v>
      </c>
      <c r="C758" s="407" t="s">
        <v>2345</v>
      </c>
      <c r="D758" s="393" t="s">
        <v>175</v>
      </c>
      <c r="E758" s="393" t="s">
        <v>93</v>
      </c>
      <c r="F758" s="393" t="s">
        <v>2382</v>
      </c>
      <c r="G758" s="395" t="s">
        <v>798</v>
      </c>
      <c r="H758" s="393" t="s">
        <v>269</v>
      </c>
      <c r="I758" s="393" t="s">
        <v>2383</v>
      </c>
      <c r="J758" s="393" t="s">
        <v>48</v>
      </c>
      <c r="K758" s="393"/>
      <c r="L758" s="393"/>
      <c r="M758" s="396">
        <v>46143</v>
      </c>
      <c r="N758" s="392"/>
      <c r="O758" s="408">
        <v>3</v>
      </c>
      <c r="P758" s="14">
        <v>104435</v>
      </c>
      <c r="Q758" s="14">
        <v>104435</v>
      </c>
      <c r="R758" s="576">
        <v>0</v>
      </c>
      <c r="S758" s="391">
        <v>0</v>
      </c>
      <c r="T758" s="382">
        <v>0</v>
      </c>
      <c r="U758" s="382">
        <v>0</v>
      </c>
      <c r="V758" s="423">
        <v>140</v>
      </c>
      <c r="W758" s="1882">
        <v>140</v>
      </c>
      <c r="X758" s="382">
        <f t="shared" si="1575"/>
        <v>0</v>
      </c>
      <c r="Y758" s="423">
        <v>200</v>
      </c>
      <c r="Z758" s="1882">
        <v>200</v>
      </c>
      <c r="AA758" s="382">
        <f t="shared" si="1526"/>
        <v>0</v>
      </c>
      <c r="AB758" s="423">
        <v>0</v>
      </c>
      <c r="AC758" s="1882">
        <v>100</v>
      </c>
      <c r="AD758" s="569">
        <v>1.875</v>
      </c>
      <c r="AE758" s="569">
        <v>1.875</v>
      </c>
      <c r="AF758" s="382">
        <f t="shared" si="1587"/>
        <v>139.75</v>
      </c>
      <c r="AG758" s="382">
        <f t="shared" si="1588"/>
        <v>57</v>
      </c>
      <c r="AH758" s="382">
        <f t="shared" si="1589"/>
        <v>15</v>
      </c>
      <c r="AI758" s="382">
        <f t="shared" si="1590"/>
        <v>8</v>
      </c>
      <c r="AJ758" s="382">
        <f t="shared" si="1591"/>
        <v>0</v>
      </c>
      <c r="AK758" s="382">
        <f t="shared" si="1592"/>
        <v>0</v>
      </c>
      <c r="AL758" s="382">
        <f t="shared" si="1593"/>
        <v>0</v>
      </c>
      <c r="AM758" s="382">
        <f t="shared" si="1594"/>
        <v>0</v>
      </c>
      <c r="AN758" s="453">
        <f t="shared" si="1595"/>
        <v>69.125</v>
      </c>
      <c r="AO758" s="457">
        <f t="shared" si="1555"/>
        <v>240</v>
      </c>
      <c r="AP758" s="455">
        <f t="shared" si="1596"/>
        <v>13</v>
      </c>
      <c r="AQ758" s="383">
        <f t="shared" si="1597"/>
        <v>8</v>
      </c>
      <c r="AR758" s="383">
        <f t="shared" si="1598"/>
        <v>1</v>
      </c>
      <c r="AS758" s="383">
        <f t="shared" si="1599"/>
        <v>0</v>
      </c>
      <c r="AT758" s="383">
        <f t="shared" si="1600"/>
        <v>0</v>
      </c>
      <c r="AU758" s="383">
        <f t="shared" si="1601"/>
        <v>0</v>
      </c>
      <c r="AV758" s="383">
        <f t="shared" si="1602"/>
        <v>0</v>
      </c>
      <c r="AW758" s="383">
        <f t="shared" si="1603"/>
        <v>69</v>
      </c>
      <c r="AX758" s="383">
        <f t="shared" si="1527"/>
        <v>340</v>
      </c>
      <c r="AY758" s="383">
        <v>240</v>
      </c>
      <c r="AZ758" s="383">
        <f t="shared" si="1564"/>
        <v>0</v>
      </c>
      <c r="BA758" s="382">
        <f t="shared" si="1528"/>
        <v>-100</v>
      </c>
      <c r="BB758" s="423">
        <v>0</v>
      </c>
      <c r="BC758" s="506">
        <f t="shared" si="1521"/>
        <v>140</v>
      </c>
      <c r="BD758" s="382">
        <f t="shared" si="1522"/>
        <v>200</v>
      </c>
      <c r="BE758" s="453">
        <f t="shared" si="1523"/>
        <v>100</v>
      </c>
      <c r="BF758" s="382">
        <f t="shared" si="1529"/>
        <v>-594</v>
      </c>
      <c r="BG758" s="1882">
        <v>96</v>
      </c>
      <c r="BH758" s="1882">
        <v>50</v>
      </c>
      <c r="BI758" s="1882">
        <v>8</v>
      </c>
      <c r="BJ758" s="1882">
        <v>8</v>
      </c>
      <c r="BK758" s="1882">
        <v>0</v>
      </c>
      <c r="BL758" s="1882">
        <v>0</v>
      </c>
      <c r="BM758" s="1882">
        <v>0</v>
      </c>
      <c r="BN758" s="1882">
        <v>0</v>
      </c>
      <c r="BO758" s="1882">
        <v>0</v>
      </c>
      <c r="BP758" s="1882">
        <v>79</v>
      </c>
      <c r="BQ758" s="1882">
        <v>42</v>
      </c>
      <c r="BR758" s="1882">
        <v>45</v>
      </c>
      <c r="BS758" s="1882">
        <v>48</v>
      </c>
      <c r="BT758" s="13"/>
      <c r="BU758" s="384">
        <f t="shared" si="1530"/>
        <v>0</v>
      </c>
      <c r="BV758" s="385">
        <f t="shared" si="1531"/>
        <v>0</v>
      </c>
      <c r="BW758" s="386">
        <f t="shared" si="1532"/>
        <v>0</v>
      </c>
      <c r="BX758" s="3"/>
      <c r="BY758" s="387">
        <f t="shared" si="1524"/>
        <v>0</v>
      </c>
      <c r="BZ758" s="382">
        <f t="shared" si="1533"/>
        <v>0</v>
      </c>
      <c r="CA758" s="382">
        <f t="shared" si="1534"/>
        <v>0</v>
      </c>
      <c r="CB758" s="382">
        <f t="shared" si="1535"/>
        <v>140</v>
      </c>
      <c r="CC758" s="382">
        <f t="shared" si="1577"/>
        <v>57</v>
      </c>
      <c r="CD758" s="382">
        <f t="shared" si="1578"/>
        <v>15</v>
      </c>
      <c r="CE758" s="382">
        <f t="shared" si="1579"/>
        <v>8</v>
      </c>
      <c r="CF758" s="382">
        <f t="shared" si="1580"/>
        <v>0</v>
      </c>
      <c r="CG758" s="382">
        <f t="shared" si="1581"/>
        <v>0</v>
      </c>
      <c r="CH758" s="382">
        <f t="shared" si="1582"/>
        <v>0</v>
      </c>
      <c r="CI758" s="382">
        <f t="shared" si="1583"/>
        <v>0</v>
      </c>
      <c r="CJ758" s="382">
        <f t="shared" si="1584"/>
        <v>69</v>
      </c>
      <c r="CK758" s="388">
        <f t="shared" si="1585"/>
        <v>138</v>
      </c>
      <c r="CL758" s="3"/>
      <c r="CM758" s="384">
        <f t="shared" si="1525"/>
        <v>140</v>
      </c>
      <c r="CN758" s="385">
        <f t="shared" si="1536"/>
        <v>200</v>
      </c>
      <c r="CO758" s="385">
        <f t="shared" si="1604"/>
        <v>240</v>
      </c>
      <c r="CP758" s="385">
        <f t="shared" si="1605"/>
        <v>13</v>
      </c>
      <c r="CQ758" s="385">
        <f t="shared" si="1606"/>
        <v>8</v>
      </c>
      <c r="CR758" s="385">
        <f t="shared" si="1607"/>
        <v>1</v>
      </c>
      <c r="CS758" s="385">
        <f t="shared" si="1608"/>
        <v>0</v>
      </c>
      <c r="CT758" s="385">
        <f t="shared" si="1609"/>
        <v>0</v>
      </c>
      <c r="CU758" s="385">
        <f t="shared" si="1610"/>
        <v>0</v>
      </c>
      <c r="CV758" s="385">
        <f t="shared" si="1611"/>
        <v>0</v>
      </c>
      <c r="CW758" s="385">
        <f t="shared" si="1612"/>
        <v>69</v>
      </c>
      <c r="CX758" s="386">
        <f t="shared" si="1613"/>
        <v>69</v>
      </c>
      <c r="CY758" s="3"/>
      <c r="CZ758" s="586"/>
      <c r="DA758" s="582"/>
      <c r="DB758" s="391"/>
      <c r="DC758" s="576">
        <v>0</v>
      </c>
      <c r="DD758" s="389">
        <v>0</v>
      </c>
      <c r="DE758" s="390">
        <v>0</v>
      </c>
      <c r="DF758" s="390">
        <v>0</v>
      </c>
      <c r="DG758" s="390">
        <v>0</v>
      </c>
      <c r="DH758" s="390">
        <f t="shared" si="1537"/>
        <v>0</v>
      </c>
      <c r="DI758" s="390"/>
      <c r="DJ758" s="390"/>
      <c r="DK758" s="390"/>
      <c r="DL758" s="390"/>
      <c r="DM758" s="390"/>
      <c r="DN758" s="390"/>
      <c r="DO758" s="390"/>
      <c r="DP758" s="391">
        <f t="shared" si="1538"/>
        <v>0</v>
      </c>
      <c r="DQ758" s="376"/>
      <c r="DR758" s="376"/>
      <c r="DS758" s="385">
        <v>0</v>
      </c>
      <c r="DT758" s="385">
        <v>0</v>
      </c>
      <c r="DU758" s="385">
        <v>0</v>
      </c>
      <c r="DV758" s="385">
        <v>0</v>
      </c>
      <c r="DW758" s="385">
        <v>0</v>
      </c>
      <c r="DX758" s="385">
        <v>0</v>
      </c>
      <c r="DY758" s="385" t="s">
        <v>2733</v>
      </c>
      <c r="DZ758" s="14">
        <v>104435</v>
      </c>
      <c r="EA758" s="426"/>
      <c r="EB758" s="398">
        <v>18</v>
      </c>
      <c r="EC758" s="398" t="s">
        <v>1369</v>
      </c>
      <c r="ED758" s="398" t="s">
        <v>1370</v>
      </c>
      <c r="EF758" s="601">
        <f t="shared" si="1539"/>
        <v>0</v>
      </c>
      <c r="EG758" s="597">
        <f t="shared" si="1545"/>
        <v>140</v>
      </c>
      <c r="EI758" s="605">
        <f t="shared" si="1614"/>
        <v>340</v>
      </c>
    </row>
    <row r="759" spans="1:139" s="372" customFormat="1" ht="16.149999999999999" customHeight="1">
      <c r="A759" s="573" t="s">
        <v>1382</v>
      </c>
      <c r="B759" s="407" t="s">
        <v>2336</v>
      </c>
      <c r="C759" s="407" t="s">
        <v>2336</v>
      </c>
      <c r="D759" s="393" t="s">
        <v>175</v>
      </c>
      <c r="E759" s="393" t="s">
        <v>173</v>
      </c>
      <c r="F759" s="393" t="s">
        <v>2382</v>
      </c>
      <c r="G759" s="395" t="s">
        <v>2403</v>
      </c>
      <c r="H759" s="393" t="s">
        <v>269</v>
      </c>
      <c r="I759" s="393" t="s">
        <v>2383</v>
      </c>
      <c r="J759" s="393" t="s">
        <v>48</v>
      </c>
      <c r="K759" s="393"/>
      <c r="L759" s="393"/>
      <c r="M759" s="396">
        <v>46143</v>
      </c>
      <c r="N759" s="392"/>
      <c r="O759" s="408">
        <v>3</v>
      </c>
      <c r="P759" s="14">
        <v>92557</v>
      </c>
      <c r="Q759" s="14">
        <v>92557</v>
      </c>
      <c r="R759" s="576">
        <v>0</v>
      </c>
      <c r="S759" s="391">
        <v>0</v>
      </c>
      <c r="T759" s="382">
        <v>0</v>
      </c>
      <c r="U759" s="382">
        <v>0</v>
      </c>
      <c r="V759" s="423">
        <v>0</v>
      </c>
      <c r="W759" s="1882">
        <v>0</v>
      </c>
      <c r="X759" s="382">
        <f t="shared" si="1575"/>
        <v>0</v>
      </c>
      <c r="Y759" s="423">
        <v>0</v>
      </c>
      <c r="Z759" s="1882">
        <v>0</v>
      </c>
      <c r="AA759" s="382">
        <f t="shared" si="1526"/>
        <v>0</v>
      </c>
      <c r="AB759" s="423">
        <v>0</v>
      </c>
      <c r="AC759" s="1882">
        <v>92</v>
      </c>
      <c r="AD759" s="569">
        <v>1.875</v>
      </c>
      <c r="AE759" s="569">
        <v>1.875</v>
      </c>
      <c r="AF759" s="382">
        <f t="shared" si="1587"/>
        <v>60</v>
      </c>
      <c r="AG759" s="382">
        <f t="shared" si="1588"/>
        <v>43.5</v>
      </c>
      <c r="AH759" s="382">
        <f t="shared" si="1589"/>
        <v>7.5</v>
      </c>
      <c r="AI759" s="382">
        <f t="shared" si="1590"/>
        <v>4</v>
      </c>
      <c r="AJ759" s="382">
        <f t="shared" si="1591"/>
        <v>0</v>
      </c>
      <c r="AK759" s="382">
        <f t="shared" si="1592"/>
        <v>0</v>
      </c>
      <c r="AL759" s="382">
        <f t="shared" si="1593"/>
        <v>0</v>
      </c>
      <c r="AM759" s="382">
        <f t="shared" si="1594"/>
        <v>0</v>
      </c>
      <c r="AN759" s="453">
        <f t="shared" si="1595"/>
        <v>0</v>
      </c>
      <c r="AO759" s="457">
        <f t="shared" si="1555"/>
        <v>152</v>
      </c>
      <c r="AP759" s="455">
        <f t="shared" si="1596"/>
        <v>9</v>
      </c>
      <c r="AQ759" s="383">
        <f t="shared" si="1597"/>
        <v>4</v>
      </c>
      <c r="AR759" s="383">
        <f t="shared" si="1598"/>
        <v>0</v>
      </c>
      <c r="AS759" s="383">
        <f t="shared" si="1599"/>
        <v>0</v>
      </c>
      <c r="AT759" s="383">
        <f t="shared" si="1600"/>
        <v>0</v>
      </c>
      <c r="AU759" s="383">
        <f t="shared" si="1601"/>
        <v>0</v>
      </c>
      <c r="AV759" s="383">
        <f t="shared" si="1602"/>
        <v>0</v>
      </c>
      <c r="AW759" s="383">
        <f t="shared" si="1603"/>
        <v>0</v>
      </c>
      <c r="AX759" s="383">
        <f t="shared" si="1527"/>
        <v>0</v>
      </c>
      <c r="AY759" s="383">
        <v>152</v>
      </c>
      <c r="AZ759" s="383">
        <f t="shared" si="1564"/>
        <v>0</v>
      </c>
      <c r="BA759" s="382">
        <f t="shared" si="1528"/>
        <v>-92</v>
      </c>
      <c r="BB759" s="423">
        <v>0</v>
      </c>
      <c r="BC759" s="506">
        <f t="shared" si="1521"/>
        <v>0</v>
      </c>
      <c r="BD759" s="382">
        <f t="shared" si="1522"/>
        <v>0</v>
      </c>
      <c r="BE759" s="453">
        <f t="shared" si="1523"/>
        <v>92</v>
      </c>
      <c r="BF759" s="382">
        <f t="shared" si="1529"/>
        <v>-161</v>
      </c>
      <c r="BG759" s="1882">
        <v>25</v>
      </c>
      <c r="BH759" s="1882">
        <v>40</v>
      </c>
      <c r="BI759" s="1882">
        <v>4</v>
      </c>
      <c r="BJ759" s="1882">
        <v>4</v>
      </c>
      <c r="BK759" s="1882">
        <v>0</v>
      </c>
      <c r="BL759" s="1882">
        <v>0</v>
      </c>
      <c r="BM759" s="1882">
        <v>0</v>
      </c>
      <c r="BN759" s="1882">
        <v>0</v>
      </c>
      <c r="BO759" s="1882">
        <v>0</v>
      </c>
      <c r="BP759" s="1882">
        <v>0</v>
      </c>
      <c r="BQ759" s="1882">
        <v>29</v>
      </c>
      <c r="BR759" s="1882">
        <v>31</v>
      </c>
      <c r="BS759" s="1882">
        <v>33</v>
      </c>
      <c r="BT759" s="13"/>
      <c r="BU759" s="384">
        <f t="shared" si="1530"/>
        <v>0</v>
      </c>
      <c r="BV759" s="385">
        <f t="shared" si="1531"/>
        <v>0</v>
      </c>
      <c r="BW759" s="386">
        <f t="shared" si="1532"/>
        <v>0</v>
      </c>
      <c r="BX759" s="3"/>
      <c r="BY759" s="387">
        <f t="shared" si="1524"/>
        <v>0</v>
      </c>
      <c r="BZ759" s="382">
        <f t="shared" si="1533"/>
        <v>0</v>
      </c>
      <c r="CA759" s="382">
        <f t="shared" si="1534"/>
        <v>0</v>
      </c>
      <c r="CB759" s="382">
        <f t="shared" si="1535"/>
        <v>60</v>
      </c>
      <c r="CC759" s="382">
        <f t="shared" si="1577"/>
        <v>44</v>
      </c>
      <c r="CD759" s="382">
        <f t="shared" si="1578"/>
        <v>8</v>
      </c>
      <c r="CE759" s="382">
        <f t="shared" si="1579"/>
        <v>4</v>
      </c>
      <c r="CF759" s="382">
        <f t="shared" si="1580"/>
        <v>0</v>
      </c>
      <c r="CG759" s="382">
        <f t="shared" si="1581"/>
        <v>0</v>
      </c>
      <c r="CH759" s="382">
        <f t="shared" si="1582"/>
        <v>0</v>
      </c>
      <c r="CI759" s="382">
        <f t="shared" si="1583"/>
        <v>0</v>
      </c>
      <c r="CJ759" s="382">
        <f t="shared" si="1584"/>
        <v>0</v>
      </c>
      <c r="CK759" s="388">
        <f t="shared" si="1585"/>
        <v>0</v>
      </c>
      <c r="CL759" s="3"/>
      <c r="CM759" s="384">
        <f t="shared" si="1525"/>
        <v>0</v>
      </c>
      <c r="CN759" s="385">
        <f t="shared" si="1536"/>
        <v>0</v>
      </c>
      <c r="CO759" s="385">
        <f t="shared" si="1604"/>
        <v>152</v>
      </c>
      <c r="CP759" s="385">
        <f t="shared" si="1605"/>
        <v>9</v>
      </c>
      <c r="CQ759" s="385">
        <f t="shared" si="1606"/>
        <v>4</v>
      </c>
      <c r="CR759" s="385">
        <f t="shared" si="1607"/>
        <v>0</v>
      </c>
      <c r="CS759" s="385">
        <f t="shared" si="1608"/>
        <v>0</v>
      </c>
      <c r="CT759" s="385">
        <f t="shared" si="1609"/>
        <v>0</v>
      </c>
      <c r="CU759" s="385">
        <f t="shared" si="1610"/>
        <v>0</v>
      </c>
      <c r="CV759" s="385">
        <f t="shared" si="1611"/>
        <v>0</v>
      </c>
      <c r="CW759" s="385">
        <f t="shared" si="1612"/>
        <v>0</v>
      </c>
      <c r="CX759" s="386">
        <f t="shared" si="1613"/>
        <v>0</v>
      </c>
      <c r="CY759" s="3"/>
      <c r="CZ759" s="586"/>
      <c r="DA759" s="582"/>
      <c r="DB759" s="391"/>
      <c r="DC759" s="576">
        <v>0</v>
      </c>
      <c r="DD759" s="389">
        <v>0</v>
      </c>
      <c r="DE759" s="390">
        <v>0</v>
      </c>
      <c r="DF759" s="390">
        <v>0</v>
      </c>
      <c r="DG759" s="390">
        <v>0</v>
      </c>
      <c r="DH759" s="390">
        <f t="shared" si="1537"/>
        <v>0</v>
      </c>
      <c r="DI759" s="390"/>
      <c r="DJ759" s="390"/>
      <c r="DK759" s="390"/>
      <c r="DL759" s="390"/>
      <c r="DM759" s="390"/>
      <c r="DN759" s="390"/>
      <c r="DO759" s="390"/>
      <c r="DP759" s="391">
        <f t="shared" si="1538"/>
        <v>0</v>
      </c>
      <c r="DQ759" s="376"/>
      <c r="DR759" s="376"/>
      <c r="DS759" s="385">
        <v>0</v>
      </c>
      <c r="DT759" s="385">
        <v>0</v>
      </c>
      <c r="DU759" s="385">
        <v>0</v>
      </c>
      <c r="DV759" s="385">
        <v>0</v>
      </c>
      <c r="DW759" s="385">
        <v>0</v>
      </c>
      <c r="DX759" s="385">
        <v>0</v>
      </c>
      <c r="DY759" s="385" t="s">
        <v>2733</v>
      </c>
      <c r="DZ759" s="14">
        <v>92557</v>
      </c>
      <c r="EA759" s="426"/>
      <c r="EB759" s="398">
        <v>17</v>
      </c>
      <c r="EC759" s="398" t="s">
        <v>1369</v>
      </c>
      <c r="ED759" s="398" t="s">
        <v>1370</v>
      </c>
      <c r="EF759" s="601" t="str">
        <f t="shared" si="1539"/>
        <v>ok</v>
      </c>
      <c r="EG759" s="597">
        <f t="shared" si="1545"/>
        <v>0</v>
      </c>
      <c r="EI759" s="605">
        <f t="shared" si="1614"/>
        <v>0</v>
      </c>
    </row>
    <row r="760" spans="1:139" s="372" customFormat="1" ht="16.149999999999999" customHeight="1">
      <c r="A760" s="573" t="s">
        <v>1383</v>
      </c>
      <c r="B760" s="407" t="s">
        <v>2322</v>
      </c>
      <c r="C760" s="407" t="s">
        <v>2322</v>
      </c>
      <c r="D760" s="393" t="s">
        <v>175</v>
      </c>
      <c r="E760" s="393" t="s">
        <v>273</v>
      </c>
      <c r="F760" s="393" t="s">
        <v>2382</v>
      </c>
      <c r="G760" s="395" t="s">
        <v>1091</v>
      </c>
      <c r="H760" s="393" t="s">
        <v>269</v>
      </c>
      <c r="I760" s="393" t="s">
        <v>2383</v>
      </c>
      <c r="J760" s="393" t="s">
        <v>48</v>
      </c>
      <c r="K760" s="393"/>
      <c r="L760" s="393"/>
      <c r="M760" s="396">
        <v>46143</v>
      </c>
      <c r="N760" s="392"/>
      <c r="O760" s="408">
        <v>3</v>
      </c>
      <c r="P760" s="14">
        <v>78362</v>
      </c>
      <c r="Q760" s="14">
        <v>78362</v>
      </c>
      <c r="R760" s="576">
        <v>0</v>
      </c>
      <c r="S760" s="391">
        <v>0</v>
      </c>
      <c r="T760" s="382">
        <v>0</v>
      </c>
      <c r="U760" s="382">
        <v>0</v>
      </c>
      <c r="V760" s="423">
        <v>0</v>
      </c>
      <c r="W760" s="1882">
        <v>0</v>
      </c>
      <c r="X760" s="382">
        <f t="shared" si="1575"/>
        <v>0</v>
      </c>
      <c r="Y760" s="423">
        <v>32</v>
      </c>
      <c r="Z760" s="1882">
        <v>32</v>
      </c>
      <c r="AA760" s="382">
        <f t="shared" si="1526"/>
        <v>0</v>
      </c>
      <c r="AB760" s="423">
        <v>0</v>
      </c>
      <c r="AC760" s="1882">
        <v>32</v>
      </c>
      <c r="AD760" s="569">
        <v>1.875</v>
      </c>
      <c r="AE760" s="569">
        <v>1.875</v>
      </c>
      <c r="AF760" s="382">
        <f t="shared" si="1587"/>
        <v>0</v>
      </c>
      <c r="AG760" s="382">
        <f t="shared" si="1588"/>
        <v>0</v>
      </c>
      <c r="AH760" s="382">
        <f t="shared" si="1589"/>
        <v>0</v>
      </c>
      <c r="AI760" s="382">
        <f t="shared" si="1590"/>
        <v>0</v>
      </c>
      <c r="AJ760" s="382">
        <f t="shared" si="1591"/>
        <v>0</v>
      </c>
      <c r="AK760" s="382">
        <f t="shared" si="1592"/>
        <v>0</v>
      </c>
      <c r="AL760" s="382">
        <f t="shared" si="1593"/>
        <v>0</v>
      </c>
      <c r="AM760" s="382">
        <f t="shared" si="1594"/>
        <v>0</v>
      </c>
      <c r="AN760" s="453">
        <f t="shared" si="1595"/>
        <v>0</v>
      </c>
      <c r="AO760" s="457">
        <f t="shared" si="1555"/>
        <v>32</v>
      </c>
      <c r="AP760" s="455">
        <f t="shared" si="1596"/>
        <v>0</v>
      </c>
      <c r="AQ760" s="383">
        <f t="shared" si="1597"/>
        <v>0</v>
      </c>
      <c r="AR760" s="383">
        <f t="shared" si="1598"/>
        <v>0</v>
      </c>
      <c r="AS760" s="383">
        <f t="shared" si="1599"/>
        <v>0</v>
      </c>
      <c r="AT760" s="383">
        <f t="shared" si="1600"/>
        <v>0</v>
      </c>
      <c r="AU760" s="383">
        <f t="shared" si="1601"/>
        <v>0</v>
      </c>
      <c r="AV760" s="383">
        <f t="shared" si="1602"/>
        <v>0</v>
      </c>
      <c r="AW760" s="383">
        <f t="shared" si="1603"/>
        <v>0</v>
      </c>
      <c r="AX760" s="383">
        <f t="shared" si="1527"/>
        <v>32</v>
      </c>
      <c r="AY760" s="383">
        <v>32</v>
      </c>
      <c r="AZ760" s="383">
        <f t="shared" si="1564"/>
        <v>0</v>
      </c>
      <c r="BA760" s="382">
        <f t="shared" si="1528"/>
        <v>-32</v>
      </c>
      <c r="BB760" s="423">
        <v>0</v>
      </c>
      <c r="BC760" s="506">
        <f t="shared" si="1521"/>
        <v>0</v>
      </c>
      <c r="BD760" s="382">
        <f t="shared" si="1522"/>
        <v>32</v>
      </c>
      <c r="BE760" s="453">
        <f t="shared" si="1523"/>
        <v>32</v>
      </c>
      <c r="BF760" s="382">
        <f t="shared" si="1529"/>
        <v>-64</v>
      </c>
      <c r="BG760" s="1882">
        <v>0</v>
      </c>
      <c r="BH760" s="1882">
        <v>0</v>
      </c>
      <c r="BI760" s="1882">
        <v>0</v>
      </c>
      <c r="BJ760" s="1882">
        <v>0</v>
      </c>
      <c r="BK760" s="1882">
        <v>0</v>
      </c>
      <c r="BL760" s="1882">
        <v>0</v>
      </c>
      <c r="BM760" s="1882">
        <v>0</v>
      </c>
      <c r="BN760" s="1882">
        <v>0</v>
      </c>
      <c r="BO760" s="1882">
        <v>0</v>
      </c>
      <c r="BP760" s="1882">
        <v>0</v>
      </c>
      <c r="BQ760" s="1882">
        <v>23</v>
      </c>
      <c r="BR760" s="1882">
        <v>25</v>
      </c>
      <c r="BS760" s="1882">
        <v>27</v>
      </c>
      <c r="BT760" s="13"/>
      <c r="BU760" s="384">
        <f t="shared" si="1530"/>
        <v>0</v>
      </c>
      <c r="BV760" s="385">
        <f t="shared" si="1531"/>
        <v>0</v>
      </c>
      <c r="BW760" s="386">
        <f t="shared" si="1532"/>
        <v>0</v>
      </c>
      <c r="BX760" s="3"/>
      <c r="BY760" s="387">
        <f t="shared" si="1524"/>
        <v>0</v>
      </c>
      <c r="BZ760" s="382">
        <f t="shared" si="1533"/>
        <v>0</v>
      </c>
      <c r="CA760" s="382">
        <f t="shared" si="1534"/>
        <v>0</v>
      </c>
      <c r="CB760" s="382">
        <f t="shared" si="1535"/>
        <v>0</v>
      </c>
      <c r="CC760" s="382">
        <f t="shared" si="1577"/>
        <v>0</v>
      </c>
      <c r="CD760" s="382">
        <f t="shared" si="1578"/>
        <v>0</v>
      </c>
      <c r="CE760" s="382">
        <f t="shared" si="1579"/>
        <v>0</v>
      </c>
      <c r="CF760" s="382">
        <f t="shared" si="1580"/>
        <v>0</v>
      </c>
      <c r="CG760" s="382">
        <f t="shared" si="1581"/>
        <v>0</v>
      </c>
      <c r="CH760" s="382">
        <f t="shared" si="1582"/>
        <v>0</v>
      </c>
      <c r="CI760" s="382">
        <f t="shared" si="1583"/>
        <v>0</v>
      </c>
      <c r="CJ760" s="382">
        <f t="shared" si="1584"/>
        <v>0</v>
      </c>
      <c r="CK760" s="388">
        <f t="shared" si="1585"/>
        <v>0</v>
      </c>
      <c r="CL760" s="3"/>
      <c r="CM760" s="384">
        <f t="shared" si="1525"/>
        <v>0</v>
      </c>
      <c r="CN760" s="385">
        <f t="shared" si="1536"/>
        <v>32</v>
      </c>
      <c r="CO760" s="385">
        <f t="shared" si="1604"/>
        <v>32</v>
      </c>
      <c r="CP760" s="385">
        <f t="shared" si="1605"/>
        <v>0</v>
      </c>
      <c r="CQ760" s="385">
        <f t="shared" si="1606"/>
        <v>0</v>
      </c>
      <c r="CR760" s="385">
        <f t="shared" si="1607"/>
        <v>0</v>
      </c>
      <c r="CS760" s="385">
        <f t="shared" si="1608"/>
        <v>0</v>
      </c>
      <c r="CT760" s="385">
        <f t="shared" si="1609"/>
        <v>0</v>
      </c>
      <c r="CU760" s="385">
        <f t="shared" si="1610"/>
        <v>0</v>
      </c>
      <c r="CV760" s="385">
        <f t="shared" si="1611"/>
        <v>0</v>
      </c>
      <c r="CW760" s="385">
        <f t="shared" si="1612"/>
        <v>0</v>
      </c>
      <c r="CX760" s="386">
        <f t="shared" si="1613"/>
        <v>0</v>
      </c>
      <c r="CY760" s="3"/>
      <c r="CZ760" s="586"/>
      <c r="DA760" s="582"/>
      <c r="DB760" s="391"/>
      <c r="DC760" s="576">
        <v>0</v>
      </c>
      <c r="DD760" s="389">
        <v>0</v>
      </c>
      <c r="DE760" s="390">
        <v>0</v>
      </c>
      <c r="DF760" s="390">
        <v>0</v>
      </c>
      <c r="DG760" s="390">
        <v>0</v>
      </c>
      <c r="DH760" s="390">
        <f t="shared" si="1537"/>
        <v>0</v>
      </c>
      <c r="DI760" s="390"/>
      <c r="DJ760" s="390"/>
      <c r="DK760" s="390"/>
      <c r="DL760" s="390"/>
      <c r="DM760" s="390"/>
      <c r="DN760" s="390"/>
      <c r="DO760" s="390"/>
      <c r="DP760" s="391">
        <f t="shared" si="1538"/>
        <v>0</v>
      </c>
      <c r="DQ760" s="376"/>
      <c r="DR760" s="376"/>
      <c r="DS760" s="385">
        <v>0</v>
      </c>
      <c r="DT760" s="385">
        <v>0</v>
      </c>
      <c r="DU760" s="385">
        <v>0</v>
      </c>
      <c r="DV760" s="385">
        <v>0</v>
      </c>
      <c r="DW760" s="385">
        <v>0</v>
      </c>
      <c r="DX760" s="385">
        <v>0</v>
      </c>
      <c r="DY760" s="385" t="s">
        <v>2733</v>
      </c>
      <c r="DZ760" s="14">
        <v>78362</v>
      </c>
      <c r="EA760" s="426"/>
      <c r="EB760" s="398">
        <v>16</v>
      </c>
      <c r="EC760" s="398" t="s">
        <v>1376</v>
      </c>
      <c r="ED760" s="398" t="s">
        <v>1374</v>
      </c>
      <c r="EF760" s="601" t="str">
        <f t="shared" si="1539"/>
        <v>ok</v>
      </c>
      <c r="EG760" s="597">
        <f t="shared" si="1545"/>
        <v>0</v>
      </c>
      <c r="EI760" s="605">
        <f t="shared" si="1614"/>
        <v>32</v>
      </c>
    </row>
    <row r="761" spans="1:139" s="372" customFormat="1" ht="16.149999999999999" customHeight="1">
      <c r="A761" s="573" t="s">
        <v>1382</v>
      </c>
      <c r="B761" s="407" t="s">
        <v>2346</v>
      </c>
      <c r="C761" s="407" t="s">
        <v>2346</v>
      </c>
      <c r="D761" s="393" t="s">
        <v>175</v>
      </c>
      <c r="E761" s="393" t="s">
        <v>480</v>
      </c>
      <c r="F761" s="393" t="s">
        <v>2382</v>
      </c>
      <c r="G761" s="395" t="s">
        <v>775</v>
      </c>
      <c r="H761" s="393" t="s">
        <v>73</v>
      </c>
      <c r="I761" s="393" t="s">
        <v>2383</v>
      </c>
      <c r="J761" s="393" t="s">
        <v>48</v>
      </c>
      <c r="K761" s="393"/>
      <c r="L761" s="393"/>
      <c r="M761" s="396">
        <v>46143</v>
      </c>
      <c r="N761" s="392"/>
      <c r="O761" s="408">
        <v>3</v>
      </c>
      <c r="P761" s="14">
        <v>103605</v>
      </c>
      <c r="Q761" s="14">
        <v>103605</v>
      </c>
      <c r="R761" s="576">
        <v>0</v>
      </c>
      <c r="S761" s="391">
        <v>0</v>
      </c>
      <c r="T761" s="382">
        <v>0</v>
      </c>
      <c r="U761" s="382">
        <v>0</v>
      </c>
      <c r="V761" s="423">
        <v>20</v>
      </c>
      <c r="W761" s="1882">
        <v>20</v>
      </c>
      <c r="X761" s="382">
        <f t="shared" si="1575"/>
        <v>0</v>
      </c>
      <c r="Y761" s="423">
        <v>84</v>
      </c>
      <c r="Z761" s="1882">
        <v>84</v>
      </c>
      <c r="AA761" s="382">
        <f t="shared" si="1526"/>
        <v>0</v>
      </c>
      <c r="AB761" s="423">
        <v>0</v>
      </c>
      <c r="AC761" s="1882">
        <v>60</v>
      </c>
      <c r="AD761" s="569">
        <v>1.875</v>
      </c>
      <c r="AE761" s="569">
        <v>1.875</v>
      </c>
      <c r="AF761" s="382">
        <f t="shared" si="1587"/>
        <v>40.25</v>
      </c>
      <c r="AG761" s="382">
        <f t="shared" si="1588"/>
        <v>22</v>
      </c>
      <c r="AH761" s="382">
        <f t="shared" si="1589"/>
        <v>0</v>
      </c>
      <c r="AI761" s="382">
        <f t="shared" si="1590"/>
        <v>0</v>
      </c>
      <c r="AJ761" s="382">
        <f t="shared" si="1591"/>
        <v>0</v>
      </c>
      <c r="AK761" s="382">
        <f t="shared" si="1592"/>
        <v>0</v>
      </c>
      <c r="AL761" s="382">
        <f t="shared" si="1593"/>
        <v>0</v>
      </c>
      <c r="AM761" s="382">
        <f t="shared" si="1594"/>
        <v>0</v>
      </c>
      <c r="AN761" s="453">
        <f t="shared" si="1595"/>
        <v>9.625</v>
      </c>
      <c r="AO761" s="457">
        <f t="shared" si="1555"/>
        <v>100</v>
      </c>
      <c r="AP761" s="455">
        <f t="shared" si="1596"/>
        <v>3</v>
      </c>
      <c r="AQ761" s="383">
        <f t="shared" si="1597"/>
        <v>0</v>
      </c>
      <c r="AR761" s="383">
        <f t="shared" si="1598"/>
        <v>0</v>
      </c>
      <c r="AS761" s="383">
        <f t="shared" si="1599"/>
        <v>0</v>
      </c>
      <c r="AT761" s="383">
        <f t="shared" si="1600"/>
        <v>0</v>
      </c>
      <c r="AU761" s="383">
        <f t="shared" si="1601"/>
        <v>0</v>
      </c>
      <c r="AV761" s="383">
        <f t="shared" si="1602"/>
        <v>0</v>
      </c>
      <c r="AW761" s="383">
        <f t="shared" si="1603"/>
        <v>10</v>
      </c>
      <c r="AX761" s="383">
        <f t="shared" si="1527"/>
        <v>104</v>
      </c>
      <c r="AY761" s="383">
        <v>100</v>
      </c>
      <c r="AZ761" s="383">
        <f t="shared" si="1564"/>
        <v>0</v>
      </c>
      <c r="BA761" s="382">
        <f t="shared" si="1528"/>
        <v>-60</v>
      </c>
      <c r="BB761" s="423">
        <v>0</v>
      </c>
      <c r="BC761" s="506">
        <f t="shared" si="1521"/>
        <v>20</v>
      </c>
      <c r="BD761" s="382">
        <f t="shared" si="1522"/>
        <v>84</v>
      </c>
      <c r="BE761" s="453">
        <f t="shared" si="1523"/>
        <v>60</v>
      </c>
      <c r="BF761" s="382">
        <f t="shared" si="1529"/>
        <v>-207</v>
      </c>
      <c r="BG761" s="1882">
        <v>21</v>
      </c>
      <c r="BH761" s="1882">
        <v>22</v>
      </c>
      <c r="BI761" s="1882">
        <v>0</v>
      </c>
      <c r="BJ761" s="1882">
        <v>0</v>
      </c>
      <c r="BK761" s="1882">
        <v>0</v>
      </c>
      <c r="BL761" s="1882">
        <v>0</v>
      </c>
      <c r="BM761" s="1882">
        <v>0</v>
      </c>
      <c r="BN761" s="1882">
        <v>0</v>
      </c>
      <c r="BO761" s="1882">
        <v>0</v>
      </c>
      <c r="BP761" s="1882">
        <v>11</v>
      </c>
      <c r="BQ761" s="1882">
        <v>26</v>
      </c>
      <c r="BR761" s="1882">
        <v>28</v>
      </c>
      <c r="BS761" s="1882">
        <v>30</v>
      </c>
      <c r="BT761" s="13"/>
      <c r="BU761" s="384">
        <f t="shared" si="1530"/>
        <v>0</v>
      </c>
      <c r="BV761" s="385">
        <f t="shared" si="1531"/>
        <v>0</v>
      </c>
      <c r="BW761" s="386">
        <f t="shared" si="1532"/>
        <v>0</v>
      </c>
      <c r="BX761" s="3"/>
      <c r="BY761" s="387">
        <f t="shared" si="1524"/>
        <v>0</v>
      </c>
      <c r="BZ761" s="382">
        <f t="shared" si="1533"/>
        <v>0</v>
      </c>
      <c r="CA761" s="382">
        <f t="shared" si="1534"/>
        <v>0</v>
      </c>
      <c r="CB761" s="382">
        <f t="shared" si="1535"/>
        <v>40</v>
      </c>
      <c r="CC761" s="382">
        <f t="shared" si="1577"/>
        <v>22</v>
      </c>
      <c r="CD761" s="382">
        <f t="shared" si="1578"/>
        <v>0</v>
      </c>
      <c r="CE761" s="382">
        <f t="shared" si="1579"/>
        <v>0</v>
      </c>
      <c r="CF761" s="382">
        <f t="shared" si="1580"/>
        <v>0</v>
      </c>
      <c r="CG761" s="382">
        <f t="shared" si="1581"/>
        <v>0</v>
      </c>
      <c r="CH761" s="382">
        <f t="shared" si="1582"/>
        <v>0</v>
      </c>
      <c r="CI761" s="382">
        <f t="shared" si="1583"/>
        <v>0</v>
      </c>
      <c r="CJ761" s="382">
        <f t="shared" si="1584"/>
        <v>10</v>
      </c>
      <c r="CK761" s="388">
        <f t="shared" si="1585"/>
        <v>20</v>
      </c>
      <c r="CL761" s="3"/>
      <c r="CM761" s="384">
        <f t="shared" si="1525"/>
        <v>20</v>
      </c>
      <c r="CN761" s="385">
        <f t="shared" si="1536"/>
        <v>84</v>
      </c>
      <c r="CO761" s="385">
        <f t="shared" si="1604"/>
        <v>100</v>
      </c>
      <c r="CP761" s="385">
        <f t="shared" si="1605"/>
        <v>3</v>
      </c>
      <c r="CQ761" s="385">
        <f t="shared" si="1606"/>
        <v>0</v>
      </c>
      <c r="CR761" s="385">
        <f t="shared" si="1607"/>
        <v>0</v>
      </c>
      <c r="CS761" s="385">
        <f t="shared" si="1608"/>
        <v>0</v>
      </c>
      <c r="CT761" s="385">
        <f t="shared" si="1609"/>
        <v>0</v>
      </c>
      <c r="CU761" s="385">
        <f t="shared" si="1610"/>
        <v>0</v>
      </c>
      <c r="CV761" s="385">
        <f t="shared" si="1611"/>
        <v>0</v>
      </c>
      <c r="CW761" s="385">
        <f t="shared" si="1612"/>
        <v>10</v>
      </c>
      <c r="CX761" s="386">
        <f t="shared" si="1613"/>
        <v>10</v>
      </c>
      <c r="CY761" s="3"/>
      <c r="CZ761" s="586"/>
      <c r="DA761" s="582"/>
      <c r="DB761" s="391"/>
      <c r="DC761" s="576">
        <v>0</v>
      </c>
      <c r="DD761" s="389">
        <v>0</v>
      </c>
      <c r="DE761" s="390">
        <v>0</v>
      </c>
      <c r="DF761" s="390">
        <v>0</v>
      </c>
      <c r="DG761" s="390">
        <v>0</v>
      </c>
      <c r="DH761" s="390">
        <f t="shared" si="1537"/>
        <v>0</v>
      </c>
      <c r="DI761" s="390"/>
      <c r="DJ761" s="390"/>
      <c r="DK761" s="390"/>
      <c r="DL761" s="390"/>
      <c r="DM761" s="390"/>
      <c r="DN761" s="390"/>
      <c r="DO761" s="390"/>
      <c r="DP761" s="391">
        <f t="shared" si="1538"/>
        <v>0</v>
      </c>
      <c r="DQ761" s="376"/>
      <c r="DR761" s="376"/>
      <c r="DS761" s="385">
        <v>0</v>
      </c>
      <c r="DT761" s="385">
        <v>0</v>
      </c>
      <c r="DU761" s="385">
        <v>0</v>
      </c>
      <c r="DV761" s="385">
        <v>0</v>
      </c>
      <c r="DW761" s="385">
        <v>0</v>
      </c>
      <c r="DX761" s="385">
        <v>0</v>
      </c>
      <c r="DY761" s="385" t="s">
        <v>2733</v>
      </c>
      <c r="DZ761" s="14">
        <v>103605</v>
      </c>
      <c r="EA761" s="426"/>
      <c r="EB761" s="398">
        <v>18</v>
      </c>
      <c r="EC761" s="398" t="s">
        <v>1369</v>
      </c>
      <c r="ED761" s="398" t="s">
        <v>1370</v>
      </c>
      <c r="EF761" s="601">
        <f t="shared" si="1539"/>
        <v>0</v>
      </c>
      <c r="EG761" s="597">
        <f t="shared" si="1545"/>
        <v>20</v>
      </c>
      <c r="EI761" s="605">
        <f t="shared" si="1614"/>
        <v>104</v>
      </c>
    </row>
    <row r="762" spans="1:139" s="372" customFormat="1" ht="16.149999999999999" customHeight="1">
      <c r="A762" s="573" t="s">
        <v>1382</v>
      </c>
      <c r="B762" s="407" t="s">
        <v>2364</v>
      </c>
      <c r="C762" s="407" t="s">
        <v>2364</v>
      </c>
      <c r="D762" s="393" t="s">
        <v>175</v>
      </c>
      <c r="E762" s="393" t="s">
        <v>714</v>
      </c>
      <c r="F762" s="393" t="s">
        <v>2382</v>
      </c>
      <c r="G762" s="395" t="s">
        <v>769</v>
      </c>
      <c r="H762" s="393" t="s">
        <v>73</v>
      </c>
      <c r="I762" s="393" t="s">
        <v>2383</v>
      </c>
      <c r="J762" s="393" t="s">
        <v>48</v>
      </c>
      <c r="K762" s="393"/>
      <c r="L762" s="393"/>
      <c r="M762" s="396">
        <v>46143</v>
      </c>
      <c r="N762" s="392"/>
      <c r="O762" s="408">
        <v>3</v>
      </c>
      <c r="P762" s="14">
        <v>114382</v>
      </c>
      <c r="Q762" s="14">
        <v>114382</v>
      </c>
      <c r="R762" s="576">
        <v>0</v>
      </c>
      <c r="S762" s="391">
        <v>0</v>
      </c>
      <c r="T762" s="382">
        <v>0</v>
      </c>
      <c r="U762" s="382">
        <v>0</v>
      </c>
      <c r="V762" s="423">
        <v>0</v>
      </c>
      <c r="W762" s="1882">
        <v>0</v>
      </c>
      <c r="X762" s="382">
        <f t="shared" si="1575"/>
        <v>0</v>
      </c>
      <c r="Y762" s="423">
        <v>224</v>
      </c>
      <c r="Z762" s="1882">
        <v>224</v>
      </c>
      <c r="AA762" s="382">
        <f t="shared" si="1526"/>
        <v>0</v>
      </c>
      <c r="AB762" s="423">
        <v>0</v>
      </c>
      <c r="AC762" s="1882">
        <v>122</v>
      </c>
      <c r="AD762" s="569">
        <v>1.875</v>
      </c>
      <c r="AE762" s="569">
        <v>1.875</v>
      </c>
      <c r="AF762" s="382">
        <f t="shared" si="1587"/>
        <v>149.75</v>
      </c>
      <c r="AG762" s="382">
        <f t="shared" si="1588"/>
        <v>57</v>
      </c>
      <c r="AH762" s="382">
        <f t="shared" si="1589"/>
        <v>15</v>
      </c>
      <c r="AI762" s="382">
        <f t="shared" si="1590"/>
        <v>8</v>
      </c>
      <c r="AJ762" s="382">
        <f t="shared" si="1591"/>
        <v>0</v>
      </c>
      <c r="AK762" s="382">
        <f t="shared" si="1592"/>
        <v>0</v>
      </c>
      <c r="AL762" s="382">
        <f t="shared" si="1593"/>
        <v>0</v>
      </c>
      <c r="AM762" s="382">
        <f t="shared" si="1594"/>
        <v>0</v>
      </c>
      <c r="AN762" s="453">
        <f t="shared" si="1595"/>
        <v>0</v>
      </c>
      <c r="AO762" s="457">
        <f t="shared" si="1555"/>
        <v>272</v>
      </c>
      <c r="AP762" s="455">
        <f t="shared" si="1596"/>
        <v>13</v>
      </c>
      <c r="AQ762" s="383">
        <f t="shared" si="1597"/>
        <v>8</v>
      </c>
      <c r="AR762" s="383">
        <f t="shared" si="1598"/>
        <v>1</v>
      </c>
      <c r="AS762" s="383">
        <f t="shared" si="1599"/>
        <v>0</v>
      </c>
      <c r="AT762" s="383">
        <f t="shared" si="1600"/>
        <v>0</v>
      </c>
      <c r="AU762" s="383">
        <f t="shared" si="1601"/>
        <v>0</v>
      </c>
      <c r="AV762" s="383">
        <f t="shared" si="1602"/>
        <v>0</v>
      </c>
      <c r="AW762" s="383">
        <f t="shared" si="1603"/>
        <v>0</v>
      </c>
      <c r="AX762" s="383">
        <f t="shared" si="1527"/>
        <v>224</v>
      </c>
      <c r="AY762" s="383">
        <v>272</v>
      </c>
      <c r="AZ762" s="383">
        <f t="shared" si="1564"/>
        <v>0</v>
      </c>
      <c r="BA762" s="382">
        <f t="shared" si="1528"/>
        <v>-122</v>
      </c>
      <c r="BB762" s="423">
        <v>0</v>
      </c>
      <c r="BC762" s="506">
        <f t="shared" si="1521"/>
        <v>0</v>
      </c>
      <c r="BD762" s="382">
        <f t="shared" si="1522"/>
        <v>224</v>
      </c>
      <c r="BE762" s="453">
        <f t="shared" si="1523"/>
        <v>122</v>
      </c>
      <c r="BF762" s="382">
        <f t="shared" si="1529"/>
        <v>-510</v>
      </c>
      <c r="BG762" s="1882">
        <v>106</v>
      </c>
      <c r="BH762" s="1882">
        <v>50</v>
      </c>
      <c r="BI762" s="1882">
        <v>8</v>
      </c>
      <c r="BJ762" s="1882">
        <v>8</v>
      </c>
      <c r="BK762" s="1882">
        <v>0</v>
      </c>
      <c r="BL762" s="1882">
        <v>0</v>
      </c>
      <c r="BM762" s="1882">
        <v>0</v>
      </c>
      <c r="BN762" s="1882">
        <v>0</v>
      </c>
      <c r="BO762" s="1882">
        <v>0</v>
      </c>
      <c r="BP762" s="1882">
        <v>0</v>
      </c>
      <c r="BQ762" s="1882">
        <v>35</v>
      </c>
      <c r="BR762" s="1882">
        <v>37</v>
      </c>
      <c r="BS762" s="1882">
        <v>40</v>
      </c>
      <c r="BT762" s="13"/>
      <c r="BU762" s="384">
        <f t="shared" si="1530"/>
        <v>0</v>
      </c>
      <c r="BV762" s="385">
        <f t="shared" si="1531"/>
        <v>0</v>
      </c>
      <c r="BW762" s="386">
        <f t="shared" si="1532"/>
        <v>0</v>
      </c>
      <c r="BX762" s="3"/>
      <c r="BY762" s="387">
        <f t="shared" si="1524"/>
        <v>0</v>
      </c>
      <c r="BZ762" s="382">
        <f t="shared" si="1533"/>
        <v>0</v>
      </c>
      <c r="CA762" s="382">
        <f t="shared" si="1534"/>
        <v>0</v>
      </c>
      <c r="CB762" s="382">
        <f t="shared" si="1535"/>
        <v>150</v>
      </c>
      <c r="CC762" s="382">
        <f t="shared" si="1577"/>
        <v>57</v>
      </c>
      <c r="CD762" s="382">
        <f t="shared" si="1578"/>
        <v>15</v>
      </c>
      <c r="CE762" s="382">
        <f t="shared" si="1579"/>
        <v>8</v>
      </c>
      <c r="CF762" s="382">
        <f t="shared" si="1580"/>
        <v>0</v>
      </c>
      <c r="CG762" s="382">
        <f t="shared" si="1581"/>
        <v>0</v>
      </c>
      <c r="CH762" s="382">
        <f t="shared" si="1582"/>
        <v>0</v>
      </c>
      <c r="CI762" s="382">
        <f t="shared" si="1583"/>
        <v>0</v>
      </c>
      <c r="CJ762" s="382">
        <f t="shared" si="1584"/>
        <v>0</v>
      </c>
      <c r="CK762" s="388">
        <f t="shared" si="1585"/>
        <v>0</v>
      </c>
      <c r="CL762" s="3"/>
      <c r="CM762" s="384">
        <f t="shared" si="1525"/>
        <v>0</v>
      </c>
      <c r="CN762" s="385">
        <f t="shared" si="1536"/>
        <v>224</v>
      </c>
      <c r="CO762" s="385">
        <f t="shared" si="1604"/>
        <v>272</v>
      </c>
      <c r="CP762" s="385">
        <f t="shared" si="1605"/>
        <v>13</v>
      </c>
      <c r="CQ762" s="385">
        <f t="shared" si="1606"/>
        <v>8</v>
      </c>
      <c r="CR762" s="385">
        <f t="shared" si="1607"/>
        <v>1</v>
      </c>
      <c r="CS762" s="385">
        <f t="shared" si="1608"/>
        <v>0</v>
      </c>
      <c r="CT762" s="385">
        <f t="shared" si="1609"/>
        <v>0</v>
      </c>
      <c r="CU762" s="385">
        <f t="shared" si="1610"/>
        <v>0</v>
      </c>
      <c r="CV762" s="385">
        <f t="shared" si="1611"/>
        <v>0</v>
      </c>
      <c r="CW762" s="385">
        <f t="shared" si="1612"/>
        <v>0</v>
      </c>
      <c r="CX762" s="386">
        <f t="shared" si="1613"/>
        <v>0</v>
      </c>
      <c r="CY762" s="3"/>
      <c r="CZ762" s="586"/>
      <c r="DA762" s="582"/>
      <c r="DB762" s="391"/>
      <c r="DC762" s="576">
        <v>0</v>
      </c>
      <c r="DD762" s="389">
        <v>0</v>
      </c>
      <c r="DE762" s="390">
        <v>0</v>
      </c>
      <c r="DF762" s="390">
        <v>0</v>
      </c>
      <c r="DG762" s="390">
        <v>0</v>
      </c>
      <c r="DH762" s="390">
        <f t="shared" si="1537"/>
        <v>0</v>
      </c>
      <c r="DI762" s="390"/>
      <c r="DJ762" s="390"/>
      <c r="DK762" s="390"/>
      <c r="DL762" s="390"/>
      <c r="DM762" s="390"/>
      <c r="DN762" s="390"/>
      <c r="DO762" s="390"/>
      <c r="DP762" s="391">
        <f t="shared" si="1538"/>
        <v>0</v>
      </c>
      <c r="DQ762" s="376"/>
      <c r="DR762" s="376"/>
      <c r="DS762" s="385">
        <v>0</v>
      </c>
      <c r="DT762" s="385">
        <v>0</v>
      </c>
      <c r="DU762" s="385">
        <v>0</v>
      </c>
      <c r="DV762" s="385">
        <v>0</v>
      </c>
      <c r="DW762" s="385">
        <v>0</v>
      </c>
      <c r="DX762" s="385">
        <v>0</v>
      </c>
      <c r="DY762" s="385" t="s">
        <v>2733</v>
      </c>
      <c r="DZ762" s="14">
        <v>114382</v>
      </c>
      <c r="EA762" s="426"/>
      <c r="EB762" s="398">
        <v>20</v>
      </c>
      <c r="EC762" s="398" t="s">
        <v>1369</v>
      </c>
      <c r="ED762" s="398" t="s">
        <v>1370</v>
      </c>
      <c r="EF762" s="601" t="str">
        <f t="shared" si="1539"/>
        <v>ok</v>
      </c>
      <c r="EG762" s="597">
        <f t="shared" si="1545"/>
        <v>0</v>
      </c>
      <c r="EI762" s="605">
        <f t="shared" si="1614"/>
        <v>224</v>
      </c>
    </row>
    <row r="763" spans="1:139" s="372" customFormat="1" ht="16.149999999999999" customHeight="1">
      <c r="A763" s="573" t="s">
        <v>1382</v>
      </c>
      <c r="B763" s="407" t="s">
        <v>2347</v>
      </c>
      <c r="C763" s="407" t="s">
        <v>2347</v>
      </c>
      <c r="D763" s="393" t="s">
        <v>175</v>
      </c>
      <c r="E763" s="393" t="s">
        <v>483</v>
      </c>
      <c r="F763" s="393" t="s">
        <v>2382</v>
      </c>
      <c r="G763" s="395" t="s">
        <v>500</v>
      </c>
      <c r="H763" s="393" t="s">
        <v>73</v>
      </c>
      <c r="I763" s="393" t="s">
        <v>2383</v>
      </c>
      <c r="J763" s="393" t="s">
        <v>48</v>
      </c>
      <c r="K763" s="393"/>
      <c r="L763" s="393"/>
      <c r="M763" s="396">
        <v>46143</v>
      </c>
      <c r="N763" s="392"/>
      <c r="O763" s="408">
        <v>3</v>
      </c>
      <c r="P763" s="14">
        <v>102031</v>
      </c>
      <c r="Q763" s="14">
        <v>102031</v>
      </c>
      <c r="R763" s="576">
        <v>0</v>
      </c>
      <c r="S763" s="391">
        <v>0</v>
      </c>
      <c r="T763" s="382">
        <v>0</v>
      </c>
      <c r="U763" s="382">
        <v>0</v>
      </c>
      <c r="V763" s="423">
        <v>0</v>
      </c>
      <c r="W763" s="1882">
        <v>0</v>
      </c>
      <c r="X763" s="382">
        <f t="shared" si="1575"/>
        <v>0</v>
      </c>
      <c r="Y763" s="423">
        <v>184</v>
      </c>
      <c r="Z763" s="1882">
        <v>184</v>
      </c>
      <c r="AA763" s="382">
        <f t="shared" si="1526"/>
        <v>0</v>
      </c>
      <c r="AB763" s="423">
        <v>0</v>
      </c>
      <c r="AC763" s="1882">
        <v>100</v>
      </c>
      <c r="AD763" s="569">
        <v>1.875</v>
      </c>
      <c r="AE763" s="569">
        <v>1.875</v>
      </c>
      <c r="AF763" s="382">
        <f t="shared" si="1587"/>
        <v>133.5</v>
      </c>
      <c r="AG763" s="382">
        <f t="shared" si="1588"/>
        <v>67</v>
      </c>
      <c r="AH763" s="382">
        <f t="shared" si="1589"/>
        <v>15</v>
      </c>
      <c r="AI763" s="382">
        <f t="shared" si="1590"/>
        <v>8</v>
      </c>
      <c r="AJ763" s="382">
        <f t="shared" si="1591"/>
        <v>0</v>
      </c>
      <c r="AK763" s="382">
        <f t="shared" si="1592"/>
        <v>0</v>
      </c>
      <c r="AL763" s="382">
        <f t="shared" si="1593"/>
        <v>0</v>
      </c>
      <c r="AM763" s="382">
        <f t="shared" si="1594"/>
        <v>0</v>
      </c>
      <c r="AN763" s="453">
        <f t="shared" si="1595"/>
        <v>329</v>
      </c>
      <c r="AO763" s="457">
        <f t="shared" si="1555"/>
        <v>234</v>
      </c>
      <c r="AP763" s="455">
        <f t="shared" si="1596"/>
        <v>14</v>
      </c>
      <c r="AQ763" s="383">
        <f t="shared" si="1597"/>
        <v>8</v>
      </c>
      <c r="AR763" s="383">
        <f t="shared" si="1598"/>
        <v>1</v>
      </c>
      <c r="AS763" s="383">
        <f t="shared" si="1599"/>
        <v>0</v>
      </c>
      <c r="AT763" s="383">
        <f t="shared" si="1600"/>
        <v>0</v>
      </c>
      <c r="AU763" s="383">
        <f t="shared" si="1601"/>
        <v>0</v>
      </c>
      <c r="AV763" s="383">
        <f t="shared" si="1602"/>
        <v>0</v>
      </c>
      <c r="AW763" s="383">
        <f t="shared" si="1603"/>
        <v>329</v>
      </c>
      <c r="AX763" s="383">
        <f t="shared" si="1527"/>
        <v>184</v>
      </c>
      <c r="AY763" s="383">
        <v>234</v>
      </c>
      <c r="AZ763" s="383">
        <f t="shared" si="1564"/>
        <v>0</v>
      </c>
      <c r="BA763" s="382">
        <f t="shared" si="1528"/>
        <v>-100</v>
      </c>
      <c r="BB763" s="423">
        <v>0</v>
      </c>
      <c r="BC763" s="506">
        <f t="shared" si="1521"/>
        <v>0</v>
      </c>
      <c r="BD763" s="382">
        <f t="shared" si="1522"/>
        <v>184</v>
      </c>
      <c r="BE763" s="453">
        <f t="shared" si="1523"/>
        <v>100</v>
      </c>
      <c r="BF763" s="382">
        <f t="shared" si="1529"/>
        <v>-433</v>
      </c>
      <c r="BG763" s="1882">
        <v>81</v>
      </c>
      <c r="BH763" s="1882">
        <v>60</v>
      </c>
      <c r="BI763" s="1882">
        <v>8</v>
      </c>
      <c r="BJ763" s="1882">
        <v>8</v>
      </c>
      <c r="BK763" s="1882">
        <v>0</v>
      </c>
      <c r="BL763" s="1882">
        <v>0</v>
      </c>
      <c r="BM763" s="1882">
        <v>0</v>
      </c>
      <c r="BN763" s="1882">
        <v>0</v>
      </c>
      <c r="BO763" s="1882">
        <v>0</v>
      </c>
      <c r="BP763" s="1882">
        <v>376</v>
      </c>
      <c r="BQ763" s="1882">
        <v>35</v>
      </c>
      <c r="BR763" s="1882">
        <v>37</v>
      </c>
      <c r="BS763" s="1882">
        <v>40</v>
      </c>
      <c r="BT763" s="13"/>
      <c r="BU763" s="384">
        <f t="shared" si="1530"/>
        <v>0</v>
      </c>
      <c r="BV763" s="385">
        <f t="shared" si="1531"/>
        <v>0</v>
      </c>
      <c r="BW763" s="386">
        <f t="shared" si="1532"/>
        <v>0</v>
      </c>
      <c r="BX763" s="3"/>
      <c r="BY763" s="387">
        <f t="shared" si="1524"/>
        <v>0</v>
      </c>
      <c r="BZ763" s="382">
        <f t="shared" si="1533"/>
        <v>0</v>
      </c>
      <c r="CA763" s="382">
        <f t="shared" si="1534"/>
        <v>0</v>
      </c>
      <c r="CB763" s="382">
        <f t="shared" si="1535"/>
        <v>134</v>
      </c>
      <c r="CC763" s="382">
        <f t="shared" si="1577"/>
        <v>67</v>
      </c>
      <c r="CD763" s="382">
        <f t="shared" si="1578"/>
        <v>15</v>
      </c>
      <c r="CE763" s="382">
        <f t="shared" si="1579"/>
        <v>8</v>
      </c>
      <c r="CF763" s="382">
        <f t="shared" si="1580"/>
        <v>0</v>
      </c>
      <c r="CG763" s="382">
        <f t="shared" si="1581"/>
        <v>0</v>
      </c>
      <c r="CH763" s="382">
        <f t="shared" si="1582"/>
        <v>0</v>
      </c>
      <c r="CI763" s="382">
        <f t="shared" si="1583"/>
        <v>0</v>
      </c>
      <c r="CJ763" s="382">
        <f t="shared" si="1584"/>
        <v>329</v>
      </c>
      <c r="CK763" s="388">
        <f t="shared" si="1585"/>
        <v>658</v>
      </c>
      <c r="CL763" s="3"/>
      <c r="CM763" s="384">
        <f t="shared" si="1525"/>
        <v>0</v>
      </c>
      <c r="CN763" s="385">
        <f t="shared" si="1536"/>
        <v>184</v>
      </c>
      <c r="CO763" s="385">
        <f t="shared" si="1604"/>
        <v>234</v>
      </c>
      <c r="CP763" s="385">
        <f t="shared" si="1605"/>
        <v>14</v>
      </c>
      <c r="CQ763" s="385">
        <f t="shared" si="1606"/>
        <v>8</v>
      </c>
      <c r="CR763" s="385">
        <f t="shared" si="1607"/>
        <v>1</v>
      </c>
      <c r="CS763" s="385">
        <f t="shared" si="1608"/>
        <v>0</v>
      </c>
      <c r="CT763" s="385">
        <f t="shared" si="1609"/>
        <v>0</v>
      </c>
      <c r="CU763" s="385">
        <f t="shared" si="1610"/>
        <v>0</v>
      </c>
      <c r="CV763" s="385">
        <f t="shared" si="1611"/>
        <v>0</v>
      </c>
      <c r="CW763" s="385">
        <f t="shared" si="1612"/>
        <v>329</v>
      </c>
      <c r="CX763" s="386">
        <f t="shared" si="1613"/>
        <v>329</v>
      </c>
      <c r="CY763" s="3"/>
      <c r="CZ763" s="586"/>
      <c r="DA763" s="582"/>
      <c r="DB763" s="391"/>
      <c r="DC763" s="576">
        <v>0</v>
      </c>
      <c r="DD763" s="389">
        <v>0</v>
      </c>
      <c r="DE763" s="390">
        <v>0</v>
      </c>
      <c r="DF763" s="390">
        <v>0</v>
      </c>
      <c r="DG763" s="390">
        <v>0</v>
      </c>
      <c r="DH763" s="390">
        <f t="shared" si="1537"/>
        <v>0</v>
      </c>
      <c r="DI763" s="390"/>
      <c r="DJ763" s="390"/>
      <c r="DK763" s="390"/>
      <c r="DL763" s="390"/>
      <c r="DM763" s="390"/>
      <c r="DN763" s="390"/>
      <c r="DO763" s="390"/>
      <c r="DP763" s="391">
        <f t="shared" si="1538"/>
        <v>0</v>
      </c>
      <c r="DQ763" s="376"/>
      <c r="DR763" s="376"/>
      <c r="DS763" s="385">
        <v>0</v>
      </c>
      <c r="DT763" s="385">
        <v>0</v>
      </c>
      <c r="DU763" s="385">
        <v>0</v>
      </c>
      <c r="DV763" s="385">
        <v>0</v>
      </c>
      <c r="DW763" s="385">
        <v>0</v>
      </c>
      <c r="DX763" s="385">
        <v>0</v>
      </c>
      <c r="DY763" s="385" t="s">
        <v>2733</v>
      </c>
      <c r="DZ763" s="14">
        <v>102031</v>
      </c>
      <c r="EA763" s="426"/>
      <c r="EB763" s="398">
        <v>18</v>
      </c>
      <c r="EC763" s="398" t="s">
        <v>1369</v>
      </c>
      <c r="ED763" s="398" t="s">
        <v>1370</v>
      </c>
      <c r="EF763" s="601" t="str">
        <f t="shared" si="1539"/>
        <v>ok</v>
      </c>
      <c r="EG763" s="597">
        <f t="shared" si="1545"/>
        <v>0</v>
      </c>
      <c r="EI763" s="605">
        <f t="shared" si="1614"/>
        <v>184</v>
      </c>
    </row>
    <row r="764" spans="1:139" s="372" customFormat="1" ht="16.149999999999999" customHeight="1">
      <c r="A764" s="573" t="s">
        <v>1382</v>
      </c>
      <c r="B764" s="407" t="s">
        <v>2356</v>
      </c>
      <c r="C764" s="407" t="s">
        <v>2356</v>
      </c>
      <c r="D764" s="393" t="s">
        <v>175</v>
      </c>
      <c r="E764" s="393" t="s">
        <v>522</v>
      </c>
      <c r="F764" s="393" t="s">
        <v>2382</v>
      </c>
      <c r="G764" s="395" t="s">
        <v>507</v>
      </c>
      <c r="H764" s="393" t="s">
        <v>73</v>
      </c>
      <c r="I764" s="393" t="s">
        <v>2383</v>
      </c>
      <c r="J764" s="393" t="s">
        <v>48</v>
      </c>
      <c r="K764" s="393"/>
      <c r="L764" s="393"/>
      <c r="M764" s="396">
        <v>46143</v>
      </c>
      <c r="N764" s="392"/>
      <c r="O764" s="408">
        <v>3</v>
      </c>
      <c r="P764" s="14">
        <v>117600</v>
      </c>
      <c r="Q764" s="14">
        <v>117600</v>
      </c>
      <c r="R764" s="576">
        <v>0</v>
      </c>
      <c r="S764" s="391">
        <v>0</v>
      </c>
      <c r="T764" s="382">
        <v>0</v>
      </c>
      <c r="U764" s="382">
        <v>0</v>
      </c>
      <c r="V764" s="423">
        <v>160</v>
      </c>
      <c r="W764" s="1882">
        <v>160</v>
      </c>
      <c r="X764" s="382">
        <f t="shared" si="1575"/>
        <v>0</v>
      </c>
      <c r="Y764" s="423">
        <v>160</v>
      </c>
      <c r="Z764" s="1882">
        <v>160</v>
      </c>
      <c r="AA764" s="382">
        <f t="shared" si="1526"/>
        <v>0</v>
      </c>
      <c r="AB764" s="423">
        <v>0</v>
      </c>
      <c r="AC764" s="1882">
        <v>100</v>
      </c>
      <c r="AD764" s="569">
        <v>1.875</v>
      </c>
      <c r="AE764" s="569">
        <v>1.875</v>
      </c>
      <c r="AF764" s="382">
        <f t="shared" si="1587"/>
        <v>104</v>
      </c>
      <c r="AG764" s="382">
        <f t="shared" si="1588"/>
        <v>50.5</v>
      </c>
      <c r="AH764" s="382">
        <f t="shared" si="1589"/>
        <v>22.5</v>
      </c>
      <c r="AI764" s="382">
        <f t="shared" si="1590"/>
        <v>12</v>
      </c>
      <c r="AJ764" s="382">
        <f t="shared" si="1591"/>
        <v>0</v>
      </c>
      <c r="AK764" s="382">
        <f t="shared" si="1592"/>
        <v>0</v>
      </c>
      <c r="AL764" s="382">
        <f t="shared" si="1593"/>
        <v>0</v>
      </c>
      <c r="AM764" s="382">
        <f t="shared" si="1594"/>
        <v>0</v>
      </c>
      <c r="AN764" s="453">
        <f t="shared" si="1595"/>
        <v>56</v>
      </c>
      <c r="AO764" s="457">
        <f t="shared" si="1555"/>
        <v>204</v>
      </c>
      <c r="AP764" s="455">
        <f t="shared" si="1596"/>
        <v>16</v>
      </c>
      <c r="AQ764" s="383">
        <f t="shared" si="1597"/>
        <v>12</v>
      </c>
      <c r="AR764" s="383">
        <f t="shared" si="1598"/>
        <v>1</v>
      </c>
      <c r="AS764" s="383">
        <f t="shared" si="1599"/>
        <v>0</v>
      </c>
      <c r="AT764" s="383">
        <f t="shared" si="1600"/>
        <v>0</v>
      </c>
      <c r="AU764" s="383">
        <f t="shared" si="1601"/>
        <v>0</v>
      </c>
      <c r="AV764" s="383">
        <f t="shared" si="1602"/>
        <v>0</v>
      </c>
      <c r="AW764" s="383">
        <f t="shared" si="1603"/>
        <v>56</v>
      </c>
      <c r="AX764" s="383">
        <f t="shared" si="1527"/>
        <v>320</v>
      </c>
      <c r="AY764" s="383">
        <v>204</v>
      </c>
      <c r="AZ764" s="383">
        <f t="shared" si="1564"/>
        <v>0</v>
      </c>
      <c r="BA764" s="382">
        <f t="shared" si="1528"/>
        <v>-100</v>
      </c>
      <c r="BB764" s="423">
        <v>0</v>
      </c>
      <c r="BC764" s="506">
        <f t="shared" si="1521"/>
        <v>160</v>
      </c>
      <c r="BD764" s="382">
        <f t="shared" si="1522"/>
        <v>160</v>
      </c>
      <c r="BE764" s="453">
        <f t="shared" si="1523"/>
        <v>100</v>
      </c>
      <c r="BF764" s="382">
        <f t="shared" si="1529"/>
        <v>-541</v>
      </c>
      <c r="BG764" s="1882">
        <v>69</v>
      </c>
      <c r="BH764" s="1882">
        <v>40</v>
      </c>
      <c r="BI764" s="1882">
        <v>12</v>
      </c>
      <c r="BJ764" s="1882">
        <v>12</v>
      </c>
      <c r="BK764" s="1882">
        <v>0</v>
      </c>
      <c r="BL764" s="1882">
        <v>0</v>
      </c>
      <c r="BM764" s="1882">
        <v>0</v>
      </c>
      <c r="BN764" s="1882">
        <v>0</v>
      </c>
      <c r="BO764" s="1882">
        <v>0</v>
      </c>
      <c r="BP764" s="1882">
        <v>64</v>
      </c>
      <c r="BQ764" s="1882">
        <v>58</v>
      </c>
      <c r="BR764" s="1882">
        <v>62</v>
      </c>
      <c r="BS764" s="1882">
        <v>66</v>
      </c>
      <c r="BT764" s="13"/>
      <c r="BU764" s="384">
        <f t="shared" si="1530"/>
        <v>0</v>
      </c>
      <c r="BV764" s="385">
        <f t="shared" si="1531"/>
        <v>0</v>
      </c>
      <c r="BW764" s="386">
        <f t="shared" si="1532"/>
        <v>0</v>
      </c>
      <c r="BX764" s="3"/>
      <c r="BY764" s="387">
        <f t="shared" si="1524"/>
        <v>0</v>
      </c>
      <c r="BZ764" s="382">
        <f t="shared" si="1533"/>
        <v>0</v>
      </c>
      <c r="CA764" s="382">
        <f t="shared" si="1534"/>
        <v>0</v>
      </c>
      <c r="CB764" s="382">
        <f t="shared" si="1535"/>
        <v>104</v>
      </c>
      <c r="CC764" s="382">
        <f t="shared" si="1577"/>
        <v>51</v>
      </c>
      <c r="CD764" s="382">
        <f t="shared" si="1578"/>
        <v>23</v>
      </c>
      <c r="CE764" s="382">
        <f t="shared" si="1579"/>
        <v>12</v>
      </c>
      <c r="CF764" s="382">
        <f t="shared" si="1580"/>
        <v>0</v>
      </c>
      <c r="CG764" s="382">
        <f t="shared" si="1581"/>
        <v>0</v>
      </c>
      <c r="CH764" s="382">
        <f t="shared" si="1582"/>
        <v>0</v>
      </c>
      <c r="CI764" s="382">
        <f t="shared" si="1583"/>
        <v>0</v>
      </c>
      <c r="CJ764" s="382">
        <f t="shared" si="1584"/>
        <v>56</v>
      </c>
      <c r="CK764" s="388">
        <f t="shared" si="1585"/>
        <v>112</v>
      </c>
      <c r="CL764" s="3"/>
      <c r="CM764" s="384">
        <f t="shared" si="1525"/>
        <v>160</v>
      </c>
      <c r="CN764" s="385">
        <f t="shared" si="1536"/>
        <v>160</v>
      </c>
      <c r="CO764" s="385">
        <f t="shared" si="1604"/>
        <v>204</v>
      </c>
      <c r="CP764" s="385">
        <f t="shared" si="1605"/>
        <v>16</v>
      </c>
      <c r="CQ764" s="385">
        <f t="shared" si="1606"/>
        <v>12</v>
      </c>
      <c r="CR764" s="385">
        <f t="shared" si="1607"/>
        <v>1</v>
      </c>
      <c r="CS764" s="385">
        <f t="shared" si="1608"/>
        <v>0</v>
      </c>
      <c r="CT764" s="385">
        <f t="shared" si="1609"/>
        <v>0</v>
      </c>
      <c r="CU764" s="385">
        <f t="shared" si="1610"/>
        <v>0</v>
      </c>
      <c r="CV764" s="385">
        <f t="shared" si="1611"/>
        <v>0</v>
      </c>
      <c r="CW764" s="385">
        <f t="shared" si="1612"/>
        <v>56</v>
      </c>
      <c r="CX764" s="386">
        <f t="shared" si="1613"/>
        <v>56</v>
      </c>
      <c r="CY764" s="3"/>
      <c r="CZ764" s="586"/>
      <c r="DA764" s="582"/>
      <c r="DB764" s="391"/>
      <c r="DC764" s="576">
        <v>0</v>
      </c>
      <c r="DD764" s="389">
        <v>0</v>
      </c>
      <c r="DE764" s="390">
        <v>0</v>
      </c>
      <c r="DF764" s="390">
        <v>0</v>
      </c>
      <c r="DG764" s="390">
        <v>0</v>
      </c>
      <c r="DH764" s="390">
        <f t="shared" si="1537"/>
        <v>0</v>
      </c>
      <c r="DI764" s="390"/>
      <c r="DJ764" s="390"/>
      <c r="DK764" s="390"/>
      <c r="DL764" s="390"/>
      <c r="DM764" s="390"/>
      <c r="DN764" s="390"/>
      <c r="DO764" s="390"/>
      <c r="DP764" s="391">
        <f t="shared" si="1538"/>
        <v>0</v>
      </c>
      <c r="DQ764" s="376"/>
      <c r="DR764" s="376"/>
      <c r="DS764" s="385">
        <v>0</v>
      </c>
      <c r="DT764" s="385">
        <v>0</v>
      </c>
      <c r="DU764" s="385">
        <v>0</v>
      </c>
      <c r="DV764" s="385">
        <v>0</v>
      </c>
      <c r="DW764" s="385">
        <v>0</v>
      </c>
      <c r="DX764" s="385">
        <v>0</v>
      </c>
      <c r="DY764" s="385" t="s">
        <v>2733</v>
      </c>
      <c r="DZ764" s="14">
        <v>117600</v>
      </c>
      <c r="EA764" s="426"/>
      <c r="EB764" s="398">
        <v>19</v>
      </c>
      <c r="EC764" s="398" t="s">
        <v>1369</v>
      </c>
      <c r="ED764" s="398" t="s">
        <v>1370</v>
      </c>
      <c r="EF764" s="601">
        <f t="shared" si="1539"/>
        <v>0</v>
      </c>
      <c r="EG764" s="597">
        <f t="shared" si="1545"/>
        <v>160</v>
      </c>
      <c r="EI764" s="605">
        <f t="shared" si="1614"/>
        <v>320</v>
      </c>
    </row>
    <row r="765" spans="1:139" s="372" customFormat="1" ht="16.149999999999999" customHeight="1">
      <c r="A765" s="573" t="s">
        <v>1382</v>
      </c>
      <c r="B765" s="407" t="s">
        <v>2365</v>
      </c>
      <c r="C765" s="407" t="s">
        <v>2365</v>
      </c>
      <c r="D765" s="393" t="s">
        <v>175</v>
      </c>
      <c r="E765" s="393" t="s">
        <v>103</v>
      </c>
      <c r="F765" s="393" t="s">
        <v>2382</v>
      </c>
      <c r="G765" s="395" t="s">
        <v>504</v>
      </c>
      <c r="H765" s="393" t="s">
        <v>269</v>
      </c>
      <c r="I765" s="393" t="s">
        <v>2383</v>
      </c>
      <c r="J765" s="393" t="s">
        <v>48</v>
      </c>
      <c r="K765" s="393"/>
      <c r="L765" s="393"/>
      <c r="M765" s="396">
        <v>46143</v>
      </c>
      <c r="N765" s="392"/>
      <c r="O765" s="408">
        <v>3</v>
      </c>
      <c r="P765" s="14">
        <v>113250</v>
      </c>
      <c r="Q765" s="14">
        <v>113250</v>
      </c>
      <c r="R765" s="576">
        <v>0</v>
      </c>
      <c r="S765" s="391">
        <v>0</v>
      </c>
      <c r="T765" s="382">
        <v>0</v>
      </c>
      <c r="U765" s="382">
        <v>0</v>
      </c>
      <c r="V765" s="423">
        <v>0</v>
      </c>
      <c r="W765" s="1882">
        <v>0</v>
      </c>
      <c r="X765" s="382">
        <f t="shared" si="1575"/>
        <v>0</v>
      </c>
      <c r="Y765" s="423">
        <v>0</v>
      </c>
      <c r="Z765" s="1882">
        <v>0</v>
      </c>
      <c r="AA765" s="382">
        <f t="shared" si="1526"/>
        <v>0</v>
      </c>
      <c r="AB765" s="423">
        <v>0</v>
      </c>
      <c r="AC765" s="1882">
        <v>512</v>
      </c>
      <c r="AD765" s="569">
        <v>1.875</v>
      </c>
      <c r="AE765" s="569">
        <v>1.875</v>
      </c>
      <c r="AF765" s="382">
        <f t="shared" si="1587"/>
        <v>528</v>
      </c>
      <c r="AG765" s="382">
        <f t="shared" si="1588"/>
        <v>207</v>
      </c>
      <c r="AH765" s="382">
        <f t="shared" si="1589"/>
        <v>15</v>
      </c>
      <c r="AI765" s="382">
        <f t="shared" si="1590"/>
        <v>8</v>
      </c>
      <c r="AJ765" s="382">
        <f t="shared" si="1591"/>
        <v>0</v>
      </c>
      <c r="AK765" s="382">
        <f t="shared" si="1592"/>
        <v>0</v>
      </c>
      <c r="AL765" s="382">
        <f t="shared" si="1593"/>
        <v>0</v>
      </c>
      <c r="AM765" s="382">
        <f t="shared" si="1594"/>
        <v>0</v>
      </c>
      <c r="AN765" s="453">
        <f t="shared" si="1595"/>
        <v>0</v>
      </c>
      <c r="AO765" s="457">
        <f t="shared" si="1555"/>
        <v>1040</v>
      </c>
      <c r="AP765" s="455">
        <f t="shared" si="1596"/>
        <v>32</v>
      </c>
      <c r="AQ765" s="383">
        <f t="shared" si="1597"/>
        <v>8</v>
      </c>
      <c r="AR765" s="383">
        <f t="shared" si="1598"/>
        <v>1</v>
      </c>
      <c r="AS765" s="383">
        <f t="shared" si="1599"/>
        <v>0</v>
      </c>
      <c r="AT765" s="383">
        <f t="shared" si="1600"/>
        <v>0</v>
      </c>
      <c r="AU765" s="383">
        <f t="shared" si="1601"/>
        <v>0</v>
      </c>
      <c r="AV765" s="383">
        <f t="shared" si="1602"/>
        <v>0</v>
      </c>
      <c r="AW765" s="383">
        <f t="shared" si="1603"/>
        <v>0</v>
      </c>
      <c r="AX765" s="383">
        <f t="shared" si="1527"/>
        <v>0</v>
      </c>
      <c r="AY765" s="383">
        <v>1040</v>
      </c>
      <c r="AZ765" s="383">
        <f t="shared" si="1564"/>
        <v>0</v>
      </c>
      <c r="BA765" s="382">
        <f t="shared" si="1528"/>
        <v>-512</v>
      </c>
      <c r="BB765" s="423">
        <v>0</v>
      </c>
      <c r="BC765" s="506">
        <f t="shared" si="1521"/>
        <v>0</v>
      </c>
      <c r="BD765" s="382">
        <f t="shared" si="1522"/>
        <v>0</v>
      </c>
      <c r="BE765" s="453">
        <f t="shared" si="1523"/>
        <v>512</v>
      </c>
      <c r="BF765" s="382">
        <f t="shared" si="1529"/>
        <v>-1073</v>
      </c>
      <c r="BG765" s="1882">
        <v>353</v>
      </c>
      <c r="BH765" s="1882">
        <v>200</v>
      </c>
      <c r="BI765" s="1882">
        <v>8</v>
      </c>
      <c r="BJ765" s="1882">
        <v>8</v>
      </c>
      <c r="BK765" s="1882">
        <v>0</v>
      </c>
      <c r="BL765" s="1882">
        <v>0</v>
      </c>
      <c r="BM765" s="1882">
        <v>0</v>
      </c>
      <c r="BN765" s="1882">
        <v>0</v>
      </c>
      <c r="BO765" s="1882">
        <v>0</v>
      </c>
      <c r="BP765" s="1882">
        <v>0</v>
      </c>
      <c r="BQ765" s="1882">
        <v>35</v>
      </c>
      <c r="BR765" s="1882">
        <v>37</v>
      </c>
      <c r="BS765" s="1882">
        <v>40</v>
      </c>
      <c r="BT765" s="13"/>
      <c r="BU765" s="384">
        <f t="shared" si="1530"/>
        <v>0</v>
      </c>
      <c r="BV765" s="385">
        <f t="shared" si="1531"/>
        <v>0</v>
      </c>
      <c r="BW765" s="386">
        <f t="shared" si="1532"/>
        <v>0</v>
      </c>
      <c r="BX765" s="3"/>
      <c r="BY765" s="387">
        <f t="shared" si="1524"/>
        <v>0</v>
      </c>
      <c r="BZ765" s="382">
        <f t="shared" si="1533"/>
        <v>0</v>
      </c>
      <c r="CA765" s="382">
        <f t="shared" si="1534"/>
        <v>0</v>
      </c>
      <c r="CB765" s="382">
        <f t="shared" si="1535"/>
        <v>528</v>
      </c>
      <c r="CC765" s="382">
        <f t="shared" si="1577"/>
        <v>207</v>
      </c>
      <c r="CD765" s="382">
        <f t="shared" si="1578"/>
        <v>15</v>
      </c>
      <c r="CE765" s="382">
        <f t="shared" si="1579"/>
        <v>8</v>
      </c>
      <c r="CF765" s="382">
        <f t="shared" si="1580"/>
        <v>0</v>
      </c>
      <c r="CG765" s="382">
        <f t="shared" si="1581"/>
        <v>0</v>
      </c>
      <c r="CH765" s="382">
        <f t="shared" si="1582"/>
        <v>0</v>
      </c>
      <c r="CI765" s="382">
        <f t="shared" si="1583"/>
        <v>0</v>
      </c>
      <c r="CJ765" s="382">
        <f t="shared" si="1584"/>
        <v>0</v>
      </c>
      <c r="CK765" s="388">
        <f t="shared" si="1585"/>
        <v>0</v>
      </c>
      <c r="CL765" s="3"/>
      <c r="CM765" s="384">
        <f t="shared" si="1525"/>
        <v>0</v>
      </c>
      <c r="CN765" s="385">
        <f t="shared" si="1536"/>
        <v>0</v>
      </c>
      <c r="CO765" s="385">
        <f t="shared" si="1604"/>
        <v>1040</v>
      </c>
      <c r="CP765" s="385">
        <f t="shared" si="1605"/>
        <v>32</v>
      </c>
      <c r="CQ765" s="385">
        <f t="shared" si="1606"/>
        <v>8</v>
      </c>
      <c r="CR765" s="385">
        <f t="shared" si="1607"/>
        <v>1</v>
      </c>
      <c r="CS765" s="385">
        <f t="shared" si="1608"/>
        <v>0</v>
      </c>
      <c r="CT765" s="385">
        <f t="shared" si="1609"/>
        <v>0</v>
      </c>
      <c r="CU765" s="385">
        <f t="shared" si="1610"/>
        <v>0</v>
      </c>
      <c r="CV765" s="385">
        <f t="shared" si="1611"/>
        <v>0</v>
      </c>
      <c r="CW765" s="385">
        <f t="shared" si="1612"/>
        <v>0</v>
      </c>
      <c r="CX765" s="386">
        <f t="shared" si="1613"/>
        <v>0</v>
      </c>
      <c r="CY765" s="3"/>
      <c r="CZ765" s="586"/>
      <c r="DA765" s="582"/>
      <c r="DB765" s="391"/>
      <c r="DC765" s="576">
        <v>0</v>
      </c>
      <c r="DD765" s="389">
        <v>0</v>
      </c>
      <c r="DE765" s="390">
        <v>0</v>
      </c>
      <c r="DF765" s="390">
        <v>0</v>
      </c>
      <c r="DG765" s="390">
        <v>0</v>
      </c>
      <c r="DH765" s="390">
        <f t="shared" si="1537"/>
        <v>0</v>
      </c>
      <c r="DI765" s="390"/>
      <c r="DJ765" s="390"/>
      <c r="DK765" s="390"/>
      <c r="DL765" s="390"/>
      <c r="DM765" s="390"/>
      <c r="DN765" s="390"/>
      <c r="DO765" s="390"/>
      <c r="DP765" s="391">
        <f t="shared" si="1538"/>
        <v>0</v>
      </c>
      <c r="DQ765" s="376"/>
      <c r="DR765" s="376"/>
      <c r="DS765" s="385">
        <v>0</v>
      </c>
      <c r="DT765" s="385">
        <v>0</v>
      </c>
      <c r="DU765" s="385">
        <v>0</v>
      </c>
      <c r="DV765" s="385">
        <v>0</v>
      </c>
      <c r="DW765" s="385">
        <v>0</v>
      </c>
      <c r="DX765" s="385">
        <v>0</v>
      </c>
      <c r="DY765" s="385" t="s">
        <v>2733</v>
      </c>
      <c r="DZ765" s="14">
        <v>113250</v>
      </c>
      <c r="EA765" s="426"/>
      <c r="EB765" s="398">
        <v>20</v>
      </c>
      <c r="EC765" s="398" t="s">
        <v>1369</v>
      </c>
      <c r="ED765" s="398" t="s">
        <v>1370</v>
      </c>
      <c r="EF765" s="601" t="str">
        <f t="shared" si="1539"/>
        <v>ok</v>
      </c>
      <c r="EG765" s="597">
        <f t="shared" si="1545"/>
        <v>0</v>
      </c>
      <c r="EI765" s="605">
        <f t="shared" si="1614"/>
        <v>0</v>
      </c>
    </row>
    <row r="766" spans="1:139" s="372" customFormat="1" ht="16.149999999999999" customHeight="1">
      <c r="A766" s="573" t="s">
        <v>1382</v>
      </c>
      <c r="B766" s="407" t="s">
        <v>2348</v>
      </c>
      <c r="C766" s="407" t="s">
        <v>2348</v>
      </c>
      <c r="D766" s="393" t="s">
        <v>175</v>
      </c>
      <c r="E766" s="393" t="s">
        <v>253</v>
      </c>
      <c r="F766" s="393" t="s">
        <v>2382</v>
      </c>
      <c r="G766" s="395" t="s">
        <v>2401</v>
      </c>
      <c r="H766" s="393" t="s">
        <v>73</v>
      </c>
      <c r="I766" s="393" t="s">
        <v>2383</v>
      </c>
      <c r="J766" s="393" t="s">
        <v>48</v>
      </c>
      <c r="K766" s="393"/>
      <c r="L766" s="393"/>
      <c r="M766" s="396">
        <v>46143</v>
      </c>
      <c r="N766" s="392"/>
      <c r="O766" s="408">
        <v>3</v>
      </c>
      <c r="P766" s="14">
        <v>104435</v>
      </c>
      <c r="Q766" s="14">
        <v>104435</v>
      </c>
      <c r="R766" s="576">
        <v>0</v>
      </c>
      <c r="S766" s="391">
        <v>0</v>
      </c>
      <c r="T766" s="382">
        <v>0</v>
      </c>
      <c r="U766" s="382">
        <v>0</v>
      </c>
      <c r="V766" s="423">
        <v>0</v>
      </c>
      <c r="W766" s="1882">
        <v>0</v>
      </c>
      <c r="X766" s="382">
        <f t="shared" si="1575"/>
        <v>0</v>
      </c>
      <c r="Y766" s="423">
        <v>112</v>
      </c>
      <c r="Z766" s="1882">
        <v>112</v>
      </c>
      <c r="AA766" s="382">
        <f t="shared" si="1526"/>
        <v>0</v>
      </c>
      <c r="AB766" s="423">
        <v>0</v>
      </c>
      <c r="AC766" s="1882">
        <v>80</v>
      </c>
      <c r="AD766" s="569">
        <v>1.875</v>
      </c>
      <c r="AE766" s="569">
        <v>1.875</v>
      </c>
      <c r="AF766" s="382">
        <f t="shared" si="1587"/>
        <v>35.5</v>
      </c>
      <c r="AG766" s="382">
        <f t="shared" si="1588"/>
        <v>23.5</v>
      </c>
      <c r="AH766" s="382">
        <f t="shared" si="1589"/>
        <v>7.5</v>
      </c>
      <c r="AI766" s="382">
        <f t="shared" si="1590"/>
        <v>4</v>
      </c>
      <c r="AJ766" s="382">
        <f t="shared" si="1591"/>
        <v>0</v>
      </c>
      <c r="AK766" s="382">
        <f t="shared" si="1592"/>
        <v>0</v>
      </c>
      <c r="AL766" s="382">
        <f t="shared" si="1593"/>
        <v>0</v>
      </c>
      <c r="AM766" s="382">
        <f t="shared" si="1594"/>
        <v>0</v>
      </c>
      <c r="AN766" s="453">
        <f t="shared" si="1595"/>
        <v>19.25</v>
      </c>
      <c r="AO766" s="457">
        <f t="shared" si="1555"/>
        <v>116</v>
      </c>
      <c r="AP766" s="455">
        <f t="shared" si="1596"/>
        <v>6</v>
      </c>
      <c r="AQ766" s="383">
        <f t="shared" si="1597"/>
        <v>4</v>
      </c>
      <c r="AR766" s="383">
        <f t="shared" si="1598"/>
        <v>0</v>
      </c>
      <c r="AS766" s="383">
        <f t="shared" si="1599"/>
        <v>0</v>
      </c>
      <c r="AT766" s="383">
        <f t="shared" si="1600"/>
        <v>0</v>
      </c>
      <c r="AU766" s="383">
        <f t="shared" si="1601"/>
        <v>0</v>
      </c>
      <c r="AV766" s="383">
        <f t="shared" si="1602"/>
        <v>0</v>
      </c>
      <c r="AW766" s="383">
        <f t="shared" si="1603"/>
        <v>19</v>
      </c>
      <c r="AX766" s="383">
        <f t="shared" si="1527"/>
        <v>112</v>
      </c>
      <c r="AY766" s="383">
        <v>116</v>
      </c>
      <c r="AZ766" s="383">
        <f t="shared" si="1564"/>
        <v>0</v>
      </c>
      <c r="BA766" s="382">
        <f t="shared" si="1528"/>
        <v>-80</v>
      </c>
      <c r="BB766" s="423">
        <v>0</v>
      </c>
      <c r="BC766" s="506">
        <f t="shared" si="1521"/>
        <v>0</v>
      </c>
      <c r="BD766" s="382">
        <f t="shared" si="1522"/>
        <v>112</v>
      </c>
      <c r="BE766" s="453">
        <f t="shared" si="1523"/>
        <v>80</v>
      </c>
      <c r="BF766" s="382">
        <f t="shared" si="1529"/>
        <v>-234</v>
      </c>
      <c r="BG766" s="1882">
        <v>18</v>
      </c>
      <c r="BH766" s="1882">
        <v>20</v>
      </c>
      <c r="BI766" s="1882">
        <v>4</v>
      </c>
      <c r="BJ766" s="1882">
        <v>4</v>
      </c>
      <c r="BK766" s="1882">
        <v>0</v>
      </c>
      <c r="BL766" s="1882">
        <v>0</v>
      </c>
      <c r="BM766" s="1882">
        <v>0</v>
      </c>
      <c r="BN766" s="1882">
        <v>0</v>
      </c>
      <c r="BO766" s="1882">
        <v>0</v>
      </c>
      <c r="BP766" s="1882">
        <v>22</v>
      </c>
      <c r="BQ766" s="1882">
        <v>26</v>
      </c>
      <c r="BR766" s="1882">
        <v>28</v>
      </c>
      <c r="BS766" s="1882">
        <v>30</v>
      </c>
      <c r="BT766" s="13"/>
      <c r="BU766" s="384">
        <f t="shared" si="1530"/>
        <v>0</v>
      </c>
      <c r="BV766" s="385">
        <f t="shared" si="1531"/>
        <v>0</v>
      </c>
      <c r="BW766" s="386">
        <f t="shared" si="1532"/>
        <v>0</v>
      </c>
      <c r="BX766" s="3"/>
      <c r="BY766" s="387">
        <f t="shared" si="1524"/>
        <v>0</v>
      </c>
      <c r="BZ766" s="382">
        <f t="shared" si="1533"/>
        <v>0</v>
      </c>
      <c r="CA766" s="382">
        <f t="shared" si="1534"/>
        <v>0</v>
      </c>
      <c r="CB766" s="382">
        <f t="shared" si="1535"/>
        <v>36</v>
      </c>
      <c r="CC766" s="382">
        <f t="shared" si="1577"/>
        <v>24</v>
      </c>
      <c r="CD766" s="382">
        <f t="shared" si="1578"/>
        <v>8</v>
      </c>
      <c r="CE766" s="382">
        <f t="shared" si="1579"/>
        <v>4</v>
      </c>
      <c r="CF766" s="382">
        <f t="shared" si="1580"/>
        <v>0</v>
      </c>
      <c r="CG766" s="382">
        <f t="shared" si="1581"/>
        <v>0</v>
      </c>
      <c r="CH766" s="382">
        <f t="shared" si="1582"/>
        <v>0</v>
      </c>
      <c r="CI766" s="382">
        <f t="shared" si="1583"/>
        <v>0</v>
      </c>
      <c r="CJ766" s="382">
        <f t="shared" si="1584"/>
        <v>19</v>
      </c>
      <c r="CK766" s="388">
        <f t="shared" si="1585"/>
        <v>38</v>
      </c>
      <c r="CL766" s="3"/>
      <c r="CM766" s="384">
        <f t="shared" si="1525"/>
        <v>0</v>
      </c>
      <c r="CN766" s="385">
        <f t="shared" si="1536"/>
        <v>112</v>
      </c>
      <c r="CO766" s="385">
        <f t="shared" si="1604"/>
        <v>116</v>
      </c>
      <c r="CP766" s="385">
        <f t="shared" si="1605"/>
        <v>6</v>
      </c>
      <c r="CQ766" s="385">
        <f t="shared" si="1606"/>
        <v>4</v>
      </c>
      <c r="CR766" s="385">
        <f t="shared" si="1607"/>
        <v>0</v>
      </c>
      <c r="CS766" s="385">
        <f t="shared" si="1608"/>
        <v>0</v>
      </c>
      <c r="CT766" s="385">
        <f t="shared" si="1609"/>
        <v>0</v>
      </c>
      <c r="CU766" s="385">
        <f t="shared" si="1610"/>
        <v>0</v>
      </c>
      <c r="CV766" s="385">
        <f t="shared" si="1611"/>
        <v>0</v>
      </c>
      <c r="CW766" s="385">
        <f t="shared" si="1612"/>
        <v>19</v>
      </c>
      <c r="CX766" s="386">
        <f t="shared" si="1613"/>
        <v>19</v>
      </c>
      <c r="CY766" s="3"/>
      <c r="CZ766" s="586"/>
      <c r="DA766" s="582"/>
      <c r="DB766" s="391"/>
      <c r="DC766" s="576">
        <v>0</v>
      </c>
      <c r="DD766" s="389">
        <v>0</v>
      </c>
      <c r="DE766" s="390">
        <v>0</v>
      </c>
      <c r="DF766" s="390">
        <v>0</v>
      </c>
      <c r="DG766" s="390">
        <v>0</v>
      </c>
      <c r="DH766" s="390">
        <f t="shared" si="1537"/>
        <v>0</v>
      </c>
      <c r="DI766" s="390"/>
      <c r="DJ766" s="390"/>
      <c r="DK766" s="390"/>
      <c r="DL766" s="390"/>
      <c r="DM766" s="390"/>
      <c r="DN766" s="390"/>
      <c r="DO766" s="390"/>
      <c r="DP766" s="391">
        <f t="shared" si="1538"/>
        <v>0</v>
      </c>
      <c r="DQ766" s="376"/>
      <c r="DR766" s="376"/>
      <c r="DS766" s="385">
        <v>0</v>
      </c>
      <c r="DT766" s="385">
        <v>0</v>
      </c>
      <c r="DU766" s="385">
        <v>0</v>
      </c>
      <c r="DV766" s="385">
        <v>0</v>
      </c>
      <c r="DW766" s="385">
        <v>0</v>
      </c>
      <c r="DX766" s="385">
        <v>0</v>
      </c>
      <c r="DY766" s="385" t="s">
        <v>2733</v>
      </c>
      <c r="DZ766" s="14">
        <v>104435</v>
      </c>
      <c r="EA766" s="426"/>
      <c r="EB766" s="398">
        <v>18</v>
      </c>
      <c r="EC766" s="398" t="s">
        <v>1369</v>
      </c>
      <c r="ED766" s="398" t="s">
        <v>1370</v>
      </c>
      <c r="EF766" s="601" t="str">
        <f t="shared" si="1539"/>
        <v>ok</v>
      </c>
      <c r="EG766" s="597">
        <f t="shared" si="1545"/>
        <v>0</v>
      </c>
      <c r="EI766" s="605">
        <f t="shared" si="1614"/>
        <v>112</v>
      </c>
    </row>
    <row r="767" spans="1:139" s="372" customFormat="1" ht="16.149999999999999" customHeight="1">
      <c r="A767" s="573" t="s">
        <v>1382</v>
      </c>
      <c r="B767" s="407" t="s">
        <v>2366</v>
      </c>
      <c r="C767" s="407" t="s">
        <v>2366</v>
      </c>
      <c r="D767" s="393" t="s">
        <v>175</v>
      </c>
      <c r="E767" s="393" t="s">
        <v>113</v>
      </c>
      <c r="F767" s="393" t="s">
        <v>2382</v>
      </c>
      <c r="G767" s="395" t="s">
        <v>785</v>
      </c>
      <c r="H767" s="393" t="s">
        <v>269</v>
      </c>
      <c r="I767" s="393" t="s">
        <v>2383</v>
      </c>
      <c r="J767" s="393" t="s">
        <v>48</v>
      </c>
      <c r="K767" s="393"/>
      <c r="L767" s="393"/>
      <c r="M767" s="396">
        <v>46143</v>
      </c>
      <c r="N767" s="392"/>
      <c r="O767" s="408">
        <v>3</v>
      </c>
      <c r="P767" s="14">
        <v>112563</v>
      </c>
      <c r="Q767" s="14">
        <v>112563</v>
      </c>
      <c r="R767" s="576">
        <v>0</v>
      </c>
      <c r="S767" s="391">
        <v>0</v>
      </c>
      <c r="T767" s="382">
        <v>0</v>
      </c>
      <c r="U767" s="382">
        <v>0</v>
      </c>
      <c r="V767" s="423">
        <v>0</v>
      </c>
      <c r="W767" s="1882">
        <v>0</v>
      </c>
      <c r="X767" s="382">
        <f t="shared" si="1575"/>
        <v>0</v>
      </c>
      <c r="Y767" s="423">
        <v>176</v>
      </c>
      <c r="Z767" s="1882">
        <v>176</v>
      </c>
      <c r="AA767" s="382">
        <f t="shared" si="1526"/>
        <v>0</v>
      </c>
      <c r="AB767" s="423">
        <v>0</v>
      </c>
      <c r="AC767" s="1882">
        <v>100</v>
      </c>
      <c r="AD767" s="569">
        <v>1.875</v>
      </c>
      <c r="AE767" s="569">
        <v>1.875</v>
      </c>
      <c r="AF767" s="382">
        <f t="shared" si="1587"/>
        <v>139.5</v>
      </c>
      <c r="AG767" s="382">
        <f t="shared" si="1588"/>
        <v>59</v>
      </c>
      <c r="AH767" s="382">
        <f t="shared" si="1589"/>
        <v>15</v>
      </c>
      <c r="AI767" s="382">
        <f t="shared" si="1590"/>
        <v>8</v>
      </c>
      <c r="AJ767" s="382">
        <f t="shared" si="1591"/>
        <v>0</v>
      </c>
      <c r="AK767" s="382">
        <f t="shared" si="1592"/>
        <v>0</v>
      </c>
      <c r="AL767" s="382">
        <f t="shared" si="1593"/>
        <v>0</v>
      </c>
      <c r="AM767" s="382">
        <f t="shared" si="1594"/>
        <v>0</v>
      </c>
      <c r="AN767" s="453">
        <f t="shared" si="1595"/>
        <v>7.875</v>
      </c>
      <c r="AO767" s="457">
        <f t="shared" si="1555"/>
        <v>240</v>
      </c>
      <c r="AP767" s="455">
        <f t="shared" si="1596"/>
        <v>13</v>
      </c>
      <c r="AQ767" s="383">
        <f t="shared" si="1597"/>
        <v>8</v>
      </c>
      <c r="AR767" s="383">
        <f t="shared" si="1598"/>
        <v>1</v>
      </c>
      <c r="AS767" s="383">
        <f t="shared" si="1599"/>
        <v>0</v>
      </c>
      <c r="AT767" s="383">
        <f t="shared" si="1600"/>
        <v>0</v>
      </c>
      <c r="AU767" s="383">
        <f t="shared" si="1601"/>
        <v>0</v>
      </c>
      <c r="AV767" s="383">
        <f t="shared" si="1602"/>
        <v>0</v>
      </c>
      <c r="AW767" s="383">
        <f t="shared" si="1603"/>
        <v>8</v>
      </c>
      <c r="AX767" s="383">
        <f t="shared" si="1527"/>
        <v>176</v>
      </c>
      <c r="AY767" s="383">
        <v>240</v>
      </c>
      <c r="AZ767" s="383">
        <f t="shared" si="1564"/>
        <v>0</v>
      </c>
      <c r="BA767" s="382">
        <f t="shared" si="1528"/>
        <v>-100</v>
      </c>
      <c r="BB767" s="423">
        <v>0</v>
      </c>
      <c r="BC767" s="506">
        <f t="shared" si="1521"/>
        <v>0</v>
      </c>
      <c r="BD767" s="382">
        <f t="shared" si="1522"/>
        <v>176</v>
      </c>
      <c r="BE767" s="453">
        <f t="shared" si="1523"/>
        <v>100</v>
      </c>
      <c r="BF767" s="382">
        <f t="shared" si="1529"/>
        <v>-430</v>
      </c>
      <c r="BG767" s="1882">
        <v>94</v>
      </c>
      <c r="BH767" s="1882">
        <v>52</v>
      </c>
      <c r="BI767" s="1882">
        <v>8</v>
      </c>
      <c r="BJ767" s="1882">
        <v>8</v>
      </c>
      <c r="BK767" s="1882">
        <v>0</v>
      </c>
      <c r="BL767" s="1882">
        <v>0</v>
      </c>
      <c r="BM767" s="1882">
        <v>0</v>
      </c>
      <c r="BN767" s="1882">
        <v>0</v>
      </c>
      <c r="BO767" s="1882">
        <v>0</v>
      </c>
      <c r="BP767" s="1882">
        <v>9</v>
      </c>
      <c r="BQ767" s="1882">
        <v>29</v>
      </c>
      <c r="BR767" s="1882">
        <v>31</v>
      </c>
      <c r="BS767" s="1882">
        <v>33</v>
      </c>
      <c r="BT767" s="13"/>
      <c r="BU767" s="384">
        <f t="shared" si="1530"/>
        <v>0</v>
      </c>
      <c r="BV767" s="385">
        <f t="shared" si="1531"/>
        <v>0</v>
      </c>
      <c r="BW767" s="386">
        <f t="shared" si="1532"/>
        <v>0</v>
      </c>
      <c r="BX767" s="3"/>
      <c r="BY767" s="387">
        <f t="shared" si="1524"/>
        <v>0</v>
      </c>
      <c r="BZ767" s="382">
        <f t="shared" si="1533"/>
        <v>0</v>
      </c>
      <c r="CA767" s="382">
        <f t="shared" si="1534"/>
        <v>0</v>
      </c>
      <c r="CB767" s="382">
        <f t="shared" si="1535"/>
        <v>140</v>
      </c>
      <c r="CC767" s="382">
        <f t="shared" si="1577"/>
        <v>59</v>
      </c>
      <c r="CD767" s="382">
        <f t="shared" si="1578"/>
        <v>15</v>
      </c>
      <c r="CE767" s="382">
        <f t="shared" si="1579"/>
        <v>8</v>
      </c>
      <c r="CF767" s="382">
        <f t="shared" si="1580"/>
        <v>0</v>
      </c>
      <c r="CG767" s="382">
        <f t="shared" si="1581"/>
        <v>0</v>
      </c>
      <c r="CH767" s="382">
        <f t="shared" si="1582"/>
        <v>0</v>
      </c>
      <c r="CI767" s="382">
        <f t="shared" si="1583"/>
        <v>0</v>
      </c>
      <c r="CJ767" s="382">
        <f t="shared" si="1584"/>
        <v>8</v>
      </c>
      <c r="CK767" s="388">
        <f t="shared" si="1585"/>
        <v>16</v>
      </c>
      <c r="CL767" s="3"/>
      <c r="CM767" s="384">
        <f t="shared" si="1525"/>
        <v>0</v>
      </c>
      <c r="CN767" s="385">
        <f t="shared" si="1536"/>
        <v>176</v>
      </c>
      <c r="CO767" s="385">
        <f t="shared" si="1604"/>
        <v>240</v>
      </c>
      <c r="CP767" s="385">
        <f t="shared" si="1605"/>
        <v>13</v>
      </c>
      <c r="CQ767" s="385">
        <f t="shared" si="1606"/>
        <v>8</v>
      </c>
      <c r="CR767" s="385">
        <f t="shared" si="1607"/>
        <v>1</v>
      </c>
      <c r="CS767" s="385">
        <f t="shared" si="1608"/>
        <v>0</v>
      </c>
      <c r="CT767" s="385">
        <f t="shared" si="1609"/>
        <v>0</v>
      </c>
      <c r="CU767" s="385">
        <f t="shared" si="1610"/>
        <v>0</v>
      </c>
      <c r="CV767" s="385">
        <f t="shared" si="1611"/>
        <v>0</v>
      </c>
      <c r="CW767" s="385">
        <f t="shared" si="1612"/>
        <v>8</v>
      </c>
      <c r="CX767" s="386">
        <f t="shared" si="1613"/>
        <v>8</v>
      </c>
      <c r="CY767" s="3"/>
      <c r="CZ767" s="586"/>
      <c r="DA767" s="582"/>
      <c r="DB767" s="391"/>
      <c r="DC767" s="576">
        <v>0</v>
      </c>
      <c r="DD767" s="389">
        <v>0</v>
      </c>
      <c r="DE767" s="390">
        <v>0</v>
      </c>
      <c r="DF767" s="390">
        <v>0</v>
      </c>
      <c r="DG767" s="390">
        <v>0</v>
      </c>
      <c r="DH767" s="390">
        <f t="shared" si="1537"/>
        <v>0</v>
      </c>
      <c r="DI767" s="390"/>
      <c r="DJ767" s="390"/>
      <c r="DK767" s="390"/>
      <c r="DL767" s="390"/>
      <c r="DM767" s="390"/>
      <c r="DN767" s="390"/>
      <c r="DO767" s="390"/>
      <c r="DP767" s="391">
        <f t="shared" si="1538"/>
        <v>0</v>
      </c>
      <c r="DQ767" s="376"/>
      <c r="DR767" s="376"/>
      <c r="DS767" s="385">
        <v>0</v>
      </c>
      <c r="DT767" s="385">
        <v>0</v>
      </c>
      <c r="DU767" s="385">
        <v>0</v>
      </c>
      <c r="DV767" s="385">
        <v>0</v>
      </c>
      <c r="DW767" s="385">
        <v>0</v>
      </c>
      <c r="DX767" s="385">
        <v>0</v>
      </c>
      <c r="DY767" s="385" t="s">
        <v>2733</v>
      </c>
      <c r="DZ767" s="14">
        <v>112563</v>
      </c>
      <c r="EA767" s="426"/>
      <c r="EB767" s="398">
        <v>20</v>
      </c>
      <c r="EC767" s="398" t="s">
        <v>1369</v>
      </c>
      <c r="ED767" s="398" t="s">
        <v>1370</v>
      </c>
      <c r="EF767" s="601" t="str">
        <f t="shared" si="1539"/>
        <v>ok</v>
      </c>
      <c r="EG767" s="597">
        <f t="shared" si="1545"/>
        <v>0</v>
      </c>
      <c r="EI767" s="605">
        <f t="shared" si="1614"/>
        <v>176</v>
      </c>
    </row>
    <row r="768" spans="1:139" s="372" customFormat="1" ht="16.149999999999999" customHeight="1">
      <c r="A768" s="573" t="s">
        <v>1382</v>
      </c>
      <c r="B768" s="407" t="s">
        <v>2357</v>
      </c>
      <c r="C768" s="407" t="s">
        <v>2357</v>
      </c>
      <c r="D768" s="393" t="s">
        <v>175</v>
      </c>
      <c r="E768" s="393" t="s">
        <v>423</v>
      </c>
      <c r="F768" s="393" t="s">
        <v>2382</v>
      </c>
      <c r="G768" s="395" t="s">
        <v>798</v>
      </c>
      <c r="H768" s="393" t="s">
        <v>269</v>
      </c>
      <c r="I768" s="393" t="s">
        <v>2383</v>
      </c>
      <c r="J768" s="393" t="s">
        <v>48</v>
      </c>
      <c r="K768" s="393"/>
      <c r="L768" s="393"/>
      <c r="M768" s="396">
        <v>46143</v>
      </c>
      <c r="N768" s="392"/>
      <c r="O768" s="408">
        <v>3</v>
      </c>
      <c r="P768" s="14">
        <v>115248</v>
      </c>
      <c r="Q768" s="14">
        <v>115248</v>
      </c>
      <c r="R768" s="576">
        <v>0</v>
      </c>
      <c r="S768" s="391">
        <v>0</v>
      </c>
      <c r="T768" s="382">
        <v>0</v>
      </c>
      <c r="U768" s="382">
        <v>0</v>
      </c>
      <c r="V768" s="423">
        <v>0</v>
      </c>
      <c r="W768" s="1882">
        <v>0</v>
      </c>
      <c r="X768" s="382">
        <f t="shared" si="1575"/>
        <v>0</v>
      </c>
      <c r="Y768" s="423">
        <v>44</v>
      </c>
      <c r="Z768" s="1882">
        <v>44</v>
      </c>
      <c r="AA768" s="382">
        <f t="shared" si="1526"/>
        <v>0</v>
      </c>
      <c r="AB768" s="423">
        <v>0</v>
      </c>
      <c r="AC768" s="1882">
        <v>48</v>
      </c>
      <c r="AD768" s="569">
        <v>1.875</v>
      </c>
      <c r="AE768" s="569">
        <v>1.875</v>
      </c>
      <c r="AF768" s="382">
        <f t="shared" si="1587"/>
        <v>0</v>
      </c>
      <c r="AG768" s="382">
        <f t="shared" si="1588"/>
        <v>3.5</v>
      </c>
      <c r="AH768" s="382">
        <f t="shared" si="1589"/>
        <v>7.5</v>
      </c>
      <c r="AI768" s="382">
        <f t="shared" si="1590"/>
        <v>4</v>
      </c>
      <c r="AJ768" s="382">
        <f t="shared" si="1591"/>
        <v>0</v>
      </c>
      <c r="AK768" s="382">
        <f t="shared" si="1592"/>
        <v>0</v>
      </c>
      <c r="AL768" s="382">
        <f t="shared" si="1593"/>
        <v>0</v>
      </c>
      <c r="AM768" s="382">
        <f t="shared" si="1594"/>
        <v>0</v>
      </c>
      <c r="AN768" s="453">
        <f t="shared" si="1595"/>
        <v>0</v>
      </c>
      <c r="AO768" s="457">
        <f t="shared" si="1555"/>
        <v>48</v>
      </c>
      <c r="AP768" s="455">
        <f t="shared" si="1596"/>
        <v>4</v>
      </c>
      <c r="AQ768" s="383">
        <f t="shared" si="1597"/>
        <v>4</v>
      </c>
      <c r="AR768" s="383">
        <f t="shared" si="1598"/>
        <v>0</v>
      </c>
      <c r="AS768" s="383">
        <f t="shared" si="1599"/>
        <v>0</v>
      </c>
      <c r="AT768" s="383">
        <f t="shared" si="1600"/>
        <v>0</v>
      </c>
      <c r="AU768" s="383">
        <f t="shared" si="1601"/>
        <v>0</v>
      </c>
      <c r="AV768" s="383">
        <f t="shared" si="1602"/>
        <v>0</v>
      </c>
      <c r="AW768" s="383">
        <f t="shared" si="1603"/>
        <v>0</v>
      </c>
      <c r="AX768" s="383">
        <f t="shared" si="1527"/>
        <v>44</v>
      </c>
      <c r="AY768" s="383">
        <v>48</v>
      </c>
      <c r="AZ768" s="383">
        <f t="shared" si="1564"/>
        <v>0</v>
      </c>
      <c r="BA768" s="382">
        <f t="shared" si="1528"/>
        <v>-48</v>
      </c>
      <c r="BB768" s="423">
        <v>0</v>
      </c>
      <c r="BC768" s="506">
        <f t="shared" si="1521"/>
        <v>0</v>
      </c>
      <c r="BD768" s="382">
        <f t="shared" si="1522"/>
        <v>44</v>
      </c>
      <c r="BE768" s="453">
        <f t="shared" si="1523"/>
        <v>48</v>
      </c>
      <c r="BF768" s="382">
        <f t="shared" si="1529"/>
        <v>-96</v>
      </c>
      <c r="BG768" s="1882">
        <v>0</v>
      </c>
      <c r="BH768" s="1882">
        <v>0</v>
      </c>
      <c r="BI768" s="1882">
        <v>4</v>
      </c>
      <c r="BJ768" s="1882">
        <v>4</v>
      </c>
      <c r="BK768" s="1882">
        <v>0</v>
      </c>
      <c r="BL768" s="1882">
        <v>0</v>
      </c>
      <c r="BM768" s="1882">
        <v>0</v>
      </c>
      <c r="BN768" s="1882">
        <v>0</v>
      </c>
      <c r="BO768" s="1882">
        <v>0</v>
      </c>
      <c r="BP768" s="1882">
        <v>0</v>
      </c>
      <c r="BQ768" s="1882">
        <v>29</v>
      </c>
      <c r="BR768" s="1882">
        <v>31</v>
      </c>
      <c r="BS768" s="1882">
        <v>33</v>
      </c>
      <c r="BT768" s="13"/>
      <c r="BU768" s="384">
        <f t="shared" si="1530"/>
        <v>0</v>
      </c>
      <c r="BV768" s="385">
        <f t="shared" si="1531"/>
        <v>0</v>
      </c>
      <c r="BW768" s="386">
        <f t="shared" si="1532"/>
        <v>0</v>
      </c>
      <c r="BX768" s="3"/>
      <c r="BY768" s="387">
        <f t="shared" si="1524"/>
        <v>0</v>
      </c>
      <c r="BZ768" s="382">
        <f t="shared" si="1533"/>
        <v>0</v>
      </c>
      <c r="CA768" s="382">
        <f t="shared" si="1534"/>
        <v>0</v>
      </c>
      <c r="CB768" s="382">
        <f t="shared" si="1535"/>
        <v>0</v>
      </c>
      <c r="CC768" s="382">
        <f t="shared" si="1577"/>
        <v>4</v>
      </c>
      <c r="CD768" s="382">
        <f t="shared" si="1578"/>
        <v>8</v>
      </c>
      <c r="CE768" s="382">
        <f t="shared" si="1579"/>
        <v>4</v>
      </c>
      <c r="CF768" s="382">
        <f t="shared" si="1580"/>
        <v>0</v>
      </c>
      <c r="CG768" s="382">
        <f t="shared" si="1581"/>
        <v>0</v>
      </c>
      <c r="CH768" s="382">
        <f t="shared" si="1582"/>
        <v>0</v>
      </c>
      <c r="CI768" s="382">
        <f t="shared" si="1583"/>
        <v>0</v>
      </c>
      <c r="CJ768" s="382">
        <f t="shared" si="1584"/>
        <v>0</v>
      </c>
      <c r="CK768" s="388">
        <f t="shared" si="1585"/>
        <v>0</v>
      </c>
      <c r="CL768" s="3"/>
      <c r="CM768" s="384">
        <f t="shared" si="1525"/>
        <v>0</v>
      </c>
      <c r="CN768" s="385">
        <f t="shared" si="1536"/>
        <v>44</v>
      </c>
      <c r="CO768" s="385">
        <f t="shared" si="1604"/>
        <v>48</v>
      </c>
      <c r="CP768" s="385">
        <f t="shared" si="1605"/>
        <v>4</v>
      </c>
      <c r="CQ768" s="385">
        <f t="shared" si="1606"/>
        <v>4</v>
      </c>
      <c r="CR768" s="385">
        <f t="shared" si="1607"/>
        <v>0</v>
      </c>
      <c r="CS768" s="385">
        <f t="shared" si="1608"/>
        <v>0</v>
      </c>
      <c r="CT768" s="385">
        <f t="shared" si="1609"/>
        <v>0</v>
      </c>
      <c r="CU768" s="385">
        <f t="shared" si="1610"/>
        <v>0</v>
      </c>
      <c r="CV768" s="385">
        <f t="shared" si="1611"/>
        <v>0</v>
      </c>
      <c r="CW768" s="385">
        <f t="shared" si="1612"/>
        <v>0</v>
      </c>
      <c r="CX768" s="386">
        <f t="shared" si="1613"/>
        <v>0</v>
      </c>
      <c r="CY768" s="3"/>
      <c r="CZ768" s="586"/>
      <c r="DA768" s="582"/>
      <c r="DB768" s="391"/>
      <c r="DC768" s="576">
        <v>0</v>
      </c>
      <c r="DD768" s="389">
        <v>0</v>
      </c>
      <c r="DE768" s="390">
        <v>0</v>
      </c>
      <c r="DF768" s="390">
        <v>0</v>
      </c>
      <c r="DG768" s="390">
        <v>0</v>
      </c>
      <c r="DH768" s="390">
        <f t="shared" si="1537"/>
        <v>0</v>
      </c>
      <c r="DI768" s="390"/>
      <c r="DJ768" s="390"/>
      <c r="DK768" s="390"/>
      <c r="DL768" s="390"/>
      <c r="DM768" s="390"/>
      <c r="DN768" s="390"/>
      <c r="DO768" s="390"/>
      <c r="DP768" s="391">
        <f t="shared" si="1538"/>
        <v>0</v>
      </c>
      <c r="DQ768" s="376"/>
      <c r="DR768" s="376"/>
      <c r="DS768" s="385">
        <v>0</v>
      </c>
      <c r="DT768" s="385">
        <v>0</v>
      </c>
      <c r="DU768" s="385">
        <v>0</v>
      </c>
      <c r="DV768" s="385">
        <v>0</v>
      </c>
      <c r="DW768" s="385">
        <v>0</v>
      </c>
      <c r="DX768" s="385">
        <v>0</v>
      </c>
      <c r="DY768" s="385" t="s">
        <v>2733</v>
      </c>
      <c r="DZ768" s="14">
        <v>115248</v>
      </c>
      <c r="EA768" s="426"/>
      <c r="EB768" s="398">
        <v>19</v>
      </c>
      <c r="EC768" s="398" t="s">
        <v>1369</v>
      </c>
      <c r="ED768" s="398" t="s">
        <v>1370</v>
      </c>
      <c r="EF768" s="601" t="str">
        <f t="shared" si="1539"/>
        <v>ok</v>
      </c>
      <c r="EG768" s="597">
        <f t="shared" si="1545"/>
        <v>0</v>
      </c>
      <c r="EI768" s="605">
        <f t="shared" si="1614"/>
        <v>44</v>
      </c>
    </row>
    <row r="769" spans="1:139" s="372" customFormat="1" ht="16.149999999999999" customHeight="1">
      <c r="A769" s="573" t="s">
        <v>1382</v>
      </c>
      <c r="B769" s="407" t="s">
        <v>2349</v>
      </c>
      <c r="C769" s="407" t="s">
        <v>2349</v>
      </c>
      <c r="D769" s="393" t="s">
        <v>175</v>
      </c>
      <c r="E769" s="393" t="s">
        <v>168</v>
      </c>
      <c r="F769" s="393" t="s">
        <v>2382</v>
      </c>
      <c r="G769" s="395" t="s">
        <v>1091</v>
      </c>
      <c r="H769" s="393" t="s">
        <v>269</v>
      </c>
      <c r="I769" s="393" t="s">
        <v>2383</v>
      </c>
      <c r="J769" s="393" t="s">
        <v>48</v>
      </c>
      <c r="K769" s="393"/>
      <c r="L769" s="393"/>
      <c r="M769" s="396">
        <v>46143</v>
      </c>
      <c r="N769" s="392"/>
      <c r="O769" s="408">
        <v>3</v>
      </c>
      <c r="P769" s="14">
        <v>104549</v>
      </c>
      <c r="Q769" s="14">
        <v>104549</v>
      </c>
      <c r="R769" s="576">
        <v>0</v>
      </c>
      <c r="S769" s="391">
        <v>0</v>
      </c>
      <c r="T769" s="382">
        <v>0</v>
      </c>
      <c r="U769" s="382">
        <v>0</v>
      </c>
      <c r="V769" s="423">
        <v>0</v>
      </c>
      <c r="W769" s="1882">
        <v>0</v>
      </c>
      <c r="X769" s="382">
        <f t="shared" si="1575"/>
        <v>0</v>
      </c>
      <c r="Y769" s="423">
        <v>40</v>
      </c>
      <c r="Z769" s="1882">
        <v>40</v>
      </c>
      <c r="AA769" s="382">
        <f t="shared" si="1526"/>
        <v>0</v>
      </c>
      <c r="AB769" s="423">
        <v>0</v>
      </c>
      <c r="AC769" s="1882">
        <v>40</v>
      </c>
      <c r="AD769" s="569">
        <v>1.875</v>
      </c>
      <c r="AE769" s="569">
        <v>1.875</v>
      </c>
      <c r="AF769" s="382">
        <f t="shared" si="1587"/>
        <v>0</v>
      </c>
      <c r="AG769" s="382">
        <f t="shared" si="1588"/>
        <v>7</v>
      </c>
      <c r="AH769" s="382">
        <f t="shared" si="1589"/>
        <v>15</v>
      </c>
      <c r="AI769" s="382">
        <f t="shared" si="1590"/>
        <v>8</v>
      </c>
      <c r="AJ769" s="382">
        <f t="shared" si="1591"/>
        <v>0</v>
      </c>
      <c r="AK769" s="382">
        <f t="shared" si="1592"/>
        <v>0</v>
      </c>
      <c r="AL769" s="382">
        <f t="shared" si="1593"/>
        <v>0</v>
      </c>
      <c r="AM769" s="382">
        <f t="shared" si="1594"/>
        <v>0</v>
      </c>
      <c r="AN769" s="453">
        <f t="shared" si="1595"/>
        <v>0</v>
      </c>
      <c r="AO769" s="457">
        <f t="shared" si="1555"/>
        <v>40</v>
      </c>
      <c r="AP769" s="455">
        <f t="shared" si="1596"/>
        <v>7</v>
      </c>
      <c r="AQ769" s="383">
        <f t="shared" si="1597"/>
        <v>8</v>
      </c>
      <c r="AR769" s="383">
        <f t="shared" si="1598"/>
        <v>1</v>
      </c>
      <c r="AS769" s="383">
        <f t="shared" si="1599"/>
        <v>0</v>
      </c>
      <c r="AT769" s="383">
        <f t="shared" si="1600"/>
        <v>0</v>
      </c>
      <c r="AU769" s="383">
        <f t="shared" si="1601"/>
        <v>0</v>
      </c>
      <c r="AV769" s="383">
        <f t="shared" si="1602"/>
        <v>0</v>
      </c>
      <c r="AW769" s="383">
        <f t="shared" si="1603"/>
        <v>0</v>
      </c>
      <c r="AX769" s="383">
        <f t="shared" si="1527"/>
        <v>40</v>
      </c>
      <c r="AY769" s="383">
        <v>40</v>
      </c>
      <c r="AZ769" s="383">
        <f t="shared" si="1564"/>
        <v>0</v>
      </c>
      <c r="BA769" s="382">
        <f t="shared" si="1528"/>
        <v>-40</v>
      </c>
      <c r="BB769" s="423">
        <v>0</v>
      </c>
      <c r="BC769" s="506">
        <f t="shared" si="1521"/>
        <v>0</v>
      </c>
      <c r="BD769" s="382">
        <f t="shared" si="1522"/>
        <v>40</v>
      </c>
      <c r="BE769" s="453">
        <f t="shared" si="1523"/>
        <v>40</v>
      </c>
      <c r="BF769" s="382">
        <f t="shared" si="1529"/>
        <v>-88</v>
      </c>
      <c r="BG769" s="1882">
        <v>0</v>
      </c>
      <c r="BH769" s="1882">
        <v>0</v>
      </c>
      <c r="BI769" s="1882">
        <v>8</v>
      </c>
      <c r="BJ769" s="1882">
        <v>8</v>
      </c>
      <c r="BK769" s="1882">
        <v>0</v>
      </c>
      <c r="BL769" s="1882">
        <v>0</v>
      </c>
      <c r="BM769" s="1882">
        <v>0</v>
      </c>
      <c r="BN769" s="1882">
        <v>0</v>
      </c>
      <c r="BO769" s="1882">
        <v>0</v>
      </c>
      <c r="BP769" s="1882">
        <v>0</v>
      </c>
      <c r="BQ769" s="1882">
        <v>42</v>
      </c>
      <c r="BR769" s="1882">
        <v>45</v>
      </c>
      <c r="BS769" s="1882">
        <v>48</v>
      </c>
      <c r="BT769" s="13"/>
      <c r="BU769" s="384">
        <f t="shared" si="1530"/>
        <v>0</v>
      </c>
      <c r="BV769" s="385">
        <f t="shared" si="1531"/>
        <v>0</v>
      </c>
      <c r="BW769" s="386">
        <f t="shared" si="1532"/>
        <v>0</v>
      </c>
      <c r="BX769" s="3"/>
      <c r="BY769" s="387">
        <f t="shared" si="1524"/>
        <v>0</v>
      </c>
      <c r="BZ769" s="382">
        <f t="shared" si="1533"/>
        <v>0</v>
      </c>
      <c r="CA769" s="382">
        <f t="shared" si="1534"/>
        <v>0</v>
      </c>
      <c r="CB769" s="382">
        <f t="shared" si="1535"/>
        <v>0</v>
      </c>
      <c r="CC769" s="382">
        <f t="shared" si="1577"/>
        <v>7</v>
      </c>
      <c r="CD769" s="382">
        <f t="shared" si="1578"/>
        <v>15</v>
      </c>
      <c r="CE769" s="382">
        <f t="shared" si="1579"/>
        <v>8</v>
      </c>
      <c r="CF769" s="382">
        <f t="shared" si="1580"/>
        <v>0</v>
      </c>
      <c r="CG769" s="382">
        <f t="shared" si="1581"/>
        <v>0</v>
      </c>
      <c r="CH769" s="382">
        <f t="shared" si="1582"/>
        <v>0</v>
      </c>
      <c r="CI769" s="382">
        <f t="shared" si="1583"/>
        <v>0</v>
      </c>
      <c r="CJ769" s="382">
        <f t="shared" si="1584"/>
        <v>0</v>
      </c>
      <c r="CK769" s="388">
        <f t="shared" si="1585"/>
        <v>0</v>
      </c>
      <c r="CL769" s="3"/>
      <c r="CM769" s="384">
        <f t="shared" si="1525"/>
        <v>0</v>
      </c>
      <c r="CN769" s="385">
        <f t="shared" si="1536"/>
        <v>40</v>
      </c>
      <c r="CO769" s="385">
        <f t="shared" si="1604"/>
        <v>40</v>
      </c>
      <c r="CP769" s="385">
        <f t="shared" si="1605"/>
        <v>7</v>
      </c>
      <c r="CQ769" s="385">
        <f t="shared" si="1606"/>
        <v>8</v>
      </c>
      <c r="CR769" s="385">
        <f t="shared" si="1607"/>
        <v>1</v>
      </c>
      <c r="CS769" s="385">
        <f t="shared" si="1608"/>
        <v>0</v>
      </c>
      <c r="CT769" s="385">
        <f t="shared" si="1609"/>
        <v>0</v>
      </c>
      <c r="CU769" s="385">
        <f t="shared" si="1610"/>
        <v>0</v>
      </c>
      <c r="CV769" s="385">
        <f t="shared" si="1611"/>
        <v>0</v>
      </c>
      <c r="CW769" s="385">
        <f t="shared" si="1612"/>
        <v>0</v>
      </c>
      <c r="CX769" s="386">
        <f t="shared" si="1613"/>
        <v>0</v>
      </c>
      <c r="CY769" s="3"/>
      <c r="CZ769" s="586"/>
      <c r="DA769" s="582"/>
      <c r="DB769" s="391"/>
      <c r="DC769" s="576">
        <v>0</v>
      </c>
      <c r="DD769" s="389">
        <v>0</v>
      </c>
      <c r="DE769" s="390">
        <v>0</v>
      </c>
      <c r="DF769" s="390">
        <v>0</v>
      </c>
      <c r="DG769" s="390">
        <v>0</v>
      </c>
      <c r="DH769" s="390">
        <f t="shared" si="1537"/>
        <v>0</v>
      </c>
      <c r="DI769" s="390"/>
      <c r="DJ769" s="390"/>
      <c r="DK769" s="390"/>
      <c r="DL769" s="390"/>
      <c r="DM769" s="390"/>
      <c r="DN769" s="390"/>
      <c r="DO769" s="390"/>
      <c r="DP769" s="391">
        <f t="shared" si="1538"/>
        <v>0</v>
      </c>
      <c r="DQ769" s="376"/>
      <c r="DR769" s="376"/>
      <c r="DS769" s="385">
        <v>0</v>
      </c>
      <c r="DT769" s="385">
        <v>0</v>
      </c>
      <c r="DU769" s="385">
        <v>0</v>
      </c>
      <c r="DV769" s="385">
        <v>0</v>
      </c>
      <c r="DW769" s="385">
        <v>0</v>
      </c>
      <c r="DX769" s="385">
        <v>0</v>
      </c>
      <c r="DY769" s="385" t="s">
        <v>2733</v>
      </c>
      <c r="DZ769" s="14">
        <v>104549</v>
      </c>
      <c r="EA769" s="426"/>
      <c r="EB769" s="398">
        <v>18</v>
      </c>
      <c r="EC769" s="398" t="s">
        <v>1369</v>
      </c>
      <c r="ED769" s="398" t="s">
        <v>1370</v>
      </c>
      <c r="EF769" s="601" t="str">
        <f t="shared" si="1539"/>
        <v>ok</v>
      </c>
      <c r="EG769" s="597">
        <f t="shared" si="1545"/>
        <v>0</v>
      </c>
      <c r="EI769" s="605">
        <f t="shared" si="1614"/>
        <v>40</v>
      </c>
    </row>
    <row r="770" spans="1:139" s="372" customFormat="1" ht="16.149999999999999" customHeight="1">
      <c r="A770" s="573" t="s">
        <v>1382</v>
      </c>
      <c r="B770" s="407" t="s">
        <v>2367</v>
      </c>
      <c r="C770" s="407" t="s">
        <v>2367</v>
      </c>
      <c r="D770" s="393" t="s">
        <v>175</v>
      </c>
      <c r="E770" s="393" t="s">
        <v>301</v>
      </c>
      <c r="F770" s="393" t="s">
        <v>2382</v>
      </c>
      <c r="G770" s="395" t="s">
        <v>497</v>
      </c>
      <c r="H770" s="393" t="s">
        <v>73</v>
      </c>
      <c r="I770" s="393" t="s">
        <v>2383</v>
      </c>
      <c r="J770" s="393" t="s">
        <v>48</v>
      </c>
      <c r="K770" s="393"/>
      <c r="L770" s="393"/>
      <c r="M770" s="396">
        <v>46143</v>
      </c>
      <c r="N770" s="392"/>
      <c r="O770" s="408">
        <v>3</v>
      </c>
      <c r="P770" s="14">
        <v>115515</v>
      </c>
      <c r="Q770" s="14">
        <v>115515</v>
      </c>
      <c r="R770" s="576">
        <v>0</v>
      </c>
      <c r="S770" s="391">
        <v>0</v>
      </c>
      <c r="T770" s="382">
        <v>0</v>
      </c>
      <c r="U770" s="382">
        <v>0</v>
      </c>
      <c r="V770" s="423">
        <v>0</v>
      </c>
      <c r="W770" s="1882">
        <v>0</v>
      </c>
      <c r="X770" s="382">
        <f t="shared" si="1575"/>
        <v>0</v>
      </c>
      <c r="Y770" s="423">
        <v>156</v>
      </c>
      <c r="Z770" s="1882">
        <v>156</v>
      </c>
      <c r="AA770" s="382">
        <f t="shared" si="1526"/>
        <v>0</v>
      </c>
      <c r="AB770" s="423">
        <v>0</v>
      </c>
      <c r="AC770" s="1882">
        <v>100</v>
      </c>
      <c r="AD770" s="569">
        <v>1.875</v>
      </c>
      <c r="AE770" s="569">
        <v>1.875</v>
      </c>
      <c r="AF770" s="382">
        <f t="shared" si="1587"/>
        <v>123.5</v>
      </c>
      <c r="AG770" s="382">
        <f t="shared" si="1588"/>
        <v>67</v>
      </c>
      <c r="AH770" s="382">
        <f t="shared" si="1589"/>
        <v>15</v>
      </c>
      <c r="AI770" s="382">
        <f t="shared" si="1590"/>
        <v>8</v>
      </c>
      <c r="AJ770" s="382">
        <f t="shared" si="1591"/>
        <v>0</v>
      </c>
      <c r="AK770" s="382">
        <f t="shared" si="1592"/>
        <v>0</v>
      </c>
      <c r="AL770" s="382">
        <f t="shared" si="1593"/>
        <v>0</v>
      </c>
      <c r="AM770" s="382">
        <f t="shared" si="1594"/>
        <v>0</v>
      </c>
      <c r="AN770" s="453">
        <f t="shared" si="1595"/>
        <v>3.5</v>
      </c>
      <c r="AO770" s="457">
        <f t="shared" si="1555"/>
        <v>224</v>
      </c>
      <c r="AP770" s="455">
        <f t="shared" si="1596"/>
        <v>14</v>
      </c>
      <c r="AQ770" s="383">
        <f t="shared" si="1597"/>
        <v>8</v>
      </c>
      <c r="AR770" s="383">
        <f t="shared" si="1598"/>
        <v>1</v>
      </c>
      <c r="AS770" s="383">
        <f t="shared" si="1599"/>
        <v>0</v>
      </c>
      <c r="AT770" s="383">
        <f t="shared" si="1600"/>
        <v>0</v>
      </c>
      <c r="AU770" s="383">
        <f t="shared" si="1601"/>
        <v>0</v>
      </c>
      <c r="AV770" s="383">
        <f t="shared" si="1602"/>
        <v>0</v>
      </c>
      <c r="AW770" s="383">
        <f t="shared" si="1603"/>
        <v>4</v>
      </c>
      <c r="AX770" s="383">
        <f t="shared" si="1527"/>
        <v>156</v>
      </c>
      <c r="AY770" s="383">
        <v>224</v>
      </c>
      <c r="AZ770" s="383">
        <f t="shared" si="1564"/>
        <v>0</v>
      </c>
      <c r="BA770" s="382">
        <f t="shared" si="1528"/>
        <v>-100</v>
      </c>
      <c r="BB770" s="423">
        <v>0</v>
      </c>
      <c r="BC770" s="506">
        <f t="shared" si="1521"/>
        <v>0</v>
      </c>
      <c r="BD770" s="382">
        <f t="shared" si="1522"/>
        <v>156</v>
      </c>
      <c r="BE770" s="453">
        <f t="shared" si="1523"/>
        <v>100</v>
      </c>
      <c r="BF770" s="382">
        <f t="shared" si="1529"/>
        <v>-395</v>
      </c>
      <c r="BG770" s="1882">
        <v>71</v>
      </c>
      <c r="BH770" s="1882">
        <v>60</v>
      </c>
      <c r="BI770" s="1882">
        <v>8</v>
      </c>
      <c r="BJ770" s="1882">
        <v>8</v>
      </c>
      <c r="BK770" s="1882">
        <v>0</v>
      </c>
      <c r="BL770" s="1882">
        <v>0</v>
      </c>
      <c r="BM770" s="1882">
        <v>0</v>
      </c>
      <c r="BN770" s="1882">
        <v>0</v>
      </c>
      <c r="BO770" s="1882">
        <v>0</v>
      </c>
      <c r="BP770" s="1882">
        <v>4</v>
      </c>
      <c r="BQ770" s="1882">
        <v>35</v>
      </c>
      <c r="BR770" s="1882">
        <v>37</v>
      </c>
      <c r="BS770" s="1882">
        <v>40</v>
      </c>
      <c r="BT770" s="13"/>
      <c r="BU770" s="384">
        <f t="shared" si="1530"/>
        <v>0</v>
      </c>
      <c r="BV770" s="385">
        <f t="shared" si="1531"/>
        <v>0</v>
      </c>
      <c r="BW770" s="386">
        <f t="shared" si="1532"/>
        <v>0</v>
      </c>
      <c r="BX770" s="3"/>
      <c r="BY770" s="387">
        <f t="shared" si="1524"/>
        <v>0</v>
      </c>
      <c r="BZ770" s="382">
        <f t="shared" si="1533"/>
        <v>0</v>
      </c>
      <c r="CA770" s="382">
        <f t="shared" si="1534"/>
        <v>0</v>
      </c>
      <c r="CB770" s="382">
        <f t="shared" si="1535"/>
        <v>124</v>
      </c>
      <c r="CC770" s="382">
        <f t="shared" si="1577"/>
        <v>67</v>
      </c>
      <c r="CD770" s="382">
        <f t="shared" si="1578"/>
        <v>15</v>
      </c>
      <c r="CE770" s="382">
        <f t="shared" si="1579"/>
        <v>8</v>
      </c>
      <c r="CF770" s="382">
        <f t="shared" si="1580"/>
        <v>0</v>
      </c>
      <c r="CG770" s="382">
        <f t="shared" si="1581"/>
        <v>0</v>
      </c>
      <c r="CH770" s="382">
        <f t="shared" si="1582"/>
        <v>0</v>
      </c>
      <c r="CI770" s="382">
        <f t="shared" si="1583"/>
        <v>0</v>
      </c>
      <c r="CJ770" s="382">
        <f t="shared" si="1584"/>
        <v>4</v>
      </c>
      <c r="CK770" s="388">
        <f t="shared" si="1585"/>
        <v>8</v>
      </c>
      <c r="CL770" s="3"/>
      <c r="CM770" s="384">
        <f t="shared" si="1525"/>
        <v>0</v>
      </c>
      <c r="CN770" s="385">
        <f t="shared" si="1536"/>
        <v>156</v>
      </c>
      <c r="CO770" s="385">
        <f t="shared" si="1604"/>
        <v>224</v>
      </c>
      <c r="CP770" s="385">
        <f t="shared" si="1605"/>
        <v>14</v>
      </c>
      <c r="CQ770" s="385">
        <f t="shared" si="1606"/>
        <v>8</v>
      </c>
      <c r="CR770" s="385">
        <f t="shared" si="1607"/>
        <v>1</v>
      </c>
      <c r="CS770" s="385">
        <f t="shared" si="1608"/>
        <v>0</v>
      </c>
      <c r="CT770" s="385">
        <f t="shared" si="1609"/>
        <v>0</v>
      </c>
      <c r="CU770" s="385">
        <f t="shared" si="1610"/>
        <v>0</v>
      </c>
      <c r="CV770" s="385">
        <f t="shared" si="1611"/>
        <v>0</v>
      </c>
      <c r="CW770" s="385">
        <f t="shared" si="1612"/>
        <v>4</v>
      </c>
      <c r="CX770" s="386">
        <f t="shared" si="1613"/>
        <v>4</v>
      </c>
      <c r="CY770" s="3"/>
      <c r="CZ770" s="586"/>
      <c r="DA770" s="582"/>
      <c r="DB770" s="391"/>
      <c r="DC770" s="576">
        <v>0</v>
      </c>
      <c r="DD770" s="389">
        <v>0</v>
      </c>
      <c r="DE770" s="390">
        <v>0</v>
      </c>
      <c r="DF770" s="390">
        <v>0</v>
      </c>
      <c r="DG770" s="390">
        <v>0</v>
      </c>
      <c r="DH770" s="390">
        <f t="shared" si="1537"/>
        <v>0</v>
      </c>
      <c r="DI770" s="390"/>
      <c r="DJ770" s="390"/>
      <c r="DK770" s="390"/>
      <c r="DL770" s="390"/>
      <c r="DM770" s="390"/>
      <c r="DN770" s="390"/>
      <c r="DO770" s="390"/>
      <c r="DP770" s="391">
        <f t="shared" si="1538"/>
        <v>0</v>
      </c>
      <c r="DQ770" s="376"/>
      <c r="DR770" s="376"/>
      <c r="DS770" s="385">
        <v>0</v>
      </c>
      <c r="DT770" s="385">
        <v>0</v>
      </c>
      <c r="DU770" s="385">
        <v>0</v>
      </c>
      <c r="DV770" s="385">
        <v>0</v>
      </c>
      <c r="DW770" s="385">
        <v>0</v>
      </c>
      <c r="DX770" s="385">
        <v>0</v>
      </c>
      <c r="DY770" s="385" t="s">
        <v>2733</v>
      </c>
      <c r="DZ770" s="14">
        <v>115515</v>
      </c>
      <c r="EA770" s="426"/>
      <c r="EB770" s="398">
        <v>20</v>
      </c>
      <c r="EC770" s="398" t="s">
        <v>1369</v>
      </c>
      <c r="ED770" s="398" t="s">
        <v>1370</v>
      </c>
      <c r="EF770" s="601" t="str">
        <f t="shared" si="1539"/>
        <v>ok</v>
      </c>
      <c r="EG770" s="597">
        <f t="shared" si="1545"/>
        <v>0</v>
      </c>
      <c r="EI770" s="605">
        <f t="shared" si="1614"/>
        <v>156</v>
      </c>
    </row>
    <row r="771" spans="1:139" s="372" customFormat="1" ht="16.149999999999999" customHeight="1">
      <c r="A771" s="573" t="s">
        <v>1382</v>
      </c>
      <c r="B771" s="407" t="s">
        <v>2358</v>
      </c>
      <c r="C771" s="407" t="s">
        <v>2358</v>
      </c>
      <c r="D771" s="393" t="s">
        <v>175</v>
      </c>
      <c r="E771" s="393" t="s">
        <v>911</v>
      </c>
      <c r="F771" s="393" t="s">
        <v>2382</v>
      </c>
      <c r="G771" s="395" t="s">
        <v>2401</v>
      </c>
      <c r="H771" s="393" t="s">
        <v>73</v>
      </c>
      <c r="I771" s="393" t="s">
        <v>2383</v>
      </c>
      <c r="J771" s="393" t="s">
        <v>48</v>
      </c>
      <c r="K771" s="393"/>
      <c r="L771" s="393"/>
      <c r="M771" s="396">
        <v>46143</v>
      </c>
      <c r="N771" s="392"/>
      <c r="O771" s="408">
        <v>3</v>
      </c>
      <c r="P771" s="14">
        <v>120805</v>
      </c>
      <c r="Q771" s="14">
        <v>120805</v>
      </c>
      <c r="R771" s="576">
        <v>0</v>
      </c>
      <c r="S771" s="391">
        <v>0</v>
      </c>
      <c r="T771" s="382">
        <v>0</v>
      </c>
      <c r="U771" s="382">
        <v>0</v>
      </c>
      <c r="V771" s="423">
        <v>0</v>
      </c>
      <c r="W771" s="1882">
        <v>0</v>
      </c>
      <c r="X771" s="382">
        <f t="shared" si="1575"/>
        <v>0</v>
      </c>
      <c r="Y771" s="423">
        <v>156</v>
      </c>
      <c r="Z771" s="1882">
        <v>156</v>
      </c>
      <c r="AA771" s="382">
        <f t="shared" si="1526"/>
        <v>0</v>
      </c>
      <c r="AB771" s="423">
        <v>0</v>
      </c>
      <c r="AC771" s="1882">
        <v>100</v>
      </c>
      <c r="AD771" s="569">
        <v>1.875</v>
      </c>
      <c r="AE771" s="569">
        <v>1.875</v>
      </c>
      <c r="AF771" s="382">
        <f t="shared" si="1587"/>
        <v>119.75</v>
      </c>
      <c r="AG771" s="382">
        <f t="shared" si="1588"/>
        <v>53.5</v>
      </c>
      <c r="AH771" s="382">
        <f t="shared" si="1589"/>
        <v>7.5</v>
      </c>
      <c r="AI771" s="382">
        <f t="shared" si="1590"/>
        <v>4</v>
      </c>
      <c r="AJ771" s="382">
        <f t="shared" si="1591"/>
        <v>0</v>
      </c>
      <c r="AK771" s="382">
        <f t="shared" si="1592"/>
        <v>0</v>
      </c>
      <c r="AL771" s="382">
        <f t="shared" si="1593"/>
        <v>0</v>
      </c>
      <c r="AM771" s="382">
        <f t="shared" si="1594"/>
        <v>0</v>
      </c>
      <c r="AN771" s="453">
        <f t="shared" si="1595"/>
        <v>62.125</v>
      </c>
      <c r="AO771" s="457">
        <f t="shared" si="1555"/>
        <v>220</v>
      </c>
      <c r="AP771" s="455">
        <f t="shared" si="1596"/>
        <v>10</v>
      </c>
      <c r="AQ771" s="383">
        <f t="shared" si="1597"/>
        <v>4</v>
      </c>
      <c r="AR771" s="383">
        <f t="shared" si="1598"/>
        <v>0</v>
      </c>
      <c r="AS771" s="383">
        <f t="shared" si="1599"/>
        <v>0</v>
      </c>
      <c r="AT771" s="383">
        <f t="shared" si="1600"/>
        <v>0</v>
      </c>
      <c r="AU771" s="383">
        <f t="shared" si="1601"/>
        <v>0</v>
      </c>
      <c r="AV771" s="383">
        <f t="shared" si="1602"/>
        <v>0</v>
      </c>
      <c r="AW771" s="383">
        <f t="shared" si="1603"/>
        <v>62</v>
      </c>
      <c r="AX771" s="383">
        <f t="shared" si="1527"/>
        <v>156</v>
      </c>
      <c r="AY771" s="383">
        <v>220</v>
      </c>
      <c r="AZ771" s="383">
        <f t="shared" si="1564"/>
        <v>0</v>
      </c>
      <c r="BA771" s="382">
        <f t="shared" si="1528"/>
        <v>-100</v>
      </c>
      <c r="BB771" s="423">
        <v>0</v>
      </c>
      <c r="BC771" s="506">
        <f t="shared" si="1521"/>
        <v>0</v>
      </c>
      <c r="BD771" s="382">
        <f t="shared" si="1522"/>
        <v>156</v>
      </c>
      <c r="BE771" s="453">
        <f t="shared" si="1523"/>
        <v>100</v>
      </c>
      <c r="BF771" s="382">
        <f t="shared" si="1529"/>
        <v>-386</v>
      </c>
      <c r="BG771" s="1882">
        <v>76</v>
      </c>
      <c r="BH771" s="1882">
        <v>50</v>
      </c>
      <c r="BI771" s="1882">
        <v>4</v>
      </c>
      <c r="BJ771" s="1882">
        <v>4</v>
      </c>
      <c r="BK771" s="1882">
        <v>0</v>
      </c>
      <c r="BL771" s="1882">
        <v>0</v>
      </c>
      <c r="BM771" s="1882">
        <v>0</v>
      </c>
      <c r="BN771" s="1882">
        <v>0</v>
      </c>
      <c r="BO771" s="1882">
        <v>0</v>
      </c>
      <c r="BP771" s="1882">
        <v>71</v>
      </c>
      <c r="BQ771" s="1882">
        <v>26</v>
      </c>
      <c r="BR771" s="1882">
        <v>28</v>
      </c>
      <c r="BS771" s="1882">
        <v>30</v>
      </c>
      <c r="BT771" s="13"/>
      <c r="BU771" s="384">
        <f t="shared" si="1530"/>
        <v>0</v>
      </c>
      <c r="BV771" s="385">
        <f t="shared" si="1531"/>
        <v>0</v>
      </c>
      <c r="BW771" s="386">
        <f t="shared" si="1532"/>
        <v>0</v>
      </c>
      <c r="BX771" s="3"/>
      <c r="BY771" s="387">
        <f t="shared" si="1524"/>
        <v>0</v>
      </c>
      <c r="BZ771" s="382">
        <f t="shared" si="1533"/>
        <v>0</v>
      </c>
      <c r="CA771" s="382">
        <f t="shared" si="1534"/>
        <v>0</v>
      </c>
      <c r="CB771" s="382">
        <f t="shared" si="1535"/>
        <v>120</v>
      </c>
      <c r="CC771" s="382">
        <f t="shared" si="1577"/>
        <v>54</v>
      </c>
      <c r="CD771" s="382">
        <f t="shared" si="1578"/>
        <v>8</v>
      </c>
      <c r="CE771" s="382">
        <f t="shared" si="1579"/>
        <v>4</v>
      </c>
      <c r="CF771" s="382">
        <f t="shared" si="1580"/>
        <v>0</v>
      </c>
      <c r="CG771" s="382">
        <f t="shared" si="1581"/>
        <v>0</v>
      </c>
      <c r="CH771" s="382">
        <f t="shared" si="1582"/>
        <v>0</v>
      </c>
      <c r="CI771" s="382">
        <f t="shared" si="1583"/>
        <v>0</v>
      </c>
      <c r="CJ771" s="382">
        <f t="shared" si="1584"/>
        <v>62</v>
      </c>
      <c r="CK771" s="388">
        <f t="shared" si="1585"/>
        <v>124</v>
      </c>
      <c r="CL771" s="3"/>
      <c r="CM771" s="384">
        <f t="shared" si="1525"/>
        <v>0</v>
      </c>
      <c r="CN771" s="385">
        <f t="shared" si="1536"/>
        <v>156</v>
      </c>
      <c r="CO771" s="385">
        <f t="shared" si="1604"/>
        <v>220</v>
      </c>
      <c r="CP771" s="385">
        <f t="shared" si="1605"/>
        <v>10</v>
      </c>
      <c r="CQ771" s="385">
        <f t="shared" si="1606"/>
        <v>4</v>
      </c>
      <c r="CR771" s="385">
        <f t="shared" si="1607"/>
        <v>0</v>
      </c>
      <c r="CS771" s="385">
        <f t="shared" si="1608"/>
        <v>0</v>
      </c>
      <c r="CT771" s="385">
        <f t="shared" si="1609"/>
        <v>0</v>
      </c>
      <c r="CU771" s="385">
        <f t="shared" si="1610"/>
        <v>0</v>
      </c>
      <c r="CV771" s="385">
        <f t="shared" si="1611"/>
        <v>0</v>
      </c>
      <c r="CW771" s="385">
        <f t="shared" si="1612"/>
        <v>62</v>
      </c>
      <c r="CX771" s="386">
        <f t="shared" si="1613"/>
        <v>62</v>
      </c>
      <c r="CY771" s="3"/>
      <c r="CZ771" s="586"/>
      <c r="DA771" s="582"/>
      <c r="DB771" s="391"/>
      <c r="DC771" s="576">
        <v>0</v>
      </c>
      <c r="DD771" s="389">
        <v>0</v>
      </c>
      <c r="DE771" s="390">
        <v>0</v>
      </c>
      <c r="DF771" s="390">
        <v>0</v>
      </c>
      <c r="DG771" s="390">
        <v>0</v>
      </c>
      <c r="DH771" s="390">
        <f t="shared" si="1537"/>
        <v>0</v>
      </c>
      <c r="DI771" s="390"/>
      <c r="DJ771" s="390"/>
      <c r="DK771" s="390"/>
      <c r="DL771" s="390"/>
      <c r="DM771" s="390"/>
      <c r="DN771" s="390"/>
      <c r="DO771" s="390"/>
      <c r="DP771" s="391">
        <f t="shared" si="1538"/>
        <v>0</v>
      </c>
      <c r="DQ771" s="376"/>
      <c r="DR771" s="376"/>
      <c r="DS771" s="385">
        <v>0</v>
      </c>
      <c r="DT771" s="385">
        <v>0</v>
      </c>
      <c r="DU771" s="385">
        <v>0</v>
      </c>
      <c r="DV771" s="385">
        <v>0</v>
      </c>
      <c r="DW771" s="385">
        <v>0</v>
      </c>
      <c r="DX771" s="385">
        <v>0</v>
      </c>
      <c r="DY771" s="385" t="s">
        <v>2733</v>
      </c>
      <c r="DZ771" s="14">
        <v>120805</v>
      </c>
      <c r="EA771" s="426"/>
      <c r="EB771" s="398">
        <v>19</v>
      </c>
      <c r="EC771" s="398" t="s">
        <v>1369</v>
      </c>
      <c r="ED771" s="398" t="s">
        <v>1370</v>
      </c>
      <c r="EF771" s="601" t="str">
        <f t="shared" si="1539"/>
        <v>ok</v>
      </c>
      <c r="EG771" s="597">
        <f t="shared" si="1545"/>
        <v>0</v>
      </c>
      <c r="EI771" s="605">
        <f t="shared" si="1614"/>
        <v>156</v>
      </c>
    </row>
    <row r="772" spans="1:139" s="372" customFormat="1" ht="16.149999999999999" customHeight="1">
      <c r="A772" s="573" t="s">
        <v>1382</v>
      </c>
      <c r="B772" s="407" t="s">
        <v>2359</v>
      </c>
      <c r="C772" s="407" t="s">
        <v>2359</v>
      </c>
      <c r="D772" s="393" t="s">
        <v>175</v>
      </c>
      <c r="E772" s="393" t="s">
        <v>117</v>
      </c>
      <c r="F772" s="393" t="s">
        <v>2382</v>
      </c>
      <c r="G772" s="395" t="s">
        <v>798</v>
      </c>
      <c r="H772" s="393" t="s">
        <v>269</v>
      </c>
      <c r="I772" s="393" t="s">
        <v>2383</v>
      </c>
      <c r="J772" s="393" t="s">
        <v>48</v>
      </c>
      <c r="K772" s="393"/>
      <c r="L772" s="393"/>
      <c r="M772" s="396">
        <v>46143</v>
      </c>
      <c r="N772" s="392"/>
      <c r="O772" s="408">
        <v>3</v>
      </c>
      <c r="P772" s="14">
        <v>109758</v>
      </c>
      <c r="Q772" s="14">
        <v>109758</v>
      </c>
      <c r="R772" s="576">
        <v>0</v>
      </c>
      <c r="S772" s="391">
        <v>0</v>
      </c>
      <c r="T772" s="382">
        <v>0</v>
      </c>
      <c r="U772" s="382">
        <v>0</v>
      </c>
      <c r="V772" s="423">
        <v>20</v>
      </c>
      <c r="W772" s="1882">
        <v>20</v>
      </c>
      <c r="X772" s="382">
        <f t="shared" si="1575"/>
        <v>0</v>
      </c>
      <c r="Y772" s="423">
        <v>120</v>
      </c>
      <c r="Z772" s="1882">
        <v>120</v>
      </c>
      <c r="AA772" s="382">
        <f t="shared" si="1526"/>
        <v>0</v>
      </c>
      <c r="AB772" s="423">
        <v>0</v>
      </c>
      <c r="AC772" s="1882">
        <v>100</v>
      </c>
      <c r="AD772" s="569">
        <v>1.875</v>
      </c>
      <c r="AE772" s="569">
        <v>1.875</v>
      </c>
      <c r="AF772" s="382">
        <f t="shared" si="1587"/>
        <v>52</v>
      </c>
      <c r="AG772" s="382">
        <f t="shared" si="1588"/>
        <v>24</v>
      </c>
      <c r="AH772" s="382">
        <f t="shared" si="1589"/>
        <v>0</v>
      </c>
      <c r="AI772" s="382">
        <f t="shared" si="1590"/>
        <v>0</v>
      </c>
      <c r="AJ772" s="382">
        <f t="shared" si="1591"/>
        <v>0</v>
      </c>
      <c r="AK772" s="382">
        <f t="shared" si="1592"/>
        <v>0</v>
      </c>
      <c r="AL772" s="382">
        <f t="shared" si="1593"/>
        <v>0</v>
      </c>
      <c r="AM772" s="382">
        <f t="shared" si="1594"/>
        <v>0</v>
      </c>
      <c r="AN772" s="453">
        <f t="shared" si="1595"/>
        <v>9.625</v>
      </c>
      <c r="AO772" s="457">
        <f t="shared" si="1555"/>
        <v>152</v>
      </c>
      <c r="AP772" s="455">
        <f t="shared" si="1596"/>
        <v>3</v>
      </c>
      <c r="AQ772" s="383">
        <f t="shared" si="1597"/>
        <v>0</v>
      </c>
      <c r="AR772" s="383">
        <f t="shared" si="1598"/>
        <v>0</v>
      </c>
      <c r="AS772" s="383">
        <f t="shared" si="1599"/>
        <v>0</v>
      </c>
      <c r="AT772" s="383">
        <f t="shared" si="1600"/>
        <v>0</v>
      </c>
      <c r="AU772" s="383">
        <f t="shared" si="1601"/>
        <v>0</v>
      </c>
      <c r="AV772" s="383">
        <f t="shared" si="1602"/>
        <v>0</v>
      </c>
      <c r="AW772" s="383">
        <f t="shared" si="1603"/>
        <v>10</v>
      </c>
      <c r="AX772" s="383">
        <f t="shared" si="1527"/>
        <v>140</v>
      </c>
      <c r="AY772" s="383">
        <v>152</v>
      </c>
      <c r="AZ772" s="383">
        <f t="shared" si="1564"/>
        <v>0</v>
      </c>
      <c r="BA772" s="382">
        <f t="shared" si="1528"/>
        <v>-100</v>
      </c>
      <c r="BB772" s="423">
        <v>0</v>
      </c>
      <c r="BC772" s="506">
        <f t="shared" si="1521"/>
        <v>20</v>
      </c>
      <c r="BD772" s="382">
        <f t="shared" si="1522"/>
        <v>120</v>
      </c>
      <c r="BE772" s="453">
        <f t="shared" si="1523"/>
        <v>100</v>
      </c>
      <c r="BF772" s="382">
        <f t="shared" si="1529"/>
        <v>-295</v>
      </c>
      <c r="BG772" s="1882">
        <v>31</v>
      </c>
      <c r="BH772" s="1882">
        <v>24</v>
      </c>
      <c r="BI772" s="1882">
        <v>0</v>
      </c>
      <c r="BJ772" s="1882">
        <v>0</v>
      </c>
      <c r="BK772" s="1882">
        <v>0</v>
      </c>
      <c r="BL772" s="1882">
        <v>0</v>
      </c>
      <c r="BM772" s="1882">
        <v>0</v>
      </c>
      <c r="BN772" s="1882">
        <v>0</v>
      </c>
      <c r="BO772" s="1882">
        <v>0</v>
      </c>
      <c r="BP772" s="1882">
        <v>11</v>
      </c>
      <c r="BQ772" s="1882">
        <v>29</v>
      </c>
      <c r="BR772" s="1882">
        <v>31</v>
      </c>
      <c r="BS772" s="1882">
        <v>33</v>
      </c>
      <c r="BT772" s="13"/>
      <c r="BU772" s="384">
        <f t="shared" si="1530"/>
        <v>0</v>
      </c>
      <c r="BV772" s="385">
        <f t="shared" si="1531"/>
        <v>0</v>
      </c>
      <c r="BW772" s="386">
        <f t="shared" si="1532"/>
        <v>0</v>
      </c>
      <c r="BX772" s="3"/>
      <c r="BY772" s="387">
        <f t="shared" si="1524"/>
        <v>0</v>
      </c>
      <c r="BZ772" s="382">
        <f t="shared" si="1533"/>
        <v>0</v>
      </c>
      <c r="CA772" s="382">
        <f t="shared" si="1534"/>
        <v>0</v>
      </c>
      <c r="CB772" s="382">
        <f t="shared" si="1535"/>
        <v>52</v>
      </c>
      <c r="CC772" s="382">
        <f t="shared" si="1577"/>
        <v>24</v>
      </c>
      <c r="CD772" s="382">
        <f t="shared" si="1578"/>
        <v>0</v>
      </c>
      <c r="CE772" s="382">
        <f t="shared" si="1579"/>
        <v>0</v>
      </c>
      <c r="CF772" s="382">
        <f t="shared" si="1580"/>
        <v>0</v>
      </c>
      <c r="CG772" s="382">
        <f t="shared" si="1581"/>
        <v>0</v>
      </c>
      <c r="CH772" s="382">
        <f t="shared" si="1582"/>
        <v>0</v>
      </c>
      <c r="CI772" s="382">
        <f t="shared" si="1583"/>
        <v>0</v>
      </c>
      <c r="CJ772" s="382">
        <f t="shared" si="1584"/>
        <v>10</v>
      </c>
      <c r="CK772" s="388">
        <f t="shared" si="1585"/>
        <v>20</v>
      </c>
      <c r="CL772" s="3"/>
      <c r="CM772" s="384">
        <f t="shared" si="1525"/>
        <v>20</v>
      </c>
      <c r="CN772" s="385">
        <f t="shared" si="1536"/>
        <v>120</v>
      </c>
      <c r="CO772" s="385">
        <f t="shared" si="1604"/>
        <v>152</v>
      </c>
      <c r="CP772" s="385">
        <f t="shared" si="1605"/>
        <v>3</v>
      </c>
      <c r="CQ772" s="385">
        <f t="shared" si="1606"/>
        <v>0</v>
      </c>
      <c r="CR772" s="385">
        <f t="shared" si="1607"/>
        <v>0</v>
      </c>
      <c r="CS772" s="385">
        <f t="shared" si="1608"/>
        <v>0</v>
      </c>
      <c r="CT772" s="385">
        <f t="shared" si="1609"/>
        <v>0</v>
      </c>
      <c r="CU772" s="385">
        <f t="shared" si="1610"/>
        <v>0</v>
      </c>
      <c r="CV772" s="385">
        <f t="shared" si="1611"/>
        <v>0</v>
      </c>
      <c r="CW772" s="385">
        <f t="shared" si="1612"/>
        <v>10</v>
      </c>
      <c r="CX772" s="386">
        <f t="shared" si="1613"/>
        <v>10</v>
      </c>
      <c r="CY772" s="3"/>
      <c r="CZ772" s="586"/>
      <c r="DA772" s="582"/>
      <c r="DB772" s="391"/>
      <c r="DC772" s="576">
        <v>0</v>
      </c>
      <c r="DD772" s="389">
        <v>0</v>
      </c>
      <c r="DE772" s="390">
        <v>0</v>
      </c>
      <c r="DF772" s="390">
        <v>0</v>
      </c>
      <c r="DG772" s="390">
        <v>0</v>
      </c>
      <c r="DH772" s="390">
        <f t="shared" si="1537"/>
        <v>0</v>
      </c>
      <c r="DI772" s="390"/>
      <c r="DJ772" s="390"/>
      <c r="DK772" s="390"/>
      <c r="DL772" s="390"/>
      <c r="DM772" s="390"/>
      <c r="DN772" s="390"/>
      <c r="DO772" s="390"/>
      <c r="DP772" s="391">
        <f t="shared" si="1538"/>
        <v>0</v>
      </c>
      <c r="DQ772" s="376"/>
      <c r="DR772" s="376"/>
      <c r="DS772" s="385">
        <v>0</v>
      </c>
      <c r="DT772" s="385">
        <v>0</v>
      </c>
      <c r="DU772" s="385">
        <v>0</v>
      </c>
      <c r="DV772" s="385">
        <v>0</v>
      </c>
      <c r="DW772" s="385">
        <v>0</v>
      </c>
      <c r="DX772" s="385">
        <v>0</v>
      </c>
      <c r="DY772" s="385" t="s">
        <v>2733</v>
      </c>
      <c r="DZ772" s="14">
        <v>109758</v>
      </c>
      <c r="EA772" s="426"/>
      <c r="EB772" s="398">
        <v>19</v>
      </c>
      <c r="EC772" s="398" t="s">
        <v>1369</v>
      </c>
      <c r="ED772" s="398" t="s">
        <v>1370</v>
      </c>
      <c r="EF772" s="601">
        <f t="shared" si="1539"/>
        <v>0</v>
      </c>
      <c r="EG772" s="597">
        <f t="shared" si="1545"/>
        <v>20</v>
      </c>
      <c r="EI772" s="605">
        <f t="shared" si="1614"/>
        <v>140</v>
      </c>
    </row>
    <row r="773" spans="1:139" s="372" customFormat="1" ht="16.149999999999999" customHeight="1">
      <c r="A773" s="573" t="s">
        <v>1382</v>
      </c>
      <c r="B773" s="407" t="s">
        <v>2368</v>
      </c>
      <c r="C773" s="407" t="s">
        <v>2368</v>
      </c>
      <c r="D773" s="393" t="s">
        <v>175</v>
      </c>
      <c r="E773" s="393" t="s">
        <v>431</v>
      </c>
      <c r="F773" s="393" t="s">
        <v>2382</v>
      </c>
      <c r="G773" s="395" t="s">
        <v>1091</v>
      </c>
      <c r="H773" s="393" t="s">
        <v>269</v>
      </c>
      <c r="I773" s="393" t="s">
        <v>2383</v>
      </c>
      <c r="J773" s="393" t="s">
        <v>48</v>
      </c>
      <c r="K773" s="393"/>
      <c r="L773" s="393"/>
      <c r="M773" s="396">
        <v>46143</v>
      </c>
      <c r="N773" s="392"/>
      <c r="O773" s="408">
        <v>3</v>
      </c>
      <c r="P773" s="14">
        <v>113250</v>
      </c>
      <c r="Q773" s="14">
        <v>113250</v>
      </c>
      <c r="R773" s="576">
        <v>0</v>
      </c>
      <c r="S773" s="391">
        <v>0</v>
      </c>
      <c r="T773" s="382">
        <v>0</v>
      </c>
      <c r="U773" s="382">
        <v>0</v>
      </c>
      <c r="V773" s="423">
        <v>92</v>
      </c>
      <c r="W773" s="1882">
        <v>92</v>
      </c>
      <c r="X773" s="382">
        <f t="shared" si="1575"/>
        <v>0</v>
      </c>
      <c r="Y773" s="423">
        <v>184</v>
      </c>
      <c r="Z773" s="1882">
        <v>184</v>
      </c>
      <c r="AA773" s="382">
        <f t="shared" si="1526"/>
        <v>0</v>
      </c>
      <c r="AB773" s="423">
        <v>0</v>
      </c>
      <c r="AC773" s="1882">
        <v>100</v>
      </c>
      <c r="AD773" s="569">
        <v>1.875</v>
      </c>
      <c r="AE773" s="569">
        <v>1.875</v>
      </c>
      <c r="AF773" s="382">
        <f t="shared" si="1587"/>
        <v>143.75</v>
      </c>
      <c r="AG773" s="382">
        <f t="shared" si="1588"/>
        <v>57</v>
      </c>
      <c r="AH773" s="382">
        <f t="shared" si="1589"/>
        <v>15</v>
      </c>
      <c r="AI773" s="382">
        <f t="shared" si="1590"/>
        <v>8</v>
      </c>
      <c r="AJ773" s="382">
        <f t="shared" si="1591"/>
        <v>0</v>
      </c>
      <c r="AK773" s="382">
        <f t="shared" si="1592"/>
        <v>0</v>
      </c>
      <c r="AL773" s="382">
        <f t="shared" si="1593"/>
        <v>0</v>
      </c>
      <c r="AM773" s="382">
        <f t="shared" si="1594"/>
        <v>0</v>
      </c>
      <c r="AN773" s="453">
        <f t="shared" si="1595"/>
        <v>48.125</v>
      </c>
      <c r="AO773" s="457">
        <f t="shared" si="1555"/>
        <v>244</v>
      </c>
      <c r="AP773" s="455">
        <f t="shared" si="1596"/>
        <v>13</v>
      </c>
      <c r="AQ773" s="383">
        <f t="shared" si="1597"/>
        <v>8</v>
      </c>
      <c r="AR773" s="383">
        <f t="shared" si="1598"/>
        <v>1</v>
      </c>
      <c r="AS773" s="383">
        <f t="shared" si="1599"/>
        <v>0</v>
      </c>
      <c r="AT773" s="383">
        <f t="shared" si="1600"/>
        <v>0</v>
      </c>
      <c r="AU773" s="383">
        <f t="shared" si="1601"/>
        <v>0</v>
      </c>
      <c r="AV773" s="383">
        <f t="shared" si="1602"/>
        <v>0</v>
      </c>
      <c r="AW773" s="383">
        <f t="shared" si="1603"/>
        <v>48</v>
      </c>
      <c r="AX773" s="383">
        <f t="shared" si="1527"/>
        <v>276</v>
      </c>
      <c r="AY773" s="383">
        <v>244</v>
      </c>
      <c r="AZ773" s="383">
        <f t="shared" si="1564"/>
        <v>0</v>
      </c>
      <c r="BA773" s="382">
        <f t="shared" si="1528"/>
        <v>-100</v>
      </c>
      <c r="BB773" s="423">
        <v>0</v>
      </c>
      <c r="BC773" s="506">
        <f t="shared" si="1521"/>
        <v>92</v>
      </c>
      <c r="BD773" s="382">
        <f t="shared" si="1522"/>
        <v>184</v>
      </c>
      <c r="BE773" s="453">
        <f t="shared" si="1523"/>
        <v>100</v>
      </c>
      <c r="BF773" s="382">
        <f t="shared" si="1529"/>
        <v>-534</v>
      </c>
      <c r="BG773" s="1882">
        <v>100</v>
      </c>
      <c r="BH773" s="1882">
        <v>50</v>
      </c>
      <c r="BI773" s="1882">
        <v>8</v>
      </c>
      <c r="BJ773" s="1882">
        <v>8</v>
      </c>
      <c r="BK773" s="1882">
        <v>0</v>
      </c>
      <c r="BL773" s="1882">
        <v>0</v>
      </c>
      <c r="BM773" s="1882">
        <v>0</v>
      </c>
      <c r="BN773" s="1882">
        <v>0</v>
      </c>
      <c r="BO773" s="1882">
        <v>0</v>
      </c>
      <c r="BP773" s="1882">
        <v>55</v>
      </c>
      <c r="BQ773" s="1882">
        <v>131</v>
      </c>
      <c r="BR773" s="1882">
        <v>140</v>
      </c>
      <c r="BS773" s="1882">
        <v>150</v>
      </c>
      <c r="BT773" s="13"/>
      <c r="BU773" s="384">
        <f t="shared" si="1530"/>
        <v>0</v>
      </c>
      <c r="BV773" s="385">
        <f t="shared" si="1531"/>
        <v>0</v>
      </c>
      <c r="BW773" s="386">
        <f t="shared" si="1532"/>
        <v>0</v>
      </c>
      <c r="BX773" s="3"/>
      <c r="BY773" s="387">
        <f t="shared" si="1524"/>
        <v>0</v>
      </c>
      <c r="BZ773" s="382">
        <f t="shared" si="1533"/>
        <v>0</v>
      </c>
      <c r="CA773" s="382">
        <f t="shared" si="1534"/>
        <v>0</v>
      </c>
      <c r="CB773" s="382">
        <f t="shared" si="1535"/>
        <v>144</v>
      </c>
      <c r="CC773" s="382">
        <f t="shared" si="1577"/>
        <v>57</v>
      </c>
      <c r="CD773" s="382">
        <f t="shared" si="1578"/>
        <v>15</v>
      </c>
      <c r="CE773" s="382">
        <f t="shared" si="1579"/>
        <v>8</v>
      </c>
      <c r="CF773" s="382">
        <f t="shared" si="1580"/>
        <v>0</v>
      </c>
      <c r="CG773" s="382">
        <f t="shared" si="1581"/>
        <v>0</v>
      </c>
      <c r="CH773" s="382">
        <f t="shared" si="1582"/>
        <v>0</v>
      </c>
      <c r="CI773" s="382">
        <f t="shared" si="1583"/>
        <v>0</v>
      </c>
      <c r="CJ773" s="382">
        <f t="shared" si="1584"/>
        <v>48</v>
      </c>
      <c r="CK773" s="388">
        <f t="shared" si="1585"/>
        <v>96</v>
      </c>
      <c r="CL773" s="3"/>
      <c r="CM773" s="384">
        <f t="shared" si="1525"/>
        <v>92</v>
      </c>
      <c r="CN773" s="385">
        <f t="shared" si="1536"/>
        <v>184</v>
      </c>
      <c r="CO773" s="385">
        <f t="shared" si="1604"/>
        <v>244</v>
      </c>
      <c r="CP773" s="385">
        <f t="shared" si="1605"/>
        <v>13</v>
      </c>
      <c r="CQ773" s="385">
        <f t="shared" si="1606"/>
        <v>8</v>
      </c>
      <c r="CR773" s="385">
        <f t="shared" si="1607"/>
        <v>1</v>
      </c>
      <c r="CS773" s="385">
        <f t="shared" si="1608"/>
        <v>0</v>
      </c>
      <c r="CT773" s="385">
        <f t="shared" si="1609"/>
        <v>0</v>
      </c>
      <c r="CU773" s="385">
        <f t="shared" si="1610"/>
        <v>0</v>
      </c>
      <c r="CV773" s="385">
        <f t="shared" si="1611"/>
        <v>0</v>
      </c>
      <c r="CW773" s="385">
        <f t="shared" si="1612"/>
        <v>48</v>
      </c>
      <c r="CX773" s="386">
        <f t="shared" si="1613"/>
        <v>48</v>
      </c>
      <c r="CY773" s="3"/>
      <c r="CZ773" s="586"/>
      <c r="DA773" s="582"/>
      <c r="DB773" s="391"/>
      <c r="DC773" s="576">
        <v>0</v>
      </c>
      <c r="DD773" s="389">
        <v>0</v>
      </c>
      <c r="DE773" s="390">
        <v>0</v>
      </c>
      <c r="DF773" s="390">
        <v>0</v>
      </c>
      <c r="DG773" s="390">
        <v>0</v>
      </c>
      <c r="DH773" s="390">
        <f t="shared" si="1537"/>
        <v>0</v>
      </c>
      <c r="DI773" s="390"/>
      <c r="DJ773" s="390"/>
      <c r="DK773" s="390"/>
      <c r="DL773" s="390"/>
      <c r="DM773" s="390"/>
      <c r="DN773" s="390"/>
      <c r="DO773" s="390"/>
      <c r="DP773" s="391">
        <f t="shared" si="1538"/>
        <v>0</v>
      </c>
      <c r="DQ773" s="376"/>
      <c r="DR773" s="376"/>
      <c r="DS773" s="385">
        <v>0</v>
      </c>
      <c r="DT773" s="385">
        <v>0</v>
      </c>
      <c r="DU773" s="385">
        <v>0</v>
      </c>
      <c r="DV773" s="385">
        <v>0</v>
      </c>
      <c r="DW773" s="385">
        <v>0</v>
      </c>
      <c r="DX773" s="385">
        <v>0</v>
      </c>
      <c r="DY773" s="385" t="s">
        <v>2733</v>
      </c>
      <c r="DZ773" s="14">
        <v>113250</v>
      </c>
      <c r="EA773" s="426"/>
      <c r="EB773" s="398">
        <v>20</v>
      </c>
      <c r="EC773" s="398" t="s">
        <v>1369</v>
      </c>
      <c r="ED773" s="398" t="s">
        <v>1370</v>
      </c>
      <c r="EF773" s="601">
        <f t="shared" si="1539"/>
        <v>0</v>
      </c>
      <c r="EG773" s="597">
        <f t="shared" si="1545"/>
        <v>92</v>
      </c>
      <c r="EI773" s="605">
        <f t="shared" si="1614"/>
        <v>276</v>
      </c>
    </row>
    <row r="774" spans="1:139" s="372" customFormat="1" ht="16.149999999999999" customHeight="1">
      <c r="A774" s="573" t="s">
        <v>1382</v>
      </c>
      <c r="B774" s="407" t="s">
        <v>2350</v>
      </c>
      <c r="C774" s="407" t="s">
        <v>2350</v>
      </c>
      <c r="D774" s="393" t="s">
        <v>175</v>
      </c>
      <c r="E774" s="393" t="s">
        <v>126</v>
      </c>
      <c r="F774" s="393" t="s">
        <v>2382</v>
      </c>
      <c r="G774" s="395" t="s">
        <v>1091</v>
      </c>
      <c r="H774" s="393" t="s">
        <v>269</v>
      </c>
      <c r="I774" s="393" t="s">
        <v>2383</v>
      </c>
      <c r="J774" s="393" t="s">
        <v>48</v>
      </c>
      <c r="K774" s="393"/>
      <c r="L774" s="393"/>
      <c r="M774" s="396">
        <v>46143</v>
      </c>
      <c r="N774" s="392"/>
      <c r="O774" s="408">
        <v>3</v>
      </c>
      <c r="P774" s="14">
        <v>105608</v>
      </c>
      <c r="Q774" s="14">
        <v>105608</v>
      </c>
      <c r="R774" s="576">
        <v>0</v>
      </c>
      <c r="S774" s="391">
        <v>0</v>
      </c>
      <c r="T774" s="382">
        <v>0</v>
      </c>
      <c r="U774" s="382">
        <v>0</v>
      </c>
      <c r="V774" s="423">
        <v>0</v>
      </c>
      <c r="W774" s="1882">
        <v>0</v>
      </c>
      <c r="X774" s="382">
        <f t="shared" si="1575"/>
        <v>0</v>
      </c>
      <c r="Y774" s="423">
        <v>60</v>
      </c>
      <c r="Z774" s="1882">
        <v>60</v>
      </c>
      <c r="AA774" s="382">
        <f t="shared" si="1526"/>
        <v>0</v>
      </c>
      <c r="AB774" s="423">
        <v>0</v>
      </c>
      <c r="AC774" s="1882">
        <v>60</v>
      </c>
      <c r="AD774" s="569">
        <v>1.875</v>
      </c>
      <c r="AE774" s="569">
        <v>1.875</v>
      </c>
      <c r="AF774" s="382">
        <f t="shared" si="1587"/>
        <v>0</v>
      </c>
      <c r="AG774" s="382">
        <f t="shared" si="1588"/>
        <v>0</v>
      </c>
      <c r="AH774" s="382">
        <f t="shared" si="1589"/>
        <v>0</v>
      </c>
      <c r="AI774" s="382">
        <f t="shared" si="1590"/>
        <v>0</v>
      </c>
      <c r="AJ774" s="382">
        <f t="shared" si="1591"/>
        <v>0</v>
      </c>
      <c r="AK774" s="382">
        <f t="shared" si="1592"/>
        <v>0</v>
      </c>
      <c r="AL774" s="382">
        <f t="shared" si="1593"/>
        <v>0</v>
      </c>
      <c r="AM774" s="382">
        <f t="shared" si="1594"/>
        <v>0</v>
      </c>
      <c r="AN774" s="453">
        <f t="shared" si="1595"/>
        <v>0</v>
      </c>
      <c r="AO774" s="457">
        <f t="shared" si="1555"/>
        <v>60</v>
      </c>
      <c r="AP774" s="455">
        <f t="shared" si="1596"/>
        <v>0</v>
      </c>
      <c r="AQ774" s="383">
        <f t="shared" si="1597"/>
        <v>0</v>
      </c>
      <c r="AR774" s="383">
        <f t="shared" si="1598"/>
        <v>0</v>
      </c>
      <c r="AS774" s="383">
        <f t="shared" si="1599"/>
        <v>0</v>
      </c>
      <c r="AT774" s="383">
        <f t="shared" si="1600"/>
        <v>0</v>
      </c>
      <c r="AU774" s="383">
        <f t="shared" si="1601"/>
        <v>0</v>
      </c>
      <c r="AV774" s="383">
        <f t="shared" si="1602"/>
        <v>0</v>
      </c>
      <c r="AW774" s="383">
        <f t="shared" si="1603"/>
        <v>0</v>
      </c>
      <c r="AX774" s="383">
        <f t="shared" si="1527"/>
        <v>60</v>
      </c>
      <c r="AY774" s="383">
        <v>60</v>
      </c>
      <c r="AZ774" s="383">
        <f t="shared" si="1564"/>
        <v>0</v>
      </c>
      <c r="BA774" s="382">
        <f t="shared" si="1528"/>
        <v>-60</v>
      </c>
      <c r="BB774" s="423">
        <v>0</v>
      </c>
      <c r="BC774" s="506">
        <f t="shared" si="1521"/>
        <v>0</v>
      </c>
      <c r="BD774" s="382">
        <f t="shared" si="1522"/>
        <v>60</v>
      </c>
      <c r="BE774" s="453">
        <f t="shared" si="1523"/>
        <v>60</v>
      </c>
      <c r="BF774" s="382">
        <f t="shared" si="1529"/>
        <v>-120</v>
      </c>
      <c r="BG774" s="1882">
        <v>0</v>
      </c>
      <c r="BH774" s="1882">
        <v>0</v>
      </c>
      <c r="BI774" s="1882">
        <v>0</v>
      </c>
      <c r="BJ774" s="1882">
        <v>0</v>
      </c>
      <c r="BK774" s="1882">
        <v>0</v>
      </c>
      <c r="BL774" s="1882">
        <v>0</v>
      </c>
      <c r="BM774" s="1882">
        <v>0</v>
      </c>
      <c r="BN774" s="1882">
        <v>0</v>
      </c>
      <c r="BO774" s="1882">
        <v>0</v>
      </c>
      <c r="BP774" s="1882">
        <v>0</v>
      </c>
      <c r="BQ774" s="1882">
        <v>23</v>
      </c>
      <c r="BR774" s="1882">
        <v>25</v>
      </c>
      <c r="BS774" s="1882">
        <v>27</v>
      </c>
      <c r="BT774" s="13"/>
      <c r="BU774" s="384">
        <f t="shared" si="1530"/>
        <v>0</v>
      </c>
      <c r="BV774" s="385">
        <f t="shared" si="1531"/>
        <v>0</v>
      </c>
      <c r="BW774" s="386">
        <f t="shared" si="1532"/>
        <v>0</v>
      </c>
      <c r="BX774" s="3"/>
      <c r="BY774" s="387">
        <f t="shared" si="1524"/>
        <v>0</v>
      </c>
      <c r="BZ774" s="382">
        <f t="shared" si="1533"/>
        <v>0</v>
      </c>
      <c r="CA774" s="382">
        <f t="shared" si="1534"/>
        <v>0</v>
      </c>
      <c r="CB774" s="382">
        <f t="shared" si="1535"/>
        <v>0</v>
      </c>
      <c r="CC774" s="382">
        <f t="shared" si="1577"/>
        <v>0</v>
      </c>
      <c r="CD774" s="382">
        <f t="shared" si="1578"/>
        <v>0</v>
      </c>
      <c r="CE774" s="382">
        <f t="shared" si="1579"/>
        <v>0</v>
      </c>
      <c r="CF774" s="382">
        <f t="shared" si="1580"/>
        <v>0</v>
      </c>
      <c r="CG774" s="382">
        <f t="shared" si="1581"/>
        <v>0</v>
      </c>
      <c r="CH774" s="382">
        <f t="shared" si="1582"/>
        <v>0</v>
      </c>
      <c r="CI774" s="382">
        <f t="shared" si="1583"/>
        <v>0</v>
      </c>
      <c r="CJ774" s="382">
        <f t="shared" si="1584"/>
        <v>0</v>
      </c>
      <c r="CK774" s="388">
        <f t="shared" si="1585"/>
        <v>0</v>
      </c>
      <c r="CL774" s="3"/>
      <c r="CM774" s="384">
        <f t="shared" si="1525"/>
        <v>0</v>
      </c>
      <c r="CN774" s="385">
        <f t="shared" si="1536"/>
        <v>60</v>
      </c>
      <c r="CO774" s="385">
        <f t="shared" si="1604"/>
        <v>60</v>
      </c>
      <c r="CP774" s="385">
        <f t="shared" si="1605"/>
        <v>0</v>
      </c>
      <c r="CQ774" s="385">
        <f t="shared" si="1606"/>
        <v>0</v>
      </c>
      <c r="CR774" s="385">
        <f t="shared" si="1607"/>
        <v>0</v>
      </c>
      <c r="CS774" s="385">
        <f t="shared" si="1608"/>
        <v>0</v>
      </c>
      <c r="CT774" s="385">
        <f t="shared" si="1609"/>
        <v>0</v>
      </c>
      <c r="CU774" s="385">
        <f t="shared" si="1610"/>
        <v>0</v>
      </c>
      <c r="CV774" s="385">
        <f t="shared" si="1611"/>
        <v>0</v>
      </c>
      <c r="CW774" s="385">
        <f t="shared" si="1612"/>
        <v>0</v>
      </c>
      <c r="CX774" s="386">
        <f t="shared" si="1613"/>
        <v>0</v>
      </c>
      <c r="CY774" s="3"/>
      <c r="CZ774" s="586"/>
      <c r="DA774" s="582"/>
      <c r="DB774" s="391"/>
      <c r="DC774" s="576">
        <v>0</v>
      </c>
      <c r="DD774" s="389">
        <v>0</v>
      </c>
      <c r="DE774" s="390">
        <v>0</v>
      </c>
      <c r="DF774" s="390">
        <v>0</v>
      </c>
      <c r="DG774" s="390">
        <v>0</v>
      </c>
      <c r="DH774" s="390">
        <f t="shared" si="1537"/>
        <v>0</v>
      </c>
      <c r="DI774" s="390"/>
      <c r="DJ774" s="390"/>
      <c r="DK774" s="390"/>
      <c r="DL774" s="390"/>
      <c r="DM774" s="390"/>
      <c r="DN774" s="390"/>
      <c r="DO774" s="390"/>
      <c r="DP774" s="391">
        <f t="shared" si="1538"/>
        <v>0</v>
      </c>
      <c r="DQ774" s="376"/>
      <c r="DR774" s="376"/>
      <c r="DS774" s="385">
        <v>0</v>
      </c>
      <c r="DT774" s="385">
        <v>0</v>
      </c>
      <c r="DU774" s="385">
        <v>0</v>
      </c>
      <c r="DV774" s="385">
        <v>0</v>
      </c>
      <c r="DW774" s="385">
        <v>0</v>
      </c>
      <c r="DX774" s="385">
        <v>0</v>
      </c>
      <c r="DY774" s="385" t="s">
        <v>2733</v>
      </c>
      <c r="DZ774" s="14">
        <v>105608</v>
      </c>
      <c r="EA774" s="426"/>
      <c r="EB774" s="398">
        <v>18</v>
      </c>
      <c r="EC774" s="398" t="s">
        <v>1369</v>
      </c>
      <c r="ED774" s="398" t="s">
        <v>1370</v>
      </c>
      <c r="EF774" s="601" t="str">
        <f t="shared" si="1539"/>
        <v>ok</v>
      </c>
      <c r="EG774" s="597">
        <f t="shared" si="1545"/>
        <v>0</v>
      </c>
      <c r="EI774" s="605">
        <f t="shared" si="1614"/>
        <v>60</v>
      </c>
    </row>
    <row r="775" spans="1:139" s="372" customFormat="1" ht="16.149999999999999" customHeight="1">
      <c r="A775" s="573" t="s">
        <v>1382</v>
      </c>
      <c r="B775" s="407" t="s">
        <v>2360</v>
      </c>
      <c r="C775" s="407" t="s">
        <v>2360</v>
      </c>
      <c r="D775" s="393" t="s">
        <v>175</v>
      </c>
      <c r="E775" s="393" t="s">
        <v>132</v>
      </c>
      <c r="F775" s="393" t="s">
        <v>2382</v>
      </c>
      <c r="G775" s="395" t="s">
        <v>2404</v>
      </c>
      <c r="H775" s="393" t="s">
        <v>269</v>
      </c>
      <c r="I775" s="393" t="s">
        <v>2383</v>
      </c>
      <c r="J775" s="393" t="s">
        <v>48</v>
      </c>
      <c r="K775" s="393"/>
      <c r="L775" s="393"/>
      <c r="M775" s="396">
        <v>46143</v>
      </c>
      <c r="N775" s="392"/>
      <c r="O775" s="408">
        <v>3</v>
      </c>
      <c r="P775" s="14">
        <v>109758</v>
      </c>
      <c r="Q775" s="14">
        <v>109758</v>
      </c>
      <c r="R775" s="576">
        <v>0</v>
      </c>
      <c r="S775" s="391">
        <v>0</v>
      </c>
      <c r="T775" s="382">
        <v>0</v>
      </c>
      <c r="U775" s="382">
        <v>0</v>
      </c>
      <c r="V775" s="423">
        <v>0</v>
      </c>
      <c r="W775" s="1882">
        <v>0</v>
      </c>
      <c r="X775" s="382">
        <f t="shared" si="1575"/>
        <v>0</v>
      </c>
      <c r="Y775" s="423">
        <v>144</v>
      </c>
      <c r="Z775" s="1882">
        <v>144</v>
      </c>
      <c r="AA775" s="382">
        <f t="shared" si="1526"/>
        <v>0</v>
      </c>
      <c r="AB775" s="423">
        <v>0</v>
      </c>
      <c r="AC775" s="1882">
        <v>100</v>
      </c>
      <c r="AD775" s="569">
        <v>1.875</v>
      </c>
      <c r="AE775" s="569">
        <v>1.875</v>
      </c>
      <c r="AF775" s="382">
        <f t="shared" si="1587"/>
        <v>52.125</v>
      </c>
      <c r="AG775" s="382">
        <f t="shared" si="1588"/>
        <v>23</v>
      </c>
      <c r="AH775" s="382">
        <f t="shared" si="1589"/>
        <v>0</v>
      </c>
      <c r="AI775" s="382">
        <f t="shared" si="1590"/>
        <v>0</v>
      </c>
      <c r="AJ775" s="382">
        <f t="shared" si="1591"/>
        <v>0</v>
      </c>
      <c r="AK775" s="382">
        <f t="shared" si="1592"/>
        <v>0</v>
      </c>
      <c r="AL775" s="382">
        <f t="shared" si="1593"/>
        <v>0</v>
      </c>
      <c r="AM775" s="382">
        <f t="shared" si="1594"/>
        <v>0</v>
      </c>
      <c r="AN775" s="453">
        <f t="shared" si="1595"/>
        <v>1.75</v>
      </c>
      <c r="AO775" s="457">
        <f t="shared" si="1555"/>
        <v>152</v>
      </c>
      <c r="AP775" s="455">
        <f t="shared" si="1596"/>
        <v>3</v>
      </c>
      <c r="AQ775" s="383">
        <f t="shared" si="1597"/>
        <v>0</v>
      </c>
      <c r="AR775" s="383">
        <f t="shared" si="1598"/>
        <v>0</v>
      </c>
      <c r="AS775" s="383">
        <f t="shared" si="1599"/>
        <v>0</v>
      </c>
      <c r="AT775" s="383">
        <f t="shared" si="1600"/>
        <v>0</v>
      </c>
      <c r="AU775" s="383">
        <f t="shared" si="1601"/>
        <v>0</v>
      </c>
      <c r="AV775" s="383">
        <f t="shared" si="1602"/>
        <v>0</v>
      </c>
      <c r="AW775" s="383">
        <f t="shared" si="1603"/>
        <v>2</v>
      </c>
      <c r="AX775" s="383">
        <f t="shared" si="1527"/>
        <v>144</v>
      </c>
      <c r="AY775" s="383">
        <v>152</v>
      </c>
      <c r="AZ775" s="383">
        <f t="shared" si="1564"/>
        <v>0</v>
      </c>
      <c r="BA775" s="382">
        <f t="shared" si="1528"/>
        <v>-100</v>
      </c>
      <c r="BB775" s="423">
        <v>0</v>
      </c>
      <c r="BC775" s="506">
        <f t="shared" si="1521"/>
        <v>0</v>
      </c>
      <c r="BD775" s="382">
        <f t="shared" si="1522"/>
        <v>144</v>
      </c>
      <c r="BE775" s="453">
        <f t="shared" si="1523"/>
        <v>100</v>
      </c>
      <c r="BF775" s="382">
        <f t="shared" si="1529"/>
        <v>-299</v>
      </c>
      <c r="BG775" s="1882">
        <v>32</v>
      </c>
      <c r="BH775" s="1882">
        <v>23</v>
      </c>
      <c r="BI775" s="1882">
        <v>0</v>
      </c>
      <c r="BJ775" s="1882">
        <v>0</v>
      </c>
      <c r="BK775" s="1882">
        <v>0</v>
      </c>
      <c r="BL775" s="1882">
        <v>0</v>
      </c>
      <c r="BM775" s="1882">
        <v>0</v>
      </c>
      <c r="BN775" s="1882">
        <v>0</v>
      </c>
      <c r="BO775" s="1882">
        <v>0</v>
      </c>
      <c r="BP775" s="1882">
        <v>2</v>
      </c>
      <c r="BQ775" s="1882">
        <v>29</v>
      </c>
      <c r="BR775" s="1882">
        <v>31</v>
      </c>
      <c r="BS775" s="1882">
        <v>33</v>
      </c>
      <c r="BT775" s="13"/>
      <c r="BU775" s="384">
        <f t="shared" si="1530"/>
        <v>0</v>
      </c>
      <c r="BV775" s="385">
        <f t="shared" si="1531"/>
        <v>0</v>
      </c>
      <c r="BW775" s="386">
        <f t="shared" si="1532"/>
        <v>0</v>
      </c>
      <c r="BX775" s="3"/>
      <c r="BY775" s="387">
        <f t="shared" si="1524"/>
        <v>0</v>
      </c>
      <c r="BZ775" s="382">
        <f t="shared" si="1533"/>
        <v>0</v>
      </c>
      <c r="CA775" s="382">
        <f t="shared" si="1534"/>
        <v>0</v>
      </c>
      <c r="CB775" s="382">
        <f t="shared" si="1535"/>
        <v>52</v>
      </c>
      <c r="CC775" s="382">
        <f t="shared" si="1577"/>
        <v>23</v>
      </c>
      <c r="CD775" s="382">
        <f t="shared" si="1578"/>
        <v>0</v>
      </c>
      <c r="CE775" s="382">
        <f t="shared" si="1579"/>
        <v>0</v>
      </c>
      <c r="CF775" s="382">
        <f t="shared" si="1580"/>
        <v>0</v>
      </c>
      <c r="CG775" s="382">
        <f t="shared" si="1581"/>
        <v>0</v>
      </c>
      <c r="CH775" s="382">
        <f t="shared" si="1582"/>
        <v>0</v>
      </c>
      <c r="CI775" s="382">
        <f t="shared" si="1583"/>
        <v>0</v>
      </c>
      <c r="CJ775" s="382">
        <f t="shared" si="1584"/>
        <v>2</v>
      </c>
      <c r="CK775" s="388">
        <f t="shared" si="1585"/>
        <v>4</v>
      </c>
      <c r="CL775" s="3"/>
      <c r="CM775" s="384">
        <f t="shared" si="1525"/>
        <v>0</v>
      </c>
      <c r="CN775" s="385">
        <f t="shared" si="1536"/>
        <v>144</v>
      </c>
      <c r="CO775" s="385">
        <f t="shared" si="1604"/>
        <v>152</v>
      </c>
      <c r="CP775" s="385">
        <f t="shared" si="1605"/>
        <v>3</v>
      </c>
      <c r="CQ775" s="385">
        <f t="shared" si="1606"/>
        <v>0</v>
      </c>
      <c r="CR775" s="385">
        <f t="shared" si="1607"/>
        <v>0</v>
      </c>
      <c r="CS775" s="385">
        <f t="shared" si="1608"/>
        <v>0</v>
      </c>
      <c r="CT775" s="385">
        <f t="shared" si="1609"/>
        <v>0</v>
      </c>
      <c r="CU775" s="385">
        <f t="shared" si="1610"/>
        <v>0</v>
      </c>
      <c r="CV775" s="385">
        <f t="shared" si="1611"/>
        <v>0</v>
      </c>
      <c r="CW775" s="385">
        <f t="shared" si="1612"/>
        <v>2</v>
      </c>
      <c r="CX775" s="386">
        <f t="shared" si="1613"/>
        <v>2</v>
      </c>
      <c r="CY775" s="3"/>
      <c r="CZ775" s="586"/>
      <c r="DA775" s="582"/>
      <c r="DB775" s="391"/>
      <c r="DC775" s="576">
        <v>0</v>
      </c>
      <c r="DD775" s="389">
        <v>0</v>
      </c>
      <c r="DE775" s="390">
        <v>0</v>
      </c>
      <c r="DF775" s="390">
        <v>0</v>
      </c>
      <c r="DG775" s="390">
        <v>0</v>
      </c>
      <c r="DH775" s="390">
        <f t="shared" si="1537"/>
        <v>0</v>
      </c>
      <c r="DI775" s="390"/>
      <c r="DJ775" s="390"/>
      <c r="DK775" s="390"/>
      <c r="DL775" s="390"/>
      <c r="DM775" s="390"/>
      <c r="DN775" s="390"/>
      <c r="DO775" s="390"/>
      <c r="DP775" s="391">
        <f t="shared" si="1538"/>
        <v>0</v>
      </c>
      <c r="DQ775" s="376"/>
      <c r="DR775" s="376"/>
      <c r="DS775" s="385">
        <v>0</v>
      </c>
      <c r="DT775" s="385">
        <v>0</v>
      </c>
      <c r="DU775" s="385">
        <v>0</v>
      </c>
      <c r="DV775" s="385">
        <v>0</v>
      </c>
      <c r="DW775" s="385">
        <v>0</v>
      </c>
      <c r="DX775" s="385">
        <v>0</v>
      </c>
      <c r="DY775" s="385" t="s">
        <v>2733</v>
      </c>
      <c r="DZ775" s="14">
        <v>109758</v>
      </c>
      <c r="EA775" s="426"/>
      <c r="EB775" s="398">
        <v>19</v>
      </c>
      <c r="EC775" s="398" t="s">
        <v>1369</v>
      </c>
      <c r="ED775" s="398" t="s">
        <v>1370</v>
      </c>
      <c r="EF775" s="601" t="str">
        <f t="shared" si="1539"/>
        <v>ok</v>
      </c>
      <c r="EG775" s="597">
        <f t="shared" si="1545"/>
        <v>0</v>
      </c>
      <c r="EI775" s="605">
        <f t="shared" si="1614"/>
        <v>144</v>
      </c>
    </row>
    <row r="776" spans="1:139" s="372" customFormat="1" ht="16.149999999999999" customHeight="1">
      <c r="A776" s="573" t="s">
        <v>1382</v>
      </c>
      <c r="B776" s="407" t="s">
        <v>2369</v>
      </c>
      <c r="C776" s="407" t="s">
        <v>2369</v>
      </c>
      <c r="D776" s="393" t="s">
        <v>175</v>
      </c>
      <c r="E776" s="393" t="s">
        <v>435</v>
      </c>
      <c r="F776" s="393" t="s">
        <v>2382</v>
      </c>
      <c r="G776" s="395" t="s">
        <v>2405</v>
      </c>
      <c r="H776" s="393" t="s">
        <v>269</v>
      </c>
      <c r="I776" s="393" t="s">
        <v>2383</v>
      </c>
      <c r="J776" s="393" t="s">
        <v>48</v>
      </c>
      <c r="K776" s="393"/>
      <c r="L776" s="393"/>
      <c r="M776" s="396">
        <v>46143</v>
      </c>
      <c r="N776" s="392"/>
      <c r="O776" s="408">
        <v>3</v>
      </c>
      <c r="P776" s="14">
        <v>113250</v>
      </c>
      <c r="Q776" s="14">
        <v>113250</v>
      </c>
      <c r="R776" s="576">
        <v>0</v>
      </c>
      <c r="S776" s="391">
        <v>0</v>
      </c>
      <c r="T776" s="382">
        <v>0</v>
      </c>
      <c r="U776" s="382">
        <v>0</v>
      </c>
      <c r="V776" s="423">
        <v>0</v>
      </c>
      <c r="W776" s="1882">
        <v>0</v>
      </c>
      <c r="X776" s="382">
        <f t="shared" si="1575"/>
        <v>0</v>
      </c>
      <c r="Y776" s="423">
        <v>84</v>
      </c>
      <c r="Z776" s="1882">
        <v>84</v>
      </c>
      <c r="AA776" s="382">
        <f t="shared" si="1526"/>
        <v>0</v>
      </c>
      <c r="AB776" s="423">
        <v>0</v>
      </c>
      <c r="AC776" s="1882">
        <v>108</v>
      </c>
      <c r="AD776" s="569">
        <v>1.875</v>
      </c>
      <c r="AE776" s="569">
        <v>1.875</v>
      </c>
      <c r="AF776" s="382">
        <f t="shared" si="1587"/>
        <v>0</v>
      </c>
      <c r="AG776" s="382">
        <f t="shared" si="1588"/>
        <v>0</v>
      </c>
      <c r="AH776" s="382">
        <f t="shared" si="1589"/>
        <v>0</v>
      </c>
      <c r="AI776" s="382">
        <f t="shared" si="1590"/>
        <v>0</v>
      </c>
      <c r="AJ776" s="382">
        <f t="shared" si="1591"/>
        <v>0</v>
      </c>
      <c r="AK776" s="382">
        <f t="shared" si="1592"/>
        <v>0</v>
      </c>
      <c r="AL776" s="382">
        <f t="shared" si="1593"/>
        <v>0</v>
      </c>
      <c r="AM776" s="382">
        <f t="shared" si="1594"/>
        <v>0</v>
      </c>
      <c r="AN776" s="453">
        <f t="shared" si="1595"/>
        <v>1.75</v>
      </c>
      <c r="AO776" s="457">
        <f t="shared" si="1555"/>
        <v>108</v>
      </c>
      <c r="AP776" s="455">
        <f t="shared" si="1596"/>
        <v>0</v>
      </c>
      <c r="AQ776" s="383">
        <f t="shared" si="1597"/>
        <v>0</v>
      </c>
      <c r="AR776" s="383">
        <f t="shared" si="1598"/>
        <v>0</v>
      </c>
      <c r="AS776" s="383">
        <f t="shared" si="1599"/>
        <v>0</v>
      </c>
      <c r="AT776" s="383">
        <f t="shared" si="1600"/>
        <v>0</v>
      </c>
      <c r="AU776" s="383">
        <f t="shared" si="1601"/>
        <v>0</v>
      </c>
      <c r="AV776" s="383">
        <f t="shared" si="1602"/>
        <v>0</v>
      </c>
      <c r="AW776" s="383">
        <f t="shared" si="1603"/>
        <v>2</v>
      </c>
      <c r="AX776" s="383">
        <f t="shared" si="1527"/>
        <v>84</v>
      </c>
      <c r="AY776" s="383">
        <v>108</v>
      </c>
      <c r="AZ776" s="383">
        <f t="shared" si="1564"/>
        <v>0</v>
      </c>
      <c r="BA776" s="382">
        <f t="shared" si="1528"/>
        <v>-108</v>
      </c>
      <c r="BB776" s="423">
        <v>0</v>
      </c>
      <c r="BC776" s="506">
        <f t="shared" ref="BC776:BC804" si="1615">W776</f>
        <v>0</v>
      </c>
      <c r="BD776" s="382">
        <f t="shared" ref="BD776:BD804" si="1616">Z776</f>
        <v>84</v>
      </c>
      <c r="BE776" s="453">
        <f t="shared" ref="BE776:BE804" si="1617">AC776</f>
        <v>108</v>
      </c>
      <c r="BF776" s="382">
        <f t="shared" si="1529"/>
        <v>-192</v>
      </c>
      <c r="BG776" s="1882">
        <v>0</v>
      </c>
      <c r="BH776" s="1882">
        <v>0</v>
      </c>
      <c r="BI776" s="1882">
        <v>0</v>
      </c>
      <c r="BJ776" s="1882">
        <v>0</v>
      </c>
      <c r="BK776" s="1882">
        <v>0</v>
      </c>
      <c r="BL776" s="1882">
        <v>0</v>
      </c>
      <c r="BM776" s="1882">
        <v>0</v>
      </c>
      <c r="BN776" s="1882">
        <v>0</v>
      </c>
      <c r="BO776" s="1882">
        <v>0</v>
      </c>
      <c r="BP776" s="1882">
        <v>2</v>
      </c>
      <c r="BQ776" s="1882">
        <v>29</v>
      </c>
      <c r="BR776" s="1882">
        <v>31</v>
      </c>
      <c r="BS776" s="1882">
        <v>33</v>
      </c>
      <c r="BT776" s="13"/>
      <c r="BU776" s="384">
        <f t="shared" si="1530"/>
        <v>0</v>
      </c>
      <c r="BV776" s="385">
        <f t="shared" si="1531"/>
        <v>0</v>
      </c>
      <c r="BW776" s="386">
        <f t="shared" si="1532"/>
        <v>0</v>
      </c>
      <c r="BX776" s="3"/>
      <c r="BY776" s="387">
        <f t="shared" ref="BY776:BY804" si="1618">U776</f>
        <v>0</v>
      </c>
      <c r="BZ776" s="382">
        <f t="shared" si="1533"/>
        <v>0</v>
      </c>
      <c r="CA776" s="382">
        <f t="shared" si="1534"/>
        <v>0</v>
      </c>
      <c r="CB776" s="382">
        <f t="shared" si="1535"/>
        <v>0</v>
      </c>
      <c r="CC776" s="382">
        <f t="shared" si="1577"/>
        <v>0</v>
      </c>
      <c r="CD776" s="382">
        <f t="shared" si="1578"/>
        <v>0</v>
      </c>
      <c r="CE776" s="382">
        <f t="shared" si="1579"/>
        <v>0</v>
      </c>
      <c r="CF776" s="382">
        <f t="shared" si="1580"/>
        <v>0</v>
      </c>
      <c r="CG776" s="382">
        <f t="shared" si="1581"/>
        <v>0</v>
      </c>
      <c r="CH776" s="382">
        <f t="shared" si="1582"/>
        <v>0</v>
      </c>
      <c r="CI776" s="382">
        <f t="shared" si="1583"/>
        <v>0</v>
      </c>
      <c r="CJ776" s="382">
        <f t="shared" si="1584"/>
        <v>2</v>
      </c>
      <c r="CK776" s="388">
        <f t="shared" si="1585"/>
        <v>4</v>
      </c>
      <c r="CL776" s="3"/>
      <c r="CM776" s="384">
        <f t="shared" ref="CM776:CM804" si="1619">V776</f>
        <v>0</v>
      </c>
      <c r="CN776" s="385">
        <f t="shared" si="1536"/>
        <v>84</v>
      </c>
      <c r="CO776" s="385">
        <f t="shared" si="1604"/>
        <v>108</v>
      </c>
      <c r="CP776" s="385">
        <f t="shared" si="1605"/>
        <v>0</v>
      </c>
      <c r="CQ776" s="385">
        <f t="shared" si="1606"/>
        <v>0</v>
      </c>
      <c r="CR776" s="385">
        <f t="shared" si="1607"/>
        <v>0</v>
      </c>
      <c r="CS776" s="385">
        <f t="shared" si="1608"/>
        <v>0</v>
      </c>
      <c r="CT776" s="385">
        <f t="shared" si="1609"/>
        <v>0</v>
      </c>
      <c r="CU776" s="385">
        <f t="shared" si="1610"/>
        <v>0</v>
      </c>
      <c r="CV776" s="385">
        <f t="shared" si="1611"/>
        <v>0</v>
      </c>
      <c r="CW776" s="385">
        <f t="shared" si="1612"/>
        <v>2</v>
      </c>
      <c r="CX776" s="386">
        <f t="shared" si="1613"/>
        <v>2</v>
      </c>
      <c r="CY776" s="3"/>
      <c r="CZ776" s="586"/>
      <c r="DA776" s="582"/>
      <c r="DB776" s="391"/>
      <c r="DC776" s="576">
        <v>0</v>
      </c>
      <c r="DD776" s="389">
        <v>0</v>
      </c>
      <c r="DE776" s="390">
        <v>0</v>
      </c>
      <c r="DF776" s="390">
        <v>0</v>
      </c>
      <c r="DG776" s="390">
        <v>0</v>
      </c>
      <c r="DH776" s="390">
        <f t="shared" si="1537"/>
        <v>0</v>
      </c>
      <c r="DI776" s="390"/>
      <c r="DJ776" s="390"/>
      <c r="DK776" s="390"/>
      <c r="DL776" s="390"/>
      <c r="DM776" s="390"/>
      <c r="DN776" s="390"/>
      <c r="DO776" s="390"/>
      <c r="DP776" s="391">
        <f t="shared" si="1538"/>
        <v>0</v>
      </c>
      <c r="DQ776" s="376"/>
      <c r="DR776" s="376"/>
      <c r="DS776" s="385">
        <v>0</v>
      </c>
      <c r="DT776" s="385">
        <v>0</v>
      </c>
      <c r="DU776" s="385">
        <v>0</v>
      </c>
      <c r="DV776" s="385">
        <v>0</v>
      </c>
      <c r="DW776" s="385">
        <v>0</v>
      </c>
      <c r="DX776" s="385">
        <v>0</v>
      </c>
      <c r="DY776" s="385" t="s">
        <v>2733</v>
      </c>
      <c r="DZ776" s="14">
        <v>113250</v>
      </c>
      <c r="EA776" s="426"/>
      <c r="EB776" s="398">
        <v>20</v>
      </c>
      <c r="EC776" s="398" t="s">
        <v>1369</v>
      </c>
      <c r="ED776" s="398" t="s">
        <v>1370</v>
      </c>
      <c r="EF776" s="601" t="str">
        <f t="shared" si="1539"/>
        <v>ok</v>
      </c>
      <c r="EG776" s="597">
        <f t="shared" si="1545"/>
        <v>0</v>
      </c>
      <c r="EI776" s="605">
        <f t="shared" si="1614"/>
        <v>84</v>
      </c>
    </row>
    <row r="777" spans="1:139" s="372" customFormat="1" ht="16.149999999999999" customHeight="1">
      <c r="A777" s="573" t="s">
        <v>1382</v>
      </c>
      <c r="B777" s="407" t="s">
        <v>2351</v>
      </c>
      <c r="C777" s="407" t="s">
        <v>2351</v>
      </c>
      <c r="D777" s="393" t="s">
        <v>175</v>
      </c>
      <c r="E777" s="393" t="s">
        <v>282</v>
      </c>
      <c r="F777" s="393" t="s">
        <v>2382</v>
      </c>
      <c r="G777" s="395" t="s">
        <v>2406</v>
      </c>
      <c r="H777" s="393" t="s">
        <v>269</v>
      </c>
      <c r="I777" s="393" t="s">
        <v>2383</v>
      </c>
      <c r="J777" s="393" t="s">
        <v>48</v>
      </c>
      <c r="K777" s="393"/>
      <c r="L777" s="393"/>
      <c r="M777" s="396">
        <v>46143</v>
      </c>
      <c r="N777" s="392"/>
      <c r="O777" s="408">
        <v>3</v>
      </c>
      <c r="P777" s="14">
        <v>105036</v>
      </c>
      <c r="Q777" s="14">
        <v>105036</v>
      </c>
      <c r="R777" s="576">
        <v>0</v>
      </c>
      <c r="S777" s="391">
        <v>0</v>
      </c>
      <c r="T777" s="382">
        <v>0</v>
      </c>
      <c r="U777" s="382">
        <v>0</v>
      </c>
      <c r="V777" s="423">
        <v>0</v>
      </c>
      <c r="W777" s="1882">
        <v>0</v>
      </c>
      <c r="X777" s="382">
        <f t="shared" si="1575"/>
        <v>0</v>
      </c>
      <c r="Y777" s="423">
        <v>60</v>
      </c>
      <c r="Z777" s="1882">
        <v>60</v>
      </c>
      <c r="AA777" s="382">
        <f t="shared" ref="AA777:AA803" si="1620">X777+Y777-Z777</f>
        <v>0</v>
      </c>
      <c r="AB777" s="423">
        <v>0</v>
      </c>
      <c r="AC777" s="1882">
        <v>60</v>
      </c>
      <c r="AD777" s="569">
        <v>1.875</v>
      </c>
      <c r="AE777" s="569">
        <v>1.875</v>
      </c>
      <c r="AF777" s="382">
        <f t="shared" si="1587"/>
        <v>0</v>
      </c>
      <c r="AG777" s="382">
        <f t="shared" si="1588"/>
        <v>3.5</v>
      </c>
      <c r="AH777" s="382">
        <f t="shared" si="1589"/>
        <v>7.5</v>
      </c>
      <c r="AI777" s="382">
        <f t="shared" si="1590"/>
        <v>4</v>
      </c>
      <c r="AJ777" s="382">
        <f t="shared" si="1591"/>
        <v>0</v>
      </c>
      <c r="AK777" s="382">
        <f t="shared" si="1592"/>
        <v>0</v>
      </c>
      <c r="AL777" s="382">
        <f t="shared" si="1593"/>
        <v>0</v>
      </c>
      <c r="AM777" s="382">
        <f t="shared" si="1594"/>
        <v>0</v>
      </c>
      <c r="AN777" s="453">
        <f t="shared" si="1595"/>
        <v>0</v>
      </c>
      <c r="AO777" s="457">
        <f t="shared" si="1555"/>
        <v>60</v>
      </c>
      <c r="AP777" s="455">
        <f t="shared" si="1596"/>
        <v>4</v>
      </c>
      <c r="AQ777" s="383">
        <f t="shared" si="1597"/>
        <v>4</v>
      </c>
      <c r="AR777" s="383">
        <f t="shared" si="1598"/>
        <v>0</v>
      </c>
      <c r="AS777" s="383">
        <f t="shared" si="1599"/>
        <v>0</v>
      </c>
      <c r="AT777" s="383">
        <f t="shared" si="1600"/>
        <v>0</v>
      </c>
      <c r="AU777" s="383">
        <f t="shared" si="1601"/>
        <v>0</v>
      </c>
      <c r="AV777" s="383">
        <f t="shared" si="1602"/>
        <v>0</v>
      </c>
      <c r="AW777" s="383">
        <f t="shared" si="1603"/>
        <v>0</v>
      </c>
      <c r="AX777" s="383">
        <f t="shared" ref="AX777:AX804" si="1621">U777+V777+Y777+AB777+BB777</f>
        <v>60</v>
      </c>
      <c r="AY777" s="383">
        <v>60</v>
      </c>
      <c r="AZ777" s="383">
        <f t="shared" si="1564"/>
        <v>0</v>
      </c>
      <c r="BA777" s="382">
        <f t="shared" ref="BA777:BA804" si="1622">AA777+AB777-AC777</f>
        <v>-60</v>
      </c>
      <c r="BB777" s="423">
        <v>0</v>
      </c>
      <c r="BC777" s="506">
        <f t="shared" si="1615"/>
        <v>0</v>
      </c>
      <c r="BD777" s="382">
        <f t="shared" si="1616"/>
        <v>60</v>
      </c>
      <c r="BE777" s="453">
        <f t="shared" si="1617"/>
        <v>60</v>
      </c>
      <c r="BF777" s="382">
        <f t="shared" ref="BF777:BF804" si="1623">U777-W777-Z777-AC777-BG777-BH777-BI777</f>
        <v>-124</v>
      </c>
      <c r="BG777" s="1882">
        <v>0</v>
      </c>
      <c r="BH777" s="1882">
        <v>0</v>
      </c>
      <c r="BI777" s="1882">
        <v>4</v>
      </c>
      <c r="BJ777" s="1882">
        <v>4</v>
      </c>
      <c r="BK777" s="1882">
        <v>0</v>
      </c>
      <c r="BL777" s="1882">
        <v>0</v>
      </c>
      <c r="BM777" s="1882">
        <v>0</v>
      </c>
      <c r="BN777" s="1882">
        <v>0</v>
      </c>
      <c r="BO777" s="1882">
        <v>0</v>
      </c>
      <c r="BP777" s="1882">
        <v>0</v>
      </c>
      <c r="BQ777" s="1882">
        <v>23</v>
      </c>
      <c r="BR777" s="1882">
        <v>25</v>
      </c>
      <c r="BS777" s="1882">
        <v>27</v>
      </c>
      <c r="BT777" s="13"/>
      <c r="BU777" s="384">
        <f t="shared" ref="BU777:BU805" si="1624">IFERROR(IF(BY777&lt;=W777,BY777/W777,IF(BY777&lt;W777+Z777,1+(BY777-W777)/Z777,IF(BY777&lt;=W777+Z777+AC777,2+(BY777-W777-Z777)/AC777,BY777*3/(W777+Z777+AC777)))),0)</f>
        <v>0</v>
      </c>
      <c r="BV777" s="385">
        <f t="shared" ref="BV777:BV805" si="1625">IFERROR(IF(BZ777&lt;=Z777,BZ777/Z777,IF(BZ777&lt;Z777+AC777,1+(BZ777-Z777)/AC777,IF(BZ777&lt;=Z777+AC777+BG777,2+(BZ777-Z777-AC777)/BG777,BZ777*3/(Z777+AC777+BG777)))),0)</f>
        <v>0</v>
      </c>
      <c r="BW777" s="386">
        <f t="shared" ref="BW777:BW805" si="1626">IFERROR(IF(CA777&lt;=AC777,CA777/AC777,IF(CA777&lt;AC777+BG777,1+(CA777-AC777)/BG777,IF(CA777&lt;=AC777+BG777+BH777,2+(CA777-AC777-BG777)/BH777,CA777*3/(AC777+BG777+BH777)))),0)</f>
        <v>0</v>
      </c>
      <c r="BX777" s="3"/>
      <c r="BY777" s="387">
        <f t="shared" si="1618"/>
        <v>0</v>
      </c>
      <c r="BZ777" s="382">
        <f t="shared" ref="BZ777:BZ804" si="1627">BY777+CM777-W777</f>
        <v>0</v>
      </c>
      <c r="CA777" s="382">
        <f t="shared" ref="CA777:CA804" si="1628">BZ777+CN777-Z777</f>
        <v>0</v>
      </c>
      <c r="CB777" s="382">
        <f t="shared" ref="CB777:CB804" si="1629">CA777+CO777-AC777</f>
        <v>0</v>
      </c>
      <c r="CC777" s="382">
        <f t="shared" si="1577"/>
        <v>4</v>
      </c>
      <c r="CD777" s="382">
        <f t="shared" si="1578"/>
        <v>8</v>
      </c>
      <c r="CE777" s="382">
        <f t="shared" si="1579"/>
        <v>4</v>
      </c>
      <c r="CF777" s="382">
        <f t="shared" si="1580"/>
        <v>0</v>
      </c>
      <c r="CG777" s="382">
        <f t="shared" si="1581"/>
        <v>0</v>
      </c>
      <c r="CH777" s="382">
        <f t="shared" si="1582"/>
        <v>0</v>
      </c>
      <c r="CI777" s="382">
        <f t="shared" si="1583"/>
        <v>0</v>
      </c>
      <c r="CJ777" s="382">
        <f t="shared" si="1584"/>
        <v>0</v>
      </c>
      <c r="CK777" s="388">
        <f t="shared" si="1585"/>
        <v>0</v>
      </c>
      <c r="CL777" s="3"/>
      <c r="CM777" s="384">
        <f t="shared" si="1619"/>
        <v>0</v>
      </c>
      <c r="CN777" s="385">
        <f t="shared" ref="CN777:CN804" si="1630">Y777</f>
        <v>60</v>
      </c>
      <c r="CO777" s="385">
        <f t="shared" si="1604"/>
        <v>60</v>
      </c>
      <c r="CP777" s="385">
        <f t="shared" si="1605"/>
        <v>4</v>
      </c>
      <c r="CQ777" s="385">
        <f t="shared" si="1606"/>
        <v>4</v>
      </c>
      <c r="CR777" s="385">
        <f t="shared" si="1607"/>
        <v>0</v>
      </c>
      <c r="CS777" s="385">
        <f t="shared" si="1608"/>
        <v>0</v>
      </c>
      <c r="CT777" s="385">
        <f t="shared" si="1609"/>
        <v>0</v>
      </c>
      <c r="CU777" s="385">
        <f t="shared" si="1610"/>
        <v>0</v>
      </c>
      <c r="CV777" s="385">
        <f t="shared" si="1611"/>
        <v>0</v>
      </c>
      <c r="CW777" s="385">
        <f t="shared" si="1612"/>
        <v>0</v>
      </c>
      <c r="CX777" s="386">
        <f t="shared" si="1613"/>
        <v>0</v>
      </c>
      <c r="CY777" s="3"/>
      <c r="CZ777" s="586"/>
      <c r="DA777" s="582"/>
      <c r="DB777" s="391"/>
      <c r="DC777" s="576">
        <v>0</v>
      </c>
      <c r="DD777" s="389">
        <v>0</v>
      </c>
      <c r="DE777" s="390">
        <v>0</v>
      </c>
      <c r="DF777" s="390">
        <v>0</v>
      </c>
      <c r="DG777" s="390">
        <v>0</v>
      </c>
      <c r="DH777" s="390">
        <f t="shared" ref="DH777:DH804" si="1631">T777</f>
        <v>0</v>
      </c>
      <c r="DI777" s="390"/>
      <c r="DJ777" s="390"/>
      <c r="DK777" s="390"/>
      <c r="DL777" s="390"/>
      <c r="DM777" s="390"/>
      <c r="DN777" s="390"/>
      <c r="DO777" s="390"/>
      <c r="DP777" s="391">
        <f t="shared" ref="DP777:DP803" si="1632">SUM(DD777:DO777)</f>
        <v>0</v>
      </c>
      <c r="DQ777" s="376"/>
      <c r="DR777" s="376"/>
      <c r="DS777" s="385">
        <v>0</v>
      </c>
      <c r="DT777" s="385">
        <v>0</v>
      </c>
      <c r="DU777" s="385">
        <v>0</v>
      </c>
      <c r="DV777" s="385">
        <v>0</v>
      </c>
      <c r="DW777" s="385">
        <v>0</v>
      </c>
      <c r="DX777" s="385">
        <v>0</v>
      </c>
      <c r="DY777" s="385" t="s">
        <v>2733</v>
      </c>
      <c r="DZ777" s="14">
        <v>105036</v>
      </c>
      <c r="EA777" s="426"/>
      <c r="EB777" s="398">
        <v>18</v>
      </c>
      <c r="EC777" s="398" t="s">
        <v>1369</v>
      </c>
      <c r="ED777" s="398" t="s">
        <v>1370</v>
      </c>
      <c r="EF777" s="601" t="str">
        <f t="shared" ref="EF777:EF804" si="1633">IFERROR((U777/BC777)*30,"ok")</f>
        <v>ok</v>
      </c>
      <c r="EG777" s="597">
        <f t="shared" si="1545"/>
        <v>0</v>
      </c>
      <c r="EI777" s="605">
        <f t="shared" si="1614"/>
        <v>60</v>
      </c>
    </row>
    <row r="778" spans="1:139" s="372" customFormat="1" ht="16.149999999999999" customHeight="1">
      <c r="A778" s="573" t="s">
        <v>1382</v>
      </c>
      <c r="B778" s="407" t="s">
        <v>2370</v>
      </c>
      <c r="C778" s="407" t="s">
        <v>2370</v>
      </c>
      <c r="D778" s="393" t="s">
        <v>175</v>
      </c>
      <c r="E778" s="393" t="s">
        <v>438</v>
      </c>
      <c r="F778" s="393" t="s">
        <v>2382</v>
      </c>
      <c r="G778" s="395" t="s">
        <v>2403</v>
      </c>
      <c r="H778" s="393" t="s">
        <v>269</v>
      </c>
      <c r="I778" s="393" t="s">
        <v>2383</v>
      </c>
      <c r="J778" s="393" t="s">
        <v>48</v>
      </c>
      <c r="K778" s="393"/>
      <c r="L778" s="393"/>
      <c r="M778" s="396">
        <v>46143</v>
      </c>
      <c r="N778" s="392"/>
      <c r="O778" s="408">
        <v>3</v>
      </c>
      <c r="P778" s="14">
        <v>116054</v>
      </c>
      <c r="Q778" s="14">
        <v>116054</v>
      </c>
      <c r="R778" s="576">
        <v>0</v>
      </c>
      <c r="S778" s="391">
        <v>0</v>
      </c>
      <c r="T778" s="382">
        <v>0</v>
      </c>
      <c r="U778" s="382">
        <v>0</v>
      </c>
      <c r="V778" s="423">
        <v>0</v>
      </c>
      <c r="W778" s="1882">
        <v>0</v>
      </c>
      <c r="X778" s="382">
        <f t="shared" si="1575"/>
        <v>0</v>
      </c>
      <c r="Y778" s="423">
        <v>208</v>
      </c>
      <c r="Z778" s="1882">
        <v>208</v>
      </c>
      <c r="AA778" s="382">
        <f t="shared" si="1620"/>
        <v>0</v>
      </c>
      <c r="AB778" s="423">
        <v>0</v>
      </c>
      <c r="AC778" s="1882">
        <v>100</v>
      </c>
      <c r="AD778" s="569">
        <v>1.875</v>
      </c>
      <c r="AE778" s="569">
        <v>1.875</v>
      </c>
      <c r="AF778" s="382">
        <f t="shared" si="1587"/>
        <v>143.5</v>
      </c>
      <c r="AG778" s="382">
        <f t="shared" si="1588"/>
        <v>103.5</v>
      </c>
      <c r="AH778" s="382">
        <f t="shared" si="1589"/>
        <v>7.5</v>
      </c>
      <c r="AI778" s="382">
        <f t="shared" si="1590"/>
        <v>4</v>
      </c>
      <c r="AJ778" s="382">
        <f t="shared" si="1591"/>
        <v>0</v>
      </c>
      <c r="AK778" s="382">
        <f t="shared" si="1592"/>
        <v>0</v>
      </c>
      <c r="AL778" s="382">
        <f t="shared" si="1593"/>
        <v>0</v>
      </c>
      <c r="AM778" s="382">
        <f t="shared" si="1594"/>
        <v>0</v>
      </c>
      <c r="AN778" s="453">
        <f t="shared" si="1595"/>
        <v>0</v>
      </c>
      <c r="AO778" s="457">
        <f t="shared" si="1555"/>
        <v>244</v>
      </c>
      <c r="AP778" s="455">
        <f t="shared" si="1596"/>
        <v>16</v>
      </c>
      <c r="AQ778" s="383">
        <f t="shared" si="1597"/>
        <v>4</v>
      </c>
      <c r="AR778" s="383">
        <f t="shared" si="1598"/>
        <v>0</v>
      </c>
      <c r="AS778" s="383">
        <f t="shared" si="1599"/>
        <v>0</v>
      </c>
      <c r="AT778" s="383">
        <f t="shared" si="1600"/>
        <v>0</v>
      </c>
      <c r="AU778" s="383">
        <f t="shared" si="1601"/>
        <v>0</v>
      </c>
      <c r="AV778" s="383">
        <f t="shared" si="1602"/>
        <v>0</v>
      </c>
      <c r="AW778" s="383">
        <f t="shared" si="1603"/>
        <v>0</v>
      </c>
      <c r="AX778" s="383">
        <f t="shared" si="1621"/>
        <v>208</v>
      </c>
      <c r="AY778" s="383">
        <v>244</v>
      </c>
      <c r="AZ778" s="383">
        <f t="shared" si="1564"/>
        <v>0</v>
      </c>
      <c r="BA778" s="382">
        <f t="shared" si="1622"/>
        <v>-100</v>
      </c>
      <c r="BB778" s="423">
        <v>0</v>
      </c>
      <c r="BC778" s="506">
        <f t="shared" si="1615"/>
        <v>0</v>
      </c>
      <c r="BD778" s="382">
        <f t="shared" si="1616"/>
        <v>208</v>
      </c>
      <c r="BE778" s="453">
        <f t="shared" si="1617"/>
        <v>100</v>
      </c>
      <c r="BF778" s="382">
        <f t="shared" si="1623"/>
        <v>-468</v>
      </c>
      <c r="BG778" s="1882">
        <v>56</v>
      </c>
      <c r="BH778" s="1882">
        <v>100</v>
      </c>
      <c r="BI778" s="1882">
        <v>4</v>
      </c>
      <c r="BJ778" s="1882">
        <v>4</v>
      </c>
      <c r="BK778" s="1882">
        <v>0</v>
      </c>
      <c r="BL778" s="1882">
        <v>0</v>
      </c>
      <c r="BM778" s="1882">
        <v>0</v>
      </c>
      <c r="BN778" s="1882">
        <v>0</v>
      </c>
      <c r="BO778" s="1882">
        <v>0</v>
      </c>
      <c r="BP778" s="1882">
        <v>0</v>
      </c>
      <c r="BQ778" s="1882">
        <v>29</v>
      </c>
      <c r="BR778" s="1882">
        <v>31</v>
      </c>
      <c r="BS778" s="1882">
        <v>33</v>
      </c>
      <c r="BT778" s="13"/>
      <c r="BU778" s="384">
        <f t="shared" si="1624"/>
        <v>0</v>
      </c>
      <c r="BV778" s="385">
        <f t="shared" si="1625"/>
        <v>0</v>
      </c>
      <c r="BW778" s="386">
        <f t="shared" si="1626"/>
        <v>0</v>
      </c>
      <c r="BX778" s="3"/>
      <c r="BY778" s="387">
        <f t="shared" si="1618"/>
        <v>0</v>
      </c>
      <c r="BZ778" s="382">
        <f t="shared" si="1627"/>
        <v>0</v>
      </c>
      <c r="CA778" s="382">
        <f t="shared" si="1628"/>
        <v>0</v>
      </c>
      <c r="CB778" s="382">
        <f t="shared" si="1629"/>
        <v>144</v>
      </c>
      <c r="CC778" s="382">
        <f t="shared" si="1577"/>
        <v>104</v>
      </c>
      <c r="CD778" s="382">
        <f t="shared" si="1578"/>
        <v>8</v>
      </c>
      <c r="CE778" s="382">
        <f t="shared" si="1579"/>
        <v>4</v>
      </c>
      <c r="CF778" s="382">
        <f t="shared" si="1580"/>
        <v>0</v>
      </c>
      <c r="CG778" s="382">
        <f t="shared" si="1581"/>
        <v>0</v>
      </c>
      <c r="CH778" s="382">
        <f t="shared" si="1582"/>
        <v>0</v>
      </c>
      <c r="CI778" s="382">
        <f t="shared" si="1583"/>
        <v>0</v>
      </c>
      <c r="CJ778" s="382">
        <f t="shared" si="1584"/>
        <v>0</v>
      </c>
      <c r="CK778" s="388">
        <f t="shared" si="1585"/>
        <v>0</v>
      </c>
      <c r="CL778" s="3"/>
      <c r="CM778" s="384">
        <f t="shared" si="1619"/>
        <v>0</v>
      </c>
      <c r="CN778" s="385">
        <f t="shared" si="1630"/>
        <v>208</v>
      </c>
      <c r="CO778" s="385">
        <f t="shared" si="1604"/>
        <v>244</v>
      </c>
      <c r="CP778" s="385">
        <f t="shared" si="1605"/>
        <v>16</v>
      </c>
      <c r="CQ778" s="385">
        <f t="shared" si="1606"/>
        <v>4</v>
      </c>
      <c r="CR778" s="385">
        <f t="shared" si="1607"/>
        <v>0</v>
      </c>
      <c r="CS778" s="385">
        <f t="shared" si="1608"/>
        <v>0</v>
      </c>
      <c r="CT778" s="385">
        <f t="shared" si="1609"/>
        <v>0</v>
      </c>
      <c r="CU778" s="385">
        <f t="shared" si="1610"/>
        <v>0</v>
      </c>
      <c r="CV778" s="385">
        <f t="shared" si="1611"/>
        <v>0</v>
      </c>
      <c r="CW778" s="385">
        <f t="shared" si="1612"/>
        <v>0</v>
      </c>
      <c r="CX778" s="386">
        <f t="shared" si="1613"/>
        <v>0</v>
      </c>
      <c r="CY778" s="3"/>
      <c r="CZ778" s="586"/>
      <c r="DA778" s="582"/>
      <c r="DB778" s="391"/>
      <c r="DC778" s="576">
        <v>0</v>
      </c>
      <c r="DD778" s="389">
        <v>0</v>
      </c>
      <c r="DE778" s="390">
        <v>0</v>
      </c>
      <c r="DF778" s="390">
        <v>0</v>
      </c>
      <c r="DG778" s="390">
        <v>0</v>
      </c>
      <c r="DH778" s="390">
        <f t="shared" si="1631"/>
        <v>0</v>
      </c>
      <c r="DI778" s="390"/>
      <c r="DJ778" s="390"/>
      <c r="DK778" s="390"/>
      <c r="DL778" s="390"/>
      <c r="DM778" s="390"/>
      <c r="DN778" s="390"/>
      <c r="DO778" s="390"/>
      <c r="DP778" s="391">
        <f t="shared" si="1632"/>
        <v>0</v>
      </c>
      <c r="DQ778" s="376"/>
      <c r="DR778" s="376"/>
      <c r="DS778" s="385">
        <v>0</v>
      </c>
      <c r="DT778" s="385">
        <v>0</v>
      </c>
      <c r="DU778" s="385">
        <v>0</v>
      </c>
      <c r="DV778" s="385">
        <v>0</v>
      </c>
      <c r="DW778" s="385">
        <v>0</v>
      </c>
      <c r="DX778" s="385">
        <v>0</v>
      </c>
      <c r="DY778" s="385" t="s">
        <v>2733</v>
      </c>
      <c r="DZ778" s="14">
        <v>116054</v>
      </c>
      <c r="EA778" s="426"/>
      <c r="EB778" s="398">
        <v>20</v>
      </c>
      <c r="EC778" s="398" t="s">
        <v>1369</v>
      </c>
      <c r="ED778" s="398" t="s">
        <v>1370</v>
      </c>
      <c r="EF778" s="601" t="str">
        <f t="shared" si="1633"/>
        <v>ok</v>
      </c>
      <c r="EG778" s="597">
        <f t="shared" ref="EG778:EG804" si="1634">BC778</f>
        <v>0</v>
      </c>
      <c r="EI778" s="605">
        <f t="shared" si="1614"/>
        <v>208</v>
      </c>
    </row>
    <row r="779" spans="1:139" s="372" customFormat="1" ht="16.149999999999999" customHeight="1">
      <c r="A779" s="573" t="s">
        <v>1382</v>
      </c>
      <c r="B779" s="407" t="s">
        <v>2378</v>
      </c>
      <c r="C779" s="407" t="s">
        <v>2378</v>
      </c>
      <c r="D779" s="393" t="s">
        <v>175</v>
      </c>
      <c r="E779" s="393" t="s">
        <v>440</v>
      </c>
      <c r="F779" s="393" t="s">
        <v>2382</v>
      </c>
      <c r="G779" s="395" t="s">
        <v>2403</v>
      </c>
      <c r="H779" s="393" t="s">
        <v>269</v>
      </c>
      <c r="I779" s="393" t="s">
        <v>2383</v>
      </c>
      <c r="J779" s="393" t="s">
        <v>48</v>
      </c>
      <c r="K779" s="393"/>
      <c r="L779" s="393"/>
      <c r="M779" s="396">
        <v>46143</v>
      </c>
      <c r="N779" s="392"/>
      <c r="O779" s="408">
        <v>3</v>
      </c>
      <c r="P779" s="14">
        <v>120233</v>
      </c>
      <c r="Q779" s="14">
        <v>120233</v>
      </c>
      <c r="R779" s="576">
        <v>0</v>
      </c>
      <c r="S779" s="391">
        <v>0</v>
      </c>
      <c r="T779" s="382">
        <v>0</v>
      </c>
      <c r="U779" s="382">
        <v>0</v>
      </c>
      <c r="V779" s="423">
        <v>0</v>
      </c>
      <c r="W779" s="1882">
        <v>0</v>
      </c>
      <c r="X779" s="382">
        <f t="shared" si="1575"/>
        <v>0</v>
      </c>
      <c r="Y779" s="423">
        <v>360</v>
      </c>
      <c r="Z779" s="1882">
        <v>360</v>
      </c>
      <c r="AA779" s="382">
        <f t="shared" si="1620"/>
        <v>0</v>
      </c>
      <c r="AB779" s="423">
        <v>0</v>
      </c>
      <c r="AC779" s="1882">
        <v>200</v>
      </c>
      <c r="AD779" s="569">
        <v>1.875</v>
      </c>
      <c r="AE779" s="569">
        <v>1.875</v>
      </c>
      <c r="AF779" s="382">
        <f t="shared" si="1587"/>
        <v>223.5</v>
      </c>
      <c r="AG779" s="382">
        <f t="shared" si="1588"/>
        <v>103.5</v>
      </c>
      <c r="AH779" s="382">
        <f t="shared" si="1589"/>
        <v>7.5</v>
      </c>
      <c r="AI779" s="382">
        <f t="shared" si="1590"/>
        <v>4</v>
      </c>
      <c r="AJ779" s="382">
        <f t="shared" si="1591"/>
        <v>0</v>
      </c>
      <c r="AK779" s="382">
        <f t="shared" si="1592"/>
        <v>0</v>
      </c>
      <c r="AL779" s="382">
        <f t="shared" si="1593"/>
        <v>0</v>
      </c>
      <c r="AM779" s="382">
        <f t="shared" si="1594"/>
        <v>0</v>
      </c>
      <c r="AN779" s="453">
        <f t="shared" si="1595"/>
        <v>38.5</v>
      </c>
      <c r="AO779" s="457">
        <f t="shared" si="1555"/>
        <v>424</v>
      </c>
      <c r="AP779" s="455">
        <f t="shared" si="1596"/>
        <v>16</v>
      </c>
      <c r="AQ779" s="383">
        <f t="shared" si="1597"/>
        <v>4</v>
      </c>
      <c r="AR779" s="383">
        <f t="shared" si="1598"/>
        <v>0</v>
      </c>
      <c r="AS779" s="383">
        <f t="shared" si="1599"/>
        <v>0</v>
      </c>
      <c r="AT779" s="383">
        <f t="shared" si="1600"/>
        <v>0</v>
      </c>
      <c r="AU779" s="383">
        <f t="shared" si="1601"/>
        <v>0</v>
      </c>
      <c r="AV779" s="383">
        <f t="shared" si="1602"/>
        <v>0</v>
      </c>
      <c r="AW779" s="383">
        <f t="shared" si="1603"/>
        <v>39</v>
      </c>
      <c r="AX779" s="383">
        <f t="shared" si="1621"/>
        <v>360</v>
      </c>
      <c r="AY779" s="383">
        <v>424</v>
      </c>
      <c r="AZ779" s="383">
        <f t="shared" si="1564"/>
        <v>0</v>
      </c>
      <c r="BA779" s="382">
        <f t="shared" si="1622"/>
        <v>-200</v>
      </c>
      <c r="BB779" s="423">
        <v>0</v>
      </c>
      <c r="BC779" s="506">
        <f t="shared" si="1615"/>
        <v>0</v>
      </c>
      <c r="BD779" s="382">
        <f t="shared" si="1616"/>
        <v>360</v>
      </c>
      <c r="BE779" s="453">
        <f t="shared" si="1617"/>
        <v>200</v>
      </c>
      <c r="BF779" s="382">
        <f t="shared" si="1623"/>
        <v>-800</v>
      </c>
      <c r="BG779" s="1882">
        <v>136</v>
      </c>
      <c r="BH779" s="1882">
        <v>100</v>
      </c>
      <c r="BI779" s="1882">
        <v>4</v>
      </c>
      <c r="BJ779" s="1882">
        <v>4</v>
      </c>
      <c r="BK779" s="1882">
        <v>0</v>
      </c>
      <c r="BL779" s="1882">
        <v>0</v>
      </c>
      <c r="BM779" s="1882">
        <v>0</v>
      </c>
      <c r="BN779" s="1882">
        <v>0</v>
      </c>
      <c r="BO779" s="1882">
        <v>0</v>
      </c>
      <c r="BP779" s="1882">
        <v>44</v>
      </c>
      <c r="BQ779" s="1882">
        <v>168</v>
      </c>
      <c r="BR779" s="1882">
        <v>180</v>
      </c>
      <c r="BS779" s="1882">
        <v>193</v>
      </c>
      <c r="BT779" s="13"/>
      <c r="BU779" s="384">
        <f t="shared" si="1624"/>
        <v>0</v>
      </c>
      <c r="BV779" s="385">
        <f t="shared" si="1625"/>
        <v>0</v>
      </c>
      <c r="BW779" s="386">
        <f t="shared" si="1626"/>
        <v>0</v>
      </c>
      <c r="BX779" s="3"/>
      <c r="BY779" s="387">
        <f t="shared" si="1618"/>
        <v>0</v>
      </c>
      <c r="BZ779" s="382">
        <f t="shared" si="1627"/>
        <v>0</v>
      </c>
      <c r="CA779" s="382">
        <f t="shared" si="1628"/>
        <v>0</v>
      </c>
      <c r="CB779" s="382">
        <f t="shared" si="1629"/>
        <v>224</v>
      </c>
      <c r="CC779" s="382">
        <f t="shared" si="1577"/>
        <v>104</v>
      </c>
      <c r="CD779" s="382">
        <f t="shared" si="1578"/>
        <v>8</v>
      </c>
      <c r="CE779" s="382">
        <f t="shared" si="1579"/>
        <v>4</v>
      </c>
      <c r="CF779" s="382">
        <f t="shared" si="1580"/>
        <v>0</v>
      </c>
      <c r="CG779" s="382">
        <f t="shared" si="1581"/>
        <v>0</v>
      </c>
      <c r="CH779" s="382">
        <f t="shared" si="1582"/>
        <v>0</v>
      </c>
      <c r="CI779" s="382">
        <f t="shared" si="1583"/>
        <v>0</v>
      </c>
      <c r="CJ779" s="382">
        <f t="shared" si="1584"/>
        <v>39</v>
      </c>
      <c r="CK779" s="388">
        <f t="shared" si="1585"/>
        <v>78</v>
      </c>
      <c r="CL779" s="3"/>
      <c r="CM779" s="384">
        <f t="shared" si="1619"/>
        <v>0</v>
      </c>
      <c r="CN779" s="385">
        <f t="shared" si="1630"/>
        <v>360</v>
      </c>
      <c r="CO779" s="385">
        <f t="shared" si="1604"/>
        <v>424</v>
      </c>
      <c r="CP779" s="385">
        <f t="shared" si="1605"/>
        <v>16</v>
      </c>
      <c r="CQ779" s="385">
        <f t="shared" si="1606"/>
        <v>4</v>
      </c>
      <c r="CR779" s="385">
        <f t="shared" si="1607"/>
        <v>0</v>
      </c>
      <c r="CS779" s="385">
        <f t="shared" si="1608"/>
        <v>0</v>
      </c>
      <c r="CT779" s="385">
        <f t="shared" si="1609"/>
        <v>0</v>
      </c>
      <c r="CU779" s="385">
        <f t="shared" si="1610"/>
        <v>0</v>
      </c>
      <c r="CV779" s="385">
        <f t="shared" si="1611"/>
        <v>0</v>
      </c>
      <c r="CW779" s="385">
        <f t="shared" si="1612"/>
        <v>39</v>
      </c>
      <c r="CX779" s="386">
        <f t="shared" si="1613"/>
        <v>39</v>
      </c>
      <c r="CY779" s="3"/>
      <c r="CZ779" s="586"/>
      <c r="DA779" s="582"/>
      <c r="DB779" s="391"/>
      <c r="DC779" s="576">
        <v>0</v>
      </c>
      <c r="DD779" s="389">
        <v>0</v>
      </c>
      <c r="DE779" s="390">
        <v>0</v>
      </c>
      <c r="DF779" s="390">
        <v>0</v>
      </c>
      <c r="DG779" s="390">
        <v>0</v>
      </c>
      <c r="DH779" s="390">
        <f t="shared" si="1631"/>
        <v>0</v>
      </c>
      <c r="DI779" s="390"/>
      <c r="DJ779" s="390"/>
      <c r="DK779" s="390"/>
      <c r="DL779" s="390"/>
      <c r="DM779" s="390"/>
      <c r="DN779" s="390"/>
      <c r="DO779" s="390"/>
      <c r="DP779" s="391">
        <f t="shared" si="1632"/>
        <v>0</v>
      </c>
      <c r="DQ779" s="376"/>
      <c r="DR779" s="376"/>
      <c r="DS779" s="385">
        <v>0</v>
      </c>
      <c r="DT779" s="385">
        <v>0</v>
      </c>
      <c r="DU779" s="385">
        <v>0</v>
      </c>
      <c r="DV779" s="385">
        <v>0</v>
      </c>
      <c r="DW779" s="385">
        <v>0</v>
      </c>
      <c r="DX779" s="385">
        <v>0</v>
      </c>
      <c r="DY779" s="385" t="s">
        <v>2733</v>
      </c>
      <c r="DZ779" s="14">
        <v>120233</v>
      </c>
      <c r="EA779" s="426"/>
      <c r="EB779" s="398">
        <v>21</v>
      </c>
      <c r="EC779" s="398" t="s">
        <v>1369</v>
      </c>
      <c r="ED779" s="398" t="s">
        <v>1370</v>
      </c>
      <c r="EF779" s="601" t="str">
        <f t="shared" si="1633"/>
        <v>ok</v>
      </c>
      <c r="EG779" s="597">
        <f t="shared" si="1634"/>
        <v>0</v>
      </c>
      <c r="EI779" s="605">
        <f t="shared" si="1614"/>
        <v>360</v>
      </c>
    </row>
    <row r="780" spans="1:139" s="372" customFormat="1" ht="16.149999999999999" customHeight="1">
      <c r="A780" s="573" t="s">
        <v>1382</v>
      </c>
      <c r="B780" s="407" t="s">
        <v>2361</v>
      </c>
      <c r="C780" s="407" t="s">
        <v>2361</v>
      </c>
      <c r="D780" s="393" t="s">
        <v>175</v>
      </c>
      <c r="E780" s="393" t="s">
        <v>306</v>
      </c>
      <c r="F780" s="393" t="s">
        <v>2382</v>
      </c>
      <c r="G780" s="395" t="s">
        <v>2405</v>
      </c>
      <c r="H780" s="393" t="s">
        <v>269</v>
      </c>
      <c r="I780" s="393" t="s">
        <v>2383</v>
      </c>
      <c r="J780" s="393" t="s">
        <v>48</v>
      </c>
      <c r="K780" s="393"/>
      <c r="L780" s="393"/>
      <c r="M780" s="396">
        <v>46143</v>
      </c>
      <c r="N780" s="392"/>
      <c r="O780" s="408">
        <v>3</v>
      </c>
      <c r="P780" s="14">
        <v>104549</v>
      </c>
      <c r="Q780" s="14">
        <v>104549</v>
      </c>
      <c r="R780" s="576">
        <v>0</v>
      </c>
      <c r="S780" s="391">
        <v>0</v>
      </c>
      <c r="T780" s="382">
        <v>0</v>
      </c>
      <c r="U780" s="382">
        <v>0</v>
      </c>
      <c r="V780" s="423">
        <v>0</v>
      </c>
      <c r="W780" s="1882">
        <v>0</v>
      </c>
      <c r="X780" s="382">
        <f t="shared" si="1575"/>
        <v>0</v>
      </c>
      <c r="Y780" s="423">
        <v>60</v>
      </c>
      <c r="Z780" s="1882">
        <v>60</v>
      </c>
      <c r="AA780" s="382">
        <f t="shared" si="1620"/>
        <v>0</v>
      </c>
      <c r="AB780" s="423">
        <v>0</v>
      </c>
      <c r="AC780" s="1882">
        <v>80</v>
      </c>
      <c r="AD780" s="569">
        <v>1.875</v>
      </c>
      <c r="AE780" s="569">
        <v>1.875</v>
      </c>
      <c r="AF780" s="382">
        <f t="shared" ref="AF780:AF804" si="1635">IF($AD780&lt;=1,$AD780*BG780,IF($AD780&lt;=2,BG780+(($AD780-1)*BH780),BG780+BH780+BI780))</f>
        <v>0</v>
      </c>
      <c r="AG780" s="382">
        <f t="shared" ref="AG780:AG804" si="1636">IF($AD780&lt;=1,$AD780*BH780,IF($AD780&lt;=2,BH780+(($AD780-1)*BI780),BH780+BI780+BJ780))</f>
        <v>0</v>
      </c>
      <c r="AH780" s="382">
        <f t="shared" ref="AH780:AH804" si="1637">IF($AD780&lt;=1,$AD780*BI780,IF($AD780&lt;=2,BI780+(($AD780-1)*BJ780),BI780+BJ780+BK780))</f>
        <v>0</v>
      </c>
      <c r="AI780" s="382">
        <f t="shared" ref="AI780:AI804" si="1638">IF($AD780&lt;=1,$AD780*BJ780,IF($AD780&lt;=2,BJ780+(($AD780-1)*BK780),BJ780+BK780+BL780))</f>
        <v>0</v>
      </c>
      <c r="AJ780" s="382">
        <f t="shared" ref="AJ780:AJ804" si="1639">IF($AD780&lt;=1,$AD780*BK780,IF($AD780&lt;=2,BK780+(($AD780-1)*BL780),BK780+BL780+BM780))</f>
        <v>0</v>
      </c>
      <c r="AK780" s="382">
        <f t="shared" ref="AK780:AK804" si="1640">IF($AE780&lt;=1,$AE780*BL780,IF($AE780&lt;=2,BL780+(($AE780-1)*BM780),BL780+BM780+BN780))</f>
        <v>0</v>
      </c>
      <c r="AL780" s="382">
        <f t="shared" ref="AL780:AL804" si="1641">IF($AE780&lt;=1,$AE780*BM780,IF($AE780&lt;=2,BM780+(($AE780-1)*BN780),BM780+BN780+BO780))</f>
        <v>0</v>
      </c>
      <c r="AM780" s="382">
        <f t="shared" ref="AM780:AM804" si="1642">IF($AE780&lt;=1,$AE780*BN780,IF($AE780&lt;=2,BN780+(($AE780-1)*BO780),BN780+BO780+BP780))</f>
        <v>0</v>
      </c>
      <c r="AN780" s="453">
        <f t="shared" ref="AN780:AN804" si="1643">IF($AD780&lt;=1,$AD780*BO780,IF($AD780&lt;=2,BO780+(($AD780-1)*BP780),BO780+BP780+BQ780))</f>
        <v>19.25</v>
      </c>
      <c r="AO780" s="457">
        <f t="shared" ref="AO780:AO804" si="1644">ROUND(IF(AA780-AC780-AF780&gt;0,0,AF780+AC780-AA780),0)</f>
        <v>80</v>
      </c>
      <c r="AP780" s="455">
        <f t="shared" ref="AP780:AP804" si="1645">ROUND(IF(CB780-AG780-BG780&gt;0,0,BG780+AG780-CB780),0)</f>
        <v>0</v>
      </c>
      <c r="AQ780" s="383">
        <f t="shared" ref="AQ780:AQ804" si="1646">ROUND(IF(CC780-AH780-BH780&gt;0,0,BH780+AH780-CC780),0)</f>
        <v>0</v>
      </c>
      <c r="AR780" s="383">
        <f t="shared" ref="AR780:AR804" si="1647">ROUND(IF(CD780-AI780-BI780&gt;0,0,BI780+AI780-CD780),0)</f>
        <v>0</v>
      </c>
      <c r="AS780" s="383">
        <f t="shared" ref="AS780:AS804" si="1648">ROUND(IF(CE780-AJ780-BJ780&gt;0,0,BJ780+AJ780-CE780),0)</f>
        <v>0</v>
      </c>
      <c r="AT780" s="383">
        <f t="shared" ref="AT780:AT804" si="1649">ROUND(IF(CF780-AK780-BK780&gt;0,0,BK780+AK780-CF780),0)</f>
        <v>0</v>
      </c>
      <c r="AU780" s="383">
        <f t="shared" ref="AU780:AU804" si="1650">ROUND(IF(CG780-AL780-BL780&gt;0,0,BL780+AL780-CG780),0)</f>
        <v>0</v>
      </c>
      <c r="AV780" s="383">
        <f t="shared" ref="AV780:AV804" si="1651">ROUND(IF(CH780-AM780-BM780&gt;0,0,BM780+AM780-CH780),0)</f>
        <v>0</v>
      </c>
      <c r="AW780" s="383">
        <f t="shared" ref="AW780:AW804" si="1652">ROUND(IF(CI780-AN780-BN780&gt;0,0,BN780+AN780-CI780),0)</f>
        <v>19</v>
      </c>
      <c r="AX780" s="383">
        <f t="shared" si="1621"/>
        <v>60</v>
      </c>
      <c r="AY780" s="383">
        <v>80</v>
      </c>
      <c r="AZ780" s="383">
        <f t="shared" ref="AZ780:AZ804" si="1653">AO780-AY780</f>
        <v>0</v>
      </c>
      <c r="BA780" s="382">
        <f t="shared" si="1622"/>
        <v>-80</v>
      </c>
      <c r="BB780" s="423">
        <v>0</v>
      </c>
      <c r="BC780" s="506">
        <f t="shared" si="1615"/>
        <v>0</v>
      </c>
      <c r="BD780" s="382">
        <f t="shared" si="1616"/>
        <v>60</v>
      </c>
      <c r="BE780" s="453">
        <f t="shared" si="1617"/>
        <v>80</v>
      </c>
      <c r="BF780" s="382">
        <f t="shared" si="1623"/>
        <v>-140</v>
      </c>
      <c r="BG780" s="1882">
        <v>0</v>
      </c>
      <c r="BH780" s="1882">
        <v>0</v>
      </c>
      <c r="BI780" s="1882">
        <v>0</v>
      </c>
      <c r="BJ780" s="1882">
        <v>0</v>
      </c>
      <c r="BK780" s="1882">
        <v>0</v>
      </c>
      <c r="BL780" s="1882">
        <v>0</v>
      </c>
      <c r="BM780" s="1882">
        <v>0</v>
      </c>
      <c r="BN780" s="1882">
        <v>0</v>
      </c>
      <c r="BO780" s="1882">
        <v>0</v>
      </c>
      <c r="BP780" s="1882">
        <v>22</v>
      </c>
      <c r="BQ780" s="1882">
        <v>29</v>
      </c>
      <c r="BR780" s="1882">
        <v>31</v>
      </c>
      <c r="BS780" s="1882">
        <v>33</v>
      </c>
      <c r="BT780" s="13"/>
      <c r="BU780" s="384">
        <f t="shared" si="1624"/>
        <v>0</v>
      </c>
      <c r="BV780" s="385">
        <f t="shared" si="1625"/>
        <v>0</v>
      </c>
      <c r="BW780" s="386">
        <f t="shared" si="1626"/>
        <v>0</v>
      </c>
      <c r="BX780" s="3"/>
      <c r="BY780" s="387">
        <f t="shared" si="1618"/>
        <v>0</v>
      </c>
      <c r="BZ780" s="382">
        <f t="shared" si="1627"/>
        <v>0</v>
      </c>
      <c r="CA780" s="382">
        <f t="shared" si="1628"/>
        <v>0</v>
      </c>
      <c r="CB780" s="382">
        <f t="shared" si="1629"/>
        <v>0</v>
      </c>
      <c r="CC780" s="382">
        <f t="shared" si="1577"/>
        <v>0</v>
      </c>
      <c r="CD780" s="382">
        <f t="shared" si="1578"/>
        <v>0</v>
      </c>
      <c r="CE780" s="382">
        <f t="shared" si="1579"/>
        <v>0</v>
      </c>
      <c r="CF780" s="382">
        <f t="shared" si="1580"/>
        <v>0</v>
      </c>
      <c r="CG780" s="382">
        <f t="shared" si="1581"/>
        <v>0</v>
      </c>
      <c r="CH780" s="382">
        <f t="shared" si="1582"/>
        <v>0</v>
      </c>
      <c r="CI780" s="382">
        <f t="shared" si="1583"/>
        <v>0</v>
      </c>
      <c r="CJ780" s="382">
        <f t="shared" si="1584"/>
        <v>19</v>
      </c>
      <c r="CK780" s="388">
        <f t="shared" si="1585"/>
        <v>38</v>
      </c>
      <c r="CL780" s="3"/>
      <c r="CM780" s="384">
        <f t="shared" si="1619"/>
        <v>0</v>
      </c>
      <c r="CN780" s="385">
        <f t="shared" si="1630"/>
        <v>60</v>
      </c>
      <c r="CO780" s="385">
        <f t="shared" ref="CO780:CO804" si="1654">AO780</f>
        <v>80</v>
      </c>
      <c r="CP780" s="385">
        <f t="shared" ref="CP780:CP804" si="1655">AP780</f>
        <v>0</v>
      </c>
      <c r="CQ780" s="385">
        <f t="shared" ref="CQ780:CQ804" si="1656">AQ780</f>
        <v>0</v>
      </c>
      <c r="CR780" s="385">
        <f t="shared" ref="CR780:CR804" si="1657">AR780</f>
        <v>0</v>
      </c>
      <c r="CS780" s="385">
        <f t="shared" ref="CS780:CS804" si="1658">AS780</f>
        <v>0</v>
      </c>
      <c r="CT780" s="385">
        <f t="shared" ref="CT780:CT804" si="1659">AT780</f>
        <v>0</v>
      </c>
      <c r="CU780" s="385">
        <f t="shared" ref="CU780:CU804" si="1660">AU780</f>
        <v>0</v>
      </c>
      <c r="CV780" s="385">
        <f t="shared" ref="CV780:CV804" si="1661">AV780</f>
        <v>0</v>
      </c>
      <c r="CW780" s="385">
        <f t="shared" ref="CW780:CW804" si="1662">AW780</f>
        <v>19</v>
      </c>
      <c r="CX780" s="386">
        <f t="shared" ref="CX780:CX804" si="1663">AW780</f>
        <v>19</v>
      </c>
      <c r="CY780" s="3"/>
      <c r="CZ780" s="586"/>
      <c r="DA780" s="582"/>
      <c r="DB780" s="391"/>
      <c r="DC780" s="576">
        <v>0</v>
      </c>
      <c r="DD780" s="389">
        <v>0</v>
      </c>
      <c r="DE780" s="390">
        <v>0</v>
      </c>
      <c r="DF780" s="390">
        <v>0</v>
      </c>
      <c r="DG780" s="390">
        <v>0</v>
      </c>
      <c r="DH780" s="390">
        <f t="shared" si="1631"/>
        <v>0</v>
      </c>
      <c r="DI780" s="390"/>
      <c r="DJ780" s="390"/>
      <c r="DK780" s="390"/>
      <c r="DL780" s="390"/>
      <c r="DM780" s="390"/>
      <c r="DN780" s="390"/>
      <c r="DO780" s="390"/>
      <c r="DP780" s="391">
        <f t="shared" si="1632"/>
        <v>0</v>
      </c>
      <c r="DQ780" s="376"/>
      <c r="DR780" s="376"/>
      <c r="DS780" s="385">
        <v>0</v>
      </c>
      <c r="DT780" s="385">
        <v>0</v>
      </c>
      <c r="DU780" s="385">
        <v>0</v>
      </c>
      <c r="DV780" s="385">
        <v>0</v>
      </c>
      <c r="DW780" s="385">
        <v>0</v>
      </c>
      <c r="DX780" s="385">
        <v>0</v>
      </c>
      <c r="DY780" s="385" t="s">
        <v>2733</v>
      </c>
      <c r="DZ780" s="14">
        <v>104549</v>
      </c>
      <c r="EA780" s="426"/>
      <c r="EB780" s="398">
        <v>19</v>
      </c>
      <c r="EC780" s="398" t="s">
        <v>1369</v>
      </c>
      <c r="ED780" s="398" t="s">
        <v>1370</v>
      </c>
      <c r="EF780" s="601" t="str">
        <f t="shared" si="1633"/>
        <v>ok</v>
      </c>
      <c r="EG780" s="597">
        <f t="shared" si="1634"/>
        <v>0</v>
      </c>
      <c r="EI780" s="605">
        <f t="shared" si="1614"/>
        <v>60</v>
      </c>
    </row>
    <row r="781" spans="1:139" s="372" customFormat="1" ht="16.149999999999999" customHeight="1">
      <c r="A781" s="573" t="s">
        <v>1382</v>
      </c>
      <c r="B781" s="407" t="s">
        <v>2371</v>
      </c>
      <c r="C781" s="407" t="s">
        <v>2371</v>
      </c>
      <c r="D781" s="393" t="s">
        <v>175</v>
      </c>
      <c r="E781" s="393" t="s">
        <v>443</v>
      </c>
      <c r="F781" s="393" t="s">
        <v>2382</v>
      </c>
      <c r="G781" s="395" t="s">
        <v>2404</v>
      </c>
      <c r="H781" s="393" t="s">
        <v>269</v>
      </c>
      <c r="I781" s="393" t="s">
        <v>2383</v>
      </c>
      <c r="J781" s="393" t="s">
        <v>48</v>
      </c>
      <c r="K781" s="393"/>
      <c r="L781" s="393"/>
      <c r="M781" s="396">
        <v>46143</v>
      </c>
      <c r="N781" s="392"/>
      <c r="O781" s="408">
        <v>3</v>
      </c>
      <c r="P781" s="14">
        <v>116054</v>
      </c>
      <c r="Q781" s="14">
        <v>116054</v>
      </c>
      <c r="R781" s="576">
        <v>0</v>
      </c>
      <c r="S781" s="391">
        <v>0</v>
      </c>
      <c r="T781" s="382">
        <v>0</v>
      </c>
      <c r="U781" s="382">
        <v>0</v>
      </c>
      <c r="V781" s="423">
        <v>0</v>
      </c>
      <c r="W781" s="1882">
        <v>0</v>
      </c>
      <c r="X781" s="382">
        <f t="shared" ref="X781:X804" si="1664">U781+V781-W781</f>
        <v>0</v>
      </c>
      <c r="Y781" s="423">
        <v>132</v>
      </c>
      <c r="Z781" s="1882">
        <v>132</v>
      </c>
      <c r="AA781" s="382">
        <f t="shared" si="1620"/>
        <v>0</v>
      </c>
      <c r="AB781" s="423">
        <v>0</v>
      </c>
      <c r="AC781" s="1882">
        <v>100</v>
      </c>
      <c r="AD781" s="569">
        <v>1.875</v>
      </c>
      <c r="AE781" s="569">
        <v>1.875</v>
      </c>
      <c r="AF781" s="382">
        <f t="shared" si="1635"/>
        <v>67.875</v>
      </c>
      <c r="AG781" s="382">
        <f t="shared" si="1636"/>
        <v>28.5</v>
      </c>
      <c r="AH781" s="382">
        <f t="shared" si="1637"/>
        <v>7.5</v>
      </c>
      <c r="AI781" s="382">
        <f t="shared" si="1638"/>
        <v>4</v>
      </c>
      <c r="AJ781" s="382">
        <f t="shared" si="1639"/>
        <v>0</v>
      </c>
      <c r="AK781" s="382">
        <f t="shared" si="1640"/>
        <v>0</v>
      </c>
      <c r="AL781" s="382">
        <f t="shared" si="1641"/>
        <v>0</v>
      </c>
      <c r="AM781" s="382">
        <f t="shared" si="1642"/>
        <v>0</v>
      </c>
      <c r="AN781" s="453">
        <f t="shared" si="1643"/>
        <v>19.25</v>
      </c>
      <c r="AO781" s="457">
        <f t="shared" si="1644"/>
        <v>168</v>
      </c>
      <c r="AP781" s="455">
        <f t="shared" si="1645"/>
        <v>7</v>
      </c>
      <c r="AQ781" s="383">
        <f t="shared" si="1646"/>
        <v>4</v>
      </c>
      <c r="AR781" s="383">
        <f t="shared" si="1647"/>
        <v>0</v>
      </c>
      <c r="AS781" s="383">
        <f t="shared" si="1648"/>
        <v>0</v>
      </c>
      <c r="AT781" s="383">
        <f t="shared" si="1649"/>
        <v>0</v>
      </c>
      <c r="AU781" s="383">
        <f t="shared" si="1650"/>
        <v>0</v>
      </c>
      <c r="AV781" s="383">
        <f t="shared" si="1651"/>
        <v>0</v>
      </c>
      <c r="AW781" s="383">
        <f t="shared" si="1652"/>
        <v>19</v>
      </c>
      <c r="AX781" s="383">
        <f t="shared" si="1621"/>
        <v>132</v>
      </c>
      <c r="AY781" s="383">
        <v>168</v>
      </c>
      <c r="AZ781" s="383">
        <f t="shared" si="1653"/>
        <v>0</v>
      </c>
      <c r="BA781" s="382">
        <f t="shared" si="1622"/>
        <v>-100</v>
      </c>
      <c r="BB781" s="423">
        <v>0</v>
      </c>
      <c r="BC781" s="506">
        <f t="shared" si="1615"/>
        <v>0</v>
      </c>
      <c r="BD781" s="382">
        <f t="shared" si="1616"/>
        <v>132</v>
      </c>
      <c r="BE781" s="453">
        <f t="shared" si="1617"/>
        <v>100</v>
      </c>
      <c r="BF781" s="382">
        <f t="shared" si="1623"/>
        <v>-307</v>
      </c>
      <c r="BG781" s="1882">
        <v>46</v>
      </c>
      <c r="BH781" s="1882">
        <v>25</v>
      </c>
      <c r="BI781" s="1882">
        <v>4</v>
      </c>
      <c r="BJ781" s="1882">
        <v>4</v>
      </c>
      <c r="BK781" s="1882">
        <v>0</v>
      </c>
      <c r="BL781" s="1882">
        <v>0</v>
      </c>
      <c r="BM781" s="1882">
        <v>0</v>
      </c>
      <c r="BN781" s="1882">
        <v>0</v>
      </c>
      <c r="BO781" s="1882">
        <v>0</v>
      </c>
      <c r="BP781" s="1882">
        <v>22</v>
      </c>
      <c r="BQ781" s="1882">
        <v>29</v>
      </c>
      <c r="BR781" s="1882">
        <v>31</v>
      </c>
      <c r="BS781" s="1882">
        <v>33</v>
      </c>
      <c r="BT781" s="13"/>
      <c r="BU781" s="384">
        <f t="shared" si="1624"/>
        <v>0</v>
      </c>
      <c r="BV781" s="385">
        <f t="shared" si="1625"/>
        <v>0</v>
      </c>
      <c r="BW781" s="386">
        <f t="shared" si="1626"/>
        <v>0</v>
      </c>
      <c r="BX781" s="3"/>
      <c r="BY781" s="387">
        <f t="shared" si="1618"/>
        <v>0</v>
      </c>
      <c r="BZ781" s="382">
        <f t="shared" si="1627"/>
        <v>0</v>
      </c>
      <c r="CA781" s="382">
        <f t="shared" si="1628"/>
        <v>0</v>
      </c>
      <c r="CB781" s="382">
        <f t="shared" si="1629"/>
        <v>68</v>
      </c>
      <c r="CC781" s="382">
        <f t="shared" si="1577"/>
        <v>29</v>
      </c>
      <c r="CD781" s="382">
        <f t="shared" si="1578"/>
        <v>8</v>
      </c>
      <c r="CE781" s="382">
        <f t="shared" si="1579"/>
        <v>4</v>
      </c>
      <c r="CF781" s="382">
        <f t="shared" si="1580"/>
        <v>0</v>
      </c>
      <c r="CG781" s="382">
        <f t="shared" si="1581"/>
        <v>0</v>
      </c>
      <c r="CH781" s="382">
        <f t="shared" si="1582"/>
        <v>0</v>
      </c>
      <c r="CI781" s="382">
        <f t="shared" si="1583"/>
        <v>0</v>
      </c>
      <c r="CJ781" s="382">
        <f t="shared" si="1584"/>
        <v>19</v>
      </c>
      <c r="CK781" s="388">
        <f t="shared" si="1585"/>
        <v>38</v>
      </c>
      <c r="CL781" s="3"/>
      <c r="CM781" s="384">
        <f t="shared" si="1619"/>
        <v>0</v>
      </c>
      <c r="CN781" s="385">
        <f t="shared" si="1630"/>
        <v>132</v>
      </c>
      <c r="CO781" s="385">
        <f t="shared" si="1654"/>
        <v>168</v>
      </c>
      <c r="CP781" s="385">
        <f t="shared" si="1655"/>
        <v>7</v>
      </c>
      <c r="CQ781" s="385">
        <f t="shared" si="1656"/>
        <v>4</v>
      </c>
      <c r="CR781" s="385">
        <f t="shared" si="1657"/>
        <v>0</v>
      </c>
      <c r="CS781" s="385">
        <f t="shared" si="1658"/>
        <v>0</v>
      </c>
      <c r="CT781" s="385">
        <f t="shared" si="1659"/>
        <v>0</v>
      </c>
      <c r="CU781" s="385">
        <f t="shared" si="1660"/>
        <v>0</v>
      </c>
      <c r="CV781" s="385">
        <f t="shared" si="1661"/>
        <v>0</v>
      </c>
      <c r="CW781" s="385">
        <f t="shared" si="1662"/>
        <v>19</v>
      </c>
      <c r="CX781" s="386">
        <f t="shared" si="1663"/>
        <v>19</v>
      </c>
      <c r="CY781" s="3"/>
      <c r="CZ781" s="586"/>
      <c r="DA781" s="582"/>
      <c r="DB781" s="391"/>
      <c r="DC781" s="576">
        <v>0</v>
      </c>
      <c r="DD781" s="389">
        <v>0</v>
      </c>
      <c r="DE781" s="390">
        <v>0</v>
      </c>
      <c r="DF781" s="390">
        <v>0</v>
      </c>
      <c r="DG781" s="390">
        <v>0</v>
      </c>
      <c r="DH781" s="390">
        <f t="shared" si="1631"/>
        <v>0</v>
      </c>
      <c r="DI781" s="390"/>
      <c r="DJ781" s="390"/>
      <c r="DK781" s="390"/>
      <c r="DL781" s="390"/>
      <c r="DM781" s="390"/>
      <c r="DN781" s="390"/>
      <c r="DO781" s="390"/>
      <c r="DP781" s="391">
        <f t="shared" si="1632"/>
        <v>0</v>
      </c>
      <c r="DQ781" s="376"/>
      <c r="DR781" s="376"/>
      <c r="DS781" s="385">
        <v>0</v>
      </c>
      <c r="DT781" s="385">
        <v>0</v>
      </c>
      <c r="DU781" s="385">
        <v>0</v>
      </c>
      <c r="DV781" s="385">
        <v>0</v>
      </c>
      <c r="DW781" s="385">
        <v>0</v>
      </c>
      <c r="DX781" s="385">
        <v>0</v>
      </c>
      <c r="DY781" s="385" t="s">
        <v>2733</v>
      </c>
      <c r="DZ781" s="14">
        <v>116054</v>
      </c>
      <c r="EA781" s="426"/>
      <c r="EB781" s="398">
        <v>20</v>
      </c>
      <c r="EC781" s="398" t="s">
        <v>1369</v>
      </c>
      <c r="ED781" s="398" t="s">
        <v>1370</v>
      </c>
      <c r="EF781" s="601" t="str">
        <f t="shared" si="1633"/>
        <v>ok</v>
      </c>
      <c r="EG781" s="597">
        <f t="shared" si="1634"/>
        <v>0</v>
      </c>
      <c r="EI781" s="605">
        <f t="shared" si="1614"/>
        <v>132</v>
      </c>
    </row>
    <row r="782" spans="1:139" s="372" customFormat="1" ht="16.149999999999999" customHeight="1">
      <c r="A782" s="573" t="s">
        <v>1382</v>
      </c>
      <c r="B782" s="407" t="s">
        <v>2352</v>
      </c>
      <c r="C782" s="407" t="s">
        <v>2352</v>
      </c>
      <c r="D782" s="393" t="s">
        <v>175</v>
      </c>
      <c r="E782" s="393" t="s">
        <v>445</v>
      </c>
      <c r="F782" s="393" t="s">
        <v>2382</v>
      </c>
      <c r="G782" s="395" t="s">
        <v>2407</v>
      </c>
      <c r="H782" s="393" t="s">
        <v>280</v>
      </c>
      <c r="I782" s="393" t="s">
        <v>2383</v>
      </c>
      <c r="J782" s="393" t="s">
        <v>48</v>
      </c>
      <c r="K782" s="393"/>
      <c r="L782" s="393"/>
      <c r="M782" s="396">
        <v>46143</v>
      </c>
      <c r="N782" s="392"/>
      <c r="O782" s="408">
        <v>3</v>
      </c>
      <c r="P782" s="14">
        <v>106467</v>
      </c>
      <c r="Q782" s="14">
        <v>106467</v>
      </c>
      <c r="R782" s="576">
        <v>0</v>
      </c>
      <c r="S782" s="391">
        <v>0</v>
      </c>
      <c r="T782" s="382">
        <v>0</v>
      </c>
      <c r="U782" s="382">
        <v>0</v>
      </c>
      <c r="V782" s="423">
        <v>0</v>
      </c>
      <c r="W782" s="1882">
        <v>0</v>
      </c>
      <c r="X782" s="382">
        <f t="shared" si="1664"/>
        <v>0</v>
      </c>
      <c r="Y782" s="423">
        <v>212</v>
      </c>
      <c r="Z782" s="1882">
        <v>212</v>
      </c>
      <c r="AA782" s="382">
        <f t="shared" si="1620"/>
        <v>0</v>
      </c>
      <c r="AB782" s="423">
        <v>0</v>
      </c>
      <c r="AC782" s="1882">
        <v>100</v>
      </c>
      <c r="AD782" s="569">
        <v>1.875</v>
      </c>
      <c r="AE782" s="569">
        <v>1.875</v>
      </c>
      <c r="AF782" s="382">
        <f t="shared" si="1635"/>
        <v>156</v>
      </c>
      <c r="AG782" s="382">
        <f t="shared" si="1636"/>
        <v>83.5</v>
      </c>
      <c r="AH782" s="382">
        <f t="shared" si="1637"/>
        <v>7.5</v>
      </c>
      <c r="AI782" s="382">
        <f t="shared" si="1638"/>
        <v>4</v>
      </c>
      <c r="AJ782" s="382">
        <f t="shared" si="1639"/>
        <v>0</v>
      </c>
      <c r="AK782" s="382">
        <f t="shared" si="1640"/>
        <v>0</v>
      </c>
      <c r="AL782" s="382">
        <f t="shared" si="1641"/>
        <v>0</v>
      </c>
      <c r="AM782" s="382">
        <f t="shared" si="1642"/>
        <v>0</v>
      </c>
      <c r="AN782" s="453">
        <f t="shared" si="1643"/>
        <v>1.75</v>
      </c>
      <c r="AO782" s="457">
        <f t="shared" si="1644"/>
        <v>256</v>
      </c>
      <c r="AP782" s="455">
        <f t="shared" si="1645"/>
        <v>14</v>
      </c>
      <c r="AQ782" s="383">
        <f t="shared" si="1646"/>
        <v>4</v>
      </c>
      <c r="AR782" s="383">
        <f t="shared" si="1647"/>
        <v>0</v>
      </c>
      <c r="AS782" s="383">
        <f t="shared" si="1648"/>
        <v>0</v>
      </c>
      <c r="AT782" s="383">
        <f t="shared" si="1649"/>
        <v>0</v>
      </c>
      <c r="AU782" s="383">
        <f t="shared" si="1650"/>
        <v>0</v>
      </c>
      <c r="AV782" s="383">
        <f t="shared" si="1651"/>
        <v>0</v>
      </c>
      <c r="AW782" s="383">
        <f t="shared" si="1652"/>
        <v>2</v>
      </c>
      <c r="AX782" s="383">
        <f t="shared" si="1621"/>
        <v>212</v>
      </c>
      <c r="AY782" s="383">
        <v>256</v>
      </c>
      <c r="AZ782" s="383">
        <f t="shared" si="1653"/>
        <v>0</v>
      </c>
      <c r="BA782" s="382">
        <f t="shared" si="1622"/>
        <v>-100</v>
      </c>
      <c r="BB782" s="423">
        <v>0</v>
      </c>
      <c r="BC782" s="506">
        <f t="shared" si="1615"/>
        <v>0</v>
      </c>
      <c r="BD782" s="382">
        <f t="shared" si="1616"/>
        <v>212</v>
      </c>
      <c r="BE782" s="453">
        <f t="shared" si="1617"/>
        <v>100</v>
      </c>
      <c r="BF782" s="382">
        <f t="shared" si="1623"/>
        <v>-482</v>
      </c>
      <c r="BG782" s="1882">
        <v>86</v>
      </c>
      <c r="BH782" s="1882">
        <v>80</v>
      </c>
      <c r="BI782" s="1882">
        <v>4</v>
      </c>
      <c r="BJ782" s="1882">
        <v>4</v>
      </c>
      <c r="BK782" s="1882">
        <v>0</v>
      </c>
      <c r="BL782" s="1882">
        <v>0</v>
      </c>
      <c r="BM782" s="1882">
        <v>0</v>
      </c>
      <c r="BN782" s="1882">
        <v>0</v>
      </c>
      <c r="BO782" s="1882">
        <v>0</v>
      </c>
      <c r="BP782" s="1882">
        <v>2</v>
      </c>
      <c r="BQ782" s="1882">
        <v>150</v>
      </c>
      <c r="BR782" s="1882">
        <v>161</v>
      </c>
      <c r="BS782" s="1882">
        <v>172</v>
      </c>
      <c r="BT782" s="13"/>
      <c r="BU782" s="384">
        <f t="shared" si="1624"/>
        <v>0</v>
      </c>
      <c r="BV782" s="385">
        <f t="shared" si="1625"/>
        <v>0</v>
      </c>
      <c r="BW782" s="386">
        <f t="shared" si="1626"/>
        <v>0</v>
      </c>
      <c r="BX782" s="3"/>
      <c r="BY782" s="387">
        <f t="shared" si="1618"/>
        <v>0</v>
      </c>
      <c r="BZ782" s="382">
        <f t="shared" si="1627"/>
        <v>0</v>
      </c>
      <c r="CA782" s="382">
        <f t="shared" si="1628"/>
        <v>0</v>
      </c>
      <c r="CB782" s="382">
        <f t="shared" si="1629"/>
        <v>156</v>
      </c>
      <c r="CC782" s="382">
        <f t="shared" si="1577"/>
        <v>84</v>
      </c>
      <c r="CD782" s="382">
        <f t="shared" si="1578"/>
        <v>8</v>
      </c>
      <c r="CE782" s="382">
        <f t="shared" si="1579"/>
        <v>4</v>
      </c>
      <c r="CF782" s="382">
        <f t="shared" si="1580"/>
        <v>0</v>
      </c>
      <c r="CG782" s="382">
        <f t="shared" si="1581"/>
        <v>0</v>
      </c>
      <c r="CH782" s="382">
        <f t="shared" si="1582"/>
        <v>0</v>
      </c>
      <c r="CI782" s="382">
        <f t="shared" si="1583"/>
        <v>0</v>
      </c>
      <c r="CJ782" s="382">
        <f t="shared" si="1584"/>
        <v>2</v>
      </c>
      <c r="CK782" s="388">
        <f t="shared" si="1585"/>
        <v>4</v>
      </c>
      <c r="CL782" s="3"/>
      <c r="CM782" s="384">
        <f t="shared" si="1619"/>
        <v>0</v>
      </c>
      <c r="CN782" s="385">
        <f t="shared" si="1630"/>
        <v>212</v>
      </c>
      <c r="CO782" s="385">
        <f t="shared" si="1654"/>
        <v>256</v>
      </c>
      <c r="CP782" s="385">
        <f t="shared" si="1655"/>
        <v>14</v>
      </c>
      <c r="CQ782" s="385">
        <f t="shared" si="1656"/>
        <v>4</v>
      </c>
      <c r="CR782" s="385">
        <f t="shared" si="1657"/>
        <v>0</v>
      </c>
      <c r="CS782" s="385">
        <f t="shared" si="1658"/>
        <v>0</v>
      </c>
      <c r="CT782" s="385">
        <f t="shared" si="1659"/>
        <v>0</v>
      </c>
      <c r="CU782" s="385">
        <f t="shared" si="1660"/>
        <v>0</v>
      </c>
      <c r="CV782" s="385">
        <f t="shared" si="1661"/>
        <v>0</v>
      </c>
      <c r="CW782" s="385">
        <f t="shared" si="1662"/>
        <v>2</v>
      </c>
      <c r="CX782" s="386">
        <f t="shared" si="1663"/>
        <v>2</v>
      </c>
      <c r="CY782" s="3"/>
      <c r="CZ782" s="586"/>
      <c r="DA782" s="582"/>
      <c r="DB782" s="391"/>
      <c r="DC782" s="576">
        <v>0</v>
      </c>
      <c r="DD782" s="389">
        <v>0</v>
      </c>
      <c r="DE782" s="390">
        <v>0</v>
      </c>
      <c r="DF782" s="390">
        <v>0</v>
      </c>
      <c r="DG782" s="390">
        <v>0</v>
      </c>
      <c r="DH782" s="390">
        <f t="shared" si="1631"/>
        <v>0</v>
      </c>
      <c r="DI782" s="390"/>
      <c r="DJ782" s="390"/>
      <c r="DK782" s="390"/>
      <c r="DL782" s="390"/>
      <c r="DM782" s="390"/>
      <c r="DN782" s="390"/>
      <c r="DO782" s="390"/>
      <c r="DP782" s="391">
        <f t="shared" si="1632"/>
        <v>0</v>
      </c>
      <c r="DQ782" s="376"/>
      <c r="DR782" s="376"/>
      <c r="DS782" s="385">
        <v>0</v>
      </c>
      <c r="DT782" s="385">
        <v>0</v>
      </c>
      <c r="DU782" s="385">
        <v>0</v>
      </c>
      <c r="DV782" s="385">
        <v>0</v>
      </c>
      <c r="DW782" s="385">
        <v>0</v>
      </c>
      <c r="DX782" s="385">
        <v>0</v>
      </c>
      <c r="DY782" s="385" t="s">
        <v>2733</v>
      </c>
      <c r="DZ782" s="14">
        <v>106467</v>
      </c>
      <c r="EA782" s="426"/>
      <c r="EB782" s="398">
        <v>18</v>
      </c>
      <c r="EC782" s="398" t="s">
        <v>1369</v>
      </c>
      <c r="ED782" s="398" t="s">
        <v>1370</v>
      </c>
      <c r="EF782" s="601" t="str">
        <f t="shared" si="1633"/>
        <v>ok</v>
      </c>
      <c r="EG782" s="597">
        <f t="shared" si="1634"/>
        <v>0</v>
      </c>
      <c r="EI782" s="605">
        <f t="shared" si="1614"/>
        <v>212</v>
      </c>
    </row>
    <row r="783" spans="1:139" s="372" customFormat="1" ht="16.149999999999999" customHeight="1">
      <c r="A783" s="573" t="s">
        <v>1382</v>
      </c>
      <c r="B783" s="407" t="s">
        <v>2353</v>
      </c>
      <c r="C783" s="407" t="s">
        <v>2353</v>
      </c>
      <c r="D783" s="393" t="s">
        <v>175</v>
      </c>
      <c r="E783" s="393" t="s">
        <v>452</v>
      </c>
      <c r="F783" s="393" t="s">
        <v>2382</v>
      </c>
      <c r="G783" s="395" t="s">
        <v>2408</v>
      </c>
      <c r="H783" s="393" t="s">
        <v>280</v>
      </c>
      <c r="I783" s="393" t="s">
        <v>2383</v>
      </c>
      <c r="J783" s="393" t="s">
        <v>48</v>
      </c>
      <c r="K783" s="393"/>
      <c r="L783" s="393"/>
      <c r="M783" s="396">
        <v>46143</v>
      </c>
      <c r="N783" s="392"/>
      <c r="O783" s="408">
        <v>3</v>
      </c>
      <c r="P783" s="14">
        <v>103633</v>
      </c>
      <c r="Q783" s="14">
        <v>103633</v>
      </c>
      <c r="R783" s="576">
        <v>0</v>
      </c>
      <c r="S783" s="391">
        <v>0</v>
      </c>
      <c r="T783" s="382">
        <v>0</v>
      </c>
      <c r="U783" s="382">
        <v>0</v>
      </c>
      <c r="V783" s="423">
        <v>0</v>
      </c>
      <c r="W783" s="1882">
        <v>0</v>
      </c>
      <c r="X783" s="382">
        <f t="shared" si="1664"/>
        <v>0</v>
      </c>
      <c r="Y783" s="423">
        <v>156</v>
      </c>
      <c r="Z783" s="1882">
        <v>156</v>
      </c>
      <c r="AA783" s="382">
        <f t="shared" si="1620"/>
        <v>0</v>
      </c>
      <c r="AB783" s="423">
        <v>0</v>
      </c>
      <c r="AC783" s="1882">
        <v>100</v>
      </c>
      <c r="AD783" s="569">
        <v>1.875</v>
      </c>
      <c r="AE783" s="569">
        <v>1.875</v>
      </c>
      <c r="AF783" s="382">
        <f t="shared" si="1635"/>
        <v>56.125</v>
      </c>
      <c r="AG783" s="382">
        <f t="shared" si="1636"/>
        <v>26.5</v>
      </c>
      <c r="AH783" s="382">
        <f t="shared" si="1637"/>
        <v>7.5</v>
      </c>
      <c r="AI783" s="382">
        <f t="shared" si="1638"/>
        <v>4</v>
      </c>
      <c r="AJ783" s="382">
        <f t="shared" si="1639"/>
        <v>0</v>
      </c>
      <c r="AK783" s="382">
        <f t="shared" si="1640"/>
        <v>0</v>
      </c>
      <c r="AL783" s="382">
        <f t="shared" si="1641"/>
        <v>0</v>
      </c>
      <c r="AM783" s="382">
        <f t="shared" si="1642"/>
        <v>0</v>
      </c>
      <c r="AN783" s="453">
        <f t="shared" si="1643"/>
        <v>0</v>
      </c>
      <c r="AO783" s="457">
        <f t="shared" si="1644"/>
        <v>156</v>
      </c>
      <c r="AP783" s="455">
        <f t="shared" si="1645"/>
        <v>7</v>
      </c>
      <c r="AQ783" s="383">
        <f t="shared" si="1646"/>
        <v>4</v>
      </c>
      <c r="AR783" s="383">
        <f t="shared" si="1647"/>
        <v>0</v>
      </c>
      <c r="AS783" s="383">
        <f t="shared" si="1648"/>
        <v>0</v>
      </c>
      <c r="AT783" s="383">
        <f t="shared" si="1649"/>
        <v>0</v>
      </c>
      <c r="AU783" s="383">
        <f t="shared" si="1650"/>
        <v>0</v>
      </c>
      <c r="AV783" s="383">
        <f t="shared" si="1651"/>
        <v>0</v>
      </c>
      <c r="AW783" s="383">
        <f t="shared" si="1652"/>
        <v>0</v>
      </c>
      <c r="AX783" s="383">
        <f t="shared" si="1621"/>
        <v>156</v>
      </c>
      <c r="AY783" s="383">
        <v>156</v>
      </c>
      <c r="AZ783" s="383">
        <f t="shared" si="1653"/>
        <v>0</v>
      </c>
      <c r="BA783" s="382">
        <f t="shared" si="1622"/>
        <v>-100</v>
      </c>
      <c r="BB783" s="423">
        <v>0</v>
      </c>
      <c r="BC783" s="506">
        <f t="shared" si="1615"/>
        <v>0</v>
      </c>
      <c r="BD783" s="382">
        <f t="shared" si="1616"/>
        <v>156</v>
      </c>
      <c r="BE783" s="453">
        <f t="shared" si="1617"/>
        <v>100</v>
      </c>
      <c r="BF783" s="382">
        <f t="shared" si="1623"/>
        <v>-319</v>
      </c>
      <c r="BG783" s="1882">
        <v>36</v>
      </c>
      <c r="BH783" s="1882">
        <v>23</v>
      </c>
      <c r="BI783" s="1882">
        <v>4</v>
      </c>
      <c r="BJ783" s="1882">
        <v>4</v>
      </c>
      <c r="BK783" s="1882">
        <v>0</v>
      </c>
      <c r="BL783" s="1882">
        <v>0</v>
      </c>
      <c r="BM783" s="1882">
        <v>0</v>
      </c>
      <c r="BN783" s="1882">
        <v>0</v>
      </c>
      <c r="BO783" s="1882">
        <v>0</v>
      </c>
      <c r="BP783" s="1882">
        <v>0</v>
      </c>
      <c r="BQ783" s="1882">
        <v>23</v>
      </c>
      <c r="BR783" s="1882">
        <v>25</v>
      </c>
      <c r="BS783" s="1882">
        <v>27</v>
      </c>
      <c r="BT783" s="13"/>
      <c r="BU783" s="384">
        <f t="shared" si="1624"/>
        <v>0</v>
      </c>
      <c r="BV783" s="385">
        <f t="shared" si="1625"/>
        <v>0</v>
      </c>
      <c r="BW783" s="386">
        <f t="shared" si="1626"/>
        <v>0</v>
      </c>
      <c r="BX783" s="3"/>
      <c r="BY783" s="387">
        <f t="shared" si="1618"/>
        <v>0</v>
      </c>
      <c r="BZ783" s="382">
        <f t="shared" si="1627"/>
        <v>0</v>
      </c>
      <c r="CA783" s="382">
        <f t="shared" si="1628"/>
        <v>0</v>
      </c>
      <c r="CB783" s="382">
        <f t="shared" si="1629"/>
        <v>56</v>
      </c>
      <c r="CC783" s="382">
        <f t="shared" si="1577"/>
        <v>27</v>
      </c>
      <c r="CD783" s="382">
        <f t="shared" si="1578"/>
        <v>8</v>
      </c>
      <c r="CE783" s="382">
        <f t="shared" si="1579"/>
        <v>4</v>
      </c>
      <c r="CF783" s="382">
        <f t="shared" si="1580"/>
        <v>0</v>
      </c>
      <c r="CG783" s="382">
        <f t="shared" si="1581"/>
        <v>0</v>
      </c>
      <c r="CH783" s="382">
        <f t="shared" si="1582"/>
        <v>0</v>
      </c>
      <c r="CI783" s="382">
        <f t="shared" si="1583"/>
        <v>0</v>
      </c>
      <c r="CJ783" s="382">
        <f t="shared" si="1584"/>
        <v>0</v>
      </c>
      <c r="CK783" s="388">
        <f t="shared" si="1585"/>
        <v>0</v>
      </c>
      <c r="CL783" s="3"/>
      <c r="CM783" s="384">
        <f t="shared" si="1619"/>
        <v>0</v>
      </c>
      <c r="CN783" s="385">
        <f t="shared" si="1630"/>
        <v>156</v>
      </c>
      <c r="CO783" s="385">
        <f t="shared" si="1654"/>
        <v>156</v>
      </c>
      <c r="CP783" s="385">
        <f t="shared" si="1655"/>
        <v>7</v>
      </c>
      <c r="CQ783" s="385">
        <f t="shared" si="1656"/>
        <v>4</v>
      </c>
      <c r="CR783" s="385">
        <f t="shared" si="1657"/>
        <v>0</v>
      </c>
      <c r="CS783" s="385">
        <f t="shared" si="1658"/>
        <v>0</v>
      </c>
      <c r="CT783" s="385">
        <f t="shared" si="1659"/>
        <v>0</v>
      </c>
      <c r="CU783" s="385">
        <f t="shared" si="1660"/>
        <v>0</v>
      </c>
      <c r="CV783" s="385">
        <f t="shared" si="1661"/>
        <v>0</v>
      </c>
      <c r="CW783" s="385">
        <f t="shared" si="1662"/>
        <v>0</v>
      </c>
      <c r="CX783" s="386">
        <f t="shared" si="1663"/>
        <v>0</v>
      </c>
      <c r="CY783" s="3"/>
      <c r="CZ783" s="586"/>
      <c r="DA783" s="582"/>
      <c r="DB783" s="391"/>
      <c r="DC783" s="576">
        <v>0</v>
      </c>
      <c r="DD783" s="389">
        <v>0</v>
      </c>
      <c r="DE783" s="390">
        <v>0</v>
      </c>
      <c r="DF783" s="390">
        <v>0</v>
      </c>
      <c r="DG783" s="390">
        <v>0</v>
      </c>
      <c r="DH783" s="390">
        <f t="shared" si="1631"/>
        <v>0</v>
      </c>
      <c r="DI783" s="390"/>
      <c r="DJ783" s="390"/>
      <c r="DK783" s="390"/>
      <c r="DL783" s="390"/>
      <c r="DM783" s="390"/>
      <c r="DN783" s="390"/>
      <c r="DO783" s="390"/>
      <c r="DP783" s="391">
        <f t="shared" si="1632"/>
        <v>0</v>
      </c>
      <c r="DQ783" s="376"/>
      <c r="DR783" s="376"/>
      <c r="DS783" s="385">
        <v>0</v>
      </c>
      <c r="DT783" s="385">
        <v>0</v>
      </c>
      <c r="DU783" s="385">
        <v>0</v>
      </c>
      <c r="DV783" s="385">
        <v>0</v>
      </c>
      <c r="DW783" s="385">
        <v>0</v>
      </c>
      <c r="DX783" s="385">
        <v>0</v>
      </c>
      <c r="DY783" s="385" t="s">
        <v>2733</v>
      </c>
      <c r="DZ783" s="14">
        <v>103633</v>
      </c>
      <c r="EA783" s="426"/>
      <c r="EB783" s="398">
        <v>18</v>
      </c>
      <c r="EC783" s="398" t="s">
        <v>1369</v>
      </c>
      <c r="ED783" s="398" t="s">
        <v>1370</v>
      </c>
      <c r="EF783" s="601" t="str">
        <f t="shared" si="1633"/>
        <v>ok</v>
      </c>
      <c r="EG783" s="597">
        <f t="shared" si="1634"/>
        <v>0</v>
      </c>
      <c r="EI783" s="605">
        <f t="shared" si="1614"/>
        <v>156</v>
      </c>
    </row>
    <row r="784" spans="1:139" s="372" customFormat="1" ht="16.149999999999999" customHeight="1">
      <c r="A784" s="573" t="s">
        <v>1382</v>
      </c>
      <c r="B784" s="407" t="s">
        <v>2541</v>
      </c>
      <c r="C784" s="407" t="s">
        <v>2372</v>
      </c>
      <c r="D784" s="393" t="s">
        <v>175</v>
      </c>
      <c r="E784" s="393" t="s">
        <v>716</v>
      </c>
      <c r="F784" s="393" t="s">
        <v>2382</v>
      </c>
      <c r="G784" s="395" t="s">
        <v>507</v>
      </c>
      <c r="H784" s="393" t="s">
        <v>73</v>
      </c>
      <c r="I784" s="393" t="s">
        <v>2383</v>
      </c>
      <c r="J784" s="393" t="s">
        <v>48</v>
      </c>
      <c r="K784" s="393"/>
      <c r="L784" s="393"/>
      <c r="M784" s="396">
        <v>46143</v>
      </c>
      <c r="N784" s="392"/>
      <c r="O784" s="408">
        <v>3</v>
      </c>
      <c r="P784" s="14">
        <v>121435</v>
      </c>
      <c r="Q784" s="14">
        <v>121435</v>
      </c>
      <c r="R784" s="576">
        <v>0</v>
      </c>
      <c r="S784" s="391">
        <v>0</v>
      </c>
      <c r="T784" s="382">
        <v>0</v>
      </c>
      <c r="U784" s="382">
        <v>0</v>
      </c>
      <c r="V784" s="423">
        <v>0</v>
      </c>
      <c r="W784" s="1882">
        <v>0</v>
      </c>
      <c r="X784" s="382">
        <f t="shared" si="1664"/>
        <v>0</v>
      </c>
      <c r="Y784" s="423">
        <v>0</v>
      </c>
      <c r="Z784" s="1882">
        <v>0</v>
      </c>
      <c r="AA784" s="382">
        <f t="shared" si="1620"/>
        <v>0</v>
      </c>
      <c r="AB784" s="423">
        <v>0</v>
      </c>
      <c r="AC784" s="1882">
        <v>100</v>
      </c>
      <c r="AD784" s="569">
        <v>1.875</v>
      </c>
      <c r="AE784" s="569">
        <v>1.875</v>
      </c>
      <c r="AF784" s="382">
        <f t="shared" si="1635"/>
        <v>48.125</v>
      </c>
      <c r="AG784" s="382">
        <f t="shared" si="1636"/>
        <v>33.5</v>
      </c>
      <c r="AH784" s="382">
        <f t="shared" si="1637"/>
        <v>22.5</v>
      </c>
      <c r="AI784" s="382">
        <f t="shared" si="1638"/>
        <v>12</v>
      </c>
      <c r="AJ784" s="382">
        <f t="shared" si="1639"/>
        <v>0</v>
      </c>
      <c r="AK784" s="382">
        <f t="shared" si="1640"/>
        <v>0</v>
      </c>
      <c r="AL784" s="382">
        <f t="shared" si="1641"/>
        <v>0</v>
      </c>
      <c r="AM784" s="382">
        <f t="shared" si="1642"/>
        <v>0</v>
      </c>
      <c r="AN784" s="453">
        <f t="shared" si="1643"/>
        <v>0</v>
      </c>
      <c r="AO784" s="457">
        <f t="shared" si="1644"/>
        <v>148</v>
      </c>
      <c r="AP784" s="455">
        <f t="shared" si="1645"/>
        <v>14</v>
      </c>
      <c r="AQ784" s="383">
        <f t="shared" si="1646"/>
        <v>12</v>
      </c>
      <c r="AR784" s="383">
        <f t="shared" si="1647"/>
        <v>1</v>
      </c>
      <c r="AS784" s="383">
        <f t="shared" si="1648"/>
        <v>0</v>
      </c>
      <c r="AT784" s="383">
        <f t="shared" si="1649"/>
        <v>0</v>
      </c>
      <c r="AU784" s="383">
        <f t="shared" si="1650"/>
        <v>0</v>
      </c>
      <c r="AV784" s="383">
        <f t="shared" si="1651"/>
        <v>0</v>
      </c>
      <c r="AW784" s="383">
        <f t="shared" si="1652"/>
        <v>0</v>
      </c>
      <c r="AX784" s="383">
        <f t="shared" si="1621"/>
        <v>0</v>
      </c>
      <c r="AY784" s="383">
        <v>148</v>
      </c>
      <c r="AZ784" s="383">
        <f t="shared" si="1653"/>
        <v>0</v>
      </c>
      <c r="BA784" s="382">
        <f t="shared" si="1622"/>
        <v>-100</v>
      </c>
      <c r="BB784" s="423">
        <v>0</v>
      </c>
      <c r="BC784" s="506">
        <f t="shared" si="1615"/>
        <v>0</v>
      </c>
      <c r="BD784" s="382">
        <f t="shared" si="1616"/>
        <v>0</v>
      </c>
      <c r="BE784" s="453">
        <f t="shared" si="1617"/>
        <v>100</v>
      </c>
      <c r="BF784" s="382">
        <f t="shared" si="1623"/>
        <v>-163</v>
      </c>
      <c r="BG784" s="1882">
        <v>28</v>
      </c>
      <c r="BH784" s="1882">
        <v>23</v>
      </c>
      <c r="BI784" s="1882">
        <v>12</v>
      </c>
      <c r="BJ784" s="1882">
        <v>12</v>
      </c>
      <c r="BK784" s="1882">
        <v>0</v>
      </c>
      <c r="BL784" s="1882">
        <v>0</v>
      </c>
      <c r="BM784" s="1882">
        <v>0</v>
      </c>
      <c r="BN784" s="1882">
        <v>0</v>
      </c>
      <c r="BO784" s="1882">
        <v>0</v>
      </c>
      <c r="BP784" s="1882">
        <v>0</v>
      </c>
      <c r="BQ784" s="1882">
        <v>35</v>
      </c>
      <c r="BR784" s="1882">
        <v>37</v>
      </c>
      <c r="BS784" s="1882">
        <v>40</v>
      </c>
      <c r="BT784" s="13"/>
      <c r="BU784" s="384">
        <f t="shared" si="1624"/>
        <v>0</v>
      </c>
      <c r="BV784" s="385">
        <f t="shared" si="1625"/>
        <v>0</v>
      </c>
      <c r="BW784" s="386">
        <f t="shared" si="1626"/>
        <v>0</v>
      </c>
      <c r="BX784" s="3"/>
      <c r="BY784" s="387">
        <f t="shared" si="1618"/>
        <v>0</v>
      </c>
      <c r="BZ784" s="382">
        <f t="shared" si="1627"/>
        <v>0</v>
      </c>
      <c r="CA784" s="382">
        <f t="shared" si="1628"/>
        <v>0</v>
      </c>
      <c r="CB784" s="382">
        <f t="shared" si="1629"/>
        <v>48</v>
      </c>
      <c r="CC784" s="382">
        <f t="shared" si="1577"/>
        <v>34</v>
      </c>
      <c r="CD784" s="382">
        <f t="shared" si="1578"/>
        <v>23</v>
      </c>
      <c r="CE784" s="382">
        <f t="shared" si="1579"/>
        <v>12</v>
      </c>
      <c r="CF784" s="382">
        <f t="shared" si="1580"/>
        <v>0</v>
      </c>
      <c r="CG784" s="382">
        <f t="shared" si="1581"/>
        <v>0</v>
      </c>
      <c r="CH784" s="382">
        <f t="shared" si="1582"/>
        <v>0</v>
      </c>
      <c r="CI784" s="382">
        <f t="shared" si="1583"/>
        <v>0</v>
      </c>
      <c r="CJ784" s="382">
        <f t="shared" si="1584"/>
        <v>0</v>
      </c>
      <c r="CK784" s="388">
        <f t="shared" si="1585"/>
        <v>0</v>
      </c>
      <c r="CL784" s="3"/>
      <c r="CM784" s="384">
        <f t="shared" si="1619"/>
        <v>0</v>
      </c>
      <c r="CN784" s="385">
        <f t="shared" si="1630"/>
        <v>0</v>
      </c>
      <c r="CO784" s="385">
        <f t="shared" si="1654"/>
        <v>148</v>
      </c>
      <c r="CP784" s="385">
        <f t="shared" si="1655"/>
        <v>14</v>
      </c>
      <c r="CQ784" s="385">
        <f t="shared" si="1656"/>
        <v>12</v>
      </c>
      <c r="CR784" s="385">
        <f t="shared" si="1657"/>
        <v>1</v>
      </c>
      <c r="CS784" s="385">
        <f t="shared" si="1658"/>
        <v>0</v>
      </c>
      <c r="CT784" s="385">
        <f t="shared" si="1659"/>
        <v>0</v>
      </c>
      <c r="CU784" s="385">
        <f t="shared" si="1660"/>
        <v>0</v>
      </c>
      <c r="CV784" s="385">
        <f t="shared" si="1661"/>
        <v>0</v>
      </c>
      <c r="CW784" s="385">
        <f t="shared" si="1662"/>
        <v>0</v>
      </c>
      <c r="CX784" s="386">
        <f t="shared" si="1663"/>
        <v>0</v>
      </c>
      <c r="CY784" s="3"/>
      <c r="CZ784" s="586"/>
      <c r="DA784" s="582"/>
      <c r="DB784" s="391"/>
      <c r="DC784" s="576">
        <v>0</v>
      </c>
      <c r="DD784" s="389">
        <v>0</v>
      </c>
      <c r="DE784" s="390">
        <v>0</v>
      </c>
      <c r="DF784" s="390">
        <v>0</v>
      </c>
      <c r="DG784" s="390">
        <v>0</v>
      </c>
      <c r="DH784" s="390">
        <f t="shared" si="1631"/>
        <v>0</v>
      </c>
      <c r="DI784" s="390"/>
      <c r="DJ784" s="390"/>
      <c r="DK784" s="390"/>
      <c r="DL784" s="390"/>
      <c r="DM784" s="390"/>
      <c r="DN784" s="390"/>
      <c r="DO784" s="390"/>
      <c r="DP784" s="391">
        <f t="shared" si="1632"/>
        <v>0</v>
      </c>
      <c r="DQ784" s="376"/>
      <c r="DR784" s="376"/>
      <c r="DS784" s="385">
        <v>0</v>
      </c>
      <c r="DT784" s="385">
        <v>0</v>
      </c>
      <c r="DU784" s="385">
        <v>0</v>
      </c>
      <c r="DV784" s="385">
        <v>0</v>
      </c>
      <c r="DW784" s="385">
        <v>0</v>
      </c>
      <c r="DX784" s="385">
        <v>0</v>
      </c>
      <c r="DY784" s="385" t="s">
        <v>2733</v>
      </c>
      <c r="DZ784" s="14">
        <v>121435</v>
      </c>
      <c r="EA784" s="426"/>
      <c r="EB784" s="398">
        <v>20</v>
      </c>
      <c r="EC784" s="398" t="s">
        <v>1369</v>
      </c>
      <c r="ED784" s="398" t="s">
        <v>1370</v>
      </c>
      <c r="EF784" s="601" t="str">
        <f t="shared" si="1633"/>
        <v>ok</v>
      </c>
      <c r="EG784" s="597">
        <f t="shared" si="1634"/>
        <v>0</v>
      </c>
      <c r="EI784" s="605">
        <f t="shared" si="1614"/>
        <v>0</v>
      </c>
    </row>
    <row r="785" spans="1:139" s="372" customFormat="1" ht="16.149999999999999" customHeight="1">
      <c r="A785" s="573" t="s">
        <v>1382</v>
      </c>
      <c r="B785" s="409" t="s">
        <v>2372</v>
      </c>
      <c r="C785" s="409" t="s">
        <v>2372</v>
      </c>
      <c r="D785" s="394" t="s">
        <v>175</v>
      </c>
      <c r="E785" s="394" t="s">
        <v>716</v>
      </c>
      <c r="F785" s="394" t="s">
        <v>2586</v>
      </c>
      <c r="G785" s="397" t="s">
        <v>507</v>
      </c>
      <c r="H785" s="394" t="s">
        <v>73</v>
      </c>
      <c r="I785" s="394" t="s">
        <v>2383</v>
      </c>
      <c r="J785" s="394" t="s">
        <v>48</v>
      </c>
      <c r="K785" s="393"/>
      <c r="L785" s="393"/>
      <c r="M785" s="396">
        <v>46171</v>
      </c>
      <c r="N785" s="392"/>
      <c r="O785" s="408">
        <v>3</v>
      </c>
      <c r="P785" s="385">
        <v>0</v>
      </c>
      <c r="Q785" s="385">
        <v>0</v>
      </c>
      <c r="R785" s="576"/>
      <c r="S785" s="391">
        <v>0</v>
      </c>
      <c r="T785" s="382">
        <v>0</v>
      </c>
      <c r="U785" s="382">
        <v>0</v>
      </c>
      <c r="V785" s="423">
        <v>0</v>
      </c>
      <c r="W785" s="1882">
        <v>0</v>
      </c>
      <c r="X785" s="382">
        <f t="shared" si="1664"/>
        <v>0</v>
      </c>
      <c r="Y785" s="423">
        <v>132</v>
      </c>
      <c r="Z785" s="1882">
        <v>132</v>
      </c>
      <c r="AA785" s="382">
        <f t="shared" si="1620"/>
        <v>0</v>
      </c>
      <c r="AB785" s="423">
        <v>0</v>
      </c>
      <c r="AC785" s="1882">
        <v>0</v>
      </c>
      <c r="AD785" s="569">
        <v>1.875</v>
      </c>
      <c r="AE785" s="569">
        <v>1.875</v>
      </c>
      <c r="AF785" s="382">
        <f t="shared" si="1635"/>
        <v>0</v>
      </c>
      <c r="AG785" s="382">
        <f t="shared" si="1636"/>
        <v>0</v>
      </c>
      <c r="AH785" s="382">
        <f t="shared" si="1637"/>
        <v>0</v>
      </c>
      <c r="AI785" s="382">
        <f t="shared" si="1638"/>
        <v>0</v>
      </c>
      <c r="AJ785" s="382">
        <f t="shared" si="1639"/>
        <v>0</v>
      </c>
      <c r="AK785" s="382">
        <f t="shared" si="1640"/>
        <v>0</v>
      </c>
      <c r="AL785" s="382">
        <f t="shared" si="1641"/>
        <v>0</v>
      </c>
      <c r="AM785" s="382">
        <f t="shared" si="1642"/>
        <v>0</v>
      </c>
      <c r="AN785" s="453">
        <f t="shared" si="1643"/>
        <v>0</v>
      </c>
      <c r="AO785" s="457">
        <f t="shared" si="1644"/>
        <v>0</v>
      </c>
      <c r="AP785" s="455">
        <f t="shared" si="1645"/>
        <v>0</v>
      </c>
      <c r="AQ785" s="383">
        <f t="shared" si="1646"/>
        <v>0</v>
      </c>
      <c r="AR785" s="383">
        <f t="shared" si="1647"/>
        <v>0</v>
      </c>
      <c r="AS785" s="383">
        <f t="shared" si="1648"/>
        <v>0</v>
      </c>
      <c r="AT785" s="383">
        <f t="shared" si="1649"/>
        <v>0</v>
      </c>
      <c r="AU785" s="383">
        <f t="shared" si="1650"/>
        <v>0</v>
      </c>
      <c r="AV785" s="383">
        <f t="shared" si="1651"/>
        <v>0</v>
      </c>
      <c r="AW785" s="383">
        <f t="shared" si="1652"/>
        <v>0</v>
      </c>
      <c r="AX785" s="383">
        <f t="shared" si="1621"/>
        <v>132</v>
      </c>
      <c r="AY785" s="383"/>
      <c r="AZ785" s="383">
        <f t="shared" si="1653"/>
        <v>0</v>
      </c>
      <c r="BA785" s="382">
        <f t="shared" si="1622"/>
        <v>0</v>
      </c>
      <c r="BB785" s="423">
        <v>0</v>
      </c>
      <c r="BC785" s="506">
        <f t="shared" si="1615"/>
        <v>0</v>
      </c>
      <c r="BD785" s="382">
        <f t="shared" si="1616"/>
        <v>132</v>
      </c>
      <c r="BE785" s="453">
        <f t="shared" si="1617"/>
        <v>0</v>
      </c>
      <c r="BF785" s="382">
        <f t="shared" si="1623"/>
        <v>-132</v>
      </c>
      <c r="BG785" s="1882">
        <v>0</v>
      </c>
      <c r="BH785" s="1882">
        <v>0</v>
      </c>
      <c r="BI785" s="1882">
        <v>0</v>
      </c>
      <c r="BJ785" s="1882">
        <v>0</v>
      </c>
      <c r="BK785" s="1882">
        <v>0</v>
      </c>
      <c r="BL785" s="1882">
        <v>0</v>
      </c>
      <c r="BM785" s="1882">
        <v>0</v>
      </c>
      <c r="BN785" s="1882">
        <v>0</v>
      </c>
      <c r="BO785" s="1882">
        <v>0</v>
      </c>
      <c r="BP785" s="1882">
        <v>0</v>
      </c>
      <c r="BQ785" s="1882">
        <v>0</v>
      </c>
      <c r="BR785" s="1882">
        <v>0</v>
      </c>
      <c r="BS785" s="1882">
        <v>0</v>
      </c>
      <c r="BT785" s="13"/>
      <c r="BU785" s="384">
        <f t="shared" si="1624"/>
        <v>0</v>
      </c>
      <c r="BV785" s="385">
        <f t="shared" si="1625"/>
        <v>0</v>
      </c>
      <c r="BW785" s="386">
        <f t="shared" si="1626"/>
        <v>0</v>
      </c>
      <c r="BX785" s="3"/>
      <c r="BY785" s="387">
        <f t="shared" si="1618"/>
        <v>0</v>
      </c>
      <c r="BZ785" s="382">
        <f t="shared" si="1627"/>
        <v>0</v>
      </c>
      <c r="CA785" s="382">
        <f t="shared" si="1628"/>
        <v>0</v>
      </c>
      <c r="CB785" s="382">
        <f t="shared" si="1629"/>
        <v>0</v>
      </c>
      <c r="CC785" s="382">
        <f t="shared" si="1577"/>
        <v>0</v>
      </c>
      <c r="CD785" s="382">
        <f t="shared" si="1578"/>
        <v>0</v>
      </c>
      <c r="CE785" s="382">
        <f t="shared" si="1579"/>
        <v>0</v>
      </c>
      <c r="CF785" s="382">
        <f t="shared" si="1580"/>
        <v>0</v>
      </c>
      <c r="CG785" s="382">
        <f t="shared" si="1581"/>
        <v>0</v>
      </c>
      <c r="CH785" s="382">
        <f t="shared" si="1582"/>
        <v>0</v>
      </c>
      <c r="CI785" s="382">
        <f t="shared" si="1583"/>
        <v>0</v>
      </c>
      <c r="CJ785" s="382">
        <f t="shared" si="1584"/>
        <v>0</v>
      </c>
      <c r="CK785" s="388">
        <f t="shared" si="1585"/>
        <v>0</v>
      </c>
      <c r="CL785" s="3"/>
      <c r="CM785" s="384">
        <f t="shared" si="1619"/>
        <v>0</v>
      </c>
      <c r="CN785" s="385">
        <f t="shared" si="1630"/>
        <v>132</v>
      </c>
      <c r="CO785" s="385">
        <f t="shared" si="1654"/>
        <v>0</v>
      </c>
      <c r="CP785" s="385">
        <f t="shared" si="1655"/>
        <v>0</v>
      </c>
      <c r="CQ785" s="385">
        <f t="shared" si="1656"/>
        <v>0</v>
      </c>
      <c r="CR785" s="385">
        <f t="shared" si="1657"/>
        <v>0</v>
      </c>
      <c r="CS785" s="385">
        <f t="shared" si="1658"/>
        <v>0</v>
      </c>
      <c r="CT785" s="385">
        <f t="shared" si="1659"/>
        <v>0</v>
      </c>
      <c r="CU785" s="385">
        <f t="shared" si="1660"/>
        <v>0</v>
      </c>
      <c r="CV785" s="385">
        <f t="shared" si="1661"/>
        <v>0</v>
      </c>
      <c r="CW785" s="385">
        <f t="shared" si="1662"/>
        <v>0</v>
      </c>
      <c r="CX785" s="386">
        <f t="shared" si="1663"/>
        <v>0</v>
      </c>
      <c r="CY785" s="3"/>
      <c r="CZ785" s="586"/>
      <c r="DA785" s="582"/>
      <c r="DB785" s="391"/>
      <c r="DC785" s="576"/>
      <c r="DD785" s="389"/>
      <c r="DE785" s="390"/>
      <c r="DF785" s="390"/>
      <c r="DG785" s="390"/>
      <c r="DH785" s="390">
        <f t="shared" si="1631"/>
        <v>0</v>
      </c>
      <c r="DI785" s="390"/>
      <c r="DJ785" s="390"/>
      <c r="DK785" s="390"/>
      <c r="DL785" s="390"/>
      <c r="DM785" s="390"/>
      <c r="DN785" s="390"/>
      <c r="DO785" s="390"/>
      <c r="DP785" s="391">
        <f t="shared" si="1632"/>
        <v>0</v>
      </c>
      <c r="DQ785" s="376"/>
      <c r="DR785" s="376"/>
      <c r="DS785" s="385">
        <v>0</v>
      </c>
      <c r="DT785" s="385">
        <v>0</v>
      </c>
      <c r="DU785" s="385">
        <v>0</v>
      </c>
      <c r="DV785" s="385">
        <v>0</v>
      </c>
      <c r="DW785" s="385">
        <v>0</v>
      </c>
      <c r="DX785" s="385">
        <v>0</v>
      </c>
      <c r="DY785" s="385" t="s">
        <v>2733</v>
      </c>
      <c r="DZ785" s="385">
        <v>0</v>
      </c>
      <c r="EA785" s="426"/>
      <c r="EB785" s="398">
        <v>20</v>
      </c>
      <c r="EC785" s="398" t="s">
        <v>1369</v>
      </c>
      <c r="ED785" s="398" t="s">
        <v>1370</v>
      </c>
      <c r="EF785" s="601" t="str">
        <f t="shared" si="1633"/>
        <v>ok</v>
      </c>
      <c r="EG785" s="597">
        <f t="shared" si="1634"/>
        <v>0</v>
      </c>
      <c r="EI785" s="605"/>
    </row>
    <row r="786" spans="1:139" s="372" customFormat="1" ht="16.149999999999999" customHeight="1">
      <c r="A786" s="573" t="s">
        <v>1382</v>
      </c>
      <c r="B786" s="407" t="s">
        <v>2362</v>
      </c>
      <c r="C786" s="407" t="s">
        <v>2362</v>
      </c>
      <c r="D786" s="393" t="s">
        <v>175</v>
      </c>
      <c r="E786" s="393" t="s">
        <v>489</v>
      </c>
      <c r="F786" s="393" t="s">
        <v>2382</v>
      </c>
      <c r="G786" s="395" t="s">
        <v>785</v>
      </c>
      <c r="H786" s="393" t="s">
        <v>269</v>
      </c>
      <c r="I786" s="393" t="s">
        <v>2383</v>
      </c>
      <c r="J786" s="393" t="s">
        <v>48</v>
      </c>
      <c r="K786" s="393"/>
      <c r="L786" s="393"/>
      <c r="M786" s="396">
        <v>46143</v>
      </c>
      <c r="N786" s="392"/>
      <c r="O786" s="408">
        <v>3</v>
      </c>
      <c r="P786" s="14">
        <v>122208</v>
      </c>
      <c r="Q786" s="14">
        <v>122208</v>
      </c>
      <c r="R786" s="576">
        <v>0</v>
      </c>
      <c r="S786" s="391">
        <v>0</v>
      </c>
      <c r="T786" s="382">
        <v>0</v>
      </c>
      <c r="U786" s="382">
        <v>0</v>
      </c>
      <c r="V786" s="423">
        <v>0</v>
      </c>
      <c r="W786" s="1882">
        <v>0</v>
      </c>
      <c r="X786" s="382">
        <f t="shared" si="1664"/>
        <v>0</v>
      </c>
      <c r="Y786" s="423">
        <v>120</v>
      </c>
      <c r="Z786" s="1882">
        <v>120</v>
      </c>
      <c r="AA786" s="382">
        <f t="shared" si="1620"/>
        <v>0</v>
      </c>
      <c r="AB786" s="423">
        <v>0</v>
      </c>
      <c r="AC786" s="1882">
        <v>80</v>
      </c>
      <c r="AD786" s="569">
        <v>1.875</v>
      </c>
      <c r="AE786" s="569">
        <v>1.875</v>
      </c>
      <c r="AF786" s="382">
        <f t="shared" si="1635"/>
        <v>50.125</v>
      </c>
      <c r="AG786" s="382">
        <f t="shared" si="1636"/>
        <v>33.5</v>
      </c>
      <c r="AH786" s="382">
        <f t="shared" si="1637"/>
        <v>22.5</v>
      </c>
      <c r="AI786" s="382">
        <f t="shared" si="1638"/>
        <v>12</v>
      </c>
      <c r="AJ786" s="382">
        <f t="shared" si="1639"/>
        <v>0</v>
      </c>
      <c r="AK786" s="382">
        <f t="shared" si="1640"/>
        <v>0</v>
      </c>
      <c r="AL786" s="382">
        <f t="shared" si="1641"/>
        <v>0</v>
      </c>
      <c r="AM786" s="382">
        <f t="shared" si="1642"/>
        <v>0</v>
      </c>
      <c r="AN786" s="453">
        <f t="shared" si="1643"/>
        <v>38.5</v>
      </c>
      <c r="AO786" s="457">
        <f t="shared" si="1644"/>
        <v>130</v>
      </c>
      <c r="AP786" s="455">
        <f t="shared" si="1645"/>
        <v>14</v>
      </c>
      <c r="AQ786" s="383">
        <f t="shared" si="1646"/>
        <v>12</v>
      </c>
      <c r="AR786" s="383">
        <f t="shared" si="1647"/>
        <v>1</v>
      </c>
      <c r="AS786" s="383">
        <f t="shared" si="1648"/>
        <v>0</v>
      </c>
      <c r="AT786" s="383">
        <f t="shared" si="1649"/>
        <v>0</v>
      </c>
      <c r="AU786" s="383">
        <f t="shared" si="1650"/>
        <v>0</v>
      </c>
      <c r="AV786" s="383">
        <f t="shared" si="1651"/>
        <v>0</v>
      </c>
      <c r="AW786" s="383">
        <f t="shared" si="1652"/>
        <v>39</v>
      </c>
      <c r="AX786" s="383">
        <f t="shared" si="1621"/>
        <v>120</v>
      </c>
      <c r="AY786" s="383">
        <v>130</v>
      </c>
      <c r="AZ786" s="383">
        <f t="shared" si="1653"/>
        <v>0</v>
      </c>
      <c r="BA786" s="382">
        <f t="shared" si="1622"/>
        <v>-80</v>
      </c>
      <c r="BB786" s="423">
        <v>0</v>
      </c>
      <c r="BC786" s="506">
        <f t="shared" si="1615"/>
        <v>0</v>
      </c>
      <c r="BD786" s="382">
        <f t="shared" si="1616"/>
        <v>120</v>
      </c>
      <c r="BE786" s="453">
        <f t="shared" si="1617"/>
        <v>80</v>
      </c>
      <c r="BF786" s="382">
        <f t="shared" si="1623"/>
        <v>-265</v>
      </c>
      <c r="BG786" s="1882">
        <v>30</v>
      </c>
      <c r="BH786" s="1882">
        <v>23</v>
      </c>
      <c r="BI786" s="1882">
        <v>12</v>
      </c>
      <c r="BJ786" s="1882">
        <v>12</v>
      </c>
      <c r="BK786" s="1882">
        <v>0</v>
      </c>
      <c r="BL786" s="1882">
        <v>0</v>
      </c>
      <c r="BM786" s="1882">
        <v>0</v>
      </c>
      <c r="BN786" s="1882">
        <v>0</v>
      </c>
      <c r="BO786" s="1882">
        <v>0</v>
      </c>
      <c r="BP786" s="1882">
        <v>44</v>
      </c>
      <c r="BQ786" s="1882">
        <v>79</v>
      </c>
      <c r="BR786" s="1882">
        <v>85</v>
      </c>
      <c r="BS786" s="1882">
        <v>91</v>
      </c>
      <c r="BT786" s="13"/>
      <c r="BU786" s="384">
        <f t="shared" si="1624"/>
        <v>0</v>
      </c>
      <c r="BV786" s="385">
        <f t="shared" si="1625"/>
        <v>0</v>
      </c>
      <c r="BW786" s="386">
        <f t="shared" si="1626"/>
        <v>0</v>
      </c>
      <c r="BX786" s="3"/>
      <c r="BY786" s="387">
        <f t="shared" si="1618"/>
        <v>0</v>
      </c>
      <c r="BZ786" s="382">
        <f t="shared" si="1627"/>
        <v>0</v>
      </c>
      <c r="CA786" s="382">
        <f t="shared" si="1628"/>
        <v>0</v>
      </c>
      <c r="CB786" s="382">
        <f t="shared" si="1629"/>
        <v>50</v>
      </c>
      <c r="CC786" s="382">
        <f t="shared" si="1577"/>
        <v>34</v>
      </c>
      <c r="CD786" s="382">
        <f t="shared" si="1578"/>
        <v>23</v>
      </c>
      <c r="CE786" s="382">
        <f t="shared" si="1579"/>
        <v>12</v>
      </c>
      <c r="CF786" s="382">
        <f t="shared" si="1580"/>
        <v>0</v>
      </c>
      <c r="CG786" s="382">
        <f t="shared" si="1581"/>
        <v>0</v>
      </c>
      <c r="CH786" s="382">
        <f t="shared" si="1582"/>
        <v>0</v>
      </c>
      <c r="CI786" s="382">
        <f t="shared" si="1583"/>
        <v>0</v>
      </c>
      <c r="CJ786" s="382">
        <f t="shared" si="1584"/>
        <v>39</v>
      </c>
      <c r="CK786" s="388">
        <f t="shared" si="1585"/>
        <v>78</v>
      </c>
      <c r="CL786" s="3"/>
      <c r="CM786" s="384">
        <f t="shared" si="1619"/>
        <v>0</v>
      </c>
      <c r="CN786" s="385">
        <f t="shared" si="1630"/>
        <v>120</v>
      </c>
      <c r="CO786" s="385">
        <f t="shared" si="1654"/>
        <v>130</v>
      </c>
      <c r="CP786" s="385">
        <f t="shared" si="1655"/>
        <v>14</v>
      </c>
      <c r="CQ786" s="385">
        <f t="shared" si="1656"/>
        <v>12</v>
      </c>
      <c r="CR786" s="385">
        <f t="shared" si="1657"/>
        <v>1</v>
      </c>
      <c r="CS786" s="385">
        <f t="shared" si="1658"/>
        <v>0</v>
      </c>
      <c r="CT786" s="385">
        <f t="shared" si="1659"/>
        <v>0</v>
      </c>
      <c r="CU786" s="385">
        <f t="shared" si="1660"/>
        <v>0</v>
      </c>
      <c r="CV786" s="385">
        <f t="shared" si="1661"/>
        <v>0</v>
      </c>
      <c r="CW786" s="385">
        <f t="shared" si="1662"/>
        <v>39</v>
      </c>
      <c r="CX786" s="386">
        <f t="shared" si="1663"/>
        <v>39</v>
      </c>
      <c r="CY786" s="3"/>
      <c r="CZ786" s="586"/>
      <c r="DA786" s="582"/>
      <c r="DB786" s="391"/>
      <c r="DC786" s="576">
        <v>0</v>
      </c>
      <c r="DD786" s="389">
        <v>0</v>
      </c>
      <c r="DE786" s="390">
        <v>0</v>
      </c>
      <c r="DF786" s="390">
        <v>0</v>
      </c>
      <c r="DG786" s="390">
        <v>0</v>
      </c>
      <c r="DH786" s="390">
        <f t="shared" si="1631"/>
        <v>0</v>
      </c>
      <c r="DI786" s="390"/>
      <c r="DJ786" s="390"/>
      <c r="DK786" s="390"/>
      <c r="DL786" s="390"/>
      <c r="DM786" s="390"/>
      <c r="DN786" s="390"/>
      <c r="DO786" s="390"/>
      <c r="DP786" s="391">
        <f t="shared" si="1632"/>
        <v>0</v>
      </c>
      <c r="DQ786" s="376"/>
      <c r="DR786" s="376"/>
      <c r="DS786" s="385">
        <v>0</v>
      </c>
      <c r="DT786" s="385">
        <v>0</v>
      </c>
      <c r="DU786" s="385">
        <v>0</v>
      </c>
      <c r="DV786" s="385">
        <v>0</v>
      </c>
      <c r="DW786" s="385">
        <v>0</v>
      </c>
      <c r="DX786" s="385">
        <v>0</v>
      </c>
      <c r="DY786" s="385" t="s">
        <v>2733</v>
      </c>
      <c r="DZ786" s="14">
        <v>122208</v>
      </c>
      <c r="EA786" s="426"/>
      <c r="EB786" s="398">
        <v>19</v>
      </c>
      <c r="EC786" s="398" t="s">
        <v>1369</v>
      </c>
      <c r="ED786" s="398" t="s">
        <v>1370</v>
      </c>
      <c r="EF786" s="601" t="str">
        <f t="shared" si="1633"/>
        <v>ok</v>
      </c>
      <c r="EG786" s="597">
        <f t="shared" si="1634"/>
        <v>0</v>
      </c>
      <c r="EI786" s="605">
        <f t="shared" ref="EI786:EI804" si="1665">T786+U786+V786+Y786+AB786+BB786</f>
        <v>120</v>
      </c>
    </row>
    <row r="787" spans="1:139" s="372" customFormat="1" ht="16.149999999999999" customHeight="1">
      <c r="A787" s="573" t="s">
        <v>1382</v>
      </c>
      <c r="B787" s="407" t="s">
        <v>2373</v>
      </c>
      <c r="C787" s="407" t="s">
        <v>2373</v>
      </c>
      <c r="D787" s="393" t="s">
        <v>175</v>
      </c>
      <c r="E787" s="393" t="s">
        <v>308</v>
      </c>
      <c r="F787" s="393" t="s">
        <v>2382</v>
      </c>
      <c r="G787" s="395" t="s">
        <v>2402</v>
      </c>
      <c r="H787" s="393" t="s">
        <v>269</v>
      </c>
      <c r="I787" s="393" t="s">
        <v>2383</v>
      </c>
      <c r="J787" s="393" t="s">
        <v>48</v>
      </c>
      <c r="K787" s="393"/>
      <c r="L787" s="393"/>
      <c r="M787" s="396">
        <v>46143</v>
      </c>
      <c r="N787" s="392"/>
      <c r="O787" s="408">
        <v>3</v>
      </c>
      <c r="P787" s="14">
        <v>120233</v>
      </c>
      <c r="Q787" s="14">
        <v>120233</v>
      </c>
      <c r="R787" s="576">
        <v>0</v>
      </c>
      <c r="S787" s="391">
        <v>0</v>
      </c>
      <c r="T787" s="382">
        <v>0</v>
      </c>
      <c r="U787" s="382">
        <v>0</v>
      </c>
      <c r="V787" s="423">
        <v>0</v>
      </c>
      <c r="W787" s="1882">
        <v>0</v>
      </c>
      <c r="X787" s="382">
        <f t="shared" si="1664"/>
        <v>0</v>
      </c>
      <c r="Y787" s="423">
        <v>23</v>
      </c>
      <c r="Z787" s="1882">
        <v>23</v>
      </c>
      <c r="AA787" s="382">
        <f t="shared" si="1620"/>
        <v>0</v>
      </c>
      <c r="AB787" s="423">
        <v>0</v>
      </c>
      <c r="AC787" s="1882">
        <v>100</v>
      </c>
      <c r="AD787" s="569">
        <v>1.875</v>
      </c>
      <c r="AE787" s="569">
        <v>1.875</v>
      </c>
      <c r="AF787" s="382">
        <f t="shared" si="1635"/>
        <v>93.125</v>
      </c>
      <c r="AG787" s="382">
        <f t="shared" si="1636"/>
        <v>30</v>
      </c>
      <c r="AH787" s="382">
        <f t="shared" si="1637"/>
        <v>15</v>
      </c>
      <c r="AI787" s="382">
        <f t="shared" si="1638"/>
        <v>8</v>
      </c>
      <c r="AJ787" s="382">
        <f t="shared" si="1639"/>
        <v>0</v>
      </c>
      <c r="AK787" s="382">
        <f t="shared" si="1640"/>
        <v>0</v>
      </c>
      <c r="AL787" s="382">
        <f t="shared" si="1641"/>
        <v>0</v>
      </c>
      <c r="AM787" s="382">
        <f t="shared" si="1642"/>
        <v>0</v>
      </c>
      <c r="AN787" s="453">
        <f t="shared" si="1643"/>
        <v>0</v>
      </c>
      <c r="AO787" s="457">
        <f t="shared" si="1644"/>
        <v>193</v>
      </c>
      <c r="AP787" s="455">
        <f t="shared" si="1645"/>
        <v>10</v>
      </c>
      <c r="AQ787" s="383">
        <f t="shared" si="1646"/>
        <v>8</v>
      </c>
      <c r="AR787" s="383">
        <f t="shared" si="1647"/>
        <v>1</v>
      </c>
      <c r="AS787" s="383">
        <f t="shared" si="1648"/>
        <v>0</v>
      </c>
      <c r="AT787" s="383">
        <f t="shared" si="1649"/>
        <v>0</v>
      </c>
      <c r="AU787" s="383">
        <f t="shared" si="1650"/>
        <v>0</v>
      </c>
      <c r="AV787" s="383">
        <f t="shared" si="1651"/>
        <v>0</v>
      </c>
      <c r="AW787" s="383">
        <f t="shared" si="1652"/>
        <v>0</v>
      </c>
      <c r="AX787" s="383">
        <f t="shared" si="1621"/>
        <v>23</v>
      </c>
      <c r="AY787" s="383">
        <v>193</v>
      </c>
      <c r="AZ787" s="383">
        <f t="shared" si="1653"/>
        <v>0</v>
      </c>
      <c r="BA787" s="382">
        <f t="shared" si="1622"/>
        <v>-100</v>
      </c>
      <c r="BB787" s="423">
        <v>0</v>
      </c>
      <c r="BC787" s="506">
        <f t="shared" si="1615"/>
        <v>0</v>
      </c>
      <c r="BD787" s="382">
        <f t="shared" si="1616"/>
        <v>23</v>
      </c>
      <c r="BE787" s="453">
        <f t="shared" si="1617"/>
        <v>100</v>
      </c>
      <c r="BF787" s="382">
        <f t="shared" si="1623"/>
        <v>-227</v>
      </c>
      <c r="BG787" s="1882">
        <v>73</v>
      </c>
      <c r="BH787" s="1882">
        <v>23</v>
      </c>
      <c r="BI787" s="1882">
        <v>8</v>
      </c>
      <c r="BJ787" s="1882">
        <v>8</v>
      </c>
      <c r="BK787" s="1882">
        <v>0</v>
      </c>
      <c r="BL787" s="1882">
        <v>0</v>
      </c>
      <c r="BM787" s="1882">
        <v>0</v>
      </c>
      <c r="BN787" s="1882">
        <v>0</v>
      </c>
      <c r="BO787" s="1882">
        <v>0</v>
      </c>
      <c r="BP787" s="1882">
        <v>0</v>
      </c>
      <c r="BQ787" s="1882">
        <v>35</v>
      </c>
      <c r="BR787" s="1882">
        <v>37</v>
      </c>
      <c r="BS787" s="1882">
        <v>40</v>
      </c>
      <c r="BT787" s="13"/>
      <c r="BU787" s="384">
        <f t="shared" si="1624"/>
        <v>0</v>
      </c>
      <c r="BV787" s="385">
        <f t="shared" si="1625"/>
        <v>0</v>
      </c>
      <c r="BW787" s="386">
        <f t="shared" si="1626"/>
        <v>0</v>
      </c>
      <c r="BX787" s="3"/>
      <c r="BY787" s="387">
        <f t="shared" si="1618"/>
        <v>0</v>
      </c>
      <c r="BZ787" s="382">
        <f t="shared" si="1627"/>
        <v>0</v>
      </c>
      <c r="CA787" s="382">
        <f t="shared" si="1628"/>
        <v>0</v>
      </c>
      <c r="CB787" s="382">
        <f t="shared" si="1629"/>
        <v>93</v>
      </c>
      <c r="CC787" s="382">
        <f t="shared" si="1577"/>
        <v>30</v>
      </c>
      <c r="CD787" s="382">
        <f t="shared" si="1578"/>
        <v>15</v>
      </c>
      <c r="CE787" s="382">
        <f t="shared" si="1579"/>
        <v>8</v>
      </c>
      <c r="CF787" s="382">
        <f t="shared" si="1580"/>
        <v>0</v>
      </c>
      <c r="CG787" s="382">
        <f t="shared" si="1581"/>
        <v>0</v>
      </c>
      <c r="CH787" s="382">
        <f t="shared" si="1582"/>
        <v>0</v>
      </c>
      <c r="CI787" s="382">
        <f t="shared" si="1583"/>
        <v>0</v>
      </c>
      <c r="CJ787" s="382">
        <f t="shared" si="1584"/>
        <v>0</v>
      </c>
      <c r="CK787" s="388">
        <f t="shared" si="1585"/>
        <v>0</v>
      </c>
      <c r="CL787" s="3"/>
      <c r="CM787" s="384">
        <f t="shared" si="1619"/>
        <v>0</v>
      </c>
      <c r="CN787" s="385">
        <f t="shared" si="1630"/>
        <v>23</v>
      </c>
      <c r="CO787" s="385">
        <f t="shared" si="1654"/>
        <v>193</v>
      </c>
      <c r="CP787" s="385">
        <f t="shared" si="1655"/>
        <v>10</v>
      </c>
      <c r="CQ787" s="385">
        <f t="shared" si="1656"/>
        <v>8</v>
      </c>
      <c r="CR787" s="385">
        <f t="shared" si="1657"/>
        <v>1</v>
      </c>
      <c r="CS787" s="385">
        <f t="shared" si="1658"/>
        <v>0</v>
      </c>
      <c r="CT787" s="385">
        <f t="shared" si="1659"/>
        <v>0</v>
      </c>
      <c r="CU787" s="385">
        <f t="shared" si="1660"/>
        <v>0</v>
      </c>
      <c r="CV787" s="385">
        <f t="shared" si="1661"/>
        <v>0</v>
      </c>
      <c r="CW787" s="385">
        <f t="shared" si="1662"/>
        <v>0</v>
      </c>
      <c r="CX787" s="386">
        <f t="shared" si="1663"/>
        <v>0</v>
      </c>
      <c r="CY787" s="3"/>
      <c r="CZ787" s="586"/>
      <c r="DA787" s="582"/>
      <c r="DB787" s="391"/>
      <c r="DC787" s="576">
        <v>0</v>
      </c>
      <c r="DD787" s="389">
        <v>0</v>
      </c>
      <c r="DE787" s="390">
        <v>0</v>
      </c>
      <c r="DF787" s="390">
        <v>0</v>
      </c>
      <c r="DG787" s="390">
        <v>0</v>
      </c>
      <c r="DH787" s="390">
        <f t="shared" si="1631"/>
        <v>0</v>
      </c>
      <c r="DI787" s="390"/>
      <c r="DJ787" s="390"/>
      <c r="DK787" s="390"/>
      <c r="DL787" s="390"/>
      <c r="DM787" s="390"/>
      <c r="DN787" s="390"/>
      <c r="DO787" s="390"/>
      <c r="DP787" s="391">
        <f t="shared" si="1632"/>
        <v>0</v>
      </c>
      <c r="DQ787" s="376"/>
      <c r="DR787" s="376"/>
      <c r="DS787" s="385">
        <v>0</v>
      </c>
      <c r="DT787" s="385">
        <v>0</v>
      </c>
      <c r="DU787" s="385">
        <v>0</v>
      </c>
      <c r="DV787" s="385">
        <v>0</v>
      </c>
      <c r="DW787" s="385">
        <v>0</v>
      </c>
      <c r="DX787" s="385">
        <v>0</v>
      </c>
      <c r="DY787" s="385" t="s">
        <v>2733</v>
      </c>
      <c r="DZ787" s="14">
        <v>120233</v>
      </c>
      <c r="EA787" s="426"/>
      <c r="EB787" s="398">
        <v>20</v>
      </c>
      <c r="EC787" s="398" t="s">
        <v>1369</v>
      </c>
      <c r="ED787" s="398" t="s">
        <v>1370</v>
      </c>
      <c r="EF787" s="601" t="str">
        <f t="shared" si="1633"/>
        <v>ok</v>
      </c>
      <c r="EG787" s="597">
        <f t="shared" si="1634"/>
        <v>0</v>
      </c>
      <c r="EI787" s="605">
        <f t="shared" si="1665"/>
        <v>23</v>
      </c>
    </row>
    <row r="788" spans="1:139" s="372" customFormat="1" ht="16.149999999999999" customHeight="1">
      <c r="A788" s="573" t="s">
        <v>1382</v>
      </c>
      <c r="B788" s="407" t="s">
        <v>2374</v>
      </c>
      <c r="C788" s="407" t="s">
        <v>2374</v>
      </c>
      <c r="D788" s="393" t="s">
        <v>175</v>
      </c>
      <c r="E788" s="393" t="s">
        <v>149</v>
      </c>
      <c r="F788" s="393" t="s">
        <v>2382</v>
      </c>
      <c r="G788" s="395" t="s">
        <v>2405</v>
      </c>
      <c r="H788" s="393" t="s">
        <v>269</v>
      </c>
      <c r="I788" s="393" t="s">
        <v>2383</v>
      </c>
      <c r="J788" s="393" t="s">
        <v>48</v>
      </c>
      <c r="K788" s="393"/>
      <c r="L788" s="393"/>
      <c r="M788" s="396">
        <v>46143</v>
      </c>
      <c r="N788" s="392"/>
      <c r="O788" s="408">
        <v>3</v>
      </c>
      <c r="P788" s="14">
        <v>120233</v>
      </c>
      <c r="Q788" s="14">
        <v>120233</v>
      </c>
      <c r="R788" s="576">
        <v>0</v>
      </c>
      <c r="S788" s="391">
        <v>0</v>
      </c>
      <c r="T788" s="382">
        <v>0</v>
      </c>
      <c r="U788" s="382">
        <v>0</v>
      </c>
      <c r="V788" s="423">
        <v>0</v>
      </c>
      <c r="W788" s="1882">
        <v>0</v>
      </c>
      <c r="X788" s="382">
        <f t="shared" si="1664"/>
        <v>0</v>
      </c>
      <c r="Y788" s="423">
        <v>214</v>
      </c>
      <c r="Z788" s="1882">
        <v>214</v>
      </c>
      <c r="AA788" s="382">
        <f t="shared" si="1620"/>
        <v>0</v>
      </c>
      <c r="AB788" s="423">
        <v>0</v>
      </c>
      <c r="AC788" s="1882">
        <v>100</v>
      </c>
      <c r="AD788" s="569">
        <v>1.875</v>
      </c>
      <c r="AE788" s="569">
        <v>1.875</v>
      </c>
      <c r="AF788" s="382">
        <f t="shared" si="1635"/>
        <v>164.125</v>
      </c>
      <c r="AG788" s="382">
        <f t="shared" si="1636"/>
        <v>26.5</v>
      </c>
      <c r="AH788" s="382">
        <f t="shared" si="1637"/>
        <v>7.5</v>
      </c>
      <c r="AI788" s="382">
        <f t="shared" si="1638"/>
        <v>4</v>
      </c>
      <c r="AJ788" s="382">
        <f t="shared" si="1639"/>
        <v>0</v>
      </c>
      <c r="AK788" s="382">
        <f t="shared" si="1640"/>
        <v>0</v>
      </c>
      <c r="AL788" s="382">
        <f t="shared" si="1641"/>
        <v>0</v>
      </c>
      <c r="AM788" s="382">
        <f t="shared" si="1642"/>
        <v>0</v>
      </c>
      <c r="AN788" s="453">
        <f t="shared" si="1643"/>
        <v>19.25</v>
      </c>
      <c r="AO788" s="457">
        <f t="shared" si="1644"/>
        <v>264</v>
      </c>
      <c r="AP788" s="455">
        <f t="shared" si="1645"/>
        <v>7</v>
      </c>
      <c r="AQ788" s="383">
        <f t="shared" si="1646"/>
        <v>4</v>
      </c>
      <c r="AR788" s="383">
        <f t="shared" si="1647"/>
        <v>0</v>
      </c>
      <c r="AS788" s="383">
        <f t="shared" si="1648"/>
        <v>0</v>
      </c>
      <c r="AT788" s="383">
        <f t="shared" si="1649"/>
        <v>0</v>
      </c>
      <c r="AU788" s="383">
        <f t="shared" si="1650"/>
        <v>0</v>
      </c>
      <c r="AV788" s="383">
        <f t="shared" si="1651"/>
        <v>0</v>
      </c>
      <c r="AW788" s="383">
        <f t="shared" si="1652"/>
        <v>19</v>
      </c>
      <c r="AX788" s="383">
        <f t="shared" si="1621"/>
        <v>214</v>
      </c>
      <c r="AY788" s="383">
        <v>264</v>
      </c>
      <c r="AZ788" s="383">
        <f t="shared" si="1653"/>
        <v>0</v>
      </c>
      <c r="BA788" s="382">
        <f t="shared" si="1622"/>
        <v>-100</v>
      </c>
      <c r="BB788" s="423">
        <v>0</v>
      </c>
      <c r="BC788" s="506">
        <f t="shared" si="1615"/>
        <v>0</v>
      </c>
      <c r="BD788" s="382">
        <f t="shared" si="1616"/>
        <v>214</v>
      </c>
      <c r="BE788" s="453">
        <f t="shared" si="1617"/>
        <v>100</v>
      </c>
      <c r="BF788" s="382">
        <f t="shared" si="1623"/>
        <v>-485</v>
      </c>
      <c r="BG788" s="1882">
        <v>144</v>
      </c>
      <c r="BH788" s="1882">
        <v>23</v>
      </c>
      <c r="BI788" s="1882">
        <v>4</v>
      </c>
      <c r="BJ788" s="1882">
        <v>4</v>
      </c>
      <c r="BK788" s="1882">
        <v>0</v>
      </c>
      <c r="BL788" s="1882">
        <v>0</v>
      </c>
      <c r="BM788" s="1882">
        <v>0</v>
      </c>
      <c r="BN788" s="1882">
        <v>0</v>
      </c>
      <c r="BO788" s="1882">
        <v>0</v>
      </c>
      <c r="BP788" s="1882">
        <v>22</v>
      </c>
      <c r="BQ788" s="1882">
        <v>29</v>
      </c>
      <c r="BR788" s="1882">
        <v>31</v>
      </c>
      <c r="BS788" s="1882">
        <v>33</v>
      </c>
      <c r="BT788" s="13"/>
      <c r="BU788" s="384">
        <f t="shared" si="1624"/>
        <v>0</v>
      </c>
      <c r="BV788" s="385">
        <f t="shared" si="1625"/>
        <v>0</v>
      </c>
      <c r="BW788" s="386">
        <f t="shared" si="1626"/>
        <v>0</v>
      </c>
      <c r="BX788" s="3"/>
      <c r="BY788" s="387">
        <f t="shared" si="1618"/>
        <v>0</v>
      </c>
      <c r="BZ788" s="382">
        <f t="shared" si="1627"/>
        <v>0</v>
      </c>
      <c r="CA788" s="382">
        <f t="shared" si="1628"/>
        <v>0</v>
      </c>
      <c r="CB788" s="382">
        <f t="shared" si="1629"/>
        <v>164</v>
      </c>
      <c r="CC788" s="382">
        <f t="shared" si="1577"/>
        <v>27</v>
      </c>
      <c r="CD788" s="382">
        <f t="shared" si="1578"/>
        <v>8</v>
      </c>
      <c r="CE788" s="382">
        <f t="shared" si="1579"/>
        <v>4</v>
      </c>
      <c r="CF788" s="382">
        <f t="shared" si="1580"/>
        <v>0</v>
      </c>
      <c r="CG788" s="382">
        <f t="shared" si="1581"/>
        <v>0</v>
      </c>
      <c r="CH788" s="382">
        <f t="shared" si="1582"/>
        <v>0</v>
      </c>
      <c r="CI788" s="382">
        <f t="shared" si="1583"/>
        <v>0</v>
      </c>
      <c r="CJ788" s="382">
        <f t="shared" si="1584"/>
        <v>19</v>
      </c>
      <c r="CK788" s="388">
        <f t="shared" si="1585"/>
        <v>38</v>
      </c>
      <c r="CL788" s="3"/>
      <c r="CM788" s="384">
        <f t="shared" si="1619"/>
        <v>0</v>
      </c>
      <c r="CN788" s="385">
        <f t="shared" si="1630"/>
        <v>214</v>
      </c>
      <c r="CO788" s="385">
        <f t="shared" si="1654"/>
        <v>264</v>
      </c>
      <c r="CP788" s="385">
        <f t="shared" si="1655"/>
        <v>7</v>
      </c>
      <c r="CQ788" s="385">
        <f t="shared" si="1656"/>
        <v>4</v>
      </c>
      <c r="CR788" s="385">
        <f t="shared" si="1657"/>
        <v>0</v>
      </c>
      <c r="CS788" s="385">
        <f t="shared" si="1658"/>
        <v>0</v>
      </c>
      <c r="CT788" s="385">
        <f t="shared" si="1659"/>
        <v>0</v>
      </c>
      <c r="CU788" s="385">
        <f t="shared" si="1660"/>
        <v>0</v>
      </c>
      <c r="CV788" s="385">
        <f t="shared" si="1661"/>
        <v>0</v>
      </c>
      <c r="CW788" s="385">
        <f t="shared" si="1662"/>
        <v>19</v>
      </c>
      <c r="CX788" s="386">
        <f t="shared" si="1663"/>
        <v>19</v>
      </c>
      <c r="CY788" s="3"/>
      <c r="CZ788" s="586"/>
      <c r="DA788" s="582"/>
      <c r="DB788" s="391"/>
      <c r="DC788" s="576">
        <v>0</v>
      </c>
      <c r="DD788" s="389">
        <v>0</v>
      </c>
      <c r="DE788" s="390">
        <v>0</v>
      </c>
      <c r="DF788" s="390">
        <v>0</v>
      </c>
      <c r="DG788" s="390">
        <v>0</v>
      </c>
      <c r="DH788" s="390">
        <f t="shared" si="1631"/>
        <v>0</v>
      </c>
      <c r="DI788" s="390"/>
      <c r="DJ788" s="390"/>
      <c r="DK788" s="390"/>
      <c r="DL788" s="390"/>
      <c r="DM788" s="390"/>
      <c r="DN788" s="390"/>
      <c r="DO788" s="390"/>
      <c r="DP788" s="391">
        <f t="shared" si="1632"/>
        <v>0</v>
      </c>
      <c r="DQ788" s="376"/>
      <c r="DR788" s="376"/>
      <c r="DS788" s="385">
        <v>0</v>
      </c>
      <c r="DT788" s="385">
        <v>0</v>
      </c>
      <c r="DU788" s="385">
        <v>0</v>
      </c>
      <c r="DV788" s="385">
        <v>0</v>
      </c>
      <c r="DW788" s="385">
        <v>0</v>
      </c>
      <c r="DX788" s="385">
        <v>0</v>
      </c>
      <c r="DY788" s="385" t="s">
        <v>2733</v>
      </c>
      <c r="DZ788" s="14">
        <v>120233</v>
      </c>
      <c r="EA788" s="426"/>
      <c r="EB788" s="398">
        <v>20</v>
      </c>
      <c r="EC788" s="398" t="s">
        <v>1369</v>
      </c>
      <c r="ED788" s="398" t="s">
        <v>1370</v>
      </c>
      <c r="EF788" s="601" t="str">
        <f t="shared" si="1633"/>
        <v>ok</v>
      </c>
      <c r="EG788" s="597">
        <f t="shared" si="1634"/>
        <v>0</v>
      </c>
      <c r="EI788" s="605">
        <f t="shared" si="1665"/>
        <v>214</v>
      </c>
    </row>
    <row r="789" spans="1:139" s="372" customFormat="1" ht="16.149999999999999" customHeight="1">
      <c r="A789" s="573" t="s">
        <v>1382</v>
      </c>
      <c r="B789" s="407" t="s">
        <v>2379</v>
      </c>
      <c r="C789" s="407" t="s">
        <v>2379</v>
      </c>
      <c r="D789" s="393" t="s">
        <v>175</v>
      </c>
      <c r="E789" s="393" t="s">
        <v>458</v>
      </c>
      <c r="F789" s="393" t="s">
        <v>2382</v>
      </c>
      <c r="G789" s="395" t="s">
        <v>2405</v>
      </c>
      <c r="H789" s="393" t="s">
        <v>269</v>
      </c>
      <c r="I789" s="393" t="s">
        <v>2383</v>
      </c>
      <c r="J789" s="393" t="s">
        <v>48</v>
      </c>
      <c r="K789" s="393"/>
      <c r="L789" s="393"/>
      <c r="M789" s="396">
        <v>46143</v>
      </c>
      <c r="N789" s="392"/>
      <c r="O789" s="408">
        <v>3</v>
      </c>
      <c r="P789" s="14">
        <v>121149</v>
      </c>
      <c r="Q789" s="14">
        <v>121149</v>
      </c>
      <c r="R789" s="576">
        <v>0</v>
      </c>
      <c r="S789" s="391">
        <v>0</v>
      </c>
      <c r="T789" s="382">
        <v>0</v>
      </c>
      <c r="U789" s="382">
        <v>0</v>
      </c>
      <c r="V789" s="423">
        <v>0</v>
      </c>
      <c r="W789" s="1882">
        <v>0</v>
      </c>
      <c r="X789" s="382">
        <f t="shared" si="1664"/>
        <v>0</v>
      </c>
      <c r="Y789" s="423">
        <v>0</v>
      </c>
      <c r="Z789" s="1882">
        <v>0</v>
      </c>
      <c r="AA789" s="382">
        <f t="shared" si="1620"/>
        <v>0</v>
      </c>
      <c r="AB789" s="423">
        <v>0</v>
      </c>
      <c r="AC789" s="1882">
        <v>200</v>
      </c>
      <c r="AD789" s="569">
        <v>1.875</v>
      </c>
      <c r="AE789" s="569">
        <v>1.875</v>
      </c>
      <c r="AF789" s="382">
        <f t="shared" si="1635"/>
        <v>272</v>
      </c>
      <c r="AG789" s="382">
        <f t="shared" si="1636"/>
        <v>83.5</v>
      </c>
      <c r="AH789" s="382">
        <f t="shared" si="1637"/>
        <v>7.5</v>
      </c>
      <c r="AI789" s="382">
        <f t="shared" si="1638"/>
        <v>4</v>
      </c>
      <c r="AJ789" s="382">
        <f t="shared" si="1639"/>
        <v>0</v>
      </c>
      <c r="AK789" s="382">
        <f t="shared" si="1640"/>
        <v>0</v>
      </c>
      <c r="AL789" s="382">
        <f t="shared" si="1641"/>
        <v>0</v>
      </c>
      <c r="AM789" s="382">
        <f t="shared" si="1642"/>
        <v>0</v>
      </c>
      <c r="AN789" s="453">
        <f t="shared" si="1643"/>
        <v>0</v>
      </c>
      <c r="AO789" s="457">
        <f t="shared" si="1644"/>
        <v>472</v>
      </c>
      <c r="AP789" s="455">
        <f t="shared" si="1645"/>
        <v>14</v>
      </c>
      <c r="AQ789" s="383">
        <f t="shared" si="1646"/>
        <v>4</v>
      </c>
      <c r="AR789" s="383">
        <f t="shared" si="1647"/>
        <v>0</v>
      </c>
      <c r="AS789" s="383">
        <f t="shared" si="1648"/>
        <v>0</v>
      </c>
      <c r="AT789" s="383">
        <f t="shared" si="1649"/>
        <v>0</v>
      </c>
      <c r="AU789" s="383">
        <f t="shared" si="1650"/>
        <v>0</v>
      </c>
      <c r="AV789" s="383">
        <f t="shared" si="1651"/>
        <v>0</v>
      </c>
      <c r="AW789" s="383">
        <f t="shared" si="1652"/>
        <v>0</v>
      </c>
      <c r="AX789" s="383">
        <f t="shared" si="1621"/>
        <v>0</v>
      </c>
      <c r="AY789" s="383">
        <v>472</v>
      </c>
      <c r="AZ789" s="383">
        <f t="shared" si="1653"/>
        <v>0</v>
      </c>
      <c r="BA789" s="382">
        <f t="shared" si="1622"/>
        <v>-200</v>
      </c>
      <c r="BB789" s="423">
        <v>0</v>
      </c>
      <c r="BC789" s="506">
        <f t="shared" si="1615"/>
        <v>0</v>
      </c>
      <c r="BD789" s="382">
        <f t="shared" si="1616"/>
        <v>0</v>
      </c>
      <c r="BE789" s="453">
        <f t="shared" si="1617"/>
        <v>200</v>
      </c>
      <c r="BF789" s="382">
        <f t="shared" si="1623"/>
        <v>-486</v>
      </c>
      <c r="BG789" s="1882">
        <v>202</v>
      </c>
      <c r="BH789" s="1882">
        <v>80</v>
      </c>
      <c r="BI789" s="1882">
        <v>4</v>
      </c>
      <c r="BJ789" s="1882">
        <v>4</v>
      </c>
      <c r="BK789" s="1882">
        <v>0</v>
      </c>
      <c r="BL789" s="1882">
        <v>0</v>
      </c>
      <c r="BM789" s="1882">
        <v>0</v>
      </c>
      <c r="BN789" s="1882">
        <v>0</v>
      </c>
      <c r="BO789" s="1882">
        <v>0</v>
      </c>
      <c r="BP789" s="1882">
        <v>0</v>
      </c>
      <c r="BQ789" s="1882">
        <v>80</v>
      </c>
      <c r="BR789" s="1882">
        <v>86</v>
      </c>
      <c r="BS789" s="1882">
        <v>92</v>
      </c>
      <c r="BT789" s="13"/>
      <c r="BU789" s="384">
        <f t="shared" si="1624"/>
        <v>0</v>
      </c>
      <c r="BV789" s="385">
        <f t="shared" si="1625"/>
        <v>0</v>
      </c>
      <c r="BW789" s="386">
        <f t="shared" si="1626"/>
        <v>0</v>
      </c>
      <c r="BX789" s="3"/>
      <c r="BY789" s="387">
        <f t="shared" si="1618"/>
        <v>0</v>
      </c>
      <c r="BZ789" s="382">
        <f t="shared" si="1627"/>
        <v>0</v>
      </c>
      <c r="CA789" s="382">
        <f t="shared" si="1628"/>
        <v>0</v>
      </c>
      <c r="CB789" s="382">
        <f t="shared" si="1629"/>
        <v>272</v>
      </c>
      <c r="CC789" s="382">
        <f t="shared" ref="CC789:CC804" si="1666">CB789+CP789-BG789</f>
        <v>84</v>
      </c>
      <c r="CD789" s="382">
        <f t="shared" ref="CD789:CD804" si="1667">CC789+CQ789-BH789</f>
        <v>8</v>
      </c>
      <c r="CE789" s="382">
        <f t="shared" ref="CE789:CE804" si="1668">CD789+CR789-BI789</f>
        <v>4</v>
      </c>
      <c r="CF789" s="382">
        <f t="shared" ref="CF789:CF804" si="1669">CE789+CS789-BJ789</f>
        <v>0</v>
      </c>
      <c r="CG789" s="382">
        <f t="shared" ref="CG789:CG804" si="1670">CF789+CT789-BK789</f>
        <v>0</v>
      </c>
      <c r="CH789" s="382">
        <f t="shared" ref="CH789:CH804" si="1671">CG789+CU789-BL789</f>
        <v>0</v>
      </c>
      <c r="CI789" s="382">
        <f t="shared" ref="CI789:CI804" si="1672">CH789+CV789-BM789</f>
        <v>0</v>
      </c>
      <c r="CJ789" s="382">
        <f t="shared" ref="CJ789:CJ804" si="1673">CI789+CW789-BN789</f>
        <v>0</v>
      </c>
      <c r="CK789" s="388">
        <f t="shared" ref="CK789:CK804" si="1674">CJ789+CX789-BO789</f>
        <v>0</v>
      </c>
      <c r="CL789" s="3"/>
      <c r="CM789" s="384">
        <f t="shared" si="1619"/>
        <v>0</v>
      </c>
      <c r="CN789" s="385">
        <f t="shared" si="1630"/>
        <v>0</v>
      </c>
      <c r="CO789" s="385">
        <f t="shared" si="1654"/>
        <v>472</v>
      </c>
      <c r="CP789" s="385">
        <f t="shared" si="1655"/>
        <v>14</v>
      </c>
      <c r="CQ789" s="385">
        <f t="shared" si="1656"/>
        <v>4</v>
      </c>
      <c r="CR789" s="385">
        <f t="shared" si="1657"/>
        <v>0</v>
      </c>
      <c r="CS789" s="385">
        <f t="shared" si="1658"/>
        <v>0</v>
      </c>
      <c r="CT789" s="385">
        <f t="shared" si="1659"/>
        <v>0</v>
      </c>
      <c r="CU789" s="385">
        <f t="shared" si="1660"/>
        <v>0</v>
      </c>
      <c r="CV789" s="385">
        <f t="shared" si="1661"/>
        <v>0</v>
      </c>
      <c r="CW789" s="385">
        <f t="shared" si="1662"/>
        <v>0</v>
      </c>
      <c r="CX789" s="386">
        <f t="shared" si="1663"/>
        <v>0</v>
      </c>
      <c r="CY789" s="3"/>
      <c r="CZ789" s="586"/>
      <c r="DA789" s="582"/>
      <c r="DB789" s="391"/>
      <c r="DC789" s="576">
        <v>0</v>
      </c>
      <c r="DD789" s="389">
        <v>0</v>
      </c>
      <c r="DE789" s="390">
        <v>0</v>
      </c>
      <c r="DF789" s="390">
        <v>0</v>
      </c>
      <c r="DG789" s="390">
        <v>0</v>
      </c>
      <c r="DH789" s="390">
        <f t="shared" si="1631"/>
        <v>0</v>
      </c>
      <c r="DI789" s="390"/>
      <c r="DJ789" s="390"/>
      <c r="DK789" s="390"/>
      <c r="DL789" s="390"/>
      <c r="DM789" s="390"/>
      <c r="DN789" s="390"/>
      <c r="DO789" s="390"/>
      <c r="DP789" s="391">
        <f t="shared" si="1632"/>
        <v>0</v>
      </c>
      <c r="DQ789" s="376"/>
      <c r="DR789" s="376"/>
      <c r="DS789" s="385">
        <v>0</v>
      </c>
      <c r="DT789" s="385">
        <v>0</v>
      </c>
      <c r="DU789" s="385">
        <v>0</v>
      </c>
      <c r="DV789" s="385">
        <v>0</v>
      </c>
      <c r="DW789" s="385">
        <v>0</v>
      </c>
      <c r="DX789" s="385">
        <v>0</v>
      </c>
      <c r="DY789" s="385" t="s">
        <v>2733</v>
      </c>
      <c r="DZ789" s="14">
        <v>121149</v>
      </c>
      <c r="EA789" s="426"/>
      <c r="EB789" s="398">
        <v>21</v>
      </c>
      <c r="EC789" s="398" t="s">
        <v>1369</v>
      </c>
      <c r="ED789" s="398" t="s">
        <v>1370</v>
      </c>
      <c r="EF789" s="601" t="str">
        <f t="shared" si="1633"/>
        <v>ok</v>
      </c>
      <c r="EG789" s="597">
        <f t="shared" si="1634"/>
        <v>0</v>
      </c>
      <c r="EI789" s="605">
        <f t="shared" si="1665"/>
        <v>0</v>
      </c>
    </row>
    <row r="790" spans="1:139" s="372" customFormat="1" ht="16.149999999999999" customHeight="1">
      <c r="A790" s="573" t="s">
        <v>1382</v>
      </c>
      <c r="B790" s="407" t="s">
        <v>2375</v>
      </c>
      <c r="C790" s="407" t="s">
        <v>2375</v>
      </c>
      <c r="D790" s="393" t="s">
        <v>175</v>
      </c>
      <c r="E790" s="393" t="s">
        <v>153</v>
      </c>
      <c r="F790" s="393" t="s">
        <v>2382</v>
      </c>
      <c r="G790" s="395" t="s">
        <v>2409</v>
      </c>
      <c r="H790" s="393" t="s">
        <v>269</v>
      </c>
      <c r="I790" s="393" t="s">
        <v>2383</v>
      </c>
      <c r="J790" s="393" t="s">
        <v>48</v>
      </c>
      <c r="K790" s="393"/>
      <c r="L790" s="393"/>
      <c r="M790" s="396">
        <v>46143</v>
      </c>
      <c r="N790" s="392"/>
      <c r="O790" s="408">
        <v>3</v>
      </c>
      <c r="P790" s="14">
        <v>120405</v>
      </c>
      <c r="Q790" s="14">
        <v>120405</v>
      </c>
      <c r="R790" s="576">
        <v>0</v>
      </c>
      <c r="S790" s="391">
        <v>0</v>
      </c>
      <c r="T790" s="382">
        <v>0</v>
      </c>
      <c r="U790" s="382">
        <v>0</v>
      </c>
      <c r="V790" s="423">
        <v>0</v>
      </c>
      <c r="W790" s="1882">
        <v>0</v>
      </c>
      <c r="X790" s="382">
        <f t="shared" si="1664"/>
        <v>0</v>
      </c>
      <c r="Y790" s="423">
        <v>152</v>
      </c>
      <c r="Z790" s="1882">
        <v>152</v>
      </c>
      <c r="AA790" s="382">
        <f t="shared" si="1620"/>
        <v>0</v>
      </c>
      <c r="AB790" s="423">
        <v>0</v>
      </c>
      <c r="AC790" s="1882">
        <v>100</v>
      </c>
      <c r="AD790" s="569">
        <v>1.875</v>
      </c>
      <c r="AE790" s="569">
        <v>1.875</v>
      </c>
      <c r="AF790" s="382">
        <f t="shared" si="1635"/>
        <v>108.125</v>
      </c>
      <c r="AG790" s="382">
        <f t="shared" si="1636"/>
        <v>26.5</v>
      </c>
      <c r="AH790" s="382">
        <f t="shared" si="1637"/>
        <v>7.5</v>
      </c>
      <c r="AI790" s="382">
        <f t="shared" si="1638"/>
        <v>4</v>
      </c>
      <c r="AJ790" s="382">
        <f t="shared" si="1639"/>
        <v>0</v>
      </c>
      <c r="AK790" s="382">
        <f t="shared" si="1640"/>
        <v>0</v>
      </c>
      <c r="AL790" s="382">
        <f t="shared" si="1641"/>
        <v>0</v>
      </c>
      <c r="AM790" s="382">
        <f t="shared" si="1642"/>
        <v>0</v>
      </c>
      <c r="AN790" s="453">
        <f t="shared" si="1643"/>
        <v>9.625</v>
      </c>
      <c r="AO790" s="457">
        <f t="shared" si="1644"/>
        <v>208</v>
      </c>
      <c r="AP790" s="455">
        <f t="shared" si="1645"/>
        <v>7</v>
      </c>
      <c r="AQ790" s="383">
        <f t="shared" si="1646"/>
        <v>4</v>
      </c>
      <c r="AR790" s="383">
        <f t="shared" si="1647"/>
        <v>0</v>
      </c>
      <c r="AS790" s="383">
        <f t="shared" si="1648"/>
        <v>0</v>
      </c>
      <c r="AT790" s="383">
        <f t="shared" si="1649"/>
        <v>0</v>
      </c>
      <c r="AU790" s="383">
        <f t="shared" si="1650"/>
        <v>0</v>
      </c>
      <c r="AV790" s="383">
        <f t="shared" si="1651"/>
        <v>0</v>
      </c>
      <c r="AW790" s="383">
        <f t="shared" si="1652"/>
        <v>10</v>
      </c>
      <c r="AX790" s="383">
        <f t="shared" si="1621"/>
        <v>152</v>
      </c>
      <c r="AY790" s="383">
        <v>208</v>
      </c>
      <c r="AZ790" s="383">
        <f t="shared" si="1653"/>
        <v>0</v>
      </c>
      <c r="BA790" s="382">
        <f t="shared" si="1622"/>
        <v>-100</v>
      </c>
      <c r="BB790" s="423">
        <v>0</v>
      </c>
      <c r="BC790" s="506">
        <f t="shared" si="1615"/>
        <v>0</v>
      </c>
      <c r="BD790" s="382">
        <f t="shared" si="1616"/>
        <v>152</v>
      </c>
      <c r="BE790" s="453">
        <f t="shared" si="1617"/>
        <v>100</v>
      </c>
      <c r="BF790" s="382">
        <f t="shared" si="1623"/>
        <v>-367</v>
      </c>
      <c r="BG790" s="1882">
        <v>88</v>
      </c>
      <c r="BH790" s="1882">
        <v>23</v>
      </c>
      <c r="BI790" s="1882">
        <v>4</v>
      </c>
      <c r="BJ790" s="1882">
        <v>4</v>
      </c>
      <c r="BK790" s="1882">
        <v>0</v>
      </c>
      <c r="BL790" s="1882">
        <v>0</v>
      </c>
      <c r="BM790" s="1882">
        <v>0</v>
      </c>
      <c r="BN790" s="1882">
        <v>0</v>
      </c>
      <c r="BO790" s="1882">
        <v>0</v>
      </c>
      <c r="BP790" s="1882">
        <v>11</v>
      </c>
      <c r="BQ790" s="1882">
        <v>124</v>
      </c>
      <c r="BR790" s="1882">
        <v>133</v>
      </c>
      <c r="BS790" s="1882">
        <v>142</v>
      </c>
      <c r="BT790" s="13"/>
      <c r="BU790" s="384">
        <f t="shared" si="1624"/>
        <v>0</v>
      </c>
      <c r="BV790" s="385">
        <f t="shared" si="1625"/>
        <v>0</v>
      </c>
      <c r="BW790" s="386">
        <f t="shared" si="1626"/>
        <v>0</v>
      </c>
      <c r="BX790" s="3"/>
      <c r="BY790" s="387">
        <f t="shared" si="1618"/>
        <v>0</v>
      </c>
      <c r="BZ790" s="382">
        <f t="shared" si="1627"/>
        <v>0</v>
      </c>
      <c r="CA790" s="382">
        <f t="shared" si="1628"/>
        <v>0</v>
      </c>
      <c r="CB790" s="382">
        <f t="shared" si="1629"/>
        <v>108</v>
      </c>
      <c r="CC790" s="382">
        <f t="shared" si="1666"/>
        <v>27</v>
      </c>
      <c r="CD790" s="382">
        <f t="shared" si="1667"/>
        <v>8</v>
      </c>
      <c r="CE790" s="382">
        <f t="shared" si="1668"/>
        <v>4</v>
      </c>
      <c r="CF790" s="382">
        <f t="shared" si="1669"/>
        <v>0</v>
      </c>
      <c r="CG790" s="382">
        <f t="shared" si="1670"/>
        <v>0</v>
      </c>
      <c r="CH790" s="382">
        <f t="shared" si="1671"/>
        <v>0</v>
      </c>
      <c r="CI790" s="382">
        <f t="shared" si="1672"/>
        <v>0</v>
      </c>
      <c r="CJ790" s="382">
        <f t="shared" si="1673"/>
        <v>10</v>
      </c>
      <c r="CK790" s="388">
        <f t="shared" si="1674"/>
        <v>20</v>
      </c>
      <c r="CL790" s="3"/>
      <c r="CM790" s="384">
        <f t="shared" si="1619"/>
        <v>0</v>
      </c>
      <c r="CN790" s="385">
        <f t="shared" si="1630"/>
        <v>152</v>
      </c>
      <c r="CO790" s="385">
        <f t="shared" si="1654"/>
        <v>208</v>
      </c>
      <c r="CP790" s="385">
        <f t="shared" si="1655"/>
        <v>7</v>
      </c>
      <c r="CQ790" s="385">
        <f t="shared" si="1656"/>
        <v>4</v>
      </c>
      <c r="CR790" s="385">
        <f t="shared" si="1657"/>
        <v>0</v>
      </c>
      <c r="CS790" s="385">
        <f t="shared" si="1658"/>
        <v>0</v>
      </c>
      <c r="CT790" s="385">
        <f t="shared" si="1659"/>
        <v>0</v>
      </c>
      <c r="CU790" s="385">
        <f t="shared" si="1660"/>
        <v>0</v>
      </c>
      <c r="CV790" s="385">
        <f t="shared" si="1661"/>
        <v>0</v>
      </c>
      <c r="CW790" s="385">
        <f t="shared" si="1662"/>
        <v>10</v>
      </c>
      <c r="CX790" s="386">
        <f t="shared" si="1663"/>
        <v>10</v>
      </c>
      <c r="CY790" s="3"/>
      <c r="CZ790" s="586"/>
      <c r="DA790" s="582"/>
      <c r="DB790" s="391"/>
      <c r="DC790" s="576">
        <v>0</v>
      </c>
      <c r="DD790" s="389">
        <v>0</v>
      </c>
      <c r="DE790" s="390">
        <v>0</v>
      </c>
      <c r="DF790" s="390">
        <v>0</v>
      </c>
      <c r="DG790" s="390">
        <v>0</v>
      </c>
      <c r="DH790" s="390">
        <f t="shared" si="1631"/>
        <v>0</v>
      </c>
      <c r="DI790" s="390"/>
      <c r="DJ790" s="390"/>
      <c r="DK790" s="390"/>
      <c r="DL790" s="390"/>
      <c r="DM790" s="390"/>
      <c r="DN790" s="390"/>
      <c r="DO790" s="390"/>
      <c r="DP790" s="391">
        <f t="shared" si="1632"/>
        <v>0</v>
      </c>
      <c r="DQ790" s="376"/>
      <c r="DR790" s="376"/>
      <c r="DS790" s="385">
        <v>0</v>
      </c>
      <c r="DT790" s="385">
        <v>0</v>
      </c>
      <c r="DU790" s="385">
        <v>0</v>
      </c>
      <c r="DV790" s="385">
        <v>0</v>
      </c>
      <c r="DW790" s="385">
        <v>0</v>
      </c>
      <c r="DX790" s="385">
        <v>0</v>
      </c>
      <c r="DY790" s="385" t="s">
        <v>2733</v>
      </c>
      <c r="DZ790" s="14">
        <v>120405</v>
      </c>
      <c r="EA790" s="426"/>
      <c r="EB790" s="398">
        <v>20</v>
      </c>
      <c r="EC790" s="398" t="s">
        <v>1369</v>
      </c>
      <c r="ED790" s="398" t="s">
        <v>1370</v>
      </c>
      <c r="EF790" s="601" t="str">
        <f t="shared" si="1633"/>
        <v>ok</v>
      </c>
      <c r="EG790" s="597">
        <f t="shared" si="1634"/>
        <v>0</v>
      </c>
      <c r="EI790" s="605">
        <f t="shared" si="1665"/>
        <v>152</v>
      </c>
    </row>
    <row r="791" spans="1:139" s="372" customFormat="1" ht="16.149999999999999" customHeight="1">
      <c r="A791" s="573" t="s">
        <v>1382</v>
      </c>
      <c r="B791" s="407" t="s">
        <v>2380</v>
      </c>
      <c r="C791" s="407" t="s">
        <v>2380</v>
      </c>
      <c r="D791" s="393" t="s">
        <v>175</v>
      </c>
      <c r="E791" s="393" t="s">
        <v>393</v>
      </c>
      <c r="F791" s="393" t="s">
        <v>2382</v>
      </c>
      <c r="G791" s="395" t="s">
        <v>2410</v>
      </c>
      <c r="H791" s="393" t="s">
        <v>269</v>
      </c>
      <c r="I791" s="393" t="s">
        <v>2383</v>
      </c>
      <c r="J791" s="393" t="s">
        <v>48</v>
      </c>
      <c r="K791" s="393"/>
      <c r="L791" s="393"/>
      <c r="M791" s="396">
        <v>46143</v>
      </c>
      <c r="N791" s="392"/>
      <c r="O791" s="408">
        <v>3</v>
      </c>
      <c r="P791" s="14">
        <v>122265</v>
      </c>
      <c r="Q791" s="14">
        <v>122265</v>
      </c>
      <c r="R791" s="576">
        <v>0</v>
      </c>
      <c r="S791" s="391">
        <v>0</v>
      </c>
      <c r="T791" s="382">
        <v>0</v>
      </c>
      <c r="U791" s="382">
        <v>0</v>
      </c>
      <c r="V791" s="423">
        <v>0</v>
      </c>
      <c r="W791" s="1882">
        <v>0</v>
      </c>
      <c r="X791" s="382">
        <f t="shared" si="1664"/>
        <v>0</v>
      </c>
      <c r="Y791" s="423">
        <v>0</v>
      </c>
      <c r="Z791" s="1882">
        <v>0</v>
      </c>
      <c r="AA791" s="382">
        <f t="shared" si="1620"/>
        <v>0</v>
      </c>
      <c r="AB791" s="423">
        <v>0</v>
      </c>
      <c r="AC791" s="1882">
        <v>200</v>
      </c>
      <c r="AD791" s="569">
        <v>1.875</v>
      </c>
      <c r="AE791" s="569">
        <v>1.875</v>
      </c>
      <c r="AF791" s="382">
        <f t="shared" si="1635"/>
        <v>132</v>
      </c>
      <c r="AG791" s="382">
        <f t="shared" si="1636"/>
        <v>55</v>
      </c>
      <c r="AH791" s="382">
        <f t="shared" si="1637"/>
        <v>15</v>
      </c>
      <c r="AI791" s="382">
        <f t="shared" si="1638"/>
        <v>8</v>
      </c>
      <c r="AJ791" s="382">
        <f t="shared" si="1639"/>
        <v>0</v>
      </c>
      <c r="AK791" s="382">
        <f t="shared" si="1640"/>
        <v>0</v>
      </c>
      <c r="AL791" s="382">
        <f t="shared" si="1641"/>
        <v>0</v>
      </c>
      <c r="AM791" s="382">
        <f t="shared" si="1642"/>
        <v>0</v>
      </c>
      <c r="AN791" s="453">
        <f t="shared" si="1643"/>
        <v>6.125</v>
      </c>
      <c r="AO791" s="457">
        <f t="shared" si="1644"/>
        <v>332</v>
      </c>
      <c r="AP791" s="455">
        <f t="shared" si="1645"/>
        <v>13</v>
      </c>
      <c r="AQ791" s="383">
        <f t="shared" si="1646"/>
        <v>8</v>
      </c>
      <c r="AR791" s="383">
        <f t="shared" si="1647"/>
        <v>1</v>
      </c>
      <c r="AS791" s="383">
        <f t="shared" si="1648"/>
        <v>0</v>
      </c>
      <c r="AT791" s="383">
        <f t="shared" si="1649"/>
        <v>0</v>
      </c>
      <c r="AU791" s="383">
        <f t="shared" si="1650"/>
        <v>0</v>
      </c>
      <c r="AV791" s="383">
        <f t="shared" si="1651"/>
        <v>0</v>
      </c>
      <c r="AW791" s="383">
        <f t="shared" si="1652"/>
        <v>6</v>
      </c>
      <c r="AX791" s="383">
        <f t="shared" si="1621"/>
        <v>0</v>
      </c>
      <c r="AY791" s="383">
        <v>332</v>
      </c>
      <c r="AZ791" s="383">
        <f t="shared" si="1653"/>
        <v>0</v>
      </c>
      <c r="BA791" s="382">
        <f t="shared" si="1622"/>
        <v>-200</v>
      </c>
      <c r="BB791" s="423">
        <v>0</v>
      </c>
      <c r="BC791" s="506">
        <f t="shared" si="1615"/>
        <v>0</v>
      </c>
      <c r="BD791" s="382">
        <f t="shared" si="1616"/>
        <v>0</v>
      </c>
      <c r="BE791" s="453">
        <f t="shared" si="1617"/>
        <v>200</v>
      </c>
      <c r="BF791" s="382">
        <f t="shared" si="1623"/>
        <v>-346</v>
      </c>
      <c r="BG791" s="1882">
        <v>90</v>
      </c>
      <c r="BH791" s="1882">
        <v>48</v>
      </c>
      <c r="BI791" s="1882">
        <v>8</v>
      </c>
      <c r="BJ791" s="1882">
        <v>8</v>
      </c>
      <c r="BK791" s="1882">
        <v>0</v>
      </c>
      <c r="BL791" s="1882">
        <v>0</v>
      </c>
      <c r="BM791" s="1882">
        <v>0</v>
      </c>
      <c r="BN791" s="1882">
        <v>0</v>
      </c>
      <c r="BO791" s="1882">
        <v>0</v>
      </c>
      <c r="BP791" s="1882">
        <v>7</v>
      </c>
      <c r="BQ791" s="1882">
        <v>420</v>
      </c>
      <c r="BR791" s="1882">
        <v>449</v>
      </c>
      <c r="BS791" s="1882">
        <v>480</v>
      </c>
      <c r="BT791" s="13"/>
      <c r="BU791" s="384">
        <f t="shared" si="1624"/>
        <v>0</v>
      </c>
      <c r="BV791" s="385">
        <f t="shared" si="1625"/>
        <v>0</v>
      </c>
      <c r="BW791" s="386">
        <f t="shared" si="1626"/>
        <v>0</v>
      </c>
      <c r="BX791" s="3"/>
      <c r="BY791" s="387">
        <f t="shared" si="1618"/>
        <v>0</v>
      </c>
      <c r="BZ791" s="382">
        <f t="shared" si="1627"/>
        <v>0</v>
      </c>
      <c r="CA791" s="382">
        <f t="shared" si="1628"/>
        <v>0</v>
      </c>
      <c r="CB791" s="382">
        <f t="shared" si="1629"/>
        <v>132</v>
      </c>
      <c r="CC791" s="382">
        <f t="shared" si="1666"/>
        <v>55</v>
      </c>
      <c r="CD791" s="382">
        <f t="shared" si="1667"/>
        <v>15</v>
      </c>
      <c r="CE791" s="382">
        <f t="shared" si="1668"/>
        <v>8</v>
      </c>
      <c r="CF791" s="382">
        <f t="shared" si="1669"/>
        <v>0</v>
      </c>
      <c r="CG791" s="382">
        <f t="shared" si="1670"/>
        <v>0</v>
      </c>
      <c r="CH791" s="382">
        <f t="shared" si="1671"/>
        <v>0</v>
      </c>
      <c r="CI791" s="382">
        <f t="shared" si="1672"/>
        <v>0</v>
      </c>
      <c r="CJ791" s="382">
        <f t="shared" si="1673"/>
        <v>6</v>
      </c>
      <c r="CK791" s="388">
        <f t="shared" si="1674"/>
        <v>12</v>
      </c>
      <c r="CL791" s="3"/>
      <c r="CM791" s="384">
        <f t="shared" si="1619"/>
        <v>0</v>
      </c>
      <c r="CN791" s="385">
        <f t="shared" si="1630"/>
        <v>0</v>
      </c>
      <c r="CO791" s="385">
        <f t="shared" si="1654"/>
        <v>332</v>
      </c>
      <c r="CP791" s="385">
        <f t="shared" si="1655"/>
        <v>13</v>
      </c>
      <c r="CQ791" s="385">
        <f t="shared" si="1656"/>
        <v>8</v>
      </c>
      <c r="CR791" s="385">
        <f t="shared" si="1657"/>
        <v>1</v>
      </c>
      <c r="CS791" s="385">
        <f t="shared" si="1658"/>
        <v>0</v>
      </c>
      <c r="CT791" s="385">
        <f t="shared" si="1659"/>
        <v>0</v>
      </c>
      <c r="CU791" s="385">
        <f t="shared" si="1660"/>
        <v>0</v>
      </c>
      <c r="CV791" s="385">
        <f t="shared" si="1661"/>
        <v>0</v>
      </c>
      <c r="CW791" s="385">
        <f t="shared" si="1662"/>
        <v>6</v>
      </c>
      <c r="CX791" s="386">
        <f t="shared" si="1663"/>
        <v>6</v>
      </c>
      <c r="CY791" s="3"/>
      <c r="CZ791" s="586"/>
      <c r="DA791" s="582"/>
      <c r="DB791" s="391"/>
      <c r="DC791" s="576">
        <v>0</v>
      </c>
      <c r="DD791" s="389">
        <v>0</v>
      </c>
      <c r="DE791" s="390">
        <v>0</v>
      </c>
      <c r="DF791" s="390">
        <v>0</v>
      </c>
      <c r="DG791" s="390">
        <v>0</v>
      </c>
      <c r="DH791" s="390">
        <f t="shared" si="1631"/>
        <v>0</v>
      </c>
      <c r="DI791" s="390"/>
      <c r="DJ791" s="390"/>
      <c r="DK791" s="390"/>
      <c r="DL791" s="390"/>
      <c r="DM791" s="390"/>
      <c r="DN791" s="390"/>
      <c r="DO791" s="390"/>
      <c r="DP791" s="391">
        <f t="shared" si="1632"/>
        <v>0</v>
      </c>
      <c r="DQ791" s="376"/>
      <c r="DR791" s="376"/>
      <c r="DS791" s="385">
        <v>0</v>
      </c>
      <c r="DT791" s="385">
        <v>0</v>
      </c>
      <c r="DU791" s="385">
        <v>0</v>
      </c>
      <c r="DV791" s="385">
        <v>0</v>
      </c>
      <c r="DW791" s="385">
        <v>0</v>
      </c>
      <c r="DX791" s="385">
        <v>0</v>
      </c>
      <c r="DY791" s="385" t="s">
        <v>2733</v>
      </c>
      <c r="DZ791" s="14">
        <v>122265</v>
      </c>
      <c r="EA791" s="426"/>
      <c r="EB791" s="398">
        <v>22</v>
      </c>
      <c r="EC791" s="398" t="s">
        <v>1369</v>
      </c>
      <c r="ED791" s="398" t="s">
        <v>1370</v>
      </c>
      <c r="EF791" s="601" t="str">
        <f t="shared" si="1633"/>
        <v>ok</v>
      </c>
      <c r="EG791" s="597">
        <f t="shared" si="1634"/>
        <v>0</v>
      </c>
      <c r="EI791" s="605">
        <f t="shared" si="1665"/>
        <v>0</v>
      </c>
    </row>
    <row r="792" spans="1:139" s="372" customFormat="1" ht="16.149999999999999" customHeight="1">
      <c r="A792" s="573" t="s">
        <v>1382</v>
      </c>
      <c r="B792" s="407" t="s">
        <v>2376</v>
      </c>
      <c r="C792" s="407" t="s">
        <v>2376</v>
      </c>
      <c r="D792" s="393" t="s">
        <v>175</v>
      </c>
      <c r="E792" s="393" t="s">
        <v>461</v>
      </c>
      <c r="F792" s="393" t="s">
        <v>2382</v>
      </c>
      <c r="G792" s="395" t="s">
        <v>2411</v>
      </c>
      <c r="H792" s="393" t="s">
        <v>269</v>
      </c>
      <c r="I792" s="393" t="s">
        <v>2383</v>
      </c>
      <c r="J792" s="393" t="s">
        <v>48</v>
      </c>
      <c r="K792" s="393"/>
      <c r="L792" s="393"/>
      <c r="M792" s="396">
        <v>46143</v>
      </c>
      <c r="N792" s="392"/>
      <c r="O792" s="408">
        <v>3</v>
      </c>
      <c r="P792" s="14">
        <v>119832</v>
      </c>
      <c r="Q792" s="14">
        <v>119832</v>
      </c>
      <c r="R792" s="576">
        <v>0</v>
      </c>
      <c r="S792" s="391">
        <v>0</v>
      </c>
      <c r="T792" s="382">
        <v>0</v>
      </c>
      <c r="U792" s="382">
        <v>0</v>
      </c>
      <c r="V792" s="423">
        <v>0</v>
      </c>
      <c r="W792" s="1882">
        <v>0</v>
      </c>
      <c r="X792" s="382">
        <f t="shared" si="1664"/>
        <v>0</v>
      </c>
      <c r="Y792" s="423">
        <v>0</v>
      </c>
      <c r="Z792" s="1882">
        <v>0</v>
      </c>
      <c r="AA792" s="382">
        <f t="shared" si="1620"/>
        <v>0</v>
      </c>
      <c r="AB792" s="423">
        <v>0</v>
      </c>
      <c r="AC792" s="1882">
        <v>100</v>
      </c>
      <c r="AD792" s="569">
        <v>1.875</v>
      </c>
      <c r="AE792" s="569">
        <v>1.875</v>
      </c>
      <c r="AF792" s="382">
        <f t="shared" si="1635"/>
        <v>48.125</v>
      </c>
      <c r="AG792" s="382">
        <f t="shared" si="1636"/>
        <v>26.5</v>
      </c>
      <c r="AH792" s="382">
        <f t="shared" si="1637"/>
        <v>7.5</v>
      </c>
      <c r="AI792" s="382">
        <f t="shared" si="1638"/>
        <v>4</v>
      </c>
      <c r="AJ792" s="382">
        <f t="shared" si="1639"/>
        <v>0</v>
      </c>
      <c r="AK792" s="382">
        <f t="shared" si="1640"/>
        <v>0</v>
      </c>
      <c r="AL792" s="382">
        <f t="shared" si="1641"/>
        <v>0</v>
      </c>
      <c r="AM792" s="382">
        <f t="shared" si="1642"/>
        <v>0</v>
      </c>
      <c r="AN792" s="453">
        <f t="shared" si="1643"/>
        <v>14</v>
      </c>
      <c r="AO792" s="457">
        <f t="shared" si="1644"/>
        <v>148</v>
      </c>
      <c r="AP792" s="455">
        <f t="shared" si="1645"/>
        <v>7</v>
      </c>
      <c r="AQ792" s="383">
        <f t="shared" si="1646"/>
        <v>4</v>
      </c>
      <c r="AR792" s="383">
        <f t="shared" si="1647"/>
        <v>0</v>
      </c>
      <c r="AS792" s="383">
        <f t="shared" si="1648"/>
        <v>0</v>
      </c>
      <c r="AT792" s="383">
        <f t="shared" si="1649"/>
        <v>0</v>
      </c>
      <c r="AU792" s="383">
        <f t="shared" si="1650"/>
        <v>0</v>
      </c>
      <c r="AV792" s="383">
        <f t="shared" si="1651"/>
        <v>0</v>
      </c>
      <c r="AW792" s="383">
        <f t="shared" si="1652"/>
        <v>14</v>
      </c>
      <c r="AX792" s="383">
        <f t="shared" si="1621"/>
        <v>0</v>
      </c>
      <c r="AY792" s="383">
        <v>148</v>
      </c>
      <c r="AZ792" s="383">
        <f t="shared" si="1653"/>
        <v>0</v>
      </c>
      <c r="BA792" s="382">
        <f t="shared" si="1622"/>
        <v>-100</v>
      </c>
      <c r="BB792" s="423">
        <v>0</v>
      </c>
      <c r="BC792" s="506">
        <f t="shared" si="1615"/>
        <v>0</v>
      </c>
      <c r="BD792" s="382">
        <f t="shared" si="1616"/>
        <v>0</v>
      </c>
      <c r="BE792" s="453">
        <f t="shared" si="1617"/>
        <v>100</v>
      </c>
      <c r="BF792" s="382">
        <f t="shared" si="1623"/>
        <v>-155</v>
      </c>
      <c r="BG792" s="1882">
        <v>28</v>
      </c>
      <c r="BH792" s="1882">
        <v>23</v>
      </c>
      <c r="BI792" s="1882">
        <v>4</v>
      </c>
      <c r="BJ792" s="1882">
        <v>4</v>
      </c>
      <c r="BK792" s="1882">
        <v>0</v>
      </c>
      <c r="BL792" s="1882">
        <v>0</v>
      </c>
      <c r="BM792" s="1882">
        <v>0</v>
      </c>
      <c r="BN792" s="1882">
        <v>0</v>
      </c>
      <c r="BO792" s="1882">
        <v>0</v>
      </c>
      <c r="BP792" s="1882">
        <v>16</v>
      </c>
      <c r="BQ792" s="1882">
        <v>103</v>
      </c>
      <c r="BR792" s="1882">
        <v>110</v>
      </c>
      <c r="BS792" s="1882">
        <v>118</v>
      </c>
      <c r="BT792" s="13"/>
      <c r="BU792" s="384">
        <f t="shared" si="1624"/>
        <v>0</v>
      </c>
      <c r="BV792" s="385">
        <f t="shared" si="1625"/>
        <v>0</v>
      </c>
      <c r="BW792" s="386">
        <f t="shared" si="1626"/>
        <v>0</v>
      </c>
      <c r="BX792" s="3"/>
      <c r="BY792" s="387">
        <f t="shared" si="1618"/>
        <v>0</v>
      </c>
      <c r="BZ792" s="382">
        <f t="shared" si="1627"/>
        <v>0</v>
      </c>
      <c r="CA792" s="382">
        <f t="shared" si="1628"/>
        <v>0</v>
      </c>
      <c r="CB792" s="382">
        <f t="shared" si="1629"/>
        <v>48</v>
      </c>
      <c r="CC792" s="382">
        <f t="shared" si="1666"/>
        <v>27</v>
      </c>
      <c r="CD792" s="382">
        <f t="shared" si="1667"/>
        <v>8</v>
      </c>
      <c r="CE792" s="382">
        <f t="shared" si="1668"/>
        <v>4</v>
      </c>
      <c r="CF792" s="382">
        <f t="shared" si="1669"/>
        <v>0</v>
      </c>
      <c r="CG792" s="382">
        <f t="shared" si="1670"/>
        <v>0</v>
      </c>
      <c r="CH792" s="382">
        <f t="shared" si="1671"/>
        <v>0</v>
      </c>
      <c r="CI792" s="382">
        <f t="shared" si="1672"/>
        <v>0</v>
      </c>
      <c r="CJ792" s="382">
        <f t="shared" si="1673"/>
        <v>14</v>
      </c>
      <c r="CK792" s="388">
        <f t="shared" si="1674"/>
        <v>28</v>
      </c>
      <c r="CL792" s="3"/>
      <c r="CM792" s="384">
        <f t="shared" si="1619"/>
        <v>0</v>
      </c>
      <c r="CN792" s="385">
        <f t="shared" si="1630"/>
        <v>0</v>
      </c>
      <c r="CO792" s="385">
        <f t="shared" si="1654"/>
        <v>148</v>
      </c>
      <c r="CP792" s="385">
        <f t="shared" si="1655"/>
        <v>7</v>
      </c>
      <c r="CQ792" s="385">
        <f t="shared" si="1656"/>
        <v>4</v>
      </c>
      <c r="CR792" s="385">
        <f t="shared" si="1657"/>
        <v>0</v>
      </c>
      <c r="CS792" s="385">
        <f t="shared" si="1658"/>
        <v>0</v>
      </c>
      <c r="CT792" s="385">
        <f t="shared" si="1659"/>
        <v>0</v>
      </c>
      <c r="CU792" s="385">
        <f t="shared" si="1660"/>
        <v>0</v>
      </c>
      <c r="CV792" s="385">
        <f t="shared" si="1661"/>
        <v>0</v>
      </c>
      <c r="CW792" s="385">
        <f t="shared" si="1662"/>
        <v>14</v>
      </c>
      <c r="CX792" s="386">
        <f t="shared" si="1663"/>
        <v>14</v>
      </c>
      <c r="CY792" s="3"/>
      <c r="CZ792" s="586"/>
      <c r="DA792" s="582"/>
      <c r="DB792" s="391"/>
      <c r="DC792" s="576">
        <v>0</v>
      </c>
      <c r="DD792" s="389">
        <v>0</v>
      </c>
      <c r="DE792" s="390">
        <v>0</v>
      </c>
      <c r="DF792" s="390">
        <v>0</v>
      </c>
      <c r="DG792" s="390">
        <v>0</v>
      </c>
      <c r="DH792" s="390">
        <f t="shared" si="1631"/>
        <v>0</v>
      </c>
      <c r="DI792" s="390"/>
      <c r="DJ792" s="390"/>
      <c r="DK792" s="390"/>
      <c r="DL792" s="390"/>
      <c r="DM792" s="390"/>
      <c r="DN792" s="390"/>
      <c r="DO792" s="390"/>
      <c r="DP792" s="391">
        <f t="shared" si="1632"/>
        <v>0</v>
      </c>
      <c r="DQ792" s="376"/>
      <c r="DR792" s="376"/>
      <c r="DS792" s="385">
        <v>0</v>
      </c>
      <c r="DT792" s="385">
        <v>0</v>
      </c>
      <c r="DU792" s="385">
        <v>0</v>
      </c>
      <c r="DV792" s="385">
        <v>0</v>
      </c>
      <c r="DW792" s="385">
        <v>0</v>
      </c>
      <c r="DX792" s="385">
        <v>0</v>
      </c>
      <c r="DY792" s="385" t="s">
        <v>2733</v>
      </c>
      <c r="DZ792" s="14">
        <v>119832</v>
      </c>
      <c r="EA792" s="426"/>
      <c r="EB792" s="398">
        <v>20</v>
      </c>
      <c r="EC792" s="398" t="s">
        <v>1369</v>
      </c>
      <c r="ED792" s="398" t="s">
        <v>1370</v>
      </c>
      <c r="EF792" s="601" t="str">
        <f t="shared" si="1633"/>
        <v>ok</v>
      </c>
      <c r="EG792" s="597">
        <f t="shared" si="1634"/>
        <v>0</v>
      </c>
      <c r="EI792" s="605">
        <f t="shared" si="1665"/>
        <v>0</v>
      </c>
    </row>
    <row r="793" spans="1:139" s="372" customFormat="1" ht="16.149999999999999" customHeight="1">
      <c r="A793" s="573" t="s">
        <v>1382</v>
      </c>
      <c r="B793" s="407" t="s">
        <v>2381</v>
      </c>
      <c r="C793" s="407" t="s">
        <v>2381</v>
      </c>
      <c r="D793" s="393" t="s">
        <v>175</v>
      </c>
      <c r="E793" s="393" t="s">
        <v>464</v>
      </c>
      <c r="F793" s="393" t="s">
        <v>2382</v>
      </c>
      <c r="G793" s="395" t="s">
        <v>2407</v>
      </c>
      <c r="H793" s="393" t="s">
        <v>269</v>
      </c>
      <c r="I793" s="393" t="s">
        <v>2383</v>
      </c>
      <c r="J793" s="393" t="s">
        <v>48</v>
      </c>
      <c r="K793" s="393"/>
      <c r="L793" s="393"/>
      <c r="M793" s="396">
        <v>46143</v>
      </c>
      <c r="N793" s="392"/>
      <c r="O793" s="408">
        <v>3</v>
      </c>
      <c r="P793" s="14">
        <v>122208</v>
      </c>
      <c r="Q793" s="14">
        <v>122208</v>
      </c>
      <c r="R793" s="576">
        <v>0</v>
      </c>
      <c r="S793" s="391">
        <v>0</v>
      </c>
      <c r="T793" s="382">
        <v>0</v>
      </c>
      <c r="U793" s="382">
        <v>0</v>
      </c>
      <c r="V793" s="423">
        <v>0</v>
      </c>
      <c r="W793" s="1882">
        <v>0</v>
      </c>
      <c r="X793" s="382">
        <f t="shared" si="1664"/>
        <v>0</v>
      </c>
      <c r="Y793" s="423">
        <v>180</v>
      </c>
      <c r="Z793" s="1882">
        <v>180</v>
      </c>
      <c r="AA793" s="382">
        <f t="shared" si="1620"/>
        <v>0</v>
      </c>
      <c r="AB793" s="423">
        <v>0</v>
      </c>
      <c r="AC793" s="1882">
        <v>100</v>
      </c>
      <c r="AD793" s="569">
        <v>1.875</v>
      </c>
      <c r="AE793" s="569">
        <v>1.875</v>
      </c>
      <c r="AF793" s="382">
        <f t="shared" si="1635"/>
        <v>160.125</v>
      </c>
      <c r="AG793" s="382">
        <f t="shared" si="1636"/>
        <v>30</v>
      </c>
      <c r="AH793" s="382">
        <f t="shared" si="1637"/>
        <v>15</v>
      </c>
      <c r="AI793" s="382">
        <f t="shared" si="1638"/>
        <v>8</v>
      </c>
      <c r="AJ793" s="382">
        <f t="shared" si="1639"/>
        <v>0</v>
      </c>
      <c r="AK793" s="382">
        <f t="shared" si="1640"/>
        <v>0</v>
      </c>
      <c r="AL793" s="382">
        <f t="shared" si="1641"/>
        <v>0</v>
      </c>
      <c r="AM793" s="382">
        <f t="shared" si="1642"/>
        <v>0</v>
      </c>
      <c r="AN793" s="453">
        <f t="shared" si="1643"/>
        <v>1.75</v>
      </c>
      <c r="AO793" s="457">
        <f t="shared" si="1644"/>
        <v>260</v>
      </c>
      <c r="AP793" s="455">
        <f t="shared" si="1645"/>
        <v>10</v>
      </c>
      <c r="AQ793" s="383">
        <f t="shared" si="1646"/>
        <v>8</v>
      </c>
      <c r="AR793" s="383">
        <f t="shared" si="1647"/>
        <v>1</v>
      </c>
      <c r="AS793" s="383">
        <f t="shared" si="1648"/>
        <v>0</v>
      </c>
      <c r="AT793" s="383">
        <f t="shared" si="1649"/>
        <v>0</v>
      </c>
      <c r="AU793" s="383">
        <f t="shared" si="1650"/>
        <v>0</v>
      </c>
      <c r="AV793" s="383">
        <f t="shared" si="1651"/>
        <v>0</v>
      </c>
      <c r="AW793" s="383">
        <f t="shared" si="1652"/>
        <v>2</v>
      </c>
      <c r="AX793" s="383">
        <f t="shared" si="1621"/>
        <v>180</v>
      </c>
      <c r="AY793" s="383">
        <v>260</v>
      </c>
      <c r="AZ793" s="383">
        <f t="shared" si="1653"/>
        <v>0</v>
      </c>
      <c r="BA793" s="382">
        <f t="shared" si="1622"/>
        <v>-100</v>
      </c>
      <c r="BB793" s="423">
        <v>0</v>
      </c>
      <c r="BC793" s="506">
        <f t="shared" si="1615"/>
        <v>0</v>
      </c>
      <c r="BD793" s="382">
        <f t="shared" si="1616"/>
        <v>180</v>
      </c>
      <c r="BE793" s="453">
        <f t="shared" si="1617"/>
        <v>100</v>
      </c>
      <c r="BF793" s="382">
        <f t="shared" si="1623"/>
        <v>-451</v>
      </c>
      <c r="BG793" s="1882">
        <v>140</v>
      </c>
      <c r="BH793" s="1882">
        <v>23</v>
      </c>
      <c r="BI793" s="1882">
        <v>8</v>
      </c>
      <c r="BJ793" s="1882">
        <v>8</v>
      </c>
      <c r="BK793" s="1882">
        <v>0</v>
      </c>
      <c r="BL793" s="1882">
        <v>0</v>
      </c>
      <c r="BM793" s="1882">
        <v>0</v>
      </c>
      <c r="BN793" s="1882">
        <v>0</v>
      </c>
      <c r="BO793" s="1882">
        <v>0</v>
      </c>
      <c r="BP793" s="1882">
        <v>2</v>
      </c>
      <c r="BQ793" s="1882">
        <v>315</v>
      </c>
      <c r="BR793" s="1882">
        <v>337</v>
      </c>
      <c r="BS793" s="1882">
        <v>361</v>
      </c>
      <c r="BT793" s="13"/>
      <c r="BU793" s="384">
        <f t="shared" si="1624"/>
        <v>0</v>
      </c>
      <c r="BV793" s="385">
        <f t="shared" si="1625"/>
        <v>0</v>
      </c>
      <c r="BW793" s="386">
        <f t="shared" si="1626"/>
        <v>0</v>
      </c>
      <c r="BX793" s="3"/>
      <c r="BY793" s="387">
        <f t="shared" si="1618"/>
        <v>0</v>
      </c>
      <c r="BZ793" s="382">
        <f t="shared" si="1627"/>
        <v>0</v>
      </c>
      <c r="CA793" s="382">
        <f>BZ793+CN793-Z793</f>
        <v>0</v>
      </c>
      <c r="CB793" s="382">
        <f>CA793+CO793-AC793</f>
        <v>160</v>
      </c>
      <c r="CC793" s="382">
        <f t="shared" si="1666"/>
        <v>30</v>
      </c>
      <c r="CD793" s="382">
        <f t="shared" si="1667"/>
        <v>15</v>
      </c>
      <c r="CE793" s="382">
        <f t="shared" si="1668"/>
        <v>8</v>
      </c>
      <c r="CF793" s="382">
        <f t="shared" si="1669"/>
        <v>0</v>
      </c>
      <c r="CG793" s="382">
        <f t="shared" si="1670"/>
        <v>0</v>
      </c>
      <c r="CH793" s="382">
        <f t="shared" si="1671"/>
        <v>0</v>
      </c>
      <c r="CI793" s="382">
        <f t="shared" si="1672"/>
        <v>0</v>
      </c>
      <c r="CJ793" s="382">
        <f t="shared" si="1673"/>
        <v>2</v>
      </c>
      <c r="CK793" s="388">
        <f t="shared" si="1674"/>
        <v>4</v>
      </c>
      <c r="CL793" s="3"/>
      <c r="CM793" s="384">
        <f t="shared" si="1619"/>
        <v>0</v>
      </c>
      <c r="CN793" s="385">
        <f t="shared" si="1630"/>
        <v>180</v>
      </c>
      <c r="CO793" s="385">
        <f t="shared" si="1654"/>
        <v>260</v>
      </c>
      <c r="CP793" s="385">
        <f t="shared" si="1655"/>
        <v>10</v>
      </c>
      <c r="CQ793" s="385">
        <f t="shared" si="1656"/>
        <v>8</v>
      </c>
      <c r="CR793" s="385">
        <f t="shared" si="1657"/>
        <v>1</v>
      </c>
      <c r="CS793" s="385">
        <f t="shared" si="1658"/>
        <v>0</v>
      </c>
      <c r="CT793" s="385">
        <f t="shared" si="1659"/>
        <v>0</v>
      </c>
      <c r="CU793" s="385">
        <f t="shared" si="1660"/>
        <v>0</v>
      </c>
      <c r="CV793" s="385">
        <f t="shared" si="1661"/>
        <v>0</v>
      </c>
      <c r="CW793" s="385">
        <f t="shared" si="1662"/>
        <v>2</v>
      </c>
      <c r="CX793" s="386">
        <f t="shared" si="1663"/>
        <v>2</v>
      </c>
      <c r="CY793" s="3"/>
      <c r="CZ793" s="586"/>
      <c r="DA793" s="582"/>
      <c r="DB793" s="391"/>
      <c r="DC793" s="576">
        <v>0</v>
      </c>
      <c r="DD793" s="389">
        <v>0</v>
      </c>
      <c r="DE793" s="390">
        <v>0</v>
      </c>
      <c r="DF793" s="390">
        <v>0</v>
      </c>
      <c r="DG793" s="390">
        <v>0</v>
      </c>
      <c r="DH793" s="390">
        <f t="shared" si="1631"/>
        <v>0</v>
      </c>
      <c r="DI793" s="390"/>
      <c r="DJ793" s="390"/>
      <c r="DK793" s="390"/>
      <c r="DL793" s="390"/>
      <c r="DM793" s="390"/>
      <c r="DN793" s="390"/>
      <c r="DO793" s="390"/>
      <c r="DP793" s="391">
        <f t="shared" si="1632"/>
        <v>0</v>
      </c>
      <c r="DQ793" s="376"/>
      <c r="DR793" s="376"/>
      <c r="DS793" s="385">
        <v>0</v>
      </c>
      <c r="DT793" s="385">
        <v>0</v>
      </c>
      <c r="DU793" s="385">
        <v>0</v>
      </c>
      <c r="DV793" s="385">
        <v>0</v>
      </c>
      <c r="DW793" s="385">
        <v>0</v>
      </c>
      <c r="DX793" s="385">
        <v>0</v>
      </c>
      <c r="DY793" s="385" t="s">
        <v>2733</v>
      </c>
      <c r="DZ793" s="14">
        <v>122208</v>
      </c>
      <c r="EA793" s="426"/>
      <c r="EB793" s="398">
        <v>22</v>
      </c>
      <c r="EC793" s="398" t="s">
        <v>1369</v>
      </c>
      <c r="ED793" s="398" t="s">
        <v>1370</v>
      </c>
      <c r="EF793" s="601" t="str">
        <f t="shared" si="1633"/>
        <v>ok</v>
      </c>
      <c r="EG793" s="597">
        <f t="shared" si="1634"/>
        <v>0</v>
      </c>
      <c r="EI793" s="605">
        <f t="shared" si="1665"/>
        <v>180</v>
      </c>
    </row>
    <row r="794" spans="1:139" s="372" customFormat="1" ht="16.149999999999999" customHeight="1">
      <c r="A794" s="573" t="s">
        <v>1382</v>
      </c>
      <c r="B794" s="407" t="s">
        <v>2377</v>
      </c>
      <c r="C794" s="407" t="s">
        <v>2377</v>
      </c>
      <c r="D794" s="393" t="s">
        <v>175</v>
      </c>
      <c r="E794" s="393" t="s">
        <v>466</v>
      </c>
      <c r="F794" s="393" t="s">
        <v>2382</v>
      </c>
      <c r="G794" s="395" t="s">
        <v>2408</v>
      </c>
      <c r="H794" s="393" t="s">
        <v>269</v>
      </c>
      <c r="I794" s="393" t="s">
        <v>2383</v>
      </c>
      <c r="J794" s="393" t="s">
        <v>48</v>
      </c>
      <c r="K794" s="393"/>
      <c r="L794" s="393"/>
      <c r="M794" s="396">
        <v>46143</v>
      </c>
      <c r="N794" s="392"/>
      <c r="O794" s="408">
        <v>3</v>
      </c>
      <c r="P794" s="14">
        <v>124326</v>
      </c>
      <c r="Q794" s="14">
        <v>124326</v>
      </c>
      <c r="R794" s="576">
        <v>0</v>
      </c>
      <c r="S794" s="391">
        <v>0</v>
      </c>
      <c r="T794" s="382">
        <v>0</v>
      </c>
      <c r="U794" s="382">
        <v>0</v>
      </c>
      <c r="V794" s="423">
        <v>0</v>
      </c>
      <c r="W794" s="1882">
        <v>0</v>
      </c>
      <c r="X794" s="382">
        <f t="shared" si="1664"/>
        <v>0</v>
      </c>
      <c r="Y794" s="423">
        <v>112</v>
      </c>
      <c r="Z794" s="1882">
        <v>112</v>
      </c>
      <c r="AA794" s="382">
        <f t="shared" si="1620"/>
        <v>0</v>
      </c>
      <c r="AB794" s="423">
        <v>0</v>
      </c>
      <c r="AC794" s="1882">
        <v>100</v>
      </c>
      <c r="AD794" s="569">
        <v>1.875</v>
      </c>
      <c r="AE794" s="569">
        <v>1.875</v>
      </c>
      <c r="AF794" s="382">
        <f t="shared" si="1635"/>
        <v>16</v>
      </c>
      <c r="AG794" s="382">
        <f t="shared" si="1636"/>
        <v>0</v>
      </c>
      <c r="AH794" s="382">
        <f t="shared" si="1637"/>
        <v>0</v>
      </c>
      <c r="AI794" s="382">
        <f t="shared" si="1638"/>
        <v>0</v>
      </c>
      <c r="AJ794" s="382">
        <f t="shared" si="1639"/>
        <v>0</v>
      </c>
      <c r="AK794" s="382">
        <f t="shared" si="1640"/>
        <v>0</v>
      </c>
      <c r="AL794" s="382">
        <f t="shared" si="1641"/>
        <v>0</v>
      </c>
      <c r="AM794" s="382">
        <f t="shared" si="1642"/>
        <v>0</v>
      </c>
      <c r="AN794" s="453">
        <f t="shared" si="1643"/>
        <v>17.5</v>
      </c>
      <c r="AO794" s="457">
        <f t="shared" si="1644"/>
        <v>116</v>
      </c>
      <c r="AP794" s="455">
        <f t="shared" si="1645"/>
        <v>0</v>
      </c>
      <c r="AQ794" s="383">
        <f t="shared" si="1646"/>
        <v>0</v>
      </c>
      <c r="AR794" s="383">
        <f t="shared" si="1647"/>
        <v>0</v>
      </c>
      <c r="AS794" s="383">
        <f t="shared" si="1648"/>
        <v>0</v>
      </c>
      <c r="AT794" s="383">
        <f t="shared" si="1649"/>
        <v>0</v>
      </c>
      <c r="AU794" s="383">
        <f t="shared" si="1650"/>
        <v>0</v>
      </c>
      <c r="AV794" s="383">
        <f t="shared" si="1651"/>
        <v>0</v>
      </c>
      <c r="AW794" s="383">
        <f t="shared" si="1652"/>
        <v>18</v>
      </c>
      <c r="AX794" s="383">
        <f t="shared" si="1621"/>
        <v>112</v>
      </c>
      <c r="AY794" s="383">
        <v>116</v>
      </c>
      <c r="AZ794" s="383">
        <f t="shared" si="1653"/>
        <v>0</v>
      </c>
      <c r="BA794" s="382">
        <f t="shared" si="1622"/>
        <v>-100</v>
      </c>
      <c r="BB794" s="423">
        <v>0</v>
      </c>
      <c r="BC794" s="506">
        <f t="shared" si="1615"/>
        <v>0</v>
      </c>
      <c r="BD794" s="382">
        <f t="shared" si="1616"/>
        <v>112</v>
      </c>
      <c r="BE794" s="453">
        <f t="shared" si="1617"/>
        <v>100</v>
      </c>
      <c r="BF794" s="382">
        <f t="shared" si="1623"/>
        <v>-228</v>
      </c>
      <c r="BG794" s="1882">
        <v>16</v>
      </c>
      <c r="BH794" s="1882">
        <v>0</v>
      </c>
      <c r="BI794" s="1882">
        <v>0</v>
      </c>
      <c r="BJ794" s="1882">
        <v>0</v>
      </c>
      <c r="BK794" s="1882">
        <v>0</v>
      </c>
      <c r="BL794" s="1882">
        <v>0</v>
      </c>
      <c r="BM794" s="1882">
        <v>0</v>
      </c>
      <c r="BN794" s="1882">
        <v>0</v>
      </c>
      <c r="BO794" s="1882">
        <v>0</v>
      </c>
      <c r="BP794" s="1882">
        <v>20</v>
      </c>
      <c r="BQ794" s="1882">
        <v>134</v>
      </c>
      <c r="BR794" s="1882">
        <v>143</v>
      </c>
      <c r="BS794" s="1882">
        <v>153</v>
      </c>
      <c r="BT794" s="13"/>
      <c r="BU794" s="384">
        <f t="shared" si="1624"/>
        <v>0</v>
      </c>
      <c r="BV794" s="385">
        <f t="shared" si="1625"/>
        <v>0</v>
      </c>
      <c r="BW794" s="386">
        <f t="shared" si="1626"/>
        <v>0</v>
      </c>
      <c r="BX794" s="3"/>
      <c r="BY794" s="387">
        <f t="shared" si="1618"/>
        <v>0</v>
      </c>
      <c r="BZ794" s="382">
        <f t="shared" si="1627"/>
        <v>0</v>
      </c>
      <c r="CA794" s="382">
        <f t="shared" si="1628"/>
        <v>0</v>
      </c>
      <c r="CB794" s="382">
        <f t="shared" si="1629"/>
        <v>16</v>
      </c>
      <c r="CC794" s="382">
        <f t="shared" si="1666"/>
        <v>0</v>
      </c>
      <c r="CD794" s="382">
        <f t="shared" si="1667"/>
        <v>0</v>
      </c>
      <c r="CE794" s="382">
        <f t="shared" si="1668"/>
        <v>0</v>
      </c>
      <c r="CF794" s="382">
        <f t="shared" si="1669"/>
        <v>0</v>
      </c>
      <c r="CG794" s="382">
        <f t="shared" si="1670"/>
        <v>0</v>
      </c>
      <c r="CH794" s="382">
        <f t="shared" si="1671"/>
        <v>0</v>
      </c>
      <c r="CI794" s="382">
        <f t="shared" si="1672"/>
        <v>0</v>
      </c>
      <c r="CJ794" s="382">
        <f t="shared" si="1673"/>
        <v>18</v>
      </c>
      <c r="CK794" s="388">
        <f t="shared" si="1674"/>
        <v>36</v>
      </c>
      <c r="CL794" s="3"/>
      <c r="CM794" s="384">
        <f t="shared" si="1619"/>
        <v>0</v>
      </c>
      <c r="CN794" s="385">
        <f t="shared" si="1630"/>
        <v>112</v>
      </c>
      <c r="CO794" s="385">
        <f t="shared" si="1654"/>
        <v>116</v>
      </c>
      <c r="CP794" s="385">
        <f t="shared" si="1655"/>
        <v>0</v>
      </c>
      <c r="CQ794" s="385">
        <f t="shared" si="1656"/>
        <v>0</v>
      </c>
      <c r="CR794" s="385">
        <f t="shared" si="1657"/>
        <v>0</v>
      </c>
      <c r="CS794" s="385">
        <f t="shared" si="1658"/>
        <v>0</v>
      </c>
      <c r="CT794" s="385">
        <f t="shared" si="1659"/>
        <v>0</v>
      </c>
      <c r="CU794" s="385">
        <f t="shared" si="1660"/>
        <v>0</v>
      </c>
      <c r="CV794" s="385">
        <f t="shared" si="1661"/>
        <v>0</v>
      </c>
      <c r="CW794" s="385">
        <f t="shared" si="1662"/>
        <v>18</v>
      </c>
      <c r="CX794" s="386">
        <f t="shared" si="1663"/>
        <v>18</v>
      </c>
      <c r="CY794" s="3"/>
      <c r="CZ794" s="586"/>
      <c r="DA794" s="582"/>
      <c r="DB794" s="391"/>
      <c r="DC794" s="576">
        <v>0</v>
      </c>
      <c r="DD794" s="389">
        <v>0</v>
      </c>
      <c r="DE794" s="390">
        <v>0</v>
      </c>
      <c r="DF794" s="390">
        <v>0</v>
      </c>
      <c r="DG794" s="390">
        <v>0</v>
      </c>
      <c r="DH794" s="390">
        <f t="shared" si="1631"/>
        <v>0</v>
      </c>
      <c r="DI794" s="390"/>
      <c r="DJ794" s="390"/>
      <c r="DK794" s="390"/>
      <c r="DL794" s="390"/>
      <c r="DM794" s="390"/>
      <c r="DN794" s="390"/>
      <c r="DO794" s="390"/>
      <c r="DP794" s="391">
        <f t="shared" si="1632"/>
        <v>0</v>
      </c>
      <c r="DQ794" s="376"/>
      <c r="DR794" s="376"/>
      <c r="DS794" s="385">
        <v>0</v>
      </c>
      <c r="DT794" s="385">
        <v>0</v>
      </c>
      <c r="DU794" s="385">
        <v>0</v>
      </c>
      <c r="DV794" s="385">
        <v>0</v>
      </c>
      <c r="DW794" s="385">
        <v>0</v>
      </c>
      <c r="DX794" s="385">
        <v>0</v>
      </c>
      <c r="DY794" s="385" t="s">
        <v>2733</v>
      </c>
      <c r="DZ794" s="14">
        <v>124326</v>
      </c>
      <c r="EA794" s="426"/>
      <c r="EB794" s="398">
        <v>20</v>
      </c>
      <c r="EC794" s="398" t="s">
        <v>1369</v>
      </c>
      <c r="ED794" s="398" t="s">
        <v>1370</v>
      </c>
      <c r="EF794" s="601" t="str">
        <f t="shared" si="1633"/>
        <v>ok</v>
      </c>
      <c r="EG794" s="597">
        <f t="shared" si="1634"/>
        <v>0</v>
      </c>
      <c r="EI794" s="605">
        <f t="shared" si="1665"/>
        <v>112</v>
      </c>
    </row>
    <row r="795" spans="1:139" s="372" customFormat="1" ht="16.149999999999999" customHeight="1">
      <c r="A795" s="573" t="s">
        <v>1446</v>
      </c>
      <c r="B795" s="407" t="s">
        <v>1612</v>
      </c>
      <c r="C795" s="530" t="s">
        <v>1063</v>
      </c>
      <c r="D795" s="393" t="s">
        <v>175</v>
      </c>
      <c r="E795" s="393" t="s">
        <v>579</v>
      </c>
      <c r="F795" s="393"/>
      <c r="G795" s="395">
        <v>86</v>
      </c>
      <c r="H795" s="393" t="s">
        <v>269</v>
      </c>
      <c r="I795" s="393" t="s">
        <v>1066</v>
      </c>
      <c r="J795" s="393" t="s">
        <v>48</v>
      </c>
      <c r="K795" s="393"/>
      <c r="L795" s="393" t="s">
        <v>47</v>
      </c>
      <c r="M795" s="396"/>
      <c r="N795" s="392">
        <v>44993</v>
      </c>
      <c r="O795" s="408">
        <v>3</v>
      </c>
      <c r="P795" s="14">
        <v>42619</v>
      </c>
      <c r="Q795" s="14">
        <v>42619</v>
      </c>
      <c r="R795" s="576">
        <v>10</v>
      </c>
      <c r="S795" s="391">
        <v>0</v>
      </c>
      <c r="T795" s="382">
        <v>0</v>
      </c>
      <c r="U795" s="382">
        <v>0</v>
      </c>
      <c r="V795" s="423">
        <v>0</v>
      </c>
      <c r="W795" s="1882">
        <v>0</v>
      </c>
      <c r="X795" s="382">
        <f t="shared" si="1664"/>
        <v>0</v>
      </c>
      <c r="Y795" s="423">
        <v>0</v>
      </c>
      <c r="Z795" s="1882">
        <v>0</v>
      </c>
      <c r="AA795" s="382">
        <f t="shared" si="1620"/>
        <v>0</v>
      </c>
      <c r="AB795" s="423">
        <v>0</v>
      </c>
      <c r="AC795" s="1882">
        <v>0</v>
      </c>
      <c r="AD795" s="569">
        <v>1.875</v>
      </c>
      <c r="AE795" s="569">
        <v>1.875</v>
      </c>
      <c r="AF795" s="382">
        <f t="shared" si="1635"/>
        <v>0</v>
      </c>
      <c r="AG795" s="382">
        <f t="shared" si="1636"/>
        <v>0</v>
      </c>
      <c r="AH795" s="382">
        <f t="shared" si="1637"/>
        <v>0</v>
      </c>
      <c r="AI795" s="382">
        <f t="shared" si="1638"/>
        <v>0</v>
      </c>
      <c r="AJ795" s="382">
        <f t="shared" si="1639"/>
        <v>0</v>
      </c>
      <c r="AK795" s="382">
        <f t="shared" si="1640"/>
        <v>0</v>
      </c>
      <c r="AL795" s="382">
        <f t="shared" si="1641"/>
        <v>0</v>
      </c>
      <c r="AM795" s="382">
        <f t="shared" si="1642"/>
        <v>0</v>
      </c>
      <c r="AN795" s="453">
        <f t="shared" si="1643"/>
        <v>0</v>
      </c>
      <c r="AO795" s="457">
        <f t="shared" si="1644"/>
        <v>0</v>
      </c>
      <c r="AP795" s="455">
        <f t="shared" si="1645"/>
        <v>0</v>
      </c>
      <c r="AQ795" s="383">
        <f t="shared" si="1646"/>
        <v>0</v>
      </c>
      <c r="AR795" s="383">
        <f t="shared" si="1647"/>
        <v>0</v>
      </c>
      <c r="AS795" s="383">
        <f t="shared" si="1648"/>
        <v>0</v>
      </c>
      <c r="AT795" s="383">
        <f t="shared" si="1649"/>
        <v>0</v>
      </c>
      <c r="AU795" s="383">
        <f t="shared" si="1650"/>
        <v>0</v>
      </c>
      <c r="AV795" s="383">
        <f t="shared" si="1651"/>
        <v>0</v>
      </c>
      <c r="AW795" s="383">
        <f t="shared" si="1652"/>
        <v>0</v>
      </c>
      <c r="AX795" s="383">
        <f t="shared" si="1621"/>
        <v>0</v>
      </c>
      <c r="AY795" s="383">
        <v>0</v>
      </c>
      <c r="AZ795" s="383">
        <f t="shared" si="1653"/>
        <v>0</v>
      </c>
      <c r="BA795" s="382">
        <f t="shared" si="1622"/>
        <v>0</v>
      </c>
      <c r="BB795" s="423">
        <v>0</v>
      </c>
      <c r="BC795" s="506">
        <f t="shared" si="1615"/>
        <v>0</v>
      </c>
      <c r="BD795" s="382">
        <f t="shared" si="1616"/>
        <v>0</v>
      </c>
      <c r="BE795" s="453">
        <f t="shared" si="1617"/>
        <v>0</v>
      </c>
      <c r="BF795" s="382">
        <f t="shared" si="1623"/>
        <v>0</v>
      </c>
      <c r="BG795" s="1882">
        <v>0</v>
      </c>
      <c r="BH795" s="1882">
        <v>0</v>
      </c>
      <c r="BI795" s="1882">
        <v>0</v>
      </c>
      <c r="BJ795" s="1882">
        <v>0</v>
      </c>
      <c r="BK795" s="1882">
        <v>0</v>
      </c>
      <c r="BL795" s="1882">
        <v>0</v>
      </c>
      <c r="BM795" s="1882">
        <v>0</v>
      </c>
      <c r="BN795" s="1882">
        <v>0</v>
      </c>
      <c r="BO795" s="1882">
        <v>0</v>
      </c>
      <c r="BP795" s="1882">
        <v>0</v>
      </c>
      <c r="BQ795" s="1882">
        <v>0</v>
      </c>
      <c r="BR795" s="1882">
        <v>0</v>
      </c>
      <c r="BS795" s="1882">
        <v>0</v>
      </c>
      <c r="BT795" s="13"/>
      <c r="BU795" s="384">
        <f t="shared" si="1624"/>
        <v>0</v>
      </c>
      <c r="BV795" s="385">
        <f t="shared" si="1625"/>
        <v>0</v>
      </c>
      <c r="BW795" s="386">
        <f t="shared" si="1626"/>
        <v>0</v>
      </c>
      <c r="BX795" s="3"/>
      <c r="BY795" s="387">
        <f t="shared" si="1618"/>
        <v>0</v>
      </c>
      <c r="BZ795" s="382">
        <f t="shared" si="1627"/>
        <v>0</v>
      </c>
      <c r="CA795" s="382">
        <f t="shared" si="1628"/>
        <v>0</v>
      </c>
      <c r="CB795" s="382">
        <f t="shared" si="1629"/>
        <v>0</v>
      </c>
      <c r="CC795" s="382">
        <f t="shared" si="1666"/>
        <v>0</v>
      </c>
      <c r="CD795" s="382">
        <f t="shared" si="1667"/>
        <v>0</v>
      </c>
      <c r="CE795" s="382">
        <f t="shared" si="1668"/>
        <v>0</v>
      </c>
      <c r="CF795" s="382">
        <f t="shared" si="1669"/>
        <v>0</v>
      </c>
      <c r="CG795" s="382">
        <f t="shared" si="1670"/>
        <v>0</v>
      </c>
      <c r="CH795" s="382">
        <f t="shared" si="1671"/>
        <v>0</v>
      </c>
      <c r="CI795" s="382">
        <f t="shared" si="1672"/>
        <v>0</v>
      </c>
      <c r="CJ795" s="382">
        <f t="shared" si="1673"/>
        <v>0</v>
      </c>
      <c r="CK795" s="388">
        <f t="shared" si="1674"/>
        <v>0</v>
      </c>
      <c r="CL795" s="3"/>
      <c r="CM795" s="384">
        <f t="shared" si="1619"/>
        <v>0</v>
      </c>
      <c r="CN795" s="385">
        <f t="shared" si="1630"/>
        <v>0</v>
      </c>
      <c r="CO795" s="385">
        <f t="shared" si="1654"/>
        <v>0</v>
      </c>
      <c r="CP795" s="385">
        <f t="shared" si="1655"/>
        <v>0</v>
      </c>
      <c r="CQ795" s="385">
        <f t="shared" si="1656"/>
        <v>0</v>
      </c>
      <c r="CR795" s="385">
        <f t="shared" si="1657"/>
        <v>0</v>
      </c>
      <c r="CS795" s="385">
        <f t="shared" si="1658"/>
        <v>0</v>
      </c>
      <c r="CT795" s="385">
        <f t="shared" si="1659"/>
        <v>0</v>
      </c>
      <c r="CU795" s="385">
        <f t="shared" si="1660"/>
        <v>0</v>
      </c>
      <c r="CV795" s="385">
        <f t="shared" si="1661"/>
        <v>0</v>
      </c>
      <c r="CW795" s="385">
        <f t="shared" si="1662"/>
        <v>0</v>
      </c>
      <c r="CX795" s="386">
        <f t="shared" si="1663"/>
        <v>0</v>
      </c>
      <c r="CY795" s="3"/>
      <c r="CZ795" s="586"/>
      <c r="DA795" s="582">
        <v>32</v>
      </c>
      <c r="DB795" s="391">
        <v>68</v>
      </c>
      <c r="DC795" s="576">
        <v>10</v>
      </c>
      <c r="DD795" s="389">
        <v>0</v>
      </c>
      <c r="DE795" s="390">
        <v>0</v>
      </c>
      <c r="DF795" s="390">
        <v>0</v>
      </c>
      <c r="DG795" s="390">
        <v>0</v>
      </c>
      <c r="DH795" s="390">
        <f t="shared" si="1631"/>
        <v>0</v>
      </c>
      <c r="DI795" s="390"/>
      <c r="DJ795" s="390"/>
      <c r="DK795" s="390"/>
      <c r="DL795" s="390"/>
      <c r="DM795" s="390"/>
      <c r="DN795" s="390"/>
      <c r="DO795" s="390"/>
      <c r="DP795" s="391">
        <f t="shared" si="1632"/>
        <v>0</v>
      </c>
      <c r="DQ795" s="376"/>
      <c r="DR795" s="376"/>
      <c r="DS795" s="385">
        <v>0</v>
      </c>
      <c r="DT795" s="385">
        <v>0</v>
      </c>
      <c r="DU795" s="385">
        <v>0</v>
      </c>
      <c r="DV795" s="385">
        <v>0</v>
      </c>
      <c r="DW795" s="385">
        <v>0</v>
      </c>
      <c r="DX795" s="385">
        <v>0</v>
      </c>
      <c r="DY795" s="385" t="s">
        <v>2733</v>
      </c>
      <c r="DZ795" s="14">
        <v>42619</v>
      </c>
      <c r="EA795" s="426"/>
      <c r="EB795" s="398">
        <v>14</v>
      </c>
      <c r="EC795" s="398" t="s">
        <v>1375</v>
      </c>
      <c r="ED795" s="398" t="s">
        <v>1374</v>
      </c>
      <c r="EF795" s="601" t="str">
        <f t="shared" si="1633"/>
        <v>ok</v>
      </c>
      <c r="EG795" s="597">
        <f t="shared" si="1634"/>
        <v>0</v>
      </c>
      <c r="EI795" s="605">
        <f t="shared" si="1665"/>
        <v>0</v>
      </c>
    </row>
    <row r="796" spans="1:139" s="372" customFormat="1" ht="16.149999999999999" customHeight="1">
      <c r="A796" s="573" t="s">
        <v>1445</v>
      </c>
      <c r="B796" s="407" t="s">
        <v>1706</v>
      </c>
      <c r="C796" s="530" t="s">
        <v>1065</v>
      </c>
      <c r="D796" s="393" t="s">
        <v>175</v>
      </c>
      <c r="E796" s="393" t="s">
        <v>576</v>
      </c>
      <c r="F796" s="393"/>
      <c r="G796" s="395">
        <v>88</v>
      </c>
      <c r="H796" s="393" t="s">
        <v>269</v>
      </c>
      <c r="I796" s="393" t="s">
        <v>1066</v>
      </c>
      <c r="J796" s="393" t="s">
        <v>48</v>
      </c>
      <c r="K796" s="393"/>
      <c r="L796" s="393" t="s">
        <v>47</v>
      </c>
      <c r="M796" s="396"/>
      <c r="N796" s="392"/>
      <c r="O796" s="408">
        <v>3</v>
      </c>
      <c r="P796" s="14">
        <v>48969</v>
      </c>
      <c r="Q796" s="14">
        <v>48969</v>
      </c>
      <c r="R796" s="576">
        <v>100</v>
      </c>
      <c r="S796" s="391">
        <v>0</v>
      </c>
      <c r="T796" s="382">
        <v>0</v>
      </c>
      <c r="U796" s="382">
        <v>0</v>
      </c>
      <c r="V796" s="423">
        <v>0</v>
      </c>
      <c r="W796" s="1882">
        <v>0</v>
      </c>
      <c r="X796" s="382">
        <f t="shared" si="1664"/>
        <v>0</v>
      </c>
      <c r="Y796" s="423">
        <v>0</v>
      </c>
      <c r="Z796" s="1882">
        <v>0</v>
      </c>
      <c r="AA796" s="382">
        <f t="shared" si="1620"/>
        <v>0</v>
      </c>
      <c r="AB796" s="423">
        <v>0</v>
      </c>
      <c r="AC796" s="1882">
        <v>0</v>
      </c>
      <c r="AD796" s="569">
        <v>1.875</v>
      </c>
      <c r="AE796" s="569">
        <v>1.875</v>
      </c>
      <c r="AF796" s="382">
        <f t="shared" si="1635"/>
        <v>0</v>
      </c>
      <c r="AG796" s="382">
        <f t="shared" si="1636"/>
        <v>0</v>
      </c>
      <c r="AH796" s="382">
        <f t="shared" si="1637"/>
        <v>0</v>
      </c>
      <c r="AI796" s="382">
        <f t="shared" si="1638"/>
        <v>0</v>
      </c>
      <c r="AJ796" s="382">
        <f t="shared" si="1639"/>
        <v>0</v>
      </c>
      <c r="AK796" s="382">
        <f t="shared" si="1640"/>
        <v>0</v>
      </c>
      <c r="AL796" s="382">
        <f t="shared" si="1641"/>
        <v>0</v>
      </c>
      <c r="AM796" s="382">
        <f t="shared" si="1642"/>
        <v>0</v>
      </c>
      <c r="AN796" s="453">
        <f t="shared" si="1643"/>
        <v>0</v>
      </c>
      <c r="AO796" s="457">
        <f t="shared" si="1644"/>
        <v>0</v>
      </c>
      <c r="AP796" s="455">
        <f t="shared" si="1645"/>
        <v>0</v>
      </c>
      <c r="AQ796" s="383">
        <f t="shared" si="1646"/>
        <v>0</v>
      </c>
      <c r="AR796" s="383">
        <f t="shared" si="1647"/>
        <v>0</v>
      </c>
      <c r="AS796" s="383">
        <f t="shared" si="1648"/>
        <v>0</v>
      </c>
      <c r="AT796" s="383">
        <f t="shared" si="1649"/>
        <v>0</v>
      </c>
      <c r="AU796" s="383">
        <f t="shared" si="1650"/>
        <v>0</v>
      </c>
      <c r="AV796" s="383">
        <f t="shared" si="1651"/>
        <v>0</v>
      </c>
      <c r="AW796" s="383">
        <f t="shared" si="1652"/>
        <v>0</v>
      </c>
      <c r="AX796" s="383">
        <f t="shared" si="1621"/>
        <v>0</v>
      </c>
      <c r="AY796" s="383">
        <v>0</v>
      </c>
      <c r="AZ796" s="383">
        <f t="shared" si="1653"/>
        <v>0</v>
      </c>
      <c r="BA796" s="382">
        <f t="shared" si="1622"/>
        <v>0</v>
      </c>
      <c r="BB796" s="423">
        <v>0</v>
      </c>
      <c r="BC796" s="506">
        <f t="shared" si="1615"/>
        <v>0</v>
      </c>
      <c r="BD796" s="382">
        <f t="shared" si="1616"/>
        <v>0</v>
      </c>
      <c r="BE796" s="453">
        <f t="shared" si="1617"/>
        <v>0</v>
      </c>
      <c r="BF796" s="382">
        <f t="shared" si="1623"/>
        <v>0</v>
      </c>
      <c r="BG796" s="1882">
        <v>0</v>
      </c>
      <c r="BH796" s="1882">
        <v>0</v>
      </c>
      <c r="BI796" s="1882">
        <v>0</v>
      </c>
      <c r="BJ796" s="1882">
        <v>0</v>
      </c>
      <c r="BK796" s="1882">
        <v>0</v>
      </c>
      <c r="BL796" s="1882">
        <v>0</v>
      </c>
      <c r="BM796" s="1882">
        <v>0</v>
      </c>
      <c r="BN796" s="1882">
        <v>0</v>
      </c>
      <c r="BO796" s="1882">
        <v>0</v>
      </c>
      <c r="BP796" s="1882">
        <v>0</v>
      </c>
      <c r="BQ796" s="1882">
        <v>0</v>
      </c>
      <c r="BR796" s="1882">
        <v>0</v>
      </c>
      <c r="BS796" s="1882">
        <v>0</v>
      </c>
      <c r="BT796" s="13"/>
      <c r="BU796" s="384">
        <f t="shared" si="1624"/>
        <v>0</v>
      </c>
      <c r="BV796" s="385">
        <f t="shared" si="1625"/>
        <v>0</v>
      </c>
      <c r="BW796" s="386">
        <f t="shared" si="1626"/>
        <v>0</v>
      </c>
      <c r="BX796" s="3"/>
      <c r="BY796" s="387">
        <f t="shared" si="1618"/>
        <v>0</v>
      </c>
      <c r="BZ796" s="382">
        <f t="shared" si="1627"/>
        <v>0</v>
      </c>
      <c r="CA796" s="382">
        <f t="shared" si="1628"/>
        <v>0</v>
      </c>
      <c r="CB796" s="382">
        <f t="shared" si="1629"/>
        <v>0</v>
      </c>
      <c r="CC796" s="382">
        <f t="shared" si="1666"/>
        <v>0</v>
      </c>
      <c r="CD796" s="382">
        <f t="shared" si="1667"/>
        <v>0</v>
      </c>
      <c r="CE796" s="382">
        <f t="shared" si="1668"/>
        <v>0</v>
      </c>
      <c r="CF796" s="382">
        <f t="shared" si="1669"/>
        <v>0</v>
      </c>
      <c r="CG796" s="382">
        <f t="shared" si="1670"/>
        <v>0</v>
      </c>
      <c r="CH796" s="382">
        <f t="shared" si="1671"/>
        <v>0</v>
      </c>
      <c r="CI796" s="382">
        <f t="shared" si="1672"/>
        <v>0</v>
      </c>
      <c r="CJ796" s="382">
        <f t="shared" si="1673"/>
        <v>0</v>
      </c>
      <c r="CK796" s="388">
        <f t="shared" si="1674"/>
        <v>0</v>
      </c>
      <c r="CL796" s="3"/>
      <c r="CM796" s="384">
        <f t="shared" si="1619"/>
        <v>0</v>
      </c>
      <c r="CN796" s="385">
        <f t="shared" si="1630"/>
        <v>0</v>
      </c>
      <c r="CO796" s="385">
        <f t="shared" si="1654"/>
        <v>0</v>
      </c>
      <c r="CP796" s="385">
        <f t="shared" si="1655"/>
        <v>0</v>
      </c>
      <c r="CQ796" s="385">
        <f t="shared" si="1656"/>
        <v>0</v>
      </c>
      <c r="CR796" s="385">
        <f t="shared" si="1657"/>
        <v>0</v>
      </c>
      <c r="CS796" s="385">
        <f t="shared" si="1658"/>
        <v>0</v>
      </c>
      <c r="CT796" s="385">
        <f t="shared" si="1659"/>
        <v>0</v>
      </c>
      <c r="CU796" s="385">
        <f t="shared" si="1660"/>
        <v>0</v>
      </c>
      <c r="CV796" s="385">
        <f t="shared" si="1661"/>
        <v>0</v>
      </c>
      <c r="CW796" s="385">
        <f t="shared" si="1662"/>
        <v>0</v>
      </c>
      <c r="CX796" s="386">
        <f t="shared" si="1663"/>
        <v>0</v>
      </c>
      <c r="CY796" s="3"/>
      <c r="CZ796" s="586"/>
      <c r="DA796" s="582">
        <v>40</v>
      </c>
      <c r="DB796" s="391">
        <v>164</v>
      </c>
      <c r="DC796" s="576">
        <v>100</v>
      </c>
      <c r="DD796" s="389">
        <v>0</v>
      </c>
      <c r="DE796" s="390">
        <v>0</v>
      </c>
      <c r="DF796" s="390">
        <v>0</v>
      </c>
      <c r="DG796" s="390">
        <v>0</v>
      </c>
      <c r="DH796" s="390">
        <f t="shared" si="1631"/>
        <v>0</v>
      </c>
      <c r="DI796" s="390"/>
      <c r="DJ796" s="390"/>
      <c r="DK796" s="390"/>
      <c r="DL796" s="390"/>
      <c r="DM796" s="390"/>
      <c r="DN796" s="390"/>
      <c r="DO796" s="390"/>
      <c r="DP796" s="391">
        <f t="shared" si="1632"/>
        <v>0</v>
      </c>
      <c r="DQ796" s="376"/>
      <c r="DR796" s="376"/>
      <c r="DS796" s="385">
        <v>0</v>
      </c>
      <c r="DT796" s="385">
        <v>0</v>
      </c>
      <c r="DU796" s="385">
        <v>0</v>
      </c>
      <c r="DV796" s="385">
        <v>0</v>
      </c>
      <c r="DW796" s="385">
        <v>0</v>
      </c>
      <c r="DX796" s="385">
        <v>0</v>
      </c>
      <c r="DY796" s="385" t="s">
        <v>2733</v>
      </c>
      <c r="DZ796" s="14">
        <v>48969</v>
      </c>
      <c r="EA796" s="426"/>
      <c r="EB796" s="398">
        <v>15</v>
      </c>
      <c r="EC796" s="398" t="s">
        <v>1373</v>
      </c>
      <c r="ED796" s="398" t="s">
        <v>1374</v>
      </c>
      <c r="EF796" s="601" t="str">
        <f t="shared" si="1633"/>
        <v>ok</v>
      </c>
      <c r="EG796" s="597">
        <f t="shared" si="1634"/>
        <v>0</v>
      </c>
      <c r="EI796" s="605">
        <f t="shared" si="1665"/>
        <v>0</v>
      </c>
    </row>
    <row r="797" spans="1:139" s="372" customFormat="1" ht="16.149999999999999" customHeight="1">
      <c r="A797" s="573" t="s">
        <v>1445</v>
      </c>
      <c r="B797" s="407" t="s">
        <v>1908</v>
      </c>
      <c r="C797" s="530" t="s">
        <v>1067</v>
      </c>
      <c r="D797" s="393" t="s">
        <v>175</v>
      </c>
      <c r="E797" s="393" t="s">
        <v>586</v>
      </c>
      <c r="F797" s="393"/>
      <c r="G797" s="395">
        <v>88</v>
      </c>
      <c r="H797" s="393" t="s">
        <v>269</v>
      </c>
      <c r="I797" s="393" t="s">
        <v>1066</v>
      </c>
      <c r="J797" s="393" t="s">
        <v>48</v>
      </c>
      <c r="K797" s="393"/>
      <c r="L797" s="393" t="s">
        <v>47</v>
      </c>
      <c r="M797" s="396"/>
      <c r="N797" s="392"/>
      <c r="O797" s="408">
        <v>3</v>
      </c>
      <c r="P797" s="14">
        <v>0</v>
      </c>
      <c r="Q797" s="14">
        <v>0</v>
      </c>
      <c r="R797" s="576">
        <v>0</v>
      </c>
      <c r="S797" s="391">
        <v>0</v>
      </c>
      <c r="T797" s="382">
        <v>0</v>
      </c>
      <c r="U797" s="382">
        <v>0</v>
      </c>
      <c r="V797" s="423">
        <v>0</v>
      </c>
      <c r="W797" s="1882">
        <v>0</v>
      </c>
      <c r="X797" s="382">
        <f t="shared" si="1664"/>
        <v>0</v>
      </c>
      <c r="Y797" s="423">
        <v>0</v>
      </c>
      <c r="Z797" s="1882">
        <v>0</v>
      </c>
      <c r="AA797" s="382">
        <f t="shared" si="1620"/>
        <v>0</v>
      </c>
      <c r="AB797" s="423">
        <v>0</v>
      </c>
      <c r="AC797" s="1882">
        <v>0</v>
      </c>
      <c r="AD797" s="569">
        <v>1.875</v>
      </c>
      <c r="AE797" s="569">
        <v>1.875</v>
      </c>
      <c r="AF797" s="382">
        <f t="shared" si="1635"/>
        <v>0</v>
      </c>
      <c r="AG797" s="382">
        <f t="shared" si="1636"/>
        <v>0</v>
      </c>
      <c r="AH797" s="382">
        <f t="shared" si="1637"/>
        <v>0</v>
      </c>
      <c r="AI797" s="382">
        <f t="shared" si="1638"/>
        <v>0</v>
      </c>
      <c r="AJ797" s="382">
        <f t="shared" si="1639"/>
        <v>0</v>
      </c>
      <c r="AK797" s="382">
        <f t="shared" si="1640"/>
        <v>0</v>
      </c>
      <c r="AL797" s="382">
        <f t="shared" si="1641"/>
        <v>0</v>
      </c>
      <c r="AM797" s="382">
        <f t="shared" si="1642"/>
        <v>0</v>
      </c>
      <c r="AN797" s="453">
        <f t="shared" si="1643"/>
        <v>0</v>
      </c>
      <c r="AO797" s="457">
        <f t="shared" si="1644"/>
        <v>0</v>
      </c>
      <c r="AP797" s="455">
        <f t="shared" si="1645"/>
        <v>0</v>
      </c>
      <c r="AQ797" s="383">
        <f t="shared" si="1646"/>
        <v>0</v>
      </c>
      <c r="AR797" s="383">
        <f t="shared" si="1647"/>
        <v>0</v>
      </c>
      <c r="AS797" s="383">
        <f t="shared" si="1648"/>
        <v>0</v>
      </c>
      <c r="AT797" s="383">
        <f t="shared" si="1649"/>
        <v>0</v>
      </c>
      <c r="AU797" s="383">
        <f t="shared" si="1650"/>
        <v>0</v>
      </c>
      <c r="AV797" s="383">
        <f t="shared" si="1651"/>
        <v>0</v>
      </c>
      <c r="AW797" s="383">
        <f t="shared" si="1652"/>
        <v>0</v>
      </c>
      <c r="AX797" s="383">
        <f t="shared" si="1621"/>
        <v>0</v>
      </c>
      <c r="AY797" s="383">
        <v>0</v>
      </c>
      <c r="AZ797" s="383">
        <f t="shared" si="1653"/>
        <v>0</v>
      </c>
      <c r="BA797" s="382">
        <f t="shared" si="1622"/>
        <v>0</v>
      </c>
      <c r="BB797" s="423">
        <v>0</v>
      </c>
      <c r="BC797" s="506">
        <f t="shared" si="1615"/>
        <v>0</v>
      </c>
      <c r="BD797" s="382">
        <f t="shared" si="1616"/>
        <v>0</v>
      </c>
      <c r="BE797" s="453">
        <f t="shared" si="1617"/>
        <v>0</v>
      </c>
      <c r="BF797" s="382">
        <f t="shared" si="1623"/>
        <v>0</v>
      </c>
      <c r="BG797" s="1882">
        <v>0</v>
      </c>
      <c r="BH797" s="1882">
        <v>0</v>
      </c>
      <c r="BI797" s="1882">
        <v>0</v>
      </c>
      <c r="BJ797" s="1882">
        <v>0</v>
      </c>
      <c r="BK797" s="1882">
        <v>0</v>
      </c>
      <c r="BL797" s="1882">
        <v>0</v>
      </c>
      <c r="BM797" s="1882">
        <v>0</v>
      </c>
      <c r="BN797" s="1882">
        <v>0</v>
      </c>
      <c r="BO797" s="1882">
        <v>0</v>
      </c>
      <c r="BP797" s="1882">
        <v>0</v>
      </c>
      <c r="BQ797" s="1882">
        <v>0</v>
      </c>
      <c r="BR797" s="1882">
        <v>0</v>
      </c>
      <c r="BS797" s="1882">
        <v>0</v>
      </c>
      <c r="BT797" s="13"/>
      <c r="BU797" s="384">
        <f t="shared" si="1624"/>
        <v>0</v>
      </c>
      <c r="BV797" s="385">
        <f t="shared" si="1625"/>
        <v>0</v>
      </c>
      <c r="BW797" s="386">
        <f t="shared" si="1626"/>
        <v>0</v>
      </c>
      <c r="BX797" s="3"/>
      <c r="BY797" s="387">
        <f t="shared" si="1618"/>
        <v>0</v>
      </c>
      <c r="BZ797" s="382">
        <f t="shared" si="1627"/>
        <v>0</v>
      </c>
      <c r="CA797" s="382">
        <f t="shared" si="1628"/>
        <v>0</v>
      </c>
      <c r="CB797" s="382">
        <f t="shared" si="1629"/>
        <v>0</v>
      </c>
      <c r="CC797" s="382">
        <f t="shared" si="1666"/>
        <v>0</v>
      </c>
      <c r="CD797" s="382">
        <f t="shared" si="1667"/>
        <v>0</v>
      </c>
      <c r="CE797" s="382">
        <f t="shared" si="1668"/>
        <v>0</v>
      </c>
      <c r="CF797" s="382">
        <f t="shared" si="1669"/>
        <v>0</v>
      </c>
      <c r="CG797" s="382">
        <f t="shared" si="1670"/>
        <v>0</v>
      </c>
      <c r="CH797" s="382">
        <f t="shared" si="1671"/>
        <v>0</v>
      </c>
      <c r="CI797" s="382">
        <f t="shared" si="1672"/>
        <v>0</v>
      </c>
      <c r="CJ797" s="382">
        <f t="shared" si="1673"/>
        <v>0</v>
      </c>
      <c r="CK797" s="388">
        <f t="shared" si="1674"/>
        <v>0</v>
      </c>
      <c r="CL797" s="3"/>
      <c r="CM797" s="384">
        <f t="shared" si="1619"/>
        <v>0</v>
      </c>
      <c r="CN797" s="385">
        <f t="shared" si="1630"/>
        <v>0</v>
      </c>
      <c r="CO797" s="385">
        <f t="shared" si="1654"/>
        <v>0</v>
      </c>
      <c r="CP797" s="385">
        <f t="shared" si="1655"/>
        <v>0</v>
      </c>
      <c r="CQ797" s="385">
        <f t="shared" si="1656"/>
        <v>0</v>
      </c>
      <c r="CR797" s="385">
        <f t="shared" si="1657"/>
        <v>0</v>
      </c>
      <c r="CS797" s="385">
        <f t="shared" si="1658"/>
        <v>0</v>
      </c>
      <c r="CT797" s="385">
        <f t="shared" si="1659"/>
        <v>0</v>
      </c>
      <c r="CU797" s="385">
        <f t="shared" si="1660"/>
        <v>0</v>
      </c>
      <c r="CV797" s="385">
        <f t="shared" si="1661"/>
        <v>0</v>
      </c>
      <c r="CW797" s="385">
        <f t="shared" si="1662"/>
        <v>0</v>
      </c>
      <c r="CX797" s="386">
        <f t="shared" si="1663"/>
        <v>0</v>
      </c>
      <c r="CY797" s="3"/>
      <c r="CZ797" s="586"/>
      <c r="DA797" s="582"/>
      <c r="DB797" s="391">
        <v>0</v>
      </c>
      <c r="DC797" s="576">
        <v>0</v>
      </c>
      <c r="DD797" s="389">
        <v>0</v>
      </c>
      <c r="DE797" s="390">
        <v>0</v>
      </c>
      <c r="DF797" s="390">
        <v>0</v>
      </c>
      <c r="DG797" s="390">
        <v>0</v>
      </c>
      <c r="DH797" s="390">
        <f t="shared" si="1631"/>
        <v>0</v>
      </c>
      <c r="DI797" s="390"/>
      <c r="DJ797" s="390"/>
      <c r="DK797" s="390"/>
      <c r="DL797" s="390"/>
      <c r="DM797" s="390"/>
      <c r="DN797" s="390"/>
      <c r="DO797" s="390"/>
      <c r="DP797" s="391">
        <f t="shared" si="1632"/>
        <v>0</v>
      </c>
      <c r="DQ797" s="376"/>
      <c r="DR797" s="376"/>
      <c r="DS797" s="385">
        <v>0</v>
      </c>
      <c r="DT797" s="385">
        <v>0</v>
      </c>
      <c r="DU797" s="385">
        <v>0</v>
      </c>
      <c r="DV797" s="385">
        <v>0</v>
      </c>
      <c r="DW797" s="385">
        <v>0</v>
      </c>
      <c r="DX797" s="385">
        <v>0</v>
      </c>
      <c r="DY797" s="385" t="s">
        <v>2733</v>
      </c>
      <c r="DZ797" s="14">
        <v>0</v>
      </c>
      <c r="EA797" s="426"/>
      <c r="EB797" s="398">
        <v>15</v>
      </c>
      <c r="EC797" s="398" t="s">
        <v>1920</v>
      </c>
      <c r="ED797" s="398" t="s">
        <v>1922</v>
      </c>
      <c r="EF797" s="601" t="str">
        <f t="shared" si="1633"/>
        <v>ok</v>
      </c>
      <c r="EG797" s="597">
        <f t="shared" si="1634"/>
        <v>0</v>
      </c>
      <c r="EI797" s="605">
        <f t="shared" si="1665"/>
        <v>0</v>
      </c>
    </row>
    <row r="798" spans="1:139" s="372" customFormat="1" ht="16.149999999999999" customHeight="1">
      <c r="A798" s="573" t="s">
        <v>1511</v>
      </c>
      <c r="B798" s="407" t="s">
        <v>1410</v>
      </c>
      <c r="C798" s="530" t="s">
        <v>1410</v>
      </c>
      <c r="D798" s="393" t="s">
        <v>175</v>
      </c>
      <c r="E798" s="393" t="s">
        <v>545</v>
      </c>
      <c r="F798" s="393"/>
      <c r="G798" s="395">
        <v>91</v>
      </c>
      <c r="H798" s="393" t="s">
        <v>73</v>
      </c>
      <c r="I798" s="393" t="s">
        <v>1066</v>
      </c>
      <c r="J798" s="393" t="s">
        <v>48</v>
      </c>
      <c r="K798" s="393"/>
      <c r="L798" s="393" t="s">
        <v>47</v>
      </c>
      <c r="M798" s="396"/>
      <c r="N798" s="392"/>
      <c r="O798" s="408">
        <v>3</v>
      </c>
      <c r="P798" s="14">
        <v>51802</v>
      </c>
      <c r="Q798" s="14">
        <v>51802</v>
      </c>
      <c r="R798" s="576">
        <v>253</v>
      </c>
      <c r="S798" s="391">
        <v>0</v>
      </c>
      <c r="T798" s="382">
        <v>0</v>
      </c>
      <c r="U798" s="382">
        <v>0</v>
      </c>
      <c r="V798" s="423">
        <v>0</v>
      </c>
      <c r="W798" s="1882">
        <v>0</v>
      </c>
      <c r="X798" s="382">
        <f t="shared" si="1664"/>
        <v>0</v>
      </c>
      <c r="Y798" s="423">
        <v>0</v>
      </c>
      <c r="Z798" s="1882">
        <v>0</v>
      </c>
      <c r="AA798" s="382">
        <f t="shared" si="1620"/>
        <v>0</v>
      </c>
      <c r="AB798" s="423">
        <v>0</v>
      </c>
      <c r="AC798" s="1882">
        <v>0</v>
      </c>
      <c r="AD798" s="569">
        <v>1.875</v>
      </c>
      <c r="AE798" s="569">
        <v>1.875</v>
      </c>
      <c r="AF798" s="382">
        <f t="shared" si="1635"/>
        <v>0</v>
      </c>
      <c r="AG798" s="382">
        <f t="shared" si="1636"/>
        <v>0</v>
      </c>
      <c r="AH798" s="382">
        <f t="shared" si="1637"/>
        <v>0</v>
      </c>
      <c r="AI798" s="382">
        <f t="shared" si="1638"/>
        <v>0</v>
      </c>
      <c r="AJ798" s="382">
        <f t="shared" si="1639"/>
        <v>0</v>
      </c>
      <c r="AK798" s="382">
        <f t="shared" si="1640"/>
        <v>0</v>
      </c>
      <c r="AL798" s="382">
        <f t="shared" si="1641"/>
        <v>0</v>
      </c>
      <c r="AM798" s="382">
        <f t="shared" si="1642"/>
        <v>0</v>
      </c>
      <c r="AN798" s="453">
        <f t="shared" si="1643"/>
        <v>0</v>
      </c>
      <c r="AO798" s="457">
        <f t="shared" si="1644"/>
        <v>0</v>
      </c>
      <c r="AP798" s="455">
        <f t="shared" si="1645"/>
        <v>0</v>
      </c>
      <c r="AQ798" s="383">
        <f t="shared" si="1646"/>
        <v>0</v>
      </c>
      <c r="AR798" s="383">
        <f t="shared" si="1647"/>
        <v>0</v>
      </c>
      <c r="AS798" s="383">
        <f t="shared" si="1648"/>
        <v>0</v>
      </c>
      <c r="AT798" s="383">
        <f t="shared" si="1649"/>
        <v>0</v>
      </c>
      <c r="AU798" s="383">
        <f t="shared" si="1650"/>
        <v>0</v>
      </c>
      <c r="AV798" s="383">
        <f t="shared" si="1651"/>
        <v>0</v>
      </c>
      <c r="AW798" s="383">
        <f t="shared" si="1652"/>
        <v>0</v>
      </c>
      <c r="AX798" s="383">
        <f t="shared" si="1621"/>
        <v>0</v>
      </c>
      <c r="AY798" s="383">
        <v>0</v>
      </c>
      <c r="AZ798" s="383">
        <f t="shared" si="1653"/>
        <v>0</v>
      </c>
      <c r="BA798" s="382">
        <f t="shared" si="1622"/>
        <v>0</v>
      </c>
      <c r="BB798" s="423">
        <v>0</v>
      </c>
      <c r="BC798" s="506">
        <f t="shared" si="1615"/>
        <v>0</v>
      </c>
      <c r="BD798" s="382">
        <f t="shared" si="1616"/>
        <v>0</v>
      </c>
      <c r="BE798" s="453">
        <f t="shared" si="1617"/>
        <v>0</v>
      </c>
      <c r="BF798" s="382">
        <f t="shared" si="1623"/>
        <v>0</v>
      </c>
      <c r="BG798" s="1882">
        <v>0</v>
      </c>
      <c r="BH798" s="1882">
        <v>0</v>
      </c>
      <c r="BI798" s="1882">
        <v>0</v>
      </c>
      <c r="BJ798" s="1882">
        <v>0</v>
      </c>
      <c r="BK798" s="1882">
        <v>0</v>
      </c>
      <c r="BL798" s="1882">
        <v>0</v>
      </c>
      <c r="BM798" s="1882">
        <v>0</v>
      </c>
      <c r="BN798" s="1882">
        <v>0</v>
      </c>
      <c r="BO798" s="1882">
        <v>0</v>
      </c>
      <c r="BP798" s="1882">
        <v>0</v>
      </c>
      <c r="BQ798" s="1882">
        <v>0</v>
      </c>
      <c r="BR798" s="1882">
        <v>0</v>
      </c>
      <c r="BS798" s="1882">
        <v>0</v>
      </c>
      <c r="BT798" s="13"/>
      <c r="BU798" s="384">
        <f t="shared" si="1624"/>
        <v>0</v>
      </c>
      <c r="BV798" s="385">
        <f t="shared" si="1625"/>
        <v>0</v>
      </c>
      <c r="BW798" s="386">
        <f t="shared" si="1626"/>
        <v>0</v>
      </c>
      <c r="BX798" s="3"/>
      <c r="BY798" s="387">
        <f t="shared" si="1618"/>
        <v>0</v>
      </c>
      <c r="BZ798" s="382">
        <f t="shared" si="1627"/>
        <v>0</v>
      </c>
      <c r="CA798" s="382">
        <f t="shared" si="1628"/>
        <v>0</v>
      </c>
      <c r="CB798" s="382">
        <f t="shared" si="1629"/>
        <v>0</v>
      </c>
      <c r="CC798" s="382">
        <f t="shared" si="1666"/>
        <v>0</v>
      </c>
      <c r="CD798" s="382">
        <f t="shared" si="1667"/>
        <v>0</v>
      </c>
      <c r="CE798" s="382">
        <f t="shared" si="1668"/>
        <v>0</v>
      </c>
      <c r="CF798" s="382">
        <f t="shared" si="1669"/>
        <v>0</v>
      </c>
      <c r="CG798" s="382">
        <f t="shared" si="1670"/>
        <v>0</v>
      </c>
      <c r="CH798" s="382">
        <f t="shared" si="1671"/>
        <v>0</v>
      </c>
      <c r="CI798" s="382">
        <f t="shared" si="1672"/>
        <v>0</v>
      </c>
      <c r="CJ798" s="382">
        <f t="shared" si="1673"/>
        <v>0</v>
      </c>
      <c r="CK798" s="388">
        <f t="shared" si="1674"/>
        <v>0</v>
      </c>
      <c r="CL798" s="3"/>
      <c r="CM798" s="384">
        <f t="shared" si="1619"/>
        <v>0</v>
      </c>
      <c r="CN798" s="385">
        <f t="shared" si="1630"/>
        <v>0</v>
      </c>
      <c r="CO798" s="385">
        <f t="shared" si="1654"/>
        <v>0</v>
      </c>
      <c r="CP798" s="385">
        <f t="shared" si="1655"/>
        <v>0</v>
      </c>
      <c r="CQ798" s="385">
        <f t="shared" si="1656"/>
        <v>0</v>
      </c>
      <c r="CR798" s="385">
        <f t="shared" si="1657"/>
        <v>0</v>
      </c>
      <c r="CS798" s="385">
        <f t="shared" si="1658"/>
        <v>0</v>
      </c>
      <c r="CT798" s="385">
        <f t="shared" si="1659"/>
        <v>0</v>
      </c>
      <c r="CU798" s="385">
        <f t="shared" si="1660"/>
        <v>0</v>
      </c>
      <c r="CV798" s="385">
        <f t="shared" si="1661"/>
        <v>0</v>
      </c>
      <c r="CW798" s="385">
        <f t="shared" si="1662"/>
        <v>0</v>
      </c>
      <c r="CX798" s="386">
        <f t="shared" si="1663"/>
        <v>0</v>
      </c>
      <c r="CY798" s="3"/>
      <c r="CZ798" s="586">
        <v>1839</v>
      </c>
      <c r="DA798" s="582">
        <v>748</v>
      </c>
      <c r="DB798" s="391">
        <v>543</v>
      </c>
      <c r="DC798" s="576">
        <v>253</v>
      </c>
      <c r="DD798" s="389">
        <v>0</v>
      </c>
      <c r="DE798" s="390">
        <v>0</v>
      </c>
      <c r="DF798" s="390">
        <v>0</v>
      </c>
      <c r="DG798" s="390">
        <v>0</v>
      </c>
      <c r="DH798" s="390">
        <f t="shared" si="1631"/>
        <v>0</v>
      </c>
      <c r="DI798" s="390"/>
      <c r="DJ798" s="390"/>
      <c r="DK798" s="390"/>
      <c r="DL798" s="390"/>
      <c r="DM798" s="390"/>
      <c r="DN798" s="390"/>
      <c r="DO798" s="390"/>
      <c r="DP798" s="391">
        <f t="shared" si="1632"/>
        <v>0</v>
      </c>
      <c r="DQ798" s="376"/>
      <c r="DR798" s="376"/>
      <c r="DS798" s="385">
        <v>0</v>
      </c>
      <c r="DT798" s="385">
        <v>0</v>
      </c>
      <c r="DU798" s="385">
        <v>0</v>
      </c>
      <c r="DV798" s="385">
        <v>0</v>
      </c>
      <c r="DW798" s="385">
        <v>0</v>
      </c>
      <c r="DX798" s="385">
        <v>0</v>
      </c>
      <c r="DY798" s="385" t="s">
        <v>2733</v>
      </c>
      <c r="DZ798" s="14">
        <v>51802</v>
      </c>
      <c r="EA798" s="426"/>
      <c r="EB798" s="398">
        <v>15</v>
      </c>
      <c r="EC798" s="398" t="s">
        <v>1373</v>
      </c>
      <c r="ED798" s="398" t="s">
        <v>1374</v>
      </c>
      <c r="EF798" s="601" t="str">
        <f t="shared" si="1633"/>
        <v>ok</v>
      </c>
      <c r="EG798" s="597">
        <f t="shared" si="1634"/>
        <v>0</v>
      </c>
      <c r="EI798" s="605">
        <f t="shared" si="1665"/>
        <v>0</v>
      </c>
    </row>
    <row r="799" spans="1:139" s="372" customFormat="1" ht="16.149999999999999" customHeight="1">
      <c r="A799" s="573" t="s">
        <v>1447</v>
      </c>
      <c r="B799" s="407" t="s">
        <v>1996</v>
      </c>
      <c r="C799" s="530" t="s">
        <v>1068</v>
      </c>
      <c r="D799" s="393" t="s">
        <v>175</v>
      </c>
      <c r="E799" s="393" t="s">
        <v>470</v>
      </c>
      <c r="F799" s="393"/>
      <c r="G799" s="395">
        <v>92</v>
      </c>
      <c r="H799" s="393" t="s">
        <v>73</v>
      </c>
      <c r="I799" s="393" t="s">
        <v>1066</v>
      </c>
      <c r="J799" s="393" t="s">
        <v>48</v>
      </c>
      <c r="K799" s="393"/>
      <c r="L799" s="393" t="s">
        <v>47</v>
      </c>
      <c r="M799" s="396"/>
      <c r="N799" s="392">
        <v>45559</v>
      </c>
      <c r="O799" s="408">
        <v>3</v>
      </c>
      <c r="P799" s="14">
        <v>60989</v>
      </c>
      <c r="Q799" s="14">
        <v>60989</v>
      </c>
      <c r="R799" s="576">
        <v>99</v>
      </c>
      <c r="S799" s="391">
        <v>0</v>
      </c>
      <c r="T799" s="382">
        <v>0</v>
      </c>
      <c r="U799" s="382">
        <v>1</v>
      </c>
      <c r="V799" s="423">
        <v>0</v>
      </c>
      <c r="W799" s="1882">
        <v>1</v>
      </c>
      <c r="X799" s="382">
        <f t="shared" si="1664"/>
        <v>0</v>
      </c>
      <c r="Y799" s="423">
        <v>0</v>
      </c>
      <c r="Z799" s="1882">
        <v>0</v>
      </c>
      <c r="AA799" s="382">
        <f t="shared" si="1620"/>
        <v>0</v>
      </c>
      <c r="AB799" s="423">
        <v>0</v>
      </c>
      <c r="AC799" s="1882">
        <v>0</v>
      </c>
      <c r="AD799" s="569">
        <v>1.875</v>
      </c>
      <c r="AE799" s="569">
        <v>1.875</v>
      </c>
      <c r="AF799" s="382">
        <f t="shared" si="1635"/>
        <v>0</v>
      </c>
      <c r="AG799" s="382">
        <f t="shared" si="1636"/>
        <v>0</v>
      </c>
      <c r="AH799" s="382">
        <f t="shared" si="1637"/>
        <v>0</v>
      </c>
      <c r="AI799" s="382">
        <f t="shared" si="1638"/>
        <v>0</v>
      </c>
      <c r="AJ799" s="382">
        <f t="shared" si="1639"/>
        <v>0</v>
      </c>
      <c r="AK799" s="382">
        <f t="shared" si="1640"/>
        <v>0</v>
      </c>
      <c r="AL799" s="382">
        <f t="shared" si="1641"/>
        <v>0</v>
      </c>
      <c r="AM799" s="382">
        <f t="shared" si="1642"/>
        <v>0</v>
      </c>
      <c r="AN799" s="453">
        <f t="shared" si="1643"/>
        <v>0</v>
      </c>
      <c r="AO799" s="457">
        <f t="shared" si="1644"/>
        <v>0</v>
      </c>
      <c r="AP799" s="455">
        <f t="shared" si="1645"/>
        <v>0</v>
      </c>
      <c r="AQ799" s="383">
        <f t="shared" si="1646"/>
        <v>0</v>
      </c>
      <c r="AR799" s="383">
        <f t="shared" si="1647"/>
        <v>0</v>
      </c>
      <c r="AS799" s="383">
        <f t="shared" si="1648"/>
        <v>0</v>
      </c>
      <c r="AT799" s="383">
        <f t="shared" si="1649"/>
        <v>0</v>
      </c>
      <c r="AU799" s="383">
        <f t="shared" si="1650"/>
        <v>0</v>
      </c>
      <c r="AV799" s="383">
        <f t="shared" si="1651"/>
        <v>0</v>
      </c>
      <c r="AW799" s="383">
        <f t="shared" si="1652"/>
        <v>0</v>
      </c>
      <c r="AX799" s="383">
        <f t="shared" si="1621"/>
        <v>1</v>
      </c>
      <c r="AY799" s="383">
        <v>0</v>
      </c>
      <c r="AZ799" s="383">
        <f t="shared" si="1653"/>
        <v>0</v>
      </c>
      <c r="BA799" s="382">
        <f t="shared" si="1622"/>
        <v>0</v>
      </c>
      <c r="BB799" s="423">
        <v>0</v>
      </c>
      <c r="BC799" s="506">
        <f t="shared" si="1615"/>
        <v>1</v>
      </c>
      <c r="BD799" s="382">
        <f t="shared" si="1616"/>
        <v>0</v>
      </c>
      <c r="BE799" s="453">
        <f t="shared" si="1617"/>
        <v>0</v>
      </c>
      <c r="BF799" s="382">
        <f t="shared" si="1623"/>
        <v>0</v>
      </c>
      <c r="BG799" s="1882">
        <v>0</v>
      </c>
      <c r="BH799" s="1882">
        <v>0</v>
      </c>
      <c r="BI799" s="1882">
        <v>0</v>
      </c>
      <c r="BJ799" s="1882">
        <v>0</v>
      </c>
      <c r="BK799" s="1882">
        <v>0</v>
      </c>
      <c r="BL799" s="1882">
        <v>0</v>
      </c>
      <c r="BM799" s="1882">
        <v>0</v>
      </c>
      <c r="BN799" s="1882">
        <v>0</v>
      </c>
      <c r="BO799" s="1882">
        <v>0</v>
      </c>
      <c r="BP799" s="1882">
        <v>0</v>
      </c>
      <c r="BQ799" s="1882">
        <v>0</v>
      </c>
      <c r="BR799" s="1882">
        <v>0</v>
      </c>
      <c r="BS799" s="1882">
        <v>0</v>
      </c>
      <c r="BT799" s="13"/>
      <c r="BU799" s="384">
        <f t="shared" si="1624"/>
        <v>1</v>
      </c>
      <c r="BV799" s="385">
        <f t="shared" si="1625"/>
        <v>0</v>
      </c>
      <c r="BW799" s="386">
        <f t="shared" si="1626"/>
        <v>0</v>
      </c>
      <c r="BX799" s="3"/>
      <c r="BY799" s="387">
        <f t="shared" si="1618"/>
        <v>1</v>
      </c>
      <c r="BZ799" s="382">
        <f t="shared" si="1627"/>
        <v>0</v>
      </c>
      <c r="CA799" s="382">
        <f t="shared" si="1628"/>
        <v>0</v>
      </c>
      <c r="CB799" s="382">
        <f t="shared" si="1629"/>
        <v>0</v>
      </c>
      <c r="CC799" s="382">
        <f t="shared" si="1666"/>
        <v>0</v>
      </c>
      <c r="CD799" s="382">
        <f t="shared" si="1667"/>
        <v>0</v>
      </c>
      <c r="CE799" s="382">
        <f t="shared" si="1668"/>
        <v>0</v>
      </c>
      <c r="CF799" s="382">
        <f t="shared" si="1669"/>
        <v>0</v>
      </c>
      <c r="CG799" s="382">
        <f t="shared" si="1670"/>
        <v>0</v>
      </c>
      <c r="CH799" s="382">
        <f t="shared" si="1671"/>
        <v>0</v>
      </c>
      <c r="CI799" s="382">
        <f t="shared" si="1672"/>
        <v>0</v>
      </c>
      <c r="CJ799" s="382">
        <f t="shared" si="1673"/>
        <v>0</v>
      </c>
      <c r="CK799" s="388">
        <f t="shared" si="1674"/>
        <v>0</v>
      </c>
      <c r="CL799" s="3"/>
      <c r="CM799" s="384">
        <f t="shared" si="1619"/>
        <v>0</v>
      </c>
      <c r="CN799" s="385">
        <f t="shared" si="1630"/>
        <v>0</v>
      </c>
      <c r="CO799" s="385">
        <f t="shared" si="1654"/>
        <v>0</v>
      </c>
      <c r="CP799" s="385">
        <f t="shared" si="1655"/>
        <v>0</v>
      </c>
      <c r="CQ799" s="385">
        <f t="shared" si="1656"/>
        <v>0</v>
      </c>
      <c r="CR799" s="385">
        <f t="shared" si="1657"/>
        <v>0</v>
      </c>
      <c r="CS799" s="385">
        <f t="shared" si="1658"/>
        <v>0</v>
      </c>
      <c r="CT799" s="385">
        <f t="shared" si="1659"/>
        <v>0</v>
      </c>
      <c r="CU799" s="385">
        <f t="shared" si="1660"/>
        <v>0</v>
      </c>
      <c r="CV799" s="385">
        <f t="shared" si="1661"/>
        <v>0</v>
      </c>
      <c r="CW799" s="385">
        <f t="shared" si="1662"/>
        <v>0</v>
      </c>
      <c r="CX799" s="386">
        <f t="shared" si="1663"/>
        <v>0</v>
      </c>
      <c r="CY799" s="3"/>
      <c r="CZ799" s="586"/>
      <c r="DA799" s="582"/>
      <c r="DB799" s="391">
        <v>0</v>
      </c>
      <c r="DC799" s="576">
        <v>99</v>
      </c>
      <c r="DD799" s="389">
        <v>0</v>
      </c>
      <c r="DE799" s="390">
        <v>0</v>
      </c>
      <c r="DF799" s="390">
        <v>0</v>
      </c>
      <c r="DG799" s="390">
        <v>0</v>
      </c>
      <c r="DH799" s="390">
        <f t="shared" si="1631"/>
        <v>0</v>
      </c>
      <c r="DI799" s="390"/>
      <c r="DJ799" s="390"/>
      <c r="DK799" s="390"/>
      <c r="DL799" s="390"/>
      <c r="DM799" s="390"/>
      <c r="DN799" s="390"/>
      <c r="DO799" s="390"/>
      <c r="DP799" s="391">
        <f t="shared" si="1632"/>
        <v>0</v>
      </c>
      <c r="DQ799" s="376"/>
      <c r="DR799" s="376"/>
      <c r="DS799" s="385">
        <v>0</v>
      </c>
      <c r="DT799" s="385">
        <v>0</v>
      </c>
      <c r="DU799" s="385">
        <v>0</v>
      </c>
      <c r="DV799" s="385">
        <v>0</v>
      </c>
      <c r="DW799" s="385">
        <v>0</v>
      </c>
      <c r="DX799" s="385">
        <v>0</v>
      </c>
      <c r="DY799" s="385" t="s">
        <v>2733</v>
      </c>
      <c r="DZ799" s="14">
        <v>60989</v>
      </c>
      <c r="EA799" s="426"/>
      <c r="EB799" s="398">
        <v>16</v>
      </c>
      <c r="EC799" s="398" t="s">
        <v>1376</v>
      </c>
      <c r="ED799" s="398" t="s">
        <v>1374</v>
      </c>
      <c r="EF799" s="601">
        <f t="shared" si="1633"/>
        <v>30</v>
      </c>
      <c r="EG799" s="597">
        <f t="shared" si="1634"/>
        <v>1</v>
      </c>
      <c r="EI799" s="605">
        <f t="shared" si="1665"/>
        <v>1</v>
      </c>
    </row>
    <row r="800" spans="1:139" s="372" customFormat="1" ht="16.149999999999999" customHeight="1">
      <c r="A800" s="573" t="s">
        <v>1447</v>
      </c>
      <c r="B800" s="407" t="s">
        <v>1069</v>
      </c>
      <c r="C800" s="530" t="s">
        <v>1411</v>
      </c>
      <c r="D800" s="393" t="s">
        <v>175</v>
      </c>
      <c r="E800" s="393" t="s">
        <v>590</v>
      </c>
      <c r="F800" s="393"/>
      <c r="G800" s="395">
        <v>95</v>
      </c>
      <c r="H800" s="393" t="s">
        <v>269</v>
      </c>
      <c r="I800" s="393" t="s">
        <v>1066</v>
      </c>
      <c r="J800" s="393" t="s">
        <v>48</v>
      </c>
      <c r="K800" s="393"/>
      <c r="L800" s="393" t="s">
        <v>47</v>
      </c>
      <c r="M800" s="396"/>
      <c r="N800" s="392"/>
      <c r="O800" s="408">
        <v>3</v>
      </c>
      <c r="P800" s="14">
        <v>0</v>
      </c>
      <c r="Q800" s="14">
        <v>0</v>
      </c>
      <c r="R800" s="576">
        <v>0</v>
      </c>
      <c r="S800" s="391">
        <v>0</v>
      </c>
      <c r="T800" s="382">
        <v>0</v>
      </c>
      <c r="U800" s="382">
        <v>0</v>
      </c>
      <c r="V800" s="423">
        <v>0</v>
      </c>
      <c r="W800" s="1882">
        <v>0</v>
      </c>
      <c r="X800" s="382">
        <f t="shared" si="1664"/>
        <v>0</v>
      </c>
      <c r="Y800" s="423">
        <v>0</v>
      </c>
      <c r="Z800" s="1882">
        <v>0</v>
      </c>
      <c r="AA800" s="382">
        <f t="shared" si="1620"/>
        <v>0</v>
      </c>
      <c r="AB800" s="423">
        <v>0</v>
      </c>
      <c r="AC800" s="1882">
        <v>0</v>
      </c>
      <c r="AD800" s="569">
        <v>1.875</v>
      </c>
      <c r="AE800" s="569">
        <v>1.875</v>
      </c>
      <c r="AF800" s="382">
        <f t="shared" si="1635"/>
        <v>0</v>
      </c>
      <c r="AG800" s="382">
        <f t="shared" si="1636"/>
        <v>0</v>
      </c>
      <c r="AH800" s="382">
        <f t="shared" si="1637"/>
        <v>0</v>
      </c>
      <c r="AI800" s="382">
        <f t="shared" si="1638"/>
        <v>0</v>
      </c>
      <c r="AJ800" s="382">
        <f t="shared" si="1639"/>
        <v>0</v>
      </c>
      <c r="AK800" s="382">
        <f t="shared" si="1640"/>
        <v>0</v>
      </c>
      <c r="AL800" s="382">
        <f t="shared" si="1641"/>
        <v>0</v>
      </c>
      <c r="AM800" s="382">
        <f t="shared" si="1642"/>
        <v>0</v>
      </c>
      <c r="AN800" s="453">
        <f t="shared" si="1643"/>
        <v>0</v>
      </c>
      <c r="AO800" s="457">
        <f t="shared" si="1644"/>
        <v>0</v>
      </c>
      <c r="AP800" s="455">
        <f t="shared" si="1645"/>
        <v>0</v>
      </c>
      <c r="AQ800" s="383">
        <f t="shared" si="1646"/>
        <v>0</v>
      </c>
      <c r="AR800" s="383">
        <f t="shared" si="1647"/>
        <v>0</v>
      </c>
      <c r="AS800" s="383">
        <f t="shared" si="1648"/>
        <v>0</v>
      </c>
      <c r="AT800" s="383">
        <f t="shared" si="1649"/>
        <v>0</v>
      </c>
      <c r="AU800" s="383">
        <f t="shared" si="1650"/>
        <v>0</v>
      </c>
      <c r="AV800" s="383">
        <f t="shared" si="1651"/>
        <v>0</v>
      </c>
      <c r="AW800" s="383">
        <f t="shared" si="1652"/>
        <v>0</v>
      </c>
      <c r="AX800" s="383">
        <f t="shared" si="1621"/>
        <v>0</v>
      </c>
      <c r="AY800" s="383">
        <v>0</v>
      </c>
      <c r="AZ800" s="383">
        <f t="shared" si="1653"/>
        <v>0</v>
      </c>
      <c r="BA800" s="382">
        <f t="shared" si="1622"/>
        <v>0</v>
      </c>
      <c r="BB800" s="423">
        <v>0</v>
      </c>
      <c r="BC800" s="506">
        <f t="shared" si="1615"/>
        <v>0</v>
      </c>
      <c r="BD800" s="382">
        <f t="shared" si="1616"/>
        <v>0</v>
      </c>
      <c r="BE800" s="453">
        <f t="shared" si="1617"/>
        <v>0</v>
      </c>
      <c r="BF800" s="382">
        <f t="shared" si="1623"/>
        <v>0</v>
      </c>
      <c r="BG800" s="1882">
        <v>0</v>
      </c>
      <c r="BH800" s="1882">
        <v>0</v>
      </c>
      <c r="BI800" s="1882">
        <v>0</v>
      </c>
      <c r="BJ800" s="1882">
        <v>0</v>
      </c>
      <c r="BK800" s="1882">
        <v>0</v>
      </c>
      <c r="BL800" s="1882">
        <v>0</v>
      </c>
      <c r="BM800" s="1882">
        <v>0</v>
      </c>
      <c r="BN800" s="1882">
        <v>0</v>
      </c>
      <c r="BO800" s="1882">
        <v>0</v>
      </c>
      <c r="BP800" s="1882">
        <v>0</v>
      </c>
      <c r="BQ800" s="1882">
        <v>0</v>
      </c>
      <c r="BR800" s="1882">
        <v>0</v>
      </c>
      <c r="BS800" s="1882">
        <v>0</v>
      </c>
      <c r="BT800" s="13"/>
      <c r="BU800" s="384">
        <f t="shared" si="1624"/>
        <v>0</v>
      </c>
      <c r="BV800" s="385">
        <f t="shared" si="1625"/>
        <v>0</v>
      </c>
      <c r="BW800" s="386">
        <f t="shared" si="1626"/>
        <v>0</v>
      </c>
      <c r="BX800" s="3"/>
      <c r="BY800" s="387">
        <f t="shared" si="1618"/>
        <v>0</v>
      </c>
      <c r="BZ800" s="382">
        <f t="shared" si="1627"/>
        <v>0</v>
      </c>
      <c r="CA800" s="382">
        <f t="shared" si="1628"/>
        <v>0</v>
      </c>
      <c r="CB800" s="382">
        <f t="shared" si="1629"/>
        <v>0</v>
      </c>
      <c r="CC800" s="382">
        <f t="shared" si="1666"/>
        <v>0</v>
      </c>
      <c r="CD800" s="382">
        <f t="shared" si="1667"/>
        <v>0</v>
      </c>
      <c r="CE800" s="382">
        <f t="shared" si="1668"/>
        <v>0</v>
      </c>
      <c r="CF800" s="382">
        <f t="shared" si="1669"/>
        <v>0</v>
      </c>
      <c r="CG800" s="382">
        <f t="shared" si="1670"/>
        <v>0</v>
      </c>
      <c r="CH800" s="382">
        <f t="shared" si="1671"/>
        <v>0</v>
      </c>
      <c r="CI800" s="382">
        <f t="shared" si="1672"/>
        <v>0</v>
      </c>
      <c r="CJ800" s="382">
        <f t="shared" si="1673"/>
        <v>0</v>
      </c>
      <c r="CK800" s="388">
        <f t="shared" si="1674"/>
        <v>0</v>
      </c>
      <c r="CL800" s="3"/>
      <c r="CM800" s="384">
        <f t="shared" si="1619"/>
        <v>0</v>
      </c>
      <c r="CN800" s="385">
        <f t="shared" si="1630"/>
        <v>0</v>
      </c>
      <c r="CO800" s="385">
        <f t="shared" si="1654"/>
        <v>0</v>
      </c>
      <c r="CP800" s="385">
        <f t="shared" si="1655"/>
        <v>0</v>
      </c>
      <c r="CQ800" s="385">
        <f t="shared" si="1656"/>
        <v>0</v>
      </c>
      <c r="CR800" s="385">
        <f t="shared" si="1657"/>
        <v>0</v>
      </c>
      <c r="CS800" s="385">
        <f t="shared" si="1658"/>
        <v>0</v>
      </c>
      <c r="CT800" s="385">
        <f t="shared" si="1659"/>
        <v>0</v>
      </c>
      <c r="CU800" s="385">
        <f t="shared" si="1660"/>
        <v>0</v>
      </c>
      <c r="CV800" s="385">
        <f t="shared" si="1661"/>
        <v>0</v>
      </c>
      <c r="CW800" s="385">
        <f t="shared" si="1662"/>
        <v>0</v>
      </c>
      <c r="CX800" s="386">
        <f t="shared" si="1663"/>
        <v>0</v>
      </c>
      <c r="CY800" s="3"/>
      <c r="CZ800" s="586">
        <v>60</v>
      </c>
      <c r="DA800" s="582">
        <v>0</v>
      </c>
      <c r="DB800" s="391">
        <v>0</v>
      </c>
      <c r="DC800" s="576">
        <v>0</v>
      </c>
      <c r="DD800" s="389">
        <v>0</v>
      </c>
      <c r="DE800" s="390">
        <v>0</v>
      </c>
      <c r="DF800" s="390">
        <v>0</v>
      </c>
      <c r="DG800" s="390">
        <v>0</v>
      </c>
      <c r="DH800" s="390">
        <f t="shared" si="1631"/>
        <v>0</v>
      </c>
      <c r="DI800" s="390"/>
      <c r="DJ800" s="390"/>
      <c r="DK800" s="390"/>
      <c r="DL800" s="390"/>
      <c r="DM800" s="390"/>
      <c r="DN800" s="390"/>
      <c r="DO800" s="390"/>
      <c r="DP800" s="391">
        <f t="shared" si="1632"/>
        <v>0</v>
      </c>
      <c r="DQ800" s="376"/>
      <c r="DR800" s="376"/>
      <c r="DS800" s="385">
        <v>0</v>
      </c>
      <c r="DT800" s="385">
        <v>0</v>
      </c>
      <c r="DU800" s="385">
        <v>0</v>
      </c>
      <c r="DV800" s="385">
        <v>0</v>
      </c>
      <c r="DW800" s="385">
        <v>0</v>
      </c>
      <c r="DX800" s="385">
        <v>0</v>
      </c>
      <c r="DY800" s="385" t="s">
        <v>2733</v>
      </c>
      <c r="DZ800" s="14">
        <v>0</v>
      </c>
      <c r="EA800" s="426"/>
      <c r="EB800" s="398">
        <v>16</v>
      </c>
      <c r="EC800" s="398" t="s">
        <v>1376</v>
      </c>
      <c r="ED800" s="398" t="s">
        <v>1374</v>
      </c>
      <c r="EF800" s="601" t="str">
        <f t="shared" si="1633"/>
        <v>ok</v>
      </c>
      <c r="EG800" s="597">
        <f t="shared" si="1634"/>
        <v>0</v>
      </c>
      <c r="EI800" s="605">
        <f t="shared" si="1665"/>
        <v>0</v>
      </c>
    </row>
    <row r="801" spans="1:139" s="372" customFormat="1" ht="16.149999999999999" customHeight="1">
      <c r="A801" s="573" t="s">
        <v>1512</v>
      </c>
      <c r="B801" s="407" t="s">
        <v>1411</v>
      </c>
      <c r="C801" s="530" t="s">
        <v>1411</v>
      </c>
      <c r="D801" s="393" t="s">
        <v>175</v>
      </c>
      <c r="E801" s="393" t="s">
        <v>590</v>
      </c>
      <c r="F801" s="393"/>
      <c r="G801" s="395">
        <v>95</v>
      </c>
      <c r="H801" s="393" t="s">
        <v>269</v>
      </c>
      <c r="I801" s="393" t="s">
        <v>1066</v>
      </c>
      <c r="J801" s="393" t="s">
        <v>48</v>
      </c>
      <c r="K801" s="393"/>
      <c r="L801" s="393" t="s">
        <v>47</v>
      </c>
      <c r="M801" s="396"/>
      <c r="N801" s="392"/>
      <c r="O801" s="408">
        <v>3</v>
      </c>
      <c r="P801" s="14">
        <v>61705</v>
      </c>
      <c r="Q801" s="14">
        <v>61705</v>
      </c>
      <c r="R801" s="576">
        <v>153</v>
      </c>
      <c r="S801" s="391">
        <v>86</v>
      </c>
      <c r="T801" s="382">
        <v>0</v>
      </c>
      <c r="U801" s="382">
        <v>0</v>
      </c>
      <c r="V801" s="423">
        <v>0</v>
      </c>
      <c r="W801" s="1882">
        <v>0</v>
      </c>
      <c r="X801" s="382">
        <f t="shared" si="1664"/>
        <v>0</v>
      </c>
      <c r="Y801" s="423">
        <v>0</v>
      </c>
      <c r="Z801" s="1882">
        <v>0</v>
      </c>
      <c r="AA801" s="382">
        <f t="shared" si="1620"/>
        <v>0</v>
      </c>
      <c r="AB801" s="423">
        <v>0</v>
      </c>
      <c r="AC801" s="1882">
        <v>0</v>
      </c>
      <c r="AD801" s="569">
        <v>1.875</v>
      </c>
      <c r="AE801" s="569">
        <v>1.875</v>
      </c>
      <c r="AF801" s="382">
        <f t="shared" si="1635"/>
        <v>0</v>
      </c>
      <c r="AG801" s="382">
        <f t="shared" si="1636"/>
        <v>0</v>
      </c>
      <c r="AH801" s="382">
        <f t="shared" si="1637"/>
        <v>0</v>
      </c>
      <c r="AI801" s="382">
        <f t="shared" si="1638"/>
        <v>0</v>
      </c>
      <c r="AJ801" s="382">
        <f t="shared" si="1639"/>
        <v>0</v>
      </c>
      <c r="AK801" s="382">
        <f t="shared" si="1640"/>
        <v>0</v>
      </c>
      <c r="AL801" s="382">
        <f t="shared" si="1641"/>
        <v>0</v>
      </c>
      <c r="AM801" s="382">
        <f t="shared" si="1642"/>
        <v>0</v>
      </c>
      <c r="AN801" s="453">
        <f t="shared" si="1643"/>
        <v>0</v>
      </c>
      <c r="AO801" s="457">
        <f t="shared" si="1644"/>
        <v>0</v>
      </c>
      <c r="AP801" s="455">
        <f t="shared" si="1645"/>
        <v>0</v>
      </c>
      <c r="AQ801" s="383">
        <f t="shared" si="1646"/>
        <v>0</v>
      </c>
      <c r="AR801" s="383">
        <f t="shared" si="1647"/>
        <v>0</v>
      </c>
      <c r="AS801" s="383">
        <f t="shared" si="1648"/>
        <v>0</v>
      </c>
      <c r="AT801" s="383">
        <f t="shared" si="1649"/>
        <v>0</v>
      </c>
      <c r="AU801" s="383">
        <f t="shared" si="1650"/>
        <v>0</v>
      </c>
      <c r="AV801" s="383">
        <f t="shared" si="1651"/>
        <v>0</v>
      </c>
      <c r="AW801" s="383">
        <f t="shared" si="1652"/>
        <v>0</v>
      </c>
      <c r="AX801" s="383">
        <f t="shared" si="1621"/>
        <v>0</v>
      </c>
      <c r="AY801" s="383">
        <v>0</v>
      </c>
      <c r="AZ801" s="383">
        <f t="shared" si="1653"/>
        <v>0</v>
      </c>
      <c r="BA801" s="382">
        <f t="shared" si="1622"/>
        <v>0</v>
      </c>
      <c r="BB801" s="423">
        <v>0</v>
      </c>
      <c r="BC801" s="506">
        <f t="shared" si="1615"/>
        <v>0</v>
      </c>
      <c r="BD801" s="382">
        <f t="shared" si="1616"/>
        <v>0</v>
      </c>
      <c r="BE801" s="453">
        <f t="shared" si="1617"/>
        <v>0</v>
      </c>
      <c r="BF801" s="382">
        <f t="shared" si="1623"/>
        <v>0</v>
      </c>
      <c r="BG801" s="1882">
        <v>0</v>
      </c>
      <c r="BH801" s="1882">
        <v>0</v>
      </c>
      <c r="BI801" s="1882">
        <v>0</v>
      </c>
      <c r="BJ801" s="1882">
        <v>0</v>
      </c>
      <c r="BK801" s="1882">
        <v>0</v>
      </c>
      <c r="BL801" s="1882">
        <v>0</v>
      </c>
      <c r="BM801" s="1882">
        <v>0</v>
      </c>
      <c r="BN801" s="1882">
        <v>0</v>
      </c>
      <c r="BO801" s="1882">
        <v>0</v>
      </c>
      <c r="BP801" s="1882">
        <v>0</v>
      </c>
      <c r="BQ801" s="1882">
        <v>0</v>
      </c>
      <c r="BR801" s="1882">
        <v>0</v>
      </c>
      <c r="BS801" s="1882">
        <v>0</v>
      </c>
      <c r="BT801" s="13"/>
      <c r="BU801" s="384">
        <f t="shared" si="1624"/>
        <v>0</v>
      </c>
      <c r="BV801" s="385">
        <f t="shared" si="1625"/>
        <v>0</v>
      </c>
      <c r="BW801" s="386">
        <f t="shared" si="1626"/>
        <v>0</v>
      </c>
      <c r="BX801" s="3"/>
      <c r="BY801" s="387">
        <f t="shared" si="1618"/>
        <v>0</v>
      </c>
      <c r="BZ801" s="382">
        <f t="shared" si="1627"/>
        <v>0</v>
      </c>
      <c r="CA801" s="382">
        <f t="shared" si="1628"/>
        <v>0</v>
      </c>
      <c r="CB801" s="382">
        <f t="shared" si="1629"/>
        <v>0</v>
      </c>
      <c r="CC801" s="382">
        <f t="shared" si="1666"/>
        <v>0</v>
      </c>
      <c r="CD801" s="382">
        <f t="shared" si="1667"/>
        <v>0</v>
      </c>
      <c r="CE801" s="382">
        <f t="shared" si="1668"/>
        <v>0</v>
      </c>
      <c r="CF801" s="382">
        <f t="shared" si="1669"/>
        <v>0</v>
      </c>
      <c r="CG801" s="382">
        <f t="shared" si="1670"/>
        <v>0</v>
      </c>
      <c r="CH801" s="382">
        <f t="shared" si="1671"/>
        <v>0</v>
      </c>
      <c r="CI801" s="382">
        <f t="shared" si="1672"/>
        <v>0</v>
      </c>
      <c r="CJ801" s="382">
        <f t="shared" si="1673"/>
        <v>0</v>
      </c>
      <c r="CK801" s="388">
        <f t="shared" si="1674"/>
        <v>0</v>
      </c>
      <c r="CL801" s="3"/>
      <c r="CM801" s="384">
        <f t="shared" si="1619"/>
        <v>0</v>
      </c>
      <c r="CN801" s="385">
        <f t="shared" si="1630"/>
        <v>0</v>
      </c>
      <c r="CO801" s="385">
        <f t="shared" si="1654"/>
        <v>0</v>
      </c>
      <c r="CP801" s="385">
        <f t="shared" si="1655"/>
        <v>0</v>
      </c>
      <c r="CQ801" s="385">
        <f t="shared" si="1656"/>
        <v>0</v>
      </c>
      <c r="CR801" s="385">
        <f t="shared" si="1657"/>
        <v>0</v>
      </c>
      <c r="CS801" s="385">
        <f t="shared" si="1658"/>
        <v>0</v>
      </c>
      <c r="CT801" s="385">
        <f t="shared" si="1659"/>
        <v>0</v>
      </c>
      <c r="CU801" s="385">
        <f t="shared" si="1660"/>
        <v>0</v>
      </c>
      <c r="CV801" s="385">
        <f t="shared" si="1661"/>
        <v>0</v>
      </c>
      <c r="CW801" s="385">
        <f t="shared" si="1662"/>
        <v>0</v>
      </c>
      <c r="CX801" s="386">
        <f t="shared" si="1663"/>
        <v>0</v>
      </c>
      <c r="CY801" s="3"/>
      <c r="CZ801" s="586">
        <v>246</v>
      </c>
      <c r="DA801" s="582">
        <v>373</v>
      </c>
      <c r="DB801" s="391">
        <v>534</v>
      </c>
      <c r="DC801" s="576">
        <v>153</v>
      </c>
      <c r="DD801" s="389">
        <v>0</v>
      </c>
      <c r="DE801" s="390">
        <v>0</v>
      </c>
      <c r="DF801" s="390">
        <v>86</v>
      </c>
      <c r="DG801" s="390">
        <v>0</v>
      </c>
      <c r="DH801" s="390">
        <f t="shared" si="1631"/>
        <v>0</v>
      </c>
      <c r="DI801" s="390"/>
      <c r="DJ801" s="390"/>
      <c r="DK801" s="390"/>
      <c r="DL801" s="390"/>
      <c r="DM801" s="390"/>
      <c r="DN801" s="390"/>
      <c r="DO801" s="390"/>
      <c r="DP801" s="391">
        <f t="shared" si="1632"/>
        <v>86</v>
      </c>
      <c r="DQ801" s="376"/>
      <c r="DR801" s="376"/>
      <c r="DS801" s="385">
        <v>0</v>
      </c>
      <c r="DT801" s="385">
        <v>0</v>
      </c>
      <c r="DU801" s="385">
        <v>0</v>
      </c>
      <c r="DV801" s="385">
        <v>0</v>
      </c>
      <c r="DW801" s="385">
        <v>0</v>
      </c>
      <c r="DX801" s="385">
        <v>0</v>
      </c>
      <c r="DY801" s="385" t="s">
        <v>2733</v>
      </c>
      <c r="DZ801" s="14">
        <v>61705</v>
      </c>
      <c r="EA801" s="426"/>
      <c r="EB801" s="398">
        <v>16</v>
      </c>
      <c r="EC801" s="398" t="s">
        <v>1376</v>
      </c>
      <c r="ED801" s="398" t="s">
        <v>1374</v>
      </c>
      <c r="EF801" s="601" t="str">
        <f t="shared" si="1633"/>
        <v>ok</v>
      </c>
      <c r="EG801" s="597">
        <f t="shared" si="1634"/>
        <v>0</v>
      </c>
      <c r="EI801" s="605">
        <f t="shared" si="1665"/>
        <v>0</v>
      </c>
    </row>
    <row r="802" spans="1:139" s="372" customFormat="1" ht="16.149999999999999" customHeight="1">
      <c r="A802" s="573" t="s">
        <v>1447</v>
      </c>
      <c r="B802" s="407" t="s">
        <v>1613</v>
      </c>
      <c r="C802" s="530" t="s">
        <v>1070</v>
      </c>
      <c r="D802" s="393" t="s">
        <v>175</v>
      </c>
      <c r="E802" s="393" t="s">
        <v>553</v>
      </c>
      <c r="F802" s="393"/>
      <c r="G802" s="395">
        <v>97</v>
      </c>
      <c r="H802" s="393" t="s">
        <v>73</v>
      </c>
      <c r="I802" s="393" t="s">
        <v>1066</v>
      </c>
      <c r="J802" s="393" t="s">
        <v>48</v>
      </c>
      <c r="K802" s="393"/>
      <c r="L802" s="393" t="s">
        <v>47</v>
      </c>
      <c r="M802" s="396"/>
      <c r="N802" s="392">
        <v>44993</v>
      </c>
      <c r="O802" s="408">
        <v>3</v>
      </c>
      <c r="P802" s="14">
        <v>0</v>
      </c>
      <c r="Q802" s="14">
        <v>0</v>
      </c>
      <c r="R802" s="576">
        <v>0</v>
      </c>
      <c r="S802" s="391">
        <v>0</v>
      </c>
      <c r="T802" s="382">
        <v>0</v>
      </c>
      <c r="U802" s="382">
        <v>0</v>
      </c>
      <c r="V802" s="423">
        <v>0</v>
      </c>
      <c r="W802" s="1882">
        <v>0</v>
      </c>
      <c r="X802" s="382">
        <f t="shared" si="1664"/>
        <v>0</v>
      </c>
      <c r="Y802" s="423">
        <v>0</v>
      </c>
      <c r="Z802" s="1882">
        <v>0</v>
      </c>
      <c r="AA802" s="382">
        <f t="shared" si="1620"/>
        <v>0</v>
      </c>
      <c r="AB802" s="423">
        <v>0</v>
      </c>
      <c r="AC802" s="1882">
        <v>0</v>
      </c>
      <c r="AD802" s="569">
        <v>1.875</v>
      </c>
      <c r="AE802" s="569">
        <v>1.875</v>
      </c>
      <c r="AF802" s="382">
        <f t="shared" si="1635"/>
        <v>0</v>
      </c>
      <c r="AG802" s="382">
        <f t="shared" si="1636"/>
        <v>0</v>
      </c>
      <c r="AH802" s="382">
        <f t="shared" si="1637"/>
        <v>0</v>
      </c>
      <c r="AI802" s="382">
        <f t="shared" si="1638"/>
        <v>0</v>
      </c>
      <c r="AJ802" s="382">
        <f t="shared" si="1639"/>
        <v>0</v>
      </c>
      <c r="AK802" s="382">
        <f t="shared" si="1640"/>
        <v>0</v>
      </c>
      <c r="AL802" s="382">
        <f t="shared" si="1641"/>
        <v>0</v>
      </c>
      <c r="AM802" s="382">
        <f t="shared" si="1642"/>
        <v>0</v>
      </c>
      <c r="AN802" s="453">
        <f t="shared" si="1643"/>
        <v>0</v>
      </c>
      <c r="AO802" s="457">
        <f t="shared" si="1644"/>
        <v>0</v>
      </c>
      <c r="AP802" s="455">
        <f t="shared" si="1645"/>
        <v>0</v>
      </c>
      <c r="AQ802" s="383">
        <f t="shared" si="1646"/>
        <v>0</v>
      </c>
      <c r="AR802" s="383">
        <f t="shared" si="1647"/>
        <v>0</v>
      </c>
      <c r="AS802" s="383">
        <f t="shared" si="1648"/>
        <v>0</v>
      </c>
      <c r="AT802" s="383">
        <f t="shared" si="1649"/>
        <v>0</v>
      </c>
      <c r="AU802" s="383">
        <f t="shared" si="1650"/>
        <v>0</v>
      </c>
      <c r="AV802" s="383">
        <f t="shared" si="1651"/>
        <v>0</v>
      </c>
      <c r="AW802" s="383">
        <f t="shared" si="1652"/>
        <v>0</v>
      </c>
      <c r="AX802" s="383">
        <f t="shared" si="1621"/>
        <v>0</v>
      </c>
      <c r="AY802" s="383">
        <v>0</v>
      </c>
      <c r="AZ802" s="383">
        <f t="shared" si="1653"/>
        <v>0</v>
      </c>
      <c r="BA802" s="382">
        <f t="shared" si="1622"/>
        <v>0</v>
      </c>
      <c r="BB802" s="423">
        <v>0</v>
      </c>
      <c r="BC802" s="506">
        <f t="shared" si="1615"/>
        <v>0</v>
      </c>
      <c r="BD802" s="382">
        <f t="shared" si="1616"/>
        <v>0</v>
      </c>
      <c r="BE802" s="453">
        <f t="shared" si="1617"/>
        <v>0</v>
      </c>
      <c r="BF802" s="382">
        <f t="shared" si="1623"/>
        <v>0</v>
      </c>
      <c r="BG802" s="1882">
        <v>0</v>
      </c>
      <c r="BH802" s="1882">
        <v>0</v>
      </c>
      <c r="BI802" s="1882">
        <v>0</v>
      </c>
      <c r="BJ802" s="1882">
        <v>0</v>
      </c>
      <c r="BK802" s="1882">
        <v>0</v>
      </c>
      <c r="BL802" s="1882">
        <v>0</v>
      </c>
      <c r="BM802" s="1882">
        <v>0</v>
      </c>
      <c r="BN802" s="1882">
        <v>0</v>
      </c>
      <c r="BO802" s="1882">
        <v>0</v>
      </c>
      <c r="BP802" s="1882">
        <v>0</v>
      </c>
      <c r="BQ802" s="1882">
        <v>0</v>
      </c>
      <c r="BR802" s="1882">
        <v>0</v>
      </c>
      <c r="BS802" s="1882">
        <v>0</v>
      </c>
      <c r="BT802" s="13"/>
      <c r="BU802" s="384">
        <f t="shared" si="1624"/>
        <v>0</v>
      </c>
      <c r="BV802" s="385">
        <f t="shared" si="1625"/>
        <v>0</v>
      </c>
      <c r="BW802" s="386">
        <f t="shared" si="1626"/>
        <v>0</v>
      </c>
      <c r="BX802" s="3"/>
      <c r="BY802" s="387">
        <f t="shared" si="1618"/>
        <v>0</v>
      </c>
      <c r="BZ802" s="382">
        <f t="shared" si="1627"/>
        <v>0</v>
      </c>
      <c r="CA802" s="382">
        <f t="shared" si="1628"/>
        <v>0</v>
      </c>
      <c r="CB802" s="382">
        <f t="shared" si="1629"/>
        <v>0</v>
      </c>
      <c r="CC802" s="382">
        <f t="shared" si="1666"/>
        <v>0</v>
      </c>
      <c r="CD802" s="382">
        <f t="shared" si="1667"/>
        <v>0</v>
      </c>
      <c r="CE802" s="382">
        <f t="shared" si="1668"/>
        <v>0</v>
      </c>
      <c r="CF802" s="382">
        <f t="shared" si="1669"/>
        <v>0</v>
      </c>
      <c r="CG802" s="382">
        <f t="shared" si="1670"/>
        <v>0</v>
      </c>
      <c r="CH802" s="382">
        <f t="shared" si="1671"/>
        <v>0</v>
      </c>
      <c r="CI802" s="382">
        <f t="shared" si="1672"/>
        <v>0</v>
      </c>
      <c r="CJ802" s="382">
        <f t="shared" si="1673"/>
        <v>0</v>
      </c>
      <c r="CK802" s="388">
        <f t="shared" si="1674"/>
        <v>0</v>
      </c>
      <c r="CL802" s="3"/>
      <c r="CM802" s="384">
        <f t="shared" si="1619"/>
        <v>0</v>
      </c>
      <c r="CN802" s="385">
        <f t="shared" si="1630"/>
        <v>0</v>
      </c>
      <c r="CO802" s="385">
        <f t="shared" si="1654"/>
        <v>0</v>
      </c>
      <c r="CP802" s="385">
        <f t="shared" si="1655"/>
        <v>0</v>
      </c>
      <c r="CQ802" s="385">
        <f t="shared" si="1656"/>
        <v>0</v>
      </c>
      <c r="CR802" s="385">
        <f t="shared" si="1657"/>
        <v>0</v>
      </c>
      <c r="CS802" s="385">
        <f t="shared" si="1658"/>
        <v>0</v>
      </c>
      <c r="CT802" s="385">
        <f t="shared" si="1659"/>
        <v>0</v>
      </c>
      <c r="CU802" s="385">
        <f t="shared" si="1660"/>
        <v>0</v>
      </c>
      <c r="CV802" s="385">
        <f t="shared" si="1661"/>
        <v>0</v>
      </c>
      <c r="CW802" s="385">
        <f t="shared" si="1662"/>
        <v>0</v>
      </c>
      <c r="CX802" s="386">
        <f t="shared" si="1663"/>
        <v>0</v>
      </c>
      <c r="CY802" s="3"/>
      <c r="CZ802" s="586"/>
      <c r="DA802" s="582">
        <v>0</v>
      </c>
      <c r="DB802" s="391">
        <v>0</v>
      </c>
      <c r="DC802" s="576">
        <v>0</v>
      </c>
      <c r="DD802" s="389">
        <v>0</v>
      </c>
      <c r="DE802" s="390">
        <v>0</v>
      </c>
      <c r="DF802" s="390">
        <v>0</v>
      </c>
      <c r="DG802" s="390">
        <v>0</v>
      </c>
      <c r="DH802" s="390">
        <f t="shared" si="1631"/>
        <v>0</v>
      </c>
      <c r="DI802" s="390"/>
      <c r="DJ802" s="390"/>
      <c r="DK802" s="390"/>
      <c r="DL802" s="390"/>
      <c r="DM802" s="390"/>
      <c r="DN802" s="390"/>
      <c r="DO802" s="390"/>
      <c r="DP802" s="391">
        <f t="shared" si="1632"/>
        <v>0</v>
      </c>
      <c r="DQ802" s="376"/>
      <c r="DR802" s="376"/>
      <c r="DS802" s="385">
        <v>0</v>
      </c>
      <c r="DT802" s="385">
        <v>0</v>
      </c>
      <c r="DU802" s="385">
        <v>0</v>
      </c>
      <c r="DV802" s="385">
        <v>0</v>
      </c>
      <c r="DW802" s="385">
        <v>0</v>
      </c>
      <c r="DX802" s="385">
        <v>0</v>
      </c>
      <c r="DY802" s="385" t="s">
        <v>2733</v>
      </c>
      <c r="DZ802" s="14">
        <v>0</v>
      </c>
      <c r="EA802" s="426"/>
      <c r="EB802" s="398">
        <v>16</v>
      </c>
      <c r="EC802" s="398" t="s">
        <v>1376</v>
      </c>
      <c r="ED802" s="398" t="s">
        <v>1374</v>
      </c>
      <c r="EF802" s="601" t="str">
        <f t="shared" si="1633"/>
        <v>ok</v>
      </c>
      <c r="EG802" s="597">
        <f t="shared" si="1634"/>
        <v>0</v>
      </c>
      <c r="EI802" s="605">
        <f t="shared" si="1665"/>
        <v>0</v>
      </c>
    </row>
    <row r="803" spans="1:139" s="372" customFormat="1" ht="16.149999999999999" customHeight="1">
      <c r="A803" s="573" t="s">
        <v>1447</v>
      </c>
      <c r="B803" s="407" t="s">
        <v>1395</v>
      </c>
      <c r="C803" s="530" t="s">
        <v>1455</v>
      </c>
      <c r="D803" s="393" t="s">
        <v>175</v>
      </c>
      <c r="E803" s="393" t="s">
        <v>473</v>
      </c>
      <c r="F803" s="393"/>
      <c r="G803" s="395">
        <v>95</v>
      </c>
      <c r="H803" s="393" t="s">
        <v>73</v>
      </c>
      <c r="I803" s="393" t="s">
        <v>1066</v>
      </c>
      <c r="J803" s="393" t="s">
        <v>48</v>
      </c>
      <c r="K803" s="393"/>
      <c r="L803" s="393" t="s">
        <v>47</v>
      </c>
      <c r="M803" s="396"/>
      <c r="N803" s="392">
        <v>44662</v>
      </c>
      <c r="O803" s="408">
        <v>3</v>
      </c>
      <c r="P803" s="14">
        <v>65712</v>
      </c>
      <c r="Q803" s="14">
        <v>65712</v>
      </c>
      <c r="R803" s="576">
        <v>143</v>
      </c>
      <c r="S803" s="391">
        <v>16</v>
      </c>
      <c r="T803" s="382">
        <v>0</v>
      </c>
      <c r="U803" s="382">
        <v>2</v>
      </c>
      <c r="V803" s="423">
        <v>0</v>
      </c>
      <c r="W803" s="1882">
        <v>2</v>
      </c>
      <c r="X803" s="382">
        <f t="shared" si="1664"/>
        <v>0</v>
      </c>
      <c r="Y803" s="423">
        <v>0</v>
      </c>
      <c r="Z803" s="1882">
        <v>0</v>
      </c>
      <c r="AA803" s="382">
        <f t="shared" si="1620"/>
        <v>0</v>
      </c>
      <c r="AB803" s="423">
        <v>0</v>
      </c>
      <c r="AC803" s="1882">
        <v>0</v>
      </c>
      <c r="AD803" s="569">
        <v>1.875</v>
      </c>
      <c r="AE803" s="569">
        <v>1.875</v>
      </c>
      <c r="AF803" s="382">
        <f t="shared" si="1635"/>
        <v>0</v>
      </c>
      <c r="AG803" s="382">
        <f t="shared" si="1636"/>
        <v>0</v>
      </c>
      <c r="AH803" s="382">
        <f t="shared" si="1637"/>
        <v>0</v>
      </c>
      <c r="AI803" s="382">
        <f t="shared" si="1638"/>
        <v>0</v>
      </c>
      <c r="AJ803" s="382">
        <f t="shared" si="1639"/>
        <v>0</v>
      </c>
      <c r="AK803" s="382">
        <f t="shared" si="1640"/>
        <v>0</v>
      </c>
      <c r="AL803" s="382">
        <f t="shared" si="1641"/>
        <v>0</v>
      </c>
      <c r="AM803" s="382">
        <f t="shared" si="1642"/>
        <v>0</v>
      </c>
      <c r="AN803" s="453">
        <f t="shared" si="1643"/>
        <v>0</v>
      </c>
      <c r="AO803" s="457">
        <f t="shared" si="1644"/>
        <v>0</v>
      </c>
      <c r="AP803" s="455">
        <f t="shared" si="1645"/>
        <v>0</v>
      </c>
      <c r="AQ803" s="383">
        <f t="shared" si="1646"/>
        <v>0</v>
      </c>
      <c r="AR803" s="383">
        <f t="shared" si="1647"/>
        <v>0</v>
      </c>
      <c r="AS803" s="383">
        <f t="shared" si="1648"/>
        <v>0</v>
      </c>
      <c r="AT803" s="383">
        <f t="shared" si="1649"/>
        <v>0</v>
      </c>
      <c r="AU803" s="383">
        <f t="shared" si="1650"/>
        <v>0</v>
      </c>
      <c r="AV803" s="383">
        <f t="shared" si="1651"/>
        <v>0</v>
      </c>
      <c r="AW803" s="383">
        <f t="shared" si="1652"/>
        <v>0</v>
      </c>
      <c r="AX803" s="383">
        <f t="shared" si="1621"/>
        <v>2</v>
      </c>
      <c r="AY803" s="383">
        <v>0</v>
      </c>
      <c r="AZ803" s="383">
        <f t="shared" si="1653"/>
        <v>0</v>
      </c>
      <c r="BA803" s="382">
        <f t="shared" si="1622"/>
        <v>0</v>
      </c>
      <c r="BB803" s="423">
        <v>0</v>
      </c>
      <c r="BC803" s="506">
        <f t="shared" si="1615"/>
        <v>2</v>
      </c>
      <c r="BD803" s="382">
        <f t="shared" si="1616"/>
        <v>0</v>
      </c>
      <c r="BE803" s="453">
        <f t="shared" si="1617"/>
        <v>0</v>
      </c>
      <c r="BF803" s="382">
        <f t="shared" si="1623"/>
        <v>0</v>
      </c>
      <c r="BG803" s="1882">
        <v>0</v>
      </c>
      <c r="BH803" s="1882">
        <v>0</v>
      </c>
      <c r="BI803" s="1882">
        <v>0</v>
      </c>
      <c r="BJ803" s="1882">
        <v>0</v>
      </c>
      <c r="BK803" s="1882">
        <v>0</v>
      </c>
      <c r="BL803" s="1882">
        <v>0</v>
      </c>
      <c r="BM803" s="1882">
        <v>0</v>
      </c>
      <c r="BN803" s="1882">
        <v>0</v>
      </c>
      <c r="BO803" s="1882">
        <v>0</v>
      </c>
      <c r="BP803" s="1882">
        <v>0</v>
      </c>
      <c r="BQ803" s="1882">
        <v>0</v>
      </c>
      <c r="BR803" s="1882">
        <v>0</v>
      </c>
      <c r="BS803" s="1882">
        <v>0</v>
      </c>
      <c r="BT803" s="13"/>
      <c r="BU803" s="384">
        <f t="shared" si="1624"/>
        <v>1</v>
      </c>
      <c r="BV803" s="385">
        <f t="shared" si="1625"/>
        <v>0</v>
      </c>
      <c r="BW803" s="386">
        <f t="shared" si="1626"/>
        <v>0</v>
      </c>
      <c r="BX803" s="3"/>
      <c r="BY803" s="387">
        <f t="shared" si="1618"/>
        <v>2</v>
      </c>
      <c r="BZ803" s="382">
        <f t="shared" si="1627"/>
        <v>0</v>
      </c>
      <c r="CA803" s="382">
        <f t="shared" si="1628"/>
        <v>0</v>
      </c>
      <c r="CB803" s="382">
        <f t="shared" si="1629"/>
        <v>0</v>
      </c>
      <c r="CC803" s="382">
        <f t="shared" si="1666"/>
        <v>0</v>
      </c>
      <c r="CD803" s="382">
        <f t="shared" si="1667"/>
        <v>0</v>
      </c>
      <c r="CE803" s="382">
        <f t="shared" si="1668"/>
        <v>0</v>
      </c>
      <c r="CF803" s="382">
        <f t="shared" si="1669"/>
        <v>0</v>
      </c>
      <c r="CG803" s="382">
        <f t="shared" si="1670"/>
        <v>0</v>
      </c>
      <c r="CH803" s="382">
        <f t="shared" si="1671"/>
        <v>0</v>
      </c>
      <c r="CI803" s="382">
        <f t="shared" si="1672"/>
        <v>0</v>
      </c>
      <c r="CJ803" s="382">
        <f t="shared" si="1673"/>
        <v>0</v>
      </c>
      <c r="CK803" s="388">
        <f t="shared" si="1674"/>
        <v>0</v>
      </c>
      <c r="CL803" s="3"/>
      <c r="CM803" s="384">
        <f t="shared" si="1619"/>
        <v>0</v>
      </c>
      <c r="CN803" s="385">
        <f t="shared" si="1630"/>
        <v>0</v>
      </c>
      <c r="CO803" s="385">
        <f t="shared" si="1654"/>
        <v>0</v>
      </c>
      <c r="CP803" s="385">
        <f t="shared" si="1655"/>
        <v>0</v>
      </c>
      <c r="CQ803" s="385">
        <f t="shared" si="1656"/>
        <v>0</v>
      </c>
      <c r="CR803" s="385">
        <f t="shared" si="1657"/>
        <v>0</v>
      </c>
      <c r="CS803" s="385">
        <f t="shared" si="1658"/>
        <v>0</v>
      </c>
      <c r="CT803" s="385">
        <f t="shared" si="1659"/>
        <v>0</v>
      </c>
      <c r="CU803" s="385">
        <f t="shared" si="1660"/>
        <v>0</v>
      </c>
      <c r="CV803" s="385">
        <f t="shared" si="1661"/>
        <v>0</v>
      </c>
      <c r="CW803" s="385">
        <f t="shared" si="1662"/>
        <v>0</v>
      </c>
      <c r="CX803" s="386">
        <f t="shared" si="1663"/>
        <v>0</v>
      </c>
      <c r="CY803" s="3"/>
      <c r="CZ803" s="586">
        <v>376</v>
      </c>
      <c r="DA803" s="582">
        <v>67</v>
      </c>
      <c r="DB803" s="391">
        <v>172</v>
      </c>
      <c r="DC803" s="576">
        <v>143</v>
      </c>
      <c r="DD803" s="389">
        <v>0</v>
      </c>
      <c r="DE803" s="390">
        <v>0</v>
      </c>
      <c r="DF803" s="390">
        <v>16</v>
      </c>
      <c r="DG803" s="390">
        <v>0</v>
      </c>
      <c r="DH803" s="390">
        <f t="shared" si="1631"/>
        <v>0</v>
      </c>
      <c r="DI803" s="390"/>
      <c r="DJ803" s="390"/>
      <c r="DK803" s="390"/>
      <c r="DL803" s="390"/>
      <c r="DM803" s="390"/>
      <c r="DN803" s="390"/>
      <c r="DO803" s="390"/>
      <c r="DP803" s="391">
        <f t="shared" si="1632"/>
        <v>16</v>
      </c>
      <c r="DQ803" s="376"/>
      <c r="DR803" s="376"/>
      <c r="DS803" s="385">
        <v>0</v>
      </c>
      <c r="DT803" s="385">
        <v>0</v>
      </c>
      <c r="DU803" s="385">
        <v>0</v>
      </c>
      <c r="DV803" s="385">
        <v>0</v>
      </c>
      <c r="DW803" s="385">
        <v>0</v>
      </c>
      <c r="DX803" s="385">
        <v>0</v>
      </c>
      <c r="DY803" s="385" t="s">
        <v>2733</v>
      </c>
      <c r="DZ803" s="14">
        <v>65712</v>
      </c>
      <c r="EA803" s="426"/>
      <c r="EB803" s="398">
        <v>16</v>
      </c>
      <c r="EC803" s="398" t="s">
        <v>1376</v>
      </c>
      <c r="ED803" s="398" t="s">
        <v>1374</v>
      </c>
      <c r="EF803" s="601">
        <f t="shared" si="1633"/>
        <v>30</v>
      </c>
      <c r="EG803" s="597">
        <f t="shared" si="1634"/>
        <v>2</v>
      </c>
      <c r="EI803" s="605">
        <f t="shared" si="1665"/>
        <v>2</v>
      </c>
    </row>
    <row r="804" spans="1:139" s="372" customFormat="1" ht="16.149999999999999" customHeight="1">
      <c r="A804" s="573" t="s">
        <v>1246</v>
      </c>
      <c r="B804" s="407" t="s">
        <v>1394</v>
      </c>
      <c r="C804" s="530" t="s">
        <v>1394</v>
      </c>
      <c r="D804" s="393" t="s">
        <v>175</v>
      </c>
      <c r="E804" s="393" t="s">
        <v>398</v>
      </c>
      <c r="F804" s="393"/>
      <c r="G804" s="395">
        <v>96</v>
      </c>
      <c r="H804" s="393" t="s">
        <v>269</v>
      </c>
      <c r="I804" s="393" t="s">
        <v>1066</v>
      </c>
      <c r="J804" s="393" t="s">
        <v>48</v>
      </c>
      <c r="K804" s="393"/>
      <c r="L804" s="393" t="s">
        <v>47</v>
      </c>
      <c r="M804" s="396"/>
      <c r="N804" s="392">
        <v>44662</v>
      </c>
      <c r="O804" s="408">
        <v>3</v>
      </c>
      <c r="P804" s="14">
        <v>79621</v>
      </c>
      <c r="Q804" s="14">
        <v>79621</v>
      </c>
      <c r="R804" s="576">
        <v>82</v>
      </c>
      <c r="S804" s="391">
        <v>0</v>
      </c>
      <c r="T804" s="382">
        <v>0</v>
      </c>
      <c r="U804" s="382">
        <v>3</v>
      </c>
      <c r="V804" s="423">
        <v>0</v>
      </c>
      <c r="W804" s="1882">
        <v>3</v>
      </c>
      <c r="X804" s="382">
        <f t="shared" si="1664"/>
        <v>0</v>
      </c>
      <c r="Y804" s="423">
        <v>0</v>
      </c>
      <c r="Z804" s="1882">
        <v>0</v>
      </c>
      <c r="AA804" s="382">
        <f t="shared" ref="AA804" si="1675">X804+Y804-Z804</f>
        <v>0</v>
      </c>
      <c r="AB804" s="423">
        <v>0</v>
      </c>
      <c r="AC804" s="1882">
        <v>0</v>
      </c>
      <c r="AD804" s="569">
        <v>1.875</v>
      </c>
      <c r="AE804" s="569">
        <v>1.875</v>
      </c>
      <c r="AF804" s="382">
        <f t="shared" si="1635"/>
        <v>0</v>
      </c>
      <c r="AG804" s="382">
        <f t="shared" si="1636"/>
        <v>0</v>
      </c>
      <c r="AH804" s="382">
        <f t="shared" si="1637"/>
        <v>0</v>
      </c>
      <c r="AI804" s="382">
        <f t="shared" si="1638"/>
        <v>0</v>
      </c>
      <c r="AJ804" s="382">
        <f t="shared" si="1639"/>
        <v>0</v>
      </c>
      <c r="AK804" s="382">
        <f t="shared" si="1640"/>
        <v>0</v>
      </c>
      <c r="AL804" s="382">
        <f t="shared" si="1641"/>
        <v>0</v>
      </c>
      <c r="AM804" s="382">
        <f t="shared" si="1642"/>
        <v>0</v>
      </c>
      <c r="AN804" s="453">
        <f t="shared" si="1643"/>
        <v>0</v>
      </c>
      <c r="AO804" s="457">
        <f t="shared" si="1644"/>
        <v>0</v>
      </c>
      <c r="AP804" s="455">
        <f t="shared" si="1645"/>
        <v>0</v>
      </c>
      <c r="AQ804" s="383">
        <f t="shared" si="1646"/>
        <v>0</v>
      </c>
      <c r="AR804" s="383">
        <f t="shared" si="1647"/>
        <v>0</v>
      </c>
      <c r="AS804" s="383">
        <f t="shared" si="1648"/>
        <v>0</v>
      </c>
      <c r="AT804" s="383">
        <f t="shared" si="1649"/>
        <v>0</v>
      </c>
      <c r="AU804" s="383">
        <f t="shared" si="1650"/>
        <v>0</v>
      </c>
      <c r="AV804" s="383">
        <f t="shared" si="1651"/>
        <v>0</v>
      </c>
      <c r="AW804" s="383">
        <f t="shared" si="1652"/>
        <v>0</v>
      </c>
      <c r="AX804" s="383">
        <f t="shared" si="1621"/>
        <v>3</v>
      </c>
      <c r="AY804" s="383">
        <v>0</v>
      </c>
      <c r="AZ804" s="383">
        <f t="shared" si="1653"/>
        <v>0</v>
      </c>
      <c r="BA804" s="382">
        <f t="shared" si="1622"/>
        <v>0</v>
      </c>
      <c r="BB804" s="423">
        <v>0</v>
      </c>
      <c r="BC804" s="506">
        <f t="shared" si="1615"/>
        <v>3</v>
      </c>
      <c r="BD804" s="382">
        <f t="shared" si="1616"/>
        <v>0</v>
      </c>
      <c r="BE804" s="453">
        <f t="shared" si="1617"/>
        <v>0</v>
      </c>
      <c r="BF804" s="382">
        <f t="shared" si="1623"/>
        <v>0</v>
      </c>
      <c r="BG804" s="1882">
        <v>0</v>
      </c>
      <c r="BH804" s="1882">
        <v>0</v>
      </c>
      <c r="BI804" s="1882">
        <v>0</v>
      </c>
      <c r="BJ804" s="1882">
        <v>0</v>
      </c>
      <c r="BK804" s="1882">
        <v>0</v>
      </c>
      <c r="BL804" s="1882">
        <v>0</v>
      </c>
      <c r="BM804" s="1882">
        <v>0</v>
      </c>
      <c r="BN804" s="1882">
        <v>0</v>
      </c>
      <c r="BO804" s="1882">
        <v>0</v>
      </c>
      <c r="BP804" s="1882">
        <v>0</v>
      </c>
      <c r="BQ804" s="1882">
        <v>0</v>
      </c>
      <c r="BR804" s="1882">
        <v>0</v>
      </c>
      <c r="BS804" s="1882">
        <v>0</v>
      </c>
      <c r="BT804" s="13"/>
      <c r="BU804" s="384">
        <f t="shared" si="1624"/>
        <v>1</v>
      </c>
      <c r="BV804" s="385">
        <f t="shared" si="1625"/>
        <v>0</v>
      </c>
      <c r="BW804" s="386">
        <f t="shared" si="1626"/>
        <v>0</v>
      </c>
      <c r="BX804" s="3"/>
      <c r="BY804" s="387">
        <f t="shared" si="1618"/>
        <v>3</v>
      </c>
      <c r="BZ804" s="382">
        <f t="shared" si="1627"/>
        <v>0</v>
      </c>
      <c r="CA804" s="382">
        <f t="shared" si="1628"/>
        <v>0</v>
      </c>
      <c r="CB804" s="382">
        <f t="shared" si="1629"/>
        <v>0</v>
      </c>
      <c r="CC804" s="382">
        <f t="shared" si="1666"/>
        <v>0</v>
      </c>
      <c r="CD804" s="382">
        <f t="shared" si="1667"/>
        <v>0</v>
      </c>
      <c r="CE804" s="382">
        <f t="shared" si="1668"/>
        <v>0</v>
      </c>
      <c r="CF804" s="382">
        <f t="shared" si="1669"/>
        <v>0</v>
      </c>
      <c r="CG804" s="382">
        <f t="shared" si="1670"/>
        <v>0</v>
      </c>
      <c r="CH804" s="382">
        <f t="shared" si="1671"/>
        <v>0</v>
      </c>
      <c r="CI804" s="382">
        <f t="shared" si="1672"/>
        <v>0</v>
      </c>
      <c r="CJ804" s="382">
        <f t="shared" si="1673"/>
        <v>0</v>
      </c>
      <c r="CK804" s="388">
        <f t="shared" si="1674"/>
        <v>0</v>
      </c>
      <c r="CL804" s="3"/>
      <c r="CM804" s="384">
        <f t="shared" si="1619"/>
        <v>0</v>
      </c>
      <c r="CN804" s="385">
        <f t="shared" si="1630"/>
        <v>0</v>
      </c>
      <c r="CO804" s="385">
        <f t="shared" si="1654"/>
        <v>0</v>
      </c>
      <c r="CP804" s="385">
        <f t="shared" si="1655"/>
        <v>0</v>
      </c>
      <c r="CQ804" s="385">
        <f t="shared" si="1656"/>
        <v>0</v>
      </c>
      <c r="CR804" s="385">
        <f t="shared" si="1657"/>
        <v>0</v>
      </c>
      <c r="CS804" s="385">
        <f t="shared" si="1658"/>
        <v>0</v>
      </c>
      <c r="CT804" s="385">
        <f t="shared" si="1659"/>
        <v>0</v>
      </c>
      <c r="CU804" s="385">
        <f t="shared" si="1660"/>
        <v>0</v>
      </c>
      <c r="CV804" s="385">
        <f t="shared" si="1661"/>
        <v>0</v>
      </c>
      <c r="CW804" s="385">
        <f t="shared" si="1662"/>
        <v>0</v>
      </c>
      <c r="CX804" s="386">
        <f t="shared" si="1663"/>
        <v>0</v>
      </c>
      <c r="CY804" s="3"/>
      <c r="CZ804" s="586">
        <v>104</v>
      </c>
      <c r="DA804" s="582">
        <v>233</v>
      </c>
      <c r="DB804" s="391">
        <v>100</v>
      </c>
      <c r="DC804" s="576">
        <v>82</v>
      </c>
      <c r="DD804" s="389">
        <v>0</v>
      </c>
      <c r="DE804" s="390">
        <v>0</v>
      </c>
      <c r="DF804" s="390">
        <v>0</v>
      </c>
      <c r="DG804" s="390">
        <v>0</v>
      </c>
      <c r="DH804" s="390">
        <f t="shared" si="1631"/>
        <v>0</v>
      </c>
      <c r="DI804" s="390"/>
      <c r="DJ804" s="390"/>
      <c r="DK804" s="390"/>
      <c r="DL804" s="390"/>
      <c r="DM804" s="390"/>
      <c r="DN804" s="390"/>
      <c r="DO804" s="390"/>
      <c r="DP804" s="391">
        <f t="shared" ref="DP804" si="1676">SUM(DD804:DO804)</f>
        <v>0</v>
      </c>
      <c r="DQ804" s="376"/>
      <c r="DR804" s="376"/>
      <c r="DS804" s="385">
        <v>0</v>
      </c>
      <c r="DT804" s="385">
        <v>0</v>
      </c>
      <c r="DU804" s="385">
        <v>0</v>
      </c>
      <c r="DV804" s="385">
        <v>0</v>
      </c>
      <c r="DW804" s="385">
        <v>0</v>
      </c>
      <c r="DX804" s="385">
        <v>0</v>
      </c>
      <c r="DY804" s="385" t="s">
        <v>2733</v>
      </c>
      <c r="DZ804" s="14">
        <v>79621</v>
      </c>
      <c r="EA804" s="426"/>
      <c r="EB804" s="398">
        <v>17</v>
      </c>
      <c r="EC804" s="398" t="s">
        <v>1369</v>
      </c>
      <c r="ED804" s="398" t="s">
        <v>1370</v>
      </c>
      <c r="EF804" s="601">
        <f t="shared" si="1633"/>
        <v>30</v>
      </c>
      <c r="EG804" s="597">
        <f t="shared" si="1634"/>
        <v>3</v>
      </c>
      <c r="EI804" s="605">
        <f t="shared" si="1665"/>
        <v>3</v>
      </c>
    </row>
    <row r="805" spans="1:139" s="429" customFormat="1" ht="16.149999999999999" customHeight="1" thickBot="1">
      <c r="A805" s="497" t="s">
        <v>1073</v>
      </c>
      <c r="B805" s="498"/>
      <c r="C805" s="498"/>
      <c r="D805" s="498"/>
      <c r="E805" s="498"/>
      <c r="F805" s="498"/>
      <c r="G805" s="498"/>
      <c r="H805" s="498"/>
      <c r="I805" s="498"/>
      <c r="J805" s="498"/>
      <c r="K805" s="498"/>
      <c r="L805" s="498"/>
      <c r="M805" s="498"/>
      <c r="N805" s="498"/>
      <c r="O805" s="498"/>
      <c r="P805" s="429" t="s">
        <v>2871</v>
      </c>
      <c r="Q805" s="429" t="s">
        <v>2871</v>
      </c>
      <c r="R805" s="577">
        <v>414288</v>
      </c>
      <c r="S805" s="406">
        <v>140426</v>
      </c>
      <c r="T805" s="446">
        <f t="shared" ref="T805:AC805" si="1677">SUBTOTAL(9,T9:T804)</f>
        <v>4</v>
      </c>
      <c r="U805" s="446">
        <f t="shared" si="1677"/>
        <v>931</v>
      </c>
      <c r="V805" s="446">
        <f t="shared" si="1677"/>
        <v>6500</v>
      </c>
      <c r="W805" s="446">
        <f t="shared" si="1677"/>
        <v>4387</v>
      </c>
      <c r="X805" s="446">
        <f t="shared" si="1677"/>
        <v>3044</v>
      </c>
      <c r="Y805" s="446">
        <f t="shared" si="1677"/>
        <v>15404</v>
      </c>
      <c r="Z805" s="446">
        <f t="shared" si="1677"/>
        <v>9588</v>
      </c>
      <c r="AA805" s="446">
        <f t="shared" si="1677"/>
        <v>8860</v>
      </c>
      <c r="AB805" s="446">
        <f t="shared" si="1677"/>
        <v>2951</v>
      </c>
      <c r="AC805" s="446">
        <f t="shared" si="1677"/>
        <v>13053</v>
      </c>
      <c r="AD805" s="447"/>
      <c r="AE805" s="447"/>
      <c r="AF805" s="446">
        <f t="shared" ref="AF805:BT805" si="1678">SUBTOTAL(9,AF9:AF804)</f>
        <v>26544.75</v>
      </c>
      <c r="AG805" s="446">
        <f t="shared" si="1678"/>
        <v>12969.5</v>
      </c>
      <c r="AH805" s="446">
        <f t="shared" si="1678"/>
        <v>547.5</v>
      </c>
      <c r="AI805" s="446">
        <f t="shared" si="1678"/>
        <v>292</v>
      </c>
      <c r="AJ805" s="446">
        <f t="shared" si="1678"/>
        <v>0</v>
      </c>
      <c r="AK805" s="446">
        <f t="shared" si="1678"/>
        <v>0</v>
      </c>
      <c r="AL805" s="446">
        <f t="shared" si="1678"/>
        <v>1060.5</v>
      </c>
      <c r="AM805" s="446">
        <f t="shared" si="1678"/>
        <v>1212</v>
      </c>
      <c r="AN805" s="454">
        <f t="shared" si="1678"/>
        <v>4067</v>
      </c>
      <c r="AO805" s="458">
        <f t="shared" si="1678"/>
        <v>29642</v>
      </c>
      <c r="AP805" s="456">
        <f t="shared" si="1678"/>
        <v>1846</v>
      </c>
      <c r="AQ805" s="446">
        <f t="shared" si="1678"/>
        <v>292</v>
      </c>
      <c r="AR805" s="446">
        <f t="shared" si="1678"/>
        <v>18</v>
      </c>
      <c r="AS805" s="446">
        <f t="shared" si="1678"/>
        <v>0</v>
      </c>
      <c r="AT805" s="446">
        <f t="shared" si="1678"/>
        <v>0</v>
      </c>
      <c r="AU805" s="446">
        <f t="shared" si="1678"/>
        <v>1063</v>
      </c>
      <c r="AV805" s="446">
        <f t="shared" si="1678"/>
        <v>149</v>
      </c>
      <c r="AW805" s="446">
        <f t="shared" si="1678"/>
        <v>4059</v>
      </c>
      <c r="AX805" s="446">
        <f t="shared" si="1678"/>
        <v>25786</v>
      </c>
      <c r="AY805" s="446">
        <f t="shared" si="1678"/>
        <v>29642</v>
      </c>
      <c r="AZ805" s="446"/>
      <c r="BA805" s="446">
        <f t="shared" si="1678"/>
        <v>-1242</v>
      </c>
      <c r="BB805" s="446">
        <f t="shared" si="1678"/>
        <v>0</v>
      </c>
      <c r="BC805" s="507">
        <f t="shared" si="1678"/>
        <v>4387</v>
      </c>
      <c r="BD805" s="508">
        <f t="shared" si="1678"/>
        <v>9588</v>
      </c>
      <c r="BE805" s="509">
        <f t="shared" si="1678"/>
        <v>13053</v>
      </c>
      <c r="BF805" s="1876">
        <f t="shared" si="1678"/>
        <v>-56351</v>
      </c>
      <c r="BG805" s="446">
        <f t="shared" si="1678"/>
        <v>16430</v>
      </c>
      <c r="BH805" s="446">
        <f t="shared" si="1678"/>
        <v>13532</v>
      </c>
      <c r="BI805" s="446">
        <f t="shared" si="1678"/>
        <v>292</v>
      </c>
      <c r="BJ805" s="446">
        <f t="shared" si="1678"/>
        <v>292</v>
      </c>
      <c r="BK805" s="446">
        <f t="shared" si="1678"/>
        <v>0</v>
      </c>
      <c r="BL805" s="446">
        <f t="shared" si="1678"/>
        <v>0</v>
      </c>
      <c r="BM805" s="446">
        <f t="shared" si="1678"/>
        <v>0</v>
      </c>
      <c r="BN805" s="446">
        <f t="shared" si="1678"/>
        <v>0</v>
      </c>
      <c r="BO805" s="446">
        <f t="shared" si="1678"/>
        <v>0</v>
      </c>
      <c r="BP805" s="446">
        <f t="shared" si="1678"/>
        <v>5860</v>
      </c>
      <c r="BQ805" s="446">
        <f t="shared" si="1678"/>
        <v>8680</v>
      </c>
      <c r="BR805" s="446">
        <f t="shared" si="1678"/>
        <v>9293</v>
      </c>
      <c r="BS805" s="446">
        <f t="shared" si="1678"/>
        <v>9949</v>
      </c>
      <c r="BT805" s="470">
        <f t="shared" si="1678"/>
        <v>0</v>
      </c>
      <c r="BU805" s="474">
        <f t="shared" si="1624"/>
        <v>0.21221791657168909</v>
      </c>
      <c r="BV805" s="447">
        <f t="shared" si="1625"/>
        <v>0.31748018356278684</v>
      </c>
      <c r="BW805" s="475">
        <f t="shared" si="1626"/>
        <v>0.67877116371715318</v>
      </c>
      <c r="BX805" s="470">
        <f t="shared" ref="BX805:DC805" si="1679">SUBTOTAL(9,BX9:BX804)</f>
        <v>0</v>
      </c>
      <c r="BY805" s="487">
        <f t="shared" si="1679"/>
        <v>931</v>
      </c>
      <c r="BZ805" s="488">
        <f t="shared" si="1679"/>
        <v>3044</v>
      </c>
      <c r="CA805" s="488">
        <f t="shared" si="1679"/>
        <v>8860</v>
      </c>
      <c r="CB805" s="488">
        <f t="shared" si="1679"/>
        <v>28400</v>
      </c>
      <c r="CC805" s="488">
        <f t="shared" si="1679"/>
        <v>13816</v>
      </c>
      <c r="CD805" s="488">
        <f t="shared" si="1679"/>
        <v>576</v>
      </c>
      <c r="CE805" s="488">
        <f t="shared" si="1679"/>
        <v>302</v>
      </c>
      <c r="CF805" s="488">
        <f t="shared" si="1679"/>
        <v>10</v>
      </c>
      <c r="CG805" s="488">
        <f t="shared" si="1679"/>
        <v>10</v>
      </c>
      <c r="CH805" s="488">
        <f t="shared" si="1679"/>
        <v>10</v>
      </c>
      <c r="CI805" s="488">
        <f t="shared" si="1679"/>
        <v>10</v>
      </c>
      <c r="CJ805" s="488">
        <f t="shared" si="1679"/>
        <v>5132</v>
      </c>
      <c r="CK805" s="489">
        <f t="shared" si="1679"/>
        <v>9340</v>
      </c>
      <c r="CL805" s="490">
        <f t="shared" si="1679"/>
        <v>0</v>
      </c>
      <c r="CM805" s="491">
        <f t="shared" si="1679"/>
        <v>6500</v>
      </c>
      <c r="CN805" s="492">
        <f t="shared" si="1679"/>
        <v>15404</v>
      </c>
      <c r="CO805" s="492">
        <f t="shared" si="1679"/>
        <v>32593</v>
      </c>
      <c r="CP805" s="492">
        <f t="shared" si="1679"/>
        <v>1846</v>
      </c>
      <c r="CQ805" s="492">
        <f t="shared" si="1679"/>
        <v>292</v>
      </c>
      <c r="CR805" s="446">
        <f t="shared" si="1679"/>
        <v>18</v>
      </c>
      <c r="CS805" s="446">
        <f t="shared" si="1679"/>
        <v>0</v>
      </c>
      <c r="CT805" s="446">
        <f t="shared" si="1679"/>
        <v>0</v>
      </c>
      <c r="CU805" s="446">
        <f t="shared" si="1679"/>
        <v>0</v>
      </c>
      <c r="CV805" s="446">
        <f t="shared" si="1679"/>
        <v>0</v>
      </c>
      <c r="CW805" s="446">
        <f t="shared" si="1679"/>
        <v>5122</v>
      </c>
      <c r="CX805" s="448">
        <f t="shared" si="1679"/>
        <v>4208</v>
      </c>
      <c r="CY805" s="470">
        <f t="shared" si="1679"/>
        <v>0</v>
      </c>
      <c r="CZ805" s="587">
        <f t="shared" si="1679"/>
        <v>32451</v>
      </c>
      <c r="DA805" s="583">
        <f t="shared" si="1679"/>
        <v>32915</v>
      </c>
      <c r="DB805" s="406">
        <f t="shared" si="1679"/>
        <v>30771</v>
      </c>
      <c r="DC805" s="577">
        <f t="shared" si="1679"/>
        <v>34590</v>
      </c>
      <c r="DD805" s="579">
        <f t="shared" ref="DD805:DQ805" si="1680">SUBTOTAL(9,DD9:DD804)</f>
        <v>81</v>
      </c>
      <c r="DE805" s="405">
        <f t="shared" si="1680"/>
        <v>199</v>
      </c>
      <c r="DF805" s="405">
        <f t="shared" si="1680"/>
        <v>878</v>
      </c>
      <c r="DG805" s="405">
        <f t="shared" si="1680"/>
        <v>1</v>
      </c>
      <c r="DH805" s="405">
        <f t="shared" si="1680"/>
        <v>4</v>
      </c>
      <c r="DI805" s="405">
        <f t="shared" si="1680"/>
        <v>0</v>
      </c>
      <c r="DJ805" s="405">
        <f t="shared" si="1680"/>
        <v>0</v>
      </c>
      <c r="DK805" s="405">
        <f t="shared" si="1680"/>
        <v>0</v>
      </c>
      <c r="DL805" s="405">
        <f t="shared" si="1680"/>
        <v>0</v>
      </c>
      <c r="DM805" s="405">
        <f t="shared" si="1680"/>
        <v>0</v>
      </c>
      <c r="DN805" s="405">
        <f t="shared" si="1680"/>
        <v>0</v>
      </c>
      <c r="DO805" s="405">
        <f t="shared" si="1680"/>
        <v>0</v>
      </c>
      <c r="DP805" s="406">
        <f t="shared" si="1680"/>
        <v>1163</v>
      </c>
      <c r="DQ805" s="427">
        <f t="shared" si="1680"/>
        <v>0</v>
      </c>
      <c r="DR805" s="428"/>
      <c r="DS805" s="429" t="s">
        <v>1918</v>
      </c>
      <c r="DT805" s="429" t="s">
        <v>1918</v>
      </c>
      <c r="DU805" s="429" t="s">
        <v>1918</v>
      </c>
      <c r="DV805" s="429" t="s">
        <v>1918</v>
      </c>
      <c r="DW805" s="429" t="s">
        <v>1918</v>
      </c>
      <c r="DY805" s="429" t="s">
        <v>1918</v>
      </c>
      <c r="DZ805" s="429" t="s">
        <v>1918</v>
      </c>
      <c r="EF805" s="602"/>
    </row>
    <row r="807" spans="1:139" ht="16.149999999999999" customHeight="1">
      <c r="B807" s="516"/>
      <c r="C807" s="517" t="s">
        <v>2034</v>
      </c>
      <c r="Q807" s="1913">
        <f>Q287*120%</f>
        <v>158708.4</v>
      </c>
      <c r="Y807" s="370"/>
    </row>
    <row r="808" spans="1:139" ht="16.149999999999999" customHeight="1">
      <c r="B808" s="514"/>
      <c r="C808" s="515" t="s">
        <v>2033</v>
      </c>
      <c r="D808" s="518" t="s">
        <v>2035</v>
      </c>
      <c r="T808" s="370"/>
      <c r="U808" s="370"/>
      <c r="Y808" s="370">
        <f>V805+Y805+AB805+BB805</f>
        <v>24855</v>
      </c>
    </row>
    <row r="809" spans="1:139" ht="16.149999999999999" customHeight="1">
      <c r="Y809" s="370">
        <f>Y808-[10]PCR!$CF$744</f>
        <v>-114528</v>
      </c>
    </row>
    <row r="810" spans="1:139" ht="16.149999999999999" customHeight="1">
      <c r="W810" s="370"/>
      <c r="Y810" s="370"/>
      <c r="Z810" s="370"/>
      <c r="AC810" s="370"/>
      <c r="BG810" s="370"/>
      <c r="BH810" s="370"/>
      <c r="BI810" s="370"/>
      <c r="BJ810" s="370"/>
      <c r="BK810" s="370"/>
      <c r="BL810" s="370"/>
      <c r="BM810" s="370"/>
      <c r="BN810" s="370"/>
      <c r="BO810" s="370"/>
      <c r="BP810" s="370"/>
      <c r="BQ810" s="370"/>
      <c r="BR810" s="370"/>
      <c r="BS810" s="370"/>
    </row>
    <row r="811" spans="1:139" ht="16.149999999999999" customHeight="1">
      <c r="X811" s="370"/>
      <c r="Y811" s="370"/>
    </row>
    <row r="812" spans="1:139" ht="16.149999999999999" customHeight="1">
      <c r="Y812" s="370"/>
    </row>
    <row r="813" spans="1:139" ht="16.149999999999999" customHeight="1">
      <c r="W813" s="370"/>
      <c r="Y813" s="370"/>
      <c r="Z813" s="370"/>
      <c r="AC813" s="370"/>
      <c r="BG813" s="370"/>
      <c r="BH813" s="370"/>
      <c r="BI813" s="370"/>
      <c r="BJ813" s="370"/>
      <c r="BK813" s="370"/>
      <c r="BL813" s="370"/>
      <c r="BM813" s="370"/>
      <c r="BN813" s="370"/>
      <c r="BO813" s="370"/>
      <c r="BP813" s="370"/>
      <c r="BQ813" s="370"/>
      <c r="BR813" s="370"/>
      <c r="BS813" s="370"/>
    </row>
    <row r="820" spans="5:5" ht="16.149999999999999" customHeight="1">
      <c r="E820" s="15" t="s">
        <v>2245</v>
      </c>
    </row>
  </sheetData>
  <autoFilter ref="A8:EI804" xr:uid="{5C69A046-AC67-44C1-8FC8-1E380CA23CE5}">
    <filterColumn colId="3">
      <filters>
        <filter val="WINTER"/>
      </filters>
    </filterColumn>
  </autoFilter>
  <sortState xmlns:xlrd2="http://schemas.microsoft.com/office/spreadsheetml/2017/richdata2" ref="A9:EG804">
    <sortCondition ref="I9:I804"/>
    <sortCondition ref="E9:E804"/>
    <sortCondition ref="F9:F804"/>
  </sortState>
  <mergeCells count="8">
    <mergeCell ref="BU6:BW6"/>
    <mergeCell ref="BC5:BE6"/>
    <mergeCell ref="DD7:DP7"/>
    <mergeCell ref="DV7:DX7"/>
    <mergeCell ref="EF5:EG5"/>
    <mergeCell ref="EF7:EG7"/>
    <mergeCell ref="DY7:DY8"/>
    <mergeCell ref="DS7:DU7"/>
  </mergeCells>
  <phoneticPr fontId="3" type="noConversion"/>
  <conditionalFormatting sqref="B4 B6:B384 B386:B1048576">
    <cfRule type="duplicateValues" dxfId="175" priority="58"/>
  </conditionalFormatting>
  <conditionalFormatting sqref="B7:B384 B386:B804">
    <cfRule type="duplicateValues" dxfId="174" priority="1753"/>
  </conditionalFormatting>
  <conditionalFormatting sqref="B385">
    <cfRule type="duplicateValues" dxfId="173" priority="53"/>
  </conditionalFormatting>
  <conditionalFormatting sqref="C58">
    <cfRule type="duplicateValues" dxfId="172" priority="34"/>
    <cfRule type="duplicateValues" dxfId="171" priority="33"/>
  </conditionalFormatting>
  <conditionalFormatting sqref="C59:C60">
    <cfRule type="duplicateValues" dxfId="170" priority="42"/>
    <cfRule type="duplicateValues" dxfId="169" priority="41"/>
  </conditionalFormatting>
  <conditionalFormatting sqref="C61">
    <cfRule type="duplicateValues" dxfId="168" priority="13"/>
    <cfRule type="duplicateValues" dxfId="167" priority="14"/>
  </conditionalFormatting>
  <conditionalFormatting sqref="C74">
    <cfRule type="duplicateValues" dxfId="166" priority="45"/>
    <cfRule type="duplicateValues" dxfId="165" priority="46"/>
  </conditionalFormatting>
  <conditionalFormatting sqref="C118">
    <cfRule type="duplicateValues" dxfId="164" priority="22"/>
    <cfRule type="duplicateValues" dxfId="163" priority="21"/>
  </conditionalFormatting>
  <conditionalFormatting sqref="C124:C195">
    <cfRule type="duplicateValues" dxfId="162" priority="1639"/>
    <cfRule type="duplicateValues" dxfId="161" priority="1638"/>
  </conditionalFormatting>
  <conditionalFormatting sqref="C201:C203">
    <cfRule type="duplicateValues" dxfId="160" priority="1508"/>
    <cfRule type="duplicateValues" dxfId="159" priority="1507"/>
  </conditionalFormatting>
  <conditionalFormatting sqref="C204">
    <cfRule type="duplicateValues" dxfId="158" priority="37"/>
    <cfRule type="duplicateValues" dxfId="157" priority="38"/>
  </conditionalFormatting>
  <conditionalFormatting sqref="C225:C226">
    <cfRule type="duplicateValues" dxfId="156" priority="27"/>
    <cfRule type="duplicateValues" dxfId="155" priority="28"/>
  </conditionalFormatting>
  <conditionalFormatting sqref="C228">
    <cfRule type="duplicateValues" dxfId="154" priority="93"/>
  </conditionalFormatting>
  <conditionalFormatting sqref="C229">
    <cfRule type="duplicateValues" dxfId="153" priority="65"/>
  </conditionalFormatting>
  <conditionalFormatting sqref="C231:C232">
    <cfRule type="duplicateValues" dxfId="152" priority="92"/>
  </conditionalFormatting>
  <conditionalFormatting sqref="C233">
    <cfRule type="duplicateValues" dxfId="151" priority="86"/>
  </conditionalFormatting>
  <conditionalFormatting sqref="C234:C235">
    <cfRule type="duplicateValues" dxfId="150" priority="1607"/>
  </conditionalFormatting>
  <conditionalFormatting sqref="C251">
    <cfRule type="duplicateValues" dxfId="149" priority="20"/>
    <cfRule type="duplicateValues" dxfId="148" priority="19"/>
  </conditionalFormatting>
  <conditionalFormatting sqref="C263:C272">
    <cfRule type="duplicateValues" dxfId="147" priority="84"/>
  </conditionalFormatting>
  <conditionalFormatting sqref="C287">
    <cfRule type="duplicateValues" dxfId="146" priority="24"/>
    <cfRule type="duplicateValues" dxfId="145" priority="23"/>
  </conditionalFormatting>
  <conditionalFormatting sqref="C322">
    <cfRule type="duplicateValues" dxfId="144" priority="64"/>
  </conditionalFormatting>
  <conditionalFormatting sqref="C330">
    <cfRule type="duplicateValues" dxfId="143" priority="43"/>
    <cfRule type="duplicateValues" dxfId="142" priority="44"/>
  </conditionalFormatting>
  <conditionalFormatting sqref="C379">
    <cfRule type="duplicateValues" dxfId="141" priority="1398"/>
  </conditionalFormatting>
  <conditionalFormatting sqref="C424:C425">
    <cfRule type="duplicateValues" dxfId="140" priority="9"/>
    <cfRule type="duplicateValues" dxfId="139" priority="10"/>
  </conditionalFormatting>
  <conditionalFormatting sqref="C441">
    <cfRule type="duplicateValues" dxfId="138" priority="1266"/>
  </conditionalFormatting>
  <conditionalFormatting sqref="C445">
    <cfRule type="duplicateValues" dxfId="137" priority="68"/>
  </conditionalFormatting>
  <conditionalFormatting sqref="C475">
    <cfRule type="duplicateValues" dxfId="136" priority="87"/>
  </conditionalFormatting>
  <conditionalFormatting sqref="C485 C489:C490">
    <cfRule type="duplicateValues" dxfId="135" priority="81"/>
  </conditionalFormatting>
  <conditionalFormatting sqref="C486 C488">
    <cfRule type="duplicateValues" dxfId="134" priority="60"/>
  </conditionalFormatting>
  <conditionalFormatting sqref="C487">
    <cfRule type="duplicateValues" dxfId="133" priority="49"/>
    <cfRule type="duplicateValues" dxfId="132" priority="50"/>
  </conditionalFormatting>
  <conditionalFormatting sqref="C540:C541">
    <cfRule type="duplicateValues" dxfId="131" priority="63"/>
  </conditionalFormatting>
  <conditionalFormatting sqref="C546">
    <cfRule type="duplicateValues" dxfId="130" priority="89"/>
  </conditionalFormatting>
  <conditionalFormatting sqref="C553:C585">
    <cfRule type="duplicateValues" dxfId="129" priority="31"/>
    <cfRule type="duplicateValues" dxfId="128" priority="32"/>
  </conditionalFormatting>
  <conditionalFormatting sqref="C589:C590">
    <cfRule type="duplicateValues" dxfId="127" priority="1381"/>
  </conditionalFormatting>
  <conditionalFormatting sqref="C620">
    <cfRule type="duplicateValues" dxfId="126" priority="54"/>
    <cfRule type="duplicateValues" dxfId="125" priority="55"/>
  </conditionalFormatting>
  <conditionalFormatting sqref="C631:C634">
    <cfRule type="duplicateValues" dxfId="124" priority="94"/>
  </conditionalFormatting>
  <conditionalFormatting sqref="C643:C646">
    <cfRule type="duplicateValues" dxfId="123" priority="16"/>
    <cfRule type="duplicateValues" dxfId="122" priority="15"/>
  </conditionalFormatting>
  <conditionalFormatting sqref="C647">
    <cfRule type="duplicateValues" dxfId="121" priority="12"/>
    <cfRule type="duplicateValues" dxfId="120" priority="11"/>
  </conditionalFormatting>
  <conditionalFormatting sqref="C714:C715">
    <cfRule type="duplicateValues" dxfId="119" priority="18"/>
    <cfRule type="duplicateValues" dxfId="118" priority="17"/>
  </conditionalFormatting>
  <conditionalFormatting sqref="C726:C730">
    <cfRule type="duplicateValues" dxfId="117" priority="51"/>
    <cfRule type="duplicateValues" dxfId="116" priority="52"/>
  </conditionalFormatting>
  <conditionalFormatting sqref="C731:C732">
    <cfRule type="duplicateValues" dxfId="115" priority="47"/>
    <cfRule type="duplicateValues" dxfId="114" priority="48"/>
  </conditionalFormatting>
  <conditionalFormatting sqref="C744">
    <cfRule type="duplicateValues" dxfId="113" priority="59"/>
  </conditionalFormatting>
  <conditionalFormatting sqref="C745:C746">
    <cfRule type="duplicateValues" dxfId="112" priority="62"/>
  </conditionalFormatting>
  <conditionalFormatting sqref="C757:C760">
    <cfRule type="duplicateValues" dxfId="111" priority="76"/>
  </conditionalFormatting>
  <conditionalFormatting sqref="C761:C763">
    <cfRule type="duplicateValues" dxfId="110" priority="75"/>
  </conditionalFormatting>
  <conditionalFormatting sqref="C764:C765">
    <cfRule type="duplicateValues" dxfId="109" priority="36"/>
    <cfRule type="duplicateValues" dxfId="108" priority="35"/>
  </conditionalFormatting>
  <conditionalFormatting sqref="C769:C770">
    <cfRule type="duplicateValues" dxfId="107" priority="40"/>
    <cfRule type="duplicateValues" dxfId="106" priority="39"/>
  </conditionalFormatting>
  <conditionalFormatting sqref="C774">
    <cfRule type="duplicateValues" dxfId="105" priority="85"/>
  </conditionalFormatting>
  <conditionalFormatting sqref="C777:C778">
    <cfRule type="duplicateValues" dxfId="104" priority="1591"/>
  </conditionalFormatting>
  <conditionalFormatting sqref="C779:C780">
    <cfRule type="duplicateValues" dxfId="103" priority="1592"/>
  </conditionalFormatting>
  <conditionalFormatting sqref="C787:C788">
    <cfRule type="duplicateValues" dxfId="102" priority="67"/>
  </conditionalFormatting>
  <conditionalFormatting sqref="M802">
    <cfRule type="duplicateValues" dxfId="101" priority="1593"/>
  </conditionalFormatting>
  <conditionalFormatting sqref="X2:X1048576">
    <cfRule type="cellIs" dxfId="100" priority="4" operator="lessThan">
      <formula>0</formula>
    </cfRule>
  </conditionalFormatting>
  <conditionalFormatting sqref="AA9:AA804">
    <cfRule type="cellIs" dxfId="99" priority="3" operator="lessThan">
      <formula>0</formula>
    </cfRule>
  </conditionalFormatting>
  <conditionalFormatting sqref="BA1:BA1048576">
    <cfRule type="cellIs" dxfId="98" priority="2" operator="lessThan">
      <formula>0</formula>
    </cfRule>
  </conditionalFormatting>
  <conditionalFormatting sqref="BF9:BF804">
    <cfRule type="cellIs" dxfId="97" priority="8" operator="greaterThan">
      <formula>0</formula>
    </cfRule>
  </conditionalFormatting>
  <conditionalFormatting sqref="BY9:CK804">
    <cfRule type="cellIs" dxfId="96" priority="1" operator="lessThan">
      <formula>0</formula>
    </cfRule>
  </conditionalFormatting>
  <pageMargins left="0.7" right="0.7" top="0.75" bottom="0.75" header="0.3" footer="0.3"/>
  <pageSetup paperSize="9" orientation="portrait" horizontalDpi="200" verticalDpi="0" r:id="rId1"/>
  <ignoredErrors>
    <ignoredError sqref="T3:AO3" formulaRange="1"/>
    <ignoredError sqref="T4:AO4" formulaRange="1" unlockedFormula="1"/>
    <ignoredError sqref="BG4:BS4" unlocked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FB97-A4D8-46CD-B974-C2751001B20E}">
  <sheetPr>
    <tabColor indexed="47"/>
  </sheetPr>
  <dimension ref="A1:BB88"/>
  <sheetViews>
    <sheetView showGridLines="0" topLeftCell="A8" zoomScale="80" zoomScaleNormal="80" zoomScaleSheetLayoutView="90" workbookViewId="0">
      <pane xSplit="4" ySplit="6" topLeftCell="E14" activePane="bottomRight" state="frozen"/>
      <selection pane="topRight"/>
      <selection pane="bottomLeft"/>
      <selection pane="bottomRight" activeCell="AQ38" sqref="AQ38"/>
    </sheetView>
  </sheetViews>
  <sheetFormatPr defaultRowHeight="16.5"/>
  <cols>
    <col min="1" max="1" width="4.875" customWidth="1"/>
    <col min="2" max="2" width="8.125" customWidth="1"/>
    <col min="3" max="3" width="6.625" customWidth="1"/>
    <col min="4" max="4" width="11.875" customWidth="1"/>
    <col min="5" max="5" width="9" customWidth="1"/>
    <col min="6" max="38" width="15.125" hidden="1" customWidth="1"/>
    <col min="39" max="41" width="10.25" hidden="1" customWidth="1"/>
    <col min="42" max="42" width="9.5" hidden="1" customWidth="1"/>
    <col min="43" max="44" width="9.25" bestFit="1" customWidth="1"/>
    <col min="45" max="45" width="9.625" bestFit="1" customWidth="1"/>
    <col min="148" max="148" width="2.875" customWidth="1"/>
    <col min="149" max="149" width="7.125" customWidth="1"/>
    <col min="150" max="150" width="10.625" bestFit="1" customWidth="1"/>
    <col min="151" max="210" width="9" customWidth="1"/>
    <col min="211" max="211" width="7.375" customWidth="1"/>
    <col min="212" max="240" width="9" customWidth="1"/>
    <col min="404" max="404" width="2.875" customWidth="1"/>
    <col min="405" max="405" width="7.125" customWidth="1"/>
    <col min="406" max="406" width="10.625" bestFit="1" customWidth="1"/>
    <col min="407" max="466" width="9" customWidth="1"/>
    <col min="467" max="467" width="7.375" customWidth="1"/>
    <col min="468" max="496" width="9" customWidth="1"/>
    <col min="660" max="660" width="2.875" customWidth="1"/>
    <col min="661" max="661" width="7.125" customWidth="1"/>
    <col min="662" max="662" width="10.625" bestFit="1" customWidth="1"/>
    <col min="663" max="722" width="9" customWidth="1"/>
    <col min="723" max="723" width="7.375" customWidth="1"/>
    <col min="724" max="752" width="9" customWidth="1"/>
    <col min="916" max="916" width="2.875" customWidth="1"/>
    <col min="917" max="917" width="7.125" customWidth="1"/>
    <col min="918" max="918" width="10.625" bestFit="1" customWidth="1"/>
    <col min="919" max="978" width="9" customWidth="1"/>
    <col min="979" max="979" width="7.375" customWidth="1"/>
    <col min="980" max="1008" width="9" customWidth="1"/>
    <col min="1172" max="1172" width="2.875" customWidth="1"/>
    <col min="1173" max="1173" width="7.125" customWidth="1"/>
    <col min="1174" max="1174" width="10.625" bestFit="1" customWidth="1"/>
    <col min="1175" max="1234" width="9" customWidth="1"/>
    <col min="1235" max="1235" width="7.375" customWidth="1"/>
    <col min="1236" max="1264" width="9" customWidth="1"/>
    <col min="1428" max="1428" width="2.875" customWidth="1"/>
    <col min="1429" max="1429" width="7.125" customWidth="1"/>
    <col min="1430" max="1430" width="10.625" bestFit="1" customWidth="1"/>
    <col min="1431" max="1490" width="9" customWidth="1"/>
    <col min="1491" max="1491" width="7.375" customWidth="1"/>
    <col min="1492" max="1520" width="9" customWidth="1"/>
    <col min="1684" max="1684" width="2.875" customWidth="1"/>
    <col min="1685" max="1685" width="7.125" customWidth="1"/>
    <col min="1686" max="1686" width="10.625" bestFit="1" customWidth="1"/>
    <col min="1687" max="1746" width="9" customWidth="1"/>
    <col min="1747" max="1747" width="7.375" customWidth="1"/>
    <col min="1748" max="1776" width="9" customWidth="1"/>
    <col min="1940" max="1940" width="2.875" customWidth="1"/>
    <col min="1941" max="1941" width="7.125" customWidth="1"/>
    <col min="1942" max="1942" width="10.625" bestFit="1" customWidth="1"/>
    <col min="1943" max="2002" width="9" customWidth="1"/>
    <col min="2003" max="2003" width="7.375" customWidth="1"/>
    <col min="2004" max="2032" width="9" customWidth="1"/>
    <col min="2196" max="2196" width="2.875" customWidth="1"/>
    <col min="2197" max="2197" width="7.125" customWidth="1"/>
    <col min="2198" max="2198" width="10.625" bestFit="1" customWidth="1"/>
    <col min="2199" max="2258" width="9" customWidth="1"/>
    <col min="2259" max="2259" width="7.375" customWidth="1"/>
    <col min="2260" max="2288" width="9" customWidth="1"/>
    <col min="2452" max="2452" width="2.875" customWidth="1"/>
    <col min="2453" max="2453" width="7.125" customWidth="1"/>
    <col min="2454" max="2454" width="10.625" bestFit="1" customWidth="1"/>
    <col min="2455" max="2514" width="9" customWidth="1"/>
    <col min="2515" max="2515" width="7.375" customWidth="1"/>
    <col min="2516" max="2544" width="9" customWidth="1"/>
    <col min="2708" max="2708" width="2.875" customWidth="1"/>
    <col min="2709" max="2709" width="7.125" customWidth="1"/>
    <col min="2710" max="2710" width="10.625" bestFit="1" customWidth="1"/>
    <col min="2711" max="2770" width="9" customWidth="1"/>
    <col min="2771" max="2771" width="7.375" customWidth="1"/>
    <col min="2772" max="2800" width="9" customWidth="1"/>
    <col min="2964" max="2964" width="2.875" customWidth="1"/>
    <col min="2965" max="2965" width="7.125" customWidth="1"/>
    <col min="2966" max="2966" width="10.625" bestFit="1" customWidth="1"/>
    <col min="2967" max="3026" width="9" customWidth="1"/>
    <col min="3027" max="3027" width="7.375" customWidth="1"/>
    <col min="3028" max="3056" width="9" customWidth="1"/>
    <col min="3220" max="3220" width="2.875" customWidth="1"/>
    <col min="3221" max="3221" width="7.125" customWidth="1"/>
    <col min="3222" max="3222" width="10.625" bestFit="1" customWidth="1"/>
    <col min="3223" max="3282" width="9" customWidth="1"/>
    <col min="3283" max="3283" width="7.375" customWidth="1"/>
    <col min="3284" max="3312" width="9" customWidth="1"/>
    <col min="3476" max="3476" width="2.875" customWidth="1"/>
    <col min="3477" max="3477" width="7.125" customWidth="1"/>
    <col min="3478" max="3478" width="10.625" bestFit="1" customWidth="1"/>
    <col min="3479" max="3538" width="9" customWidth="1"/>
    <col min="3539" max="3539" width="7.375" customWidth="1"/>
    <col min="3540" max="3568" width="9" customWidth="1"/>
    <col min="3732" max="3732" width="2.875" customWidth="1"/>
    <col min="3733" max="3733" width="7.125" customWidth="1"/>
    <col min="3734" max="3734" width="10.625" bestFit="1" customWidth="1"/>
    <col min="3735" max="3794" width="9" customWidth="1"/>
    <col min="3795" max="3795" width="7.375" customWidth="1"/>
    <col min="3796" max="3824" width="9" customWidth="1"/>
    <col min="3988" max="3988" width="2.875" customWidth="1"/>
    <col min="3989" max="3989" width="7.125" customWidth="1"/>
    <col min="3990" max="3990" width="10.625" bestFit="1" customWidth="1"/>
    <col min="3991" max="4050" width="9" customWidth="1"/>
    <col min="4051" max="4051" width="7.375" customWidth="1"/>
    <col min="4052" max="4080" width="9" customWidth="1"/>
    <col min="4244" max="4244" width="2.875" customWidth="1"/>
    <col min="4245" max="4245" width="7.125" customWidth="1"/>
    <col min="4246" max="4246" width="10.625" bestFit="1" customWidth="1"/>
    <col min="4247" max="4306" width="9" customWidth="1"/>
    <col min="4307" max="4307" width="7.375" customWidth="1"/>
    <col min="4308" max="4336" width="9" customWidth="1"/>
    <col min="4500" max="4500" width="2.875" customWidth="1"/>
    <col min="4501" max="4501" width="7.125" customWidth="1"/>
    <col min="4502" max="4502" width="10.625" bestFit="1" customWidth="1"/>
    <col min="4503" max="4562" width="9" customWidth="1"/>
    <col min="4563" max="4563" width="7.375" customWidth="1"/>
    <col min="4564" max="4592" width="9" customWidth="1"/>
    <col min="4756" max="4756" width="2.875" customWidth="1"/>
    <col min="4757" max="4757" width="7.125" customWidth="1"/>
    <col min="4758" max="4758" width="10.625" bestFit="1" customWidth="1"/>
    <col min="4759" max="4818" width="9" customWidth="1"/>
    <col min="4819" max="4819" width="7.375" customWidth="1"/>
    <col min="4820" max="4848" width="9" customWidth="1"/>
    <col min="5012" max="5012" width="2.875" customWidth="1"/>
    <col min="5013" max="5013" width="7.125" customWidth="1"/>
    <col min="5014" max="5014" width="10.625" bestFit="1" customWidth="1"/>
    <col min="5015" max="5074" width="9" customWidth="1"/>
    <col min="5075" max="5075" width="7.375" customWidth="1"/>
    <col min="5076" max="5104" width="9" customWidth="1"/>
    <col min="5268" max="5268" width="2.875" customWidth="1"/>
    <col min="5269" max="5269" width="7.125" customWidth="1"/>
    <col min="5270" max="5270" width="10.625" bestFit="1" customWidth="1"/>
    <col min="5271" max="5330" width="9" customWidth="1"/>
    <col min="5331" max="5331" width="7.375" customWidth="1"/>
    <col min="5332" max="5360" width="9" customWidth="1"/>
    <col min="5524" max="5524" width="2.875" customWidth="1"/>
    <col min="5525" max="5525" width="7.125" customWidth="1"/>
    <col min="5526" max="5526" width="10.625" bestFit="1" customWidth="1"/>
    <col min="5527" max="5586" width="9" customWidth="1"/>
    <col min="5587" max="5587" width="7.375" customWidth="1"/>
    <col min="5588" max="5616" width="9" customWidth="1"/>
    <col min="5780" max="5780" width="2.875" customWidth="1"/>
    <col min="5781" max="5781" width="7.125" customWidth="1"/>
    <col min="5782" max="5782" width="10.625" bestFit="1" customWidth="1"/>
    <col min="5783" max="5842" width="9" customWidth="1"/>
    <col min="5843" max="5843" width="7.375" customWidth="1"/>
    <col min="5844" max="5872" width="9" customWidth="1"/>
    <col min="6036" max="6036" width="2.875" customWidth="1"/>
    <col min="6037" max="6037" width="7.125" customWidth="1"/>
    <col min="6038" max="6038" width="10.625" bestFit="1" customWidth="1"/>
    <col min="6039" max="6098" width="9" customWidth="1"/>
    <col min="6099" max="6099" width="7.375" customWidth="1"/>
    <col min="6100" max="6128" width="9" customWidth="1"/>
    <col min="6292" max="6292" width="2.875" customWidth="1"/>
    <col min="6293" max="6293" width="7.125" customWidth="1"/>
    <col min="6294" max="6294" width="10.625" bestFit="1" customWidth="1"/>
    <col min="6295" max="6354" width="9" customWidth="1"/>
    <col min="6355" max="6355" width="7.375" customWidth="1"/>
    <col min="6356" max="6384" width="9" customWidth="1"/>
    <col min="6548" max="6548" width="2.875" customWidth="1"/>
    <col min="6549" max="6549" width="7.125" customWidth="1"/>
    <col min="6550" max="6550" width="10.625" bestFit="1" customWidth="1"/>
    <col min="6551" max="6610" width="9" customWidth="1"/>
    <col min="6611" max="6611" width="7.375" customWidth="1"/>
    <col min="6612" max="6640" width="9" customWidth="1"/>
    <col min="6804" max="6804" width="2.875" customWidth="1"/>
    <col min="6805" max="6805" width="7.125" customWidth="1"/>
    <col min="6806" max="6806" width="10.625" bestFit="1" customWidth="1"/>
    <col min="6807" max="6866" width="9" customWidth="1"/>
    <col min="6867" max="6867" width="7.375" customWidth="1"/>
    <col min="6868" max="6896" width="9" customWidth="1"/>
    <col min="7060" max="7060" width="2.875" customWidth="1"/>
    <col min="7061" max="7061" width="7.125" customWidth="1"/>
    <col min="7062" max="7062" width="10.625" bestFit="1" customWidth="1"/>
    <col min="7063" max="7122" width="9" customWidth="1"/>
    <col min="7123" max="7123" width="7.375" customWidth="1"/>
    <col min="7124" max="7152" width="9" customWidth="1"/>
    <col min="7316" max="7316" width="2.875" customWidth="1"/>
    <col min="7317" max="7317" width="7.125" customWidth="1"/>
    <col min="7318" max="7318" width="10.625" bestFit="1" customWidth="1"/>
    <col min="7319" max="7378" width="9" customWidth="1"/>
    <col min="7379" max="7379" width="7.375" customWidth="1"/>
    <col min="7380" max="7408" width="9" customWidth="1"/>
    <col min="7572" max="7572" width="2.875" customWidth="1"/>
    <col min="7573" max="7573" width="7.125" customWidth="1"/>
    <col min="7574" max="7574" width="10.625" bestFit="1" customWidth="1"/>
    <col min="7575" max="7634" width="9" customWidth="1"/>
    <col min="7635" max="7635" width="7.375" customWidth="1"/>
    <col min="7636" max="7664" width="9" customWidth="1"/>
    <col min="7828" max="7828" width="2.875" customWidth="1"/>
    <col min="7829" max="7829" width="7.125" customWidth="1"/>
    <col min="7830" max="7830" width="10.625" bestFit="1" customWidth="1"/>
    <col min="7831" max="7890" width="9" customWidth="1"/>
    <col min="7891" max="7891" width="7.375" customWidth="1"/>
    <col min="7892" max="7920" width="9" customWidth="1"/>
    <col min="8084" max="8084" width="2.875" customWidth="1"/>
    <col min="8085" max="8085" width="7.125" customWidth="1"/>
    <col min="8086" max="8086" width="10.625" bestFit="1" customWidth="1"/>
    <col min="8087" max="8146" width="9" customWidth="1"/>
    <col min="8147" max="8147" width="7.375" customWidth="1"/>
    <col min="8148" max="8176" width="9" customWidth="1"/>
    <col min="8340" max="8340" width="2.875" customWidth="1"/>
    <col min="8341" max="8341" width="7.125" customWidth="1"/>
    <col min="8342" max="8342" width="10.625" bestFit="1" customWidth="1"/>
    <col min="8343" max="8402" width="9" customWidth="1"/>
    <col min="8403" max="8403" width="7.375" customWidth="1"/>
    <col min="8404" max="8432" width="9" customWidth="1"/>
    <col min="8596" max="8596" width="2.875" customWidth="1"/>
    <col min="8597" max="8597" width="7.125" customWidth="1"/>
    <col min="8598" max="8598" width="10.625" bestFit="1" customWidth="1"/>
    <col min="8599" max="8658" width="9" customWidth="1"/>
    <col min="8659" max="8659" width="7.375" customWidth="1"/>
    <col min="8660" max="8688" width="9" customWidth="1"/>
    <col min="8852" max="8852" width="2.875" customWidth="1"/>
    <col min="8853" max="8853" width="7.125" customWidth="1"/>
    <col min="8854" max="8854" width="10.625" bestFit="1" customWidth="1"/>
    <col min="8855" max="8914" width="9" customWidth="1"/>
    <col min="8915" max="8915" width="7.375" customWidth="1"/>
    <col min="8916" max="8944" width="9" customWidth="1"/>
    <col min="9108" max="9108" width="2.875" customWidth="1"/>
    <col min="9109" max="9109" width="7.125" customWidth="1"/>
    <col min="9110" max="9110" width="10.625" bestFit="1" customWidth="1"/>
    <col min="9111" max="9170" width="9" customWidth="1"/>
    <col min="9171" max="9171" width="7.375" customWidth="1"/>
    <col min="9172" max="9200" width="9" customWidth="1"/>
    <col min="9364" max="9364" width="2.875" customWidth="1"/>
    <col min="9365" max="9365" width="7.125" customWidth="1"/>
    <col min="9366" max="9366" width="10.625" bestFit="1" customWidth="1"/>
    <col min="9367" max="9426" width="9" customWidth="1"/>
    <col min="9427" max="9427" width="7.375" customWidth="1"/>
    <col min="9428" max="9456" width="9" customWidth="1"/>
    <col min="9620" max="9620" width="2.875" customWidth="1"/>
    <col min="9621" max="9621" width="7.125" customWidth="1"/>
    <col min="9622" max="9622" width="10.625" bestFit="1" customWidth="1"/>
    <col min="9623" max="9682" width="9" customWidth="1"/>
    <col min="9683" max="9683" width="7.375" customWidth="1"/>
    <col min="9684" max="9712" width="9" customWidth="1"/>
    <col min="9876" max="9876" width="2.875" customWidth="1"/>
    <col min="9877" max="9877" width="7.125" customWidth="1"/>
    <col min="9878" max="9878" width="10.625" bestFit="1" customWidth="1"/>
    <col min="9879" max="9938" width="9" customWidth="1"/>
    <col min="9939" max="9939" width="7.375" customWidth="1"/>
    <col min="9940" max="9968" width="9" customWidth="1"/>
    <col min="10132" max="10132" width="2.875" customWidth="1"/>
    <col min="10133" max="10133" width="7.125" customWidth="1"/>
    <col min="10134" max="10134" width="10.625" bestFit="1" customWidth="1"/>
    <col min="10135" max="10194" width="9" customWidth="1"/>
    <col min="10195" max="10195" width="7.375" customWidth="1"/>
    <col min="10196" max="10224" width="9" customWidth="1"/>
    <col min="10388" max="10388" width="2.875" customWidth="1"/>
    <col min="10389" max="10389" width="7.125" customWidth="1"/>
    <col min="10390" max="10390" width="10.625" bestFit="1" customWidth="1"/>
    <col min="10391" max="10450" width="9" customWidth="1"/>
    <col min="10451" max="10451" width="7.375" customWidth="1"/>
    <col min="10452" max="10480" width="9" customWidth="1"/>
    <col min="10644" max="10644" width="2.875" customWidth="1"/>
    <col min="10645" max="10645" width="7.125" customWidth="1"/>
    <col min="10646" max="10646" width="10.625" bestFit="1" customWidth="1"/>
    <col min="10647" max="10706" width="9" customWidth="1"/>
    <col min="10707" max="10707" width="7.375" customWidth="1"/>
    <col min="10708" max="10736" width="9" customWidth="1"/>
    <col min="10900" max="10900" width="2.875" customWidth="1"/>
    <col min="10901" max="10901" width="7.125" customWidth="1"/>
    <col min="10902" max="10902" width="10.625" bestFit="1" customWidth="1"/>
    <col min="10903" max="10962" width="9" customWidth="1"/>
    <col min="10963" max="10963" width="7.375" customWidth="1"/>
    <col min="10964" max="10992" width="9" customWidth="1"/>
    <col min="11156" max="11156" width="2.875" customWidth="1"/>
    <col min="11157" max="11157" width="7.125" customWidth="1"/>
    <col min="11158" max="11158" width="10.625" bestFit="1" customWidth="1"/>
    <col min="11159" max="11218" width="9" customWidth="1"/>
    <col min="11219" max="11219" width="7.375" customWidth="1"/>
    <col min="11220" max="11248" width="9" customWidth="1"/>
    <col min="11412" max="11412" width="2.875" customWidth="1"/>
    <col min="11413" max="11413" width="7.125" customWidth="1"/>
    <col min="11414" max="11414" width="10.625" bestFit="1" customWidth="1"/>
    <col min="11415" max="11474" width="9" customWidth="1"/>
    <col min="11475" max="11475" width="7.375" customWidth="1"/>
    <col min="11476" max="11504" width="9" customWidth="1"/>
    <col min="11668" max="11668" width="2.875" customWidth="1"/>
    <col min="11669" max="11669" width="7.125" customWidth="1"/>
    <col min="11670" max="11670" width="10.625" bestFit="1" customWidth="1"/>
    <col min="11671" max="11730" width="9" customWidth="1"/>
    <col min="11731" max="11731" width="7.375" customWidth="1"/>
    <col min="11732" max="11760" width="9" customWidth="1"/>
    <col min="11924" max="11924" width="2.875" customWidth="1"/>
    <col min="11925" max="11925" width="7.125" customWidth="1"/>
    <col min="11926" max="11926" width="10.625" bestFit="1" customWidth="1"/>
    <col min="11927" max="11986" width="9" customWidth="1"/>
    <col min="11987" max="11987" width="7.375" customWidth="1"/>
    <col min="11988" max="12016" width="9" customWidth="1"/>
    <col min="12180" max="12180" width="2.875" customWidth="1"/>
    <col min="12181" max="12181" width="7.125" customWidth="1"/>
    <col min="12182" max="12182" width="10.625" bestFit="1" customWidth="1"/>
    <col min="12183" max="12242" width="9" customWidth="1"/>
    <col min="12243" max="12243" width="7.375" customWidth="1"/>
    <col min="12244" max="12272" width="9" customWidth="1"/>
    <col min="12436" max="12436" width="2.875" customWidth="1"/>
    <col min="12437" max="12437" width="7.125" customWidth="1"/>
    <col min="12438" max="12438" width="10.625" bestFit="1" customWidth="1"/>
    <col min="12439" max="12498" width="9" customWidth="1"/>
    <col min="12499" max="12499" width="7.375" customWidth="1"/>
    <col min="12500" max="12528" width="9" customWidth="1"/>
    <col min="12692" max="12692" width="2.875" customWidth="1"/>
    <col min="12693" max="12693" width="7.125" customWidth="1"/>
    <col min="12694" max="12694" width="10.625" bestFit="1" customWidth="1"/>
    <col min="12695" max="12754" width="9" customWidth="1"/>
    <col min="12755" max="12755" width="7.375" customWidth="1"/>
    <col min="12756" max="12784" width="9" customWidth="1"/>
    <col min="12948" max="12948" width="2.875" customWidth="1"/>
    <col min="12949" max="12949" width="7.125" customWidth="1"/>
    <col min="12950" max="12950" width="10.625" bestFit="1" customWidth="1"/>
    <col min="12951" max="13010" width="9" customWidth="1"/>
    <col min="13011" max="13011" width="7.375" customWidth="1"/>
    <col min="13012" max="13040" width="9" customWidth="1"/>
    <col min="13204" max="13204" width="2.875" customWidth="1"/>
    <col min="13205" max="13205" width="7.125" customWidth="1"/>
    <col min="13206" max="13206" width="10.625" bestFit="1" customWidth="1"/>
    <col min="13207" max="13266" width="9" customWidth="1"/>
    <col min="13267" max="13267" width="7.375" customWidth="1"/>
    <col min="13268" max="13296" width="9" customWidth="1"/>
    <col min="13460" max="13460" width="2.875" customWidth="1"/>
    <col min="13461" max="13461" width="7.125" customWidth="1"/>
    <col min="13462" max="13462" width="10.625" bestFit="1" customWidth="1"/>
    <col min="13463" max="13522" width="9" customWidth="1"/>
    <col min="13523" max="13523" width="7.375" customWidth="1"/>
    <col min="13524" max="13552" width="9" customWidth="1"/>
    <col min="13716" max="13716" width="2.875" customWidth="1"/>
    <col min="13717" max="13717" width="7.125" customWidth="1"/>
    <col min="13718" max="13718" width="10.625" bestFit="1" customWidth="1"/>
    <col min="13719" max="13778" width="9" customWidth="1"/>
    <col min="13779" max="13779" width="7.375" customWidth="1"/>
    <col min="13780" max="13808" width="9" customWidth="1"/>
    <col min="13972" max="13972" width="2.875" customWidth="1"/>
    <col min="13973" max="13973" width="7.125" customWidth="1"/>
    <col min="13974" max="13974" width="10.625" bestFit="1" customWidth="1"/>
    <col min="13975" max="14034" width="9" customWidth="1"/>
    <col min="14035" max="14035" width="7.375" customWidth="1"/>
    <col min="14036" max="14064" width="9" customWidth="1"/>
    <col min="14228" max="14228" width="2.875" customWidth="1"/>
    <col min="14229" max="14229" width="7.125" customWidth="1"/>
    <col min="14230" max="14230" width="10.625" bestFit="1" customWidth="1"/>
    <col min="14231" max="14290" width="9" customWidth="1"/>
    <col min="14291" max="14291" width="7.375" customWidth="1"/>
    <col min="14292" max="14320" width="9" customWidth="1"/>
    <col min="14484" max="14484" width="2.875" customWidth="1"/>
    <col min="14485" max="14485" width="7.125" customWidth="1"/>
    <col min="14486" max="14486" width="10.625" bestFit="1" customWidth="1"/>
    <col min="14487" max="14546" width="9" customWidth="1"/>
    <col min="14547" max="14547" width="7.375" customWidth="1"/>
    <col min="14548" max="14576" width="9" customWidth="1"/>
    <col min="14740" max="14740" width="2.875" customWidth="1"/>
    <col min="14741" max="14741" width="7.125" customWidth="1"/>
    <col min="14742" max="14742" width="10.625" bestFit="1" customWidth="1"/>
    <col min="14743" max="14802" width="9" customWidth="1"/>
    <col min="14803" max="14803" width="7.375" customWidth="1"/>
    <col min="14804" max="14832" width="9" customWidth="1"/>
    <col min="14996" max="14996" width="2.875" customWidth="1"/>
    <col min="14997" max="14997" width="7.125" customWidth="1"/>
    <col min="14998" max="14998" width="10.625" bestFit="1" customWidth="1"/>
    <col min="14999" max="15058" width="9" customWidth="1"/>
    <col min="15059" max="15059" width="7.375" customWidth="1"/>
    <col min="15060" max="15088" width="9" customWidth="1"/>
    <col min="15252" max="15252" width="2.875" customWidth="1"/>
    <col min="15253" max="15253" width="7.125" customWidth="1"/>
    <col min="15254" max="15254" width="10.625" bestFit="1" customWidth="1"/>
    <col min="15255" max="15314" width="9" customWidth="1"/>
    <col min="15315" max="15315" width="7.375" customWidth="1"/>
    <col min="15316" max="15344" width="9" customWidth="1"/>
    <col min="15508" max="15508" width="2.875" customWidth="1"/>
    <col min="15509" max="15509" width="7.125" customWidth="1"/>
    <col min="15510" max="15510" width="10.625" bestFit="1" customWidth="1"/>
    <col min="15511" max="15570" width="9" customWidth="1"/>
    <col min="15571" max="15571" width="7.375" customWidth="1"/>
    <col min="15572" max="15600" width="9" customWidth="1"/>
    <col min="15764" max="15764" width="2.875" customWidth="1"/>
    <col min="15765" max="15765" width="7.125" customWidth="1"/>
    <col min="15766" max="15766" width="10.625" bestFit="1" customWidth="1"/>
    <col min="15767" max="15826" width="9" customWidth="1"/>
    <col min="15827" max="15827" width="7.375" customWidth="1"/>
    <col min="15828" max="15856" width="9" customWidth="1"/>
    <col min="16020" max="16020" width="2.875" customWidth="1"/>
    <col min="16021" max="16021" width="7.125" customWidth="1"/>
    <col min="16022" max="16022" width="10.625" bestFit="1" customWidth="1"/>
    <col min="16023" max="16082" width="9" customWidth="1"/>
    <col min="16083" max="16083" width="7.375" customWidth="1"/>
    <col min="16084" max="16109" width="0" hidden="1" customWidth="1"/>
    <col min="16110" max="16112" width="9" customWidth="1"/>
    <col min="16146" max="16384" width="8.75" customWidth="1"/>
  </cols>
  <sheetData>
    <row r="1" spans="1:54" ht="13.5" hidden="1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9"/>
      <c r="AF1" s="19"/>
      <c r="AG1" s="19"/>
      <c r="AH1" s="20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</row>
    <row r="2" spans="1:54" ht="24" hidden="1" customHeight="1">
      <c r="A2" s="21" t="s">
        <v>1110</v>
      </c>
      <c r="B2" s="22"/>
      <c r="C2" s="22"/>
      <c r="D2" s="23" t="s">
        <v>1111</v>
      </c>
      <c r="E2" s="22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9"/>
      <c r="AF2" s="19"/>
      <c r="AG2" s="19"/>
      <c r="AH2" s="20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</row>
    <row r="3" spans="1:54" ht="21" hidden="1" customHeight="1">
      <c r="A3" s="18"/>
      <c r="B3" s="18"/>
      <c r="C3" s="18"/>
      <c r="D3" s="23" t="s">
        <v>1112</v>
      </c>
      <c r="E3" s="22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9"/>
      <c r="AF3" s="19"/>
      <c r="AG3" s="19"/>
      <c r="AH3" s="20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</row>
    <row r="4" spans="1:54" ht="21" hidden="1" customHeight="1">
      <c r="A4" s="18"/>
      <c r="B4" s="18"/>
      <c r="C4" s="18"/>
      <c r="D4" s="24" t="s">
        <v>1113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9"/>
      <c r="AF4" s="19"/>
      <c r="AG4" s="19"/>
      <c r="AH4" s="20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</row>
    <row r="5" spans="1:54" ht="21" hidden="1" customHeight="1">
      <c r="A5" s="18"/>
      <c r="B5" s="18"/>
      <c r="C5" s="18"/>
      <c r="D5" s="24" t="s">
        <v>1114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9"/>
      <c r="AF5" s="19"/>
      <c r="AG5" s="19"/>
      <c r="AH5" s="20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</row>
    <row r="6" spans="1:54" ht="21" hidden="1" customHeight="1">
      <c r="A6" s="18"/>
      <c r="B6" s="18"/>
      <c r="C6" s="18"/>
      <c r="D6" s="24" t="s">
        <v>1115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9"/>
      <c r="AF6" s="19"/>
      <c r="AG6" s="19"/>
      <c r="AH6" s="20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</row>
    <row r="7" spans="1:54" ht="21" hidden="1" customHeight="1">
      <c r="A7" s="18"/>
      <c r="B7" s="18"/>
      <c r="C7" s="18"/>
      <c r="D7" s="24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9"/>
      <c r="AF7" s="19"/>
      <c r="AG7" s="19"/>
      <c r="AH7" s="20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</row>
    <row r="8" spans="1:54" hidden="1">
      <c r="A8" s="2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/>
      <c r="AF8" s="19" t="s">
        <v>1116</v>
      </c>
      <c r="AG8" s="19" t="s">
        <v>1116</v>
      </c>
      <c r="AH8" s="20" t="s">
        <v>1116</v>
      </c>
      <c r="AI8" s="19" t="s">
        <v>1116</v>
      </c>
      <c r="AJ8" s="19" t="s">
        <v>1116</v>
      </c>
      <c r="AK8" s="19" t="s">
        <v>1116</v>
      </c>
      <c r="AL8" s="19" t="s">
        <v>1116</v>
      </c>
      <c r="AM8" s="19" t="s">
        <v>1117</v>
      </c>
      <c r="AN8" s="19"/>
      <c r="AO8" s="19"/>
      <c r="AP8" s="19"/>
      <c r="AQ8" s="19" t="s">
        <v>1118</v>
      </c>
      <c r="AR8" s="19"/>
      <c r="AS8" s="19"/>
    </row>
    <row r="9" spans="1:54" ht="21.75" thickBot="1">
      <c r="A9" s="2004" t="s">
        <v>1119</v>
      </c>
      <c r="B9" s="2005"/>
      <c r="C9" s="2005"/>
      <c r="D9" s="2005"/>
      <c r="E9" s="26"/>
      <c r="F9" s="26"/>
      <c r="G9" s="26">
        <v>2019</v>
      </c>
      <c r="H9" s="26" t="s">
        <v>1120</v>
      </c>
      <c r="I9" s="26"/>
      <c r="J9" s="26"/>
      <c r="K9" s="26"/>
      <c r="L9" s="26"/>
      <c r="M9" s="26"/>
      <c r="N9" s="18"/>
      <c r="O9" s="18"/>
      <c r="P9" s="18"/>
      <c r="Q9" s="18"/>
      <c r="R9" s="18"/>
      <c r="S9" s="18">
        <v>2020</v>
      </c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9"/>
      <c r="AF9" s="19"/>
      <c r="AG9" s="19"/>
      <c r="AH9" s="20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</row>
    <row r="10" spans="1:54" hidden="1">
      <c r="A10" s="27"/>
      <c r="B10" s="27"/>
      <c r="C10" s="27"/>
      <c r="D10" s="27"/>
      <c r="E10" s="27"/>
      <c r="F10" s="26"/>
      <c r="G10" s="26"/>
      <c r="H10" s="26"/>
      <c r="I10" s="26"/>
      <c r="J10" s="26"/>
      <c r="K10" s="26"/>
      <c r="L10" s="26"/>
      <c r="M10" s="26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9"/>
      <c r="AF10" s="19"/>
      <c r="AG10" s="19"/>
      <c r="AH10" s="20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</row>
    <row r="11" spans="1:54" ht="17.25" thickBot="1">
      <c r="A11" s="27"/>
      <c r="B11" s="27"/>
      <c r="C11" s="27"/>
      <c r="D11" s="27"/>
      <c r="E11" s="27"/>
      <c r="F11" s="26"/>
      <c r="G11" s="26"/>
      <c r="H11" s="26"/>
      <c r="I11" s="26"/>
      <c r="J11" s="26"/>
      <c r="K11" s="26"/>
      <c r="L11" s="26"/>
      <c r="M11" s="26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2006" t="s">
        <v>1121</v>
      </c>
      <c r="AF11" s="2006"/>
      <c r="AG11" s="2006"/>
      <c r="AH11" s="2006"/>
      <c r="AI11" s="2006"/>
      <c r="AJ11" s="2006"/>
      <c r="AK11" s="2006"/>
      <c r="AL11" s="2006"/>
      <c r="AM11" s="2006"/>
      <c r="AN11" s="2006"/>
      <c r="AO11" s="2006"/>
      <c r="AP11" s="2006"/>
      <c r="AQ11" s="2023" t="s">
        <v>1122</v>
      </c>
      <c r="AR11" s="2024"/>
      <c r="AS11" s="2024"/>
      <c r="AT11" s="2024"/>
      <c r="AU11" s="2024"/>
      <c r="AV11" s="2024"/>
      <c r="AW11" s="2024"/>
      <c r="AX11" s="2024"/>
      <c r="AY11" s="2024"/>
      <c r="AZ11" s="2024"/>
      <c r="BA11" s="2024"/>
      <c r="BB11" s="2025"/>
    </row>
    <row r="12" spans="1:54" ht="18" customHeight="1">
      <c r="A12" s="28"/>
      <c r="B12" s="29"/>
      <c r="C12" s="2007" t="s">
        <v>1123</v>
      </c>
      <c r="D12" s="2008"/>
      <c r="E12" s="2011" t="s">
        <v>1124</v>
      </c>
      <c r="F12" s="31" t="s">
        <v>1127</v>
      </c>
      <c r="G12" s="32" t="s">
        <v>1128</v>
      </c>
      <c r="H12" s="31" t="s">
        <v>1129</v>
      </c>
      <c r="I12" s="32" t="s">
        <v>1130</v>
      </c>
      <c r="J12" s="30" t="s">
        <v>1131</v>
      </c>
      <c r="K12" s="32" t="s">
        <v>1132</v>
      </c>
      <c r="L12" s="31" t="s">
        <v>1133</v>
      </c>
      <c r="M12" s="31" t="s">
        <v>1134</v>
      </c>
      <c r="N12" s="31" t="s">
        <v>1135</v>
      </c>
      <c r="O12" s="31" t="s">
        <v>1136</v>
      </c>
      <c r="P12" s="31" t="s">
        <v>1125</v>
      </c>
      <c r="Q12" s="31" t="s">
        <v>1126</v>
      </c>
      <c r="R12" s="31" t="s">
        <v>1127</v>
      </c>
      <c r="S12" s="31" t="s">
        <v>1128</v>
      </c>
      <c r="T12" s="33" t="s">
        <v>1129</v>
      </c>
      <c r="U12" s="31" t="s">
        <v>1130</v>
      </c>
      <c r="V12" s="32" t="s">
        <v>1131</v>
      </c>
      <c r="W12" s="32" t="s">
        <v>1132</v>
      </c>
      <c r="X12" s="33" t="s">
        <v>1133</v>
      </c>
      <c r="Y12" s="34" t="s">
        <v>1134</v>
      </c>
      <c r="Z12" s="34" t="s">
        <v>1135</v>
      </c>
      <c r="AA12" s="34" t="s">
        <v>1136</v>
      </c>
      <c r="AB12" s="34" t="s">
        <v>1125</v>
      </c>
      <c r="AC12" s="34" t="s">
        <v>1126</v>
      </c>
      <c r="AD12" s="34" t="s">
        <v>1127</v>
      </c>
      <c r="AE12" s="35" t="s">
        <v>1128</v>
      </c>
      <c r="AF12" s="36" t="s">
        <v>1129</v>
      </c>
      <c r="AG12" s="36" t="s">
        <v>1130</v>
      </c>
      <c r="AH12" s="36" t="s">
        <v>1131</v>
      </c>
      <c r="AI12" s="36" t="s">
        <v>1132</v>
      </c>
      <c r="AJ12" s="36" t="s">
        <v>1133</v>
      </c>
      <c r="AK12" s="36" t="s">
        <v>1134</v>
      </c>
      <c r="AL12" s="36" t="s">
        <v>1135</v>
      </c>
      <c r="AM12" s="36" t="s">
        <v>40</v>
      </c>
      <c r="AN12" s="36" t="s">
        <v>41</v>
      </c>
      <c r="AO12" s="36" t="s">
        <v>42</v>
      </c>
      <c r="AP12" s="342" t="s">
        <v>43</v>
      </c>
      <c r="AQ12" s="361" t="s">
        <v>1128</v>
      </c>
      <c r="AR12" s="357" t="s">
        <v>1129</v>
      </c>
      <c r="AS12" s="357" t="s">
        <v>1130</v>
      </c>
      <c r="AT12" s="36" t="s">
        <v>1131</v>
      </c>
      <c r="AU12" s="36" t="s">
        <v>1132</v>
      </c>
      <c r="AV12" s="36" t="s">
        <v>1133</v>
      </c>
      <c r="AW12" s="36" t="s">
        <v>1134</v>
      </c>
      <c r="AX12" s="36" t="s">
        <v>1135</v>
      </c>
      <c r="AY12" s="36" t="s">
        <v>40</v>
      </c>
      <c r="AZ12" s="36" t="s">
        <v>41</v>
      </c>
      <c r="BA12" s="36" t="s">
        <v>42</v>
      </c>
      <c r="BB12" s="362" t="s">
        <v>43</v>
      </c>
    </row>
    <row r="13" spans="1:54" ht="17.25" thickBot="1">
      <c r="A13" s="37"/>
      <c r="B13" s="38"/>
      <c r="C13" s="2009"/>
      <c r="D13" s="2010"/>
      <c r="E13" s="2012"/>
      <c r="F13" s="40" t="s">
        <v>1138</v>
      </c>
      <c r="G13" s="41" t="s">
        <v>1138</v>
      </c>
      <c r="H13" s="40" t="s">
        <v>1138</v>
      </c>
      <c r="I13" s="41" t="s">
        <v>1138</v>
      </c>
      <c r="J13" s="39" t="s">
        <v>1138</v>
      </c>
      <c r="K13" s="41" t="s">
        <v>1138</v>
      </c>
      <c r="L13" s="40" t="s">
        <v>1138</v>
      </c>
      <c r="M13" s="40" t="s">
        <v>1138</v>
      </c>
      <c r="N13" s="40" t="s">
        <v>1138</v>
      </c>
      <c r="O13" s="40" t="s">
        <v>1138</v>
      </c>
      <c r="P13" s="40" t="s">
        <v>1138</v>
      </c>
      <c r="Q13" s="40" t="s">
        <v>1138</v>
      </c>
      <c r="R13" s="40" t="s">
        <v>1138</v>
      </c>
      <c r="S13" s="40" t="s">
        <v>1138</v>
      </c>
      <c r="T13" s="41" t="s">
        <v>1138</v>
      </c>
      <c r="U13" s="40" t="s">
        <v>1137</v>
      </c>
      <c r="V13" s="41" t="s">
        <v>1137</v>
      </c>
      <c r="W13" s="41" t="s">
        <v>1137</v>
      </c>
      <c r="X13" s="41" t="s">
        <v>1137</v>
      </c>
      <c r="Y13" s="42" t="s">
        <v>1137</v>
      </c>
      <c r="Z13" s="42" t="s">
        <v>1137</v>
      </c>
      <c r="AA13" s="42" t="s">
        <v>1137</v>
      </c>
      <c r="AB13" s="42" t="s">
        <v>1137</v>
      </c>
      <c r="AC13" s="42" t="s">
        <v>1139</v>
      </c>
      <c r="AD13" s="42" t="s">
        <v>1139</v>
      </c>
      <c r="AE13" s="43" t="s">
        <v>1139</v>
      </c>
      <c r="AF13" s="44" t="s">
        <v>1139</v>
      </c>
      <c r="AG13" s="44" t="s">
        <v>1140</v>
      </c>
      <c r="AH13" s="44" t="s">
        <v>1140</v>
      </c>
      <c r="AI13" s="44" t="s">
        <v>1140</v>
      </c>
      <c r="AJ13" s="44" t="s">
        <v>1140</v>
      </c>
      <c r="AK13" s="44" t="s">
        <v>1140</v>
      </c>
      <c r="AL13" s="44" t="s">
        <v>1140</v>
      </c>
      <c r="AM13" s="44" t="s">
        <v>1140</v>
      </c>
      <c r="AN13" s="44" t="s">
        <v>1140</v>
      </c>
      <c r="AO13" s="44" t="s">
        <v>1140</v>
      </c>
      <c r="AP13" s="343" t="s">
        <v>1140</v>
      </c>
      <c r="AQ13" s="363" t="s">
        <v>1140</v>
      </c>
      <c r="AR13" s="358" t="s">
        <v>1140</v>
      </c>
      <c r="AS13" s="358" t="s">
        <v>1140</v>
      </c>
      <c r="AT13" s="44"/>
      <c r="AU13" s="44"/>
      <c r="AV13" s="44"/>
      <c r="AW13" s="44"/>
      <c r="AX13" s="44"/>
      <c r="AY13" s="44"/>
      <c r="AZ13" s="44"/>
      <c r="BA13" s="44"/>
      <c r="BB13" s="44"/>
    </row>
    <row r="14" spans="1:54" ht="13.5" customHeight="1">
      <c r="A14" s="45"/>
      <c r="B14" s="2017" t="s">
        <v>1141</v>
      </c>
      <c r="C14" s="2020">
        <v>3</v>
      </c>
      <c r="D14" s="46" t="s">
        <v>1142</v>
      </c>
      <c r="E14" s="47"/>
      <c r="F14" s="49">
        <v>0.82299999999999995</v>
      </c>
      <c r="G14" s="50">
        <v>1.3160000000000001</v>
      </c>
      <c r="H14" s="49">
        <v>2.625</v>
      </c>
      <c r="I14" s="50">
        <v>4.32</v>
      </c>
      <c r="J14" s="48">
        <v>4.1829999999999998</v>
      </c>
      <c r="K14" s="50">
        <v>2.1739999999999999</v>
      </c>
      <c r="L14" s="49">
        <v>1.53</v>
      </c>
      <c r="M14" s="49">
        <v>5.0380000000000003</v>
      </c>
      <c r="N14" s="49">
        <v>1.93</v>
      </c>
      <c r="O14" s="49">
        <v>4.4000000000000004</v>
      </c>
      <c r="P14" s="49">
        <v>4.16</v>
      </c>
      <c r="Q14" s="49">
        <v>5.2919999999999998</v>
      </c>
      <c r="R14" s="49">
        <v>1.891</v>
      </c>
      <c r="S14" s="49">
        <f>[43]PCR!$I$503</f>
        <v>1.9730000000000001</v>
      </c>
      <c r="T14" s="50">
        <f>[44]PCR!$I$503</f>
        <v>2.04</v>
      </c>
      <c r="U14" s="49">
        <v>2.839</v>
      </c>
      <c r="V14" s="50">
        <f>[45]PCR!$I$503</f>
        <v>1.1379999999999999</v>
      </c>
      <c r="W14" s="50">
        <v>0.99199999999999999</v>
      </c>
      <c r="X14" s="50">
        <v>1.4430000000000001</v>
      </c>
      <c r="Y14" s="51">
        <v>2.3780000000000001</v>
      </c>
      <c r="Z14" s="51">
        <v>0.246</v>
      </c>
      <c r="AA14" s="51">
        <v>2.0670000000000002</v>
      </c>
      <c r="AB14" s="51">
        <v>3.327</v>
      </c>
      <c r="AC14" s="51">
        <v>2.694</v>
      </c>
      <c r="AD14" s="51">
        <v>3.0790000000000002</v>
      </c>
      <c r="AE14" s="52">
        <v>0.78300000000000003</v>
      </c>
      <c r="AF14" s="53">
        <v>3.5760000000000001</v>
      </c>
      <c r="AG14" s="53">
        <v>1.712</v>
      </c>
      <c r="AH14" s="53">
        <v>1.917</v>
      </c>
      <c r="AI14" s="53">
        <v>1.931</v>
      </c>
      <c r="AJ14" s="53">
        <v>3.6509999999999998</v>
      </c>
      <c r="AK14" s="53">
        <v>4.0880000000000001</v>
      </c>
      <c r="AL14" s="53">
        <v>4.2850000000000001</v>
      </c>
      <c r="AM14" s="53">
        <v>4.1909999999999998</v>
      </c>
      <c r="AN14" s="53">
        <v>3.242</v>
      </c>
      <c r="AO14" s="53">
        <v>3.032</v>
      </c>
      <c r="AP14" s="344">
        <v>3.0649999999999999</v>
      </c>
      <c r="AQ14" s="64"/>
      <c r="AR14" s="65"/>
      <c r="AS14" s="65"/>
      <c r="AT14" s="53"/>
      <c r="AU14" s="53"/>
      <c r="AV14" s="53"/>
      <c r="AW14" s="53"/>
      <c r="AX14" s="53"/>
      <c r="AY14" s="53"/>
      <c r="AZ14" s="53"/>
      <c r="BA14" s="53"/>
      <c r="BB14" s="364"/>
    </row>
    <row r="15" spans="1:54" ht="13.5" customHeight="1">
      <c r="A15" s="54"/>
      <c r="B15" s="2018"/>
      <c r="C15" s="2021"/>
      <c r="D15" s="55" t="s">
        <v>1143</v>
      </c>
      <c r="E15" s="56"/>
      <c r="F15" s="58">
        <v>2.919</v>
      </c>
      <c r="G15" s="59">
        <v>1.796</v>
      </c>
      <c r="H15" s="58">
        <v>2.694</v>
      </c>
      <c r="I15" s="59">
        <v>2.492</v>
      </c>
      <c r="J15" s="57">
        <v>3.202</v>
      </c>
      <c r="K15" s="59">
        <v>3.778</v>
      </c>
      <c r="L15" s="58">
        <v>3.802</v>
      </c>
      <c r="M15" s="58">
        <v>2.4929999999999999</v>
      </c>
      <c r="N15" s="58">
        <v>1.49</v>
      </c>
      <c r="O15" s="58">
        <v>3.71</v>
      </c>
      <c r="P15" s="58">
        <v>5.09</v>
      </c>
      <c r="Q15" s="58">
        <v>5.74</v>
      </c>
      <c r="R15" s="58">
        <v>3.6840000000000002</v>
      </c>
      <c r="S15" s="58">
        <f>[43]PCR!$I$504</f>
        <v>1.5680000000000001</v>
      </c>
      <c r="T15" s="59">
        <f>[44]PCR!$I$504</f>
        <v>1.1910000000000001</v>
      </c>
      <c r="U15" s="58">
        <v>1.5649999999999999</v>
      </c>
      <c r="V15" s="59">
        <f>[45]PCR!$J$503</f>
        <v>1.389</v>
      </c>
      <c r="W15" s="59">
        <v>2.0049999999999999</v>
      </c>
      <c r="X15" s="59">
        <v>2.226</v>
      </c>
      <c r="Y15" s="60">
        <v>2.996</v>
      </c>
      <c r="Z15" s="60">
        <v>1.7210000000000001</v>
      </c>
      <c r="AA15" s="60">
        <v>3.08</v>
      </c>
      <c r="AB15" s="60">
        <v>3.4540000000000002</v>
      </c>
      <c r="AC15" s="60">
        <v>3.5310000000000001</v>
      </c>
      <c r="AD15" s="60">
        <v>2.2549999999999999</v>
      </c>
      <c r="AE15" s="61">
        <v>1.798</v>
      </c>
      <c r="AF15" s="62">
        <v>1.1180000000000001</v>
      </c>
      <c r="AG15" s="62">
        <v>2.4969999999999999</v>
      </c>
      <c r="AH15" s="62">
        <v>2.0030000000000001</v>
      </c>
      <c r="AI15" s="62">
        <v>3.7519999999999998</v>
      </c>
      <c r="AJ15" s="62">
        <v>4.0170000000000003</v>
      </c>
      <c r="AK15" s="62">
        <v>1.82</v>
      </c>
      <c r="AL15" s="62">
        <v>3.694</v>
      </c>
      <c r="AM15" s="62">
        <v>3.8719999999999999</v>
      </c>
      <c r="AN15" s="62">
        <v>5.9160000000000004</v>
      </c>
      <c r="AO15" s="62">
        <v>3.9470000000000001</v>
      </c>
      <c r="AP15" s="345">
        <v>3.411</v>
      </c>
      <c r="AQ15" s="64">
        <v>1.782</v>
      </c>
      <c r="AR15" s="65">
        <v>3.056</v>
      </c>
      <c r="AS15" s="65">
        <v>4.0220000000000002</v>
      </c>
      <c r="AT15" s="62"/>
      <c r="AU15" s="62"/>
      <c r="AV15" s="62"/>
      <c r="AW15" s="62"/>
      <c r="AX15" s="62"/>
      <c r="AY15" s="62"/>
      <c r="AZ15" s="62"/>
      <c r="BA15" s="62"/>
      <c r="BB15" s="364"/>
    </row>
    <row r="16" spans="1:54" ht="13.5" customHeight="1">
      <c r="A16" s="54"/>
      <c r="B16" s="2018"/>
      <c r="C16" s="2021"/>
      <c r="D16" s="55" t="s">
        <v>1144</v>
      </c>
      <c r="E16" s="56"/>
      <c r="F16" s="67">
        <v>10.316999999999998</v>
      </c>
      <c r="G16" s="68">
        <f t="shared" ref="G16:AD16" si="0">F16+G14-G15</f>
        <v>9.8369999999999997</v>
      </c>
      <c r="H16" s="67">
        <f t="shared" si="0"/>
        <v>9.7680000000000007</v>
      </c>
      <c r="I16" s="68">
        <f t="shared" si="0"/>
        <v>11.596</v>
      </c>
      <c r="J16" s="66">
        <f t="shared" si="0"/>
        <v>12.577</v>
      </c>
      <c r="K16" s="68">
        <f t="shared" si="0"/>
        <v>10.972999999999999</v>
      </c>
      <c r="L16" s="67">
        <f t="shared" si="0"/>
        <v>8.7009999999999987</v>
      </c>
      <c r="M16" s="67">
        <f t="shared" si="0"/>
        <v>11.245999999999999</v>
      </c>
      <c r="N16" s="67">
        <f t="shared" si="0"/>
        <v>11.685999999999998</v>
      </c>
      <c r="O16" s="67">
        <f t="shared" si="0"/>
        <v>12.375999999999998</v>
      </c>
      <c r="P16" s="67">
        <f t="shared" si="0"/>
        <v>11.445999999999998</v>
      </c>
      <c r="Q16" s="67">
        <f t="shared" si="0"/>
        <v>10.997999999999999</v>
      </c>
      <c r="R16" s="67">
        <f>Q16+R14-R15</f>
        <v>9.2049999999999983</v>
      </c>
      <c r="S16" s="67">
        <f>R16+S14-S15</f>
        <v>9.61</v>
      </c>
      <c r="T16" s="68">
        <f t="shared" si="0"/>
        <v>10.458999999999998</v>
      </c>
      <c r="U16" s="67">
        <f t="shared" si="0"/>
        <v>11.732999999999999</v>
      </c>
      <c r="V16" s="68">
        <f t="shared" si="0"/>
        <v>11.481999999999999</v>
      </c>
      <c r="W16" s="68">
        <f t="shared" si="0"/>
        <v>10.469000000000001</v>
      </c>
      <c r="X16" s="68">
        <f t="shared" si="0"/>
        <v>9.6859999999999999</v>
      </c>
      <c r="Y16" s="69">
        <f t="shared" si="0"/>
        <v>9.0679999999999996</v>
      </c>
      <c r="Z16" s="69">
        <f t="shared" si="0"/>
        <v>7.593</v>
      </c>
      <c r="AA16" s="69">
        <f t="shared" si="0"/>
        <v>6.58</v>
      </c>
      <c r="AB16" s="69">
        <f t="shared" si="0"/>
        <v>6.4529999999999994</v>
      </c>
      <c r="AC16" s="69">
        <f t="shared" si="0"/>
        <v>5.6159999999999979</v>
      </c>
      <c r="AD16" s="69">
        <f t="shared" si="0"/>
        <v>6.4399999999999986</v>
      </c>
      <c r="AE16" s="70">
        <f>AD16+AE14-AE15</f>
        <v>5.4249999999999989</v>
      </c>
      <c r="AF16" s="71">
        <f t="shared" ref="AF16" si="1">AE16+AF14-AF15</f>
        <v>7.8829999999999991</v>
      </c>
      <c r="AG16" s="71">
        <v>7.359</v>
      </c>
      <c r="AH16" s="71">
        <f t="shared" ref="AH16:AS16" si="2">AG16+AH14-AH15</f>
        <v>7.2729999999999997</v>
      </c>
      <c r="AI16" s="71">
        <f t="shared" si="2"/>
        <v>5.4520000000000008</v>
      </c>
      <c r="AJ16" s="71">
        <f t="shared" si="2"/>
        <v>5.0860000000000012</v>
      </c>
      <c r="AK16" s="71">
        <f t="shared" si="2"/>
        <v>7.354000000000001</v>
      </c>
      <c r="AL16" s="71">
        <f t="shared" si="2"/>
        <v>7.9450000000000012</v>
      </c>
      <c r="AM16" s="71">
        <f t="shared" si="2"/>
        <v>8.2640000000000011</v>
      </c>
      <c r="AN16" s="71">
        <f t="shared" si="2"/>
        <v>5.59</v>
      </c>
      <c r="AO16" s="71">
        <f t="shared" si="2"/>
        <v>4.6749999999999998</v>
      </c>
      <c r="AP16" s="345">
        <f t="shared" si="2"/>
        <v>4.3290000000000006</v>
      </c>
      <c r="AQ16" s="64">
        <f t="shared" si="2"/>
        <v>2.5470000000000006</v>
      </c>
      <c r="AR16" s="65">
        <f t="shared" si="2"/>
        <v>-0.50899999999999945</v>
      </c>
      <c r="AS16" s="65">
        <f t="shared" si="2"/>
        <v>-4.5309999999999997</v>
      </c>
      <c r="AT16" s="71"/>
      <c r="AU16" s="71"/>
      <c r="AV16" s="71"/>
      <c r="AW16" s="71"/>
      <c r="AX16" s="71"/>
      <c r="AY16" s="71"/>
      <c r="AZ16" s="71"/>
      <c r="BA16" s="71"/>
      <c r="BB16" s="364"/>
    </row>
    <row r="17" spans="1:54" s="81" customFormat="1" ht="13.5" customHeight="1" thickBot="1">
      <c r="A17" s="72"/>
      <c r="B17" s="2018"/>
      <c r="C17" s="2021"/>
      <c r="D17" s="73" t="s">
        <v>1145</v>
      </c>
      <c r="E17" s="74">
        <v>1.9</v>
      </c>
      <c r="F17" s="76">
        <v>4.43297049556001</v>
      </c>
      <c r="G17" s="77">
        <f t="shared" ref="G17:AQ17" si="3">IF(G16&lt;=H15,G16/H15,IF(G16&lt;=H15+I15,1+(G16-H15)/I15,IF(G16&lt;=H15+I15+J15,2+(G16-H15-I15)/J15,G16*3/(H15+I15+J15))))</f>
        <v>3.5182403433476392</v>
      </c>
      <c r="H17" s="76">
        <f t="shared" si="3"/>
        <v>3.0937500000000004</v>
      </c>
      <c r="I17" s="77">
        <f t="shared" si="3"/>
        <v>3.2264885920979407</v>
      </c>
      <c r="J17" s="75">
        <f t="shared" si="3"/>
        <v>3.7457559813362455</v>
      </c>
      <c r="K17" s="77">
        <f t="shared" si="3"/>
        <v>4.2285163776493251</v>
      </c>
      <c r="L17" s="76">
        <f t="shared" si="3"/>
        <v>3.3930846223839848</v>
      </c>
      <c r="M17" s="76">
        <f t="shared" si="3"/>
        <v>3.2787172011661809</v>
      </c>
      <c r="N17" s="76">
        <f t="shared" si="3"/>
        <v>2.5027874564459927</v>
      </c>
      <c r="O17" s="76">
        <f>IF(O16&lt;=P15,O16/P15,IF(O16&lt;=P15+Q15,1+(O16-P15)/Q15,IF(O16&lt;=P15+Q15+R15,2+(O16-P15-Q15)/R15,O16*3/(P15+Q15+R15))))</f>
        <v>2.4196525515743752</v>
      </c>
      <c r="P17" s="76">
        <f>IF(P16&lt;=Q15,P16/Q15,IF(P16&lt;=Q15+R15,1+(P16-Q15)/R15,IF(P16&lt;=Q15+R15+S15,2+(P16-Q15-R15)/S15,P16*3/(Q15+R15+S15))))</f>
        <v>3.123908296943231</v>
      </c>
      <c r="Q17" s="76">
        <f>IF(Q16&lt;=R15,Q16/R15,IF(Q16&lt;=R15+S15,1+(Q16-R15)/S15,IF(Q16&lt;=R15+S15+T15,2+(Q16-R15-S15)/T15,Q16*3/(R15+S15+T15))))</f>
        <v>5.120906410057426</v>
      </c>
      <c r="R17" s="76">
        <f t="shared" si="3"/>
        <v>6.3864477335800176</v>
      </c>
      <c r="S17" s="76">
        <f t="shared" si="3"/>
        <v>6.9553679131483701</v>
      </c>
      <c r="T17" s="77">
        <f t="shared" si="3"/>
        <v>6.3272837265577735</v>
      </c>
      <c r="U17" s="76">
        <f t="shared" si="3"/>
        <v>6.263167259786476</v>
      </c>
      <c r="V17" s="77">
        <f t="shared" si="3"/>
        <v>4.7662930676629305</v>
      </c>
      <c r="W17" s="77">
        <f t="shared" si="3"/>
        <v>4.5235488981708203</v>
      </c>
      <c r="X17" s="77">
        <f t="shared" si="3"/>
        <v>3.7268180069257402</v>
      </c>
      <c r="Y17" s="77">
        <f t="shared" si="3"/>
        <v>3.2954572986069048</v>
      </c>
      <c r="Z17" s="77">
        <f t="shared" si="3"/>
        <v>2.2999150382327951</v>
      </c>
      <c r="AA17" s="78">
        <f t="shared" si="3"/>
        <v>1.8853016142735768</v>
      </c>
      <c r="AB17" s="78">
        <f t="shared" si="3"/>
        <v>2.3709677419354835</v>
      </c>
      <c r="AC17" s="78">
        <f t="shared" si="3"/>
        <v>3.2581705666215415</v>
      </c>
      <c r="AD17" s="78">
        <f t="shared" si="3"/>
        <v>3.5691852946610005</v>
      </c>
      <c r="AE17" s="79">
        <f t="shared" si="3"/>
        <v>2.903644533200199</v>
      </c>
      <c r="AF17" s="80">
        <f t="shared" si="3"/>
        <v>2.9016524520255862</v>
      </c>
      <c r="AG17" s="80">
        <f t="shared" si="3"/>
        <v>2.3993029624097586</v>
      </c>
      <c r="AH17" s="80">
        <f t="shared" si="3"/>
        <v>1.8765247697286531</v>
      </c>
      <c r="AI17" s="80">
        <f t="shared" si="3"/>
        <v>1.7884615384615388</v>
      </c>
      <c r="AJ17" s="80">
        <f t="shared" si="3"/>
        <v>1.8841364374661616</v>
      </c>
      <c r="AK17" s="80">
        <f t="shared" si="3"/>
        <v>1.9452479338842978</v>
      </c>
      <c r="AL17" s="80">
        <f t="shared" si="3"/>
        <v>1.6884719405003383</v>
      </c>
      <c r="AM17" s="80">
        <f t="shared" si="3"/>
        <v>1.5948821890043072</v>
      </c>
      <c r="AN17" s="80">
        <f t="shared" si="3"/>
        <v>1.4816769275872177</v>
      </c>
      <c r="AO17" s="80">
        <f t="shared" si="3"/>
        <v>1.7093153759820425</v>
      </c>
      <c r="AP17" s="346">
        <f t="shared" si="3"/>
        <v>1.8334424083769636</v>
      </c>
      <c r="AQ17" s="365">
        <f t="shared" si="3"/>
        <v>0.83344240837696348</v>
      </c>
      <c r="AR17" s="359">
        <f t="shared" ref="AR17" si="4">IF(AR16&lt;=AS15,AR16/AS15,IF(AR16&lt;=AS15+AT15,1+(AR16-AS15)/AT15,IF(AR16&lt;=AS15+AT15+AU15,2+(AR16-AS15-AT15)/AU15,AR16*3/(AS15+AT15+AU15))))</f>
        <v>-0.12655395325708588</v>
      </c>
      <c r="AS17" s="359" t="e">
        <f t="shared" ref="AS17" si="5">IF(AS16&lt;=AT15,AS16/AT15,IF(AS16&lt;=AT15+AU15,1+(AS16-AT15)/AU15,IF(AS16&lt;=AT15+AU15+AV15,2+(AS16-AT15-AU15)/AV15,AS16*3/(AT15+AU15+AV15))))</f>
        <v>#DIV/0!</v>
      </c>
      <c r="AT17" s="80" t="e">
        <f t="shared" ref="AT17" si="6">IF(AT16&lt;=AU15,AT16/AU15,IF(AT16&lt;=AU15+AV15,1+(AT16-AU15)/AV15,IF(AT16&lt;=AU15+AV15+AW15,2+(AT16-AU15-AV15)/AW15,AT16*3/(AU15+AV15+AW15))))</f>
        <v>#DIV/0!</v>
      </c>
      <c r="AU17" s="80" t="e">
        <f t="shared" ref="AU17" si="7">IF(AU16&lt;=AV15,AU16/AV15,IF(AU16&lt;=AV15+AW15,1+(AU16-AV15)/AW15,IF(AU16&lt;=AV15+AW15+AX15,2+(AU16-AV15-AW15)/AX15,AU16*3/(AV15+AW15+AX15))))</f>
        <v>#DIV/0!</v>
      </c>
      <c r="AV17" s="80" t="e">
        <f t="shared" ref="AV17" si="8">IF(AV16&lt;=AW15,AV16/AW15,IF(AV16&lt;=AW15+AX15,1+(AV16-AW15)/AX15,IF(AV16&lt;=AW15+AX15+AY15,2+(AV16-AW15-AX15)/AY15,AV16*3/(AW15+AX15+AY15))))</f>
        <v>#DIV/0!</v>
      </c>
      <c r="AW17" s="80" t="e">
        <f t="shared" ref="AW17" si="9">IF(AW16&lt;=AX15,AW16/AX15,IF(AW16&lt;=AX15+AY15,1+(AW16-AX15)/AY15,IF(AW16&lt;=AX15+AY15+AZ15,2+(AW16-AX15-AY15)/AZ15,AW16*3/(AX15+AY15+AZ15))))</f>
        <v>#DIV/0!</v>
      </c>
      <c r="AX17" s="80" t="e">
        <f t="shared" ref="AX17" si="10">IF(AX16&lt;=AY15,AX16/AY15,IF(AX16&lt;=AY15+AZ15,1+(AX16-AY15)/AZ15,IF(AX16&lt;=AY15+AZ15+BA15,2+(AX16-AY15-AZ15)/BA15,AX16*3/(AY15+AZ15+BA15))))</f>
        <v>#DIV/0!</v>
      </c>
      <c r="AY17" s="80" t="e">
        <f t="shared" ref="AY17" si="11">IF(AY16&lt;=AZ15,AY16/AZ15,IF(AY16&lt;=AZ15+BA15,1+(AY16-AZ15)/BA15,IF(AY16&lt;=AZ15+BA15+BB15,2+(AY16-AZ15-BA15)/BB15,AY16*3/(AZ15+BA15+BB15))))</f>
        <v>#DIV/0!</v>
      </c>
      <c r="AZ17" s="80" t="e">
        <f t="shared" ref="AZ17" si="12">IF(AZ16&lt;=BA15,AZ16/BA15,IF(AZ16&lt;=BA15+BB15,1+(AZ16-BA15)/BB15,IF(AZ16&lt;=BA15+BB15+BC15,2+(AZ16-BA15-BB15)/BC15,AZ16*3/(BA15+BB15+BC15))))</f>
        <v>#DIV/0!</v>
      </c>
      <c r="BA17" s="80" t="e">
        <f t="shared" ref="BA17" si="13">IF(BA16&lt;=BB15,BA16/BB15,IF(BA16&lt;=BB15+BC15,1+(BA16-BB15)/BC15,IF(BA16&lt;=BB15+BC15+BD15,2+(BA16-BB15-BC15)/BD15,BA16*3/(BB15+BC15+BD15))))</f>
        <v>#DIV/0!</v>
      </c>
      <c r="BB17" s="366" t="e">
        <f t="shared" ref="BB17" si="14">IF(BB16&lt;=BC15,BB16/BC15,IF(BB16&lt;=BC15+BD15,1+(BB16-BC15)/BD15,IF(BB16&lt;=BC15+BD15+BE15,2+(BB16-BC15-BD15)/BE15,BB16*3/(BC15+BD15+BE15))))</f>
        <v>#DIV/0!</v>
      </c>
    </row>
    <row r="18" spans="1:54" ht="13.5" customHeight="1">
      <c r="A18" s="54"/>
      <c r="B18" s="2017" t="s">
        <v>1146</v>
      </c>
      <c r="C18" s="2020">
        <v>2.5</v>
      </c>
      <c r="D18" s="46" t="s">
        <v>1142</v>
      </c>
      <c r="E18" s="47"/>
      <c r="F18" s="49">
        <v>8.5150000000000006</v>
      </c>
      <c r="G18" s="50">
        <v>4.8650000000000002</v>
      </c>
      <c r="H18" s="49">
        <v>10.691000000000001</v>
      </c>
      <c r="I18" s="50">
        <v>9.6709999999999994</v>
      </c>
      <c r="J18" s="48">
        <v>30.268999999999998</v>
      </c>
      <c r="K18" s="82">
        <v>10.477</v>
      </c>
      <c r="L18" s="49">
        <v>7.0709999999999997</v>
      </c>
      <c r="M18" s="49">
        <v>35.523000000000003</v>
      </c>
      <c r="N18" s="49">
        <v>21.661999999999999</v>
      </c>
      <c r="O18" s="49">
        <v>25.184000000000001</v>
      </c>
      <c r="P18" s="49">
        <v>17.611000000000001</v>
      </c>
      <c r="Q18" s="49">
        <v>17.111999999999998</v>
      </c>
      <c r="R18" s="49">
        <v>7.2119999999999997</v>
      </c>
      <c r="S18" s="49">
        <f>[43]PCR!$I$772</f>
        <v>7.6680000000000001</v>
      </c>
      <c r="T18" s="50">
        <f>[44]PCR!$I$772</f>
        <v>9.4169999999999998</v>
      </c>
      <c r="U18" s="49">
        <v>17.311</v>
      </c>
      <c r="V18" s="50">
        <f>[45]PCR!$I$775</f>
        <v>15.326000000000001</v>
      </c>
      <c r="W18" s="50">
        <v>13.691000000000001</v>
      </c>
      <c r="X18" s="50">
        <v>11.907999999999999</v>
      </c>
      <c r="Y18" s="51">
        <v>16.11</v>
      </c>
      <c r="Z18" s="51">
        <v>23.795999999999999</v>
      </c>
      <c r="AA18" s="51">
        <v>15.273999999999999</v>
      </c>
      <c r="AB18" s="51">
        <v>24.145</v>
      </c>
      <c r="AC18" s="51">
        <v>24.969000000000001</v>
      </c>
      <c r="AD18" s="51">
        <v>20.151</v>
      </c>
      <c r="AE18" s="52">
        <v>4.1150000000000002</v>
      </c>
      <c r="AF18" s="53">
        <v>9.6980000000000004</v>
      </c>
      <c r="AG18" s="53">
        <v>10.284000000000001</v>
      </c>
      <c r="AH18" s="53">
        <v>18.085000000000001</v>
      </c>
      <c r="AI18" s="53">
        <v>17.437000000000001</v>
      </c>
      <c r="AJ18" s="53">
        <v>22.949000000000002</v>
      </c>
      <c r="AK18" s="53">
        <v>31.704000000000001</v>
      </c>
      <c r="AL18" s="53">
        <v>37.829000000000001</v>
      </c>
      <c r="AM18" s="53">
        <v>28.471</v>
      </c>
      <c r="AN18" s="53">
        <v>16.89</v>
      </c>
      <c r="AO18" s="53">
        <v>12.5</v>
      </c>
      <c r="AP18" s="344">
        <v>10.379</v>
      </c>
      <c r="AQ18" s="64"/>
      <c r="AR18" s="65"/>
      <c r="AS18" s="65"/>
      <c r="AT18" s="53"/>
      <c r="AU18" s="53"/>
      <c r="AV18" s="53"/>
      <c r="AW18" s="53"/>
      <c r="AX18" s="53"/>
      <c r="AY18" s="53"/>
      <c r="AZ18" s="53"/>
      <c r="BA18" s="53"/>
      <c r="BB18" s="364"/>
    </row>
    <row r="19" spans="1:54" ht="13.35" customHeight="1">
      <c r="A19" s="54"/>
      <c r="B19" s="2018"/>
      <c r="C19" s="2021"/>
      <c r="D19" s="55" t="s">
        <v>1143</v>
      </c>
      <c r="E19" s="56"/>
      <c r="F19" s="58">
        <v>14.327999999999999</v>
      </c>
      <c r="G19" s="59">
        <v>5.6849999999999996</v>
      </c>
      <c r="H19" s="58">
        <v>5.5259999999999998</v>
      </c>
      <c r="I19" s="59">
        <v>10.113</v>
      </c>
      <c r="J19" s="57">
        <v>19.204000000000001</v>
      </c>
      <c r="K19" s="59">
        <v>12.826000000000001</v>
      </c>
      <c r="L19" s="58">
        <v>16.454999999999998</v>
      </c>
      <c r="M19" s="58">
        <v>14.275</v>
      </c>
      <c r="N19" s="58">
        <v>14.891</v>
      </c>
      <c r="O19" s="58">
        <v>21.202000000000002</v>
      </c>
      <c r="P19" s="58">
        <v>20.175000000000001</v>
      </c>
      <c r="Q19" s="58">
        <v>18.843</v>
      </c>
      <c r="R19" s="58">
        <v>22.488</v>
      </c>
      <c r="S19" s="58">
        <f>[43]PCR!$I$773</f>
        <v>5.4569999999999999</v>
      </c>
      <c r="T19" s="59">
        <f>[44]PCR!$I$773</f>
        <v>4.0439999999999996</v>
      </c>
      <c r="U19" s="58">
        <v>5.1719999999999997</v>
      </c>
      <c r="V19" s="59">
        <f>[45]PCR!$J$775</f>
        <v>12.766999999999999</v>
      </c>
      <c r="W19" s="59">
        <v>14.984</v>
      </c>
      <c r="X19" s="59">
        <v>19.606999999999999</v>
      </c>
      <c r="Y19" s="60">
        <v>19.46</v>
      </c>
      <c r="Z19" s="60">
        <v>23.151</v>
      </c>
      <c r="AA19" s="60">
        <v>24.719000000000001</v>
      </c>
      <c r="AB19" s="60">
        <v>29.446999999999999</v>
      </c>
      <c r="AC19" s="60">
        <v>24.192</v>
      </c>
      <c r="AD19" s="60">
        <v>17.488</v>
      </c>
      <c r="AE19" s="61">
        <v>8.4450000000000003</v>
      </c>
      <c r="AF19" s="62">
        <v>8.2710000000000008</v>
      </c>
      <c r="AG19" s="62">
        <v>15.507999999999999</v>
      </c>
      <c r="AH19" s="62">
        <v>18.952999999999999</v>
      </c>
      <c r="AI19" s="62">
        <v>22.614999999999998</v>
      </c>
      <c r="AJ19" s="62">
        <v>22.137</v>
      </c>
      <c r="AK19" s="62">
        <v>16.193000000000001</v>
      </c>
      <c r="AL19" s="62">
        <v>18.507000000000001</v>
      </c>
      <c r="AM19" s="62">
        <v>29.210999999999999</v>
      </c>
      <c r="AN19" s="62">
        <v>34.963000000000001</v>
      </c>
      <c r="AO19" s="62">
        <v>24.626000000000001</v>
      </c>
      <c r="AP19" s="345">
        <v>16.231999999999999</v>
      </c>
      <c r="AQ19" s="64">
        <v>7.5590000000000002</v>
      </c>
      <c r="AR19" s="65">
        <v>9.0719999999999992</v>
      </c>
      <c r="AS19" s="65">
        <v>13.795</v>
      </c>
      <c r="AT19" s="62"/>
      <c r="AU19" s="62"/>
      <c r="AV19" s="62"/>
      <c r="AW19" s="62"/>
      <c r="AX19" s="62"/>
      <c r="AY19" s="62"/>
      <c r="AZ19" s="62"/>
      <c r="BA19" s="62"/>
      <c r="BB19" s="364"/>
    </row>
    <row r="20" spans="1:54" ht="13.5" customHeight="1">
      <c r="A20" s="54"/>
      <c r="B20" s="2018"/>
      <c r="C20" s="2021"/>
      <c r="D20" s="55" t="s">
        <v>1144</v>
      </c>
      <c r="E20" s="56"/>
      <c r="F20" s="67">
        <v>17.763000000000002</v>
      </c>
      <c r="G20" s="68">
        <f t="shared" ref="G20:L20" si="15">F20+G18-G19</f>
        <v>16.943000000000001</v>
      </c>
      <c r="H20" s="67">
        <f t="shared" si="15"/>
        <v>22.108000000000001</v>
      </c>
      <c r="I20" s="68">
        <f t="shared" si="15"/>
        <v>21.666</v>
      </c>
      <c r="J20" s="66">
        <f t="shared" si="15"/>
        <v>32.731000000000002</v>
      </c>
      <c r="K20" s="68">
        <f t="shared" si="15"/>
        <v>30.381999999999998</v>
      </c>
      <c r="L20" s="67">
        <f t="shared" si="15"/>
        <v>20.997999999999998</v>
      </c>
      <c r="M20" s="67">
        <v>42.241999999999997</v>
      </c>
      <c r="N20" s="67">
        <v>44.156999999999996</v>
      </c>
      <c r="O20" s="67">
        <f t="shared" ref="O20:AD20" si="16">N20+O18-O19</f>
        <v>48.138999999999996</v>
      </c>
      <c r="P20" s="67">
        <f t="shared" si="16"/>
        <v>45.575000000000003</v>
      </c>
      <c r="Q20" s="67">
        <f t="shared" si="16"/>
        <v>43.843999999999994</v>
      </c>
      <c r="R20" s="67">
        <f t="shared" si="16"/>
        <v>28.567999999999998</v>
      </c>
      <c r="S20" s="67">
        <f>R20+S18-S19</f>
        <v>30.778999999999996</v>
      </c>
      <c r="T20" s="68">
        <f t="shared" si="16"/>
        <v>36.152000000000001</v>
      </c>
      <c r="U20" s="67">
        <f t="shared" si="16"/>
        <v>48.291000000000004</v>
      </c>
      <c r="V20" s="68">
        <f t="shared" si="16"/>
        <v>50.850000000000009</v>
      </c>
      <c r="W20" s="83">
        <f t="shared" si="16"/>
        <v>49.557000000000009</v>
      </c>
      <c r="X20" s="68">
        <f t="shared" si="16"/>
        <v>41.858000000000011</v>
      </c>
      <c r="Y20" s="69">
        <f t="shared" si="16"/>
        <v>38.50800000000001</v>
      </c>
      <c r="Z20" s="69">
        <f t="shared" si="16"/>
        <v>39.153000000000006</v>
      </c>
      <c r="AA20" s="69">
        <f t="shared" si="16"/>
        <v>29.708000000000006</v>
      </c>
      <c r="AB20" s="69">
        <f t="shared" si="16"/>
        <v>24.406000000000009</v>
      </c>
      <c r="AC20" s="69">
        <f t="shared" si="16"/>
        <v>25.183000000000014</v>
      </c>
      <c r="AD20" s="84">
        <f t="shared" si="16"/>
        <v>27.846000000000018</v>
      </c>
      <c r="AE20" s="85">
        <f>AD20+AE18-AE19</f>
        <v>23.51600000000002</v>
      </c>
      <c r="AF20" s="86">
        <f t="shared" ref="AF20" si="17">AE20+AF18-AF19</f>
        <v>24.943000000000019</v>
      </c>
      <c r="AG20" s="86">
        <v>23.094999999999999</v>
      </c>
      <c r="AH20" s="71">
        <f t="shared" ref="AH20:AS20" si="18">AG20+AH18-AH19</f>
        <v>22.227</v>
      </c>
      <c r="AI20" s="71">
        <f t="shared" si="18"/>
        <v>17.049000000000003</v>
      </c>
      <c r="AJ20" s="71">
        <f t="shared" si="18"/>
        <v>17.861000000000004</v>
      </c>
      <c r="AK20" s="71">
        <f t="shared" si="18"/>
        <v>33.372</v>
      </c>
      <c r="AL20" s="71">
        <f t="shared" si="18"/>
        <v>52.693999999999988</v>
      </c>
      <c r="AM20" s="71">
        <f t="shared" si="18"/>
        <v>51.953999999999994</v>
      </c>
      <c r="AN20" s="71">
        <f t="shared" si="18"/>
        <v>33.880999999999993</v>
      </c>
      <c r="AO20" s="71">
        <f t="shared" si="18"/>
        <v>21.754999999999992</v>
      </c>
      <c r="AP20" s="345">
        <f t="shared" si="18"/>
        <v>15.901999999999994</v>
      </c>
      <c r="AQ20" s="64">
        <f t="shared" si="18"/>
        <v>8.3429999999999929</v>
      </c>
      <c r="AR20" s="65">
        <f t="shared" si="18"/>
        <v>-0.72900000000000631</v>
      </c>
      <c r="AS20" s="65">
        <f t="shared" si="18"/>
        <v>-14.524000000000006</v>
      </c>
      <c r="AT20" s="71"/>
      <c r="AU20" s="71"/>
      <c r="AV20" s="71"/>
      <c r="AW20" s="71"/>
      <c r="AX20" s="71"/>
      <c r="AY20" s="71"/>
      <c r="AZ20" s="71"/>
      <c r="BA20" s="71"/>
      <c r="BB20" s="364"/>
    </row>
    <row r="21" spans="1:54" s="81" customFormat="1" ht="13.15" customHeight="1" thickBot="1">
      <c r="A21" s="72"/>
      <c r="B21" s="2019"/>
      <c r="C21" s="2022"/>
      <c r="D21" s="87" t="s">
        <v>1145</v>
      </c>
      <c r="E21" s="88">
        <v>1.9</v>
      </c>
      <c r="F21" s="90">
        <v>2.6478789676653816</v>
      </c>
      <c r="G21" s="91">
        <f t="shared" ref="G21:AQ21" si="19">IF(G20&lt;=H19,G20/H19,IF(G20&lt;=H19+I19,1+(G20-H19)/I19,IF(G20&lt;=H19+I19+J19,2+(G20-H19-I19)/J19,G20*3/(H19+I19+J19))))</f>
        <v>2.067902520308269</v>
      </c>
      <c r="H21" s="90">
        <f t="shared" si="19"/>
        <v>1.6246094563632578</v>
      </c>
      <c r="I21" s="91">
        <f t="shared" si="19"/>
        <v>1.1919538437548729</v>
      </c>
      <c r="J21" s="89">
        <f t="shared" si="19"/>
        <v>2.2416812609457093</v>
      </c>
      <c r="K21" s="91">
        <f t="shared" si="19"/>
        <v>1.9756217162872154</v>
      </c>
      <c r="L21" s="90">
        <f t="shared" si="19"/>
        <v>1.4514807601907189</v>
      </c>
      <c r="M21" s="90">
        <f t="shared" si="19"/>
        <v>2.3047831474597271</v>
      </c>
      <c r="N21" s="90">
        <f t="shared" si="19"/>
        <v>2.1475348935944378</v>
      </c>
      <c r="O21" s="90">
        <f>IF(O20&lt;=P19,O20/P19,IF(O20&lt;=P19+Q19,1+(O20-P19)/Q19,IF(O20&lt;=P19+Q19+R19,2+(O20-P19-Q19)/R19,O20*3/(P19+Q19+R19))))</f>
        <v>2.4055940946282459</v>
      </c>
      <c r="P21" s="90">
        <f>IF(P20&lt;=Q19,P20/Q19,IF(P20&lt;=Q19+R19,1+(P20-Q19)/R19,IF(P20&lt;=Q19+R19+S19,2+(P20-Q19-R19)/S19,P20*3/(Q19+R19+S19))))</f>
        <v>2.7777166941542979</v>
      </c>
      <c r="Q21" s="90">
        <f>IF(Q20&lt;=R19,Q20/R19,IF(Q20&lt;=R19+S19,1+(Q20-R19)/S19,IF(Q20&lt;=R19+S19+T19,2+(Q20-R19-S19)/T19,Q20*3/(R19+S19+T19))))</f>
        <v>4.1117884272718737</v>
      </c>
      <c r="R21" s="90">
        <f t="shared" si="19"/>
        <v>5.8409323246779801</v>
      </c>
      <c r="S21" s="90">
        <f t="shared" si="19"/>
        <v>4.2003821134513037</v>
      </c>
      <c r="T21" s="91">
        <f t="shared" si="19"/>
        <v>3.2942319958691493</v>
      </c>
      <c r="U21" s="90">
        <f t="shared" si="19"/>
        <v>3.0591030026605859</v>
      </c>
      <c r="V21" s="91">
        <f t="shared" si="19"/>
        <v>2.8355087358684483</v>
      </c>
      <c r="W21" s="91">
        <f t="shared" si="19"/>
        <v>2.4531121765798458</v>
      </c>
      <c r="X21" s="91">
        <f t="shared" si="19"/>
        <v>1.9674744071530392</v>
      </c>
      <c r="Y21" s="91">
        <f t="shared" si="19"/>
        <v>1.6212629960758935</v>
      </c>
      <c r="Z21" s="91">
        <f t="shared" si="19"/>
        <v>1.4901687778041908</v>
      </c>
      <c r="AA21" s="91">
        <f t="shared" si="19"/>
        <v>1.0107886904761907</v>
      </c>
      <c r="AB21" s="91">
        <f t="shared" si="19"/>
        <v>1.0122369624885641</v>
      </c>
      <c r="AC21" s="91">
        <f t="shared" si="19"/>
        <v>1.9111900532859698</v>
      </c>
      <c r="AD21" s="91">
        <f t="shared" si="19"/>
        <v>2.7176940933711644</v>
      </c>
      <c r="AE21" s="92">
        <f t="shared" si="19"/>
        <v>1.983041011091051</v>
      </c>
      <c r="AF21" s="93">
        <f t="shared" si="19"/>
        <v>1.4978103730280177</v>
      </c>
      <c r="AG21" s="93">
        <f t="shared" si="19"/>
        <v>1.1831527747070529</v>
      </c>
      <c r="AH21" s="93">
        <f t="shared" si="19"/>
        <v>0.98284324563342917</v>
      </c>
      <c r="AI21" s="93">
        <f t="shared" si="19"/>
        <v>0.77015855807019928</v>
      </c>
      <c r="AJ21" s="93">
        <f t="shared" si="19"/>
        <v>1.0901280596531044</v>
      </c>
      <c r="AK21" s="93">
        <f t="shared" si="19"/>
        <v>1.5088836397247611</v>
      </c>
      <c r="AL21" s="93">
        <f t="shared" si="19"/>
        <v>1.6716528901982093</v>
      </c>
      <c r="AM21" s="93">
        <f t="shared" si="19"/>
        <v>1.6899618289612601</v>
      </c>
      <c r="AN21" s="93">
        <f t="shared" si="19"/>
        <v>1.5701700344997531</v>
      </c>
      <c r="AO21" s="93">
        <f t="shared" si="19"/>
        <v>1.7306522026723101</v>
      </c>
      <c r="AP21" s="347">
        <f t="shared" si="19"/>
        <v>1.9196428571428563</v>
      </c>
      <c r="AQ21" s="365">
        <f t="shared" si="19"/>
        <v>0.91964285714285643</v>
      </c>
      <c r="AR21" s="359">
        <f t="shared" ref="AR21" si="20">IF(AR20&lt;=AS19,AR20/AS19,IF(AR20&lt;=AS19+AT19,1+(AR20-AS19)/AT19,IF(AR20&lt;=AS19+AT19+AU19,2+(AR20-AS19-AT19)/AU19,AR20*3/(AS19+AT19+AU19))))</f>
        <v>-5.284523378035566E-2</v>
      </c>
      <c r="AS21" s="359" t="e">
        <f t="shared" ref="AS21" si="21">IF(AS20&lt;=AT19,AS20/AT19,IF(AS20&lt;=AT19+AU19,1+(AS20-AT19)/AU19,IF(AS20&lt;=AT19+AU19+AV19,2+(AS20-AT19-AU19)/AV19,AS20*3/(AT19+AU19+AV19))))</f>
        <v>#DIV/0!</v>
      </c>
      <c r="AT21" s="93" t="e">
        <f t="shared" ref="AT21" si="22">IF(AT20&lt;=AU19,AT20/AU19,IF(AT20&lt;=AU19+AV19,1+(AT20-AU19)/AV19,IF(AT20&lt;=AU19+AV19+AW19,2+(AT20-AU19-AV19)/AW19,AT20*3/(AU19+AV19+AW19))))</f>
        <v>#DIV/0!</v>
      </c>
      <c r="AU21" s="93" t="e">
        <f t="shared" ref="AU21" si="23">IF(AU20&lt;=AV19,AU20/AV19,IF(AU20&lt;=AV19+AW19,1+(AU20-AV19)/AW19,IF(AU20&lt;=AV19+AW19+AX19,2+(AU20-AV19-AW19)/AX19,AU20*3/(AV19+AW19+AX19))))</f>
        <v>#DIV/0!</v>
      </c>
      <c r="AV21" s="93" t="e">
        <f t="shared" ref="AV21" si="24">IF(AV20&lt;=AW19,AV20/AW19,IF(AV20&lt;=AW19+AX19,1+(AV20-AW19)/AX19,IF(AV20&lt;=AW19+AX19+AY19,2+(AV20-AW19-AX19)/AY19,AV20*3/(AW19+AX19+AY19))))</f>
        <v>#DIV/0!</v>
      </c>
      <c r="AW21" s="93" t="e">
        <f t="shared" ref="AW21" si="25">IF(AW20&lt;=AX19,AW20/AX19,IF(AW20&lt;=AX19+AY19,1+(AW20-AX19)/AY19,IF(AW20&lt;=AX19+AY19+AZ19,2+(AW20-AX19-AY19)/AZ19,AW20*3/(AX19+AY19+AZ19))))</f>
        <v>#DIV/0!</v>
      </c>
      <c r="AX21" s="93" t="e">
        <f t="shared" ref="AX21" si="26">IF(AX20&lt;=AY19,AX20/AY19,IF(AX20&lt;=AY19+AZ19,1+(AX20-AY19)/AZ19,IF(AX20&lt;=AY19+AZ19+BA19,2+(AX20-AY19-AZ19)/BA19,AX20*3/(AY19+AZ19+BA19))))</f>
        <v>#DIV/0!</v>
      </c>
      <c r="AY21" s="93" t="e">
        <f t="shared" ref="AY21" si="27">IF(AY20&lt;=AZ19,AY20/AZ19,IF(AY20&lt;=AZ19+BA19,1+(AY20-AZ19)/BA19,IF(AY20&lt;=AZ19+BA19+BB19,2+(AY20-AZ19-BA19)/BB19,AY20*3/(AZ19+BA19+BB19))))</f>
        <v>#DIV/0!</v>
      </c>
      <c r="AZ21" s="93" t="e">
        <f t="shared" ref="AZ21" si="28">IF(AZ20&lt;=BA19,AZ20/BA19,IF(AZ20&lt;=BA19+BB19,1+(AZ20-BA19)/BB19,IF(AZ20&lt;=BA19+BB19+BC19,2+(AZ20-BA19-BB19)/BC19,AZ20*3/(BA19+BB19+BC19))))</f>
        <v>#DIV/0!</v>
      </c>
      <c r="BA21" s="93" t="e">
        <f t="shared" ref="BA21" si="29">IF(BA20&lt;=BB19,BA20/BB19,IF(BA20&lt;=BB19+BC19,1+(BA20-BB19)/BC19,IF(BA20&lt;=BB19+BC19+BD19,2+(BA20-BB19-BC19)/BD19,BA20*3/(BB19+BC19+BD19))))</f>
        <v>#DIV/0!</v>
      </c>
      <c r="BB21" s="366" t="e">
        <f t="shared" ref="BB21" si="30">IF(BB20&lt;=BC19,BB20/BC19,IF(BB20&lt;=BC19+BD19,1+(BB20-BC19)/BD19,IF(BB20&lt;=BC19+BD19+BE19,2+(BB20-BC19-BD19)/BE19,BB20*3/(BC19+BD19+BE19))))</f>
        <v>#DIV/0!</v>
      </c>
    </row>
    <row r="22" spans="1:54" ht="13.5" customHeight="1">
      <c r="A22" s="54"/>
      <c r="B22" s="2018" t="s">
        <v>1147</v>
      </c>
      <c r="C22" s="2021">
        <v>2.5</v>
      </c>
      <c r="D22" s="94" t="s">
        <v>1142</v>
      </c>
      <c r="E22" s="95"/>
      <c r="F22" s="97">
        <v>1.2110000000000001</v>
      </c>
      <c r="G22" s="98">
        <v>3.2410000000000001</v>
      </c>
      <c r="H22" s="97">
        <v>3.496</v>
      </c>
      <c r="I22" s="98">
        <v>3.8479999999999999</v>
      </c>
      <c r="J22" s="96">
        <v>4.4509999999999996</v>
      </c>
      <c r="K22" s="98">
        <v>2.0139999999999998</v>
      </c>
      <c r="L22" s="97">
        <v>1.7270000000000001</v>
      </c>
      <c r="M22" s="97">
        <v>3.1110000000000002</v>
      </c>
      <c r="N22" s="97">
        <v>1.605</v>
      </c>
      <c r="O22" s="97">
        <v>9.2370000000000001</v>
      </c>
      <c r="P22" s="97">
        <v>4.7210000000000001</v>
      </c>
      <c r="Q22" s="97">
        <v>2.0049999999999999</v>
      </c>
      <c r="R22" s="97">
        <v>0.69199999999999995</v>
      </c>
      <c r="S22" s="97">
        <f>[43]PCR!$I$169</f>
        <v>1.2829999999999999</v>
      </c>
      <c r="T22" s="98">
        <f>[44]PCR!$I$169</f>
        <v>0.88</v>
      </c>
      <c r="U22" s="97">
        <v>3.7429999999999999</v>
      </c>
      <c r="V22" s="98">
        <f>[45]PCR!$I$169</f>
        <v>3.9780000000000002</v>
      </c>
      <c r="W22" s="98">
        <f>[50]PCR!$I$169</f>
        <v>6.7549999999999999</v>
      </c>
      <c r="X22" s="98">
        <v>3.371</v>
      </c>
      <c r="Y22" s="99">
        <v>2.8370000000000002</v>
      </c>
      <c r="Z22" s="99">
        <v>2.5630000000000002</v>
      </c>
      <c r="AA22" s="99">
        <v>4.8360000000000003</v>
      </c>
      <c r="AB22" s="99">
        <v>3.4550000000000001</v>
      </c>
      <c r="AC22" s="99">
        <v>2.4980000000000002</v>
      </c>
      <c r="AD22" s="99">
        <v>1.7869999999999999</v>
      </c>
      <c r="AE22" s="100">
        <v>0.80500000000000005</v>
      </c>
      <c r="AF22" s="101">
        <v>3.052</v>
      </c>
      <c r="AG22" s="101">
        <v>6.343</v>
      </c>
      <c r="AH22" s="101">
        <v>4.0839999999999996</v>
      </c>
      <c r="AI22" s="101">
        <v>3.1269999999999998</v>
      </c>
      <c r="AJ22" s="101">
        <v>4.218</v>
      </c>
      <c r="AK22" s="101">
        <v>11.321</v>
      </c>
      <c r="AL22" s="101">
        <v>9.4779999999999998</v>
      </c>
      <c r="AM22" s="101">
        <v>5.1580000000000004</v>
      </c>
      <c r="AN22" s="101">
        <v>4.3410000000000002</v>
      </c>
      <c r="AO22" s="101">
        <v>2.14</v>
      </c>
      <c r="AP22" s="348">
        <v>1.913</v>
      </c>
      <c r="AQ22" s="64"/>
      <c r="AR22" s="65"/>
      <c r="AS22" s="65"/>
      <c r="AT22" s="101"/>
      <c r="AU22" s="101"/>
      <c r="AV22" s="101"/>
      <c r="AW22" s="101"/>
      <c r="AX22" s="101"/>
      <c r="AY22" s="101"/>
      <c r="AZ22" s="101"/>
      <c r="BA22" s="101"/>
      <c r="BB22" s="364"/>
    </row>
    <row r="23" spans="1:54" ht="13.5" customHeight="1">
      <c r="A23" s="54"/>
      <c r="B23" s="2018"/>
      <c r="C23" s="2021"/>
      <c r="D23" s="55" t="s">
        <v>1143</v>
      </c>
      <c r="E23" s="56"/>
      <c r="F23" s="58">
        <v>3.835</v>
      </c>
      <c r="G23" s="59">
        <v>2.7210000000000001</v>
      </c>
      <c r="H23" s="58">
        <v>2.2629999999999999</v>
      </c>
      <c r="I23" s="59">
        <v>2.4900000000000002</v>
      </c>
      <c r="J23" s="57">
        <v>2.0539999999999998</v>
      </c>
      <c r="K23" s="59">
        <v>2.411</v>
      </c>
      <c r="L23" s="58">
        <v>2.8239999999999998</v>
      </c>
      <c r="M23" s="58">
        <v>1.349</v>
      </c>
      <c r="N23" s="58">
        <v>1.3220000000000001</v>
      </c>
      <c r="O23" s="58">
        <v>4.1059999999999999</v>
      </c>
      <c r="P23" s="58">
        <v>5.5119999999999996</v>
      </c>
      <c r="Q23" s="58">
        <v>7.7060000000000004</v>
      </c>
      <c r="R23" s="58">
        <v>3.9079999999999999</v>
      </c>
      <c r="S23" s="58">
        <f>[43]PCR!$I$170</f>
        <v>2.0230000000000001</v>
      </c>
      <c r="T23" s="59">
        <f>[44]PCR!$I$170</f>
        <v>1.296</v>
      </c>
      <c r="U23" s="58">
        <v>1.3340000000000001</v>
      </c>
      <c r="V23" s="59">
        <f>[45]PCR!$J$169</f>
        <v>1.454</v>
      </c>
      <c r="W23" s="59">
        <f>[50]PCR!$I$170</f>
        <v>2.7869999999999999</v>
      </c>
      <c r="X23" s="59">
        <v>4.1079999999999997</v>
      </c>
      <c r="Y23" s="60">
        <v>3.12</v>
      </c>
      <c r="Z23" s="60">
        <v>2.7919999999999998</v>
      </c>
      <c r="AA23" s="60">
        <v>5.3559999999999999</v>
      </c>
      <c r="AB23" s="60">
        <v>10.11</v>
      </c>
      <c r="AC23" s="60">
        <v>4.8040000000000003</v>
      </c>
      <c r="AD23" s="60">
        <v>2.4119999999999999</v>
      </c>
      <c r="AE23" s="61">
        <v>1.706</v>
      </c>
      <c r="AF23" s="62">
        <v>1.7490000000000001</v>
      </c>
      <c r="AG23" s="62">
        <v>5.1779999999999999</v>
      </c>
      <c r="AH23" s="62">
        <v>3.1080000000000001</v>
      </c>
      <c r="AI23" s="62">
        <v>4.3019999999999996</v>
      </c>
      <c r="AJ23" s="62">
        <v>4.8819999999999997</v>
      </c>
      <c r="AK23" s="62">
        <v>5.8719999999999999</v>
      </c>
      <c r="AL23" s="62">
        <v>6.7510000000000003</v>
      </c>
      <c r="AM23" s="62">
        <v>7.4820000000000002</v>
      </c>
      <c r="AN23" s="62">
        <v>8.234</v>
      </c>
      <c r="AO23" s="62">
        <v>5.6139999999999999</v>
      </c>
      <c r="AP23" s="345">
        <v>5.2880000000000003</v>
      </c>
      <c r="AQ23" s="64">
        <v>1.143</v>
      </c>
      <c r="AR23" s="65">
        <v>2.6909999999999998</v>
      </c>
      <c r="AS23" s="65">
        <v>3.1240000000000001</v>
      </c>
      <c r="AT23" s="62"/>
      <c r="AU23" s="62"/>
      <c r="AV23" s="62"/>
      <c r="AW23" s="62"/>
      <c r="AX23" s="62"/>
      <c r="AY23" s="62"/>
      <c r="AZ23" s="62"/>
      <c r="BA23" s="62"/>
      <c r="BB23" s="364"/>
    </row>
    <row r="24" spans="1:54" ht="13.15" customHeight="1">
      <c r="A24" s="54"/>
      <c r="B24" s="2018"/>
      <c r="C24" s="2021"/>
      <c r="D24" s="55" t="s">
        <v>1144</v>
      </c>
      <c r="E24" s="56"/>
      <c r="F24" s="67">
        <v>4.450000000000002</v>
      </c>
      <c r="G24" s="68">
        <f t="shared" ref="G24:M24" si="31">F24+G22-G23</f>
        <v>4.9700000000000024</v>
      </c>
      <c r="H24" s="67">
        <f t="shared" si="31"/>
        <v>6.203000000000003</v>
      </c>
      <c r="I24" s="68">
        <f t="shared" si="31"/>
        <v>7.5610000000000017</v>
      </c>
      <c r="J24" s="66">
        <f t="shared" si="31"/>
        <v>9.9580000000000002</v>
      </c>
      <c r="K24" s="68">
        <f t="shared" si="31"/>
        <v>9.5609999999999999</v>
      </c>
      <c r="L24" s="67">
        <f t="shared" si="31"/>
        <v>8.4640000000000004</v>
      </c>
      <c r="M24" s="102">
        <f t="shared" si="31"/>
        <v>10.226000000000001</v>
      </c>
      <c r="N24" s="67">
        <v>15.087</v>
      </c>
      <c r="O24" s="67">
        <f t="shared" ref="O24:AD24" si="32">N24+O22-O23</f>
        <v>20.217999999999996</v>
      </c>
      <c r="P24" s="67">
        <f t="shared" si="32"/>
        <v>19.426999999999996</v>
      </c>
      <c r="Q24" s="67">
        <f t="shared" si="32"/>
        <v>13.725999999999996</v>
      </c>
      <c r="R24" s="67">
        <f t="shared" si="32"/>
        <v>10.509999999999996</v>
      </c>
      <c r="S24" s="67">
        <f>R24+S22-S23</f>
        <v>9.769999999999996</v>
      </c>
      <c r="T24" s="68">
        <f t="shared" si="32"/>
        <v>9.3539999999999974</v>
      </c>
      <c r="U24" s="67">
        <f t="shared" si="32"/>
        <v>11.762999999999998</v>
      </c>
      <c r="V24" s="68">
        <f t="shared" si="32"/>
        <v>14.286999999999997</v>
      </c>
      <c r="W24" s="83">
        <f t="shared" si="32"/>
        <v>18.254999999999999</v>
      </c>
      <c r="X24" s="68">
        <f t="shared" si="32"/>
        <v>17.517999999999997</v>
      </c>
      <c r="Y24" s="69">
        <f t="shared" si="32"/>
        <v>17.234999999999996</v>
      </c>
      <c r="Z24" s="69">
        <f t="shared" si="32"/>
        <v>17.005999999999993</v>
      </c>
      <c r="AA24" s="69">
        <f t="shared" si="32"/>
        <v>16.48599999999999</v>
      </c>
      <c r="AB24" s="69">
        <f t="shared" si="32"/>
        <v>9.8309999999999889</v>
      </c>
      <c r="AC24" s="69">
        <f t="shared" si="32"/>
        <v>7.5249999999999897</v>
      </c>
      <c r="AD24" s="84">
        <f t="shared" si="32"/>
        <v>6.8999999999999906</v>
      </c>
      <c r="AE24" s="85">
        <f>AD24+AE22-AE23</f>
        <v>5.9989999999999899</v>
      </c>
      <c r="AF24" s="86">
        <f t="shared" ref="AF24" si="33">AE24+AF22-AF23</f>
        <v>7.3019999999999889</v>
      </c>
      <c r="AG24" s="86">
        <v>8.6929999999999996</v>
      </c>
      <c r="AH24" s="71">
        <f t="shared" ref="AH24:AS24" si="34">AG24+AH22-AH23</f>
        <v>9.6689999999999987</v>
      </c>
      <c r="AI24" s="71">
        <f t="shared" si="34"/>
        <v>8.4939999999999998</v>
      </c>
      <c r="AJ24" s="71">
        <f t="shared" si="34"/>
        <v>7.83</v>
      </c>
      <c r="AK24" s="71">
        <f t="shared" si="34"/>
        <v>13.279</v>
      </c>
      <c r="AL24" s="71">
        <f t="shared" si="34"/>
        <v>16.005999999999997</v>
      </c>
      <c r="AM24" s="71">
        <f t="shared" si="34"/>
        <v>13.681999999999999</v>
      </c>
      <c r="AN24" s="71">
        <f t="shared" si="34"/>
        <v>9.7889999999999997</v>
      </c>
      <c r="AO24" s="71">
        <f t="shared" si="34"/>
        <v>6.3150000000000004</v>
      </c>
      <c r="AP24" s="345">
        <f t="shared" si="34"/>
        <v>2.9399999999999995</v>
      </c>
      <c r="AQ24" s="64">
        <f t="shared" si="34"/>
        <v>1.7969999999999995</v>
      </c>
      <c r="AR24" s="65">
        <f t="shared" si="34"/>
        <v>-0.89400000000000035</v>
      </c>
      <c r="AS24" s="65">
        <f t="shared" si="34"/>
        <v>-4.0180000000000007</v>
      </c>
      <c r="AT24" s="71"/>
      <c r="AU24" s="71"/>
      <c r="AV24" s="71"/>
      <c r="AW24" s="71"/>
      <c r="AX24" s="71"/>
      <c r="AY24" s="71"/>
      <c r="AZ24" s="71"/>
      <c r="BA24" s="71"/>
      <c r="BB24" s="364"/>
    </row>
    <row r="25" spans="1:54" s="81" customFormat="1" ht="13.5" customHeight="1" thickBot="1">
      <c r="A25" s="72"/>
      <c r="B25" s="2018"/>
      <c r="C25" s="2021"/>
      <c r="D25" s="73" t="s">
        <v>1145</v>
      </c>
      <c r="E25" s="74">
        <v>1.9</v>
      </c>
      <c r="F25" s="76">
        <v>1.7640300486080434</v>
      </c>
      <c r="G25" s="77">
        <f t="shared" ref="G25:AQ25" si="35">IF(G24&lt;=H23,G24/H23,IF(G24&lt;=H23+I23,1+(G24-H23)/I23,IF(G24&lt;=H23+I23+J23,2+(G24-H23-I23)/J23,G24*3/(H23+I23+J23))))</f>
        <v>2.1056475170399231</v>
      </c>
      <c r="H25" s="76">
        <f t="shared" si="35"/>
        <v>2.6880962256325187</v>
      </c>
      <c r="I25" s="77">
        <f t="shared" si="35"/>
        <v>3.1119495129647423</v>
      </c>
      <c r="J25" s="75">
        <f t="shared" si="35"/>
        <v>4.537363304981775</v>
      </c>
      <c r="K25" s="77">
        <f t="shared" si="35"/>
        <v>5.2198362147406732</v>
      </c>
      <c r="L25" s="76">
        <f t="shared" si="35"/>
        <v>3.7467906153165123</v>
      </c>
      <c r="M25" s="76">
        <f t="shared" si="35"/>
        <v>2.8704644412191582</v>
      </c>
      <c r="N25" s="76">
        <f t="shared" si="35"/>
        <v>2.7097067220347784</v>
      </c>
      <c r="O25" s="76">
        <f>IF(O24&lt;=P23,O24/P23,IF(O24&lt;=P23+Q23,1+(O24-P23)/Q23,IF(O24&lt;=P23+Q23+R23,2+(O24-P23-Q23)/R23,O24*3/(P23+Q23+R23))))</f>
        <v>3.5416326053953044</v>
      </c>
      <c r="P25" s="76">
        <f>IF(P24&lt;=Q23,P24/Q23,IF(P24&lt;=Q23+R23,1+(P24-Q23)/R23,IF(P24&lt;=Q23+R23+S23,2+(P24-Q23-R23)/S23,P24*3/(Q23+R23+S23))))</f>
        <v>4.2737405587739232</v>
      </c>
      <c r="Q25" s="76">
        <f>IF(Q24&lt;=R23,Q24/R23,IF(Q24&lt;=R23+S23,1+(Q24-R23)/S23,IF(Q24&lt;=R23+S23+T23,2+(Q24-R23-S23)/T23,Q24*3/(R23+S23+T23))))</f>
        <v>5.6977999169779965</v>
      </c>
      <c r="R25" s="76">
        <f t="shared" si="35"/>
        <v>6.776273372018049</v>
      </c>
      <c r="S25" s="76">
        <f t="shared" si="35"/>
        <v>7.1767874632713005</v>
      </c>
      <c r="T25" s="77">
        <f t="shared" si="35"/>
        <v>5.0335426008968591</v>
      </c>
      <c r="U25" s="76">
        <f t="shared" si="35"/>
        <v>4.2267337405677319</v>
      </c>
      <c r="V25" s="77">
        <f t="shared" si="35"/>
        <v>4.279680479281077</v>
      </c>
      <c r="W25" s="77">
        <f t="shared" si="35"/>
        <v>5.4655688622754495</v>
      </c>
      <c r="X25" s="77">
        <f t="shared" si="35"/>
        <v>4.6640042598509037</v>
      </c>
      <c r="Y25" s="77">
        <f t="shared" si="35"/>
        <v>2.8988130563798218</v>
      </c>
      <c r="Z25" s="77">
        <f t="shared" si="35"/>
        <v>2.3205661948376339</v>
      </c>
      <c r="AA25" s="77">
        <f t="shared" si="35"/>
        <v>2.6517412935323343</v>
      </c>
      <c r="AB25" s="77">
        <f t="shared" si="35"/>
        <v>3.3056489576328136</v>
      </c>
      <c r="AC25" s="77">
        <f t="shared" si="35"/>
        <v>3.8477927390489115</v>
      </c>
      <c r="AD25" s="77">
        <f t="shared" si="35"/>
        <v>2.6653147933565062</v>
      </c>
      <c r="AE25" s="79">
        <f t="shared" si="35"/>
        <v>1.820780224024718</v>
      </c>
      <c r="AF25" s="80">
        <f t="shared" si="35"/>
        <v>1.6833976833976798</v>
      </c>
      <c r="AG25" s="80">
        <f t="shared" si="35"/>
        <v>2.2628021302744776</v>
      </c>
      <c r="AH25" s="80">
        <f t="shared" si="35"/>
        <v>2.0825953678474112</v>
      </c>
      <c r="AI25" s="80">
        <f t="shared" si="35"/>
        <v>1.6151226158038148</v>
      </c>
      <c r="AJ25" s="80">
        <f t="shared" si="35"/>
        <v>1.2900311065027403</v>
      </c>
      <c r="AK25" s="80">
        <f t="shared" si="35"/>
        <v>1.8724939855653568</v>
      </c>
      <c r="AL25" s="80">
        <f t="shared" si="35"/>
        <v>2.0516565728535801</v>
      </c>
      <c r="AM25" s="80">
        <f t="shared" si="35"/>
        <v>1.9704310651941572</v>
      </c>
      <c r="AN25" s="80">
        <f t="shared" si="35"/>
        <v>1.7895234493192134</v>
      </c>
      <c r="AO25" s="80">
        <f t="shared" si="35"/>
        <v>1.8985126859142607</v>
      </c>
      <c r="AP25" s="346">
        <f t="shared" si="35"/>
        <v>1.6677814938684503</v>
      </c>
      <c r="AQ25" s="365">
        <f t="shared" si="35"/>
        <v>0.6677814938684502</v>
      </c>
      <c r="AR25" s="359">
        <f t="shared" ref="AR25" si="36">IF(AR24&lt;=AS23,AR24/AS23,IF(AR24&lt;=AS23+AT23,1+(AR24-AS23)/AT23,IF(AR24&lt;=AS23+AT23+AU23,2+(AR24-AS23-AT23)/AU23,AR24*3/(AS23+AT23+AU23))))</f>
        <v>-0.28617157490396938</v>
      </c>
      <c r="AS25" s="359" t="e">
        <f t="shared" ref="AS25" si="37">IF(AS24&lt;=AT23,AS24/AT23,IF(AS24&lt;=AT23+AU23,1+(AS24-AT23)/AU23,IF(AS24&lt;=AT23+AU23+AV23,2+(AS24-AT23-AU23)/AV23,AS24*3/(AT23+AU23+AV23))))</f>
        <v>#DIV/0!</v>
      </c>
      <c r="AT25" s="80" t="e">
        <f t="shared" ref="AT25" si="38">IF(AT24&lt;=AU23,AT24/AU23,IF(AT24&lt;=AU23+AV23,1+(AT24-AU23)/AV23,IF(AT24&lt;=AU23+AV23+AW23,2+(AT24-AU23-AV23)/AW23,AT24*3/(AU23+AV23+AW23))))</f>
        <v>#DIV/0!</v>
      </c>
      <c r="AU25" s="80" t="e">
        <f t="shared" ref="AU25" si="39">IF(AU24&lt;=AV23,AU24/AV23,IF(AU24&lt;=AV23+AW23,1+(AU24-AV23)/AW23,IF(AU24&lt;=AV23+AW23+AX23,2+(AU24-AV23-AW23)/AX23,AU24*3/(AV23+AW23+AX23))))</f>
        <v>#DIV/0!</v>
      </c>
      <c r="AV25" s="80" t="e">
        <f t="shared" ref="AV25" si="40">IF(AV24&lt;=AW23,AV24/AW23,IF(AV24&lt;=AW23+AX23,1+(AV24-AW23)/AX23,IF(AV24&lt;=AW23+AX23+AY23,2+(AV24-AW23-AX23)/AY23,AV24*3/(AW23+AX23+AY23))))</f>
        <v>#DIV/0!</v>
      </c>
      <c r="AW25" s="80" t="e">
        <f t="shared" ref="AW25" si="41">IF(AW24&lt;=AX23,AW24/AX23,IF(AW24&lt;=AX23+AY23,1+(AW24-AX23)/AY23,IF(AW24&lt;=AX23+AY23+AZ23,2+(AW24-AX23-AY23)/AZ23,AW24*3/(AX23+AY23+AZ23))))</f>
        <v>#DIV/0!</v>
      </c>
      <c r="AX25" s="80" t="e">
        <f t="shared" ref="AX25" si="42">IF(AX24&lt;=AY23,AX24/AY23,IF(AX24&lt;=AY23+AZ23,1+(AX24-AY23)/AZ23,IF(AX24&lt;=AY23+AZ23+BA23,2+(AX24-AY23-AZ23)/BA23,AX24*3/(AY23+AZ23+BA23))))</f>
        <v>#DIV/0!</v>
      </c>
      <c r="AY25" s="80" t="e">
        <f t="shared" ref="AY25" si="43">IF(AY24&lt;=AZ23,AY24/AZ23,IF(AY24&lt;=AZ23+BA23,1+(AY24-AZ23)/BA23,IF(AY24&lt;=AZ23+BA23+BB23,2+(AY24-AZ23-BA23)/BB23,AY24*3/(AZ23+BA23+BB23))))</f>
        <v>#DIV/0!</v>
      </c>
      <c r="AZ25" s="80" t="e">
        <f t="shared" ref="AZ25" si="44">IF(AZ24&lt;=BA23,AZ24/BA23,IF(AZ24&lt;=BA23+BB23,1+(AZ24-BA23)/BB23,IF(AZ24&lt;=BA23+BB23+BC23,2+(AZ24-BA23-BB23)/BC23,AZ24*3/(BA23+BB23+BC23))))</f>
        <v>#DIV/0!</v>
      </c>
      <c r="BA25" s="80" t="e">
        <f t="shared" ref="BA25" si="45">IF(BA24&lt;=BB23,BA24/BB23,IF(BA24&lt;=BB23+BC23,1+(BA24-BB23)/BC23,IF(BA24&lt;=BB23+BC23+BD23,2+(BA24-BB23-BC23)/BD23,BA24*3/(BB23+BC23+BD23))))</f>
        <v>#DIV/0!</v>
      </c>
      <c r="BB25" s="366" t="e">
        <f t="shared" ref="BB25" si="46">IF(BB24&lt;=BC23,BB24/BC23,IF(BB24&lt;=BC23+BD23,1+(BB24-BC23)/BD23,IF(BB24&lt;=BC23+BD23+BE23,2+(BB24-BC23-BD23)/BE23,BB24*3/(BC23+BD23+BE23))))</f>
        <v>#DIV/0!</v>
      </c>
    </row>
    <row r="26" spans="1:54" ht="13.5" customHeight="1">
      <c r="A26" s="54"/>
      <c r="B26" s="2017" t="s">
        <v>1148</v>
      </c>
      <c r="C26" s="2020">
        <v>2</v>
      </c>
      <c r="D26" s="46" t="s">
        <v>1142</v>
      </c>
      <c r="E26" s="47"/>
      <c r="F26" s="49">
        <v>0.15</v>
      </c>
      <c r="G26" s="50">
        <v>2.5000000000000001E-2</v>
      </c>
      <c r="H26" s="49">
        <v>0.89200000000000002</v>
      </c>
      <c r="I26" s="50">
        <v>0.77900000000000003</v>
      </c>
      <c r="J26" s="48">
        <v>0.28599999999999998</v>
      </c>
      <c r="K26" s="50">
        <v>4.8000000000000001E-2</v>
      </c>
      <c r="L26" s="49">
        <v>0</v>
      </c>
      <c r="M26" s="49">
        <v>8.2000000000000003E-2</v>
      </c>
      <c r="N26" s="49">
        <v>1.9E-2</v>
      </c>
      <c r="O26" s="49">
        <v>0.187</v>
      </c>
      <c r="P26" s="49">
        <v>6.3E-2</v>
      </c>
      <c r="Q26" s="49">
        <v>5.1999999999999998E-2</v>
      </c>
      <c r="R26" s="49">
        <v>0.105</v>
      </c>
      <c r="S26" s="49">
        <f>[43]PCR!$I$224</f>
        <v>0.1</v>
      </c>
      <c r="T26" s="50">
        <f>[44]PCR!$I$224</f>
        <v>0</v>
      </c>
      <c r="U26" s="49">
        <v>0.69199999999999995</v>
      </c>
      <c r="V26" s="50">
        <f>[45]PCR!$I$224</f>
        <v>0.63</v>
      </c>
      <c r="W26" s="50">
        <f>[50]PCR!$I$224</f>
        <v>0.39800000000000002</v>
      </c>
      <c r="X26" s="50">
        <v>5.2999999999999999E-2</v>
      </c>
      <c r="Y26" s="51">
        <v>0.24</v>
      </c>
      <c r="Z26" s="51">
        <v>0.378</v>
      </c>
      <c r="AA26" s="51">
        <v>3.4000000000000002E-2</v>
      </c>
      <c r="AB26" s="51">
        <v>0.14799999999999999</v>
      </c>
      <c r="AC26" s="51">
        <v>9.8000000000000004E-2</v>
      </c>
      <c r="AD26" s="51">
        <v>0.35</v>
      </c>
      <c r="AE26" s="52">
        <v>0</v>
      </c>
      <c r="AF26" s="53">
        <v>5.0999999999999997E-2</v>
      </c>
      <c r="AG26" s="53">
        <v>0</v>
      </c>
      <c r="AH26" s="53">
        <v>1.9E-2</v>
      </c>
      <c r="AI26" s="53">
        <v>3.3000000000000002E-2</v>
      </c>
      <c r="AJ26" s="53">
        <v>0.154</v>
      </c>
      <c r="AK26" s="53">
        <v>0.82299999999999995</v>
      </c>
      <c r="AL26" s="53">
        <v>0.69699999999999995</v>
      </c>
      <c r="AM26" s="53">
        <v>0.754</v>
      </c>
      <c r="AN26" s="53">
        <v>0.52800000000000002</v>
      </c>
      <c r="AO26" s="53">
        <v>0.47</v>
      </c>
      <c r="AP26" s="344">
        <v>9.8000000000000004E-2</v>
      </c>
      <c r="AQ26" s="64"/>
      <c r="AR26" s="65"/>
      <c r="AS26" s="65"/>
      <c r="AT26" s="53"/>
      <c r="AU26" s="53"/>
      <c r="AV26" s="53"/>
      <c r="AW26" s="53"/>
      <c r="AX26" s="53"/>
      <c r="AY26" s="53"/>
      <c r="AZ26" s="53"/>
      <c r="BA26" s="53"/>
      <c r="BB26" s="364"/>
    </row>
    <row r="27" spans="1:54" ht="13.5" customHeight="1">
      <c r="A27" s="54"/>
      <c r="B27" s="2018"/>
      <c r="C27" s="2021"/>
      <c r="D27" s="55" t="s">
        <v>1143</v>
      </c>
      <c r="E27" s="56"/>
      <c r="F27" s="58">
        <v>0.26200000000000001</v>
      </c>
      <c r="G27" s="59">
        <v>4.9000000000000002E-2</v>
      </c>
      <c r="H27" s="58">
        <v>0.35</v>
      </c>
      <c r="I27" s="59">
        <v>0.19500000000000001</v>
      </c>
      <c r="J27" s="57">
        <v>0.33100000000000002</v>
      </c>
      <c r="K27" s="59">
        <v>0.23499999999999999</v>
      </c>
      <c r="L27" s="58">
        <v>9.6000000000000002E-2</v>
      </c>
      <c r="M27" s="58">
        <v>8.8999999999999996E-2</v>
      </c>
      <c r="N27" s="58">
        <v>5.5E-2</v>
      </c>
      <c r="O27" s="58">
        <v>0.38800000000000001</v>
      </c>
      <c r="P27" s="58">
        <v>0.372</v>
      </c>
      <c r="Q27" s="58">
        <v>0.52900000000000003</v>
      </c>
      <c r="R27" s="58">
        <v>0.88600000000000001</v>
      </c>
      <c r="S27" s="58">
        <f>[43]PCR!$I$225</f>
        <v>9.4E-2</v>
      </c>
      <c r="T27" s="59">
        <f>[44]PCR!$I$225</f>
        <v>0.49199999999999999</v>
      </c>
      <c r="U27" s="58">
        <v>0.53</v>
      </c>
      <c r="V27" s="59">
        <f>[45]PCR!$J$224</f>
        <v>8.6999999999999994E-2</v>
      </c>
      <c r="W27" s="59">
        <f>[50]PCR!$I$225</f>
        <v>0.184</v>
      </c>
      <c r="X27" s="59">
        <v>0.36</v>
      </c>
      <c r="Y27" s="60">
        <v>0.253</v>
      </c>
      <c r="Z27" s="60">
        <v>0.20499999999999999</v>
      </c>
      <c r="AA27" s="60">
        <v>0.27400000000000002</v>
      </c>
      <c r="AB27" s="60">
        <v>0.35799999999999998</v>
      </c>
      <c r="AC27" s="60">
        <v>0.20100000000000001</v>
      </c>
      <c r="AD27" s="60">
        <v>0.16400000000000001</v>
      </c>
      <c r="AE27" s="61">
        <v>3.6999999999999998E-2</v>
      </c>
      <c r="AF27" s="62">
        <v>2.1999999999999999E-2</v>
      </c>
      <c r="AG27" s="62">
        <v>0.08</v>
      </c>
      <c r="AH27" s="62">
        <v>0.184</v>
      </c>
      <c r="AI27" s="62">
        <v>0.17</v>
      </c>
      <c r="AJ27" s="62">
        <v>0.17399999999999999</v>
      </c>
      <c r="AK27" s="62">
        <v>0.46100000000000002</v>
      </c>
      <c r="AL27" s="62">
        <v>0.60299999999999998</v>
      </c>
      <c r="AM27" s="62">
        <v>0.79900000000000004</v>
      </c>
      <c r="AN27" s="62">
        <v>0.73299999999999998</v>
      </c>
      <c r="AO27" s="62">
        <v>0.68400000000000005</v>
      </c>
      <c r="AP27" s="345">
        <v>0.77700000000000002</v>
      </c>
      <c r="AQ27" s="64">
        <v>6.2E-2</v>
      </c>
      <c r="AR27" s="65">
        <v>0.126</v>
      </c>
      <c r="AS27" s="65">
        <v>0.13</v>
      </c>
      <c r="AT27" s="62"/>
      <c r="AU27" s="62"/>
      <c r="AV27" s="62"/>
      <c r="AW27" s="62"/>
      <c r="AX27" s="62"/>
      <c r="AY27" s="62"/>
      <c r="AZ27" s="62"/>
      <c r="BA27" s="62"/>
      <c r="BB27" s="364"/>
    </row>
    <row r="28" spans="1:54" ht="13.5" customHeight="1">
      <c r="A28" s="54"/>
      <c r="B28" s="2018"/>
      <c r="C28" s="2021"/>
      <c r="D28" s="55" t="s">
        <v>1144</v>
      </c>
      <c r="E28" s="56"/>
      <c r="F28" s="67">
        <v>1.2990000000000006</v>
      </c>
      <c r="G28" s="68">
        <f t="shared" ref="G28:M28" si="47">F28+G26-G27</f>
        <v>1.2750000000000006</v>
      </c>
      <c r="H28" s="67">
        <f t="shared" si="47"/>
        <v>1.8170000000000006</v>
      </c>
      <c r="I28" s="68">
        <f t="shared" si="47"/>
        <v>2.4010000000000007</v>
      </c>
      <c r="J28" s="66">
        <f t="shared" si="47"/>
        <v>2.3560000000000008</v>
      </c>
      <c r="K28" s="68">
        <f t="shared" si="47"/>
        <v>2.1690000000000009</v>
      </c>
      <c r="L28" s="67">
        <f t="shared" si="47"/>
        <v>2.0730000000000008</v>
      </c>
      <c r="M28" s="67">
        <f t="shared" si="47"/>
        <v>2.0660000000000007</v>
      </c>
      <c r="N28" s="67">
        <v>2.9969999999999999</v>
      </c>
      <c r="O28" s="67">
        <f t="shared" ref="O28:AD28" si="48">N28+O26-O27</f>
        <v>2.7959999999999998</v>
      </c>
      <c r="P28" s="67">
        <f t="shared" si="48"/>
        <v>2.4870000000000001</v>
      </c>
      <c r="Q28" s="67">
        <f t="shared" si="48"/>
        <v>2.0100000000000002</v>
      </c>
      <c r="R28" s="67">
        <f t="shared" si="48"/>
        <v>1.2290000000000001</v>
      </c>
      <c r="S28" s="67">
        <f>R28+S26-S27</f>
        <v>1.2350000000000001</v>
      </c>
      <c r="T28" s="68">
        <f t="shared" si="48"/>
        <v>0.7430000000000001</v>
      </c>
      <c r="U28" s="67">
        <f t="shared" si="48"/>
        <v>0.90500000000000003</v>
      </c>
      <c r="V28" s="83">
        <f t="shared" si="48"/>
        <v>1.4480000000000002</v>
      </c>
      <c r="W28" s="83">
        <f t="shared" si="48"/>
        <v>1.6620000000000001</v>
      </c>
      <c r="X28" s="68">
        <f t="shared" si="48"/>
        <v>1.355</v>
      </c>
      <c r="Y28" s="69">
        <f t="shared" si="48"/>
        <v>1.3420000000000001</v>
      </c>
      <c r="Z28" s="69">
        <f t="shared" si="48"/>
        <v>1.5150000000000001</v>
      </c>
      <c r="AA28" s="69">
        <f t="shared" si="48"/>
        <v>1.2750000000000001</v>
      </c>
      <c r="AB28" s="69">
        <f t="shared" si="48"/>
        <v>1.0649999999999999</v>
      </c>
      <c r="AC28" s="69">
        <f t="shared" si="48"/>
        <v>0.96199999999999997</v>
      </c>
      <c r="AD28" s="84">
        <f t="shared" si="48"/>
        <v>1.1479999999999999</v>
      </c>
      <c r="AE28" s="85">
        <f>AD28+AE26-AE27</f>
        <v>1.111</v>
      </c>
      <c r="AF28" s="86">
        <f t="shared" ref="AF28" si="49">AE28+AF26-AF27</f>
        <v>1.1399999999999999</v>
      </c>
      <c r="AG28" s="86">
        <v>1.157</v>
      </c>
      <c r="AH28" s="71">
        <f t="shared" ref="AH28:AS28" si="50">AG28+AH26-AH27</f>
        <v>0.99199999999999999</v>
      </c>
      <c r="AI28" s="71">
        <f t="shared" si="50"/>
        <v>0.85499999999999987</v>
      </c>
      <c r="AJ28" s="71">
        <f t="shared" si="50"/>
        <v>0.83499999999999996</v>
      </c>
      <c r="AK28" s="71">
        <f t="shared" si="50"/>
        <v>1.1969999999999998</v>
      </c>
      <c r="AL28" s="71">
        <f t="shared" si="50"/>
        <v>1.2909999999999997</v>
      </c>
      <c r="AM28" s="71">
        <f t="shared" si="50"/>
        <v>1.246</v>
      </c>
      <c r="AN28" s="71">
        <f t="shared" si="50"/>
        <v>1.0409999999999999</v>
      </c>
      <c r="AO28" s="71">
        <f t="shared" si="50"/>
        <v>0.82699999999999985</v>
      </c>
      <c r="AP28" s="345">
        <f t="shared" si="50"/>
        <v>0.1479999999999998</v>
      </c>
      <c r="AQ28" s="64">
        <f t="shared" si="50"/>
        <v>8.5999999999999799E-2</v>
      </c>
      <c r="AR28" s="65">
        <f t="shared" si="50"/>
        <v>-4.0000000000000202E-2</v>
      </c>
      <c r="AS28" s="65">
        <f t="shared" si="50"/>
        <v>-0.17000000000000021</v>
      </c>
      <c r="AT28" s="71"/>
      <c r="AU28" s="71"/>
      <c r="AV28" s="71"/>
      <c r="AW28" s="71"/>
      <c r="AX28" s="71"/>
      <c r="AY28" s="71"/>
      <c r="AZ28" s="71"/>
      <c r="BA28" s="71"/>
      <c r="BB28" s="364"/>
    </row>
    <row r="29" spans="1:54" s="81" customFormat="1" ht="13.5" customHeight="1" thickBot="1">
      <c r="A29" s="72"/>
      <c r="B29" s="2019"/>
      <c r="C29" s="2022"/>
      <c r="D29" s="87" t="s">
        <v>1145</v>
      </c>
      <c r="E29" s="88">
        <v>1.6</v>
      </c>
      <c r="F29" s="90">
        <v>6.5606060606060641</v>
      </c>
      <c r="G29" s="91">
        <f t="shared" ref="G29:AQ29" si="51">IF(G28&lt;=H27,G28/H27,IF(G28&lt;=H27+I27,1+(G28-H27)/I27,IF(G28&lt;=H27+I27+J27,2+(G28-H27-I27)/J27,G28*3/(H27+I27+J27))))</f>
        <v>4.3664383561643865</v>
      </c>
      <c r="H29" s="90">
        <f t="shared" si="51"/>
        <v>7.1629434954007918</v>
      </c>
      <c r="I29" s="91">
        <f t="shared" si="51"/>
        <v>10.880664652567978</v>
      </c>
      <c r="J29" s="89">
        <f t="shared" si="51"/>
        <v>16.828571428571436</v>
      </c>
      <c r="K29" s="91">
        <f t="shared" si="51"/>
        <v>27.112500000000015</v>
      </c>
      <c r="L29" s="90">
        <f t="shared" si="51"/>
        <v>11.689849624060155</v>
      </c>
      <c r="M29" s="90">
        <f t="shared" si="51"/>
        <v>7.6049079754601259</v>
      </c>
      <c r="N29" s="90">
        <f t="shared" si="51"/>
        <v>6.975174553917765</v>
      </c>
      <c r="O29" s="90">
        <f>IF(O28&lt;=P27,O28/P27,IF(O28&lt;=P27+Q27,1+(O28-P27)/Q27,IF(O28&lt;=P27+Q27+R27,2+(O28-P27-Q27)/R27,O28*3/(P27+Q27+R27))))</f>
        <v>4.6939003917179631</v>
      </c>
      <c r="P29" s="90">
        <f>IF(P28&lt;=Q27,P28/Q27,IF(P28&lt;=Q27+R27,1+(P28-Q27)/R27,IF(P28&lt;=Q27+R27+S27,2+(P28-Q27-R27)/S27,P28*3/(Q27+R27+S27))))</f>
        <v>4.9443339960238566</v>
      </c>
      <c r="Q29" s="90">
        <f>IF(Q28&lt;=R27,Q28/R27,IF(Q28&lt;=R27+S27,1+(Q28-R27)/S27,IF(Q28&lt;=R27+S27+T27,2+(Q28-R27-S27)/T27,Q28*3/(R27+S27+T27))))</f>
        <v>4.0964673913043486</v>
      </c>
      <c r="R29" s="90">
        <f t="shared" si="51"/>
        <v>3.303763440860215</v>
      </c>
      <c r="S29" s="90">
        <f t="shared" si="51"/>
        <v>3.3408476104598739</v>
      </c>
      <c r="T29" s="91">
        <f t="shared" si="51"/>
        <v>2.6847826086956528</v>
      </c>
      <c r="U29" s="90">
        <f t="shared" si="51"/>
        <v>4.3026941362916</v>
      </c>
      <c r="V29" s="91">
        <f t="shared" si="51"/>
        <v>5.4504391468005018</v>
      </c>
      <c r="W29" s="91">
        <f t="shared" si="51"/>
        <v>6.0953545232273854</v>
      </c>
      <c r="X29" s="91">
        <f t="shared" si="51"/>
        <v>5.5532786885245899</v>
      </c>
      <c r="Y29" s="91">
        <f t="shared" si="51"/>
        <v>4.8100358422939067</v>
      </c>
      <c r="Z29" s="91">
        <f t="shared" si="51"/>
        <v>5.4561824729891955</v>
      </c>
      <c r="AA29" s="91">
        <f t="shared" si="51"/>
        <v>5.2904564315352705</v>
      </c>
      <c r="AB29" s="91">
        <f t="shared" si="51"/>
        <v>7.9477611940298507</v>
      </c>
      <c r="AC29" s="91">
        <f t="shared" si="51"/>
        <v>12.941704035874439</v>
      </c>
      <c r="AD29" s="91">
        <f t="shared" si="51"/>
        <v>24.776978417266186</v>
      </c>
      <c r="AE29" s="92">
        <f t="shared" si="51"/>
        <v>11.653846153846153</v>
      </c>
      <c r="AF29" s="93">
        <f t="shared" si="51"/>
        <v>7.880184331797234</v>
      </c>
      <c r="AG29" s="93">
        <f t="shared" si="51"/>
        <v>6.5738636363636358</v>
      </c>
      <c r="AH29" s="93">
        <f t="shared" si="51"/>
        <v>3.6968944099378884</v>
      </c>
      <c r="AI29" s="93">
        <f t="shared" si="51"/>
        <v>2.3648424543946929</v>
      </c>
      <c r="AJ29" s="93">
        <f t="shared" si="51"/>
        <v>1.6202321724709785</v>
      </c>
      <c r="AK29" s="93">
        <f t="shared" si="51"/>
        <v>1.7434292866082601</v>
      </c>
      <c r="AL29" s="93">
        <f t="shared" si="51"/>
        <v>1.6712141882673939</v>
      </c>
      <c r="AM29" s="93">
        <f t="shared" si="51"/>
        <v>1.75</v>
      </c>
      <c r="AN29" s="93">
        <f t="shared" si="51"/>
        <v>1.4594594594594592</v>
      </c>
      <c r="AO29" s="93">
        <f t="shared" si="51"/>
        <v>1.8064516129032229</v>
      </c>
      <c r="AP29" s="347">
        <f t="shared" si="51"/>
        <v>1.682539682539681</v>
      </c>
      <c r="AQ29" s="365">
        <f t="shared" si="51"/>
        <v>0.68253968253968089</v>
      </c>
      <c r="AR29" s="359">
        <f t="shared" ref="AR29" si="52">IF(AR28&lt;=AS27,AR28/AS27,IF(AR28&lt;=AS27+AT27,1+(AR28-AS27)/AT27,IF(AR28&lt;=AS27+AT27+AU27,2+(AR28-AS27-AT27)/AU27,AR28*3/(AS27+AT27+AU27))))</f>
        <v>-0.30769230769230926</v>
      </c>
      <c r="AS29" s="359" t="e">
        <f t="shared" ref="AS29" si="53">IF(AS28&lt;=AT27,AS28/AT27,IF(AS28&lt;=AT27+AU27,1+(AS28-AT27)/AU27,IF(AS28&lt;=AT27+AU27+AV27,2+(AS28-AT27-AU27)/AV27,AS28*3/(AT27+AU27+AV27))))</f>
        <v>#DIV/0!</v>
      </c>
      <c r="AT29" s="93" t="e">
        <f t="shared" ref="AT29" si="54">IF(AT28&lt;=AU27,AT28/AU27,IF(AT28&lt;=AU27+AV27,1+(AT28-AU27)/AV27,IF(AT28&lt;=AU27+AV27+AW27,2+(AT28-AU27-AV27)/AW27,AT28*3/(AU27+AV27+AW27))))</f>
        <v>#DIV/0!</v>
      </c>
      <c r="AU29" s="93" t="e">
        <f t="shared" ref="AU29" si="55">IF(AU28&lt;=AV27,AU28/AV27,IF(AU28&lt;=AV27+AW27,1+(AU28-AV27)/AW27,IF(AU28&lt;=AV27+AW27+AX27,2+(AU28-AV27-AW27)/AX27,AU28*3/(AV27+AW27+AX27))))</f>
        <v>#DIV/0!</v>
      </c>
      <c r="AV29" s="93" t="e">
        <f t="shared" ref="AV29" si="56">IF(AV28&lt;=AW27,AV28/AW27,IF(AV28&lt;=AW27+AX27,1+(AV28-AW27)/AX27,IF(AV28&lt;=AW27+AX27+AY27,2+(AV28-AW27-AX27)/AY27,AV28*3/(AW27+AX27+AY27))))</f>
        <v>#DIV/0!</v>
      </c>
      <c r="AW29" s="93" t="e">
        <f t="shared" ref="AW29" si="57">IF(AW28&lt;=AX27,AW28/AX27,IF(AW28&lt;=AX27+AY27,1+(AW28-AX27)/AY27,IF(AW28&lt;=AX27+AY27+AZ27,2+(AW28-AX27-AY27)/AZ27,AW28*3/(AX27+AY27+AZ27))))</f>
        <v>#DIV/0!</v>
      </c>
      <c r="AX29" s="93" t="e">
        <f t="shared" ref="AX29" si="58">IF(AX28&lt;=AY27,AX28/AY27,IF(AX28&lt;=AY27+AZ27,1+(AX28-AY27)/AZ27,IF(AX28&lt;=AY27+AZ27+BA27,2+(AX28-AY27-AZ27)/BA27,AX28*3/(AY27+AZ27+BA27))))</f>
        <v>#DIV/0!</v>
      </c>
      <c r="AY29" s="93" t="e">
        <f t="shared" ref="AY29" si="59">IF(AY28&lt;=AZ27,AY28/AZ27,IF(AY28&lt;=AZ27+BA27,1+(AY28-AZ27)/BA27,IF(AY28&lt;=AZ27+BA27+BB27,2+(AY28-AZ27-BA27)/BB27,AY28*3/(AZ27+BA27+BB27))))</f>
        <v>#DIV/0!</v>
      </c>
      <c r="AZ29" s="93" t="e">
        <f t="shared" ref="AZ29" si="60">IF(AZ28&lt;=BA27,AZ28/BA27,IF(AZ28&lt;=BA27+BB27,1+(AZ28-BA27)/BB27,IF(AZ28&lt;=BA27+BB27+BC27,2+(AZ28-BA27-BB27)/BC27,AZ28*3/(BA27+BB27+BC27))))</f>
        <v>#DIV/0!</v>
      </c>
      <c r="BA29" s="93" t="e">
        <f t="shared" ref="BA29" si="61">IF(BA28&lt;=BB27,BA28/BB27,IF(BA28&lt;=BB27+BC27,1+(BA28-BB27)/BC27,IF(BA28&lt;=BB27+BC27+BD27,2+(BA28-BB27-BC27)/BD27,BA28*3/(BB27+BC27+BD27))))</f>
        <v>#DIV/0!</v>
      </c>
      <c r="BB29" s="366" t="e">
        <f t="shared" ref="BB29" si="62">IF(BB28&lt;=BC27,BB28/BC27,IF(BB28&lt;=BC27+BD27,1+(BB28-BC27)/BD27,IF(BB28&lt;=BC27+BD27+BE27,2+(BB28-BC27-BD27)/BE27,BB28*3/(BC27+BD27+BE27))))</f>
        <v>#DIV/0!</v>
      </c>
    </row>
    <row r="30" spans="1:54" ht="13.5" customHeight="1">
      <c r="A30" s="54"/>
      <c r="B30" s="2018" t="s">
        <v>1149</v>
      </c>
      <c r="C30" s="2021">
        <v>1.5</v>
      </c>
      <c r="D30" s="94" t="s">
        <v>1142</v>
      </c>
      <c r="E30" s="95"/>
      <c r="F30" s="97">
        <v>2.0019999999999998</v>
      </c>
      <c r="G30" s="98">
        <v>1.2470000000000001</v>
      </c>
      <c r="H30" s="97">
        <v>3.8149999999999999</v>
      </c>
      <c r="I30" s="98">
        <v>3.9209999999999998</v>
      </c>
      <c r="J30" s="96">
        <v>5.0069999999999997</v>
      </c>
      <c r="K30" s="98">
        <v>0.997</v>
      </c>
      <c r="L30" s="97">
        <v>5.2430000000000003</v>
      </c>
      <c r="M30" s="97">
        <v>10.581</v>
      </c>
      <c r="N30" s="97">
        <v>14.352</v>
      </c>
      <c r="O30" s="97">
        <v>9.0739999999999998</v>
      </c>
      <c r="P30" s="97">
        <v>1.85</v>
      </c>
      <c r="Q30" s="97">
        <v>3.9510000000000001</v>
      </c>
      <c r="R30" s="97">
        <v>1.7230000000000001</v>
      </c>
      <c r="S30" s="97">
        <f>[43]PCR!$I$371</f>
        <v>0.99</v>
      </c>
      <c r="T30" s="98">
        <f>[44]PCR!$I$371</f>
        <v>2.6890000000000001</v>
      </c>
      <c r="U30" s="97">
        <v>1.6910000000000001</v>
      </c>
      <c r="V30" s="98">
        <f>[45]PCR!$I$371</f>
        <v>2.6989999999999998</v>
      </c>
      <c r="W30" s="98">
        <f>[50]PCR!$I$371</f>
        <v>2.911</v>
      </c>
      <c r="X30" s="98">
        <v>4.5030000000000001</v>
      </c>
      <c r="Y30" s="99">
        <v>13.827999999999999</v>
      </c>
      <c r="Z30" s="99">
        <v>12.411</v>
      </c>
      <c r="AA30" s="99">
        <v>10.333</v>
      </c>
      <c r="AB30" s="99">
        <v>3.508</v>
      </c>
      <c r="AC30" s="99">
        <v>2.0059999999999998</v>
      </c>
      <c r="AD30" s="99">
        <v>3.4990000000000001</v>
      </c>
      <c r="AE30" s="100">
        <v>0.441</v>
      </c>
      <c r="AF30" s="101">
        <v>2.6219999999999999</v>
      </c>
      <c r="AG30" s="101">
        <v>2.1589999999999998</v>
      </c>
      <c r="AH30" s="101">
        <v>2.6150000000000002</v>
      </c>
      <c r="AI30" s="101">
        <v>1.915</v>
      </c>
      <c r="AJ30" s="101">
        <v>2.992</v>
      </c>
      <c r="AK30" s="101">
        <v>8.2940000000000005</v>
      </c>
      <c r="AL30" s="101">
        <v>9.1609999999999996</v>
      </c>
      <c r="AM30" s="101">
        <v>5.7039999999999997</v>
      </c>
      <c r="AN30" s="101">
        <v>4.1760000000000002</v>
      </c>
      <c r="AO30" s="101">
        <v>2.85</v>
      </c>
      <c r="AP30" s="348">
        <v>2.1160000000000001</v>
      </c>
      <c r="AQ30" s="64"/>
      <c r="AR30" s="65"/>
      <c r="AS30" s="65"/>
      <c r="AT30" s="101"/>
      <c r="AU30" s="101"/>
      <c r="AV30" s="101"/>
      <c r="AW30" s="101"/>
      <c r="AX30" s="101"/>
      <c r="AY30" s="101"/>
      <c r="AZ30" s="101"/>
      <c r="BA30" s="101"/>
      <c r="BB30" s="364"/>
    </row>
    <row r="31" spans="1:54" ht="13.5" customHeight="1">
      <c r="A31" s="54"/>
      <c r="B31" s="2018"/>
      <c r="C31" s="2021"/>
      <c r="D31" s="55" t="s">
        <v>1143</v>
      </c>
      <c r="E31" s="56"/>
      <c r="F31" s="58">
        <v>4.9000000000000004</v>
      </c>
      <c r="G31" s="59">
        <v>1.1459999999999999</v>
      </c>
      <c r="H31" s="58">
        <v>1.659</v>
      </c>
      <c r="I31" s="59">
        <v>1.6619999999999999</v>
      </c>
      <c r="J31" s="57">
        <v>3.875</v>
      </c>
      <c r="K31" s="59">
        <v>3.1419999999999999</v>
      </c>
      <c r="L31" s="58">
        <v>6.3159999999999998</v>
      </c>
      <c r="M31" s="58">
        <v>2.6589999999999998</v>
      </c>
      <c r="N31" s="58">
        <v>13.053000000000001</v>
      </c>
      <c r="O31" s="58">
        <v>11.595000000000001</v>
      </c>
      <c r="P31" s="58">
        <v>5.6479999999999997</v>
      </c>
      <c r="Q31" s="58">
        <v>4.0679999999999996</v>
      </c>
      <c r="R31" s="58">
        <v>5.774</v>
      </c>
      <c r="S31" s="58">
        <f>[43]PCR!$I$372</f>
        <v>0.95399999999999996</v>
      </c>
      <c r="T31" s="59">
        <f>[44]PCR!$I$372</f>
        <v>0.625</v>
      </c>
      <c r="U31" s="58">
        <v>1.0049999999999999</v>
      </c>
      <c r="V31" s="59">
        <f>[45]PCR!$J$371</f>
        <v>2.0579999999999998</v>
      </c>
      <c r="W31" s="59">
        <f>[50]PCR!$I$372</f>
        <v>2.2850000000000001</v>
      </c>
      <c r="X31" s="59">
        <v>4.8250000000000002</v>
      </c>
      <c r="Y31" s="60">
        <v>7.4119999999999999</v>
      </c>
      <c r="Z31" s="60">
        <v>10.071</v>
      </c>
      <c r="AA31" s="60">
        <v>13.872</v>
      </c>
      <c r="AB31" s="60">
        <v>11.228</v>
      </c>
      <c r="AC31" s="60">
        <v>3.7890000000000001</v>
      </c>
      <c r="AD31" s="60">
        <v>3.3079999999999998</v>
      </c>
      <c r="AE31" s="61">
        <v>1.093</v>
      </c>
      <c r="AF31" s="62">
        <v>1.4410000000000001</v>
      </c>
      <c r="AG31" s="62">
        <v>2.0169999999999999</v>
      </c>
      <c r="AH31" s="62">
        <v>2.4319999999999999</v>
      </c>
      <c r="AI31" s="62">
        <v>3.3879999999999999</v>
      </c>
      <c r="AJ31" s="62">
        <v>2.6789999999999998</v>
      </c>
      <c r="AK31" s="62">
        <v>4.6849999999999996</v>
      </c>
      <c r="AL31" s="62">
        <v>6.2590000000000003</v>
      </c>
      <c r="AM31" s="62">
        <v>8.2929999999999993</v>
      </c>
      <c r="AN31" s="62">
        <v>5.4660000000000002</v>
      </c>
      <c r="AO31" s="62">
        <v>6.085</v>
      </c>
      <c r="AP31" s="345">
        <v>3.431</v>
      </c>
      <c r="AQ31" s="64">
        <v>1.7529999999999999</v>
      </c>
      <c r="AR31" s="65">
        <v>1.2529999999999999</v>
      </c>
      <c r="AS31" s="65">
        <v>2.4540000000000002</v>
      </c>
      <c r="AT31" s="62"/>
      <c r="AU31" s="62"/>
      <c r="AV31" s="62"/>
      <c r="AW31" s="62"/>
      <c r="AX31" s="62"/>
      <c r="AY31" s="62"/>
      <c r="AZ31" s="62"/>
      <c r="BA31" s="62"/>
      <c r="BB31" s="364"/>
    </row>
    <row r="32" spans="1:54" ht="13.5" customHeight="1">
      <c r="A32" s="54"/>
      <c r="B32" s="2018"/>
      <c r="C32" s="2021"/>
      <c r="D32" s="55" t="s">
        <v>1144</v>
      </c>
      <c r="E32" s="56"/>
      <c r="F32" s="67">
        <v>4.3979999999999979</v>
      </c>
      <c r="G32" s="68">
        <f t="shared" ref="G32:M32" si="63">F32+G30-G31</f>
        <v>4.4989999999999979</v>
      </c>
      <c r="H32" s="67">
        <f t="shared" si="63"/>
        <v>6.6549999999999985</v>
      </c>
      <c r="I32" s="68">
        <f t="shared" si="63"/>
        <v>8.9139999999999979</v>
      </c>
      <c r="J32" s="66">
        <f t="shared" si="63"/>
        <v>10.045999999999998</v>
      </c>
      <c r="K32" s="68">
        <f t="shared" si="63"/>
        <v>7.900999999999998</v>
      </c>
      <c r="L32" s="67">
        <f t="shared" si="63"/>
        <v>6.8279999999999985</v>
      </c>
      <c r="M32" s="67">
        <f t="shared" si="63"/>
        <v>14.75</v>
      </c>
      <c r="N32" s="67">
        <v>15.2</v>
      </c>
      <c r="O32" s="67">
        <f t="shared" ref="O32:AD32" si="64">N32+O30-O31</f>
        <v>12.679</v>
      </c>
      <c r="P32" s="67">
        <f t="shared" si="64"/>
        <v>8.8810000000000002</v>
      </c>
      <c r="Q32" s="67">
        <f t="shared" si="64"/>
        <v>8.7640000000000011</v>
      </c>
      <c r="R32" s="67">
        <f t="shared" si="64"/>
        <v>4.7130000000000019</v>
      </c>
      <c r="S32" s="67">
        <f>R32+S30-S31</f>
        <v>4.7490000000000023</v>
      </c>
      <c r="T32" s="68">
        <f t="shared" si="64"/>
        <v>6.8130000000000024</v>
      </c>
      <c r="U32" s="67">
        <f t="shared" si="64"/>
        <v>7.4990000000000032</v>
      </c>
      <c r="V32" s="83">
        <f t="shared" si="64"/>
        <v>8.1400000000000041</v>
      </c>
      <c r="W32" s="83">
        <f t="shared" si="64"/>
        <v>8.7660000000000036</v>
      </c>
      <c r="X32" s="68">
        <f t="shared" si="64"/>
        <v>8.4440000000000026</v>
      </c>
      <c r="Y32" s="69">
        <f t="shared" si="64"/>
        <v>14.860000000000003</v>
      </c>
      <c r="Z32" s="69">
        <f t="shared" si="64"/>
        <v>17.200000000000003</v>
      </c>
      <c r="AA32" s="69">
        <f t="shared" si="64"/>
        <v>13.661000000000001</v>
      </c>
      <c r="AB32" s="69">
        <f t="shared" si="64"/>
        <v>5.9410000000000007</v>
      </c>
      <c r="AC32" s="69">
        <f t="shared" si="64"/>
        <v>4.1580000000000013</v>
      </c>
      <c r="AD32" s="84">
        <f t="shared" si="64"/>
        <v>4.349000000000002</v>
      </c>
      <c r="AE32" s="85">
        <f>AD32+AE30-AE31</f>
        <v>3.6970000000000018</v>
      </c>
      <c r="AF32" s="86">
        <f t="shared" ref="AF32" si="65">AE32+AF30-AF31</f>
        <v>4.8780000000000019</v>
      </c>
      <c r="AG32" s="86">
        <v>5.2869999999999999</v>
      </c>
      <c r="AH32" s="71">
        <f t="shared" ref="AH32:AS32" si="66">AG32+AH30-AH31</f>
        <v>5.4700000000000006</v>
      </c>
      <c r="AI32" s="71">
        <f t="shared" si="66"/>
        <v>3.9970000000000008</v>
      </c>
      <c r="AJ32" s="71">
        <f t="shared" si="66"/>
        <v>4.3100000000000005</v>
      </c>
      <c r="AK32" s="71">
        <f t="shared" si="66"/>
        <v>7.9190000000000014</v>
      </c>
      <c r="AL32" s="71">
        <f t="shared" si="66"/>
        <v>10.821000000000002</v>
      </c>
      <c r="AM32" s="71">
        <f t="shared" si="66"/>
        <v>8.2320000000000029</v>
      </c>
      <c r="AN32" s="71">
        <f t="shared" si="66"/>
        <v>6.9420000000000028</v>
      </c>
      <c r="AO32" s="71">
        <f t="shared" si="66"/>
        <v>3.7070000000000034</v>
      </c>
      <c r="AP32" s="345">
        <f t="shared" si="66"/>
        <v>2.3920000000000039</v>
      </c>
      <c r="AQ32" s="64">
        <f t="shared" si="66"/>
        <v>0.63900000000000401</v>
      </c>
      <c r="AR32" s="65">
        <f t="shared" si="66"/>
        <v>-0.61399999999999588</v>
      </c>
      <c r="AS32" s="65">
        <f t="shared" si="66"/>
        <v>-3.0679999999999961</v>
      </c>
      <c r="AT32" s="71"/>
      <c r="AU32" s="71"/>
      <c r="AV32" s="71"/>
      <c r="AW32" s="71"/>
      <c r="AX32" s="71"/>
      <c r="AY32" s="71"/>
      <c r="AZ32" s="71"/>
      <c r="BA32" s="71"/>
      <c r="BB32" s="364"/>
    </row>
    <row r="33" spans="1:54" s="81" customFormat="1" ht="13.5" customHeight="1" thickBot="1">
      <c r="A33" s="72"/>
      <c r="B33" s="2018"/>
      <c r="C33" s="2021"/>
      <c r="D33" s="73" t="s">
        <v>1145</v>
      </c>
      <c r="E33" s="74">
        <v>1.6</v>
      </c>
      <c r="F33" s="76">
        <v>2.9584837545126343</v>
      </c>
      <c r="G33" s="77">
        <f t="shared" ref="G33:AQ33" si="67">IF(G32&lt;=H31,G32/H31,IF(G32&lt;=H31+I31,1+(G32-H31)/I31,IF(G32&lt;=H31+I31+J31,2+(G32-H31-I31)/J31,G32*3/(H31+I31+J31))))</f>
        <v>2.3039999999999994</v>
      </c>
      <c r="H33" s="76">
        <f t="shared" si="67"/>
        <v>2.3558243157224692</v>
      </c>
      <c r="I33" s="77">
        <f t="shared" si="67"/>
        <v>2.3003483217226091</v>
      </c>
      <c r="J33" s="75">
        <f t="shared" si="67"/>
        <v>2.2211357653253097</v>
      </c>
      <c r="K33" s="77">
        <f t="shared" si="67"/>
        <v>1.5960887551711163</v>
      </c>
      <c r="L33" s="76">
        <f t="shared" si="67"/>
        <v>1.319390178503026</v>
      </c>
      <c r="M33" s="76">
        <f t="shared" si="67"/>
        <v>1.1463561880120741</v>
      </c>
      <c r="N33" s="76">
        <f t="shared" si="67"/>
        <v>1.6382790368271953</v>
      </c>
      <c r="O33" s="76">
        <f>IF(O32&lt;=P31,O32/P31,IF(O32&lt;=P31+Q31,1+(O32-P31)/Q31,IF(O32&lt;=P31+Q31+R31,2+(O32-P31-Q31)/R31,O32*3/(P31+Q31+R31))))</f>
        <v>2.5131624523727054</v>
      </c>
      <c r="P33" s="76">
        <f>IF(P32&lt;=Q31,P32/Q31,IF(P32&lt;=Q31+R31,1+(P32-Q31)/R31,IF(P32&lt;=Q31+R31+S31,2+(P32-Q31-R31)/S31,P32*3/(Q31+R31+S31))))</f>
        <v>1.8335642535503984</v>
      </c>
      <c r="Q33" s="76">
        <f>IF(Q32&lt;=R31,Q32/R31,IF(Q32&lt;=R31+S31,1+(Q32-R31)/S31,IF(Q32&lt;=R31+S31+T31,2+(Q32-R31-S31)/T31,Q32*3/(R31+S31+T31))))</f>
        <v>3.5756833945328439</v>
      </c>
      <c r="R33" s="76">
        <f t="shared" si="67"/>
        <v>5.4717492260061951</v>
      </c>
      <c r="S33" s="76">
        <f t="shared" si="67"/>
        <v>3.8630694143167048</v>
      </c>
      <c r="T33" s="77">
        <f t="shared" si="67"/>
        <v>3.8218025430067328</v>
      </c>
      <c r="U33" s="76">
        <f t="shared" si="67"/>
        <v>2.6540932642487052</v>
      </c>
      <c r="V33" s="77">
        <f t="shared" si="67"/>
        <v>2.1389638424177013</v>
      </c>
      <c r="W33" s="77">
        <f t="shared" si="67"/>
        <v>1.5317053426875342</v>
      </c>
      <c r="X33" s="77">
        <f t="shared" si="67"/>
        <v>1.1024724456359847</v>
      </c>
      <c r="Y33" s="77">
        <f t="shared" si="67"/>
        <v>1.3452277970011537</v>
      </c>
      <c r="Z33" s="77">
        <f t="shared" si="67"/>
        <v>1.2964018525115786</v>
      </c>
      <c r="AA33" s="77">
        <f t="shared" si="67"/>
        <v>1.6421219319081555</v>
      </c>
      <c r="AB33" s="77">
        <f t="shared" si="67"/>
        <v>1.6505441354292625</v>
      </c>
      <c r="AC33" s="77">
        <f t="shared" si="67"/>
        <v>1.7776761207685283</v>
      </c>
      <c r="AD33" s="77">
        <f t="shared" si="67"/>
        <v>2.8998512642538432</v>
      </c>
      <c r="AE33" s="79">
        <f t="shared" si="67"/>
        <v>2.0982730263157903</v>
      </c>
      <c r="AF33" s="80">
        <f t="shared" si="67"/>
        <v>2.1266233766233773</v>
      </c>
      <c r="AG33" s="80">
        <f t="shared" si="67"/>
        <v>1.8426800472255018</v>
      </c>
      <c r="AH33" s="80">
        <f t="shared" si="67"/>
        <v>1.7771556550951852</v>
      </c>
      <c r="AI33" s="80">
        <f t="shared" si="67"/>
        <v>1.281323372465315</v>
      </c>
      <c r="AJ33" s="80">
        <f t="shared" si="67"/>
        <v>0.91995731056563523</v>
      </c>
      <c r="AK33" s="80">
        <f t="shared" si="67"/>
        <v>1.2001688170746414</v>
      </c>
      <c r="AL33" s="80">
        <f t="shared" si="67"/>
        <v>1.4624954262714969</v>
      </c>
      <c r="AM33" s="80">
        <f t="shared" si="67"/>
        <v>1.4545603944124901</v>
      </c>
      <c r="AN33" s="80">
        <f t="shared" si="67"/>
        <v>1.2497814048382403</v>
      </c>
      <c r="AO33" s="80">
        <f t="shared" si="67"/>
        <v>1.1574443810610402</v>
      </c>
      <c r="AP33" s="346">
        <f t="shared" si="67"/>
        <v>1.5099760574620942</v>
      </c>
      <c r="AQ33" s="365">
        <f t="shared" si="67"/>
        <v>0.50997605746209418</v>
      </c>
      <c r="AR33" s="359">
        <f t="shared" ref="AR33" si="68">IF(AR32&lt;=AS31,AR32/AS31,IF(AR32&lt;=AS31+AT31,1+(AR32-AS31)/AT31,IF(AR32&lt;=AS31+AT31+AU31,2+(AR32-AS31-AT31)/AU31,AR32*3/(AS31+AT31+AU31))))</f>
        <v>-0.25020374898125342</v>
      </c>
      <c r="AS33" s="359" t="e">
        <f t="shared" ref="AS33" si="69">IF(AS32&lt;=AT31,AS32/AT31,IF(AS32&lt;=AT31+AU31,1+(AS32-AT31)/AU31,IF(AS32&lt;=AT31+AU31+AV31,2+(AS32-AT31-AU31)/AV31,AS32*3/(AT31+AU31+AV31))))</f>
        <v>#DIV/0!</v>
      </c>
      <c r="AT33" s="80" t="e">
        <f t="shared" ref="AT33" si="70">IF(AT32&lt;=AU31,AT32/AU31,IF(AT32&lt;=AU31+AV31,1+(AT32-AU31)/AV31,IF(AT32&lt;=AU31+AV31+AW31,2+(AT32-AU31-AV31)/AW31,AT32*3/(AU31+AV31+AW31))))</f>
        <v>#DIV/0!</v>
      </c>
      <c r="AU33" s="80" t="e">
        <f t="shared" ref="AU33" si="71">IF(AU32&lt;=AV31,AU32/AV31,IF(AU32&lt;=AV31+AW31,1+(AU32-AV31)/AW31,IF(AU32&lt;=AV31+AW31+AX31,2+(AU32-AV31-AW31)/AX31,AU32*3/(AV31+AW31+AX31))))</f>
        <v>#DIV/0!</v>
      </c>
      <c r="AV33" s="80" t="e">
        <f t="shared" ref="AV33" si="72">IF(AV32&lt;=AW31,AV32/AW31,IF(AV32&lt;=AW31+AX31,1+(AV32-AW31)/AX31,IF(AV32&lt;=AW31+AX31+AY31,2+(AV32-AW31-AX31)/AY31,AV32*3/(AW31+AX31+AY31))))</f>
        <v>#DIV/0!</v>
      </c>
      <c r="AW33" s="80" t="e">
        <f t="shared" ref="AW33" si="73">IF(AW32&lt;=AX31,AW32/AX31,IF(AW32&lt;=AX31+AY31,1+(AW32-AX31)/AY31,IF(AW32&lt;=AX31+AY31+AZ31,2+(AW32-AX31-AY31)/AZ31,AW32*3/(AX31+AY31+AZ31))))</f>
        <v>#DIV/0!</v>
      </c>
      <c r="AX33" s="80" t="e">
        <f t="shared" ref="AX33" si="74">IF(AX32&lt;=AY31,AX32/AY31,IF(AX32&lt;=AY31+AZ31,1+(AX32-AY31)/AZ31,IF(AX32&lt;=AY31+AZ31+BA31,2+(AX32-AY31-AZ31)/BA31,AX32*3/(AY31+AZ31+BA31))))</f>
        <v>#DIV/0!</v>
      </c>
      <c r="AY33" s="80" t="e">
        <f t="shared" ref="AY33" si="75">IF(AY32&lt;=AZ31,AY32/AZ31,IF(AY32&lt;=AZ31+BA31,1+(AY32-AZ31)/BA31,IF(AY32&lt;=AZ31+BA31+BB31,2+(AY32-AZ31-BA31)/BB31,AY32*3/(AZ31+BA31+BB31))))</f>
        <v>#DIV/0!</v>
      </c>
      <c r="AZ33" s="80" t="e">
        <f t="shared" ref="AZ33" si="76">IF(AZ32&lt;=BA31,AZ32/BA31,IF(AZ32&lt;=BA31+BB31,1+(AZ32-BA31)/BB31,IF(AZ32&lt;=BA31+BB31+BC31,2+(AZ32-BA31-BB31)/BC31,AZ32*3/(BA31+BB31+BC31))))</f>
        <v>#DIV/0!</v>
      </c>
      <c r="BA33" s="80" t="e">
        <f t="shared" ref="BA33" si="77">IF(BA32&lt;=BB31,BA32/BB31,IF(BA32&lt;=BB31+BC31,1+(BA32-BB31)/BC31,IF(BA32&lt;=BB31+BC31+BD31,2+(BA32-BB31-BC31)/BD31,BA32*3/(BB31+BC31+BD31))))</f>
        <v>#DIV/0!</v>
      </c>
      <c r="BB33" s="366" t="e">
        <f t="shared" ref="BB33" si="78">IF(BB32&lt;=BC31,BB32/BC31,IF(BB32&lt;=BC31+BD31,1+(BB32-BC31)/BD31,IF(BB32&lt;=BC31+BD31+BE31,2+(BB32-BC31-BD31)/BE31,BB32*3/(BC31+BD31+BE31))))</f>
        <v>#DIV/0!</v>
      </c>
    </row>
    <row r="34" spans="1:54" ht="13.5" customHeight="1">
      <c r="A34" s="54"/>
      <c r="B34" s="2017" t="s">
        <v>1150</v>
      </c>
      <c r="C34" s="2020">
        <v>1.5</v>
      </c>
      <c r="D34" s="46" t="s">
        <v>1142</v>
      </c>
      <c r="E34" s="47"/>
      <c r="F34" s="49">
        <v>0.67</v>
      </c>
      <c r="G34" s="50">
        <v>1.1419999999999999</v>
      </c>
      <c r="H34" s="49">
        <v>0.93400000000000005</v>
      </c>
      <c r="I34" s="50">
        <v>3.05</v>
      </c>
      <c r="J34" s="48">
        <v>2.6110000000000002</v>
      </c>
      <c r="K34" s="50">
        <v>1.07</v>
      </c>
      <c r="L34" s="49">
        <v>2.323</v>
      </c>
      <c r="M34" s="49">
        <v>5.9009999999999998</v>
      </c>
      <c r="N34" s="49">
        <v>8.6929999999999996</v>
      </c>
      <c r="O34" s="49">
        <v>8.2129999999999992</v>
      </c>
      <c r="P34" s="49">
        <v>3.1779999999999999</v>
      </c>
      <c r="Q34" s="49">
        <v>1.034</v>
      </c>
      <c r="R34" s="49">
        <v>0.61699999999999999</v>
      </c>
      <c r="S34" s="49">
        <f>[43]PCR!$I$289</f>
        <v>0.77800000000000002</v>
      </c>
      <c r="T34" s="50">
        <f>[44]PCR!$I$289</f>
        <v>0.25600000000000001</v>
      </c>
      <c r="U34" s="49">
        <v>1.4370000000000001</v>
      </c>
      <c r="V34" s="50">
        <f>[45]PCR!$I$289</f>
        <v>0.92600000000000005</v>
      </c>
      <c r="W34" s="50">
        <f>[50]PCR!$I$289</f>
        <v>1.0469999999999999</v>
      </c>
      <c r="X34" s="50">
        <v>4.968</v>
      </c>
      <c r="Y34" s="51">
        <v>5.6820000000000004</v>
      </c>
      <c r="Z34" s="51">
        <v>10.157</v>
      </c>
      <c r="AA34" s="51">
        <v>14.079000000000001</v>
      </c>
      <c r="AB34" s="51">
        <v>2.3610000000000002</v>
      </c>
      <c r="AC34" s="51">
        <v>0.877</v>
      </c>
      <c r="AD34" s="51">
        <v>2.085</v>
      </c>
      <c r="AE34" s="52">
        <v>1.462</v>
      </c>
      <c r="AF34" s="53">
        <v>2.3370000000000002</v>
      </c>
      <c r="AG34" s="53">
        <v>1.5960000000000001</v>
      </c>
      <c r="AH34" s="53">
        <v>0.56100000000000005</v>
      </c>
      <c r="AI34" s="53">
        <v>2.0110000000000001</v>
      </c>
      <c r="AJ34" s="53">
        <v>1.8340000000000001</v>
      </c>
      <c r="AK34" s="53">
        <v>5.218</v>
      </c>
      <c r="AL34" s="53">
        <v>6.7830000000000004</v>
      </c>
      <c r="AM34" s="53">
        <v>3.6920000000000002</v>
      </c>
      <c r="AN34" s="53">
        <v>2.2109999999999999</v>
      </c>
      <c r="AO34" s="53">
        <v>1.4730000000000001</v>
      </c>
      <c r="AP34" s="344">
        <v>0.81399999999999995</v>
      </c>
      <c r="AQ34" s="64"/>
      <c r="AR34" s="65"/>
      <c r="AS34" s="65"/>
      <c r="AT34" s="53"/>
      <c r="AU34" s="53"/>
      <c r="AV34" s="53"/>
      <c r="AW34" s="53"/>
      <c r="AX34" s="53"/>
      <c r="AY34" s="53"/>
      <c r="AZ34" s="53"/>
      <c r="BA34" s="53"/>
      <c r="BB34" s="364"/>
    </row>
    <row r="35" spans="1:54" ht="13.5" customHeight="1">
      <c r="A35" s="54"/>
      <c r="B35" s="2018"/>
      <c r="C35" s="2021"/>
      <c r="D35" s="55" t="s">
        <v>1143</v>
      </c>
      <c r="E35" s="56"/>
      <c r="F35" s="58">
        <v>2.2040000000000002</v>
      </c>
      <c r="G35" s="59">
        <v>0.85199999999999998</v>
      </c>
      <c r="H35" s="58">
        <v>1.042</v>
      </c>
      <c r="I35" s="59">
        <v>0.91400000000000003</v>
      </c>
      <c r="J35" s="57">
        <v>1.929</v>
      </c>
      <c r="K35" s="59">
        <v>1.4770000000000001</v>
      </c>
      <c r="L35" s="58">
        <v>3.4510000000000001</v>
      </c>
      <c r="M35" s="58">
        <v>1.764</v>
      </c>
      <c r="N35" s="58">
        <v>7.5430000000000001</v>
      </c>
      <c r="O35" s="58">
        <v>9.0790000000000006</v>
      </c>
      <c r="P35" s="58">
        <v>5.35</v>
      </c>
      <c r="Q35" s="58">
        <v>2.819</v>
      </c>
      <c r="R35" s="58">
        <v>2.032</v>
      </c>
      <c r="S35" s="58">
        <f>[43]PCR!$I$290</f>
        <v>1.095</v>
      </c>
      <c r="T35" s="59">
        <f>[44]PCR!$I$290</f>
        <v>0.67600000000000005</v>
      </c>
      <c r="U35" s="58">
        <v>1.323</v>
      </c>
      <c r="V35" s="59">
        <f>[45]PCR!$J$289</f>
        <v>0.80300000000000005</v>
      </c>
      <c r="W35" s="59">
        <f>[50]PCR!$I$290</f>
        <v>0.99099999999999999</v>
      </c>
      <c r="X35" s="59">
        <v>3.29</v>
      </c>
      <c r="Y35" s="60">
        <v>4.5679999999999996</v>
      </c>
      <c r="Z35" s="60">
        <v>6.5579999999999998</v>
      </c>
      <c r="AA35" s="60">
        <v>12.301</v>
      </c>
      <c r="AB35" s="60">
        <v>10.509</v>
      </c>
      <c r="AC35" s="60">
        <v>2.04</v>
      </c>
      <c r="AD35" s="60">
        <v>0.81100000000000005</v>
      </c>
      <c r="AE35" s="61">
        <v>1.375</v>
      </c>
      <c r="AF35" s="62">
        <v>0.72799999999999998</v>
      </c>
      <c r="AG35" s="62">
        <v>1.591</v>
      </c>
      <c r="AH35" s="62">
        <v>1.52</v>
      </c>
      <c r="AI35" s="62">
        <v>1.954</v>
      </c>
      <c r="AJ35" s="62">
        <v>1.8959999999999999</v>
      </c>
      <c r="AK35" s="62">
        <v>2.4900000000000002</v>
      </c>
      <c r="AL35" s="62">
        <v>3.5139999999999998</v>
      </c>
      <c r="AM35" s="62">
        <v>5.0999999999999996</v>
      </c>
      <c r="AN35" s="62">
        <v>4.2530000000000001</v>
      </c>
      <c r="AO35" s="62">
        <v>3.6789999999999998</v>
      </c>
      <c r="AP35" s="345">
        <v>1.837</v>
      </c>
      <c r="AQ35" s="64">
        <v>0.57799999999999996</v>
      </c>
      <c r="AR35" s="65">
        <v>1.048</v>
      </c>
      <c r="AS35" s="65">
        <v>1.1990000000000001</v>
      </c>
      <c r="AT35" s="62"/>
      <c r="AU35" s="62"/>
      <c r="AV35" s="62"/>
      <c r="AW35" s="62"/>
      <c r="AX35" s="62"/>
      <c r="AY35" s="62"/>
      <c r="AZ35" s="62"/>
      <c r="BA35" s="62"/>
      <c r="BB35" s="364"/>
    </row>
    <row r="36" spans="1:54" ht="14.25" customHeight="1">
      <c r="A36" s="54"/>
      <c r="B36" s="2018"/>
      <c r="C36" s="2021"/>
      <c r="D36" s="55" t="s">
        <v>1144</v>
      </c>
      <c r="E36" s="56"/>
      <c r="F36" s="104">
        <v>2.534000000000002</v>
      </c>
      <c r="G36" s="83">
        <f t="shared" ref="G36:M36" si="79">F36+G34-G35</f>
        <v>2.8240000000000021</v>
      </c>
      <c r="H36" s="104">
        <f t="shared" si="79"/>
        <v>2.716000000000002</v>
      </c>
      <c r="I36" s="83">
        <f t="shared" si="79"/>
        <v>4.8520000000000021</v>
      </c>
      <c r="J36" s="103">
        <f t="shared" si="79"/>
        <v>5.5340000000000025</v>
      </c>
      <c r="K36" s="83">
        <f t="shared" si="79"/>
        <v>5.1270000000000024</v>
      </c>
      <c r="L36" s="104">
        <f t="shared" si="79"/>
        <v>3.9990000000000028</v>
      </c>
      <c r="M36" s="104">
        <f t="shared" si="79"/>
        <v>8.1360000000000028</v>
      </c>
      <c r="N36" s="104">
        <v>9.2379999999999995</v>
      </c>
      <c r="O36" s="104">
        <f t="shared" ref="O36:AD36" si="80">N36+O34-O35</f>
        <v>8.3719999999999999</v>
      </c>
      <c r="P36" s="104">
        <f t="shared" si="80"/>
        <v>6.2000000000000011</v>
      </c>
      <c r="Q36" s="104">
        <f t="shared" si="80"/>
        <v>4.4150000000000009</v>
      </c>
      <c r="R36" s="104">
        <f t="shared" si="80"/>
        <v>3.0000000000000009</v>
      </c>
      <c r="S36" s="104">
        <f>R36+S34-S35</f>
        <v>2.6830000000000007</v>
      </c>
      <c r="T36" s="83">
        <f t="shared" si="80"/>
        <v>2.2630000000000008</v>
      </c>
      <c r="U36" s="104">
        <f t="shared" si="80"/>
        <v>2.3770000000000011</v>
      </c>
      <c r="V36" s="83">
        <f t="shared" si="80"/>
        <v>2.5000000000000013</v>
      </c>
      <c r="W36" s="83">
        <f t="shared" si="80"/>
        <v>2.5560000000000014</v>
      </c>
      <c r="X36" s="83">
        <f t="shared" si="80"/>
        <v>4.2340000000000009</v>
      </c>
      <c r="Y36" s="84">
        <f t="shared" si="80"/>
        <v>5.3480000000000008</v>
      </c>
      <c r="Z36" s="84">
        <f t="shared" si="80"/>
        <v>8.947000000000001</v>
      </c>
      <c r="AA36" s="84">
        <f t="shared" si="80"/>
        <v>10.725000000000003</v>
      </c>
      <c r="AB36" s="84">
        <f t="shared" si="80"/>
        <v>2.5770000000000035</v>
      </c>
      <c r="AC36" s="84">
        <f t="shared" si="80"/>
        <v>1.4140000000000033</v>
      </c>
      <c r="AD36" s="84">
        <f t="shared" si="80"/>
        <v>2.6880000000000033</v>
      </c>
      <c r="AE36" s="85">
        <f>AD36+AE34-AE35</f>
        <v>2.775000000000003</v>
      </c>
      <c r="AF36" s="86">
        <f t="shared" ref="AF36" si="81">AE36+AF34-AF35</f>
        <v>4.3840000000000039</v>
      </c>
      <c r="AG36" s="86">
        <v>3.327</v>
      </c>
      <c r="AH36" s="86">
        <f t="shared" ref="AH36:AS36" si="82">AG36+AH34-AH35</f>
        <v>2.3679999999999999</v>
      </c>
      <c r="AI36" s="86">
        <f t="shared" si="82"/>
        <v>2.4249999999999998</v>
      </c>
      <c r="AJ36" s="86">
        <f t="shared" si="82"/>
        <v>2.3630000000000004</v>
      </c>
      <c r="AK36" s="86">
        <f t="shared" si="82"/>
        <v>5.0910000000000002</v>
      </c>
      <c r="AL36" s="86">
        <f t="shared" si="82"/>
        <v>8.3600000000000012</v>
      </c>
      <c r="AM36" s="86">
        <f t="shared" si="82"/>
        <v>6.9520000000000017</v>
      </c>
      <c r="AN36" s="86">
        <f t="shared" si="82"/>
        <v>4.9100000000000019</v>
      </c>
      <c r="AO36" s="86">
        <f t="shared" si="82"/>
        <v>2.704000000000002</v>
      </c>
      <c r="AP36" s="345">
        <f t="shared" si="82"/>
        <v>1.681000000000002</v>
      </c>
      <c r="AQ36" s="64">
        <f t="shared" si="82"/>
        <v>1.103000000000002</v>
      </c>
      <c r="AR36" s="65">
        <f t="shared" si="82"/>
        <v>5.5000000000001936E-2</v>
      </c>
      <c r="AS36" s="65">
        <f t="shared" si="82"/>
        <v>-1.1439999999999981</v>
      </c>
      <c r="AT36" s="86"/>
      <c r="AU36" s="86"/>
      <c r="AV36" s="86"/>
      <c r="AW36" s="86"/>
      <c r="AX36" s="86"/>
      <c r="AY36" s="86"/>
      <c r="AZ36" s="86"/>
      <c r="BA36" s="86"/>
      <c r="BB36" s="364"/>
    </row>
    <row r="37" spans="1:54" ht="13.5" customHeight="1" thickBot="1">
      <c r="A37" s="54"/>
      <c r="B37" s="2019"/>
      <c r="C37" s="2022"/>
      <c r="D37" s="105" t="s">
        <v>1145</v>
      </c>
      <c r="E37" s="106">
        <v>1.6</v>
      </c>
      <c r="F37" s="108">
        <v>2.7002188183807463</v>
      </c>
      <c r="G37" s="109">
        <f t="shared" ref="G37:AQ37" si="83">IF(G36&lt;=H35,G36/H35,IF(G36&lt;=H35+I35,1+(G36-H35)/I35,IF(G36&lt;=H35+I35+J35,2+(G36-H35-I35)/J35,G36*3/(H35+I35+J35))))</f>
        <v>2.4499740798341119</v>
      </c>
      <c r="H37" s="108">
        <f t="shared" si="83"/>
        <v>1.9341627786417841</v>
      </c>
      <c r="I37" s="109">
        <f t="shared" si="83"/>
        <v>2.4190089829035069</v>
      </c>
      <c r="J37" s="107">
        <f t="shared" si="83"/>
        <v>2.3435374149659873</v>
      </c>
      <c r="K37" s="109">
        <f t="shared" si="83"/>
        <v>1.9501133786848086</v>
      </c>
      <c r="L37" s="108">
        <f t="shared" si="83"/>
        <v>1.2963012064165456</v>
      </c>
      <c r="M37" s="108">
        <f t="shared" si="83"/>
        <v>1.0653155633880387</v>
      </c>
      <c r="N37" s="108">
        <f t="shared" si="83"/>
        <v>1.029719626168224</v>
      </c>
      <c r="O37" s="108">
        <f>IF(O36&lt;=P35,O36/P35,IF(O36&lt;=P35+Q35,1+(O36-P35)/Q35,IF(O36&lt;=P35+Q35+R35,2+(O36-P35-Q35)/R35,O36*3/(P35+Q35+R35))))</f>
        <v>2.0999015748031495</v>
      </c>
      <c r="P37" s="108">
        <f>IF(P36&lt;=Q35,P36/Q35,IF(P36&lt;=Q35+R35,1+(P36-Q35)/R35,IF(P36&lt;=Q35+R35+S35,2+(P36-Q35-R35)/S35,P36*3/(Q35+R35+S35))))</f>
        <v>3.1281533804238149</v>
      </c>
      <c r="Q37" s="108">
        <f>IF(Q36&lt;=R35,Q36/R35,IF(Q36&lt;=R35+S35,1+(Q36-R35)/S35,IF(Q36&lt;=R35+S35+T35,2+(Q36-R35-S35)/T35,Q36*3/(R35+S35+T35))))</f>
        <v>3.4827767551932691</v>
      </c>
      <c r="R37" s="108">
        <f t="shared" si="83"/>
        <v>2.928949357520787</v>
      </c>
      <c r="S37" s="108">
        <f t="shared" si="83"/>
        <v>2.851805728518058</v>
      </c>
      <c r="T37" s="109">
        <f t="shared" si="83"/>
        <v>2.1382441977800211</v>
      </c>
      <c r="U37" s="108">
        <f t="shared" si="83"/>
        <v>2.1772036474164138</v>
      </c>
      <c r="V37" s="109">
        <f t="shared" si="83"/>
        <v>1.4586626139817633</v>
      </c>
      <c r="W37" s="109">
        <f t="shared" si="83"/>
        <v>0.77689969604863263</v>
      </c>
      <c r="X37" s="109">
        <f t="shared" si="83"/>
        <v>0.9268826619964976</v>
      </c>
      <c r="Y37" s="109">
        <f t="shared" si="83"/>
        <v>0.81549252820982021</v>
      </c>
      <c r="Z37" s="109">
        <f t="shared" si="83"/>
        <v>0.72733924071213729</v>
      </c>
      <c r="AA37" s="109">
        <f t="shared" si="83"/>
        <v>1.1058823529411779</v>
      </c>
      <c r="AB37" s="109">
        <f t="shared" si="83"/>
        <v>1.6621454993834814</v>
      </c>
      <c r="AC37" s="109">
        <f t="shared" si="83"/>
        <v>1.4385454545454568</v>
      </c>
      <c r="AD37" s="109">
        <f t="shared" si="83"/>
        <v>2.367693274670021</v>
      </c>
      <c r="AE37" s="110">
        <f t="shared" si="83"/>
        <v>2.300000000000002</v>
      </c>
      <c r="AF37" s="111">
        <f t="shared" si="83"/>
        <v>2.6514841351074736</v>
      </c>
      <c r="AG37" s="111">
        <f t="shared" si="83"/>
        <v>1.9247697031729785</v>
      </c>
      <c r="AH37" s="111">
        <f t="shared" si="83"/>
        <v>1.2183544303797469</v>
      </c>
      <c r="AI37" s="111">
        <f t="shared" si="83"/>
        <v>1.2124497991967871</v>
      </c>
      <c r="AJ37" s="111">
        <f t="shared" si="83"/>
        <v>0.94899598393574303</v>
      </c>
      <c r="AK37" s="111">
        <f t="shared" si="83"/>
        <v>1.3092156862745099</v>
      </c>
      <c r="AL37" s="111">
        <f t="shared" si="83"/>
        <v>1.7665177521749356</v>
      </c>
      <c r="AM37" s="111">
        <f t="shared" si="83"/>
        <v>1.7336232671921723</v>
      </c>
      <c r="AN37" s="111">
        <f t="shared" si="83"/>
        <v>1.6701143168209049</v>
      </c>
      <c r="AO37" s="111">
        <f t="shared" si="83"/>
        <v>2.2757633587786277</v>
      </c>
      <c r="AP37" s="349">
        <f t="shared" si="83"/>
        <v>2.0458715596330292</v>
      </c>
      <c r="AQ37" s="64">
        <f t="shared" si="83"/>
        <v>1.0458715596330292</v>
      </c>
      <c r="AR37" s="65">
        <f t="shared" ref="AR37" si="84">IF(AR36&lt;=AS35,AR36/AS35,IF(AR36&lt;=AS35+AT35,1+(AR36-AS35)/AT35,IF(AR36&lt;=AS35+AT35+AU35,2+(AR36-AS35-AT35)/AU35,AR36*3/(AS35+AT35+AU35))))</f>
        <v>4.5871559633029135E-2</v>
      </c>
      <c r="AS37" s="65" t="e">
        <f t="shared" ref="AS37" si="85">IF(AS36&lt;=AT35,AS36/AT35,IF(AS36&lt;=AT35+AU35,1+(AS36-AT35)/AU35,IF(AS36&lt;=AT35+AU35+AV35,2+(AS36-AT35-AU35)/AV35,AS36*3/(AT35+AU35+AV35))))</f>
        <v>#DIV/0!</v>
      </c>
      <c r="AT37" s="111" t="e">
        <f t="shared" ref="AT37" si="86">IF(AT36&lt;=AU35,AT36/AU35,IF(AT36&lt;=AU35+AV35,1+(AT36-AU35)/AV35,IF(AT36&lt;=AU35+AV35+AW35,2+(AT36-AU35-AV35)/AW35,AT36*3/(AU35+AV35+AW35))))</f>
        <v>#DIV/0!</v>
      </c>
      <c r="AU37" s="111" t="e">
        <f t="shared" ref="AU37" si="87">IF(AU36&lt;=AV35,AU36/AV35,IF(AU36&lt;=AV35+AW35,1+(AU36-AV35)/AW35,IF(AU36&lt;=AV35+AW35+AX35,2+(AU36-AV35-AW35)/AX35,AU36*3/(AV35+AW35+AX35))))</f>
        <v>#DIV/0!</v>
      </c>
      <c r="AV37" s="111" t="e">
        <f t="shared" ref="AV37" si="88">IF(AV36&lt;=AW35,AV36/AW35,IF(AV36&lt;=AW35+AX35,1+(AV36-AW35)/AX35,IF(AV36&lt;=AW35+AX35+AY35,2+(AV36-AW35-AX35)/AY35,AV36*3/(AW35+AX35+AY35))))</f>
        <v>#DIV/0!</v>
      </c>
      <c r="AW37" s="111" t="e">
        <f t="shared" ref="AW37" si="89">IF(AW36&lt;=AX35,AW36/AX35,IF(AW36&lt;=AX35+AY35,1+(AW36-AX35)/AY35,IF(AW36&lt;=AX35+AY35+AZ35,2+(AW36-AX35-AY35)/AZ35,AW36*3/(AX35+AY35+AZ35))))</f>
        <v>#DIV/0!</v>
      </c>
      <c r="AX37" s="111" t="e">
        <f t="shared" ref="AX37" si="90">IF(AX36&lt;=AY35,AX36/AY35,IF(AX36&lt;=AY35+AZ35,1+(AX36-AY35)/AZ35,IF(AX36&lt;=AY35+AZ35+BA35,2+(AX36-AY35-AZ35)/BA35,AX36*3/(AY35+AZ35+BA35))))</f>
        <v>#DIV/0!</v>
      </c>
      <c r="AY37" s="111" t="e">
        <f t="shared" ref="AY37" si="91">IF(AY36&lt;=AZ35,AY36/AZ35,IF(AY36&lt;=AZ35+BA35,1+(AY36-AZ35)/BA35,IF(AY36&lt;=AZ35+BA35+BB35,2+(AY36-AZ35-BA35)/BB35,AY36*3/(AZ35+BA35+BB35))))</f>
        <v>#DIV/0!</v>
      </c>
      <c r="AZ37" s="111" t="e">
        <f t="shared" ref="AZ37" si="92">IF(AZ36&lt;=BA35,AZ36/BA35,IF(AZ36&lt;=BA35+BB35,1+(AZ36-BA35)/BB35,IF(AZ36&lt;=BA35+BB35+BC35,2+(AZ36-BA35-BB35)/BC35,AZ36*3/(BA35+BB35+BC35))))</f>
        <v>#DIV/0!</v>
      </c>
      <c r="BA37" s="111" t="e">
        <f t="shared" ref="BA37" si="93">IF(BA36&lt;=BB35,BA36/BB35,IF(BA36&lt;=BB35+BC35,1+(BA36-BB35)/BC35,IF(BA36&lt;=BB35+BC35+BD35,2+(BA36-BB35-BC35)/BD35,BA36*3/(BB35+BC35+BD35))))</f>
        <v>#DIV/0!</v>
      </c>
      <c r="BB37" s="63" t="e">
        <f t="shared" ref="BB37" si="94">IF(BB36&lt;=BC35,BB36/BC35,IF(BB36&lt;=BC35+BD35,1+(BB36-BC35)/BD35,IF(BB36&lt;=BC35+BD35+BE35,2+(BB36-BC35-BD35)/BE35,BB36*3/(BC35+BD35+BE35))))</f>
        <v>#DIV/0!</v>
      </c>
    </row>
    <row r="38" spans="1:54" ht="13.5" customHeight="1">
      <c r="A38" s="54"/>
      <c r="B38" s="2018" t="s">
        <v>1151</v>
      </c>
      <c r="C38" s="2021">
        <v>2.5</v>
      </c>
      <c r="D38" s="94" t="s">
        <v>1142</v>
      </c>
      <c r="E38" s="95"/>
      <c r="F38" s="97">
        <v>0</v>
      </c>
      <c r="G38" s="98">
        <v>0.496</v>
      </c>
      <c r="H38" s="97">
        <v>0.5</v>
      </c>
      <c r="I38" s="98">
        <v>0.124</v>
      </c>
      <c r="J38" s="96">
        <v>0.64200000000000002</v>
      </c>
      <c r="K38" s="98">
        <v>0.5</v>
      </c>
      <c r="L38" s="97">
        <v>0.1</v>
      </c>
      <c r="M38" s="97">
        <v>1.4570000000000001</v>
      </c>
      <c r="N38" s="97">
        <v>2.0249999999999999</v>
      </c>
      <c r="O38" s="97">
        <v>1.361</v>
      </c>
      <c r="P38" s="97">
        <v>0.63500000000000001</v>
      </c>
      <c r="Q38" s="97">
        <v>0.27400000000000002</v>
      </c>
      <c r="R38" s="97">
        <v>0.8</v>
      </c>
      <c r="S38" s="97">
        <f>[43]PCR!$I$307</f>
        <v>0.8</v>
      </c>
      <c r="T38" s="98">
        <f>[44]PCR!$I$307</f>
        <v>0.61899999999999999</v>
      </c>
      <c r="U38" s="97">
        <v>0</v>
      </c>
      <c r="V38" s="98">
        <f>[45]PCR!$I$307</f>
        <v>0.2</v>
      </c>
      <c r="W38" s="98">
        <f>[50]PCR!$I$307</f>
        <v>0</v>
      </c>
      <c r="X38" s="98">
        <v>0.45300000000000001</v>
      </c>
      <c r="Y38" s="99">
        <v>2.23</v>
      </c>
      <c r="Z38" s="99">
        <v>3.0819999999999999</v>
      </c>
      <c r="AA38" s="99">
        <v>1.569</v>
      </c>
      <c r="AB38" s="99">
        <v>0.23599999999999999</v>
      </c>
      <c r="AC38" s="99">
        <v>1.2250000000000001</v>
      </c>
      <c r="AD38" s="99">
        <v>1</v>
      </c>
      <c r="AE38" s="100">
        <v>0</v>
      </c>
      <c r="AF38" s="101">
        <v>0.05</v>
      </c>
      <c r="AG38" s="101">
        <v>0.66500000000000004</v>
      </c>
      <c r="AH38" s="101">
        <v>0.59599999999999997</v>
      </c>
      <c r="AI38" s="101">
        <v>1</v>
      </c>
      <c r="AJ38" s="101">
        <v>0.43</v>
      </c>
      <c r="AK38" s="101">
        <v>1.8540000000000001</v>
      </c>
      <c r="AL38" s="101">
        <v>2.0329999999999999</v>
      </c>
      <c r="AM38" s="101">
        <v>0.96699999999999997</v>
      </c>
      <c r="AN38" s="101">
        <v>0.64100000000000001</v>
      </c>
      <c r="AO38" s="101">
        <v>0.53800000000000003</v>
      </c>
      <c r="AP38" s="348">
        <v>0.20799999999999999</v>
      </c>
      <c r="AQ38" s="64"/>
      <c r="AR38" s="65"/>
      <c r="AS38" s="65"/>
      <c r="AT38" s="101"/>
      <c r="AU38" s="101"/>
      <c r="AV38" s="101"/>
      <c r="AW38" s="101"/>
      <c r="AX38" s="101"/>
      <c r="AY38" s="101"/>
      <c r="AZ38" s="101"/>
      <c r="BA38" s="101"/>
      <c r="BB38" s="364"/>
    </row>
    <row r="39" spans="1:54" ht="13.5" customHeight="1">
      <c r="A39" s="54"/>
      <c r="B39" s="2018"/>
      <c r="C39" s="2021"/>
      <c r="D39" s="55" t="s">
        <v>1143</v>
      </c>
      <c r="E39" s="56"/>
      <c r="F39" s="58">
        <v>1.048</v>
      </c>
      <c r="G39" s="59">
        <v>8.1000000000000003E-2</v>
      </c>
      <c r="H39" s="58">
        <v>0.38200000000000001</v>
      </c>
      <c r="I39" s="59">
        <v>0.2</v>
      </c>
      <c r="J39" s="57">
        <v>0.52100000000000002</v>
      </c>
      <c r="K39" s="59">
        <v>0.34399999999999997</v>
      </c>
      <c r="L39" s="58">
        <v>0.70199999999999996</v>
      </c>
      <c r="M39" s="58">
        <v>1.109</v>
      </c>
      <c r="N39" s="58">
        <v>1.7809999999999999</v>
      </c>
      <c r="O39" s="58">
        <v>2.1280000000000001</v>
      </c>
      <c r="P39" s="58">
        <v>1.32</v>
      </c>
      <c r="Q39" s="58">
        <v>0.376</v>
      </c>
      <c r="R39" s="58">
        <v>0.28799999999999998</v>
      </c>
      <c r="S39" s="58">
        <f>[43]PCR!$I$308</f>
        <v>0.14299999999999999</v>
      </c>
      <c r="T39" s="59">
        <f>[44]PCR!$I$308</f>
        <v>0.223</v>
      </c>
      <c r="U39" s="58">
        <v>1.0049999999999999</v>
      </c>
      <c r="V39" s="59">
        <f>[45]PCR!$J$307</f>
        <v>0.13300000000000001</v>
      </c>
      <c r="W39" s="59">
        <f>[50]PCR!$I$308</f>
        <v>0.161</v>
      </c>
      <c r="X39" s="59">
        <v>0.56599999999999995</v>
      </c>
      <c r="Y39" s="60">
        <v>1.8779999999999999</v>
      </c>
      <c r="Z39" s="60">
        <v>0.86799999999999999</v>
      </c>
      <c r="AA39" s="60">
        <v>3.9449999999999998</v>
      </c>
      <c r="AB39" s="60">
        <v>0.64</v>
      </c>
      <c r="AC39" s="60">
        <v>1.2090000000000001</v>
      </c>
      <c r="AD39" s="60">
        <v>0.53200000000000003</v>
      </c>
      <c r="AE39" s="61">
        <v>0.25600000000000001</v>
      </c>
      <c r="AF39" s="62">
        <v>0.21</v>
      </c>
      <c r="AG39" s="62">
        <v>0.32800000000000001</v>
      </c>
      <c r="AH39" s="62">
        <v>0.47799999999999998</v>
      </c>
      <c r="AI39" s="62">
        <v>0.6</v>
      </c>
      <c r="AJ39" s="62">
        <v>0.54700000000000004</v>
      </c>
      <c r="AK39" s="62">
        <v>1.2490000000000001</v>
      </c>
      <c r="AL39" s="62">
        <v>1.613</v>
      </c>
      <c r="AM39" s="62">
        <v>1.7629999999999999</v>
      </c>
      <c r="AN39" s="62">
        <v>0.9</v>
      </c>
      <c r="AO39" s="62">
        <v>0.85</v>
      </c>
      <c r="AP39" s="345">
        <v>0.53900000000000003</v>
      </c>
      <c r="AQ39" s="64">
        <v>0.20799999999999999</v>
      </c>
      <c r="AR39" s="65">
        <v>0.159</v>
      </c>
      <c r="AS39" s="65">
        <v>0.159</v>
      </c>
      <c r="AT39" s="62"/>
      <c r="AU39" s="62"/>
      <c r="AV39" s="62"/>
      <c r="AW39" s="62"/>
      <c r="AX39" s="62"/>
      <c r="AY39" s="62"/>
      <c r="AZ39" s="62"/>
      <c r="BA39" s="62"/>
      <c r="BB39" s="364"/>
    </row>
    <row r="40" spans="1:54" ht="13.5" customHeight="1">
      <c r="A40" s="54"/>
      <c r="B40" s="2018"/>
      <c r="C40" s="2021"/>
      <c r="D40" s="55" t="s">
        <v>1144</v>
      </c>
      <c r="E40" s="56"/>
      <c r="F40" s="104">
        <v>1.2210000000000001</v>
      </c>
      <c r="G40" s="83">
        <f t="shared" ref="G40:AD40" si="95">F40+G38-G39</f>
        <v>1.6360000000000001</v>
      </c>
      <c r="H40" s="104">
        <f t="shared" si="95"/>
        <v>1.754</v>
      </c>
      <c r="I40" s="83">
        <f t="shared" si="95"/>
        <v>1.6780000000000002</v>
      </c>
      <c r="J40" s="103">
        <f t="shared" si="95"/>
        <v>1.7990000000000004</v>
      </c>
      <c r="K40" s="83">
        <f t="shared" si="95"/>
        <v>1.9550000000000005</v>
      </c>
      <c r="L40" s="104">
        <f t="shared" si="95"/>
        <v>1.3530000000000006</v>
      </c>
      <c r="M40" s="104">
        <f t="shared" si="95"/>
        <v>1.7010000000000005</v>
      </c>
      <c r="N40" s="104">
        <f t="shared" si="95"/>
        <v>1.9450000000000005</v>
      </c>
      <c r="O40" s="104">
        <f t="shared" si="95"/>
        <v>1.1780000000000004</v>
      </c>
      <c r="P40" s="104">
        <f t="shared" si="95"/>
        <v>0.49300000000000033</v>
      </c>
      <c r="Q40" s="104">
        <f t="shared" si="95"/>
        <v>0.39100000000000035</v>
      </c>
      <c r="R40" s="104">
        <f t="shared" si="95"/>
        <v>0.90300000000000025</v>
      </c>
      <c r="S40" s="104">
        <f>R40+S38-S39</f>
        <v>1.5600000000000003</v>
      </c>
      <c r="T40" s="83">
        <f t="shared" si="95"/>
        <v>1.9560000000000002</v>
      </c>
      <c r="U40" s="104">
        <f t="shared" si="95"/>
        <v>0.95100000000000029</v>
      </c>
      <c r="V40" s="83">
        <f t="shared" si="95"/>
        <v>1.0180000000000002</v>
      </c>
      <c r="W40" s="83">
        <f t="shared" si="95"/>
        <v>0.85700000000000021</v>
      </c>
      <c r="X40" s="83">
        <f t="shared" si="95"/>
        <v>0.74400000000000033</v>
      </c>
      <c r="Y40" s="84">
        <f t="shared" si="95"/>
        <v>1.0960000000000003</v>
      </c>
      <c r="Z40" s="84">
        <f t="shared" si="95"/>
        <v>3.31</v>
      </c>
      <c r="AA40" s="84">
        <f t="shared" si="95"/>
        <v>0.93399999999999972</v>
      </c>
      <c r="AB40" s="84">
        <f t="shared" si="95"/>
        <v>0.52999999999999969</v>
      </c>
      <c r="AC40" s="84">
        <f t="shared" si="95"/>
        <v>0.54599999999999982</v>
      </c>
      <c r="AD40" s="84">
        <f t="shared" si="95"/>
        <v>1.0139999999999998</v>
      </c>
      <c r="AE40" s="85">
        <f>AD40+AE38-AE39</f>
        <v>0.75799999999999979</v>
      </c>
      <c r="AF40" s="86">
        <f t="shared" ref="AF40" si="96">AE40+AF38-AF39</f>
        <v>0.59799999999999986</v>
      </c>
      <c r="AG40" s="86">
        <v>0.63</v>
      </c>
      <c r="AH40" s="86">
        <f t="shared" ref="AH40:AS40" si="97">AG40+AH38-AH39</f>
        <v>0.748</v>
      </c>
      <c r="AI40" s="86">
        <f t="shared" si="97"/>
        <v>1.1480000000000001</v>
      </c>
      <c r="AJ40" s="86">
        <f t="shared" si="97"/>
        <v>1.0310000000000001</v>
      </c>
      <c r="AK40" s="86">
        <f t="shared" si="97"/>
        <v>1.6360000000000001</v>
      </c>
      <c r="AL40" s="86">
        <f t="shared" si="97"/>
        <v>2.056</v>
      </c>
      <c r="AM40" s="86">
        <f t="shared" si="97"/>
        <v>1.2600000000000002</v>
      </c>
      <c r="AN40" s="86">
        <f t="shared" si="97"/>
        <v>1.0010000000000003</v>
      </c>
      <c r="AO40" s="86">
        <f t="shared" si="97"/>
        <v>0.68900000000000039</v>
      </c>
      <c r="AP40" s="345">
        <f t="shared" si="97"/>
        <v>0.35800000000000032</v>
      </c>
      <c r="AQ40" s="64">
        <f t="shared" si="97"/>
        <v>0.15000000000000033</v>
      </c>
      <c r="AR40" s="65">
        <f t="shared" si="97"/>
        <v>-8.9999999999996749E-3</v>
      </c>
      <c r="AS40" s="65">
        <f t="shared" si="97"/>
        <v>-0.16799999999999968</v>
      </c>
      <c r="AT40" s="86"/>
      <c r="AU40" s="86"/>
      <c r="AV40" s="86"/>
      <c r="AW40" s="86"/>
      <c r="AX40" s="86"/>
      <c r="AY40" s="86"/>
      <c r="AZ40" s="86"/>
      <c r="BA40" s="86"/>
      <c r="BB40" s="364"/>
    </row>
    <row r="41" spans="1:54" s="81" customFormat="1" ht="13.5" customHeight="1" thickBot="1">
      <c r="A41" s="72"/>
      <c r="B41" s="2018"/>
      <c r="C41" s="2021"/>
      <c r="D41" s="73" t="s">
        <v>1145</v>
      </c>
      <c r="E41" s="74">
        <v>1.6</v>
      </c>
      <c r="F41" s="76">
        <v>5.5248868778280542</v>
      </c>
      <c r="G41" s="77">
        <f t="shared" ref="G41:AQ41" si="98">IF(G40&lt;=H39,G40/H39,IF(G40&lt;=H39+I39,1+(G40-H39)/I39,IF(G40&lt;=H39+I39+J39,2+(G40-H39-I39)/J39,G40*3/(H39+I39+J39))))</f>
        <v>4.4496826835902077</v>
      </c>
      <c r="H41" s="76">
        <f t="shared" si="98"/>
        <v>4.9408450704225357</v>
      </c>
      <c r="I41" s="77">
        <f t="shared" si="98"/>
        <v>3.2125079770261653</v>
      </c>
      <c r="J41" s="75">
        <f t="shared" si="98"/>
        <v>2.6789900811541933</v>
      </c>
      <c r="K41" s="77">
        <f t="shared" si="98"/>
        <v>2.080853453116227</v>
      </c>
      <c r="L41" s="76">
        <f t="shared" si="98"/>
        <v>1.1370016844469404</v>
      </c>
      <c r="M41" s="76">
        <f t="shared" si="98"/>
        <v>0.95508141493542986</v>
      </c>
      <c r="N41" s="76">
        <f t="shared" si="98"/>
        <v>0.91400375939849643</v>
      </c>
      <c r="O41" s="76">
        <f>IF(O40&lt;=P39,O40/P39,IF(O40&lt;=P39+Q39,1+(O40-P39)/Q39,IF(O40&lt;=P39+Q39+R39,2+(O40-P39-Q39)/R39,O40*3/(P39+Q39+R39))))</f>
        <v>0.89242424242424268</v>
      </c>
      <c r="P41" s="76">
        <f>IF(P40&lt;=Q39,P40/Q39,IF(P40&lt;=Q39+R39,1+(P40-Q39)/R39,IF(P40&lt;=Q39+R39+S39,2+(P40-Q39-R39)/S39,P40*3/(Q39+R39+S39))))</f>
        <v>1.4062500000000011</v>
      </c>
      <c r="Q41" s="76">
        <f>IF(Q40&lt;=R39,Q40/R39,IF(Q40&lt;=R39+S39,1+(Q40-R39)/S39,IF(Q40&lt;=R39+S39+T39,2+(Q40-R39-S39)/T39,Q40*3/(R39+S39+T39))))</f>
        <v>1.7202797202797229</v>
      </c>
      <c r="R41" s="76">
        <f t="shared" si="98"/>
        <v>2.5343283582089553</v>
      </c>
      <c r="S41" s="76">
        <f t="shared" si="98"/>
        <v>3.4386480529022783</v>
      </c>
      <c r="T41" s="77">
        <f t="shared" si="98"/>
        <v>4.5173210161662825</v>
      </c>
      <c r="U41" s="76">
        <f t="shared" si="98"/>
        <v>3.317441860465117</v>
      </c>
      <c r="V41" s="77">
        <f t="shared" si="98"/>
        <v>2.1549520766773163</v>
      </c>
      <c r="W41" s="77">
        <f t="shared" si="98"/>
        <v>1.1549520766773165</v>
      </c>
      <c r="X41" s="77">
        <f t="shared" si="98"/>
        <v>0.39616613418530372</v>
      </c>
      <c r="Y41" s="77">
        <f t="shared" si="98"/>
        <v>1.0577946768060837</v>
      </c>
      <c r="Z41" s="77">
        <f t="shared" si="98"/>
        <v>0.8390367553865653</v>
      </c>
      <c r="AA41" s="77">
        <f t="shared" si="98"/>
        <v>1.2431761786600495</v>
      </c>
      <c r="AB41" s="77">
        <f t="shared" si="98"/>
        <v>0.43837882547559937</v>
      </c>
      <c r="AC41" s="77">
        <f t="shared" si="98"/>
        <v>1.0546874999999991</v>
      </c>
      <c r="AD41" s="77">
        <f t="shared" si="98"/>
        <v>3.8312342569269511</v>
      </c>
      <c r="AE41" s="79">
        <f t="shared" si="98"/>
        <v>2.4602510460251041</v>
      </c>
      <c r="AF41" s="80">
        <f t="shared" si="98"/>
        <v>1.5648535564853554</v>
      </c>
      <c r="AG41" s="80">
        <f t="shared" si="98"/>
        <v>1.2533333333333334</v>
      </c>
      <c r="AH41" s="80">
        <f t="shared" si="98"/>
        <v>1.2705667276051189</v>
      </c>
      <c r="AI41" s="80">
        <f t="shared" si="98"/>
        <v>1.4811849479583667</v>
      </c>
      <c r="AJ41" s="80">
        <f t="shared" si="98"/>
        <v>0.82546036829463576</v>
      </c>
      <c r="AK41" s="80">
        <f t="shared" si="98"/>
        <v>1.0130459444129325</v>
      </c>
      <c r="AL41" s="80">
        <f t="shared" si="98"/>
        <v>1.3255555555555558</v>
      </c>
      <c r="AM41" s="80">
        <f t="shared" si="98"/>
        <v>1.4235294117647062</v>
      </c>
      <c r="AN41" s="80">
        <f t="shared" si="98"/>
        <v>1.2801484230055666</v>
      </c>
      <c r="AO41" s="80">
        <f t="shared" si="98"/>
        <v>1.721153846153848</v>
      </c>
      <c r="AP41" s="346">
        <f t="shared" si="98"/>
        <v>1.9433962264150964</v>
      </c>
      <c r="AQ41" s="365">
        <f t="shared" si="98"/>
        <v>0.94339622641509635</v>
      </c>
      <c r="AR41" s="359">
        <f t="shared" ref="AR41" si="99">IF(AR40&lt;=AS39,AR40/AS39,IF(AR40&lt;=AS39+AT39,1+(AR40-AS39)/AT39,IF(AR40&lt;=AS39+AT39+AU39,2+(AR40-AS39-AT39)/AU39,AR40*3/(AS39+AT39+AU39))))</f>
        <v>-5.6603773584903615E-2</v>
      </c>
      <c r="AS41" s="359" t="e">
        <f t="shared" ref="AS41" si="100">IF(AS40&lt;=AT39,AS40/AT39,IF(AS40&lt;=AT39+AU39,1+(AS40-AT39)/AU39,IF(AS40&lt;=AT39+AU39+AV39,2+(AS40-AT39-AU39)/AV39,AS40*3/(AT39+AU39+AV39))))</f>
        <v>#DIV/0!</v>
      </c>
      <c r="AT41" s="80" t="e">
        <f t="shared" ref="AT41" si="101">IF(AT40&lt;=AU39,AT40/AU39,IF(AT40&lt;=AU39+AV39,1+(AT40-AU39)/AV39,IF(AT40&lt;=AU39+AV39+AW39,2+(AT40-AU39-AV39)/AW39,AT40*3/(AU39+AV39+AW39))))</f>
        <v>#DIV/0!</v>
      </c>
      <c r="AU41" s="80" t="e">
        <f t="shared" ref="AU41" si="102">IF(AU40&lt;=AV39,AU40/AV39,IF(AU40&lt;=AV39+AW39,1+(AU40-AV39)/AW39,IF(AU40&lt;=AV39+AW39+AX39,2+(AU40-AV39-AW39)/AX39,AU40*3/(AV39+AW39+AX39))))</f>
        <v>#DIV/0!</v>
      </c>
      <c r="AV41" s="80" t="e">
        <f t="shared" ref="AV41" si="103">IF(AV40&lt;=AW39,AV40/AW39,IF(AV40&lt;=AW39+AX39,1+(AV40-AW39)/AX39,IF(AV40&lt;=AW39+AX39+AY39,2+(AV40-AW39-AX39)/AY39,AV40*3/(AW39+AX39+AY39))))</f>
        <v>#DIV/0!</v>
      </c>
      <c r="AW41" s="80" t="e">
        <f t="shared" ref="AW41" si="104">IF(AW40&lt;=AX39,AW40/AX39,IF(AW40&lt;=AX39+AY39,1+(AW40-AX39)/AY39,IF(AW40&lt;=AX39+AY39+AZ39,2+(AW40-AX39-AY39)/AZ39,AW40*3/(AX39+AY39+AZ39))))</f>
        <v>#DIV/0!</v>
      </c>
      <c r="AX41" s="80" t="e">
        <f t="shared" ref="AX41" si="105">IF(AX40&lt;=AY39,AX40/AY39,IF(AX40&lt;=AY39+AZ39,1+(AX40-AY39)/AZ39,IF(AX40&lt;=AY39+AZ39+BA39,2+(AX40-AY39-AZ39)/BA39,AX40*3/(AY39+AZ39+BA39))))</f>
        <v>#DIV/0!</v>
      </c>
      <c r="AY41" s="80" t="e">
        <f t="shared" ref="AY41" si="106">IF(AY40&lt;=AZ39,AY40/AZ39,IF(AY40&lt;=AZ39+BA39,1+(AY40-AZ39)/BA39,IF(AY40&lt;=AZ39+BA39+BB39,2+(AY40-AZ39-BA39)/BB39,AY40*3/(AZ39+BA39+BB39))))</f>
        <v>#DIV/0!</v>
      </c>
      <c r="AZ41" s="80" t="e">
        <f t="shared" ref="AZ41" si="107">IF(AZ40&lt;=BA39,AZ40/BA39,IF(AZ40&lt;=BA39+BB39,1+(AZ40-BA39)/BB39,IF(AZ40&lt;=BA39+BB39+BC39,2+(AZ40-BA39-BB39)/BC39,AZ40*3/(BA39+BB39+BC39))))</f>
        <v>#DIV/0!</v>
      </c>
      <c r="BA41" s="80" t="e">
        <f t="shared" ref="BA41" si="108">IF(BA40&lt;=BB39,BA40/BB39,IF(BA40&lt;=BB39+BC39,1+(BA40-BB39)/BC39,IF(BA40&lt;=BB39+BC39+BD39,2+(BA40-BB39-BC39)/BD39,BA40*3/(BB39+BC39+BD39))))</f>
        <v>#DIV/0!</v>
      </c>
      <c r="BB41" s="366" t="e">
        <f t="shared" ref="BB41" si="109">IF(BB40&lt;=BC39,BB40/BC39,IF(BB40&lt;=BC39+BD39,1+(BB40-BC39)/BD39,IF(BB40&lt;=BC39+BD39+BE39,2+(BB40-BC39-BD39)/BE39,BB40*3/(BC39+BD39+BE39))))</f>
        <v>#DIV/0!</v>
      </c>
    </row>
    <row r="42" spans="1:54" ht="13.5" customHeight="1">
      <c r="A42" s="54"/>
      <c r="B42" s="2026" t="s">
        <v>1152</v>
      </c>
      <c r="C42" s="2027"/>
      <c r="D42" s="112" t="s">
        <v>1142</v>
      </c>
      <c r="E42" s="112"/>
      <c r="F42" s="114">
        <v>13.371</v>
      </c>
      <c r="G42" s="115">
        <f t="shared" ref="G42:AS43" si="110">G14+G18+G22+G26+G30+G34+G38</f>
        <v>12.332000000000001</v>
      </c>
      <c r="H42" s="114">
        <f t="shared" si="110"/>
        <v>22.953000000000003</v>
      </c>
      <c r="I42" s="115">
        <f t="shared" si="110"/>
        <v>25.712999999999997</v>
      </c>
      <c r="J42" s="113">
        <f t="shared" si="110"/>
        <v>47.448999999999998</v>
      </c>
      <c r="K42" s="115">
        <f t="shared" si="110"/>
        <v>17.279999999999998</v>
      </c>
      <c r="L42" s="114">
        <f t="shared" si="110"/>
        <v>17.994</v>
      </c>
      <c r="M42" s="114">
        <f t="shared" si="110"/>
        <v>61.693000000000005</v>
      </c>
      <c r="N42" s="114">
        <f t="shared" si="110"/>
        <v>50.285999999999994</v>
      </c>
      <c r="O42" s="114">
        <f t="shared" si="110"/>
        <v>57.655999999999999</v>
      </c>
      <c r="P42" s="114">
        <f t="shared" si="110"/>
        <v>32.218000000000004</v>
      </c>
      <c r="Q42" s="114">
        <f t="shared" si="110"/>
        <v>29.719999999999995</v>
      </c>
      <c r="R42" s="114">
        <f t="shared" si="110"/>
        <v>13.040000000000003</v>
      </c>
      <c r="S42" s="114">
        <f t="shared" si="110"/>
        <v>13.592000000000001</v>
      </c>
      <c r="T42" s="115">
        <f t="shared" si="110"/>
        <v>15.901000000000002</v>
      </c>
      <c r="U42" s="114">
        <f t="shared" si="110"/>
        <v>27.712999999999997</v>
      </c>
      <c r="V42" s="115">
        <f t="shared" si="110"/>
        <v>24.896999999999998</v>
      </c>
      <c r="W42" s="115">
        <f t="shared" si="110"/>
        <v>25.794</v>
      </c>
      <c r="X42" s="115">
        <f t="shared" si="110"/>
        <v>26.698999999999998</v>
      </c>
      <c r="Y42" s="116">
        <f t="shared" si="110"/>
        <v>43.305</v>
      </c>
      <c r="Z42" s="116">
        <f t="shared" si="110"/>
        <v>52.633000000000003</v>
      </c>
      <c r="AA42" s="116">
        <f t="shared" si="110"/>
        <v>48.192</v>
      </c>
      <c r="AB42" s="116">
        <f t="shared" si="110"/>
        <v>37.179999999999993</v>
      </c>
      <c r="AC42" s="116">
        <f t="shared" si="110"/>
        <v>34.367000000000004</v>
      </c>
      <c r="AD42" s="116">
        <f t="shared" si="110"/>
        <v>31.951000000000001</v>
      </c>
      <c r="AE42" s="117">
        <f t="shared" si="110"/>
        <v>7.6059999999999999</v>
      </c>
      <c r="AF42" s="118">
        <f t="shared" si="110"/>
        <v>21.385999999999999</v>
      </c>
      <c r="AG42" s="118">
        <f t="shared" si="110"/>
        <v>22.758999999999997</v>
      </c>
      <c r="AH42" s="118">
        <f>AH14+AH18+AH22+AH26+AH30+AH34+AH38</f>
        <v>27.876999999999999</v>
      </c>
      <c r="AI42" s="118">
        <f t="shared" si="110"/>
        <v>27.454000000000001</v>
      </c>
      <c r="AJ42" s="118">
        <f t="shared" si="110"/>
        <v>36.228000000000002</v>
      </c>
      <c r="AK42" s="118">
        <f t="shared" si="110"/>
        <v>63.302000000000007</v>
      </c>
      <c r="AL42" s="118">
        <f t="shared" si="110"/>
        <v>70.266000000000005</v>
      </c>
      <c r="AM42" s="118">
        <f t="shared" si="110"/>
        <v>48.936999999999998</v>
      </c>
      <c r="AN42" s="118">
        <f t="shared" si="110"/>
        <v>32.028999999999996</v>
      </c>
      <c r="AO42" s="118">
        <f t="shared" si="110"/>
        <v>23.003</v>
      </c>
      <c r="AP42" s="350">
        <f t="shared" si="110"/>
        <v>18.593</v>
      </c>
      <c r="AQ42" s="127">
        <f t="shared" si="110"/>
        <v>0</v>
      </c>
      <c r="AR42" s="128">
        <f t="shared" si="110"/>
        <v>0</v>
      </c>
      <c r="AS42" s="128">
        <f t="shared" si="110"/>
        <v>0</v>
      </c>
      <c r="AT42" s="118">
        <f t="shared" ref="AT42:BB42" si="111">AT14+AT18+AT22+AT26+AT30+AT34+AT38</f>
        <v>0</v>
      </c>
      <c r="AU42" s="118">
        <f t="shared" si="111"/>
        <v>0</v>
      </c>
      <c r="AV42" s="118">
        <f t="shared" si="111"/>
        <v>0</v>
      </c>
      <c r="AW42" s="118">
        <f t="shared" si="111"/>
        <v>0</v>
      </c>
      <c r="AX42" s="118">
        <f t="shared" si="111"/>
        <v>0</v>
      </c>
      <c r="AY42" s="118">
        <f t="shared" si="111"/>
        <v>0</v>
      </c>
      <c r="AZ42" s="118">
        <f t="shared" si="111"/>
        <v>0</v>
      </c>
      <c r="BA42" s="118">
        <f t="shared" si="111"/>
        <v>0</v>
      </c>
      <c r="BB42" s="126">
        <f t="shared" si="111"/>
        <v>0</v>
      </c>
    </row>
    <row r="43" spans="1:54" ht="13.5" customHeight="1">
      <c r="A43" s="54"/>
      <c r="B43" s="2028"/>
      <c r="C43" s="2029"/>
      <c r="D43" s="119" t="s">
        <v>1143</v>
      </c>
      <c r="E43" s="119"/>
      <c r="F43" s="121">
        <v>29.496000000000002</v>
      </c>
      <c r="G43" s="122">
        <f t="shared" si="110"/>
        <v>12.329999999999998</v>
      </c>
      <c r="H43" s="121">
        <f t="shared" si="110"/>
        <v>13.915999999999999</v>
      </c>
      <c r="I43" s="122">
        <f t="shared" si="110"/>
        <v>18.066000000000003</v>
      </c>
      <c r="J43" s="120">
        <f t="shared" si="110"/>
        <v>31.115999999999996</v>
      </c>
      <c r="K43" s="122">
        <f t="shared" si="110"/>
        <v>24.213000000000001</v>
      </c>
      <c r="L43" s="121">
        <f t="shared" si="110"/>
        <v>33.645999999999994</v>
      </c>
      <c r="M43" s="121">
        <f t="shared" si="110"/>
        <v>23.738</v>
      </c>
      <c r="N43" s="121">
        <f t="shared" si="110"/>
        <v>40.134999999999998</v>
      </c>
      <c r="O43" s="121">
        <f t="shared" si="110"/>
        <v>52.208000000000006</v>
      </c>
      <c r="P43" s="121">
        <f t="shared" si="110"/>
        <v>43.466999999999999</v>
      </c>
      <c r="Q43" s="121">
        <f t="shared" si="110"/>
        <v>40.081000000000003</v>
      </c>
      <c r="R43" s="121">
        <f t="shared" si="110"/>
        <v>39.06</v>
      </c>
      <c r="S43" s="121">
        <f t="shared" si="110"/>
        <v>11.334000000000001</v>
      </c>
      <c r="T43" s="122">
        <f t="shared" si="110"/>
        <v>8.5470000000000006</v>
      </c>
      <c r="U43" s="121">
        <f t="shared" si="110"/>
        <v>11.933999999999997</v>
      </c>
      <c r="V43" s="122">
        <f t="shared" si="110"/>
        <v>18.690999999999999</v>
      </c>
      <c r="W43" s="122">
        <f t="shared" si="110"/>
        <v>23.397000000000002</v>
      </c>
      <c r="X43" s="122">
        <f t="shared" si="110"/>
        <v>34.981999999999999</v>
      </c>
      <c r="Y43" s="123">
        <f t="shared" si="110"/>
        <v>39.686999999999998</v>
      </c>
      <c r="Z43" s="123">
        <f t="shared" si="110"/>
        <v>45.366</v>
      </c>
      <c r="AA43" s="123">
        <f t="shared" si="110"/>
        <v>63.547000000000004</v>
      </c>
      <c r="AB43" s="123">
        <f t="shared" si="110"/>
        <v>65.745999999999995</v>
      </c>
      <c r="AC43" s="123">
        <f t="shared" si="110"/>
        <v>39.766000000000005</v>
      </c>
      <c r="AD43" s="123">
        <f t="shared" si="110"/>
        <v>26.97</v>
      </c>
      <c r="AE43" s="124">
        <f t="shared" si="110"/>
        <v>14.71</v>
      </c>
      <c r="AF43" s="125">
        <f t="shared" si="110"/>
        <v>13.539000000000003</v>
      </c>
      <c r="AG43" s="125">
        <f t="shared" si="110"/>
        <v>27.198999999999998</v>
      </c>
      <c r="AH43" s="125">
        <f>AH15+AH19+AH23+AH27+AH31+AH35+AH39</f>
        <v>28.678000000000001</v>
      </c>
      <c r="AI43" s="125">
        <f t="shared" si="110"/>
        <v>36.780999999999999</v>
      </c>
      <c r="AJ43" s="125">
        <f t="shared" si="110"/>
        <v>36.332000000000001</v>
      </c>
      <c r="AK43" s="125">
        <f t="shared" si="110"/>
        <v>32.770000000000003</v>
      </c>
      <c r="AL43" s="125">
        <f t="shared" si="110"/>
        <v>40.94100000000001</v>
      </c>
      <c r="AM43" s="125">
        <f t="shared" si="110"/>
        <v>56.519999999999996</v>
      </c>
      <c r="AN43" s="125">
        <f t="shared" si="110"/>
        <v>60.465000000000003</v>
      </c>
      <c r="AO43" s="125">
        <f t="shared" si="110"/>
        <v>45.484999999999999</v>
      </c>
      <c r="AP43" s="351">
        <f t="shared" si="110"/>
        <v>31.515000000000004</v>
      </c>
      <c r="AQ43" s="127">
        <f t="shared" si="110"/>
        <v>13.085000000000001</v>
      </c>
      <c r="AR43" s="128">
        <f t="shared" si="110"/>
        <v>17.404999999999994</v>
      </c>
      <c r="AS43" s="128">
        <f t="shared" si="110"/>
        <v>24.882999999999999</v>
      </c>
      <c r="AT43" s="125">
        <f t="shared" ref="AT43:BB43" si="112">AT15+AT19+AT23+AT27+AT31+AT35+AT39</f>
        <v>0</v>
      </c>
      <c r="AU43" s="125">
        <f t="shared" si="112"/>
        <v>0</v>
      </c>
      <c r="AV43" s="125">
        <f t="shared" si="112"/>
        <v>0</v>
      </c>
      <c r="AW43" s="125">
        <f t="shared" si="112"/>
        <v>0</v>
      </c>
      <c r="AX43" s="125">
        <f t="shared" si="112"/>
        <v>0</v>
      </c>
      <c r="AY43" s="125">
        <f t="shared" si="112"/>
        <v>0</v>
      </c>
      <c r="AZ43" s="125">
        <f t="shared" si="112"/>
        <v>0</v>
      </c>
      <c r="BA43" s="125">
        <f t="shared" si="112"/>
        <v>0</v>
      </c>
      <c r="BB43" s="126">
        <f t="shared" si="112"/>
        <v>0</v>
      </c>
    </row>
    <row r="44" spans="1:54" ht="13.5" customHeight="1">
      <c r="A44" s="54"/>
      <c r="B44" s="2028"/>
      <c r="C44" s="2029"/>
      <c r="D44" s="119" t="s">
        <v>1144</v>
      </c>
      <c r="E44" s="119"/>
      <c r="F44" s="130">
        <v>45.036999999999971</v>
      </c>
      <c r="G44" s="131">
        <f t="shared" ref="G44:AD44" si="113">F44+G42-G43</f>
        <v>45.038999999999973</v>
      </c>
      <c r="H44" s="130">
        <f t="shared" si="113"/>
        <v>54.075999999999979</v>
      </c>
      <c r="I44" s="131">
        <f t="shared" si="113"/>
        <v>61.722999999999971</v>
      </c>
      <c r="J44" s="129">
        <f t="shared" si="113"/>
        <v>78.055999999999969</v>
      </c>
      <c r="K44" s="131">
        <f t="shared" si="113"/>
        <v>71.122999999999962</v>
      </c>
      <c r="L44" s="130">
        <f t="shared" si="113"/>
        <v>55.470999999999968</v>
      </c>
      <c r="M44" s="130">
        <f t="shared" si="113"/>
        <v>93.425999999999974</v>
      </c>
      <c r="N44" s="130">
        <f t="shared" si="113"/>
        <v>103.57699999999997</v>
      </c>
      <c r="O44" s="130">
        <f t="shared" si="113"/>
        <v>109.02499999999998</v>
      </c>
      <c r="P44" s="130">
        <f t="shared" si="113"/>
        <v>97.775999999999996</v>
      </c>
      <c r="Q44" s="130">
        <f t="shared" si="113"/>
        <v>87.414999999999992</v>
      </c>
      <c r="R44" s="130">
        <f t="shared" si="113"/>
        <v>61.394999999999996</v>
      </c>
      <c r="S44" s="130">
        <f>R44+S42-S43</f>
        <v>63.652999999999992</v>
      </c>
      <c r="T44" s="131">
        <f t="shared" si="113"/>
        <v>71.006999999999991</v>
      </c>
      <c r="U44" s="130">
        <f t="shared" si="113"/>
        <v>86.785999999999987</v>
      </c>
      <c r="V44" s="131">
        <f t="shared" si="113"/>
        <v>92.99199999999999</v>
      </c>
      <c r="W44" s="131">
        <f t="shared" si="113"/>
        <v>95.388999999999982</v>
      </c>
      <c r="X44" s="131">
        <f t="shared" si="113"/>
        <v>87.10599999999998</v>
      </c>
      <c r="Y44" s="132">
        <f t="shared" si="113"/>
        <v>90.723999999999975</v>
      </c>
      <c r="Z44" s="132">
        <f t="shared" si="113"/>
        <v>97.990999999999971</v>
      </c>
      <c r="AA44" s="132">
        <f t="shared" si="113"/>
        <v>82.635999999999967</v>
      </c>
      <c r="AB44" s="132">
        <f t="shared" si="113"/>
        <v>54.069999999999965</v>
      </c>
      <c r="AC44" s="132">
        <f t="shared" si="113"/>
        <v>48.670999999999964</v>
      </c>
      <c r="AD44" s="132">
        <f t="shared" si="113"/>
        <v>53.651999999999958</v>
      </c>
      <c r="AE44" s="133">
        <f>AD44+AE42-AE43</f>
        <v>46.547999999999959</v>
      </c>
      <c r="AF44" s="134">
        <f t="shared" ref="AF44:AS44" si="114">AE44+AF42-AF43</f>
        <v>54.394999999999953</v>
      </c>
      <c r="AG44" s="134">
        <f t="shared" si="114"/>
        <v>49.954999999999956</v>
      </c>
      <c r="AH44" s="134">
        <f t="shared" si="114"/>
        <v>49.153999999999954</v>
      </c>
      <c r="AI44" s="134">
        <f t="shared" si="114"/>
        <v>39.826999999999948</v>
      </c>
      <c r="AJ44" s="134">
        <f t="shared" si="114"/>
        <v>39.722999999999949</v>
      </c>
      <c r="AK44" s="134">
        <f t="shared" si="114"/>
        <v>70.254999999999939</v>
      </c>
      <c r="AL44" s="134">
        <f t="shared" si="114"/>
        <v>99.579999999999956</v>
      </c>
      <c r="AM44" s="134">
        <f t="shared" si="114"/>
        <v>91.996999999999943</v>
      </c>
      <c r="AN44" s="134">
        <f t="shared" si="114"/>
        <v>63.560999999999936</v>
      </c>
      <c r="AO44" s="134">
        <f t="shared" si="114"/>
        <v>41.078999999999937</v>
      </c>
      <c r="AP44" s="351">
        <f t="shared" si="114"/>
        <v>28.156999999999936</v>
      </c>
      <c r="AQ44" s="127">
        <f t="shared" si="114"/>
        <v>15.071999999999935</v>
      </c>
      <c r="AR44" s="128">
        <f t="shared" si="114"/>
        <v>-2.3330000000000588</v>
      </c>
      <c r="AS44" s="128">
        <f t="shared" si="114"/>
        <v>-27.216000000000058</v>
      </c>
      <c r="AT44" s="134">
        <f t="shared" ref="AT44" si="115">AS44+AT42-AT43</f>
        <v>-27.216000000000058</v>
      </c>
      <c r="AU44" s="134">
        <f t="shared" ref="AU44" si="116">AT44+AU42-AU43</f>
        <v>-27.216000000000058</v>
      </c>
      <c r="AV44" s="134">
        <f t="shared" ref="AV44" si="117">AU44+AV42-AV43</f>
        <v>-27.216000000000058</v>
      </c>
      <c r="AW44" s="134">
        <f t="shared" ref="AW44" si="118">AV44+AW42-AW43</f>
        <v>-27.216000000000058</v>
      </c>
      <c r="AX44" s="134">
        <f t="shared" ref="AX44" si="119">AW44+AX42-AX43</f>
        <v>-27.216000000000058</v>
      </c>
      <c r="AY44" s="134">
        <f t="shared" ref="AY44" si="120">AX44+AY42-AY43</f>
        <v>-27.216000000000058</v>
      </c>
      <c r="AZ44" s="134">
        <f t="shared" ref="AZ44" si="121">AY44+AZ42-AZ43</f>
        <v>-27.216000000000058</v>
      </c>
      <c r="BA44" s="134">
        <f t="shared" ref="BA44" si="122">AZ44+BA42-BA43</f>
        <v>-27.216000000000058</v>
      </c>
      <c r="BB44" s="126">
        <f t="shared" ref="BB44" si="123">BA44+BB42-BB43</f>
        <v>-27.216000000000058</v>
      </c>
    </row>
    <row r="45" spans="1:54" s="81" customFormat="1" ht="13.5" customHeight="1" thickBot="1">
      <c r="A45" s="72"/>
      <c r="B45" s="2030"/>
      <c r="C45" s="2031"/>
      <c r="D45" s="135" t="s">
        <v>1145</v>
      </c>
      <c r="E45" s="136">
        <v>1.65</v>
      </c>
      <c r="F45" s="137">
        <v>3.0490837696335058</v>
      </c>
      <c r="G45" s="138">
        <f t="shared" ref="G45:AS45" si="124">IF(G44&lt;=H43,G44/H43,IF(G44&lt;=H43+I43,1+(G44-H43)/I43,IF(G44&lt;=H43+I43+J43,2+(G44-H43-I43)/J43,G44*3/(H43+I43+J43))))</f>
        <v>2.4196233449029432</v>
      </c>
      <c r="H45" s="137">
        <f t="shared" si="124"/>
        <v>2.2021228265807617</v>
      </c>
      <c r="I45" s="138">
        <f t="shared" si="124"/>
        <v>2.1900374487309033</v>
      </c>
      <c r="J45" s="135">
        <f t="shared" si="124"/>
        <v>2.8508298929985667</v>
      </c>
      <c r="K45" s="138">
        <f t="shared" si="124"/>
        <v>2.3423196711100029</v>
      </c>
      <c r="L45" s="137">
        <f t="shared" si="124"/>
        <v>1.7906565341970841</v>
      </c>
      <c r="M45" s="137">
        <f t="shared" si="124"/>
        <v>2.024915453102353</v>
      </c>
      <c r="N45" s="137">
        <f t="shared" si="124"/>
        <v>2.1971507696913739</v>
      </c>
      <c r="O45" s="137">
        <f>IF(O44&lt;=P43,O44/P43,IF(O44&lt;=P43+Q43,1+(O44-P43)/Q43,IF(O44&lt;=P43+Q43+R43,2+(O44-P43-Q43)/R43,O44*3/(P43+Q43+R43))))</f>
        <v>2.6522529441884273</v>
      </c>
      <c r="P45" s="137">
        <f>IF(P44&lt;=Q43,P44/Q43,IF(P44&lt;=Q43+R43,1+(P44-Q43)/R43,IF(P44&lt;=Q43+R43+S43,2+(P44-Q43-R43)/S43,P44*3/(Q43+R43+S43))))</f>
        <v>3.2420889748549317</v>
      </c>
      <c r="Q45" s="137">
        <f>IF(Q44&lt;=R43,Q44/R43,IF(Q44&lt;=R43+S43,1+(Q44-R43)/S43,IF(Q44&lt;=R43+S43+T43,2+(Q44-R43-S43)/T43,Q44*3/(R43+S43+T43))))</f>
        <v>4.4492797882628388</v>
      </c>
      <c r="R45" s="137">
        <f t="shared" si="124"/>
        <v>5.7892503536067901</v>
      </c>
      <c r="S45" s="137">
        <f t="shared" si="124"/>
        <v>4.8748851220259368</v>
      </c>
      <c r="T45" s="138">
        <f t="shared" si="124"/>
        <v>3.9432268335122722</v>
      </c>
      <c r="U45" s="137">
        <f t="shared" si="124"/>
        <v>3.3782016348773838</v>
      </c>
      <c r="V45" s="138">
        <f t="shared" si="124"/>
        <v>2.872149570388288</v>
      </c>
      <c r="W45" s="138">
        <f t="shared" si="124"/>
        <v>2.4567297094740552</v>
      </c>
      <c r="X45" s="138">
        <f t="shared" si="124"/>
        <v>2.0323067965442898</v>
      </c>
      <c r="Y45" s="138">
        <f t="shared" si="124"/>
        <v>1.7137709097203642</v>
      </c>
      <c r="Z45" s="138">
        <f t="shared" si="124"/>
        <v>1.5238949898092655</v>
      </c>
      <c r="AA45" s="138">
        <f t="shared" si="124"/>
        <v>1.424734697983201</v>
      </c>
      <c r="AB45" s="138">
        <f t="shared" si="124"/>
        <v>1.5303670745272511</v>
      </c>
      <c r="AC45" s="138">
        <f t="shared" si="124"/>
        <v>2.5163601447669666</v>
      </c>
      <c r="AD45" s="138">
        <f t="shared" si="124"/>
        <v>2.9339681605941381</v>
      </c>
      <c r="AE45" s="139">
        <f t="shared" si="124"/>
        <v>2.2025943231745573</v>
      </c>
      <c r="AF45" s="140">
        <f t="shared" si="124"/>
        <v>1.9483227561196719</v>
      </c>
      <c r="AG45" s="140">
        <f t="shared" si="124"/>
        <v>1.5784780185421809</v>
      </c>
      <c r="AH45" s="140">
        <f t="shared" si="124"/>
        <v>1.3405537817901561</v>
      </c>
      <c r="AI45" s="140">
        <f t="shared" si="124"/>
        <v>1.1066524259993882</v>
      </c>
      <c r="AJ45" s="140">
        <f t="shared" si="124"/>
        <v>1.1698297550133105</v>
      </c>
      <c r="AK45" s="140">
        <f t="shared" si="124"/>
        <v>1.5186482661004943</v>
      </c>
      <c r="AL45" s="140">
        <f t="shared" si="124"/>
        <v>1.7121475233606211</v>
      </c>
      <c r="AM45" s="140">
        <f t="shared" si="124"/>
        <v>1.6932395295152234</v>
      </c>
      <c r="AN45" s="140">
        <f t="shared" si="124"/>
        <v>1.5735681421545276</v>
      </c>
      <c r="AO45" s="140">
        <f t="shared" si="124"/>
        <v>1.7309132594573886</v>
      </c>
      <c r="AP45" s="352">
        <f t="shared" si="124"/>
        <v>1.8659580580292985</v>
      </c>
      <c r="AQ45" s="367">
        <f t="shared" si="124"/>
        <v>0.86595805802929848</v>
      </c>
      <c r="AR45" s="360">
        <f t="shared" si="124"/>
        <v>-9.375879114254948E-2</v>
      </c>
      <c r="AS45" s="360" t="e">
        <f t="shared" si="124"/>
        <v>#DIV/0!</v>
      </c>
      <c r="AT45" s="140" t="e">
        <f t="shared" ref="AT45" si="125">IF(AT44&lt;=AU43,AT44/AU43,IF(AT44&lt;=AU43+AV43,1+(AT44-AU43)/AV43,IF(AT44&lt;=AU43+AV43+AW43,2+(AT44-AU43-AV43)/AW43,AT44*3/(AU43+AV43+AW43))))</f>
        <v>#DIV/0!</v>
      </c>
      <c r="AU45" s="140" t="e">
        <f t="shared" ref="AU45" si="126">IF(AU44&lt;=AV43,AU44/AV43,IF(AU44&lt;=AV43+AW43,1+(AU44-AV43)/AW43,IF(AU44&lt;=AV43+AW43+AX43,2+(AU44-AV43-AW43)/AX43,AU44*3/(AV43+AW43+AX43))))</f>
        <v>#DIV/0!</v>
      </c>
      <c r="AV45" s="140" t="e">
        <f t="shared" ref="AV45" si="127">IF(AV44&lt;=AW43,AV44/AW43,IF(AV44&lt;=AW43+AX43,1+(AV44-AW43)/AX43,IF(AV44&lt;=AW43+AX43+AY43,2+(AV44-AW43-AX43)/AY43,AV44*3/(AW43+AX43+AY43))))</f>
        <v>#DIV/0!</v>
      </c>
      <c r="AW45" s="140" t="e">
        <f t="shared" ref="AW45" si="128">IF(AW44&lt;=AX43,AW44/AX43,IF(AW44&lt;=AX43+AY43,1+(AW44-AX43)/AY43,IF(AW44&lt;=AX43+AY43+AZ43,2+(AW44-AX43-AY43)/AZ43,AW44*3/(AX43+AY43+AZ43))))</f>
        <v>#DIV/0!</v>
      </c>
      <c r="AX45" s="140" t="e">
        <f t="shared" ref="AX45" si="129">IF(AX44&lt;=AY43,AX44/AY43,IF(AX44&lt;=AY43+AZ43,1+(AX44-AY43)/AZ43,IF(AX44&lt;=AY43+AZ43+BA43,2+(AX44-AY43-AZ43)/BA43,AX44*3/(AY43+AZ43+BA43))))</f>
        <v>#DIV/0!</v>
      </c>
      <c r="AY45" s="140" t="e">
        <f t="shared" ref="AY45" si="130">IF(AY44&lt;=AZ43,AY44/AZ43,IF(AY44&lt;=AZ43+BA43,1+(AY44-AZ43)/BA43,IF(AY44&lt;=AZ43+BA43+BB43,2+(AY44-AZ43-BA43)/BB43,AY44*3/(AZ43+BA43+BB43))))</f>
        <v>#DIV/0!</v>
      </c>
      <c r="AZ45" s="140" t="e">
        <f t="shared" ref="AZ45" si="131">IF(AZ44&lt;=BA43,AZ44/BA43,IF(AZ44&lt;=BA43+BB43,1+(AZ44-BA43)/BB43,IF(AZ44&lt;=BA43+BB43+BC43,2+(AZ44-BA43-BB43)/BC43,AZ44*3/(BA43+BB43+BC43))))</f>
        <v>#DIV/0!</v>
      </c>
      <c r="BA45" s="140" t="e">
        <f t="shared" ref="BA45" si="132">IF(BA44&lt;=BB43,BA44/BB43,IF(BA44&lt;=BB43+BC43,1+(BA44-BB43)/BC43,IF(BA44&lt;=BB43+BC43+BD43,2+(BA44-BB43-BC43)/BD43,BA44*3/(BB43+BC43+BD43))))</f>
        <v>#DIV/0!</v>
      </c>
      <c r="BB45" s="368" t="e">
        <f t="shared" ref="BB45" si="133">IF(BB44&lt;=BC43,BB44/BC43,IF(BB44&lt;=BC43+BD43,1+(BB44-BC43)/BD43,IF(BB44&lt;=BC43+BD43+BE43,2+(BB44-BC43-BD43)/BE43,BB44*3/(BC43+BD43+BE43))))</f>
        <v>#DIV/0!</v>
      </c>
    </row>
    <row r="46" spans="1:54" ht="13.5" customHeight="1">
      <c r="A46" s="54"/>
      <c r="B46" s="2018" t="s">
        <v>1153</v>
      </c>
      <c r="C46" s="2021">
        <v>1.5</v>
      </c>
      <c r="D46" s="94" t="s">
        <v>1142</v>
      </c>
      <c r="E46" s="95"/>
      <c r="F46" s="97">
        <v>2.613</v>
      </c>
      <c r="G46" s="98">
        <v>2.6819999999999999</v>
      </c>
      <c r="H46" s="97">
        <v>2.39</v>
      </c>
      <c r="I46" s="98">
        <v>3.1080000000000001</v>
      </c>
      <c r="J46" s="96">
        <v>6.4379999999999997</v>
      </c>
      <c r="K46" s="98">
        <v>3.9830000000000001</v>
      </c>
      <c r="L46" s="97">
        <v>2.589</v>
      </c>
      <c r="M46" s="97">
        <v>3.5720000000000001</v>
      </c>
      <c r="N46" s="97">
        <v>2.625</v>
      </c>
      <c r="O46" s="97">
        <v>2.8050000000000002</v>
      </c>
      <c r="P46" s="97">
        <v>1.3939999999999999</v>
      </c>
      <c r="Q46" s="97">
        <v>1.3</v>
      </c>
      <c r="R46" s="141">
        <v>0.1</v>
      </c>
      <c r="S46" s="97">
        <f>[43]PCR!$I$246</f>
        <v>3.4</v>
      </c>
      <c r="T46" s="98">
        <f>[44]PCR!$I$246</f>
        <v>2.3079999999999998</v>
      </c>
      <c r="U46" s="97">
        <v>7.43</v>
      </c>
      <c r="V46" s="98">
        <f>[45]PCR!$I$246</f>
        <v>5.641</v>
      </c>
      <c r="W46" s="98">
        <f>[50]PCR!$I$246</f>
        <v>3.4319999999999999</v>
      </c>
      <c r="X46" s="98">
        <v>2.5249999999999999</v>
      </c>
      <c r="Y46" s="99">
        <v>0</v>
      </c>
      <c r="Z46" s="99">
        <v>0</v>
      </c>
      <c r="AA46" s="99">
        <v>0.437</v>
      </c>
      <c r="AB46" s="99">
        <v>2.5539999999999998</v>
      </c>
      <c r="AC46" s="99">
        <v>3.4</v>
      </c>
      <c r="AD46" s="99">
        <v>2.0110000000000001</v>
      </c>
      <c r="AE46" s="100">
        <v>0.23899999999999999</v>
      </c>
      <c r="AF46" s="101">
        <v>1.298</v>
      </c>
      <c r="AG46" s="101">
        <v>3.4489999999999998</v>
      </c>
      <c r="AH46" s="101">
        <v>4.26</v>
      </c>
      <c r="AI46" s="101">
        <v>4.0289999999999999</v>
      </c>
      <c r="AJ46" s="101">
        <v>1.393</v>
      </c>
      <c r="AK46" s="101">
        <v>4.0999999999999996</v>
      </c>
      <c r="AL46" s="101">
        <v>3.1749999999999998</v>
      </c>
      <c r="AM46" s="101">
        <v>4.0199999999999996</v>
      </c>
      <c r="AN46" s="101">
        <v>4.9649999999999999</v>
      </c>
      <c r="AO46" s="101">
        <v>3.496</v>
      </c>
      <c r="AP46" s="348">
        <v>2.1640000000000001</v>
      </c>
      <c r="AQ46" s="64"/>
      <c r="AR46" s="65"/>
      <c r="AS46" s="65"/>
      <c r="AT46" s="101"/>
      <c r="AU46" s="101"/>
      <c r="AV46" s="101"/>
      <c r="AW46" s="101"/>
      <c r="AX46" s="101"/>
      <c r="AY46" s="101"/>
      <c r="AZ46" s="101"/>
      <c r="BA46" s="101"/>
      <c r="BB46" s="63"/>
    </row>
    <row r="47" spans="1:54" ht="13.5" customHeight="1">
      <c r="A47" s="54"/>
      <c r="B47" s="2018"/>
      <c r="C47" s="2021"/>
      <c r="D47" s="55" t="s">
        <v>1143</v>
      </c>
      <c r="E47" s="56"/>
      <c r="F47" s="58">
        <v>6.0750000000000002</v>
      </c>
      <c r="G47" s="59">
        <v>2.1970000000000001</v>
      </c>
      <c r="H47" s="58">
        <v>1.0289999999999999</v>
      </c>
      <c r="I47" s="59">
        <v>2.8839999999999999</v>
      </c>
      <c r="J47" s="57">
        <v>1.7230000000000001</v>
      </c>
      <c r="K47" s="59">
        <v>5.6970000000000001</v>
      </c>
      <c r="L47" s="58">
        <v>4.0259999999999998</v>
      </c>
      <c r="M47" s="58">
        <v>1.0249999999999999</v>
      </c>
      <c r="N47" s="58">
        <v>0.93700000000000006</v>
      </c>
      <c r="O47" s="58">
        <v>1.7749999999999999</v>
      </c>
      <c r="P47" s="58">
        <v>6.6909999999999998</v>
      </c>
      <c r="Q47" s="58">
        <v>3.794</v>
      </c>
      <c r="R47" s="58">
        <v>1.2529999999999999</v>
      </c>
      <c r="S47" s="58">
        <f>[43]PCR!$I$247</f>
        <v>1.0580000000000001</v>
      </c>
      <c r="T47" s="59">
        <f>[44]PCR!$I$247</f>
        <v>1.754</v>
      </c>
      <c r="U47" s="58">
        <v>1.0129999999999999</v>
      </c>
      <c r="V47" s="59">
        <f>[45]PCR!$J$246</f>
        <v>0.89200000000000002</v>
      </c>
      <c r="W47" s="59">
        <f>[50]PCR!$I$247</f>
        <v>3.1669999999999998</v>
      </c>
      <c r="X47" s="59">
        <v>2.0339999999999998</v>
      </c>
      <c r="Y47" s="60">
        <v>2.8940000000000001</v>
      </c>
      <c r="Z47" s="60">
        <v>1.825</v>
      </c>
      <c r="AA47" s="60">
        <v>2.4329999999999998</v>
      </c>
      <c r="AB47" s="60">
        <v>3.9849999999999999</v>
      </c>
      <c r="AC47" s="60">
        <v>5.4660000000000002</v>
      </c>
      <c r="AD47" s="60">
        <v>1.409</v>
      </c>
      <c r="AE47" s="61">
        <v>0.51400000000000001</v>
      </c>
      <c r="AF47" s="62">
        <v>1.22</v>
      </c>
      <c r="AG47" s="62">
        <v>3.1440000000000001</v>
      </c>
      <c r="AH47" s="62">
        <v>2.8580000000000001</v>
      </c>
      <c r="AI47" s="62">
        <v>2.0339999999999998</v>
      </c>
      <c r="AJ47" s="62">
        <v>2.5259999999999998</v>
      </c>
      <c r="AK47" s="62">
        <v>4.3550000000000004</v>
      </c>
      <c r="AL47" s="62">
        <v>2.7690000000000001</v>
      </c>
      <c r="AM47" s="62">
        <v>3.2029999999999998</v>
      </c>
      <c r="AN47" s="62">
        <v>4.8129999999999997</v>
      </c>
      <c r="AO47" s="62">
        <v>4.7930000000000001</v>
      </c>
      <c r="AP47" s="345">
        <v>4.8390000000000004</v>
      </c>
      <c r="AQ47" s="64">
        <v>2.9729999999999999</v>
      </c>
      <c r="AR47" s="65">
        <v>1.998</v>
      </c>
      <c r="AS47" s="65">
        <v>1.998</v>
      </c>
      <c r="AT47" s="62">
        <v>2.9729999999999999</v>
      </c>
      <c r="AU47" s="62">
        <v>1.998</v>
      </c>
      <c r="AV47" s="62">
        <v>1.998</v>
      </c>
      <c r="AW47" s="62">
        <v>2.9729999999999999</v>
      </c>
      <c r="AX47" s="62">
        <v>1.998</v>
      </c>
      <c r="AY47" s="62">
        <v>1.998</v>
      </c>
      <c r="AZ47" s="62">
        <v>2.9729999999999999</v>
      </c>
      <c r="BA47" s="62">
        <v>1.998</v>
      </c>
      <c r="BB47" s="63">
        <v>1.998</v>
      </c>
    </row>
    <row r="48" spans="1:54" ht="13.5" customHeight="1">
      <c r="A48" s="54"/>
      <c r="B48" s="2018"/>
      <c r="C48" s="2021"/>
      <c r="D48" s="55" t="s">
        <v>1144</v>
      </c>
      <c r="E48" s="56"/>
      <c r="F48" s="67">
        <v>0.71</v>
      </c>
      <c r="G48" s="68">
        <f t="shared" ref="G48:AD48" si="134">F48+G46-G47</f>
        <v>1.1949999999999998</v>
      </c>
      <c r="H48" s="67">
        <f t="shared" si="134"/>
        <v>2.556</v>
      </c>
      <c r="I48" s="68">
        <f t="shared" si="134"/>
        <v>2.78</v>
      </c>
      <c r="J48" s="66">
        <f t="shared" si="134"/>
        <v>7.4950000000000001</v>
      </c>
      <c r="K48" s="68">
        <f t="shared" si="134"/>
        <v>5.7809999999999997</v>
      </c>
      <c r="L48" s="67">
        <f t="shared" si="134"/>
        <v>4.3439999999999994</v>
      </c>
      <c r="M48" s="67">
        <f t="shared" si="134"/>
        <v>6.891</v>
      </c>
      <c r="N48" s="67">
        <f t="shared" si="134"/>
        <v>8.5790000000000006</v>
      </c>
      <c r="O48" s="67">
        <f t="shared" si="134"/>
        <v>9.609</v>
      </c>
      <c r="P48" s="67">
        <f t="shared" si="134"/>
        <v>4.3120000000000003</v>
      </c>
      <c r="Q48" s="67">
        <f t="shared" si="134"/>
        <v>1.8180000000000001</v>
      </c>
      <c r="R48" s="67">
        <f t="shared" si="134"/>
        <v>0.66500000000000026</v>
      </c>
      <c r="S48" s="67">
        <f>R48+S46-S47</f>
        <v>3.0070000000000006</v>
      </c>
      <c r="T48" s="68">
        <f t="shared" si="134"/>
        <v>3.5610000000000004</v>
      </c>
      <c r="U48" s="67">
        <f t="shared" si="134"/>
        <v>9.9779999999999998</v>
      </c>
      <c r="V48" s="83">
        <f t="shared" si="134"/>
        <v>14.727</v>
      </c>
      <c r="W48" s="83">
        <f t="shared" si="134"/>
        <v>14.991999999999999</v>
      </c>
      <c r="X48" s="68">
        <f t="shared" si="134"/>
        <v>15.483000000000001</v>
      </c>
      <c r="Y48" s="69">
        <f t="shared" si="134"/>
        <v>12.589</v>
      </c>
      <c r="Z48" s="69">
        <f t="shared" si="134"/>
        <v>10.764000000000001</v>
      </c>
      <c r="AA48" s="69">
        <f t="shared" si="134"/>
        <v>8.7680000000000007</v>
      </c>
      <c r="AB48" s="69">
        <f t="shared" si="134"/>
        <v>7.3370000000000015</v>
      </c>
      <c r="AC48" s="69">
        <f t="shared" si="134"/>
        <v>5.2710000000000017</v>
      </c>
      <c r="AD48" s="84">
        <f t="shared" si="134"/>
        <v>5.873000000000002</v>
      </c>
      <c r="AE48" s="85">
        <f>AD48+AE46-AE47</f>
        <v>5.5980000000000016</v>
      </c>
      <c r="AF48" s="86">
        <f t="shared" ref="AF48" si="135">AE48+AF46-AF47</f>
        <v>5.6760000000000019</v>
      </c>
      <c r="AG48" s="86">
        <v>4.0810000000000004</v>
      </c>
      <c r="AH48" s="71">
        <f t="shared" ref="AH48:AS48" si="136">AG48+AH46-AH47</f>
        <v>5.4830000000000005</v>
      </c>
      <c r="AI48" s="71">
        <f t="shared" si="136"/>
        <v>7.4780000000000006</v>
      </c>
      <c r="AJ48" s="71">
        <f t="shared" si="136"/>
        <v>6.3450000000000006</v>
      </c>
      <c r="AK48" s="71">
        <f t="shared" si="136"/>
        <v>6.09</v>
      </c>
      <c r="AL48" s="71">
        <f t="shared" si="136"/>
        <v>6.4960000000000004</v>
      </c>
      <c r="AM48" s="71">
        <f t="shared" si="136"/>
        <v>7.3130000000000006</v>
      </c>
      <c r="AN48" s="71">
        <f t="shared" si="136"/>
        <v>7.4650000000000007</v>
      </c>
      <c r="AO48" s="71">
        <f t="shared" si="136"/>
        <v>6.1680000000000001</v>
      </c>
      <c r="AP48" s="345">
        <f t="shared" si="136"/>
        <v>3.4930000000000003</v>
      </c>
      <c r="AQ48" s="64">
        <f t="shared" si="136"/>
        <v>0.52000000000000046</v>
      </c>
      <c r="AR48" s="65">
        <f t="shared" si="136"/>
        <v>-1.4779999999999995</v>
      </c>
      <c r="AS48" s="65">
        <f t="shared" si="136"/>
        <v>-3.4759999999999995</v>
      </c>
      <c r="AT48" s="71">
        <f t="shared" ref="AT48" si="137">AS48+AT46-AT47</f>
        <v>-6.4489999999999998</v>
      </c>
      <c r="AU48" s="71">
        <f t="shared" ref="AU48" si="138">AT48+AU46-AU47</f>
        <v>-8.4469999999999992</v>
      </c>
      <c r="AV48" s="71">
        <f t="shared" ref="AV48" si="139">AU48+AV46-AV47</f>
        <v>-10.444999999999999</v>
      </c>
      <c r="AW48" s="71">
        <f t="shared" ref="AW48" si="140">AV48+AW46-AW47</f>
        <v>-13.417999999999999</v>
      </c>
      <c r="AX48" s="71">
        <f t="shared" ref="AX48" si="141">AW48+AX46-AX47</f>
        <v>-15.415999999999999</v>
      </c>
      <c r="AY48" s="71">
        <f t="shared" ref="AY48" si="142">AX48+AY46-AY47</f>
        <v>-17.413999999999998</v>
      </c>
      <c r="AZ48" s="71">
        <f t="shared" ref="AZ48" si="143">AY48+AZ46-AZ47</f>
        <v>-20.386999999999997</v>
      </c>
      <c r="BA48" s="71">
        <f t="shared" ref="BA48" si="144">AZ48+BA46-BA47</f>
        <v>-22.384999999999998</v>
      </c>
      <c r="BB48" s="63">
        <f t="shared" ref="BB48" si="145">BA48+BB46-BB47</f>
        <v>-24.382999999999999</v>
      </c>
    </row>
    <row r="49" spans="1:54" s="81" customFormat="1" ht="13.5" customHeight="1" thickBot="1">
      <c r="A49" s="72"/>
      <c r="B49" s="2019"/>
      <c r="C49" s="2022"/>
      <c r="D49" s="87" t="s">
        <v>1145</v>
      </c>
      <c r="E49" s="88">
        <v>1.3</v>
      </c>
      <c r="F49" s="90">
        <v>0.32316795630405093</v>
      </c>
      <c r="G49" s="91">
        <f t="shared" ref="G49:AS49" si="146">IF(G48&lt;=H47,G48/H47,IF(G48&lt;=H47+I47,1+(G48-H47)/I47,IF(G48&lt;=H47+I47+J47,2+(G48-H47-I47)/J47,G48*3/(H47+I47+J47))))</f>
        <v>1.0575589459084604</v>
      </c>
      <c r="H49" s="90">
        <f t="shared" si="146"/>
        <v>0.8862690707350902</v>
      </c>
      <c r="I49" s="91">
        <f t="shared" si="146"/>
        <v>1.1855362471476214</v>
      </c>
      <c r="J49" s="89">
        <f t="shared" si="146"/>
        <v>1.4465971187282662</v>
      </c>
      <c r="K49" s="91">
        <f t="shared" si="146"/>
        <v>2.7790821771611527</v>
      </c>
      <c r="L49" s="90">
        <f t="shared" si="146"/>
        <v>3.4872892694674866</v>
      </c>
      <c r="M49" s="90">
        <f t="shared" si="146"/>
        <v>2.624570318338066</v>
      </c>
      <c r="N49" s="90">
        <f t="shared" si="146"/>
        <v>2.0297838692672641</v>
      </c>
      <c r="O49" s="90">
        <f>IF(O48&lt;=P47,O48/P47,IF(O48&lt;=P47+Q47,1+(O48-P47)/Q47,IF(O48&lt;=P47+Q47+R47,2+(O48-P47-Q47)/R47,O48*3/(P47+Q47+R47))))</f>
        <v>1.7691091196626252</v>
      </c>
      <c r="P49" s="90">
        <f>IF(P48&lt;=Q47,P48/Q47,IF(P48&lt;=Q47+R47,1+(P48-Q47)/R47,IF(P48&lt;=Q47+R47+S47,2+(P48-Q47-R47)/S47,P48*3/(Q47+R47+S47))))</f>
        <v>1.4134078212290504</v>
      </c>
      <c r="Q49" s="90">
        <f>IF(Q48&lt;=R47,Q48/R47,IF(Q48&lt;=R47+S47,1+(Q48-R47)/S47,IF(Q48&lt;=R47+S47+T47,2+(Q48-R47-S47)/T47,Q48*3/(R47+S47+T47))))</f>
        <v>1.5340264650283555</v>
      </c>
      <c r="R49" s="90">
        <f t="shared" si="146"/>
        <v>0.62854442344045391</v>
      </c>
      <c r="S49" s="90">
        <f t="shared" si="146"/>
        <v>2.2690582959641263</v>
      </c>
      <c r="T49" s="91">
        <f t="shared" si="146"/>
        <v>2.5228923271234609</v>
      </c>
      <c r="U49" s="90">
        <f t="shared" si="146"/>
        <v>4.9128508124076804</v>
      </c>
      <c r="V49" s="91">
        <f t="shared" si="146"/>
        <v>5.457813465101915</v>
      </c>
      <c r="W49" s="91">
        <f t="shared" si="146"/>
        <v>6.660151043980453</v>
      </c>
      <c r="X49" s="91">
        <f t="shared" si="146"/>
        <v>6.4945469798657713</v>
      </c>
      <c r="Y49" s="91">
        <f t="shared" si="146"/>
        <v>4.581705689676089</v>
      </c>
      <c r="Z49" s="91">
        <f t="shared" si="146"/>
        <v>2.7950969630442741</v>
      </c>
      <c r="AA49" s="91">
        <f t="shared" si="146"/>
        <v>1.8750457372850349</v>
      </c>
      <c r="AB49" s="91">
        <f t="shared" si="146"/>
        <v>2.8988326848249053</v>
      </c>
      <c r="AC49" s="91">
        <f t="shared" si="146"/>
        <v>5.0311804008908707</v>
      </c>
      <c r="AD49" s="91">
        <f t="shared" si="146"/>
        <v>3.6119311193111945</v>
      </c>
      <c r="AE49" s="92">
        <f t="shared" si="146"/>
        <v>2.4317704688593427</v>
      </c>
      <c r="AF49" s="93">
        <f t="shared" si="146"/>
        <v>1.8859342197340805</v>
      </c>
      <c r="AG49" s="93">
        <f t="shared" si="146"/>
        <v>1.6012782694198626</v>
      </c>
      <c r="AH49" s="93">
        <f t="shared" si="146"/>
        <v>2.211940298507463</v>
      </c>
      <c r="AI49" s="93">
        <f t="shared" si="146"/>
        <v>2.2156013001083426</v>
      </c>
      <c r="AJ49" s="93">
        <f t="shared" si="146"/>
        <v>1.7186710003611414</v>
      </c>
      <c r="AK49" s="93">
        <f t="shared" si="146"/>
        <v>2.0245169333056308</v>
      </c>
      <c r="AL49" s="93">
        <f t="shared" si="146"/>
        <v>1.6841886557240808</v>
      </c>
      <c r="AM49" s="93">
        <f t="shared" si="146"/>
        <v>1.5215939912372212</v>
      </c>
      <c r="AN49" s="93">
        <f t="shared" si="146"/>
        <v>1.5521802025211822</v>
      </c>
      <c r="AO49" s="93">
        <f t="shared" si="146"/>
        <v>1.4470232088799193</v>
      </c>
      <c r="AP49" s="347">
        <f t="shared" si="146"/>
        <v>1.2602602602602606</v>
      </c>
      <c r="AQ49" s="365">
        <f t="shared" si="146"/>
        <v>0.2602602602602605</v>
      </c>
      <c r="AR49" s="359">
        <f t="shared" si="146"/>
        <v>-0.7397397397397395</v>
      </c>
      <c r="AS49" s="359">
        <f t="shared" si="146"/>
        <v>-1.169189371005718</v>
      </c>
      <c r="AT49" s="93">
        <f t="shared" ref="AT49" si="147">IF(AT48&lt;=AU47,AT48/AU47,IF(AT48&lt;=AU47+AV47,1+(AT48-AU47)/AV47,IF(AT48&lt;=AU47+AV47+AW47,2+(AT48-AU47-AV47)/AW47,AT48*3/(AU47+AV47+AW47))))</f>
        <v>-3.2277277277277276</v>
      </c>
      <c r="AU49" s="93">
        <f t="shared" ref="AU49" si="148">IF(AU48&lt;=AV47,AU48/AV47,IF(AU48&lt;=AV47+AW47,1+(AU48-AV47)/AW47,IF(AU48&lt;=AV47+AW47+AX47,2+(AU48-AV47-AW47)/AX47,AU48*3/(AV47+AW47+AX47))))</f>
        <v>-4.2277277277277276</v>
      </c>
      <c r="AV49" s="93">
        <f t="shared" ref="AV49" si="149">IF(AV48&lt;=AW47,AV48/AW47,IF(AV48&lt;=AW47+AX47,1+(AV48-AW47)/AX47,IF(AV48&lt;=AW47+AX47+AY47,2+(AV48-AW47-AX47)/AY47,AV48*3/(AW47+AX47+AY47))))</f>
        <v>-3.5132862428523373</v>
      </c>
      <c r="AW49" s="93">
        <f t="shared" ref="AW49" si="150">IF(AW48&lt;=AX47,AW48/AX47,IF(AW48&lt;=AX47+AY47,1+(AW48-AX47)/AY47,IF(AW48&lt;=AX47+AY47+AZ47,2+(AW48-AX47-AY47)/AZ47,AW48*3/(AX47+AY47+AZ47))))</f>
        <v>-6.7157157157157155</v>
      </c>
      <c r="AX49" s="93">
        <f t="shared" ref="AX49" si="151">IF(AX48&lt;=AY47,AX48/AY47,IF(AX48&lt;=AY47+AZ47,1+(AX48-AY47)/AZ47,IF(AX48&lt;=AY47+AZ47+BA47,2+(AX48-AY47-AZ47)/BA47,AX48*3/(AY47+AZ47+BA47))))</f>
        <v>-7.7157157157157155</v>
      </c>
      <c r="AY49" s="93">
        <f t="shared" ref="AY49" si="152">IF(AY48&lt;=AZ47,AY48/AZ47,IF(AY48&lt;=AZ47+BA47,1+(AY48-AZ47)/BA47,IF(AY48&lt;=AZ47+BA47+BB47,2+(AY48-AZ47-BA47)/BB47,AY48*3/(AZ47+BA47+BB47))))</f>
        <v>-5.8573831146989566</v>
      </c>
      <c r="AZ49" s="93">
        <f t="shared" ref="AZ49" si="153">IF(AZ48&lt;=BA47,AZ48/BA47,IF(AZ48&lt;=BA47+BB47,1+(AZ48-BA47)/BB47,IF(AZ48&lt;=BA47+BB47+BC47,2+(AZ48-BA47-BB47)/BC47,AZ48*3/(BA47+BB47+BC47))))</f>
        <v>-10.203703703703702</v>
      </c>
      <c r="BA49" s="93">
        <f t="shared" ref="BA49" si="154">IF(BA48&lt;=BB47,BA48/BB47,IF(BA48&lt;=BB47+BC47,1+(BA48-BB47)/BC47,IF(BA48&lt;=BB47+BC47+BD47,2+(BA48-BB47-BC47)/BD47,BA48*3/(BB47+BC47+BD47))))</f>
        <v>-11.203703703703702</v>
      </c>
      <c r="BB49" s="366" t="e">
        <f t="shared" ref="BB49" si="155">IF(BB48&lt;=BC47,BB48/BC47,IF(BB48&lt;=BC47+BD47,1+(BB48-BC47)/BD47,IF(BB48&lt;=BC47+BD47+BE47,2+(BB48-BC47-BD47)/BE47,BB48*3/(BC47+BD47+BE47))))</f>
        <v>#DIV/0!</v>
      </c>
    </row>
    <row r="50" spans="1:54" ht="13.5" hidden="1" customHeight="1" thickBot="1">
      <c r="A50" s="142"/>
      <c r="B50" s="2013" t="s">
        <v>1154</v>
      </c>
      <c r="C50" s="2014"/>
      <c r="D50" s="94" t="s">
        <v>1142</v>
      </c>
      <c r="E50" s="95"/>
      <c r="F50" s="97">
        <v>0</v>
      </c>
      <c r="G50" s="98">
        <v>0</v>
      </c>
      <c r="H50" s="97">
        <v>0</v>
      </c>
      <c r="I50" s="98">
        <v>0</v>
      </c>
      <c r="J50" s="96">
        <v>0</v>
      </c>
      <c r="K50" s="98">
        <v>0</v>
      </c>
      <c r="L50" s="97">
        <v>0</v>
      </c>
      <c r="M50" s="97">
        <v>0</v>
      </c>
      <c r="N50" s="97">
        <v>0</v>
      </c>
      <c r="O50" s="97">
        <v>0</v>
      </c>
      <c r="P50" s="97">
        <v>0</v>
      </c>
      <c r="Q50" s="97">
        <v>0</v>
      </c>
      <c r="R50" s="97">
        <v>0</v>
      </c>
      <c r="S50" s="97">
        <v>0</v>
      </c>
      <c r="T50" s="98">
        <v>0</v>
      </c>
      <c r="U50" s="97">
        <v>0</v>
      </c>
      <c r="V50" s="98">
        <v>0</v>
      </c>
      <c r="W50" s="98">
        <v>0</v>
      </c>
      <c r="X50" s="98">
        <v>0</v>
      </c>
      <c r="Y50" s="143">
        <v>0</v>
      </c>
      <c r="Z50" s="143">
        <v>0</v>
      </c>
      <c r="AA50" s="143">
        <v>0</v>
      </c>
      <c r="AB50" s="143">
        <v>0</v>
      </c>
      <c r="AC50" s="143">
        <v>0</v>
      </c>
      <c r="AD50" s="143">
        <v>0</v>
      </c>
      <c r="AE50" s="100">
        <v>0</v>
      </c>
      <c r="AF50" s="101">
        <v>0</v>
      </c>
      <c r="AG50" s="101">
        <v>0</v>
      </c>
      <c r="AH50" s="101">
        <v>0</v>
      </c>
      <c r="AI50" s="101">
        <v>0</v>
      </c>
      <c r="AJ50" s="101">
        <v>0</v>
      </c>
      <c r="AK50" s="101">
        <v>0</v>
      </c>
      <c r="AL50" s="101">
        <v>0</v>
      </c>
      <c r="AM50" s="101"/>
      <c r="AN50" s="101"/>
      <c r="AO50" s="101"/>
      <c r="AP50" s="348"/>
      <c r="AQ50" s="64"/>
      <c r="AR50" s="65"/>
      <c r="AS50" s="65"/>
      <c r="AT50" s="101"/>
      <c r="AU50" s="101"/>
      <c r="AV50" s="101"/>
      <c r="AW50" s="101"/>
      <c r="AX50" s="101"/>
      <c r="AY50" s="101"/>
      <c r="AZ50" s="101"/>
      <c r="BA50" s="101"/>
      <c r="BB50" s="63"/>
    </row>
    <row r="51" spans="1:54" ht="13.5" hidden="1" customHeight="1">
      <c r="A51" s="142"/>
      <c r="B51" s="2013"/>
      <c r="C51" s="2014"/>
      <c r="D51" s="55" t="s">
        <v>1143</v>
      </c>
      <c r="E51" s="56"/>
      <c r="F51" s="58">
        <v>0</v>
      </c>
      <c r="G51" s="59">
        <v>0</v>
      </c>
      <c r="H51" s="58">
        <v>0</v>
      </c>
      <c r="I51" s="59">
        <v>0</v>
      </c>
      <c r="J51" s="57">
        <v>0</v>
      </c>
      <c r="K51" s="59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9">
        <v>0</v>
      </c>
      <c r="U51" s="58">
        <v>0</v>
      </c>
      <c r="V51" s="59">
        <v>0</v>
      </c>
      <c r="W51" s="59">
        <v>0</v>
      </c>
      <c r="X51" s="59">
        <v>0</v>
      </c>
      <c r="Y51" s="144">
        <v>0</v>
      </c>
      <c r="Z51" s="144">
        <v>0</v>
      </c>
      <c r="AA51" s="144">
        <v>0</v>
      </c>
      <c r="AB51" s="144">
        <v>0</v>
      </c>
      <c r="AC51" s="144">
        <v>0</v>
      </c>
      <c r="AD51" s="144">
        <v>0</v>
      </c>
      <c r="AE51" s="61">
        <v>0</v>
      </c>
      <c r="AF51" s="62">
        <v>0</v>
      </c>
      <c r="AG51" s="62">
        <v>0</v>
      </c>
      <c r="AH51" s="62">
        <v>0</v>
      </c>
      <c r="AI51" s="62">
        <v>0</v>
      </c>
      <c r="AJ51" s="62">
        <v>0</v>
      </c>
      <c r="AK51" s="62">
        <v>0</v>
      </c>
      <c r="AL51" s="62">
        <v>0</v>
      </c>
      <c r="AM51" s="62"/>
      <c r="AN51" s="62"/>
      <c r="AO51" s="62"/>
      <c r="AP51" s="345"/>
      <c r="AQ51" s="64"/>
      <c r="AR51" s="65"/>
      <c r="AS51" s="65"/>
      <c r="AT51" s="62"/>
      <c r="AU51" s="62"/>
      <c r="AV51" s="62"/>
      <c r="AW51" s="62"/>
      <c r="AX51" s="62"/>
      <c r="AY51" s="62"/>
      <c r="AZ51" s="62"/>
      <c r="BA51" s="62"/>
      <c r="BB51" s="63"/>
    </row>
    <row r="52" spans="1:54" ht="13.5" hidden="1" customHeight="1">
      <c r="A52" s="142"/>
      <c r="B52" s="2013"/>
      <c r="C52" s="2014"/>
      <c r="D52" s="55" t="s">
        <v>1144</v>
      </c>
      <c r="E52" s="56"/>
      <c r="F52" s="67">
        <v>0</v>
      </c>
      <c r="G52" s="68">
        <f t="shared" ref="G52:Z52" si="156">F52+G50-G51</f>
        <v>0</v>
      </c>
      <c r="H52" s="67">
        <f t="shared" si="156"/>
        <v>0</v>
      </c>
      <c r="I52" s="68">
        <f t="shared" si="156"/>
        <v>0</v>
      </c>
      <c r="J52" s="66">
        <f t="shared" si="156"/>
        <v>0</v>
      </c>
      <c r="K52" s="68">
        <f t="shared" si="156"/>
        <v>0</v>
      </c>
      <c r="L52" s="67">
        <f t="shared" si="156"/>
        <v>0</v>
      </c>
      <c r="M52" s="67">
        <f t="shared" si="156"/>
        <v>0</v>
      </c>
      <c r="N52" s="67">
        <f t="shared" si="156"/>
        <v>0</v>
      </c>
      <c r="O52" s="67">
        <f t="shared" si="156"/>
        <v>0</v>
      </c>
      <c r="P52" s="67">
        <f t="shared" si="156"/>
        <v>0</v>
      </c>
      <c r="Q52" s="67">
        <f t="shared" si="156"/>
        <v>0</v>
      </c>
      <c r="R52" s="67">
        <f t="shared" si="156"/>
        <v>0</v>
      </c>
      <c r="S52" s="67">
        <f>R52+S50-S51</f>
        <v>0</v>
      </c>
      <c r="T52" s="68">
        <f t="shared" si="156"/>
        <v>0</v>
      </c>
      <c r="U52" s="67">
        <f t="shared" si="156"/>
        <v>0</v>
      </c>
      <c r="V52" s="68">
        <f t="shared" si="156"/>
        <v>0</v>
      </c>
      <c r="W52" s="68">
        <f>V52+W50-W51</f>
        <v>0</v>
      </c>
      <c r="X52" s="68">
        <f>W52+X50-X51</f>
        <v>0</v>
      </c>
      <c r="Y52" s="145">
        <f t="shared" si="156"/>
        <v>0</v>
      </c>
      <c r="Z52" s="145">
        <f t="shared" si="156"/>
        <v>0</v>
      </c>
      <c r="AA52" s="145">
        <f>Z52+AA50-AA51</f>
        <v>0</v>
      </c>
      <c r="AB52" s="145">
        <f>AA52+AB50-AB51</f>
        <v>0</v>
      </c>
      <c r="AC52" s="145">
        <f>AB52+AC50-AC51</f>
        <v>0</v>
      </c>
      <c r="AD52" s="145">
        <f>AB52+AD50-AD51</f>
        <v>0</v>
      </c>
      <c r="AE52" s="70">
        <f>AC52+AE50-AE51</f>
        <v>0</v>
      </c>
      <c r="AF52" s="71">
        <f>AD52+AF50-AF51</f>
        <v>0</v>
      </c>
      <c r="AG52" s="71">
        <f>AE52+AG50-AG51</f>
        <v>0</v>
      </c>
      <c r="AH52" s="71">
        <f>AE52+AH50-AH51</f>
        <v>0</v>
      </c>
      <c r="AI52" s="71">
        <f>AF52+AI50-AI51</f>
        <v>0</v>
      </c>
      <c r="AJ52" s="71">
        <f>AG52+AJ50-AJ51</f>
        <v>0</v>
      </c>
      <c r="AK52" s="71">
        <f>AG52+AK50-AK51</f>
        <v>0</v>
      </c>
      <c r="AL52" s="71">
        <f>AH52+AL50-AL51</f>
        <v>0</v>
      </c>
      <c r="AM52" s="71"/>
      <c r="AN52" s="71"/>
      <c r="AO52" s="71"/>
      <c r="AP52" s="345"/>
      <c r="AQ52" s="64"/>
      <c r="AR52" s="65"/>
      <c r="AS52" s="65"/>
      <c r="AT52" s="71"/>
      <c r="AU52" s="71"/>
      <c r="AV52" s="71"/>
      <c r="AW52" s="71"/>
      <c r="AX52" s="71"/>
      <c r="AY52" s="71"/>
      <c r="AZ52" s="71"/>
      <c r="BA52" s="71"/>
      <c r="BB52" s="63"/>
    </row>
    <row r="53" spans="1:54" ht="13.5" hidden="1" customHeight="1">
      <c r="A53" s="142"/>
      <c r="B53" s="2015"/>
      <c r="C53" s="2016"/>
      <c r="D53" s="146" t="s">
        <v>1145</v>
      </c>
      <c r="E53" s="147"/>
      <c r="F53" s="149" t="e">
        <v>#DIV/0!</v>
      </c>
      <c r="G53" s="150" t="e">
        <f t="shared" ref="G53:AC53" si="157">IF(G52&lt;=BJ51,G52/BJ51,IF(G52&lt;=BJ51+BL51,1+(G52-BJ51)/BL51,IF(G52&lt;=BJ51+BL51+BT51,2+(G52-BJ51-BL51)/BT51,G52*3/(BJ51+BL51+BT51))))</f>
        <v>#DIV/0!</v>
      </c>
      <c r="H53" s="149" t="e">
        <f t="shared" si="157"/>
        <v>#DIV/0!</v>
      </c>
      <c r="I53" s="150" t="e">
        <f t="shared" si="157"/>
        <v>#DIV/0!</v>
      </c>
      <c r="J53" s="148" t="e">
        <f t="shared" si="157"/>
        <v>#DIV/0!</v>
      </c>
      <c r="K53" s="150" t="e">
        <f t="shared" si="157"/>
        <v>#DIV/0!</v>
      </c>
      <c r="L53" s="149" t="e">
        <f t="shared" si="157"/>
        <v>#DIV/0!</v>
      </c>
      <c r="M53" s="149" t="e">
        <f t="shared" si="157"/>
        <v>#DIV/0!</v>
      </c>
      <c r="N53" s="149" t="e">
        <f t="shared" si="157"/>
        <v>#DIV/0!</v>
      </c>
      <c r="O53" s="149" t="e">
        <f t="shared" si="157"/>
        <v>#DIV/0!</v>
      </c>
      <c r="P53" s="149" t="e">
        <f t="shared" si="157"/>
        <v>#DIV/0!</v>
      </c>
      <c r="Q53" s="149" t="e">
        <f t="shared" si="157"/>
        <v>#DIV/0!</v>
      </c>
      <c r="R53" s="149" t="e">
        <f t="shared" si="157"/>
        <v>#DIV/0!</v>
      </c>
      <c r="S53" s="149" t="e">
        <f t="shared" si="157"/>
        <v>#DIV/0!</v>
      </c>
      <c r="T53" s="150" t="e">
        <f t="shared" si="157"/>
        <v>#DIV/0!</v>
      </c>
      <c r="U53" s="149" t="e">
        <f t="shared" si="157"/>
        <v>#DIV/0!</v>
      </c>
      <c r="V53" s="150" t="e">
        <f t="shared" si="157"/>
        <v>#DIV/0!</v>
      </c>
      <c r="W53" s="150" t="e">
        <f t="shared" si="157"/>
        <v>#DIV/0!</v>
      </c>
      <c r="X53" s="150" t="e">
        <f t="shared" si="157"/>
        <v>#DIV/0!</v>
      </c>
      <c r="Y53" s="151" t="e">
        <f t="shared" si="157"/>
        <v>#DIV/0!</v>
      </c>
      <c r="Z53" s="151" t="e">
        <f t="shared" si="157"/>
        <v>#DIV/0!</v>
      </c>
      <c r="AA53" s="151" t="e">
        <f t="shared" si="157"/>
        <v>#DIV/0!</v>
      </c>
      <c r="AB53" s="151" t="e">
        <f t="shared" si="157"/>
        <v>#DIV/0!</v>
      </c>
      <c r="AC53" s="151" t="e">
        <f t="shared" si="157"/>
        <v>#DIV/0!</v>
      </c>
      <c r="AD53" s="151" t="e">
        <f>IF(AD52&lt;=CF51,AD52/CF51,IF(AD52&lt;=CF51+CH51,1+(AD52-CF51)/CH51,IF(AD52&lt;=CF51+CH51+CP51,2+(AD52-CF51-CH51)/CP51,AD52*3/(CF51+CH51+CP51))))</f>
        <v>#DIV/0!</v>
      </c>
      <c r="AE53" s="152" t="e">
        <f>IF(AE52&lt;=CG51,AE52/CG51,IF(AE52&lt;=CG51+CI51,1+(AE52-CG51)/CI51,IF(AE52&lt;=CG51+CI51+CQ51,2+(AE52-CG51-CI51)/CQ51,AE52*3/(CG51+CI51+CQ51))))</f>
        <v>#DIV/0!</v>
      </c>
      <c r="AF53" s="153" t="e">
        <f>IF(AF52&lt;=CH51,AF52/CH51,IF(AF52&lt;=CH51+CJ51,1+(AF52-CH51)/CJ51,IF(AF52&lt;=CH51+CJ51+CR51,2+(AF52-CH51-CJ51)/CR51,AF52*3/(CH51+CJ51+CR51))))</f>
        <v>#DIV/0!</v>
      </c>
      <c r="AG53" s="153" t="e">
        <f>IF(AG52&lt;=CI51,AG52/CI51,IF(AG52&lt;=CI51+CK51,1+(AG52-CI51)/CK51,IF(AG52&lt;=CI51+CK51+CS51,2+(AG52-CI51-CK51)/CS51,AG52*3/(CI51+CK51+CS51))))</f>
        <v>#DIV/0!</v>
      </c>
      <c r="AH53" s="153" t="e">
        <f>IF(AH52&lt;=CI51,AH52/CI51,IF(AH52&lt;=CI51+CK51,1+(AH52-CI51)/CK51,IF(AH52&lt;=CI51+CK51+CS51,2+(AH52-CI51-CK51)/CS51,AH52*3/(CI51+CK51+CS51))))</f>
        <v>#DIV/0!</v>
      </c>
      <c r="AI53" s="153" t="e">
        <f>IF(AI52&lt;=CJ51,AI52/CJ51,IF(AI52&lt;=CJ51+CL51,1+(AI52-CJ51)/CL51,IF(AI52&lt;=CJ51+CL51+CT51,2+(AI52-CJ51-CL51)/CT51,AI52*3/(CJ51+CL51+CT51))))</f>
        <v>#DIV/0!</v>
      </c>
      <c r="AJ53" s="153" t="e">
        <f>IF(AJ52&lt;=CK51,AJ52/CK51,IF(AJ52&lt;=CK51+CM51,1+(AJ52-CK51)/CM51,IF(AJ52&lt;=CK51+CM51+CU51,2+(AJ52-CK51-CM51)/CU51,AJ52*3/(CK51+CM51+CU51))))</f>
        <v>#DIV/0!</v>
      </c>
      <c r="AK53" s="153" t="e">
        <f>IF(AK52&lt;=CK51,AK52/CK51,IF(AK52&lt;=CK51+CM51,1+(AK52-CK51)/CM51,IF(AK52&lt;=CK51+CM51+CU51,2+(AK52-CK51-CM51)/CU51,AK52*3/(CK51+CM51+CU51))))</f>
        <v>#DIV/0!</v>
      </c>
      <c r="AL53" s="153" t="e">
        <f>IF(AL52&lt;=CL51,AL52/CL51,IF(AL52&lt;=CL51+CN51,1+(AL52-CL51)/CN51,IF(AL52&lt;=CL51+CN51+CV51,2+(AL52-CL51-CN51)/CV51,AL52*3/(CL51+CN51+CV51))))</f>
        <v>#DIV/0!</v>
      </c>
      <c r="AM53" s="153"/>
      <c r="AN53" s="153"/>
      <c r="AO53" s="153"/>
      <c r="AP53" s="345"/>
      <c r="AQ53" s="64"/>
      <c r="AR53" s="65"/>
      <c r="AS53" s="65"/>
      <c r="AT53" s="153"/>
      <c r="AU53" s="153"/>
      <c r="AV53" s="153"/>
      <c r="AW53" s="153"/>
      <c r="AX53" s="153"/>
      <c r="AY53" s="153"/>
      <c r="AZ53" s="153"/>
      <c r="BA53" s="153"/>
      <c r="BB53" s="63"/>
    </row>
    <row r="54" spans="1:54" ht="20.45" customHeight="1">
      <c r="A54" s="2032" t="s">
        <v>1155</v>
      </c>
      <c r="B54" s="2033"/>
      <c r="C54" s="2034"/>
      <c r="D54" s="154" t="s">
        <v>1142</v>
      </c>
      <c r="E54" s="155"/>
      <c r="F54" s="157">
        <v>15.984</v>
      </c>
      <c r="G54" s="158">
        <f t="shared" ref="G54:AD55" si="158">G42+G46+G50</f>
        <v>15.014000000000001</v>
      </c>
      <c r="H54" s="157">
        <f t="shared" si="158"/>
        <v>25.343000000000004</v>
      </c>
      <c r="I54" s="158">
        <f t="shared" si="158"/>
        <v>28.820999999999998</v>
      </c>
      <c r="J54" s="156">
        <f t="shared" si="158"/>
        <v>53.887</v>
      </c>
      <c r="K54" s="158">
        <f t="shared" si="158"/>
        <v>21.262999999999998</v>
      </c>
      <c r="L54" s="157">
        <f t="shared" si="158"/>
        <v>20.582999999999998</v>
      </c>
      <c r="M54" s="157">
        <f t="shared" si="158"/>
        <v>65.265000000000001</v>
      </c>
      <c r="N54" s="157">
        <f t="shared" si="158"/>
        <v>52.910999999999994</v>
      </c>
      <c r="O54" s="157">
        <f t="shared" si="158"/>
        <v>60.460999999999999</v>
      </c>
      <c r="P54" s="157">
        <f t="shared" si="158"/>
        <v>33.612000000000002</v>
      </c>
      <c r="Q54" s="157">
        <f t="shared" si="158"/>
        <v>31.019999999999996</v>
      </c>
      <c r="R54" s="157">
        <f t="shared" si="158"/>
        <v>13.140000000000002</v>
      </c>
      <c r="S54" s="157">
        <f t="shared" si="158"/>
        <v>16.992000000000001</v>
      </c>
      <c r="T54" s="158">
        <f t="shared" si="158"/>
        <v>18.209000000000003</v>
      </c>
      <c r="U54" s="157">
        <f t="shared" si="158"/>
        <v>35.143000000000001</v>
      </c>
      <c r="V54" s="158">
        <f t="shared" si="158"/>
        <v>30.537999999999997</v>
      </c>
      <c r="W54" s="158">
        <f>W42+W46+W50</f>
        <v>29.225999999999999</v>
      </c>
      <c r="X54" s="158">
        <f t="shared" si="158"/>
        <v>29.223999999999997</v>
      </c>
      <c r="Y54" s="159">
        <f t="shared" si="158"/>
        <v>43.305</v>
      </c>
      <c r="Z54" s="159">
        <f t="shared" si="158"/>
        <v>52.633000000000003</v>
      </c>
      <c r="AA54" s="159">
        <f t="shared" si="158"/>
        <v>48.628999999999998</v>
      </c>
      <c r="AB54" s="159">
        <f t="shared" si="158"/>
        <v>39.733999999999995</v>
      </c>
      <c r="AC54" s="159">
        <f t="shared" si="158"/>
        <v>37.767000000000003</v>
      </c>
      <c r="AD54" s="159">
        <f t="shared" si="158"/>
        <v>33.962000000000003</v>
      </c>
      <c r="AE54" s="160">
        <f>SUM(AE14,AE18,AE22,AE26,AE30,AE34,AE38,AE46)</f>
        <v>7.8449999999999998</v>
      </c>
      <c r="AF54" s="161">
        <f t="shared" ref="AF54:AS54" si="159">SUM(AF14,AF18,AF22,AF26,AF30,AF34,AF38,AF46)</f>
        <v>22.683999999999997</v>
      </c>
      <c r="AG54" s="161">
        <f t="shared" si="159"/>
        <v>26.207999999999998</v>
      </c>
      <c r="AH54" s="161">
        <f t="shared" si="159"/>
        <v>32.137</v>
      </c>
      <c r="AI54" s="161">
        <f t="shared" si="159"/>
        <v>31.483000000000001</v>
      </c>
      <c r="AJ54" s="161">
        <f t="shared" si="159"/>
        <v>37.621000000000002</v>
      </c>
      <c r="AK54" s="161">
        <f t="shared" si="159"/>
        <v>67.402000000000001</v>
      </c>
      <c r="AL54" s="161">
        <f t="shared" si="159"/>
        <v>73.441000000000003</v>
      </c>
      <c r="AM54" s="161">
        <f t="shared" si="159"/>
        <v>52.956999999999994</v>
      </c>
      <c r="AN54" s="161">
        <f t="shared" si="159"/>
        <v>36.994</v>
      </c>
      <c r="AO54" s="161">
        <f t="shared" si="159"/>
        <v>26.498999999999999</v>
      </c>
      <c r="AP54" s="353">
        <f t="shared" si="159"/>
        <v>20.757000000000001</v>
      </c>
      <c r="AQ54" s="163">
        <f t="shared" si="159"/>
        <v>0</v>
      </c>
      <c r="AR54" s="164">
        <f t="shared" si="159"/>
        <v>0</v>
      </c>
      <c r="AS54" s="164">
        <f t="shared" si="159"/>
        <v>0</v>
      </c>
      <c r="AT54" s="161">
        <f t="shared" ref="AT54:BB54" si="160">SUM(AT14,AT18,AT22,AT26,AT30,AT34,AT38,AT46)</f>
        <v>0</v>
      </c>
      <c r="AU54" s="161">
        <f t="shared" si="160"/>
        <v>0</v>
      </c>
      <c r="AV54" s="161">
        <f t="shared" si="160"/>
        <v>0</v>
      </c>
      <c r="AW54" s="161">
        <f t="shared" si="160"/>
        <v>0</v>
      </c>
      <c r="AX54" s="161">
        <f t="shared" si="160"/>
        <v>0</v>
      </c>
      <c r="AY54" s="161">
        <f t="shared" si="160"/>
        <v>0</v>
      </c>
      <c r="AZ54" s="161">
        <f t="shared" si="160"/>
        <v>0</v>
      </c>
      <c r="BA54" s="161">
        <f t="shared" si="160"/>
        <v>0</v>
      </c>
      <c r="BB54" s="162">
        <f t="shared" si="160"/>
        <v>0</v>
      </c>
    </row>
    <row r="55" spans="1:54" ht="20.45" customHeight="1">
      <c r="A55" s="2032"/>
      <c r="B55" s="2033"/>
      <c r="C55" s="2034"/>
      <c r="D55" s="165" t="s">
        <v>1143</v>
      </c>
      <c r="E55" s="166"/>
      <c r="F55" s="168">
        <v>35.571000000000005</v>
      </c>
      <c r="G55" s="169">
        <f t="shared" si="158"/>
        <v>14.526999999999997</v>
      </c>
      <c r="H55" s="168">
        <f t="shared" si="158"/>
        <v>14.944999999999999</v>
      </c>
      <c r="I55" s="169">
        <f t="shared" si="158"/>
        <v>20.950000000000003</v>
      </c>
      <c r="J55" s="167">
        <f t="shared" si="158"/>
        <v>32.838999999999999</v>
      </c>
      <c r="K55" s="169">
        <f t="shared" si="158"/>
        <v>29.91</v>
      </c>
      <c r="L55" s="168">
        <f t="shared" si="158"/>
        <v>37.671999999999997</v>
      </c>
      <c r="M55" s="168">
        <f t="shared" si="158"/>
        <v>24.762999999999998</v>
      </c>
      <c r="N55" s="168">
        <f t="shared" si="158"/>
        <v>41.071999999999996</v>
      </c>
      <c r="O55" s="168">
        <f t="shared" si="158"/>
        <v>53.983000000000004</v>
      </c>
      <c r="P55" s="168">
        <f t="shared" si="158"/>
        <v>50.158000000000001</v>
      </c>
      <c r="Q55" s="168">
        <f t="shared" si="158"/>
        <v>43.875</v>
      </c>
      <c r="R55" s="168">
        <f t="shared" si="158"/>
        <v>40.313000000000002</v>
      </c>
      <c r="S55" s="168">
        <f t="shared" si="158"/>
        <v>12.392000000000001</v>
      </c>
      <c r="T55" s="169">
        <f t="shared" si="158"/>
        <v>10.301</v>
      </c>
      <c r="U55" s="168">
        <f>U43+U47+U51</f>
        <v>12.946999999999997</v>
      </c>
      <c r="V55" s="169">
        <f>V43+V47+V51</f>
        <v>19.582999999999998</v>
      </c>
      <c r="W55" s="169">
        <f>W43+W47+W51</f>
        <v>26.564</v>
      </c>
      <c r="X55" s="169">
        <f>X43+X47+X51</f>
        <v>37.015999999999998</v>
      </c>
      <c r="Y55" s="170">
        <f t="shared" si="158"/>
        <v>42.580999999999996</v>
      </c>
      <c r="Z55" s="170">
        <f t="shared" si="158"/>
        <v>47.191000000000003</v>
      </c>
      <c r="AA55" s="170">
        <f t="shared" si="158"/>
        <v>65.98</v>
      </c>
      <c r="AB55" s="170">
        <f t="shared" si="158"/>
        <v>69.730999999999995</v>
      </c>
      <c r="AC55" s="170">
        <f t="shared" si="158"/>
        <v>45.232000000000006</v>
      </c>
      <c r="AD55" s="170">
        <f t="shared" si="158"/>
        <v>28.378999999999998</v>
      </c>
      <c r="AE55" s="160">
        <f t="shared" ref="AE55:AS56" si="161">SUM(AE15,AE19,AE23,AE27,AE31,AE35,AE39,AE47)</f>
        <v>15.224</v>
      </c>
      <c r="AF55" s="161">
        <f t="shared" si="161"/>
        <v>14.759000000000004</v>
      </c>
      <c r="AG55" s="161">
        <f t="shared" si="161"/>
        <v>30.342999999999996</v>
      </c>
      <c r="AH55" s="161">
        <f t="shared" si="161"/>
        <v>31.536000000000001</v>
      </c>
      <c r="AI55" s="161">
        <f t="shared" si="161"/>
        <v>38.814999999999998</v>
      </c>
      <c r="AJ55" s="161">
        <f t="shared" si="161"/>
        <v>38.858000000000004</v>
      </c>
      <c r="AK55" s="161">
        <f t="shared" si="161"/>
        <v>37.125</v>
      </c>
      <c r="AL55" s="161">
        <f t="shared" si="161"/>
        <v>43.710000000000008</v>
      </c>
      <c r="AM55" s="161">
        <f t="shared" si="161"/>
        <v>59.722999999999999</v>
      </c>
      <c r="AN55" s="161">
        <f t="shared" si="161"/>
        <v>65.278000000000006</v>
      </c>
      <c r="AO55" s="161">
        <f t="shared" si="161"/>
        <v>50.277999999999999</v>
      </c>
      <c r="AP55" s="353">
        <f t="shared" si="161"/>
        <v>36.354000000000006</v>
      </c>
      <c r="AQ55" s="163">
        <f t="shared" si="161"/>
        <v>16.058</v>
      </c>
      <c r="AR55" s="164">
        <f t="shared" si="161"/>
        <v>19.402999999999995</v>
      </c>
      <c r="AS55" s="164">
        <f t="shared" si="161"/>
        <v>26.881</v>
      </c>
      <c r="AT55" s="161">
        <f t="shared" ref="AT55:BB55" si="162">SUM(AT15,AT19,AT23,AT27,AT31,AT35,AT39,AT47)</f>
        <v>2.9729999999999999</v>
      </c>
      <c r="AU55" s="161">
        <f t="shared" si="162"/>
        <v>1.998</v>
      </c>
      <c r="AV55" s="161">
        <f t="shared" si="162"/>
        <v>1.998</v>
      </c>
      <c r="AW55" s="161">
        <f t="shared" si="162"/>
        <v>2.9729999999999999</v>
      </c>
      <c r="AX55" s="161">
        <f t="shared" si="162"/>
        <v>1.998</v>
      </c>
      <c r="AY55" s="161">
        <f t="shared" si="162"/>
        <v>1.998</v>
      </c>
      <c r="AZ55" s="161">
        <f t="shared" si="162"/>
        <v>2.9729999999999999</v>
      </c>
      <c r="BA55" s="161">
        <f t="shared" si="162"/>
        <v>1.998</v>
      </c>
      <c r="BB55" s="162">
        <f t="shared" si="162"/>
        <v>1.998</v>
      </c>
    </row>
    <row r="56" spans="1:54" ht="20.45" customHeight="1">
      <c r="A56" s="2032"/>
      <c r="B56" s="2033"/>
      <c r="C56" s="2034"/>
      <c r="D56" s="165" t="s">
        <v>1144</v>
      </c>
      <c r="E56" s="166"/>
      <c r="F56" s="172">
        <v>42.692</v>
      </c>
      <c r="G56" s="173">
        <f t="shared" ref="G56:M56" si="163">F56+G54-G55</f>
        <v>43.179000000000002</v>
      </c>
      <c r="H56" s="172">
        <f t="shared" si="163"/>
        <v>53.577000000000005</v>
      </c>
      <c r="I56" s="173">
        <f t="shared" si="163"/>
        <v>61.447999999999993</v>
      </c>
      <c r="J56" s="171">
        <f t="shared" si="163"/>
        <v>82.495999999999995</v>
      </c>
      <c r="K56" s="173">
        <f t="shared" si="163"/>
        <v>73.84899999999999</v>
      </c>
      <c r="L56" s="172">
        <f t="shared" si="163"/>
        <v>56.759999999999991</v>
      </c>
      <c r="M56" s="172">
        <f t="shared" si="163"/>
        <v>97.262</v>
      </c>
      <c r="N56" s="172">
        <v>108.889</v>
      </c>
      <c r="O56" s="172">
        <f t="shared" ref="O56:AD56" si="164">N56+O54-O55</f>
        <v>115.36699999999999</v>
      </c>
      <c r="P56" s="172">
        <f t="shared" si="164"/>
        <v>98.820999999999984</v>
      </c>
      <c r="Q56" s="172">
        <f t="shared" si="164"/>
        <v>85.96599999999998</v>
      </c>
      <c r="R56" s="172">
        <f t="shared" si="164"/>
        <v>58.792999999999978</v>
      </c>
      <c r="S56" s="172">
        <f>R56+S54-S55</f>
        <v>63.392999999999979</v>
      </c>
      <c r="T56" s="173">
        <f t="shared" si="164"/>
        <v>71.300999999999974</v>
      </c>
      <c r="U56" s="172">
        <f t="shared" si="164"/>
        <v>93.496999999999971</v>
      </c>
      <c r="V56" s="173">
        <f t="shared" si="164"/>
        <v>104.45199999999997</v>
      </c>
      <c r="W56" s="173">
        <f t="shared" si="164"/>
        <v>107.11399999999998</v>
      </c>
      <c r="X56" s="173">
        <f t="shared" si="164"/>
        <v>99.321999999999974</v>
      </c>
      <c r="Y56" s="174">
        <f t="shared" si="164"/>
        <v>100.04599999999999</v>
      </c>
      <c r="Z56" s="174">
        <f t="shared" si="164"/>
        <v>105.488</v>
      </c>
      <c r="AA56" s="174">
        <f t="shared" si="164"/>
        <v>88.136999999999986</v>
      </c>
      <c r="AB56" s="174">
        <f t="shared" si="164"/>
        <v>58.139999999999986</v>
      </c>
      <c r="AC56" s="174">
        <f t="shared" si="164"/>
        <v>50.674999999999976</v>
      </c>
      <c r="AD56" s="174">
        <f t="shared" si="164"/>
        <v>56.257999999999974</v>
      </c>
      <c r="AE56" s="160">
        <f t="shared" si="161"/>
        <v>48.879000000000012</v>
      </c>
      <c r="AF56" s="161">
        <f t="shared" si="161"/>
        <v>56.804000000000016</v>
      </c>
      <c r="AG56" s="161">
        <f t="shared" si="161"/>
        <v>53.629000000000005</v>
      </c>
      <c r="AH56" s="161">
        <f t="shared" si="161"/>
        <v>54.22999999999999</v>
      </c>
      <c r="AI56" s="161">
        <f t="shared" si="161"/>
        <v>46.89800000000001</v>
      </c>
      <c r="AJ56" s="161">
        <f t="shared" si="161"/>
        <v>45.661000000000008</v>
      </c>
      <c r="AK56" s="161">
        <f t="shared" si="161"/>
        <v>75.938000000000002</v>
      </c>
      <c r="AL56" s="161">
        <f t="shared" si="161"/>
        <v>105.66899999999997</v>
      </c>
      <c r="AM56" s="161">
        <f t="shared" si="161"/>
        <v>98.902999999999992</v>
      </c>
      <c r="AN56" s="161">
        <f t="shared" si="161"/>
        <v>70.618999999999986</v>
      </c>
      <c r="AO56" s="161">
        <f t="shared" si="161"/>
        <v>46.839999999999989</v>
      </c>
      <c r="AP56" s="353">
        <f t="shared" si="161"/>
        <v>31.242999999999995</v>
      </c>
      <c r="AQ56" s="163">
        <f t="shared" si="161"/>
        <v>15.184999999999999</v>
      </c>
      <c r="AR56" s="164">
        <f t="shared" si="161"/>
        <v>-4.2179999999999991</v>
      </c>
      <c r="AS56" s="164">
        <f t="shared" si="161"/>
        <v>-31.099000000000004</v>
      </c>
      <c r="AT56" s="161">
        <f t="shared" ref="AT56:BB56" si="165">SUM(AT16,AT20,AT24,AT28,AT32,AT36,AT40,AT48)</f>
        <v>-6.4489999999999998</v>
      </c>
      <c r="AU56" s="161">
        <f t="shared" si="165"/>
        <v>-8.4469999999999992</v>
      </c>
      <c r="AV56" s="161">
        <f t="shared" si="165"/>
        <v>-10.444999999999999</v>
      </c>
      <c r="AW56" s="161">
        <f t="shared" si="165"/>
        <v>-13.417999999999999</v>
      </c>
      <c r="AX56" s="161">
        <f t="shared" si="165"/>
        <v>-15.415999999999999</v>
      </c>
      <c r="AY56" s="161">
        <f t="shared" si="165"/>
        <v>-17.413999999999998</v>
      </c>
      <c r="AZ56" s="161">
        <f t="shared" si="165"/>
        <v>-20.386999999999997</v>
      </c>
      <c r="BA56" s="161">
        <f t="shared" si="165"/>
        <v>-22.384999999999998</v>
      </c>
      <c r="BB56" s="162">
        <f t="shared" si="165"/>
        <v>-24.382999999999999</v>
      </c>
    </row>
    <row r="57" spans="1:54" ht="20.45" customHeight="1" thickBot="1">
      <c r="A57" s="2035"/>
      <c r="B57" s="2036"/>
      <c r="C57" s="2037"/>
      <c r="D57" s="175" t="s">
        <v>1145</v>
      </c>
      <c r="E57" s="176">
        <v>1.5</v>
      </c>
      <c r="F57" s="178">
        <v>2.6310262529832937</v>
      </c>
      <c r="G57" s="179">
        <f t="shared" ref="G57:AS57" si="166">IF(G56&lt;=H55,G56/H55,IF(G56&lt;=H55+I55,1+(G56-H55)/I55,IF(G56&lt;=H55+I55+J55,2+(G56-H55-I55)/J55,G56*3/(H55+I55+J55))))</f>
        <v>2.2218094339048085</v>
      </c>
      <c r="H57" s="180">
        <f t="shared" si="166"/>
        <v>1.9935442613965102</v>
      </c>
      <c r="I57" s="181">
        <f t="shared" si="166"/>
        <v>1.9565028418589099</v>
      </c>
      <c r="J57" s="177">
        <f t="shared" si="166"/>
        <v>2.602269515002221</v>
      </c>
      <c r="K57" s="179">
        <f t="shared" si="166"/>
        <v>2.2779022204908452</v>
      </c>
      <c r="L57" s="178">
        <f t="shared" si="166"/>
        <v>1.7790465523957928</v>
      </c>
      <c r="M57" s="178">
        <f t="shared" si="166"/>
        <v>2.0440009569759559</v>
      </c>
      <c r="N57" s="178">
        <f t="shared" si="166"/>
        <v>2.1082165242165241</v>
      </c>
      <c r="O57" s="178">
        <f>IF(O56&lt;=P55,O56/P55,IF(O56&lt;=P55+Q55,1+(O56-P55)/Q55,IF(O56&lt;=P55+Q55+R55,2+(O56-P55-Q55)/R55,O56*3/(P55+Q55+R55))))</f>
        <v>2.5292089400441542</v>
      </c>
      <c r="P57" s="178">
        <f>IF(P56&lt;=Q55,P56/Q55,IF(P56&lt;=Q55+R55,1+(P56-Q55)/R55,IF(P56&lt;=Q55+R55+S55,2+(P56-Q55-R55)/S55,P56*3/(Q55+R55+S55))))</f>
        <v>3.0696106854421203</v>
      </c>
      <c r="Q57" s="178">
        <f>IF(Q56&lt;=R55,Q56/R55,IF(Q56&lt;=R55+S55,1+(Q56-R55)/S55,IF(Q56&lt;=R55+S55+T55,2+(Q56-R55-S55)/T55,Q56*3/(R55+S55+T55))))</f>
        <v>4.093229216265116</v>
      </c>
      <c r="R57" s="178">
        <f t="shared" si="166"/>
        <v>4.9489057239057219</v>
      </c>
      <c r="S57" s="178">
        <f t="shared" si="166"/>
        <v>4.4402185333053152</v>
      </c>
      <c r="T57" s="182">
        <f t="shared" si="166"/>
        <v>3.6197075845263464</v>
      </c>
      <c r="U57" s="178">
        <f t="shared" si="166"/>
        <v>3.3727859745319426</v>
      </c>
      <c r="V57" s="179">
        <f t="shared" si="166"/>
        <v>2.9598647283999902</v>
      </c>
      <c r="W57" s="179">
        <f t="shared" si="166"/>
        <v>2.5830984721663026</v>
      </c>
      <c r="X57" s="182">
        <f t="shared" si="166"/>
        <v>2.1447408305547131</v>
      </c>
      <c r="Y57" s="182">
        <f t="shared" si="166"/>
        <v>1.8010760836617155</v>
      </c>
      <c r="Z57" s="182">
        <f t="shared" si="166"/>
        <v>1.5665772755302521</v>
      </c>
      <c r="AA57" s="183">
        <f t="shared" si="166"/>
        <v>1.406924301379554</v>
      </c>
      <c r="AB57" s="183">
        <f t="shared" si="166"/>
        <v>1.4548433700976067</v>
      </c>
      <c r="AC57" s="183">
        <f t="shared" si="166"/>
        <v>2.4791652550985823</v>
      </c>
      <c r="AD57" s="183">
        <f t="shared" si="166"/>
        <v>2.8659328345911734</v>
      </c>
      <c r="AE57" s="184">
        <f t="shared" si="166"/>
        <v>2.119767884322679</v>
      </c>
      <c r="AF57" s="185">
        <f t="shared" si="166"/>
        <v>1.8390728056823953</v>
      </c>
      <c r="AG57" s="185">
        <f t="shared" si="166"/>
        <v>1.5691871699085407</v>
      </c>
      <c r="AH57" s="185">
        <f t="shared" si="166"/>
        <v>1.39670080807041</v>
      </c>
      <c r="AI57" s="185">
        <f t="shared" si="166"/>
        <v>1.2165656565656566</v>
      </c>
      <c r="AJ57" s="185">
        <f t="shared" si="166"/>
        <v>1.1952871196522536</v>
      </c>
      <c r="AK57" s="185">
        <f t="shared" si="166"/>
        <v>1.5396246002377643</v>
      </c>
      <c r="AL57" s="185">
        <f t="shared" si="166"/>
        <v>1.7038512209320134</v>
      </c>
      <c r="AM57" s="185">
        <f t="shared" si="166"/>
        <v>1.6687815744460797</v>
      </c>
      <c r="AN57" s="185">
        <f t="shared" si="166"/>
        <v>1.5595257743301971</v>
      </c>
      <c r="AO57" s="185">
        <f t="shared" si="166"/>
        <v>1.6530078465562326</v>
      </c>
      <c r="AP57" s="354">
        <f t="shared" si="166"/>
        <v>1.7826109364531257</v>
      </c>
      <c r="AQ57" s="184">
        <f t="shared" si="166"/>
        <v>0.78261093645312596</v>
      </c>
      <c r="AR57" s="185">
        <f t="shared" si="166"/>
        <v>-0.15691380528998172</v>
      </c>
      <c r="AS57" s="185">
        <f t="shared" si="166"/>
        <v>-10.460477632021529</v>
      </c>
      <c r="AT57" s="185">
        <f t="shared" ref="AT57" si="167">IF(AT56&lt;=AU55,AT56/AU55,IF(AT56&lt;=AU55+AV55,1+(AT56-AU55)/AV55,IF(AT56&lt;=AU55+AV55+AW55,2+(AT56-AU55-AV55)/AW55,AT56*3/(AU55+AV55+AW55))))</f>
        <v>-3.2277277277277276</v>
      </c>
      <c r="AU57" s="185">
        <f t="shared" ref="AU57" si="168">IF(AU56&lt;=AV55,AU56/AV55,IF(AU56&lt;=AV55+AW55,1+(AU56-AV55)/AW55,IF(AU56&lt;=AV55+AW55+AX55,2+(AU56-AV55-AW55)/AX55,AU56*3/(AV55+AW55+AX55))))</f>
        <v>-4.2277277277277276</v>
      </c>
      <c r="AV57" s="185">
        <f t="shared" ref="AV57" si="169">IF(AV56&lt;=AW55,AV56/AW55,IF(AV56&lt;=AW55+AX55,1+(AV56-AW55)/AX55,IF(AV56&lt;=AW55+AX55+AY55,2+(AV56-AW55-AX55)/AY55,AV56*3/(AW55+AX55+AY55))))</f>
        <v>-3.5132862428523373</v>
      </c>
      <c r="AW57" s="185">
        <f t="shared" ref="AW57" si="170">IF(AW56&lt;=AX55,AW56/AX55,IF(AW56&lt;=AX55+AY55,1+(AW56-AX55)/AY55,IF(AW56&lt;=AX55+AY55+AZ55,2+(AW56-AX55-AY55)/AZ55,AW56*3/(AX55+AY55+AZ55))))</f>
        <v>-6.7157157157157155</v>
      </c>
      <c r="AX57" s="185">
        <f t="shared" ref="AX57" si="171">IF(AX56&lt;=AY55,AX56/AY55,IF(AX56&lt;=AY55+AZ55,1+(AX56-AY55)/AZ55,IF(AX56&lt;=AY55+AZ55+BA55,2+(AX56-AY55-AZ55)/BA55,AX56*3/(AY55+AZ55+BA55))))</f>
        <v>-7.7157157157157155</v>
      </c>
      <c r="AY57" s="185">
        <f t="shared" ref="AY57" si="172">IF(AY56&lt;=AZ55,AY56/AZ55,IF(AY56&lt;=AZ55+BA55,1+(AY56-AZ55)/BA55,IF(AY56&lt;=AZ55+BA55+BB55,2+(AY56-AZ55-BA55)/BB55,AY56*3/(AZ55+BA55+BB55))))</f>
        <v>-5.8573831146989566</v>
      </c>
      <c r="AZ57" s="185">
        <f t="shared" ref="AZ57" si="173">IF(AZ56&lt;=BA55,AZ56/BA55,IF(AZ56&lt;=BA55+BB55,1+(AZ56-BA55)/BB55,IF(AZ56&lt;=BA55+BB55+BC55,2+(AZ56-BA55-BB55)/BC55,AZ56*3/(BA55+BB55+BC55))))</f>
        <v>-10.203703703703702</v>
      </c>
      <c r="BA57" s="185">
        <f t="shared" ref="BA57" si="174">IF(BA56&lt;=BB55,BA56/BB55,IF(BA56&lt;=BB55+BC55,1+(BA56-BB55)/BC55,IF(BA56&lt;=BB55+BC55+BD55,2+(BA56-BB55-BC55)/BD55,BA56*3/(BB55+BC55+BD55))))</f>
        <v>-11.203703703703702</v>
      </c>
      <c r="BB57" s="369" t="e">
        <f t="shared" ref="BB57" si="175">IF(BB56&lt;=BC55,BB56/BC55,IF(BB56&lt;=BC55+BD55,1+(BB56-BC55)/BD55,IF(BB56&lt;=BC55+BD55+BE55,2+(BB56-BC55-BD55)/BE55,BB56*3/(BC55+BD55+BE55))))</f>
        <v>#DIV/0!</v>
      </c>
    </row>
    <row r="58" spans="1:54" ht="23.1" hidden="1" customHeight="1" thickBot="1">
      <c r="A58" s="186"/>
      <c r="B58" s="18"/>
      <c r="C58" s="18"/>
      <c r="D58" s="18"/>
      <c r="E58" s="18"/>
      <c r="F58" s="186"/>
      <c r="G58" s="188"/>
      <c r="H58" s="186"/>
      <c r="I58" s="188"/>
      <c r="J58" s="189"/>
      <c r="K58" s="190"/>
      <c r="L58" s="191"/>
      <c r="M58" s="192"/>
      <c r="N58" s="193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94"/>
      <c r="Z58" s="194"/>
      <c r="AA58" s="187"/>
      <c r="AB58" s="18"/>
      <c r="AC58" s="18"/>
      <c r="AD58" s="18"/>
      <c r="AE58" s="195"/>
      <c r="AF58" s="196"/>
      <c r="AG58" s="196"/>
      <c r="AH58" s="196"/>
      <c r="AI58" s="196"/>
      <c r="AJ58" s="196"/>
      <c r="AK58" s="196"/>
      <c r="AL58" s="196"/>
      <c r="AM58" s="196"/>
      <c r="AN58" s="196"/>
      <c r="AO58" s="196"/>
      <c r="AP58" s="355"/>
      <c r="AQ58" s="195"/>
      <c r="AR58" s="196"/>
      <c r="AS58" s="196"/>
      <c r="AT58" s="196"/>
      <c r="AU58" s="196"/>
      <c r="AV58" s="196"/>
      <c r="AW58" s="196"/>
      <c r="AX58" s="196"/>
      <c r="AY58" s="196"/>
      <c r="AZ58" s="196"/>
      <c r="BA58" s="196"/>
      <c r="BB58" s="197"/>
    </row>
    <row r="59" spans="1:54" ht="20.100000000000001" hidden="1" customHeight="1" thickBot="1">
      <c r="A59" s="2038" t="s">
        <v>1156</v>
      </c>
      <c r="B59" s="2039"/>
      <c r="C59" s="2039"/>
      <c r="D59" s="198" t="s">
        <v>1142</v>
      </c>
      <c r="E59" s="199"/>
      <c r="F59" s="201">
        <v>0</v>
      </c>
      <c r="G59" s="202">
        <v>4.0000000000000001E-3</v>
      </c>
      <c r="H59" s="201">
        <v>0</v>
      </c>
      <c r="I59" s="202">
        <v>0</v>
      </c>
      <c r="J59" s="203">
        <v>0</v>
      </c>
      <c r="K59" s="204">
        <v>0</v>
      </c>
      <c r="L59" s="205">
        <v>0</v>
      </c>
      <c r="M59" s="206">
        <v>0</v>
      </c>
      <c r="N59" s="207">
        <v>0</v>
      </c>
      <c r="O59" s="208">
        <v>0</v>
      </c>
      <c r="P59" s="208">
        <v>0</v>
      </c>
      <c r="Q59" s="208">
        <v>0</v>
      </c>
      <c r="R59" s="208">
        <v>0</v>
      </c>
      <c r="S59" s="208">
        <v>0</v>
      </c>
      <c r="T59" s="208">
        <v>0</v>
      </c>
      <c r="U59" s="208">
        <v>0</v>
      </c>
      <c r="V59" s="208">
        <v>0</v>
      </c>
      <c r="W59" s="208">
        <v>0</v>
      </c>
      <c r="X59" s="208">
        <v>0</v>
      </c>
      <c r="Y59" s="209">
        <v>0</v>
      </c>
      <c r="Z59" s="209">
        <v>0</v>
      </c>
      <c r="AA59" s="208">
        <v>0</v>
      </c>
      <c r="AB59" s="200"/>
      <c r="AC59" s="200"/>
      <c r="AD59" s="200"/>
      <c r="AE59" s="210"/>
      <c r="AF59" s="211"/>
      <c r="AG59" s="211"/>
      <c r="AH59" s="211"/>
      <c r="AI59" s="211"/>
      <c r="AJ59" s="211"/>
      <c r="AK59" s="211"/>
      <c r="AL59" s="211"/>
      <c r="AM59" s="211"/>
      <c r="AN59" s="211"/>
      <c r="AO59" s="211"/>
      <c r="AP59" s="355"/>
      <c r="AQ59" s="195"/>
      <c r="AR59" s="196"/>
      <c r="AS59" s="196"/>
      <c r="AT59" s="211"/>
      <c r="AU59" s="211"/>
      <c r="AV59" s="211"/>
      <c r="AW59" s="211"/>
      <c r="AX59" s="211"/>
      <c r="AY59" s="211"/>
      <c r="AZ59" s="211"/>
      <c r="BA59" s="211"/>
      <c r="BB59" s="197"/>
    </row>
    <row r="60" spans="1:54" ht="20.100000000000001" hidden="1" customHeight="1" thickBot="1">
      <c r="A60" s="2038"/>
      <c r="B60" s="2039"/>
      <c r="C60" s="2039"/>
      <c r="D60" s="212" t="s">
        <v>1143</v>
      </c>
      <c r="E60" s="213"/>
      <c r="F60" s="215">
        <v>1.5329999999999999</v>
      </c>
      <c r="G60" s="216">
        <v>0.13</v>
      </c>
      <c r="H60" s="215">
        <v>0</v>
      </c>
      <c r="I60" s="216">
        <v>0</v>
      </c>
      <c r="J60" s="217">
        <v>0</v>
      </c>
      <c r="K60" s="218">
        <v>0</v>
      </c>
      <c r="L60" s="219">
        <v>0</v>
      </c>
      <c r="M60" s="220">
        <v>0</v>
      </c>
      <c r="N60" s="221">
        <v>0</v>
      </c>
      <c r="O60" s="222">
        <v>0</v>
      </c>
      <c r="P60" s="222">
        <v>0</v>
      </c>
      <c r="Q60" s="222">
        <v>0</v>
      </c>
      <c r="R60" s="222">
        <v>0</v>
      </c>
      <c r="S60" s="222">
        <v>0</v>
      </c>
      <c r="T60" s="222">
        <v>0</v>
      </c>
      <c r="U60" s="222">
        <v>0</v>
      </c>
      <c r="V60" s="222">
        <v>0</v>
      </c>
      <c r="W60" s="222">
        <v>0</v>
      </c>
      <c r="X60" s="222">
        <v>0</v>
      </c>
      <c r="Y60" s="209">
        <v>0</v>
      </c>
      <c r="Z60" s="209">
        <v>0</v>
      </c>
      <c r="AA60" s="222">
        <v>0</v>
      </c>
      <c r="AB60" s="214"/>
      <c r="AC60" s="214"/>
      <c r="AD60" s="214"/>
      <c r="AE60" s="210"/>
      <c r="AF60" s="211"/>
      <c r="AG60" s="211"/>
      <c r="AH60" s="211"/>
      <c r="AI60" s="211"/>
      <c r="AJ60" s="211"/>
      <c r="AK60" s="211"/>
      <c r="AL60" s="211"/>
      <c r="AM60" s="211"/>
      <c r="AN60" s="211"/>
      <c r="AO60" s="211"/>
      <c r="AP60" s="355"/>
      <c r="AQ60" s="195"/>
      <c r="AR60" s="196"/>
      <c r="AS60" s="196"/>
      <c r="AT60" s="211"/>
      <c r="AU60" s="211"/>
      <c r="AV60" s="211"/>
      <c r="AW60" s="211"/>
      <c r="AX60" s="211"/>
      <c r="AY60" s="211"/>
      <c r="AZ60" s="211"/>
      <c r="BA60" s="211"/>
      <c r="BB60" s="197"/>
    </row>
    <row r="61" spans="1:54" ht="20.100000000000001" hidden="1" customHeight="1" thickBot="1">
      <c r="A61" s="2038"/>
      <c r="B61" s="2039"/>
      <c r="C61" s="2039"/>
      <c r="D61" s="212" t="s">
        <v>1144</v>
      </c>
      <c r="E61" s="213"/>
      <c r="F61" s="224">
        <v>1.9660000000000015</v>
      </c>
      <c r="G61" s="225">
        <f>F61+G59-G60</f>
        <v>1.8400000000000016</v>
      </c>
      <c r="H61" s="224">
        <f t="shared" ref="H61:Z61" si="176">G61+H59-H60</f>
        <v>1.8400000000000016</v>
      </c>
      <c r="I61" s="225">
        <f t="shared" si="176"/>
        <v>1.8400000000000016</v>
      </c>
      <c r="J61" s="226">
        <f t="shared" si="176"/>
        <v>1.8400000000000016</v>
      </c>
      <c r="K61" s="227">
        <f t="shared" si="176"/>
        <v>1.8400000000000016</v>
      </c>
      <c r="L61" s="228">
        <f t="shared" si="176"/>
        <v>1.8400000000000016</v>
      </c>
      <c r="M61" s="229">
        <f t="shared" si="176"/>
        <v>1.8400000000000016</v>
      </c>
      <c r="N61" s="230">
        <f t="shared" si="176"/>
        <v>1.8400000000000016</v>
      </c>
      <c r="O61" s="231">
        <f t="shared" si="176"/>
        <v>1.8400000000000016</v>
      </c>
      <c r="P61" s="231">
        <f t="shared" si="176"/>
        <v>1.8400000000000016</v>
      </c>
      <c r="Q61" s="231">
        <f t="shared" si="176"/>
        <v>1.8400000000000016</v>
      </c>
      <c r="R61" s="231">
        <f t="shared" si="176"/>
        <v>1.8400000000000016</v>
      </c>
      <c r="S61" s="231">
        <f>R61+S59-S60</f>
        <v>1.8400000000000016</v>
      </c>
      <c r="T61" s="231">
        <f t="shared" si="176"/>
        <v>1.8400000000000016</v>
      </c>
      <c r="U61" s="231">
        <f t="shared" si="176"/>
        <v>1.8400000000000016</v>
      </c>
      <c r="V61" s="231">
        <f t="shared" si="176"/>
        <v>1.8400000000000016</v>
      </c>
      <c r="W61" s="231">
        <f>V61+W59-W60</f>
        <v>1.8400000000000016</v>
      </c>
      <c r="X61" s="231">
        <f>W61+X59-X60</f>
        <v>1.8400000000000016</v>
      </c>
      <c r="Y61" s="232">
        <f t="shared" si="176"/>
        <v>1.8400000000000016</v>
      </c>
      <c r="Z61" s="232">
        <f t="shared" si="176"/>
        <v>1.8400000000000016</v>
      </c>
      <c r="AA61" s="231">
        <f>Z61+AA59-AA60</f>
        <v>1.8400000000000016</v>
      </c>
      <c r="AB61" s="223"/>
      <c r="AC61" s="223"/>
      <c r="AD61" s="223"/>
      <c r="AE61" s="233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355"/>
      <c r="AQ61" s="195"/>
      <c r="AR61" s="196"/>
      <c r="AS61" s="196"/>
      <c r="AT61" s="234"/>
      <c r="AU61" s="234"/>
      <c r="AV61" s="234"/>
      <c r="AW61" s="234"/>
      <c r="AX61" s="234"/>
      <c r="AY61" s="234"/>
      <c r="AZ61" s="234"/>
      <c r="BA61" s="234"/>
      <c r="BB61" s="197"/>
    </row>
    <row r="62" spans="1:54" ht="20.100000000000001" hidden="1" customHeight="1" thickBot="1">
      <c r="A62" s="2038"/>
      <c r="B62" s="2039"/>
      <c r="C62" s="2039"/>
      <c r="D62" s="235" t="s">
        <v>1145</v>
      </c>
      <c r="E62" s="236"/>
      <c r="F62" s="238"/>
      <c r="G62" s="239" t="str">
        <f t="shared" ref="G62:M62" si="177">IFERROR(IF(G61&lt;=H60,G61/H60,IF(G61&lt;=H60+I60,1+(G61-H60)/I60,IF(G61&lt;=H60+I60+J60,2+(G61-H60-I60)/J60,G61*3/(H60+I60+J60)))),"")</f>
        <v/>
      </c>
      <c r="H62" s="238" t="str">
        <f t="shared" si="177"/>
        <v/>
      </c>
      <c r="I62" s="239" t="str">
        <f t="shared" si="177"/>
        <v/>
      </c>
      <c r="J62" s="240" t="str">
        <f t="shared" si="177"/>
        <v/>
      </c>
      <c r="K62" s="241" t="str">
        <f t="shared" si="177"/>
        <v/>
      </c>
      <c r="L62" s="242" t="str">
        <f t="shared" si="177"/>
        <v/>
      </c>
      <c r="M62" s="243" t="str">
        <f t="shared" si="177"/>
        <v/>
      </c>
      <c r="N62" s="244" t="str">
        <f>IFERROR(IF(N61&lt;=O60,N61/O60,IF(N61&lt;=O60+P60,1+(N61-O60)/P60,IF(N61&lt;=O60+P60+#REF!,2+(N61-O60-P60)/#REF!,N61*3/(O60+P60+#REF!)))),"")</f>
        <v/>
      </c>
      <c r="O62" s="245" t="str">
        <f>IFERROR(IF(O61&lt;=P60,O61/P60,IF(O61&lt;=P60+#REF!,1+(O61-P60)/#REF!,IF(O61&lt;=P60+#REF!+#REF!,2+(O61-P60-#REF!)/#REF!,O61*3/(P60+#REF!+#REF!)))),"")</f>
        <v/>
      </c>
      <c r="P62" s="245" t="str">
        <f>IFERROR(IF(P61&lt;=Q60,P61/Q60,IF(P61&lt;=Q60+#REF!,1+(P61-Q60)/#REF!,IF(P61&lt;=Q60+#REF!+#REF!,2+(P61-Q60-#REF!)/#REF!,P61*3/(Q60+#REF!+#REF!)))),"")</f>
        <v/>
      </c>
      <c r="Q62" s="245" t="str">
        <f>IFERROR(IF(Q61&lt;=R60,Q61/R60,IF(Q61&lt;=R60+#REF!,1+(Q61-R60)/#REF!,IF(Q61&lt;=R60+#REF!+#REF!,2+(Q61-R60-#REF!)/#REF!,Q61*3/(R60+#REF!+#REF!)))),"")</f>
        <v/>
      </c>
      <c r="R62" s="245" t="str">
        <f>IFERROR(IF(R61&lt;=S60,R61/S60,IF(R61&lt;=S60+#REF!,1+(R61-S60)/#REF!,IF(R61&lt;=S60+#REF!+#REF!,2+(R61-S60-#REF!)/#REF!,R61*3/(S60+#REF!+#REF!)))),"")</f>
        <v/>
      </c>
      <c r="S62" s="245" t="str">
        <f>IFERROR(IF(S61&lt;=T60,S61/T60,IF(S61&lt;=T60+#REF!,1+(S61-T60)/#REF!,IF(S61&lt;=T60+#REF!+#REF!,2+(S61-T60-#REF!)/#REF!,S61*3/(T60+#REF!+#REF!)))),"")</f>
        <v/>
      </c>
      <c r="T62" s="245" t="str">
        <f>IFERROR(IF(T61&lt;=V60,T61/V60,IF(T61&lt;=V60+#REF!,1+(T61-V60)/#REF!,IF(T61&lt;=V60+#REF!+#REF!,2+(T61-V60-#REF!)/#REF!,T61*3/(V60+#REF!+#REF!)))),"")</f>
        <v/>
      </c>
      <c r="U62" s="245" t="str">
        <f>IFERROR(IF(U61&lt;=AF60,U61/AF60,IF(U61&lt;=AF60+#REF!,1+(U61-AF60)/#REF!,IF(U61&lt;=AF60+#REF!+#REF!,2+(U61-AF60-#REF!)/#REF!,U61*3/(AF60+#REF!+#REF!)))),"")</f>
        <v/>
      </c>
      <c r="V62" s="245" t="str">
        <f>IFERROR(IF(V61&lt;=#REF!,V61/#REF!,IF(V61&lt;=#REF!+#REF!,1+(V61-#REF!)/#REF!,IF(V61&lt;=#REF!+#REF!+#REF!,2+(V61-#REF!-#REF!)/#REF!,V61*3/(#REF!+#REF!+#REF!)))),"")</f>
        <v/>
      </c>
      <c r="W62" s="245" t="str">
        <f>IFERROR(IF(W61&lt;=#REF!,W61/#REF!,IF(W61&lt;=#REF!+#REF!,1+(W61-#REF!)/#REF!,IF(W61&lt;=#REF!+#REF!+#REF!,2+(W61-#REF!-#REF!)/#REF!,W61*3/(#REF!+#REF!+#REF!)))),"")</f>
        <v/>
      </c>
      <c r="X62" s="245" t="str">
        <f>IFERROR(IF(X61&lt;=#REF!,X61/#REF!,IF(X61&lt;=#REF!+#REF!,1+(X61-#REF!)/#REF!,IF(X61&lt;=#REF!+#REF!+#REF!,2+(X61-#REF!-#REF!)/#REF!,X61*3/(#REF!+#REF!+#REF!)))),"")</f>
        <v/>
      </c>
      <c r="Y62" s="246" t="str">
        <f>IFERROR(IF(Y61&lt;=Z60,Y61/Z60,IF(Y61&lt;=Z60+#REF!,1+(Y61-Z60)/#REF!,IF(Y61&lt;=Z60+#REF!+#REF!,2+(Y61-Z60-#REF!)/#REF!,Y61*3/(Z60+#REF!+#REF!)))),"")</f>
        <v/>
      </c>
      <c r="Z62" s="246" t="str">
        <f>IFERROR(IF(Z61&lt;=AF60,Z61/AF60,IF(Z61&lt;=AF60+#REF!,1+(Z61-AF60)/#REF!,IF(Z61&lt;=AF60+#REF!+#REF!,2+(Z61-AF60-#REF!)/#REF!,Z61*3/(AF60+#REF!+#REF!)))),"")</f>
        <v/>
      </c>
      <c r="AA62" s="245" t="str">
        <f>IFERROR(IF(AA61&lt;=#REF!,AA61/#REF!,IF(AA61&lt;=#REF!+#REF!,1+(AA61-#REF!)/#REF!,IF(AA61&lt;=#REF!+#REF!+#REF!,2+(AA61-#REF!-#REF!)/#REF!,AA61*3/(#REF!+#REF!+#REF!)))),"")</f>
        <v/>
      </c>
      <c r="AB62" s="237"/>
      <c r="AC62" s="237"/>
      <c r="AD62" s="237"/>
      <c r="AE62" s="184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355"/>
      <c r="AQ62" s="195"/>
      <c r="AR62" s="196"/>
      <c r="AS62" s="196"/>
      <c r="AT62" s="185"/>
      <c r="AU62" s="185"/>
      <c r="AV62" s="185"/>
      <c r="AW62" s="185"/>
      <c r="AX62" s="185"/>
      <c r="AY62" s="185"/>
      <c r="AZ62" s="185"/>
      <c r="BA62" s="185"/>
      <c r="BB62" s="197"/>
    </row>
    <row r="63" spans="1:54" ht="20.100000000000001" hidden="1" customHeight="1" thickBot="1">
      <c r="A63" s="186"/>
      <c r="B63" s="18"/>
      <c r="C63" s="18"/>
      <c r="D63" s="247"/>
      <c r="E63" s="18"/>
      <c r="F63" s="186"/>
      <c r="G63" s="188"/>
      <c r="H63" s="186"/>
      <c r="I63" s="188"/>
      <c r="J63" s="189"/>
      <c r="K63" s="190"/>
      <c r="L63" s="191"/>
      <c r="M63" s="192"/>
      <c r="N63" s="193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248"/>
      <c r="Z63" s="248"/>
      <c r="AA63" s="187"/>
      <c r="AB63" s="18"/>
      <c r="AC63" s="18"/>
      <c r="AD63" s="18"/>
      <c r="AE63" s="195"/>
      <c r="AF63" s="196"/>
      <c r="AG63" s="196"/>
      <c r="AH63" s="196"/>
      <c r="AI63" s="196"/>
      <c r="AJ63" s="196"/>
      <c r="AK63" s="196"/>
      <c r="AL63" s="196"/>
      <c r="AM63" s="196"/>
      <c r="AN63" s="196"/>
      <c r="AO63" s="196"/>
      <c r="AP63" s="355"/>
      <c r="AQ63" s="195"/>
      <c r="AR63" s="196"/>
      <c r="AS63" s="196"/>
      <c r="AT63" s="196"/>
      <c r="AU63" s="196"/>
      <c r="AV63" s="196"/>
      <c r="AW63" s="196"/>
      <c r="AX63" s="196"/>
      <c r="AY63" s="196"/>
      <c r="AZ63" s="196"/>
      <c r="BA63" s="196"/>
      <c r="BB63" s="197"/>
    </row>
    <row r="64" spans="1:54" ht="20.100000000000001" hidden="1" customHeight="1" thickBot="1">
      <c r="A64" s="2038" t="s">
        <v>1157</v>
      </c>
      <c r="B64" s="2039"/>
      <c r="C64" s="2039"/>
      <c r="D64" s="198" t="s">
        <v>1142</v>
      </c>
      <c r="E64" s="249"/>
      <c r="F64" s="250">
        <v>15.984</v>
      </c>
      <c r="G64" s="251">
        <f t="shared" ref="G64:Z66" si="178">+G54-G59</f>
        <v>15.010000000000002</v>
      </c>
      <c r="H64" s="250">
        <f t="shared" si="178"/>
        <v>25.343000000000004</v>
      </c>
      <c r="I64" s="251">
        <f t="shared" si="178"/>
        <v>28.820999999999998</v>
      </c>
      <c r="J64" s="252">
        <f t="shared" si="178"/>
        <v>53.887</v>
      </c>
      <c r="K64" s="253">
        <f t="shared" si="178"/>
        <v>21.262999999999998</v>
      </c>
      <c r="L64" s="254">
        <f t="shared" si="178"/>
        <v>20.582999999999998</v>
      </c>
      <c r="M64" s="255">
        <f t="shared" si="178"/>
        <v>65.265000000000001</v>
      </c>
      <c r="N64" s="256">
        <f t="shared" si="178"/>
        <v>52.910999999999994</v>
      </c>
      <c r="O64" s="257">
        <f t="shared" si="178"/>
        <v>60.460999999999999</v>
      </c>
      <c r="P64" s="257">
        <f t="shared" si="178"/>
        <v>33.612000000000002</v>
      </c>
      <c r="Q64" s="257">
        <f t="shared" si="178"/>
        <v>31.019999999999996</v>
      </c>
      <c r="R64" s="257">
        <f t="shared" si="178"/>
        <v>13.140000000000002</v>
      </c>
      <c r="S64" s="257">
        <f t="shared" si="178"/>
        <v>16.992000000000001</v>
      </c>
      <c r="T64" s="257">
        <f t="shared" si="178"/>
        <v>18.209000000000003</v>
      </c>
      <c r="U64" s="257">
        <f t="shared" si="178"/>
        <v>35.143000000000001</v>
      </c>
      <c r="V64" s="257">
        <f t="shared" si="178"/>
        <v>30.537999999999997</v>
      </c>
      <c r="W64" s="257">
        <f t="shared" si="178"/>
        <v>29.225999999999999</v>
      </c>
      <c r="X64" s="257">
        <f t="shared" si="178"/>
        <v>29.223999999999997</v>
      </c>
      <c r="Y64" s="258">
        <f t="shared" si="178"/>
        <v>43.305</v>
      </c>
      <c r="Z64" s="258">
        <f t="shared" si="178"/>
        <v>52.633000000000003</v>
      </c>
      <c r="AA64" s="257">
        <f>+AA54-AA59</f>
        <v>48.628999999999998</v>
      </c>
      <c r="AB64" s="259"/>
      <c r="AC64" s="259"/>
      <c r="AD64" s="259"/>
      <c r="AE64" s="195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355"/>
      <c r="AQ64" s="195"/>
      <c r="AR64" s="196"/>
      <c r="AS64" s="196"/>
      <c r="AT64" s="196"/>
      <c r="AU64" s="196"/>
      <c r="AV64" s="196"/>
      <c r="AW64" s="196"/>
      <c r="AX64" s="196"/>
      <c r="AY64" s="196"/>
      <c r="AZ64" s="196"/>
      <c r="BA64" s="196"/>
      <c r="BB64" s="197"/>
    </row>
    <row r="65" spans="1:54" ht="20.100000000000001" hidden="1" customHeight="1" thickBot="1">
      <c r="A65" s="2038"/>
      <c r="B65" s="2039"/>
      <c r="C65" s="2039"/>
      <c r="D65" s="212" t="s">
        <v>1143</v>
      </c>
      <c r="E65" s="18"/>
      <c r="F65" s="260">
        <v>34.038000000000004</v>
      </c>
      <c r="G65" s="262">
        <f t="shared" si="178"/>
        <v>14.396999999999997</v>
      </c>
      <c r="H65" s="260">
        <f t="shared" si="178"/>
        <v>14.944999999999999</v>
      </c>
      <c r="I65" s="262">
        <f t="shared" si="178"/>
        <v>20.950000000000003</v>
      </c>
      <c r="J65" s="263">
        <f t="shared" si="178"/>
        <v>32.838999999999999</v>
      </c>
      <c r="K65" s="264">
        <f t="shared" si="178"/>
        <v>29.91</v>
      </c>
      <c r="L65" s="265">
        <f t="shared" si="178"/>
        <v>37.671999999999997</v>
      </c>
      <c r="M65" s="266">
        <f t="shared" si="178"/>
        <v>24.762999999999998</v>
      </c>
      <c r="N65" s="267">
        <f t="shared" si="178"/>
        <v>41.071999999999996</v>
      </c>
      <c r="O65" s="268">
        <f t="shared" si="178"/>
        <v>53.983000000000004</v>
      </c>
      <c r="P65" s="268">
        <f t="shared" si="178"/>
        <v>50.158000000000001</v>
      </c>
      <c r="Q65" s="268">
        <f t="shared" si="178"/>
        <v>43.875</v>
      </c>
      <c r="R65" s="268">
        <f t="shared" si="178"/>
        <v>40.313000000000002</v>
      </c>
      <c r="S65" s="268">
        <f t="shared" si="178"/>
        <v>12.392000000000001</v>
      </c>
      <c r="T65" s="268">
        <f t="shared" si="178"/>
        <v>10.301</v>
      </c>
      <c r="U65" s="268">
        <f t="shared" si="178"/>
        <v>12.946999999999997</v>
      </c>
      <c r="V65" s="268">
        <f t="shared" si="178"/>
        <v>19.582999999999998</v>
      </c>
      <c r="W65" s="268">
        <f t="shared" si="178"/>
        <v>26.564</v>
      </c>
      <c r="X65" s="268">
        <f t="shared" si="178"/>
        <v>37.015999999999998</v>
      </c>
      <c r="Y65" s="258">
        <f t="shared" si="178"/>
        <v>42.580999999999996</v>
      </c>
      <c r="Z65" s="258">
        <f t="shared" si="178"/>
        <v>47.191000000000003</v>
      </c>
      <c r="AA65" s="268">
        <f>+AA55-AA60</f>
        <v>65.98</v>
      </c>
      <c r="AB65" s="261"/>
      <c r="AC65" s="261"/>
      <c r="AD65" s="261"/>
      <c r="AE65" s="195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355"/>
      <c r="AQ65" s="195"/>
      <c r="AR65" s="196"/>
      <c r="AS65" s="196"/>
      <c r="AT65" s="196"/>
      <c r="AU65" s="196"/>
      <c r="AV65" s="196"/>
      <c r="AW65" s="196"/>
      <c r="AX65" s="196"/>
      <c r="AY65" s="196"/>
      <c r="AZ65" s="196"/>
      <c r="BA65" s="196"/>
      <c r="BB65" s="197"/>
    </row>
    <row r="66" spans="1:54" ht="20.100000000000001" hidden="1" customHeight="1" thickBot="1">
      <c r="A66" s="2038"/>
      <c r="B66" s="2039"/>
      <c r="C66" s="2039"/>
      <c r="D66" s="212" t="s">
        <v>1144</v>
      </c>
      <c r="E66" s="18"/>
      <c r="F66" s="260">
        <v>40.725999999999999</v>
      </c>
      <c r="G66" s="262">
        <f t="shared" si="178"/>
        <v>41.338999999999999</v>
      </c>
      <c r="H66" s="260">
        <f t="shared" si="178"/>
        <v>51.737000000000002</v>
      </c>
      <c r="I66" s="262">
        <f t="shared" si="178"/>
        <v>59.60799999999999</v>
      </c>
      <c r="J66" s="263">
        <f t="shared" si="178"/>
        <v>80.655999999999992</v>
      </c>
      <c r="K66" s="264">
        <f t="shared" si="178"/>
        <v>72.008999999999986</v>
      </c>
      <c r="L66" s="265">
        <f t="shared" si="178"/>
        <v>54.919999999999987</v>
      </c>
      <c r="M66" s="266">
        <f t="shared" si="178"/>
        <v>95.421999999999997</v>
      </c>
      <c r="N66" s="267">
        <f t="shared" si="178"/>
        <v>107.04899999999999</v>
      </c>
      <c r="O66" s="268">
        <f t="shared" si="178"/>
        <v>113.52699999999999</v>
      </c>
      <c r="P66" s="268">
        <f t="shared" si="178"/>
        <v>96.98099999999998</v>
      </c>
      <c r="Q66" s="268">
        <f t="shared" si="178"/>
        <v>84.125999999999976</v>
      </c>
      <c r="R66" s="268">
        <f t="shared" si="178"/>
        <v>56.952999999999975</v>
      </c>
      <c r="S66" s="268">
        <f t="shared" si="178"/>
        <v>61.552999999999976</v>
      </c>
      <c r="T66" s="268">
        <f t="shared" si="178"/>
        <v>69.46099999999997</v>
      </c>
      <c r="U66" s="268">
        <f t="shared" si="178"/>
        <v>91.656999999999968</v>
      </c>
      <c r="V66" s="268">
        <f t="shared" si="178"/>
        <v>102.61199999999997</v>
      </c>
      <c r="W66" s="268">
        <f t="shared" si="178"/>
        <v>105.27399999999997</v>
      </c>
      <c r="X66" s="268">
        <f t="shared" si="178"/>
        <v>97.481999999999971</v>
      </c>
      <c r="Y66" s="258">
        <f t="shared" si="178"/>
        <v>98.205999999999989</v>
      </c>
      <c r="Z66" s="258">
        <f t="shared" si="178"/>
        <v>103.648</v>
      </c>
      <c r="AA66" s="268">
        <f>+AA56-AA61</f>
        <v>86.296999999999983</v>
      </c>
      <c r="AB66" s="259"/>
      <c r="AC66" s="259"/>
      <c r="AD66" s="259"/>
      <c r="AE66" s="195"/>
      <c r="AF66" s="196"/>
      <c r="AG66" s="196"/>
      <c r="AH66" s="196"/>
      <c r="AI66" s="196"/>
      <c r="AJ66" s="196"/>
      <c r="AK66" s="196"/>
      <c r="AL66" s="196"/>
      <c r="AM66" s="196"/>
      <c r="AN66" s="196"/>
      <c r="AO66" s="196"/>
      <c r="AP66" s="355"/>
      <c r="AQ66" s="195"/>
      <c r="AR66" s="196"/>
      <c r="AS66" s="196"/>
      <c r="AT66" s="196"/>
      <c r="AU66" s="196"/>
      <c r="AV66" s="196"/>
      <c r="AW66" s="196"/>
      <c r="AX66" s="196"/>
      <c r="AY66" s="196"/>
      <c r="AZ66" s="196"/>
      <c r="BA66" s="196"/>
      <c r="BB66" s="197"/>
    </row>
    <row r="67" spans="1:54" ht="20.100000000000001" hidden="1" customHeight="1" thickBot="1">
      <c r="A67" s="2040"/>
      <c r="B67" s="2041"/>
      <c r="C67" s="2041"/>
      <c r="D67" s="269" t="s">
        <v>1145</v>
      </c>
      <c r="E67" s="270"/>
      <c r="F67" s="178">
        <v>2.5433890214797135</v>
      </c>
      <c r="G67" s="179">
        <f t="shared" ref="G67:M67" si="179">IF(G66&lt;=H65,G66/H65,IF(G66&lt;=H65+I65,1+(G66-H65)/I65,IF(G66&lt;=H65+I65+J65,2+(G66-H65-I65)/J65,G66*3/(H65+I65+J65))))</f>
        <v>2.1657784950820669</v>
      </c>
      <c r="H67" s="271">
        <f t="shared" si="179"/>
        <v>1.9375133225737691</v>
      </c>
      <c r="I67" s="272">
        <f t="shared" si="179"/>
        <v>1.8949849548645936</v>
      </c>
      <c r="J67" s="273">
        <f t="shared" si="179"/>
        <v>2.5279651092355531</v>
      </c>
      <c r="K67" s="274">
        <f t="shared" si="179"/>
        <v>2.2331028437865212</v>
      </c>
      <c r="L67" s="275">
        <f t="shared" si="179"/>
        <v>1.7342471756914684</v>
      </c>
      <c r="M67" s="276">
        <f t="shared" si="179"/>
        <v>2.0073168786634237</v>
      </c>
      <c r="N67" s="277" t="e">
        <f>IF(N66&lt;=O65,N66/O65,IF(N66&lt;=O65+P65,1+(N66-O65)/P65,IF(N66&lt;=O65+P65+#REF!,2+(N66-O65-P65)/#REF!,N66*3/(O65+P65+#REF!))))</f>
        <v>#REF!</v>
      </c>
      <c r="O67" s="278" t="e">
        <f>IF(O66&lt;=P65,O66/P65,IF(O66&lt;=P65+#REF!,1+(O66-P65)/#REF!,IF(O66&lt;=P65+#REF!+#REF!,2+(O66-P65-#REF!)/#REF!,O66*3/(P65+#REF!+#REF!))))</f>
        <v>#REF!</v>
      </c>
      <c r="P67" s="278" t="e">
        <f>IF(P66&lt;=Q65,P66/Q65,IF(P66&lt;=Q65+#REF!,1+(P66-Q65)/#REF!,IF(P66&lt;=Q65+#REF!+#REF!,2+(P66-Q65-#REF!)/#REF!,P66*3/(Q65+#REF!+#REF!))))</f>
        <v>#REF!</v>
      </c>
      <c r="Q67" s="278" t="e">
        <f>IF(Q66&lt;=R65,Q66/R65,IF(Q66&lt;=R65+#REF!,1+(Q66-R65)/#REF!,IF(Q66&lt;=R65+#REF!+#REF!,2+(Q66-R65-#REF!)/#REF!,Q66*3/(R65+#REF!+#REF!))))</f>
        <v>#REF!</v>
      </c>
      <c r="R67" s="278" t="e">
        <f>IF(R66&lt;=S65,R66/S65,IF(R66&lt;=S65+#REF!,1+(R66-S65)/#REF!,IF(R66&lt;=S65+#REF!+#REF!,2+(R66-S65-#REF!)/#REF!,R66*3/(S65+#REF!+#REF!))))</f>
        <v>#REF!</v>
      </c>
      <c r="S67" s="278" t="e">
        <f>IF(S66&lt;=T65,S66/T65,IF(S66&lt;=T65+#REF!,1+(S66-T65)/#REF!,IF(S66&lt;=T65+#REF!+#REF!,2+(S66-T65-#REF!)/#REF!,S66*3/(T65+#REF!+#REF!))))</f>
        <v>#REF!</v>
      </c>
      <c r="T67" s="278" t="e">
        <f>IF(T66&lt;=V65,T66/V65,IF(T66&lt;=V65+#REF!,1+(T66-V65)/#REF!,IF(T66&lt;=V65+#REF!+#REF!,2+(T66-V65-#REF!)/#REF!,T66*3/(V65+#REF!+#REF!))))</f>
        <v>#REF!</v>
      </c>
      <c r="U67" s="278" t="e">
        <f>IF(U66&lt;=AF65,U66/AF65,IF(U66&lt;=AF65+#REF!,1+(U66-AF65)/#REF!,IF(U66&lt;=AF65+#REF!+#REF!,2+(U66-AF65-#REF!)/#REF!,U66*3/(AF65+#REF!+#REF!))))</f>
        <v>#REF!</v>
      </c>
      <c r="V67" s="278" t="e">
        <f>IF(V66&lt;=#REF!,V66/#REF!,IF(V66&lt;=#REF!+#REF!,1+(V66-#REF!)/#REF!,IF(V66&lt;=#REF!+#REF!+#REF!,2+(V66-#REF!-#REF!)/#REF!,V66*3/(#REF!+#REF!+#REF!))))</f>
        <v>#REF!</v>
      </c>
      <c r="W67" s="278" t="e">
        <f>IF(W66&lt;=#REF!,W66/#REF!,IF(W66&lt;=#REF!+#REF!,1+(W66-#REF!)/#REF!,IF(W66&lt;=#REF!+#REF!+#REF!,2+(W66-#REF!-#REF!)/#REF!,W66*3/(#REF!+#REF!+#REF!))))</f>
        <v>#REF!</v>
      </c>
      <c r="X67" s="278" t="e">
        <f>IF(X66&lt;=#REF!,X66/#REF!,IF(X66&lt;=#REF!+#REF!,1+(X66-#REF!)/#REF!,IF(X66&lt;=#REF!+#REF!+#REF!,2+(X66-#REF!-#REF!)/#REF!,X66*3/(#REF!+#REF!+#REF!))))</f>
        <v>#REF!</v>
      </c>
      <c r="Y67" s="279" t="e">
        <f>IF(Y66&lt;=Z65,Y66/Z65,IF(Y66&lt;=Z65+#REF!,1+(Y66-Z65)/#REF!,IF(Y66&lt;=Z65+#REF!+#REF!,2+(Y66-Z65-#REF!)/#REF!,Y66*3/(Z65+#REF!+#REF!))))</f>
        <v>#REF!</v>
      </c>
      <c r="Z67" s="279" t="e">
        <f>IF(Z66&lt;=AF65,Z66/AF65,IF(Z66&lt;=AF65+#REF!,1+(Z66-AF65)/#REF!,IF(Z66&lt;=AF65+#REF!+#REF!,2+(Z66-AF65-#REF!)/#REF!,Z66*3/(AF65+#REF!+#REF!))))</f>
        <v>#REF!</v>
      </c>
      <c r="AA67" s="278" t="e">
        <f>IF(AA66&lt;=#REF!,AA66/#REF!,IF(AA66&lt;=#REF!+#REF!,1+(AA66-#REF!)/#REF!,IF(AA66&lt;=#REF!+#REF!+#REF!,2+(AA66-#REF!-#REF!)/#REF!,AA66*3/(#REF!+#REF!+#REF!))))</f>
        <v>#REF!</v>
      </c>
      <c r="AB67" s="280"/>
      <c r="AC67" s="280"/>
      <c r="AD67" s="280"/>
      <c r="AE67" s="184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355"/>
      <c r="AQ67" s="195"/>
      <c r="AR67" s="196"/>
      <c r="AS67" s="196"/>
      <c r="AT67" s="185"/>
      <c r="AU67" s="185"/>
      <c r="AV67" s="185"/>
      <c r="AW67" s="185"/>
      <c r="AX67" s="185"/>
      <c r="AY67" s="185"/>
      <c r="AZ67" s="185"/>
      <c r="BA67" s="185"/>
      <c r="BB67" s="197"/>
    </row>
    <row r="68" spans="1:54" ht="20.100000000000001" hidden="1" customHeight="1" thickBot="1">
      <c r="A68" s="2042" t="s">
        <v>1158</v>
      </c>
      <c r="B68" s="2043"/>
      <c r="C68" s="2043"/>
      <c r="D68" s="281" t="s">
        <v>1142</v>
      </c>
      <c r="E68" s="18"/>
      <c r="F68" s="282">
        <v>0</v>
      </c>
      <c r="G68" s="283">
        <v>0</v>
      </c>
      <c r="H68" s="282">
        <v>0</v>
      </c>
      <c r="I68" s="284">
        <v>0</v>
      </c>
      <c r="J68" s="285">
        <v>0</v>
      </c>
      <c r="K68" s="286">
        <v>0</v>
      </c>
      <c r="L68" s="287">
        <v>0</v>
      </c>
      <c r="M68" s="288">
        <v>0</v>
      </c>
      <c r="N68" s="289">
        <v>0</v>
      </c>
      <c r="O68" s="289">
        <v>0</v>
      </c>
      <c r="P68" s="289">
        <v>0</v>
      </c>
      <c r="Q68" s="289">
        <v>0</v>
      </c>
      <c r="R68" s="289">
        <v>0</v>
      </c>
      <c r="S68" s="289">
        <v>0</v>
      </c>
      <c r="T68" s="289">
        <v>0</v>
      </c>
      <c r="U68" s="289">
        <v>0</v>
      </c>
      <c r="V68" s="289">
        <v>0</v>
      </c>
      <c r="W68" s="289">
        <v>0</v>
      </c>
      <c r="X68" s="289">
        <v>0</v>
      </c>
      <c r="Y68" s="290">
        <v>0</v>
      </c>
      <c r="Z68" s="290">
        <v>0</v>
      </c>
      <c r="AA68" s="289">
        <v>0</v>
      </c>
      <c r="AB68" s="259"/>
      <c r="AC68" s="259"/>
      <c r="AD68" s="259"/>
      <c r="AE68" s="195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355"/>
      <c r="AQ68" s="195"/>
      <c r="AR68" s="196"/>
      <c r="AS68" s="196"/>
      <c r="AT68" s="196"/>
      <c r="AU68" s="196"/>
      <c r="AV68" s="196"/>
      <c r="AW68" s="196"/>
      <c r="AX68" s="196"/>
      <c r="AY68" s="196"/>
      <c r="AZ68" s="196"/>
      <c r="BA68" s="196"/>
      <c r="BB68" s="197"/>
    </row>
    <row r="69" spans="1:54" ht="20.100000000000001" hidden="1" customHeight="1" thickBot="1">
      <c r="A69" s="2038"/>
      <c r="B69" s="2039"/>
      <c r="C69" s="2039"/>
      <c r="D69" s="212" t="s">
        <v>1143</v>
      </c>
      <c r="E69" s="18"/>
      <c r="F69" s="260">
        <v>0</v>
      </c>
      <c r="G69" s="262">
        <v>0</v>
      </c>
      <c r="H69" s="260">
        <v>0</v>
      </c>
      <c r="I69" s="291">
        <v>0</v>
      </c>
      <c r="J69" s="292">
        <v>0</v>
      </c>
      <c r="K69" s="293">
        <v>0</v>
      </c>
      <c r="L69" s="294">
        <v>0</v>
      </c>
      <c r="M69" s="268">
        <v>0</v>
      </c>
      <c r="N69" s="295">
        <v>0</v>
      </c>
      <c r="O69" s="295">
        <v>0</v>
      </c>
      <c r="P69" s="295">
        <v>0</v>
      </c>
      <c r="Q69" s="295">
        <v>0</v>
      </c>
      <c r="R69" s="295">
        <v>0</v>
      </c>
      <c r="S69" s="295">
        <v>0</v>
      </c>
      <c r="T69" s="295">
        <v>0</v>
      </c>
      <c r="U69" s="295">
        <v>0</v>
      </c>
      <c r="V69" s="295">
        <v>0</v>
      </c>
      <c r="W69" s="295">
        <v>0</v>
      </c>
      <c r="X69" s="295">
        <v>0</v>
      </c>
      <c r="Y69" s="290">
        <v>0</v>
      </c>
      <c r="Z69" s="290">
        <v>0</v>
      </c>
      <c r="AA69" s="295">
        <v>0</v>
      </c>
      <c r="AB69" s="261"/>
      <c r="AC69" s="261"/>
      <c r="AD69" s="261"/>
      <c r="AE69" s="195"/>
      <c r="AF69" s="196"/>
      <c r="AG69" s="196"/>
      <c r="AH69" s="196"/>
      <c r="AI69" s="196"/>
      <c r="AJ69" s="196"/>
      <c r="AK69" s="196"/>
      <c r="AL69" s="196"/>
      <c r="AM69" s="196"/>
      <c r="AN69" s="196"/>
      <c r="AO69" s="196"/>
      <c r="AP69" s="355"/>
      <c r="AQ69" s="195"/>
      <c r="AR69" s="196"/>
      <c r="AS69" s="196"/>
      <c r="AT69" s="196"/>
      <c r="AU69" s="196"/>
      <c r="AV69" s="196"/>
      <c r="AW69" s="196"/>
      <c r="AX69" s="196"/>
      <c r="AY69" s="196"/>
      <c r="AZ69" s="196"/>
      <c r="BA69" s="196"/>
      <c r="BB69" s="197"/>
    </row>
    <row r="70" spans="1:54" ht="20.100000000000001" hidden="1" customHeight="1" thickBot="1">
      <c r="A70" s="2038"/>
      <c r="B70" s="2039"/>
      <c r="C70" s="2039"/>
      <c r="D70" s="212" t="s">
        <v>1144</v>
      </c>
      <c r="E70" s="18"/>
      <c r="F70" s="260">
        <v>0</v>
      </c>
      <c r="G70" s="262">
        <v>0</v>
      </c>
      <c r="H70" s="260">
        <v>0</v>
      </c>
      <c r="I70" s="291">
        <v>0</v>
      </c>
      <c r="J70" s="292">
        <v>0</v>
      </c>
      <c r="K70" s="293">
        <v>0</v>
      </c>
      <c r="L70" s="294">
        <v>0</v>
      </c>
      <c r="M70" s="268">
        <v>0</v>
      </c>
      <c r="N70" s="295">
        <v>0</v>
      </c>
      <c r="O70" s="295">
        <v>0</v>
      </c>
      <c r="P70" s="295">
        <v>0</v>
      </c>
      <c r="Q70" s="295">
        <v>0</v>
      </c>
      <c r="R70" s="295">
        <v>0</v>
      </c>
      <c r="S70" s="295">
        <v>0</v>
      </c>
      <c r="T70" s="295">
        <v>0</v>
      </c>
      <c r="U70" s="295">
        <v>0</v>
      </c>
      <c r="V70" s="295">
        <v>0</v>
      </c>
      <c r="W70" s="295">
        <v>0</v>
      </c>
      <c r="X70" s="295">
        <v>0</v>
      </c>
      <c r="Y70" s="290">
        <v>0</v>
      </c>
      <c r="Z70" s="290">
        <v>0</v>
      </c>
      <c r="AA70" s="295">
        <v>0</v>
      </c>
      <c r="AB70" s="259"/>
      <c r="AC70" s="259"/>
      <c r="AD70" s="259"/>
      <c r="AE70" s="195"/>
      <c r="AF70" s="196"/>
      <c r="AG70" s="196"/>
      <c r="AH70" s="196"/>
      <c r="AI70" s="196"/>
      <c r="AJ70" s="196"/>
      <c r="AK70" s="196"/>
      <c r="AL70" s="196"/>
      <c r="AM70" s="196"/>
      <c r="AN70" s="196"/>
      <c r="AO70" s="196"/>
      <c r="AP70" s="355"/>
      <c r="AQ70" s="195"/>
      <c r="AR70" s="196"/>
      <c r="AS70" s="196"/>
      <c r="AT70" s="196"/>
      <c r="AU70" s="196"/>
      <c r="AV70" s="196"/>
      <c r="AW70" s="196"/>
      <c r="AX70" s="196"/>
      <c r="AY70" s="196"/>
      <c r="AZ70" s="196"/>
      <c r="BA70" s="196"/>
      <c r="BB70" s="197"/>
    </row>
    <row r="71" spans="1:54" ht="20.100000000000001" hidden="1" customHeight="1" thickBot="1">
      <c r="A71" s="2038"/>
      <c r="B71" s="2039"/>
      <c r="C71" s="2039"/>
      <c r="D71" s="235" t="s">
        <v>1145</v>
      </c>
      <c r="E71" s="296"/>
      <c r="F71" s="297">
        <v>0</v>
      </c>
      <c r="G71" s="298">
        <v>0</v>
      </c>
      <c r="H71" s="299">
        <v>0</v>
      </c>
      <c r="I71" s="300">
        <v>0</v>
      </c>
      <c r="J71" s="301">
        <v>0</v>
      </c>
      <c r="K71" s="302">
        <v>0</v>
      </c>
      <c r="L71" s="303" t="e">
        <f>IF(L70&lt;=M69,L70/M69,IF(L70&lt;=M69+N69,1+(L70-M69)/N69,IF(L70&lt;=M69+N69+O69,2+(L70-M69-N69)/O69,L70*3/(M69+N69+O69))))</f>
        <v>#DIV/0!</v>
      </c>
      <c r="M71" s="304" t="e">
        <f>IF(M70&lt;=N69,M70/N69,IF(M70&lt;=N69+O69,1+(M70-N69)/O69,IF(M70&lt;=N69+O69+P69,2+(M70-N69-O69)/P69,M70*3/(N69+O69+P69))))</f>
        <v>#DIV/0!</v>
      </c>
      <c r="N71" s="305" t="e">
        <f>IF(N70&lt;=O69,N70/O69,IF(N70&lt;=O69+P69,1+(N70-O69)/P69,IF(N70&lt;=O69+P69+#REF!,2+(N70-O69-P69)/#REF!,N70*3/(O69+P69+#REF!))))</f>
        <v>#DIV/0!</v>
      </c>
      <c r="O71" s="305" t="e">
        <f>IF(O70&lt;=P69,O70/P69,IF(O70&lt;=P69+#REF!,1+(O70-P69)/#REF!,IF(O70&lt;=P69+#REF!+#REF!,2+(O70-P69-#REF!)/#REF!,O70*3/(P69+#REF!+#REF!))))</f>
        <v>#DIV/0!</v>
      </c>
      <c r="P71" s="305" t="e">
        <f>IF(P70&lt;=Q69,P70/Q69,IF(P70&lt;=Q69+#REF!,1+(P70-Q69)/#REF!,IF(P70&lt;=Q69+#REF!+#REF!,2+(P70-Q69-#REF!)/#REF!,P70*3/(Q69+#REF!+#REF!))))</f>
        <v>#DIV/0!</v>
      </c>
      <c r="Q71" s="305" t="e">
        <f>IF(Q70&lt;=R69,Q70/R69,IF(Q70&lt;=R69+#REF!,1+(Q70-R69)/#REF!,IF(Q70&lt;=R69+#REF!+#REF!,2+(Q70-R69-#REF!)/#REF!,Q70*3/(R69+#REF!+#REF!))))</f>
        <v>#DIV/0!</v>
      </c>
      <c r="R71" s="305" t="e">
        <f>IF(R70&lt;=S69,R70/S69,IF(R70&lt;=S69+#REF!,1+(R70-S69)/#REF!,IF(R70&lt;=S69+#REF!+#REF!,2+(R70-S69-#REF!)/#REF!,R70*3/(S69+#REF!+#REF!))))</f>
        <v>#DIV/0!</v>
      </c>
      <c r="S71" s="305" t="e">
        <f>IF(S70&lt;=T69,S70/T69,IF(S70&lt;=T69+#REF!,1+(S70-T69)/#REF!,IF(S70&lt;=T69+#REF!+#REF!,2+(S70-T69-#REF!)/#REF!,S70*3/(T69+#REF!+#REF!))))</f>
        <v>#DIV/0!</v>
      </c>
      <c r="T71" s="305" t="e">
        <f>IF(T70&lt;=V69,T70/V69,IF(T70&lt;=V69+#REF!,1+(T70-V69)/#REF!,IF(T70&lt;=V69+#REF!+#REF!,2+(T70-V69-#REF!)/#REF!,T70*3/(V69+#REF!+#REF!))))</f>
        <v>#DIV/0!</v>
      </c>
      <c r="U71" s="305" t="e">
        <f>IF(U70&lt;=AF69,U70/AF69,IF(U70&lt;=AF69+#REF!,1+(U70-AF69)/#REF!,IF(U70&lt;=AF69+#REF!+#REF!,2+(U70-AF69-#REF!)/#REF!,U70*3/(AF69+#REF!+#REF!))))</f>
        <v>#DIV/0!</v>
      </c>
      <c r="V71" s="305" t="e">
        <f>IF(V70&lt;=#REF!,V70/#REF!,IF(V70&lt;=#REF!+#REF!,1+(V70-#REF!)/#REF!,IF(V70&lt;=#REF!+#REF!+#REF!,2+(V70-#REF!-#REF!)/#REF!,V70*3/(#REF!+#REF!+#REF!))))</f>
        <v>#REF!</v>
      </c>
      <c r="W71" s="305" t="e">
        <f>IF(W70&lt;=#REF!,W70/#REF!,IF(W70&lt;=#REF!+#REF!,1+(W70-#REF!)/#REF!,IF(W70&lt;=#REF!+#REF!+#REF!,2+(W70-#REF!-#REF!)/#REF!,W70*3/(#REF!+#REF!+#REF!))))</f>
        <v>#REF!</v>
      </c>
      <c r="X71" s="305" t="e">
        <f>IF(X70&lt;=#REF!,X70/#REF!,IF(X70&lt;=#REF!+#REF!,1+(X70-#REF!)/#REF!,IF(X70&lt;=#REF!+#REF!+#REF!,2+(X70-#REF!-#REF!)/#REF!,X70*3/(#REF!+#REF!+#REF!))))</f>
        <v>#REF!</v>
      </c>
      <c r="Y71" s="306" t="e">
        <f>IF(Y70&lt;=Z69,Y70/Z69,IF(Y70&lt;=Z69+#REF!,1+(Y70-Z69)/#REF!,IF(Y70&lt;=Z69+#REF!+#REF!,2+(Y70-Z69-#REF!)/#REF!,Y70*3/(Z69+#REF!+#REF!))))</f>
        <v>#DIV/0!</v>
      </c>
      <c r="Z71" s="306" t="e">
        <f>IF(Z70&lt;=AF69,Z70/AF69,IF(Z70&lt;=AF69+#REF!,1+(Z70-AF69)/#REF!,IF(Z70&lt;=AF69+#REF!+#REF!,2+(Z70-AF69-#REF!)/#REF!,Z70*3/(AF69+#REF!+#REF!))))</f>
        <v>#DIV/0!</v>
      </c>
      <c r="AA71" s="305" t="e">
        <f>IF(AA70&lt;=#REF!,AA70/#REF!,IF(AA70&lt;=#REF!+#REF!,1+(AA70-#REF!)/#REF!,IF(AA70&lt;=#REF!+#REF!+#REF!,2+(AA70-#REF!-#REF!)/#REF!,AA70*3/(#REF!+#REF!+#REF!))))</f>
        <v>#REF!</v>
      </c>
      <c r="AB71" s="280"/>
      <c r="AC71" s="280"/>
      <c r="AD71" s="280"/>
      <c r="AE71" s="184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355"/>
      <c r="AQ71" s="195"/>
      <c r="AR71" s="196"/>
      <c r="AS71" s="196"/>
      <c r="AT71" s="185"/>
      <c r="AU71" s="185"/>
      <c r="AV71" s="185"/>
      <c r="AW71" s="185"/>
      <c r="AX71" s="185"/>
      <c r="AY71" s="185"/>
      <c r="AZ71" s="185"/>
      <c r="BA71" s="185"/>
      <c r="BB71" s="197"/>
    </row>
    <row r="72" spans="1:54" hidden="1">
      <c r="A72" s="186"/>
      <c r="B72" s="18"/>
      <c r="C72" s="18"/>
      <c r="D72" s="18"/>
      <c r="E72" s="18"/>
      <c r="F72" s="307"/>
      <c r="G72" s="308"/>
      <c r="H72" s="307"/>
      <c r="I72" s="309"/>
      <c r="J72" s="310"/>
      <c r="K72" s="192"/>
      <c r="L72" s="187"/>
      <c r="M72" s="187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2"/>
      <c r="Z72" s="312"/>
      <c r="AA72" s="311"/>
      <c r="AB72" s="18"/>
      <c r="AC72" s="18"/>
      <c r="AD72" s="18"/>
      <c r="AE72" s="195"/>
      <c r="AF72" s="196"/>
      <c r="AG72" s="196"/>
      <c r="AH72" s="196"/>
      <c r="AI72" s="196"/>
      <c r="AJ72" s="196"/>
      <c r="AK72" s="196"/>
      <c r="AL72" s="196"/>
      <c r="AM72" s="196"/>
      <c r="AN72" s="196"/>
      <c r="AO72" s="196"/>
      <c r="AP72" s="355"/>
      <c r="AQ72" s="195"/>
      <c r="AR72" s="196"/>
      <c r="AS72" s="196"/>
      <c r="AT72" s="196"/>
      <c r="AU72" s="196"/>
      <c r="AV72" s="196"/>
      <c r="AW72" s="196"/>
      <c r="AX72" s="196"/>
      <c r="AY72" s="196"/>
      <c r="AZ72" s="196"/>
      <c r="BA72" s="196"/>
      <c r="BB72" s="197"/>
    </row>
    <row r="73" spans="1:54" hidden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313"/>
      <c r="Z73" s="313"/>
      <c r="AA73" s="18"/>
      <c r="AB73" s="18"/>
      <c r="AC73" s="18"/>
      <c r="AD73" s="18"/>
      <c r="AE73" s="195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355"/>
      <c r="AQ73" s="195"/>
      <c r="AR73" s="196"/>
      <c r="AS73" s="196"/>
      <c r="AT73" s="196"/>
      <c r="AU73" s="196"/>
      <c r="AV73" s="196"/>
      <c r="AW73" s="196"/>
      <c r="AX73" s="196"/>
      <c r="AY73" s="196"/>
      <c r="AZ73" s="196"/>
      <c r="BA73" s="196"/>
      <c r="BB73" s="197"/>
    </row>
    <row r="74" spans="1:54" ht="17.25" thickBot="1">
      <c r="B74" s="2044" t="s">
        <v>1159</v>
      </c>
      <c r="C74" s="2044"/>
      <c r="D74" s="2045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5">
        <v>2.1615153213200804</v>
      </c>
      <c r="Z74" s="315">
        <v>1.8168519774677789</v>
      </c>
      <c r="AA74" s="315">
        <v>1.6443592040188475</v>
      </c>
      <c r="AB74" s="316">
        <v>1.434625717747458</v>
      </c>
      <c r="AC74" s="317">
        <v>1.6872999999999991</v>
      </c>
      <c r="AD74" s="318">
        <v>1.8916999999999993</v>
      </c>
      <c r="AE74" s="319">
        <v>2.4</v>
      </c>
      <c r="AF74" s="320">
        <v>1.9</v>
      </c>
      <c r="AG74" s="320">
        <v>2</v>
      </c>
      <c r="AH74" s="320">
        <v>2</v>
      </c>
      <c r="AI74" s="320">
        <v>2</v>
      </c>
      <c r="AJ74" s="320">
        <v>1.8</v>
      </c>
      <c r="AK74" s="320">
        <v>1.8</v>
      </c>
      <c r="AL74" s="320">
        <v>1.9</v>
      </c>
      <c r="AM74" s="320">
        <v>1.91</v>
      </c>
      <c r="AN74" s="320">
        <v>1.9</v>
      </c>
      <c r="AO74" s="320">
        <v>1.92</v>
      </c>
      <c r="AP74" s="356">
        <v>1.91</v>
      </c>
      <c r="AQ74" s="321"/>
      <c r="AR74" s="322"/>
      <c r="AS74" s="322"/>
      <c r="AT74" s="322"/>
      <c r="AU74" s="322"/>
      <c r="AV74" s="322"/>
      <c r="AW74" s="322"/>
      <c r="AX74" s="322"/>
      <c r="AY74" s="322"/>
      <c r="AZ74" s="322"/>
      <c r="BA74" s="322"/>
      <c r="BB74" s="323"/>
    </row>
    <row r="75" spans="1:54" ht="17.25">
      <c r="A75" s="18"/>
      <c r="B75" s="18"/>
      <c r="C75" s="324"/>
      <c r="D75" s="325"/>
      <c r="E75" s="325"/>
      <c r="F75" s="325"/>
      <c r="G75" s="325"/>
      <c r="H75" s="325"/>
      <c r="I75" s="325"/>
      <c r="J75" s="325"/>
      <c r="K75" s="325"/>
      <c r="L75" s="325"/>
      <c r="M75" s="326"/>
      <c r="N75" s="326"/>
      <c r="O75" s="326"/>
      <c r="P75" s="326"/>
      <c r="Q75" s="326"/>
      <c r="R75" s="326"/>
      <c r="S75" s="325"/>
      <c r="T75" s="325"/>
      <c r="U75" s="325"/>
      <c r="V75" s="325"/>
      <c r="W75" s="325"/>
      <c r="X75" s="325"/>
      <c r="Y75" s="326"/>
      <c r="Z75" s="326"/>
      <c r="AA75" s="326"/>
      <c r="AB75" s="326"/>
      <c r="AC75" s="327"/>
      <c r="AD75" s="327"/>
      <c r="AE75" s="328"/>
      <c r="AF75" s="329"/>
      <c r="AG75" s="329"/>
      <c r="AH75" s="330"/>
      <c r="AI75" s="329"/>
      <c r="AJ75" s="329"/>
      <c r="AK75" s="329"/>
      <c r="AL75" s="329"/>
      <c r="AM75" s="19"/>
      <c r="AN75" s="19"/>
      <c r="AO75" s="19"/>
      <c r="AP75" s="19"/>
      <c r="AQ75" s="19"/>
      <c r="AR75" s="19"/>
      <c r="AS75" s="19"/>
    </row>
    <row r="79" spans="1:54" hidden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331" t="s">
        <v>1160</v>
      </c>
      <c r="AF79" s="1"/>
      <c r="AG79" s="1"/>
      <c r="AH79" s="332"/>
      <c r="AI79" s="1"/>
      <c r="AJ79" s="1"/>
      <c r="AK79" s="1"/>
      <c r="AL79" s="1"/>
      <c r="AM79" s="1"/>
      <c r="AN79" s="1"/>
      <c r="AO79" s="1"/>
      <c r="AP79" s="1"/>
      <c r="AQ79" s="1"/>
      <c r="AR79" s="19"/>
      <c r="AS79" s="19"/>
    </row>
    <row r="80" spans="1:54" ht="17.25" hidden="1" thickBo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333" t="s">
        <v>1161</v>
      </c>
      <c r="AF80" s="334" t="s">
        <v>1162</v>
      </c>
      <c r="AG80" s="334" t="s">
        <v>1163</v>
      </c>
      <c r="AH80" s="334" t="s">
        <v>1164</v>
      </c>
      <c r="AI80" s="334" t="s">
        <v>1165</v>
      </c>
      <c r="AJ80" s="334" t="s">
        <v>1166</v>
      </c>
      <c r="AK80" s="334" t="s">
        <v>1167</v>
      </c>
      <c r="AL80" s="334" t="s">
        <v>1168</v>
      </c>
      <c r="AM80" s="334" t="s">
        <v>1169</v>
      </c>
      <c r="AN80" s="334" t="s">
        <v>1170</v>
      </c>
      <c r="AO80" s="334" t="s">
        <v>1171</v>
      </c>
      <c r="AP80" s="334" t="s">
        <v>1172</v>
      </c>
      <c r="AQ80" s="335"/>
      <c r="AR80" s="19"/>
      <c r="AS80" s="19"/>
    </row>
    <row r="81" spans="31:43" ht="17.25" hidden="1" thickBot="1">
      <c r="AE81" s="319">
        <v>2.4</v>
      </c>
      <c r="AF81" s="320">
        <v>1.9</v>
      </c>
      <c r="AG81" s="320">
        <v>2</v>
      </c>
      <c r="AH81" s="320">
        <v>2</v>
      </c>
      <c r="AI81" s="320">
        <v>2</v>
      </c>
      <c r="AJ81" s="320">
        <v>1.8</v>
      </c>
      <c r="AK81" s="320">
        <v>1.8</v>
      </c>
      <c r="AL81" s="320">
        <v>1.9</v>
      </c>
      <c r="AM81" s="320">
        <v>1.91</v>
      </c>
      <c r="AN81" s="320">
        <v>1.9</v>
      </c>
      <c r="AO81" s="320">
        <v>1.92</v>
      </c>
      <c r="AP81" s="320">
        <v>1.91</v>
      </c>
      <c r="AQ81" s="335"/>
    </row>
    <row r="82" spans="31:43" hidden="1">
      <c r="AE82" s="336"/>
      <c r="AF82" s="336"/>
      <c r="AG82" s="336"/>
      <c r="AH82" s="336"/>
      <c r="AI82" s="336"/>
      <c r="AJ82" s="336"/>
      <c r="AK82" s="336"/>
      <c r="AL82" s="336"/>
      <c r="AM82" s="336"/>
      <c r="AN82" s="336"/>
      <c r="AO82" s="336"/>
      <c r="AP82" s="336"/>
      <c r="AQ82" s="1"/>
    </row>
    <row r="83" spans="31:43" hidden="1">
      <c r="AE83" s="337" t="s">
        <v>1173</v>
      </c>
      <c r="AF83" s="338"/>
      <c r="AG83" s="338"/>
      <c r="AH83" s="338"/>
      <c r="AI83" s="338"/>
      <c r="AJ83" s="338"/>
      <c r="AK83" s="338"/>
      <c r="AL83" s="338"/>
      <c r="AM83" s="338"/>
      <c r="AN83" s="338"/>
      <c r="AO83" s="338"/>
      <c r="AP83" s="338"/>
      <c r="AQ83" s="19"/>
    </row>
    <row r="84" spans="31:43" ht="17.25" hidden="1" thickBot="1">
      <c r="AE84" s="333" t="s">
        <v>1161</v>
      </c>
      <c r="AF84" s="334" t="s">
        <v>1162</v>
      </c>
      <c r="AG84" s="334" t="s">
        <v>1163</v>
      </c>
      <c r="AH84" s="334" t="s">
        <v>1164</v>
      </c>
      <c r="AI84" s="334" t="s">
        <v>1165</v>
      </c>
      <c r="AJ84" s="334" t="s">
        <v>1166</v>
      </c>
      <c r="AK84" s="334" t="s">
        <v>1167</v>
      </c>
      <c r="AL84" s="334" t="s">
        <v>1168</v>
      </c>
      <c r="AM84" s="334" t="s">
        <v>1169</v>
      </c>
      <c r="AN84" s="334" t="s">
        <v>1170</v>
      </c>
      <c r="AO84" s="334" t="s">
        <v>1171</v>
      </c>
      <c r="AP84" s="334" t="s">
        <v>1172</v>
      </c>
      <c r="AQ84" s="19"/>
    </row>
    <row r="85" spans="31:43" hidden="1">
      <c r="AE85" s="339">
        <v>2.2000000000000002</v>
      </c>
      <c r="AF85" s="339">
        <v>1.8</v>
      </c>
      <c r="AG85" s="339">
        <v>1.5</v>
      </c>
      <c r="AH85" s="339">
        <v>1.5</v>
      </c>
      <c r="AI85" s="339">
        <v>1.2</v>
      </c>
      <c r="AJ85" s="340">
        <v>1.3</v>
      </c>
      <c r="AK85" s="340">
        <v>1.5</v>
      </c>
      <c r="AL85" s="340">
        <v>1.6</v>
      </c>
      <c r="AM85" s="340">
        <v>1.6</v>
      </c>
      <c r="AN85" s="340">
        <v>1.6</v>
      </c>
      <c r="AO85" s="340">
        <v>1.9</v>
      </c>
      <c r="AP85" s="340">
        <v>1.9</v>
      </c>
      <c r="AQ85" s="341" t="s">
        <v>1174</v>
      </c>
    </row>
    <row r="86" spans="31:43" hidden="1">
      <c r="AE86" s="19"/>
      <c r="AF86" s="19"/>
      <c r="AG86" s="19"/>
      <c r="AH86" s="20"/>
      <c r="AI86" s="19"/>
      <c r="AJ86" s="19"/>
      <c r="AK86" s="19"/>
      <c r="AL86" s="19"/>
      <c r="AM86" s="19"/>
      <c r="AN86" s="19"/>
      <c r="AO86" s="19"/>
      <c r="AP86" s="19"/>
      <c r="AQ86" s="19"/>
    </row>
    <row r="87" spans="31:43" hidden="1">
      <c r="AE87" s="19"/>
      <c r="AF87" s="19"/>
      <c r="AG87" s="19"/>
      <c r="AH87" s="20"/>
      <c r="AI87" s="19"/>
      <c r="AJ87" s="19"/>
      <c r="AK87" s="19"/>
      <c r="AL87" s="19"/>
      <c r="AM87" s="19"/>
      <c r="AN87" s="19"/>
      <c r="AO87" s="19"/>
      <c r="AP87" s="19"/>
      <c r="AQ87" s="19"/>
    </row>
    <row r="88" spans="31:43">
      <c r="AE88" s="19"/>
      <c r="AF88" s="19"/>
      <c r="AG88" s="19"/>
      <c r="AH88" s="20"/>
      <c r="AI88" s="19"/>
      <c r="AJ88" s="19"/>
      <c r="AK88" s="19"/>
      <c r="AL88" s="19"/>
      <c r="AM88" s="19"/>
      <c r="AN88" s="19"/>
      <c r="AO88" s="19"/>
      <c r="AP88" s="19"/>
      <c r="AQ88" s="19"/>
    </row>
  </sheetData>
  <sheetProtection formatCells="0" formatColumns="0" autoFilter="0"/>
  <mergeCells count="28">
    <mergeCell ref="A54:C57"/>
    <mergeCell ref="A59:C62"/>
    <mergeCell ref="A64:C67"/>
    <mergeCell ref="A68:C71"/>
    <mergeCell ref="B74:D74"/>
    <mergeCell ref="AQ11:BB11"/>
    <mergeCell ref="B38:B41"/>
    <mergeCell ref="C38:C41"/>
    <mergeCell ref="B42:C45"/>
    <mergeCell ref="B46:B49"/>
    <mergeCell ref="C46:C49"/>
    <mergeCell ref="B14:B17"/>
    <mergeCell ref="C14:C17"/>
    <mergeCell ref="B18:B21"/>
    <mergeCell ref="C18:C21"/>
    <mergeCell ref="B22:B25"/>
    <mergeCell ref="C22:C25"/>
    <mergeCell ref="A9:D9"/>
    <mergeCell ref="AE11:AP11"/>
    <mergeCell ref="C12:D13"/>
    <mergeCell ref="E12:E13"/>
    <mergeCell ref="B50:C53"/>
    <mergeCell ref="B26:B29"/>
    <mergeCell ref="C26:C29"/>
    <mergeCell ref="B30:B33"/>
    <mergeCell ref="C30:C33"/>
    <mergeCell ref="B34:B37"/>
    <mergeCell ref="C34:C37"/>
  </mergeCells>
  <phoneticPr fontId="3" type="noConversion"/>
  <conditionalFormatting sqref="E17 E21 E25 E29 E33 E37 E41 E45 E49 E57">
    <cfRule type="cellIs" dxfId="95" priority="186" stopIfTrue="1" operator="equal">
      <formula>""</formula>
    </cfRule>
  </conditionalFormatting>
  <conditionalFormatting sqref="E53">
    <cfRule type="cellIs" dxfId="94" priority="174" stopIfTrue="1" operator="equal">
      <formula>""</formula>
    </cfRule>
  </conditionalFormatting>
  <conditionalFormatting sqref="F42:AL43">
    <cfRule type="cellIs" dxfId="93" priority="1" stopIfTrue="1" operator="equal">
      <formula>""</formula>
    </cfRule>
  </conditionalFormatting>
  <conditionalFormatting sqref="Y74:AD74">
    <cfRule type="expression" dxfId="92" priority="11">
      <formula>Y77&lt;0</formula>
    </cfRule>
    <cfRule type="expression" dxfId="91" priority="14">
      <formula>Y77&gt;1</formula>
    </cfRule>
    <cfRule type="expression" dxfId="90" priority="15">
      <formula>Y77&gt;0</formula>
    </cfRule>
  </conditionalFormatting>
  <conditionalFormatting sqref="AD74">
    <cfRule type="expression" dxfId="89" priority="12">
      <formula>AE77&gt;1</formula>
    </cfRule>
    <cfRule type="expression" dxfId="88" priority="13">
      <formula>AE77&gt;0.5</formula>
    </cfRule>
  </conditionalFormatting>
  <pageMargins left="0.11811023622047245" right="0.11811023622047245" top="0.11811023622047245" bottom="0.11811023622047245" header="7.874015748031496E-2" footer="7.874015748031496E-2"/>
  <pageSetup paperSize="9" scale="87" orientation="landscape" cellComments="asDisplayed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5BB2-2557-4884-A062-54108C215C28}">
  <dimension ref="A1:I291"/>
  <sheetViews>
    <sheetView workbookViewId="0">
      <pane ySplit="1" topLeftCell="A260" activePane="bottomLeft" state="frozen"/>
      <selection pane="bottomLeft" activeCell="C280" sqref="C280"/>
    </sheetView>
  </sheetViews>
  <sheetFormatPr defaultColWidth="84.75" defaultRowHeight="15"/>
  <cols>
    <col min="1" max="1" width="9.125" style="485" bestFit="1" customWidth="1"/>
    <col min="2" max="2" width="19.875" style="485" bestFit="1" customWidth="1"/>
    <col min="3" max="3" width="35" style="485" bestFit="1" customWidth="1"/>
    <col min="4" max="4" width="3.875" style="485" bestFit="1" customWidth="1"/>
    <col min="5" max="5" width="3.25" style="485" bestFit="1" customWidth="1"/>
    <col min="6" max="6" width="16.375" style="485" bestFit="1" customWidth="1"/>
    <col min="7" max="7" width="7.625" style="485" bestFit="1" customWidth="1"/>
    <col min="8" max="8" width="12.125" style="486" bestFit="1" customWidth="1"/>
    <col min="9" max="9" width="11.625" style="485" bestFit="1" customWidth="1"/>
    <col min="10" max="16384" width="84.75" style="485"/>
  </cols>
  <sheetData>
    <row r="1" spans="1:8">
      <c r="A1" s="437" t="s">
        <v>1</v>
      </c>
      <c r="B1" s="437" t="s">
        <v>2</v>
      </c>
      <c r="C1" s="437" t="s">
        <v>3</v>
      </c>
      <c r="D1" s="437" t="s">
        <v>4</v>
      </c>
      <c r="E1" s="437" t="s">
        <v>5</v>
      </c>
      <c r="F1" s="437" t="s">
        <v>6</v>
      </c>
      <c r="G1" s="437" t="s">
        <v>7</v>
      </c>
      <c r="H1" s="484" t="s">
        <v>1771</v>
      </c>
    </row>
    <row r="2" spans="1:8">
      <c r="A2" s="404" t="s">
        <v>1193</v>
      </c>
      <c r="B2" s="394" t="s">
        <v>1202</v>
      </c>
      <c r="C2" s="394" t="s">
        <v>1200</v>
      </c>
      <c r="D2" s="397">
        <v>100</v>
      </c>
      <c r="E2" s="394" t="s">
        <v>107</v>
      </c>
      <c r="F2" s="394" t="s">
        <v>172</v>
      </c>
      <c r="G2" s="394" t="s">
        <v>48</v>
      </c>
      <c r="H2" s="486">
        <v>45141</v>
      </c>
    </row>
    <row r="3" spans="1:8">
      <c r="A3" s="399" t="s">
        <v>317</v>
      </c>
      <c r="B3" s="394" t="s">
        <v>318</v>
      </c>
      <c r="C3" s="394" t="s">
        <v>302</v>
      </c>
      <c r="D3" s="394">
        <v>111</v>
      </c>
      <c r="E3" s="394" t="s">
        <v>55</v>
      </c>
      <c r="F3" s="394" t="s">
        <v>287</v>
      </c>
      <c r="G3" s="394" t="s">
        <v>48</v>
      </c>
      <c r="H3" s="486">
        <v>45141</v>
      </c>
    </row>
    <row r="4" spans="1:8">
      <c r="A4" s="399" t="s">
        <v>350</v>
      </c>
      <c r="B4" s="394" t="s">
        <v>351</v>
      </c>
      <c r="C4" s="394" t="s">
        <v>352</v>
      </c>
      <c r="D4" s="397">
        <v>95</v>
      </c>
      <c r="E4" s="394" t="s">
        <v>107</v>
      </c>
      <c r="F4" s="394" t="s">
        <v>338</v>
      </c>
      <c r="G4" s="394" t="s">
        <v>131</v>
      </c>
      <c r="H4" s="486">
        <v>45141</v>
      </c>
    </row>
    <row r="5" spans="1:8">
      <c r="A5" s="399" t="s">
        <v>382</v>
      </c>
      <c r="B5" s="394" t="s">
        <v>383</v>
      </c>
      <c r="C5" s="394"/>
      <c r="D5" s="394">
        <v>100</v>
      </c>
      <c r="E5" s="394" t="s">
        <v>280</v>
      </c>
      <c r="F5" s="394" t="s">
        <v>384</v>
      </c>
      <c r="G5" s="394" t="s">
        <v>48</v>
      </c>
      <c r="H5" s="486">
        <v>45141</v>
      </c>
    </row>
    <row r="6" spans="1:8">
      <c r="A6" s="394" t="s">
        <v>460</v>
      </c>
      <c r="B6" s="394" t="s">
        <v>461</v>
      </c>
      <c r="C6" s="400"/>
      <c r="D6" s="397">
        <v>117</v>
      </c>
      <c r="E6" s="394" t="s">
        <v>269</v>
      </c>
      <c r="F6" s="394" t="s">
        <v>396</v>
      </c>
      <c r="G6" s="394" t="s">
        <v>48</v>
      </c>
      <c r="H6" s="486">
        <v>45141</v>
      </c>
    </row>
    <row r="7" spans="1:8">
      <c r="A7" s="399" t="s">
        <v>519</v>
      </c>
      <c r="B7" s="394" t="s">
        <v>216</v>
      </c>
      <c r="C7" s="394" t="s">
        <v>520</v>
      </c>
      <c r="D7" s="394">
        <v>84</v>
      </c>
      <c r="E7" s="394" t="s">
        <v>73</v>
      </c>
      <c r="F7" s="414" t="s">
        <v>521</v>
      </c>
      <c r="G7" s="394" t="s">
        <v>48</v>
      </c>
      <c r="H7" s="486">
        <v>45141</v>
      </c>
    </row>
    <row r="8" spans="1:8">
      <c r="A8" s="399" t="s">
        <v>598</v>
      </c>
      <c r="B8" s="394" t="s">
        <v>477</v>
      </c>
      <c r="C8" s="394"/>
      <c r="D8" s="397">
        <v>97</v>
      </c>
      <c r="E8" s="394" t="s">
        <v>107</v>
      </c>
      <c r="F8" s="394" t="s">
        <v>581</v>
      </c>
      <c r="G8" s="394" t="s">
        <v>559</v>
      </c>
      <c r="H8" s="486">
        <v>45141</v>
      </c>
    </row>
    <row r="9" spans="1:8">
      <c r="A9" s="399" t="s">
        <v>1178</v>
      </c>
      <c r="B9" s="394" t="s">
        <v>1183</v>
      </c>
      <c r="C9" s="394"/>
      <c r="D9" s="397"/>
      <c r="E9" s="394"/>
      <c r="F9" s="394" t="s">
        <v>759</v>
      </c>
      <c r="G9" s="394" t="s">
        <v>131</v>
      </c>
      <c r="H9" s="486">
        <v>45141</v>
      </c>
    </row>
    <row r="10" spans="1:8">
      <c r="A10" s="399" t="s">
        <v>1179</v>
      </c>
      <c r="B10" s="394" t="s">
        <v>1184</v>
      </c>
      <c r="C10" s="394"/>
      <c r="D10" s="397"/>
      <c r="E10" s="394"/>
      <c r="F10" s="394" t="s">
        <v>759</v>
      </c>
      <c r="G10" s="394" t="s">
        <v>131</v>
      </c>
      <c r="H10" s="486">
        <v>45141</v>
      </c>
    </row>
    <row r="11" spans="1:8">
      <c r="A11" s="399" t="s">
        <v>1180</v>
      </c>
      <c r="B11" s="394" t="s">
        <v>1185</v>
      </c>
      <c r="C11" s="394"/>
      <c r="D11" s="397"/>
      <c r="E11" s="394"/>
      <c r="F11" s="394" t="s">
        <v>759</v>
      </c>
      <c r="G11" s="394" t="s">
        <v>131</v>
      </c>
      <c r="H11" s="486">
        <v>45141</v>
      </c>
    </row>
    <row r="12" spans="1:8">
      <c r="A12" s="399" t="s">
        <v>1181</v>
      </c>
      <c r="B12" s="394" t="s">
        <v>1186</v>
      </c>
      <c r="C12" s="394"/>
      <c r="D12" s="397"/>
      <c r="E12" s="394"/>
      <c r="F12" s="394" t="s">
        <v>759</v>
      </c>
      <c r="G12" s="394" t="s">
        <v>131</v>
      </c>
      <c r="H12" s="486">
        <v>45141</v>
      </c>
    </row>
    <row r="13" spans="1:8">
      <c r="A13" s="399" t="s">
        <v>969</v>
      </c>
      <c r="B13" s="394" t="s">
        <v>231</v>
      </c>
      <c r="C13" s="394" t="s">
        <v>970</v>
      </c>
      <c r="D13" s="397">
        <v>91</v>
      </c>
      <c r="E13" s="394" t="s">
        <v>86</v>
      </c>
      <c r="F13" s="394" t="s">
        <v>947</v>
      </c>
      <c r="G13" s="394" t="s">
        <v>131</v>
      </c>
      <c r="H13" s="486">
        <v>45141</v>
      </c>
    </row>
    <row r="14" spans="1:8">
      <c r="A14" s="399" t="s">
        <v>1097</v>
      </c>
      <c r="B14" s="394" t="s">
        <v>473</v>
      </c>
      <c r="C14" s="394"/>
      <c r="D14" s="397">
        <v>95</v>
      </c>
      <c r="E14" s="394" t="s">
        <v>299</v>
      </c>
      <c r="F14" s="394" t="s">
        <v>1061</v>
      </c>
      <c r="G14" s="394" t="s">
        <v>281</v>
      </c>
      <c r="H14" s="486">
        <v>45141</v>
      </c>
    </row>
    <row r="15" spans="1:8">
      <c r="A15" s="399" t="s">
        <v>1065</v>
      </c>
      <c r="B15" s="394" t="s">
        <v>576</v>
      </c>
      <c r="C15" s="394"/>
      <c r="D15" s="397">
        <v>88</v>
      </c>
      <c r="E15" s="394" t="s">
        <v>269</v>
      </c>
      <c r="F15" s="394" t="s">
        <v>1066</v>
      </c>
      <c r="G15" s="394" t="s">
        <v>48</v>
      </c>
      <c r="H15" s="486">
        <v>45141</v>
      </c>
    </row>
    <row r="16" spans="1:8">
      <c r="A16" s="399" t="s">
        <v>138</v>
      </c>
      <c r="B16" s="394" t="s">
        <v>139</v>
      </c>
      <c r="C16" s="394" t="s">
        <v>1477</v>
      </c>
      <c r="D16" s="394">
        <v>108</v>
      </c>
      <c r="E16" s="394" t="s">
        <v>121</v>
      </c>
      <c r="F16" s="394" t="s">
        <v>74</v>
      </c>
      <c r="G16" s="394" t="s">
        <v>131</v>
      </c>
      <c r="H16" s="486">
        <v>45183</v>
      </c>
    </row>
    <row r="17" spans="1:8">
      <c r="A17" s="399" t="s">
        <v>296</v>
      </c>
      <c r="B17" s="394" t="s">
        <v>297</v>
      </c>
      <c r="C17" s="394" t="s">
        <v>298</v>
      </c>
      <c r="D17" s="394">
        <v>105</v>
      </c>
      <c r="E17" s="394" t="s">
        <v>299</v>
      </c>
      <c r="F17" s="394" t="s">
        <v>300</v>
      </c>
      <c r="G17" s="394" t="s">
        <v>1109</v>
      </c>
      <c r="H17" s="486">
        <v>45183</v>
      </c>
    </row>
    <row r="18" spans="1:8">
      <c r="A18" s="399" t="s">
        <v>311</v>
      </c>
      <c r="B18" s="394" t="s">
        <v>149</v>
      </c>
      <c r="C18" s="394" t="s">
        <v>312</v>
      </c>
      <c r="D18" s="394">
        <v>110</v>
      </c>
      <c r="E18" s="394" t="s">
        <v>47</v>
      </c>
      <c r="F18" s="394" t="s">
        <v>287</v>
      </c>
      <c r="G18" s="394" t="s">
        <v>48</v>
      </c>
      <c r="H18" s="486">
        <v>45183</v>
      </c>
    </row>
    <row r="19" spans="1:8">
      <c r="A19" s="399" t="s">
        <v>505</v>
      </c>
      <c r="B19" s="394" t="s">
        <v>506</v>
      </c>
      <c r="C19" s="394" t="s">
        <v>496</v>
      </c>
      <c r="D19" s="397" t="s">
        <v>507</v>
      </c>
      <c r="E19" s="394" t="s">
        <v>182</v>
      </c>
      <c r="F19" s="394" t="s">
        <v>491</v>
      </c>
      <c r="G19" s="394" t="s">
        <v>131</v>
      </c>
      <c r="H19" s="486">
        <v>45183</v>
      </c>
    </row>
    <row r="20" spans="1:8">
      <c r="A20" s="399" t="s">
        <v>632</v>
      </c>
      <c r="B20" s="394" t="s">
        <v>633</v>
      </c>
      <c r="C20" s="394" t="s">
        <v>634</v>
      </c>
      <c r="D20" s="394">
        <v>97</v>
      </c>
      <c r="E20" s="394" t="s">
        <v>47</v>
      </c>
      <c r="F20" s="394" t="s">
        <v>629</v>
      </c>
      <c r="G20" s="394" t="s">
        <v>131</v>
      </c>
      <c r="H20" s="486">
        <v>45183</v>
      </c>
    </row>
    <row r="21" spans="1:8">
      <c r="A21" s="399" t="s">
        <v>674</v>
      </c>
      <c r="B21" s="394" t="s">
        <v>675</v>
      </c>
      <c r="C21" s="394" t="s">
        <v>655</v>
      </c>
      <c r="D21" s="397">
        <v>88</v>
      </c>
      <c r="E21" s="394" t="s">
        <v>47</v>
      </c>
      <c r="F21" s="394" t="s">
        <v>649</v>
      </c>
      <c r="G21" s="394" t="s">
        <v>131</v>
      </c>
      <c r="H21" s="486">
        <v>45183</v>
      </c>
    </row>
    <row r="22" spans="1:8">
      <c r="A22" s="404" t="s">
        <v>923</v>
      </c>
      <c r="B22" s="394" t="s">
        <v>718</v>
      </c>
      <c r="C22" s="394" t="s">
        <v>924</v>
      </c>
      <c r="D22" s="397">
        <v>95</v>
      </c>
      <c r="E22" s="394" t="s">
        <v>86</v>
      </c>
      <c r="F22" s="394" t="s">
        <v>914</v>
      </c>
      <c r="G22" s="394" t="s">
        <v>131</v>
      </c>
      <c r="H22" s="486">
        <v>45183</v>
      </c>
    </row>
    <row r="23" spans="1:8">
      <c r="A23" s="404" t="s">
        <v>925</v>
      </c>
      <c r="B23" s="394" t="s">
        <v>926</v>
      </c>
      <c r="C23" s="394" t="s">
        <v>927</v>
      </c>
      <c r="D23" s="397">
        <v>92</v>
      </c>
      <c r="E23" s="394" t="s">
        <v>86</v>
      </c>
      <c r="F23" s="394" t="s">
        <v>914</v>
      </c>
      <c r="G23" s="394" t="s">
        <v>131</v>
      </c>
      <c r="H23" s="486">
        <v>45183</v>
      </c>
    </row>
    <row r="24" spans="1:8">
      <c r="A24" s="399" t="s">
        <v>1007</v>
      </c>
      <c r="B24" s="394" t="s">
        <v>727</v>
      </c>
      <c r="C24" s="394" t="s">
        <v>1008</v>
      </c>
      <c r="D24" s="394">
        <v>99</v>
      </c>
      <c r="E24" s="394" t="s">
        <v>53</v>
      </c>
      <c r="F24" s="394" t="s">
        <v>947</v>
      </c>
      <c r="G24" s="394" t="s">
        <v>131</v>
      </c>
      <c r="H24" s="486">
        <v>45183</v>
      </c>
    </row>
    <row r="25" spans="1:8">
      <c r="A25" s="399" t="s">
        <v>1051</v>
      </c>
      <c r="B25" s="394" t="s">
        <v>1052</v>
      </c>
      <c r="C25" s="394" t="s">
        <v>1481</v>
      </c>
      <c r="D25" s="397">
        <v>104</v>
      </c>
      <c r="E25" s="394" t="s">
        <v>53</v>
      </c>
      <c r="F25" s="394" t="s">
        <v>947</v>
      </c>
      <c r="G25" s="394" t="s">
        <v>131</v>
      </c>
      <c r="H25" s="486">
        <v>45183</v>
      </c>
    </row>
    <row r="26" spans="1:8">
      <c r="A26" s="399" t="s">
        <v>122</v>
      </c>
      <c r="B26" s="394" t="s">
        <v>119</v>
      </c>
      <c r="C26" s="394"/>
      <c r="D26" s="394">
        <v>109</v>
      </c>
      <c r="E26" s="394" t="s">
        <v>76</v>
      </c>
      <c r="F26" s="394" t="s">
        <v>74</v>
      </c>
      <c r="G26" s="394" t="s">
        <v>48</v>
      </c>
      <c r="H26" s="486">
        <v>45236</v>
      </c>
    </row>
    <row r="27" spans="1:8">
      <c r="A27" s="399" t="s">
        <v>388</v>
      </c>
      <c r="B27" s="394" t="s">
        <v>168</v>
      </c>
      <c r="C27" s="394"/>
      <c r="D27" s="397">
        <v>105</v>
      </c>
      <c r="E27" s="394" t="s">
        <v>280</v>
      </c>
      <c r="F27" s="394" t="s">
        <v>384</v>
      </c>
      <c r="G27" s="394" t="s">
        <v>48</v>
      </c>
      <c r="H27" s="486">
        <v>45289</v>
      </c>
    </row>
    <row r="28" spans="1:8">
      <c r="A28" s="399" t="s">
        <v>391</v>
      </c>
      <c r="B28" s="394" t="s">
        <v>392</v>
      </c>
      <c r="C28" s="394"/>
      <c r="D28" s="397"/>
      <c r="E28" s="394"/>
      <c r="F28" s="394" t="s">
        <v>384</v>
      </c>
      <c r="G28" s="394" t="s">
        <v>48</v>
      </c>
      <c r="H28" s="486">
        <v>45289</v>
      </c>
    </row>
    <row r="29" spans="1:8">
      <c r="A29" s="404" t="s">
        <v>1194</v>
      </c>
      <c r="B29" s="394" t="s">
        <v>469</v>
      </c>
      <c r="C29" s="394" t="s">
        <v>1225</v>
      </c>
      <c r="D29" s="397">
        <v>89</v>
      </c>
      <c r="E29" s="394" t="s">
        <v>73</v>
      </c>
      <c r="F29" s="394" t="s">
        <v>1203</v>
      </c>
      <c r="G29" s="394" t="s">
        <v>48</v>
      </c>
      <c r="H29" s="486">
        <v>45289</v>
      </c>
    </row>
    <row r="30" spans="1:8">
      <c r="A30" s="399" t="s">
        <v>554</v>
      </c>
      <c r="B30" s="394" t="s">
        <v>239</v>
      </c>
      <c r="C30" s="394"/>
      <c r="D30" s="397">
        <v>94</v>
      </c>
      <c r="E30" s="394" t="s">
        <v>76</v>
      </c>
      <c r="F30" s="394" t="s">
        <v>546</v>
      </c>
      <c r="G30" s="394" t="s">
        <v>281</v>
      </c>
      <c r="H30" s="486">
        <v>45289</v>
      </c>
    </row>
    <row r="31" spans="1:8">
      <c r="A31" s="399" t="s">
        <v>607</v>
      </c>
      <c r="B31" s="394" t="s">
        <v>488</v>
      </c>
      <c r="C31" s="394" t="s">
        <v>608</v>
      </c>
      <c r="D31" s="394">
        <v>87</v>
      </c>
      <c r="E31" s="394" t="s">
        <v>76</v>
      </c>
      <c r="F31" s="394" t="s">
        <v>606</v>
      </c>
      <c r="G31" s="394" t="s">
        <v>48</v>
      </c>
      <c r="H31" s="486">
        <v>45289</v>
      </c>
    </row>
    <row r="32" spans="1:8">
      <c r="A32" s="399" t="s">
        <v>1803</v>
      </c>
      <c r="B32" s="394" t="s">
        <v>1804</v>
      </c>
      <c r="C32" s="394"/>
      <c r="D32" s="397"/>
      <c r="E32" s="394"/>
      <c r="F32" s="394" t="s">
        <v>1805</v>
      </c>
      <c r="G32" s="394" t="s">
        <v>50</v>
      </c>
      <c r="H32" s="486">
        <v>45289</v>
      </c>
    </row>
    <row r="33" spans="1:8">
      <c r="A33" s="399" t="s">
        <v>884</v>
      </c>
      <c r="B33" s="394" t="s">
        <v>54</v>
      </c>
      <c r="C33" s="397" t="s">
        <v>885</v>
      </c>
      <c r="D33" s="394">
        <v>95</v>
      </c>
      <c r="E33" s="394" t="s">
        <v>107</v>
      </c>
      <c r="F33" s="394" t="s">
        <v>886</v>
      </c>
      <c r="G33" s="394" t="s">
        <v>48</v>
      </c>
      <c r="H33" s="486">
        <v>45289</v>
      </c>
    </row>
    <row r="34" spans="1:8">
      <c r="A34" s="399" t="s">
        <v>1071</v>
      </c>
      <c r="B34" s="394" t="s">
        <v>863</v>
      </c>
      <c r="C34" s="394"/>
      <c r="D34" s="397">
        <v>91</v>
      </c>
      <c r="E34" s="394" t="s">
        <v>121</v>
      </c>
      <c r="F34" s="394" t="s">
        <v>1066</v>
      </c>
      <c r="G34" s="394" t="s">
        <v>48</v>
      </c>
      <c r="H34" s="486">
        <v>45289</v>
      </c>
    </row>
    <row r="35" spans="1:8">
      <c r="A35" s="399" t="s">
        <v>89</v>
      </c>
      <c r="B35" s="394" t="s">
        <v>90</v>
      </c>
      <c r="C35" s="394"/>
      <c r="D35" s="397">
        <v>101</v>
      </c>
      <c r="E35" s="394" t="s">
        <v>55</v>
      </c>
      <c r="F35" s="394" t="s">
        <v>74</v>
      </c>
      <c r="G35" s="394" t="s">
        <v>48</v>
      </c>
      <c r="H35" s="486">
        <v>45325</v>
      </c>
    </row>
    <row r="36" spans="1:8">
      <c r="A36" s="404" t="s">
        <v>106</v>
      </c>
      <c r="B36" s="394" t="s">
        <v>103</v>
      </c>
      <c r="C36" s="394"/>
      <c r="D36" s="397">
        <v>99</v>
      </c>
      <c r="E36" s="394" t="s">
        <v>107</v>
      </c>
      <c r="F36" s="394" t="s">
        <v>74</v>
      </c>
      <c r="G36" s="394" t="s">
        <v>48</v>
      </c>
      <c r="H36" s="486">
        <v>45325</v>
      </c>
    </row>
    <row r="37" spans="1:8">
      <c r="A37" s="404" t="s">
        <v>112</v>
      </c>
      <c r="B37" s="394" t="s">
        <v>113</v>
      </c>
      <c r="C37" s="394"/>
      <c r="D37" s="397">
        <v>102</v>
      </c>
      <c r="E37" s="394" t="s">
        <v>107</v>
      </c>
      <c r="F37" s="394" t="s">
        <v>74</v>
      </c>
      <c r="G37" s="394" t="s">
        <v>48</v>
      </c>
      <c r="H37" s="486">
        <v>45325</v>
      </c>
    </row>
    <row r="38" spans="1:8">
      <c r="A38" s="399" t="s">
        <v>356</v>
      </c>
      <c r="B38" s="394" t="s">
        <v>357</v>
      </c>
      <c r="C38" s="394" t="s">
        <v>358</v>
      </c>
      <c r="D38" s="397">
        <v>99</v>
      </c>
      <c r="E38" s="394" t="s">
        <v>107</v>
      </c>
      <c r="F38" s="394" t="s">
        <v>338</v>
      </c>
      <c r="G38" s="394" t="s">
        <v>131</v>
      </c>
      <c r="H38" s="486">
        <v>45325</v>
      </c>
    </row>
    <row r="39" spans="1:8">
      <c r="A39" s="399" t="s">
        <v>373</v>
      </c>
      <c r="B39" s="394" t="s">
        <v>126</v>
      </c>
      <c r="C39" s="394" t="s">
        <v>309</v>
      </c>
      <c r="D39" s="394">
        <v>109</v>
      </c>
      <c r="E39" s="394" t="s">
        <v>86</v>
      </c>
      <c r="F39" s="394" t="s">
        <v>338</v>
      </c>
      <c r="G39" s="394" t="s">
        <v>131</v>
      </c>
      <c r="H39" s="486">
        <v>45325</v>
      </c>
    </row>
    <row r="40" spans="1:8">
      <c r="A40" s="404" t="s">
        <v>374</v>
      </c>
      <c r="B40" s="394" t="s">
        <v>282</v>
      </c>
      <c r="C40" s="394" t="s">
        <v>333</v>
      </c>
      <c r="D40" s="397">
        <v>108</v>
      </c>
      <c r="E40" s="394" t="s">
        <v>47</v>
      </c>
      <c r="F40" s="394" t="s">
        <v>338</v>
      </c>
      <c r="G40" s="394" t="s">
        <v>131</v>
      </c>
      <c r="H40" s="486">
        <v>45325</v>
      </c>
    </row>
    <row r="41" spans="1:8">
      <c r="A41" s="399" t="s">
        <v>1689</v>
      </c>
      <c r="B41" s="394" t="s">
        <v>478</v>
      </c>
      <c r="C41" s="394" t="s">
        <v>1090</v>
      </c>
      <c r="D41" s="397">
        <v>100</v>
      </c>
      <c r="E41" s="394" t="s">
        <v>73</v>
      </c>
      <c r="F41" s="394" t="s">
        <v>1624</v>
      </c>
      <c r="G41" s="394" t="s">
        <v>50</v>
      </c>
      <c r="H41" s="486">
        <v>45325</v>
      </c>
    </row>
    <row r="42" spans="1:8">
      <c r="A42" s="399" t="s">
        <v>516</v>
      </c>
      <c r="B42" s="394" t="s">
        <v>517</v>
      </c>
      <c r="C42" s="394" t="s">
        <v>518</v>
      </c>
      <c r="D42" s="394">
        <v>95</v>
      </c>
      <c r="E42" s="394" t="s">
        <v>55</v>
      </c>
      <c r="F42" s="394" t="s">
        <v>511</v>
      </c>
      <c r="G42" s="394" t="s">
        <v>48</v>
      </c>
      <c r="H42" s="486">
        <v>45325</v>
      </c>
    </row>
    <row r="43" spans="1:8">
      <c r="A43" s="399" t="s">
        <v>635</v>
      </c>
      <c r="B43" s="394" t="s">
        <v>482</v>
      </c>
      <c r="C43" s="394" t="s">
        <v>636</v>
      </c>
      <c r="D43" s="397">
        <v>95</v>
      </c>
      <c r="E43" s="394" t="s">
        <v>55</v>
      </c>
      <c r="F43" s="394" t="s">
        <v>629</v>
      </c>
      <c r="G43" s="394" t="s">
        <v>131</v>
      </c>
      <c r="H43" s="486">
        <v>45325</v>
      </c>
    </row>
    <row r="44" spans="1:8">
      <c r="A44" s="399" t="s">
        <v>661</v>
      </c>
      <c r="B44" s="394" t="s">
        <v>190</v>
      </c>
      <c r="C44" s="394" t="s">
        <v>662</v>
      </c>
      <c r="D44" s="397">
        <v>95</v>
      </c>
      <c r="E44" s="394" t="s">
        <v>47</v>
      </c>
      <c r="F44" s="394" t="s">
        <v>643</v>
      </c>
      <c r="G44" s="394" t="s">
        <v>131</v>
      </c>
      <c r="H44" s="486">
        <v>45325</v>
      </c>
    </row>
    <row r="45" spans="1:8">
      <c r="A45" s="399" t="s">
        <v>672</v>
      </c>
      <c r="B45" s="394" t="s">
        <v>58</v>
      </c>
      <c r="C45" s="394" t="s">
        <v>673</v>
      </c>
      <c r="D45" s="397">
        <v>96</v>
      </c>
      <c r="E45" s="394" t="s">
        <v>47</v>
      </c>
      <c r="F45" s="394" t="s">
        <v>649</v>
      </c>
      <c r="G45" s="394" t="s">
        <v>131</v>
      </c>
      <c r="H45" s="486">
        <v>45325</v>
      </c>
    </row>
    <row r="46" spans="1:8">
      <c r="A46" s="399" t="s">
        <v>680</v>
      </c>
      <c r="B46" s="394" t="s">
        <v>480</v>
      </c>
      <c r="C46" s="394" t="s">
        <v>681</v>
      </c>
      <c r="D46" s="394">
        <v>93</v>
      </c>
      <c r="E46" s="394" t="s">
        <v>47</v>
      </c>
      <c r="F46" s="394" t="s">
        <v>649</v>
      </c>
      <c r="G46" s="394" t="s">
        <v>131</v>
      </c>
      <c r="H46" s="486">
        <v>45325</v>
      </c>
    </row>
    <row r="47" spans="1:8">
      <c r="A47" s="399" t="s">
        <v>720</v>
      </c>
      <c r="B47" s="394" t="s">
        <v>471</v>
      </c>
      <c r="C47" s="394" t="s">
        <v>721</v>
      </c>
      <c r="D47" s="397">
        <v>91</v>
      </c>
      <c r="E47" s="394" t="s">
        <v>73</v>
      </c>
      <c r="F47" s="394" t="s">
        <v>719</v>
      </c>
      <c r="G47" s="394" t="s">
        <v>1109</v>
      </c>
      <c r="H47" s="486">
        <v>45325</v>
      </c>
    </row>
    <row r="48" spans="1:8">
      <c r="A48" s="399" t="s">
        <v>796</v>
      </c>
      <c r="B48" s="394" t="s">
        <v>1407</v>
      </c>
      <c r="C48" s="394"/>
      <c r="D48" s="397" t="s">
        <v>798</v>
      </c>
      <c r="E48" s="394" t="s">
        <v>47</v>
      </c>
      <c r="F48" s="394" t="s">
        <v>759</v>
      </c>
      <c r="G48" s="394" t="s">
        <v>131</v>
      </c>
      <c r="H48" s="486">
        <v>45325</v>
      </c>
    </row>
    <row r="49" spans="1:9">
      <c r="A49" s="399" t="s">
        <v>1057</v>
      </c>
      <c r="B49" s="394" t="s">
        <v>590</v>
      </c>
      <c r="C49" s="394"/>
      <c r="D49" s="397">
        <v>95</v>
      </c>
      <c r="E49" s="394" t="s">
        <v>107</v>
      </c>
      <c r="F49" s="394" t="s">
        <v>1056</v>
      </c>
      <c r="G49" s="394" t="s">
        <v>281</v>
      </c>
      <c r="H49" s="486">
        <v>45325</v>
      </c>
    </row>
    <row r="50" spans="1:9">
      <c r="A50" s="399" t="s">
        <v>1747</v>
      </c>
      <c r="B50" s="394" t="s">
        <v>714</v>
      </c>
      <c r="C50" s="394" t="s">
        <v>1882</v>
      </c>
      <c r="D50" s="397">
        <v>99</v>
      </c>
      <c r="E50" s="394" t="s">
        <v>47</v>
      </c>
      <c r="F50" s="394" t="s">
        <v>1418</v>
      </c>
      <c r="G50" s="394" t="s">
        <v>1757</v>
      </c>
      <c r="H50" s="486">
        <v>45325</v>
      </c>
    </row>
    <row r="51" spans="1:9">
      <c r="A51" s="399" t="s">
        <v>1746</v>
      </c>
      <c r="B51" s="394" t="s">
        <v>716</v>
      </c>
      <c r="C51" s="394" t="s">
        <v>1882</v>
      </c>
      <c r="D51" s="397">
        <v>102</v>
      </c>
      <c r="E51" s="394" t="s">
        <v>47</v>
      </c>
      <c r="F51" s="394" t="s">
        <v>1418</v>
      </c>
      <c r="G51" s="394" t="s">
        <v>1757</v>
      </c>
      <c r="H51" s="486">
        <v>45325</v>
      </c>
    </row>
    <row r="52" spans="1:9">
      <c r="A52" s="399" t="s">
        <v>323</v>
      </c>
      <c r="B52" s="394" t="s">
        <v>137</v>
      </c>
      <c r="C52" s="394" t="s">
        <v>324</v>
      </c>
      <c r="D52" s="394">
        <v>104</v>
      </c>
      <c r="E52" s="394" t="s">
        <v>47</v>
      </c>
      <c r="F52" s="394" t="s">
        <v>325</v>
      </c>
      <c r="G52" s="394" t="s">
        <v>48</v>
      </c>
      <c r="H52" s="486">
        <v>45358</v>
      </c>
    </row>
    <row r="53" spans="1:9">
      <c r="A53" s="404" t="s">
        <v>1520</v>
      </c>
      <c r="B53" s="394" t="s">
        <v>1521</v>
      </c>
      <c r="C53" s="394"/>
      <c r="D53" s="397">
        <v>98</v>
      </c>
      <c r="E53" s="394" t="s">
        <v>55</v>
      </c>
      <c r="F53" s="394" t="s">
        <v>1099</v>
      </c>
      <c r="G53" s="394" t="s">
        <v>50</v>
      </c>
      <c r="H53" s="486">
        <v>45358</v>
      </c>
    </row>
    <row r="54" spans="1:9">
      <c r="A54" s="399" t="s">
        <v>1589</v>
      </c>
      <c r="B54" s="394" t="s">
        <v>1590</v>
      </c>
      <c r="C54" s="394" t="s">
        <v>533</v>
      </c>
      <c r="D54" s="394">
        <v>95</v>
      </c>
      <c r="E54" s="394" t="s">
        <v>107</v>
      </c>
      <c r="F54" s="394" t="s">
        <v>532</v>
      </c>
      <c r="G54" s="394" t="s">
        <v>48</v>
      </c>
      <c r="H54" s="486">
        <v>45358</v>
      </c>
    </row>
    <row r="55" spans="1:9">
      <c r="A55" s="399" t="s">
        <v>555</v>
      </c>
      <c r="B55" s="394" t="s">
        <v>556</v>
      </c>
      <c r="C55" s="394"/>
      <c r="D55" s="397">
        <v>95</v>
      </c>
      <c r="E55" s="394" t="s">
        <v>76</v>
      </c>
      <c r="F55" s="394" t="s">
        <v>546</v>
      </c>
      <c r="G55" s="394" t="s">
        <v>281</v>
      </c>
      <c r="H55" s="486">
        <v>45358</v>
      </c>
    </row>
    <row r="56" spans="1:9">
      <c r="A56" s="399" t="s">
        <v>87</v>
      </c>
      <c r="B56" s="394" t="s">
        <v>88</v>
      </c>
      <c r="C56" s="394"/>
      <c r="D56" s="397">
        <v>101</v>
      </c>
      <c r="E56" s="394" t="s">
        <v>86</v>
      </c>
      <c r="F56" s="394" t="s">
        <v>79</v>
      </c>
      <c r="G56" s="394" t="s">
        <v>559</v>
      </c>
      <c r="H56" s="486">
        <v>45382</v>
      </c>
    </row>
    <row r="57" spans="1:9">
      <c r="A57" s="399" t="s">
        <v>548</v>
      </c>
      <c r="B57" s="394" t="s">
        <v>470</v>
      </c>
      <c r="C57" s="394"/>
      <c r="D57" s="397">
        <v>92</v>
      </c>
      <c r="E57" s="394" t="s">
        <v>107</v>
      </c>
      <c r="F57" s="394" t="s">
        <v>546</v>
      </c>
      <c r="G57" s="394" t="s">
        <v>281</v>
      </c>
      <c r="H57" s="486">
        <v>45382</v>
      </c>
    </row>
    <row r="58" spans="1:9">
      <c r="A58" s="399" t="s">
        <v>353</v>
      </c>
      <c r="B58" s="394" t="s">
        <v>354</v>
      </c>
      <c r="C58" s="394" t="s">
        <v>1257</v>
      </c>
      <c r="D58" s="397">
        <v>95</v>
      </c>
      <c r="E58" s="394" t="s">
        <v>73</v>
      </c>
      <c r="F58" s="394" t="s">
        <v>338</v>
      </c>
      <c r="G58" s="394" t="s">
        <v>1461</v>
      </c>
      <c r="H58" s="486">
        <v>45419</v>
      </c>
    </row>
    <row r="59" spans="1:9">
      <c r="A59" s="399" t="s">
        <v>1486</v>
      </c>
      <c r="B59" s="394" t="s">
        <v>1490</v>
      </c>
      <c r="C59" s="394" t="s">
        <v>1493</v>
      </c>
      <c r="D59" s="397">
        <v>99</v>
      </c>
      <c r="E59" s="394" t="s">
        <v>107</v>
      </c>
      <c r="F59" s="394" t="s">
        <v>1204</v>
      </c>
      <c r="G59" s="394" t="s">
        <v>50</v>
      </c>
      <c r="H59" s="486">
        <v>45419</v>
      </c>
    </row>
    <row r="60" spans="1:9">
      <c r="A60" s="399" t="s">
        <v>892</v>
      </c>
      <c r="B60" s="394" t="s">
        <v>197</v>
      </c>
      <c r="C60" s="394" t="s">
        <v>893</v>
      </c>
      <c r="D60" s="394">
        <v>94</v>
      </c>
      <c r="E60" s="394" t="s">
        <v>121</v>
      </c>
      <c r="F60" s="394" t="s">
        <v>894</v>
      </c>
      <c r="G60" s="394" t="s">
        <v>1109</v>
      </c>
      <c r="H60" s="486">
        <v>45419</v>
      </c>
    </row>
    <row r="61" spans="1:9">
      <c r="A61" s="404" t="s">
        <v>982</v>
      </c>
      <c r="B61" s="394" t="s">
        <v>239</v>
      </c>
      <c r="C61" s="394" t="s">
        <v>1247</v>
      </c>
      <c r="D61" s="397">
        <v>94</v>
      </c>
      <c r="E61" s="394" t="s">
        <v>76</v>
      </c>
      <c r="F61" s="394" t="s">
        <v>947</v>
      </c>
      <c r="G61" s="394" t="s">
        <v>131</v>
      </c>
      <c r="H61" s="486">
        <v>45419</v>
      </c>
    </row>
    <row r="62" spans="1:9">
      <c r="A62" s="399" t="s">
        <v>1067</v>
      </c>
      <c r="B62" s="394" t="s">
        <v>586</v>
      </c>
      <c r="C62" s="394"/>
      <c r="D62" s="397">
        <v>88</v>
      </c>
      <c r="E62" s="394" t="s">
        <v>269</v>
      </c>
      <c r="F62" s="394" t="s">
        <v>1066</v>
      </c>
      <c r="G62" s="394" t="s">
        <v>48</v>
      </c>
      <c r="H62" s="486">
        <v>45419</v>
      </c>
    </row>
    <row r="63" spans="1:9">
      <c r="A63" s="500">
        <v>300119895</v>
      </c>
      <c r="B63" s="495" t="s">
        <v>531</v>
      </c>
      <c r="F63" s="495" t="s">
        <v>1820</v>
      </c>
      <c r="G63" s="495" t="s">
        <v>131</v>
      </c>
      <c r="H63" s="486">
        <v>45422</v>
      </c>
      <c r="I63" s="499" t="s">
        <v>1923</v>
      </c>
    </row>
    <row r="64" spans="1:9">
      <c r="A64" s="500">
        <v>300110326</v>
      </c>
      <c r="B64" s="495" t="s">
        <v>757</v>
      </c>
      <c r="F64" s="495" t="s">
        <v>1820</v>
      </c>
      <c r="G64" s="495" t="s">
        <v>131</v>
      </c>
      <c r="H64" s="486">
        <v>45422</v>
      </c>
      <c r="I64" s="499" t="s">
        <v>1923</v>
      </c>
    </row>
    <row r="65" spans="1:9">
      <c r="A65" s="500">
        <v>300119906</v>
      </c>
      <c r="B65" s="495" t="s">
        <v>1817</v>
      </c>
      <c r="F65" s="495" t="s">
        <v>1820</v>
      </c>
      <c r="G65" s="495" t="s">
        <v>131</v>
      </c>
      <c r="H65" s="486">
        <v>45422</v>
      </c>
      <c r="I65" s="499" t="s">
        <v>1923</v>
      </c>
    </row>
    <row r="66" spans="1:9">
      <c r="A66" s="500">
        <v>300110334</v>
      </c>
      <c r="B66" s="495" t="s">
        <v>60</v>
      </c>
      <c r="F66" s="495" t="s">
        <v>1820</v>
      </c>
      <c r="G66" s="495" t="s">
        <v>131</v>
      </c>
      <c r="H66" s="486">
        <v>45422</v>
      </c>
      <c r="I66" s="499" t="s">
        <v>1923</v>
      </c>
    </row>
    <row r="67" spans="1:9">
      <c r="A67" s="500">
        <v>300119902</v>
      </c>
      <c r="B67" s="495" t="s">
        <v>1815</v>
      </c>
      <c r="F67" s="495" t="s">
        <v>1820</v>
      </c>
      <c r="G67" s="495" t="s">
        <v>131</v>
      </c>
      <c r="H67" s="486">
        <v>45422</v>
      </c>
      <c r="I67" s="499" t="s">
        <v>1923</v>
      </c>
    </row>
    <row r="68" spans="1:9">
      <c r="A68" s="500">
        <v>300119894</v>
      </c>
      <c r="B68" s="495" t="s">
        <v>481</v>
      </c>
      <c r="F68" s="495" t="s">
        <v>1820</v>
      </c>
      <c r="G68" s="495" t="s">
        <v>131</v>
      </c>
      <c r="H68" s="486">
        <v>45422</v>
      </c>
      <c r="I68" s="499" t="s">
        <v>1923</v>
      </c>
    </row>
    <row r="69" spans="1:9">
      <c r="A69" s="500">
        <v>300110335</v>
      </c>
      <c r="B69" s="495" t="s">
        <v>714</v>
      </c>
      <c r="F69" s="495" t="s">
        <v>1820</v>
      </c>
      <c r="G69" s="495" t="s">
        <v>131</v>
      </c>
      <c r="H69" s="486">
        <v>45422</v>
      </c>
      <c r="I69" s="499" t="s">
        <v>1923</v>
      </c>
    </row>
    <row r="70" spans="1:9">
      <c r="A70" s="500">
        <v>300119886</v>
      </c>
      <c r="B70" s="495" t="s">
        <v>522</v>
      </c>
      <c r="F70" s="495" t="s">
        <v>1820</v>
      </c>
      <c r="G70" s="495" t="s">
        <v>131</v>
      </c>
      <c r="H70" s="486">
        <v>45422</v>
      </c>
      <c r="I70" s="499" t="s">
        <v>1923</v>
      </c>
    </row>
    <row r="71" spans="1:9">
      <c r="A71" s="500">
        <v>300119910</v>
      </c>
      <c r="B71" s="495" t="s">
        <v>103</v>
      </c>
      <c r="F71" s="495" t="s">
        <v>1820</v>
      </c>
      <c r="G71" s="495" t="s">
        <v>131</v>
      </c>
      <c r="H71" s="486">
        <v>45422</v>
      </c>
      <c r="I71" s="499" t="s">
        <v>1923</v>
      </c>
    </row>
    <row r="72" spans="1:9">
      <c r="A72" s="500">
        <v>300110328</v>
      </c>
      <c r="B72" s="495" t="s">
        <v>772</v>
      </c>
      <c r="F72" s="495" t="s">
        <v>1820</v>
      </c>
      <c r="G72" s="495" t="s">
        <v>131</v>
      </c>
      <c r="H72" s="486">
        <v>45422</v>
      </c>
      <c r="I72" s="499" t="s">
        <v>1923</v>
      </c>
    </row>
    <row r="73" spans="1:9">
      <c r="A73" s="500">
        <v>300110336</v>
      </c>
      <c r="B73" s="495" t="s">
        <v>696</v>
      </c>
      <c r="F73" s="495" t="s">
        <v>1820</v>
      </c>
      <c r="G73" s="495" t="s">
        <v>131</v>
      </c>
      <c r="H73" s="486">
        <v>45422</v>
      </c>
      <c r="I73" s="499" t="s">
        <v>1923</v>
      </c>
    </row>
    <row r="74" spans="1:9">
      <c r="A74" s="500">
        <v>300119900</v>
      </c>
      <c r="B74" s="495" t="s">
        <v>697</v>
      </c>
      <c r="F74" s="495" t="s">
        <v>1820</v>
      </c>
      <c r="G74" s="495" t="s">
        <v>131</v>
      </c>
      <c r="H74" s="486">
        <v>45422</v>
      </c>
      <c r="I74" s="499" t="s">
        <v>1923</v>
      </c>
    </row>
    <row r="75" spans="1:9">
      <c r="A75" s="500">
        <v>300110347</v>
      </c>
      <c r="B75" s="495" t="s">
        <v>301</v>
      </c>
      <c r="F75" s="495" t="s">
        <v>1820</v>
      </c>
      <c r="G75" s="495" t="s">
        <v>131</v>
      </c>
      <c r="H75" s="486">
        <v>45422</v>
      </c>
      <c r="I75" s="499" t="s">
        <v>1923</v>
      </c>
    </row>
    <row r="76" spans="1:9">
      <c r="A76" s="500">
        <v>300119901</v>
      </c>
      <c r="B76" s="495" t="s">
        <v>911</v>
      </c>
      <c r="F76" s="495" t="s">
        <v>1820</v>
      </c>
      <c r="G76" s="495" t="s">
        <v>131</v>
      </c>
      <c r="H76" s="486">
        <v>45422</v>
      </c>
      <c r="I76" s="499" t="s">
        <v>1923</v>
      </c>
    </row>
    <row r="77" spans="1:9">
      <c r="A77" s="500">
        <v>300119908</v>
      </c>
      <c r="B77" s="495" t="s">
        <v>1818</v>
      </c>
      <c r="F77" s="495" t="s">
        <v>1820</v>
      </c>
      <c r="G77" s="495" t="s">
        <v>131</v>
      </c>
      <c r="H77" s="486">
        <v>45422</v>
      </c>
      <c r="I77" s="499" t="s">
        <v>1923</v>
      </c>
    </row>
    <row r="78" spans="1:9">
      <c r="A78" s="500">
        <v>300110337</v>
      </c>
      <c r="B78" s="495" t="s">
        <v>779</v>
      </c>
      <c r="F78" s="495" t="s">
        <v>1820</v>
      </c>
      <c r="G78" s="495" t="s">
        <v>131</v>
      </c>
      <c r="H78" s="486">
        <v>45422</v>
      </c>
      <c r="I78" s="499" t="s">
        <v>1923</v>
      </c>
    </row>
    <row r="79" spans="1:9">
      <c r="A79" s="500">
        <v>300119912</v>
      </c>
      <c r="B79" s="495" t="s">
        <v>1819</v>
      </c>
      <c r="F79" s="495" t="s">
        <v>1820</v>
      </c>
      <c r="G79" s="495" t="s">
        <v>131</v>
      </c>
      <c r="H79" s="486">
        <v>45422</v>
      </c>
      <c r="I79" s="499" t="s">
        <v>1923</v>
      </c>
    </row>
    <row r="80" spans="1:9">
      <c r="A80" s="500">
        <v>300119897</v>
      </c>
      <c r="B80" s="495" t="s">
        <v>1812</v>
      </c>
      <c r="F80" s="495" t="s">
        <v>1820</v>
      </c>
      <c r="G80" s="495" t="s">
        <v>131</v>
      </c>
      <c r="H80" s="486">
        <v>45422</v>
      </c>
      <c r="I80" s="499" t="s">
        <v>1923</v>
      </c>
    </row>
    <row r="81" spans="1:9">
      <c r="A81" s="500">
        <v>300119887</v>
      </c>
      <c r="B81" s="495" t="s">
        <v>781</v>
      </c>
      <c r="F81" s="495" t="s">
        <v>1820</v>
      </c>
      <c r="G81" s="495" t="s">
        <v>131</v>
      </c>
      <c r="H81" s="486">
        <v>45422</v>
      </c>
      <c r="I81" s="499" t="s">
        <v>1923</v>
      </c>
    </row>
    <row r="82" spans="1:9">
      <c r="A82" s="500">
        <v>300110338</v>
      </c>
      <c r="B82" s="495" t="s">
        <v>783</v>
      </c>
      <c r="F82" s="495" t="s">
        <v>1820</v>
      </c>
      <c r="G82" s="495" t="s">
        <v>131</v>
      </c>
      <c r="H82" s="486">
        <v>45422</v>
      </c>
      <c r="I82" s="499" t="s">
        <v>1923</v>
      </c>
    </row>
    <row r="83" spans="1:9">
      <c r="A83" s="500">
        <v>300119898</v>
      </c>
      <c r="B83" s="495" t="s">
        <v>715</v>
      </c>
      <c r="F83" s="495" t="s">
        <v>1820</v>
      </c>
      <c r="G83" s="495" t="s">
        <v>131</v>
      </c>
      <c r="H83" s="486">
        <v>45422</v>
      </c>
      <c r="I83" s="499" t="s">
        <v>1923</v>
      </c>
    </row>
    <row r="84" spans="1:9">
      <c r="A84" s="500">
        <v>300110339</v>
      </c>
      <c r="B84" s="495" t="s">
        <v>716</v>
      </c>
      <c r="F84" s="495" t="s">
        <v>1820</v>
      </c>
      <c r="G84" s="495" t="s">
        <v>131</v>
      </c>
      <c r="H84" s="486">
        <v>45422</v>
      </c>
      <c r="I84" s="499" t="s">
        <v>1923</v>
      </c>
    </row>
    <row r="85" spans="1:9">
      <c r="A85" s="500">
        <v>300119914</v>
      </c>
      <c r="B85" s="495" t="s">
        <v>1816</v>
      </c>
      <c r="F85" s="495" t="s">
        <v>1820</v>
      </c>
      <c r="G85" s="495" t="s">
        <v>131</v>
      </c>
      <c r="H85" s="486">
        <v>45422</v>
      </c>
      <c r="I85" s="499" t="s">
        <v>1923</v>
      </c>
    </row>
    <row r="86" spans="1:9">
      <c r="A86" s="500">
        <v>300119888</v>
      </c>
      <c r="B86" s="495" t="s">
        <v>489</v>
      </c>
      <c r="F86" s="495" t="s">
        <v>1820</v>
      </c>
      <c r="G86" s="495" t="s">
        <v>131</v>
      </c>
      <c r="H86" s="486">
        <v>45422</v>
      </c>
      <c r="I86" s="499" t="s">
        <v>1923</v>
      </c>
    </row>
    <row r="87" spans="1:9">
      <c r="A87" s="500">
        <v>300110346</v>
      </c>
      <c r="B87" s="495" t="s">
        <v>308</v>
      </c>
      <c r="F87" s="495" t="s">
        <v>1820</v>
      </c>
      <c r="G87" s="495" t="s">
        <v>131</v>
      </c>
      <c r="H87" s="486">
        <v>45422</v>
      </c>
      <c r="I87" s="499" t="s">
        <v>1923</v>
      </c>
    </row>
    <row r="88" spans="1:9">
      <c r="A88" s="500">
        <v>300119889</v>
      </c>
      <c r="B88" s="495" t="s">
        <v>787</v>
      </c>
      <c r="F88" s="495" t="s">
        <v>1820</v>
      </c>
      <c r="G88" s="495" t="s">
        <v>131</v>
      </c>
      <c r="H88" s="486">
        <v>45422</v>
      </c>
      <c r="I88" s="499" t="s">
        <v>1923</v>
      </c>
    </row>
    <row r="89" spans="1:9">
      <c r="A89" s="500">
        <v>300119909</v>
      </c>
      <c r="B89" s="495" t="s">
        <v>789</v>
      </c>
      <c r="F89" s="495" t="s">
        <v>1820</v>
      </c>
      <c r="G89" s="495" t="s">
        <v>131</v>
      </c>
      <c r="H89" s="486">
        <v>45422</v>
      </c>
      <c r="I89" s="499" t="s">
        <v>1923</v>
      </c>
    </row>
    <row r="90" spans="1:9">
      <c r="A90" s="500">
        <v>300119903</v>
      </c>
      <c r="B90" s="495" t="s">
        <v>913</v>
      </c>
      <c r="F90" s="495" t="s">
        <v>1820</v>
      </c>
      <c r="G90" s="495" t="s">
        <v>131</v>
      </c>
      <c r="H90" s="486">
        <v>45422</v>
      </c>
      <c r="I90" s="499" t="s">
        <v>1923</v>
      </c>
    </row>
    <row r="91" spans="1:9">
      <c r="A91" s="500">
        <v>300119890</v>
      </c>
      <c r="B91" s="495" t="s">
        <v>791</v>
      </c>
      <c r="F91" s="495" t="s">
        <v>1820</v>
      </c>
      <c r="G91" s="495" t="s">
        <v>131</v>
      </c>
      <c r="H91" s="486">
        <v>45422</v>
      </c>
      <c r="I91" s="499" t="s">
        <v>1923</v>
      </c>
    </row>
    <row r="92" spans="1:9">
      <c r="A92" s="500">
        <v>300119896</v>
      </c>
      <c r="B92" s="495" t="s">
        <v>64</v>
      </c>
      <c r="F92" s="495" t="s">
        <v>1820</v>
      </c>
      <c r="G92" s="495" t="s">
        <v>131</v>
      </c>
      <c r="H92" s="486">
        <v>45422</v>
      </c>
      <c r="I92" s="499" t="s">
        <v>1923</v>
      </c>
    </row>
    <row r="93" spans="1:9">
      <c r="A93" s="500">
        <v>300119892</v>
      </c>
      <c r="B93" s="495" t="s">
        <v>795</v>
      </c>
      <c r="F93" s="495" t="s">
        <v>1820</v>
      </c>
      <c r="G93" s="495" t="s">
        <v>131</v>
      </c>
      <c r="H93" s="486">
        <v>45422</v>
      </c>
      <c r="I93" s="499" t="s">
        <v>1923</v>
      </c>
    </row>
    <row r="94" spans="1:9">
      <c r="A94" s="500">
        <v>300110349</v>
      </c>
      <c r="B94" s="495" t="s">
        <v>1813</v>
      </c>
      <c r="F94" s="495" t="s">
        <v>1820</v>
      </c>
      <c r="G94" s="495" t="s">
        <v>131</v>
      </c>
      <c r="H94" s="486">
        <v>45422</v>
      </c>
      <c r="I94" s="499" t="s">
        <v>1923</v>
      </c>
    </row>
    <row r="95" spans="1:9">
      <c r="A95" s="500">
        <v>300119893</v>
      </c>
      <c r="B95" s="495" t="s">
        <v>797</v>
      </c>
      <c r="F95" s="495" t="s">
        <v>1820</v>
      </c>
      <c r="G95" s="495" t="s">
        <v>131</v>
      </c>
      <c r="H95" s="486">
        <v>45422</v>
      </c>
      <c r="I95" s="499" t="s">
        <v>1923</v>
      </c>
    </row>
    <row r="96" spans="1:9">
      <c r="A96" s="500">
        <v>300119891</v>
      </c>
      <c r="B96" s="495" t="s">
        <v>800</v>
      </c>
      <c r="F96" s="495" t="s">
        <v>1820</v>
      </c>
      <c r="G96" s="495" t="s">
        <v>131</v>
      </c>
      <c r="H96" s="486">
        <v>45422</v>
      </c>
      <c r="I96" s="499" t="s">
        <v>1923</v>
      </c>
    </row>
    <row r="97" spans="1:9">
      <c r="A97" s="500">
        <v>300119907</v>
      </c>
      <c r="B97" s="495" t="s">
        <v>1814</v>
      </c>
      <c r="F97" s="495" t="s">
        <v>1820</v>
      </c>
      <c r="G97" s="495" t="s">
        <v>131</v>
      </c>
      <c r="H97" s="486">
        <v>45422</v>
      </c>
      <c r="I97" s="499" t="s">
        <v>1923</v>
      </c>
    </row>
    <row r="98" spans="1:9">
      <c r="A98" s="500">
        <v>300110351</v>
      </c>
      <c r="B98" s="495" t="s">
        <v>1752</v>
      </c>
      <c r="F98" s="495" t="s">
        <v>1820</v>
      </c>
      <c r="G98" s="495" t="s">
        <v>131</v>
      </c>
      <c r="H98" s="486">
        <v>45422</v>
      </c>
      <c r="I98" s="499" t="s">
        <v>1923</v>
      </c>
    </row>
    <row r="99" spans="1:9">
      <c r="A99" s="409" t="s">
        <v>321</v>
      </c>
      <c r="B99" s="394" t="s">
        <v>322</v>
      </c>
      <c r="C99" s="394" t="s">
        <v>302</v>
      </c>
      <c r="D99" s="394">
        <v>110</v>
      </c>
      <c r="E99" s="394" t="s">
        <v>55</v>
      </c>
      <c r="F99" s="394" t="s">
        <v>287</v>
      </c>
      <c r="G99" s="394" t="s">
        <v>48</v>
      </c>
      <c r="H99" s="486">
        <v>45443</v>
      </c>
    </row>
    <row r="100" spans="1:9">
      <c r="A100" s="409" t="s">
        <v>494</v>
      </c>
      <c r="B100" s="394" t="s">
        <v>495</v>
      </c>
      <c r="C100" s="394" t="s">
        <v>496</v>
      </c>
      <c r="D100" s="397" t="s">
        <v>497</v>
      </c>
      <c r="E100" s="394" t="s">
        <v>182</v>
      </c>
      <c r="F100" s="394" t="s">
        <v>491</v>
      </c>
      <c r="G100" s="394" t="s">
        <v>131</v>
      </c>
      <c r="H100" s="486">
        <v>45443</v>
      </c>
    </row>
    <row r="101" spans="1:9">
      <c r="A101" s="409" t="s">
        <v>498</v>
      </c>
      <c r="B101" s="394" t="s">
        <v>499</v>
      </c>
      <c r="C101" s="394" t="s">
        <v>1485</v>
      </c>
      <c r="D101" s="397" t="s">
        <v>500</v>
      </c>
      <c r="E101" s="394" t="s">
        <v>182</v>
      </c>
      <c r="F101" s="394" t="s">
        <v>491</v>
      </c>
      <c r="G101" s="394" t="s">
        <v>131</v>
      </c>
      <c r="H101" s="486">
        <v>45443</v>
      </c>
    </row>
    <row r="102" spans="1:9">
      <c r="A102" s="409" t="s">
        <v>508</v>
      </c>
      <c r="B102" s="394" t="s">
        <v>115</v>
      </c>
      <c r="C102" s="394" t="s">
        <v>1485</v>
      </c>
      <c r="D102" s="397" t="s">
        <v>497</v>
      </c>
      <c r="E102" s="394" t="s">
        <v>182</v>
      </c>
      <c r="F102" s="394" t="s">
        <v>491</v>
      </c>
      <c r="G102" s="394" t="s">
        <v>131</v>
      </c>
      <c r="H102" s="486">
        <v>45443</v>
      </c>
    </row>
    <row r="103" spans="1:9">
      <c r="A103" s="409" t="s">
        <v>552</v>
      </c>
      <c r="B103" s="394" t="s">
        <v>553</v>
      </c>
      <c r="C103" s="394"/>
      <c r="D103" s="397">
        <v>93</v>
      </c>
      <c r="E103" s="394" t="s">
        <v>73</v>
      </c>
      <c r="F103" s="394" t="s">
        <v>546</v>
      </c>
      <c r="G103" s="394" t="s">
        <v>281</v>
      </c>
      <c r="H103" s="486">
        <v>45443</v>
      </c>
    </row>
    <row r="104" spans="1:9">
      <c r="A104" s="409" t="s">
        <v>560</v>
      </c>
      <c r="B104" s="394" t="s">
        <v>561</v>
      </c>
      <c r="C104" s="394"/>
      <c r="D104" s="397">
        <v>95</v>
      </c>
      <c r="E104" s="394" t="s">
        <v>76</v>
      </c>
      <c r="F104" s="394" t="s">
        <v>546</v>
      </c>
      <c r="G104" s="394" t="s">
        <v>281</v>
      </c>
      <c r="H104" s="486">
        <v>45443</v>
      </c>
    </row>
    <row r="105" spans="1:9">
      <c r="A105" s="409" t="s">
        <v>1182</v>
      </c>
      <c r="B105" s="394" t="s">
        <v>584</v>
      </c>
      <c r="C105" s="394"/>
      <c r="D105" s="397">
        <v>85</v>
      </c>
      <c r="E105" s="394" t="s">
        <v>107</v>
      </c>
      <c r="F105" s="394" t="s">
        <v>582</v>
      </c>
      <c r="G105" s="394" t="s">
        <v>559</v>
      </c>
      <c r="H105" s="486">
        <v>45443</v>
      </c>
    </row>
    <row r="106" spans="1:9">
      <c r="A106" s="411" t="s">
        <v>942</v>
      </c>
      <c r="B106" s="394" t="s">
        <v>349</v>
      </c>
      <c r="C106" s="394" t="s">
        <v>943</v>
      </c>
      <c r="D106" s="397">
        <v>98</v>
      </c>
      <c r="E106" s="394" t="s">
        <v>107</v>
      </c>
      <c r="F106" s="394" t="s">
        <v>917</v>
      </c>
      <c r="G106" s="394" t="s">
        <v>131</v>
      </c>
      <c r="H106" s="486">
        <v>45443</v>
      </c>
    </row>
    <row r="107" spans="1:9">
      <c r="A107" s="409" t="s">
        <v>998</v>
      </c>
      <c r="B107" s="394" t="s">
        <v>476</v>
      </c>
      <c r="C107" s="394" t="s">
        <v>1240</v>
      </c>
      <c r="D107" s="397">
        <v>94</v>
      </c>
      <c r="E107" s="394" t="s">
        <v>53</v>
      </c>
      <c r="F107" s="394" t="s">
        <v>960</v>
      </c>
      <c r="G107" s="394" t="s">
        <v>131</v>
      </c>
      <c r="H107" s="486">
        <v>45443</v>
      </c>
    </row>
    <row r="108" spans="1:9">
      <c r="A108" s="409" t="s">
        <v>1063</v>
      </c>
      <c r="B108" s="394" t="s">
        <v>579</v>
      </c>
      <c r="C108" s="394"/>
      <c r="D108" s="397">
        <v>86</v>
      </c>
      <c r="E108" s="394" t="s">
        <v>269</v>
      </c>
      <c r="F108" s="394" t="s">
        <v>1064</v>
      </c>
      <c r="G108" s="394" t="s">
        <v>48</v>
      </c>
      <c r="H108" s="486">
        <v>45443</v>
      </c>
    </row>
    <row r="109" spans="1:9">
      <c r="A109" s="494">
        <v>300125583</v>
      </c>
      <c r="B109" s="495" t="s">
        <v>58</v>
      </c>
      <c r="C109" s="495"/>
      <c r="D109" s="496"/>
      <c r="E109" s="495"/>
      <c r="F109" s="495" t="s">
        <v>1826</v>
      </c>
      <c r="G109" s="495" t="s">
        <v>1462</v>
      </c>
      <c r="H109" s="486">
        <v>45453</v>
      </c>
      <c r="I109" s="499" t="s">
        <v>1923</v>
      </c>
    </row>
    <row r="110" spans="1:9">
      <c r="A110" s="494" t="s">
        <v>1821</v>
      </c>
      <c r="B110" s="495" t="s">
        <v>522</v>
      </c>
      <c r="C110" s="495"/>
      <c r="D110" s="496"/>
      <c r="E110" s="495"/>
      <c r="F110" s="495" t="s">
        <v>1826</v>
      </c>
      <c r="G110" s="495" t="s">
        <v>1462</v>
      </c>
      <c r="H110" s="486">
        <v>45453</v>
      </c>
      <c r="I110" s="499" t="s">
        <v>1923</v>
      </c>
    </row>
    <row r="111" spans="1:9">
      <c r="A111" s="494">
        <v>300125582</v>
      </c>
      <c r="B111" s="495" t="s">
        <v>301</v>
      </c>
      <c r="C111" s="495"/>
      <c r="D111" s="496"/>
      <c r="E111" s="495"/>
      <c r="F111" s="495" t="s">
        <v>1826</v>
      </c>
      <c r="G111" s="495" t="s">
        <v>1462</v>
      </c>
      <c r="H111" s="486">
        <v>45453</v>
      </c>
      <c r="I111" s="499" t="s">
        <v>1923</v>
      </c>
    </row>
    <row r="112" spans="1:9">
      <c r="A112" s="494">
        <v>300125585</v>
      </c>
      <c r="B112" s="495" t="s">
        <v>115</v>
      </c>
      <c r="C112" s="495"/>
      <c r="D112" s="496"/>
      <c r="E112" s="495"/>
      <c r="F112" s="495" t="s">
        <v>1826</v>
      </c>
      <c r="G112" s="495" t="s">
        <v>1462</v>
      </c>
      <c r="H112" s="486">
        <v>45453</v>
      </c>
      <c r="I112" s="499" t="s">
        <v>1923</v>
      </c>
    </row>
    <row r="113" spans="1:8">
      <c r="A113" s="411" t="s">
        <v>1192</v>
      </c>
      <c r="B113" s="394" t="s">
        <v>1201</v>
      </c>
      <c r="C113" s="394" t="s">
        <v>1200</v>
      </c>
      <c r="D113" s="397">
        <v>103</v>
      </c>
      <c r="E113" s="394" t="s">
        <v>73</v>
      </c>
      <c r="F113" s="394" t="s">
        <v>172</v>
      </c>
      <c r="G113" s="394" t="s">
        <v>48</v>
      </c>
      <c r="H113" s="486">
        <v>45471</v>
      </c>
    </row>
    <row r="114" spans="1:8">
      <c r="A114" s="409" t="s">
        <v>375</v>
      </c>
      <c r="B114" s="394" t="s">
        <v>282</v>
      </c>
      <c r="C114" s="394"/>
      <c r="D114" s="394">
        <v>112</v>
      </c>
      <c r="E114" s="394" t="s">
        <v>107</v>
      </c>
      <c r="F114" s="394" t="s">
        <v>338</v>
      </c>
      <c r="G114" s="394" t="s">
        <v>48</v>
      </c>
      <c r="H114" s="486">
        <v>45471</v>
      </c>
    </row>
    <row r="115" spans="1:8">
      <c r="A115" s="409" t="s">
        <v>510</v>
      </c>
      <c r="B115" s="394" t="s">
        <v>117</v>
      </c>
      <c r="C115" s="394" t="s">
        <v>496</v>
      </c>
      <c r="D115" s="397" t="s">
        <v>504</v>
      </c>
      <c r="E115" s="394" t="s">
        <v>182</v>
      </c>
      <c r="F115" s="394" t="s">
        <v>491</v>
      </c>
      <c r="G115" s="394" t="s">
        <v>131</v>
      </c>
      <c r="H115" s="486">
        <v>45471</v>
      </c>
    </row>
    <row r="116" spans="1:8">
      <c r="A116" s="409" t="s">
        <v>566</v>
      </c>
      <c r="B116" s="394" t="s">
        <v>199</v>
      </c>
      <c r="C116" s="394"/>
      <c r="D116" s="397">
        <v>97</v>
      </c>
      <c r="E116" s="394" t="s">
        <v>86</v>
      </c>
      <c r="F116" s="394" t="s">
        <v>546</v>
      </c>
      <c r="G116" s="394" t="s">
        <v>281</v>
      </c>
      <c r="H116" s="486">
        <v>45471</v>
      </c>
    </row>
    <row r="117" spans="1:8">
      <c r="A117" s="409" t="s">
        <v>573</v>
      </c>
      <c r="B117" s="394" t="s">
        <v>210</v>
      </c>
      <c r="C117" s="394"/>
      <c r="D117" s="397">
        <v>100</v>
      </c>
      <c r="E117" s="394" t="s">
        <v>76</v>
      </c>
      <c r="F117" s="394" t="s">
        <v>546</v>
      </c>
      <c r="G117" s="394" t="s">
        <v>281</v>
      </c>
      <c r="H117" s="486">
        <v>45471</v>
      </c>
    </row>
    <row r="118" spans="1:8">
      <c r="A118" s="411" t="s">
        <v>665</v>
      </c>
      <c r="B118" s="394" t="s">
        <v>343</v>
      </c>
      <c r="C118" s="394" t="s">
        <v>666</v>
      </c>
      <c r="D118" s="397">
        <v>91</v>
      </c>
      <c r="E118" s="394" t="s">
        <v>47</v>
      </c>
      <c r="F118" s="394" t="s">
        <v>649</v>
      </c>
      <c r="G118" s="394" t="s">
        <v>131</v>
      </c>
      <c r="H118" s="486">
        <v>45471</v>
      </c>
    </row>
    <row r="119" spans="1:8">
      <c r="A119" s="409" t="s">
        <v>711</v>
      </c>
      <c r="B119" s="394" t="s">
        <v>712</v>
      </c>
      <c r="C119" s="394" t="s">
        <v>631</v>
      </c>
      <c r="D119" s="394">
        <v>95</v>
      </c>
      <c r="E119" s="394" t="s">
        <v>47</v>
      </c>
      <c r="F119" s="394" t="s">
        <v>713</v>
      </c>
      <c r="G119" s="394" t="s">
        <v>131</v>
      </c>
      <c r="H119" s="486">
        <v>45471</v>
      </c>
    </row>
    <row r="120" spans="1:8">
      <c r="A120" s="409" t="s">
        <v>263</v>
      </c>
      <c r="B120" s="394" t="s">
        <v>139</v>
      </c>
      <c r="C120" s="394" t="s">
        <v>264</v>
      </c>
      <c r="D120" s="394">
        <v>104</v>
      </c>
      <c r="E120" s="394" t="s">
        <v>265</v>
      </c>
      <c r="F120" s="394" t="s">
        <v>262</v>
      </c>
      <c r="G120" s="394" t="s">
        <v>48</v>
      </c>
      <c r="H120" s="486">
        <v>45504</v>
      </c>
    </row>
    <row r="121" spans="1:8">
      <c r="A121" s="409" t="s">
        <v>368</v>
      </c>
      <c r="B121" s="394" t="s">
        <v>168</v>
      </c>
      <c r="C121" s="394" t="s">
        <v>1687</v>
      </c>
      <c r="D121" s="397">
        <v>105</v>
      </c>
      <c r="E121" s="394" t="s">
        <v>73</v>
      </c>
      <c r="F121" s="394" t="s">
        <v>381</v>
      </c>
      <c r="G121" s="394" t="s">
        <v>48</v>
      </c>
      <c r="H121" s="486">
        <v>45504</v>
      </c>
    </row>
    <row r="122" spans="1:8">
      <c r="A122" s="409" t="s">
        <v>389</v>
      </c>
      <c r="B122" s="394" t="s">
        <v>390</v>
      </c>
      <c r="C122" s="394"/>
      <c r="D122" s="397">
        <v>108</v>
      </c>
      <c r="E122" s="394" t="s">
        <v>185</v>
      </c>
      <c r="F122" s="394" t="s">
        <v>386</v>
      </c>
      <c r="G122" s="394" t="s">
        <v>48</v>
      </c>
      <c r="H122" s="486">
        <v>45504</v>
      </c>
    </row>
    <row r="123" spans="1:8">
      <c r="A123" s="409" t="s">
        <v>567</v>
      </c>
      <c r="B123" s="394" t="s">
        <v>59</v>
      </c>
      <c r="C123" s="394"/>
      <c r="D123" s="397">
        <v>99</v>
      </c>
      <c r="E123" s="394" t="s">
        <v>76</v>
      </c>
      <c r="F123" s="394" t="s">
        <v>546</v>
      </c>
      <c r="G123" s="394" t="s">
        <v>281</v>
      </c>
      <c r="H123" s="486">
        <v>45504</v>
      </c>
    </row>
    <row r="124" spans="1:8">
      <c r="A124" s="409" t="s">
        <v>1070</v>
      </c>
      <c r="B124" s="394" t="s">
        <v>553</v>
      </c>
      <c r="C124" s="394"/>
      <c r="D124" s="397">
        <v>97</v>
      </c>
      <c r="E124" s="394" t="s">
        <v>73</v>
      </c>
      <c r="F124" s="394" t="s">
        <v>1066</v>
      </c>
      <c r="G124" s="394" t="s">
        <v>48</v>
      </c>
      <c r="H124" s="486">
        <v>45504</v>
      </c>
    </row>
    <row r="125" spans="1:8">
      <c r="A125" s="411" t="s">
        <v>295</v>
      </c>
      <c r="B125" s="394" t="s">
        <v>113</v>
      </c>
      <c r="C125" s="394" t="s">
        <v>1684</v>
      </c>
      <c r="D125" s="397">
        <v>102</v>
      </c>
      <c r="E125" s="394" t="s">
        <v>107</v>
      </c>
      <c r="F125" s="394" t="s">
        <v>1082</v>
      </c>
      <c r="G125" s="394" t="s">
        <v>48</v>
      </c>
      <c r="H125" s="486">
        <v>45534</v>
      </c>
    </row>
    <row r="126" spans="1:8">
      <c r="A126" s="409" t="s">
        <v>1413</v>
      </c>
      <c r="B126" s="394" t="s">
        <v>1364</v>
      </c>
      <c r="C126" s="394"/>
      <c r="D126" s="397">
        <v>92</v>
      </c>
      <c r="E126" s="394" t="s">
        <v>55</v>
      </c>
      <c r="F126" s="394" t="s">
        <v>1099</v>
      </c>
      <c r="G126" s="394" t="s">
        <v>48</v>
      </c>
      <c r="H126" s="486">
        <v>45534</v>
      </c>
    </row>
    <row r="127" spans="1:8">
      <c r="A127" s="409" t="s">
        <v>523</v>
      </c>
      <c r="B127" s="394" t="s">
        <v>197</v>
      </c>
      <c r="C127" s="394" t="s">
        <v>524</v>
      </c>
      <c r="D127" s="394">
        <v>94</v>
      </c>
      <c r="E127" s="394" t="s">
        <v>76</v>
      </c>
      <c r="F127" s="394" t="s">
        <v>525</v>
      </c>
      <c r="G127" s="394" t="s">
        <v>48</v>
      </c>
      <c r="H127" s="486">
        <v>45534</v>
      </c>
    </row>
    <row r="128" spans="1:8">
      <c r="A128" s="411" t="s">
        <v>1198</v>
      </c>
      <c r="B128" s="394" t="s">
        <v>499</v>
      </c>
      <c r="C128" s="394" t="s">
        <v>1227</v>
      </c>
      <c r="D128" s="397">
        <v>100</v>
      </c>
      <c r="E128" s="394" t="s">
        <v>107</v>
      </c>
      <c r="F128" s="394" t="s">
        <v>1206</v>
      </c>
      <c r="G128" s="394" t="s">
        <v>48</v>
      </c>
      <c r="H128" s="486">
        <v>45534</v>
      </c>
    </row>
    <row r="129" spans="1:8">
      <c r="A129" s="409" t="s">
        <v>570</v>
      </c>
      <c r="B129" s="394" t="s">
        <v>205</v>
      </c>
      <c r="C129" s="394"/>
      <c r="D129" s="397">
        <v>99</v>
      </c>
      <c r="E129" s="394" t="s">
        <v>86</v>
      </c>
      <c r="F129" s="394" t="s">
        <v>546</v>
      </c>
      <c r="G129" s="394" t="s">
        <v>559</v>
      </c>
      <c r="H129" s="486">
        <v>45534</v>
      </c>
    </row>
    <row r="130" spans="1:8">
      <c r="A130" s="409" t="s">
        <v>663</v>
      </c>
      <c r="B130" s="394" t="s">
        <v>54</v>
      </c>
      <c r="C130" s="394" t="s">
        <v>664</v>
      </c>
      <c r="D130" s="394">
        <v>95</v>
      </c>
      <c r="E130" s="394" t="s">
        <v>47</v>
      </c>
      <c r="F130" s="394" t="s">
        <v>649</v>
      </c>
      <c r="G130" s="394" t="s">
        <v>131</v>
      </c>
      <c r="H130" s="486">
        <v>45534</v>
      </c>
    </row>
    <row r="131" spans="1:8">
      <c r="A131" s="409" t="s">
        <v>684</v>
      </c>
      <c r="B131" s="394" t="s">
        <v>480</v>
      </c>
      <c r="C131" s="394" t="s">
        <v>664</v>
      </c>
      <c r="D131" s="394">
        <v>97</v>
      </c>
      <c r="E131" s="394" t="s">
        <v>47</v>
      </c>
      <c r="F131" s="394" t="s">
        <v>649</v>
      </c>
      <c r="G131" s="394" t="s">
        <v>131</v>
      </c>
      <c r="H131" s="486">
        <v>45534</v>
      </c>
    </row>
    <row r="132" spans="1:8">
      <c r="A132" s="411" t="s">
        <v>891</v>
      </c>
      <c r="B132" s="394" t="s">
        <v>889</v>
      </c>
      <c r="C132" s="394" t="s">
        <v>890</v>
      </c>
      <c r="D132" s="397">
        <v>95</v>
      </c>
      <c r="E132" s="394" t="s">
        <v>107</v>
      </c>
      <c r="F132" s="394" t="s">
        <v>886</v>
      </c>
      <c r="G132" s="394" t="s">
        <v>48</v>
      </c>
      <c r="H132" s="486">
        <v>45534</v>
      </c>
    </row>
    <row r="133" spans="1:8">
      <c r="A133" s="409" t="s">
        <v>558</v>
      </c>
      <c r="B133" s="394" t="s">
        <v>476</v>
      </c>
      <c r="C133" s="394"/>
      <c r="D133" s="397">
        <v>94</v>
      </c>
      <c r="E133" s="394" t="s">
        <v>55</v>
      </c>
      <c r="F133" s="394" t="s">
        <v>546</v>
      </c>
      <c r="G133" s="394" t="s">
        <v>559</v>
      </c>
      <c r="H133" s="486">
        <v>45567</v>
      </c>
    </row>
    <row r="134" spans="1:8">
      <c r="A134" s="409" t="s">
        <v>572</v>
      </c>
      <c r="B134" s="394" t="s">
        <v>101</v>
      </c>
      <c r="C134" s="394"/>
      <c r="D134" s="397">
        <v>98</v>
      </c>
      <c r="E134" s="394" t="s">
        <v>86</v>
      </c>
      <c r="F134" s="394" t="s">
        <v>546</v>
      </c>
      <c r="G134" s="394" t="s">
        <v>559</v>
      </c>
      <c r="H134" s="486">
        <v>45567</v>
      </c>
    </row>
    <row r="135" spans="1:8">
      <c r="A135" s="409" t="s">
        <v>983</v>
      </c>
      <c r="B135" s="394" t="s">
        <v>398</v>
      </c>
      <c r="C135" s="394" t="s">
        <v>930</v>
      </c>
      <c r="D135" s="397">
        <v>96</v>
      </c>
      <c r="E135" s="394" t="s">
        <v>73</v>
      </c>
      <c r="F135" s="394" t="s">
        <v>947</v>
      </c>
      <c r="G135" s="394" t="s">
        <v>131</v>
      </c>
      <c r="H135" s="486">
        <v>45567</v>
      </c>
    </row>
    <row r="136" spans="1:8">
      <c r="A136" s="409" t="s">
        <v>92</v>
      </c>
      <c r="B136" s="394" t="s">
        <v>93</v>
      </c>
      <c r="C136" s="394"/>
      <c r="D136" s="397">
        <v>103</v>
      </c>
      <c r="E136" s="394" t="s">
        <v>55</v>
      </c>
      <c r="F136" s="394" t="s">
        <v>74</v>
      </c>
      <c r="G136" s="394" t="s">
        <v>48</v>
      </c>
      <c r="H136" s="486">
        <v>45604</v>
      </c>
    </row>
    <row r="137" spans="1:8">
      <c r="A137" s="409" t="s">
        <v>102</v>
      </c>
      <c r="B137" s="394" t="s">
        <v>103</v>
      </c>
      <c r="C137" s="394"/>
      <c r="D137" s="397" t="s">
        <v>104</v>
      </c>
      <c r="E137" s="394" t="s">
        <v>76</v>
      </c>
      <c r="F137" s="394" t="s">
        <v>74</v>
      </c>
      <c r="G137" s="394" t="s">
        <v>105</v>
      </c>
      <c r="H137" s="486">
        <v>45604</v>
      </c>
    </row>
    <row r="138" spans="1:8">
      <c r="A138" s="409" t="s">
        <v>232</v>
      </c>
      <c r="B138" s="394" t="s">
        <v>233</v>
      </c>
      <c r="C138" s="394"/>
      <c r="D138" s="397">
        <v>91</v>
      </c>
      <c r="E138" s="394" t="s">
        <v>185</v>
      </c>
      <c r="F138" s="394" t="s">
        <v>217</v>
      </c>
      <c r="G138" s="394" t="s">
        <v>48</v>
      </c>
      <c r="H138" s="486">
        <v>45604</v>
      </c>
    </row>
    <row r="139" spans="1:8">
      <c r="A139" s="409" t="s">
        <v>246</v>
      </c>
      <c r="B139" s="394" t="s">
        <v>247</v>
      </c>
      <c r="C139" s="394"/>
      <c r="D139" s="397">
        <v>98</v>
      </c>
      <c r="E139" s="394" t="s">
        <v>185</v>
      </c>
      <c r="F139" s="394" t="s">
        <v>217</v>
      </c>
      <c r="G139" s="394" t="s">
        <v>48</v>
      </c>
      <c r="H139" s="486">
        <v>45604</v>
      </c>
    </row>
    <row r="140" spans="1:8">
      <c r="A140" s="411" t="s">
        <v>1196</v>
      </c>
      <c r="B140" s="394" t="s">
        <v>93</v>
      </c>
      <c r="C140" s="394" t="s">
        <v>1224</v>
      </c>
      <c r="D140" s="397">
        <v>102</v>
      </c>
      <c r="E140" s="394" t="s">
        <v>107</v>
      </c>
      <c r="F140" s="394" t="s">
        <v>1205</v>
      </c>
      <c r="G140" s="394" t="s">
        <v>48</v>
      </c>
      <c r="H140" s="486">
        <v>45604</v>
      </c>
    </row>
    <row r="141" spans="1:8">
      <c r="A141" s="411" t="s">
        <v>266</v>
      </c>
      <c r="B141" s="394" t="s">
        <v>267</v>
      </c>
      <c r="C141" s="394" t="s">
        <v>268</v>
      </c>
      <c r="D141" s="394">
        <v>102</v>
      </c>
      <c r="E141" s="394" t="s">
        <v>269</v>
      </c>
      <c r="F141" s="394" t="s">
        <v>270</v>
      </c>
      <c r="G141" s="394" t="s">
        <v>50</v>
      </c>
      <c r="H141" s="486">
        <v>45604</v>
      </c>
    </row>
    <row r="142" spans="1:8">
      <c r="A142" s="409" t="s">
        <v>514</v>
      </c>
      <c r="B142" s="394" t="s">
        <v>483</v>
      </c>
      <c r="C142" s="394" t="s">
        <v>1713</v>
      </c>
      <c r="D142" s="397">
        <v>96</v>
      </c>
      <c r="E142" s="394" t="s">
        <v>107</v>
      </c>
      <c r="F142" s="394" t="s">
        <v>515</v>
      </c>
      <c r="G142" s="394" t="s">
        <v>1462</v>
      </c>
      <c r="H142" s="486">
        <v>45604</v>
      </c>
    </row>
    <row r="143" spans="1:8">
      <c r="A143" s="409" t="s">
        <v>537</v>
      </c>
      <c r="B143" s="394" t="s">
        <v>58</v>
      </c>
      <c r="C143" s="394" t="s">
        <v>524</v>
      </c>
      <c r="D143" s="397">
        <v>92</v>
      </c>
      <c r="E143" s="394" t="s">
        <v>107</v>
      </c>
      <c r="F143" s="394" t="s">
        <v>536</v>
      </c>
      <c r="G143" s="394" t="s">
        <v>48</v>
      </c>
      <c r="H143" s="486">
        <v>45604</v>
      </c>
    </row>
    <row r="144" spans="1:8">
      <c r="A144" s="411" t="s">
        <v>1987</v>
      </c>
      <c r="B144" s="394" t="s">
        <v>499</v>
      </c>
      <c r="C144" s="394" t="s">
        <v>1227</v>
      </c>
      <c r="D144" s="397">
        <v>100</v>
      </c>
      <c r="E144" s="394" t="s">
        <v>107</v>
      </c>
      <c r="F144" s="394" t="s">
        <v>532</v>
      </c>
      <c r="G144" s="394" t="s">
        <v>48</v>
      </c>
      <c r="H144" s="486">
        <v>45604</v>
      </c>
    </row>
    <row r="145" spans="1:8">
      <c r="A145" s="411" t="s">
        <v>1197</v>
      </c>
      <c r="B145" s="394" t="s">
        <v>93</v>
      </c>
      <c r="C145" s="394" t="s">
        <v>1227</v>
      </c>
      <c r="D145" s="397">
        <v>103</v>
      </c>
      <c r="E145" s="394" t="s">
        <v>107</v>
      </c>
      <c r="F145" s="394" t="s">
        <v>1206</v>
      </c>
      <c r="G145" s="394" t="s">
        <v>48</v>
      </c>
      <c r="H145" s="486">
        <v>45604</v>
      </c>
    </row>
    <row r="146" spans="1:8">
      <c r="A146" s="409" t="s">
        <v>547</v>
      </c>
      <c r="B146" s="394" t="s">
        <v>469</v>
      </c>
      <c r="C146" s="394"/>
      <c r="D146" s="397">
        <v>91</v>
      </c>
      <c r="E146" s="394" t="s">
        <v>73</v>
      </c>
      <c r="F146" s="394" t="s">
        <v>546</v>
      </c>
      <c r="G146" s="394" t="s">
        <v>281</v>
      </c>
      <c r="H146" s="486">
        <v>45604</v>
      </c>
    </row>
    <row r="147" spans="1:8">
      <c r="A147" s="409" t="s">
        <v>557</v>
      </c>
      <c r="B147" s="394" t="s">
        <v>52</v>
      </c>
      <c r="C147" s="394"/>
      <c r="D147" s="397">
        <v>91</v>
      </c>
      <c r="E147" s="394" t="s">
        <v>86</v>
      </c>
      <c r="F147" s="394" t="s">
        <v>546</v>
      </c>
      <c r="G147" s="394" t="s">
        <v>559</v>
      </c>
      <c r="H147" s="486">
        <v>45604</v>
      </c>
    </row>
    <row r="148" spans="1:8">
      <c r="A148" s="409" t="s">
        <v>568</v>
      </c>
      <c r="B148" s="394" t="s">
        <v>201</v>
      </c>
      <c r="C148" s="394"/>
      <c r="D148" s="397">
        <v>93</v>
      </c>
      <c r="E148" s="394" t="s">
        <v>86</v>
      </c>
      <c r="F148" s="394" t="s">
        <v>546</v>
      </c>
      <c r="G148" s="394" t="s">
        <v>559</v>
      </c>
      <c r="H148" s="486">
        <v>45604</v>
      </c>
    </row>
    <row r="149" spans="1:8">
      <c r="A149" s="409" t="s">
        <v>1906</v>
      </c>
      <c r="B149" s="394" t="s">
        <v>1907</v>
      </c>
      <c r="C149" s="394" t="s">
        <v>1493</v>
      </c>
      <c r="D149" s="397">
        <v>99</v>
      </c>
      <c r="E149" s="394" t="s">
        <v>107</v>
      </c>
      <c r="F149" s="394" t="s">
        <v>2008</v>
      </c>
      <c r="G149" s="394" t="s">
        <v>48</v>
      </c>
      <c r="H149" s="486">
        <v>45604</v>
      </c>
    </row>
    <row r="150" spans="1:8">
      <c r="A150" s="411" t="s">
        <v>1199</v>
      </c>
      <c r="B150" s="394" t="s">
        <v>63</v>
      </c>
      <c r="C150" s="394" t="s">
        <v>1229</v>
      </c>
      <c r="D150" s="397">
        <v>94</v>
      </c>
      <c r="E150" s="394" t="s">
        <v>47</v>
      </c>
      <c r="F150" s="394" t="s">
        <v>1207</v>
      </c>
      <c r="G150" s="394" t="s">
        <v>48</v>
      </c>
      <c r="H150" s="486">
        <v>45604</v>
      </c>
    </row>
    <row r="151" spans="1:8">
      <c r="A151" s="409" t="s">
        <v>1072</v>
      </c>
      <c r="B151" s="394" t="s">
        <v>1059</v>
      </c>
      <c r="C151" s="394"/>
      <c r="D151" s="397">
        <v>104</v>
      </c>
      <c r="E151" s="394" t="s">
        <v>121</v>
      </c>
      <c r="F151" s="394" t="s">
        <v>1066</v>
      </c>
      <c r="G151" s="394" t="s">
        <v>48</v>
      </c>
      <c r="H151" s="486">
        <v>45604</v>
      </c>
    </row>
    <row r="152" spans="1:8">
      <c r="A152" s="409" t="s">
        <v>966</v>
      </c>
      <c r="B152" s="394" t="s">
        <v>545</v>
      </c>
      <c r="C152" s="394"/>
      <c r="D152" s="397">
        <v>91</v>
      </c>
      <c r="E152" s="394" t="s">
        <v>121</v>
      </c>
      <c r="F152" s="394" t="s">
        <v>947</v>
      </c>
      <c r="G152" s="394" t="s">
        <v>131</v>
      </c>
      <c r="H152" s="486">
        <v>45607</v>
      </c>
    </row>
    <row r="153" spans="1:8">
      <c r="A153" s="409" t="s">
        <v>534</v>
      </c>
      <c r="B153" s="394" t="s">
        <v>58</v>
      </c>
      <c r="C153" s="394" t="s">
        <v>535</v>
      </c>
      <c r="D153" s="397" t="s">
        <v>490</v>
      </c>
      <c r="E153" s="394" t="s">
        <v>76</v>
      </c>
      <c r="F153" s="394" t="s">
        <v>536</v>
      </c>
      <c r="G153" s="394" t="s">
        <v>48</v>
      </c>
      <c r="H153" s="486">
        <v>45630</v>
      </c>
    </row>
    <row r="154" spans="1:8">
      <c r="A154" s="411" t="s">
        <v>888</v>
      </c>
      <c r="B154" s="394" t="s">
        <v>889</v>
      </c>
      <c r="C154" s="394" t="s">
        <v>890</v>
      </c>
      <c r="D154" s="397">
        <v>95</v>
      </c>
      <c r="E154" s="394" t="s">
        <v>107</v>
      </c>
      <c r="F154" s="394" t="s">
        <v>886</v>
      </c>
      <c r="G154" s="394" t="s">
        <v>48</v>
      </c>
      <c r="H154" s="486">
        <v>45630</v>
      </c>
    </row>
    <row r="155" spans="1:8">
      <c r="A155" s="411" t="s">
        <v>1986</v>
      </c>
      <c r="B155" s="394" t="s">
        <v>889</v>
      </c>
      <c r="C155" s="394" t="s">
        <v>890</v>
      </c>
      <c r="D155" s="397">
        <v>95</v>
      </c>
      <c r="E155" s="394" t="s">
        <v>107</v>
      </c>
      <c r="F155" s="394" t="s">
        <v>886</v>
      </c>
      <c r="G155" s="394" t="s">
        <v>48</v>
      </c>
      <c r="H155" s="486">
        <v>45630</v>
      </c>
    </row>
    <row r="156" spans="1:8">
      <c r="A156" s="409" t="s">
        <v>278</v>
      </c>
      <c r="B156" s="394" t="s">
        <v>81</v>
      </c>
      <c r="C156" s="394" t="s">
        <v>72</v>
      </c>
      <c r="D156" s="394">
        <v>100</v>
      </c>
      <c r="E156" s="394" t="s">
        <v>73</v>
      </c>
      <c r="F156" s="394" t="s">
        <v>279</v>
      </c>
      <c r="G156" s="394" t="s">
        <v>48</v>
      </c>
      <c r="H156" s="486">
        <v>45659</v>
      </c>
    </row>
    <row r="157" spans="1:8">
      <c r="A157" s="409" t="s">
        <v>344</v>
      </c>
      <c r="B157" s="394" t="s">
        <v>57</v>
      </c>
      <c r="C157" s="394" t="s">
        <v>345</v>
      </c>
      <c r="D157" s="397">
        <v>92</v>
      </c>
      <c r="E157" s="394" t="s">
        <v>55</v>
      </c>
      <c r="F157" s="394" t="s">
        <v>338</v>
      </c>
      <c r="G157" s="394" t="s">
        <v>131</v>
      </c>
      <c r="H157" s="486">
        <v>45659</v>
      </c>
    </row>
    <row r="158" spans="1:8">
      <c r="A158" s="411" t="s">
        <v>369</v>
      </c>
      <c r="B158" s="394" t="s">
        <v>115</v>
      </c>
      <c r="C158" s="394" t="s">
        <v>289</v>
      </c>
      <c r="D158" s="397">
        <v>101</v>
      </c>
      <c r="E158" s="394" t="s">
        <v>55</v>
      </c>
      <c r="F158" s="394" t="s">
        <v>338</v>
      </c>
      <c r="G158" s="394" t="s">
        <v>48</v>
      </c>
      <c r="H158" s="486">
        <v>45659</v>
      </c>
    </row>
    <row r="159" spans="1:8">
      <c r="A159" s="409" t="s">
        <v>364</v>
      </c>
      <c r="B159" s="394" t="s">
        <v>93</v>
      </c>
      <c r="C159" s="394" t="s">
        <v>365</v>
      </c>
      <c r="D159" s="394">
        <v>107</v>
      </c>
      <c r="E159" s="394" t="s">
        <v>86</v>
      </c>
      <c r="F159" s="394" t="s">
        <v>1686</v>
      </c>
      <c r="G159" s="394" t="s">
        <v>726</v>
      </c>
      <c r="H159" s="486">
        <v>45659</v>
      </c>
    </row>
    <row r="160" spans="1:8">
      <c r="A160" s="409" t="s">
        <v>1412</v>
      </c>
      <c r="B160" s="394" t="s">
        <v>1237</v>
      </c>
      <c r="C160" s="394"/>
      <c r="D160" s="397">
        <v>91</v>
      </c>
      <c r="E160" s="394" t="s">
        <v>107</v>
      </c>
      <c r="F160" s="394" t="s">
        <v>1099</v>
      </c>
      <c r="G160" s="394" t="s">
        <v>48</v>
      </c>
      <c r="H160" s="486">
        <v>45659</v>
      </c>
    </row>
    <row r="161" spans="1:9">
      <c r="A161" s="409" t="s">
        <v>542</v>
      </c>
      <c r="B161" s="394" t="s">
        <v>1593</v>
      </c>
      <c r="C161" s="394" t="s">
        <v>1259</v>
      </c>
      <c r="D161" s="397">
        <v>102</v>
      </c>
      <c r="E161" s="394" t="s">
        <v>107</v>
      </c>
      <c r="F161" s="394" t="s">
        <v>536</v>
      </c>
      <c r="G161" s="394" t="s">
        <v>48</v>
      </c>
      <c r="H161" s="486">
        <v>45659</v>
      </c>
    </row>
    <row r="162" spans="1:9">
      <c r="A162" s="409" t="s">
        <v>569</v>
      </c>
      <c r="B162" s="394" t="s">
        <v>203</v>
      </c>
      <c r="C162" s="394"/>
      <c r="D162" s="397">
        <v>94</v>
      </c>
      <c r="E162" s="394" t="s">
        <v>86</v>
      </c>
      <c r="F162" s="394" t="s">
        <v>546</v>
      </c>
      <c r="G162" s="394" t="s">
        <v>559</v>
      </c>
      <c r="H162" s="486">
        <v>45659</v>
      </c>
    </row>
    <row r="163" spans="1:9">
      <c r="A163" s="409" t="s">
        <v>574</v>
      </c>
      <c r="B163" s="394" t="s">
        <v>575</v>
      </c>
      <c r="C163" s="394"/>
      <c r="D163" s="397">
        <v>105</v>
      </c>
      <c r="E163" s="394" t="s">
        <v>86</v>
      </c>
      <c r="F163" s="394" t="s">
        <v>546</v>
      </c>
      <c r="G163" s="394" t="s">
        <v>559</v>
      </c>
      <c r="H163" s="486">
        <v>45659</v>
      </c>
    </row>
    <row r="164" spans="1:9">
      <c r="A164" s="409" t="s">
        <v>600</v>
      </c>
      <c r="B164" s="394" t="s">
        <v>564</v>
      </c>
      <c r="C164" s="394"/>
      <c r="D164" s="397">
        <v>98</v>
      </c>
      <c r="E164" s="394" t="s">
        <v>107</v>
      </c>
      <c r="F164" s="394" t="s">
        <v>581</v>
      </c>
      <c r="G164" s="394" t="s">
        <v>105</v>
      </c>
      <c r="H164" s="486">
        <v>45659</v>
      </c>
    </row>
    <row r="165" spans="1:9">
      <c r="A165" s="409" t="s">
        <v>682</v>
      </c>
      <c r="B165" s="394" t="s">
        <v>480</v>
      </c>
      <c r="C165" s="394" t="s">
        <v>683</v>
      </c>
      <c r="D165" s="394">
        <v>97</v>
      </c>
      <c r="E165" s="394" t="s">
        <v>47</v>
      </c>
      <c r="F165" s="394" t="s">
        <v>649</v>
      </c>
      <c r="G165" s="394" t="s">
        <v>131</v>
      </c>
      <c r="H165" s="486">
        <v>45659</v>
      </c>
    </row>
    <row r="166" spans="1:9">
      <c r="A166" s="409" t="s">
        <v>1397</v>
      </c>
      <c r="B166" s="394" t="s">
        <v>714</v>
      </c>
      <c r="C166" s="394"/>
      <c r="D166" s="397" t="s">
        <v>769</v>
      </c>
      <c r="E166" s="394" t="s">
        <v>47</v>
      </c>
      <c r="F166" s="394" t="s">
        <v>759</v>
      </c>
      <c r="G166" s="394" t="s">
        <v>131</v>
      </c>
      <c r="H166" s="486">
        <v>45659</v>
      </c>
    </row>
    <row r="167" spans="1:9">
      <c r="A167" s="409" t="s">
        <v>898</v>
      </c>
      <c r="B167" s="394" t="s">
        <v>474</v>
      </c>
      <c r="C167" s="394" t="s">
        <v>1714</v>
      </c>
      <c r="D167" s="397">
        <v>92</v>
      </c>
      <c r="E167" s="394" t="s">
        <v>47</v>
      </c>
      <c r="F167" s="394" t="s">
        <v>899</v>
      </c>
      <c r="G167" s="394" t="s">
        <v>131</v>
      </c>
      <c r="H167" s="486">
        <v>45659</v>
      </c>
    </row>
    <row r="168" spans="1:9">
      <c r="A168" s="409" t="s">
        <v>948</v>
      </c>
      <c r="B168" s="394" t="s">
        <v>1356</v>
      </c>
      <c r="C168" s="394" t="s">
        <v>949</v>
      </c>
      <c r="D168" s="394">
        <v>99</v>
      </c>
      <c r="E168" s="394" t="s">
        <v>86</v>
      </c>
      <c r="F168" s="394" t="s">
        <v>947</v>
      </c>
      <c r="G168" s="394" t="s">
        <v>131</v>
      </c>
      <c r="H168" s="486">
        <v>45659</v>
      </c>
    </row>
    <row r="169" spans="1:9">
      <c r="A169" s="409" t="s">
        <v>1014</v>
      </c>
      <c r="B169" s="394" t="s">
        <v>258</v>
      </c>
      <c r="C169" s="394" t="s">
        <v>1012</v>
      </c>
      <c r="D169" s="397">
        <v>100</v>
      </c>
      <c r="E169" s="394" t="s">
        <v>47</v>
      </c>
      <c r="F169" s="394" t="s">
        <v>960</v>
      </c>
      <c r="G169" s="394" t="s">
        <v>131</v>
      </c>
      <c r="H169" s="486">
        <v>45659</v>
      </c>
    </row>
    <row r="170" spans="1:9">
      <c r="A170" s="409" t="s">
        <v>1068</v>
      </c>
      <c r="B170" s="394" t="s">
        <v>470</v>
      </c>
      <c r="C170" s="394"/>
      <c r="D170" s="397">
        <v>92</v>
      </c>
      <c r="E170" s="394" t="s">
        <v>73</v>
      </c>
      <c r="F170" s="394" t="s">
        <v>1066</v>
      </c>
      <c r="G170" s="394" t="s">
        <v>48</v>
      </c>
      <c r="H170" s="486">
        <v>45659</v>
      </c>
    </row>
    <row r="171" spans="1:9">
      <c r="A171" s="409" t="s">
        <v>562</v>
      </c>
      <c r="B171" s="394" t="s">
        <v>245</v>
      </c>
      <c r="C171" s="394"/>
      <c r="D171" s="397">
        <v>97</v>
      </c>
      <c r="E171" s="394" t="s">
        <v>76</v>
      </c>
      <c r="F171" s="394" t="s">
        <v>546</v>
      </c>
      <c r="G171" s="394" t="s">
        <v>281</v>
      </c>
      <c r="H171" s="486">
        <v>45688</v>
      </c>
    </row>
    <row r="172" spans="1:9">
      <c r="A172" s="409" t="s">
        <v>975</v>
      </c>
      <c r="B172" s="394" t="s">
        <v>590</v>
      </c>
      <c r="C172" s="394" t="s">
        <v>976</v>
      </c>
      <c r="D172" s="394">
        <v>95</v>
      </c>
      <c r="E172" s="394" t="s">
        <v>86</v>
      </c>
      <c r="F172" s="394" t="s">
        <v>947</v>
      </c>
      <c r="G172" s="394" t="s">
        <v>131</v>
      </c>
      <c r="H172" s="486">
        <v>45688</v>
      </c>
    </row>
    <row r="173" spans="1:9" ht="16.5">
      <c r="A173" s="511" t="s">
        <v>2028</v>
      </c>
      <c r="B173" s="513" t="s">
        <v>531</v>
      </c>
      <c r="C173" s="513"/>
      <c r="D173" s="513"/>
      <c r="E173" s="513"/>
      <c r="F173" s="513" t="s">
        <v>2043</v>
      </c>
      <c r="G173" s="513" t="s">
        <v>48</v>
      </c>
      <c r="H173" s="486">
        <v>45691</v>
      </c>
      <c r="I173" s="485" t="s">
        <v>2112</v>
      </c>
    </row>
    <row r="174" spans="1:9" ht="16.5">
      <c r="A174" s="511" t="s">
        <v>2030</v>
      </c>
      <c r="B174" s="513" t="s">
        <v>678</v>
      </c>
      <c r="C174" s="513"/>
      <c r="D174" s="513"/>
      <c r="E174" s="513"/>
      <c r="F174" s="513" t="s">
        <v>2043</v>
      </c>
      <c r="G174" s="513" t="s">
        <v>48</v>
      </c>
      <c r="H174" s="486">
        <v>45691</v>
      </c>
      <c r="I174" s="485" t="s">
        <v>2112</v>
      </c>
    </row>
    <row r="175" spans="1:9" ht="16.5">
      <c r="A175" s="511" t="s">
        <v>2024</v>
      </c>
      <c r="B175" s="513" t="s">
        <v>480</v>
      </c>
      <c r="C175" s="513"/>
      <c r="D175" s="513"/>
      <c r="E175" s="513"/>
      <c r="F175" s="513" t="s">
        <v>2043</v>
      </c>
      <c r="G175" s="513" t="s">
        <v>48</v>
      </c>
      <c r="H175" s="486">
        <v>45691</v>
      </c>
      <c r="I175" s="485" t="s">
        <v>2112</v>
      </c>
    </row>
    <row r="176" spans="1:9" ht="16.5">
      <c r="A176" s="511" t="s">
        <v>2031</v>
      </c>
      <c r="B176" s="513" t="s">
        <v>772</v>
      </c>
      <c r="C176" s="513"/>
      <c r="D176" s="513"/>
      <c r="E176" s="513"/>
      <c r="F176" s="513" t="s">
        <v>2043</v>
      </c>
      <c r="G176" s="513" t="s">
        <v>48</v>
      </c>
      <c r="H176" s="486">
        <v>45691</v>
      </c>
      <c r="I176" s="485" t="s">
        <v>2112</v>
      </c>
    </row>
    <row r="177" spans="1:9" ht="16.5">
      <c r="A177" s="511" t="s">
        <v>2025</v>
      </c>
      <c r="B177" s="513" t="s">
        <v>880</v>
      </c>
      <c r="C177" s="513"/>
      <c r="D177" s="513"/>
      <c r="E177" s="513"/>
      <c r="F177" s="513" t="s">
        <v>2043</v>
      </c>
      <c r="G177" s="513" t="s">
        <v>48</v>
      </c>
      <c r="H177" s="486">
        <v>45691</v>
      </c>
      <c r="I177" s="485" t="s">
        <v>2112</v>
      </c>
    </row>
    <row r="178" spans="1:9" ht="16.5">
      <c r="A178" s="511" t="s">
        <v>2027</v>
      </c>
      <c r="B178" s="513" t="s">
        <v>715</v>
      </c>
      <c r="C178" s="513"/>
      <c r="D178" s="513"/>
      <c r="E178" s="513"/>
      <c r="F178" s="513" t="s">
        <v>2043</v>
      </c>
      <c r="G178" s="513" t="s">
        <v>48</v>
      </c>
      <c r="H178" s="486">
        <v>45691</v>
      </c>
      <c r="I178" s="485" t="s">
        <v>2112</v>
      </c>
    </row>
    <row r="179" spans="1:9">
      <c r="A179" s="407" t="s">
        <v>1100</v>
      </c>
      <c r="B179" s="393" t="s">
        <v>1562</v>
      </c>
      <c r="C179" s="393" t="s">
        <v>1464</v>
      </c>
      <c r="D179" s="393"/>
      <c r="E179" s="395">
        <v>91</v>
      </c>
      <c r="F179" s="393" t="s">
        <v>1770</v>
      </c>
      <c r="G179" s="393" t="s">
        <v>281</v>
      </c>
      <c r="H179" s="522">
        <v>45707</v>
      </c>
    </row>
    <row r="180" spans="1:9">
      <c r="A180" s="407" t="s">
        <v>1101</v>
      </c>
      <c r="B180" s="393" t="s">
        <v>1187</v>
      </c>
      <c r="C180" s="393" t="s">
        <v>1465</v>
      </c>
      <c r="D180" s="393"/>
      <c r="E180" s="395">
        <v>91</v>
      </c>
      <c r="F180" s="393" t="s">
        <v>1770</v>
      </c>
      <c r="G180" s="393" t="s">
        <v>281</v>
      </c>
      <c r="H180" s="522">
        <v>45707</v>
      </c>
    </row>
    <row r="181" spans="1:9">
      <c r="A181" s="407" t="s">
        <v>1102</v>
      </c>
      <c r="B181" s="393" t="s">
        <v>1187</v>
      </c>
      <c r="C181" s="393" t="s">
        <v>1466</v>
      </c>
      <c r="D181" s="393"/>
      <c r="E181" s="395">
        <v>92</v>
      </c>
      <c r="F181" s="393" t="s">
        <v>1770</v>
      </c>
      <c r="G181" s="393" t="s">
        <v>281</v>
      </c>
      <c r="H181" s="522">
        <v>45707</v>
      </c>
    </row>
    <row r="182" spans="1:9">
      <c r="A182" s="407" t="s">
        <v>1104</v>
      </c>
      <c r="B182" s="393" t="s">
        <v>1187</v>
      </c>
      <c r="C182" s="393" t="s">
        <v>1467</v>
      </c>
      <c r="D182" s="393"/>
      <c r="E182" s="395">
        <v>87</v>
      </c>
      <c r="F182" s="393" t="s">
        <v>1770</v>
      </c>
      <c r="G182" s="393" t="s">
        <v>281</v>
      </c>
      <c r="H182" s="522">
        <v>45707</v>
      </c>
    </row>
    <row r="183" spans="1:9">
      <c r="A183" s="407" t="s">
        <v>1105</v>
      </c>
      <c r="B183" s="393" t="s">
        <v>1187</v>
      </c>
      <c r="C183" s="393" t="s">
        <v>1468</v>
      </c>
      <c r="D183" s="393"/>
      <c r="E183" s="395">
        <v>95</v>
      </c>
      <c r="F183" s="393" t="s">
        <v>1770</v>
      </c>
      <c r="G183" s="393" t="s">
        <v>281</v>
      </c>
      <c r="H183" s="522">
        <v>45707</v>
      </c>
    </row>
    <row r="184" spans="1:9">
      <c r="A184" s="407" t="s">
        <v>1106</v>
      </c>
      <c r="B184" s="393" t="s">
        <v>1187</v>
      </c>
      <c r="C184" s="393" t="s">
        <v>1469</v>
      </c>
      <c r="D184" s="393"/>
      <c r="E184" s="395">
        <v>94</v>
      </c>
      <c r="F184" s="393" t="s">
        <v>1770</v>
      </c>
      <c r="G184" s="393" t="s">
        <v>281</v>
      </c>
      <c r="H184" s="522">
        <v>45707</v>
      </c>
    </row>
    <row r="185" spans="1:9">
      <c r="A185" s="407" t="s">
        <v>1103</v>
      </c>
      <c r="B185" s="393" t="s">
        <v>1187</v>
      </c>
      <c r="C185" s="393" t="s">
        <v>1470</v>
      </c>
      <c r="D185" s="393"/>
      <c r="E185" s="395">
        <v>95</v>
      </c>
      <c r="F185" s="393" t="s">
        <v>1770</v>
      </c>
      <c r="G185" s="393" t="s">
        <v>281</v>
      </c>
      <c r="H185" s="522">
        <v>45707</v>
      </c>
    </row>
    <row r="186" spans="1:9">
      <c r="A186" s="407" t="s">
        <v>1107</v>
      </c>
      <c r="B186" s="393" t="s">
        <v>1187</v>
      </c>
      <c r="C186" s="393" t="s">
        <v>1471</v>
      </c>
      <c r="D186" s="393"/>
      <c r="E186" s="395">
        <v>98</v>
      </c>
      <c r="F186" s="393" t="s">
        <v>1770</v>
      </c>
      <c r="G186" s="393" t="s">
        <v>281</v>
      </c>
      <c r="H186" s="522">
        <v>45707</v>
      </c>
    </row>
    <row r="187" spans="1:9">
      <c r="A187" s="407" t="s">
        <v>1108</v>
      </c>
      <c r="B187" s="393" t="s">
        <v>1187</v>
      </c>
      <c r="C187" s="393" t="s">
        <v>1472</v>
      </c>
      <c r="D187" s="393"/>
      <c r="E187" s="395">
        <v>97</v>
      </c>
      <c r="F187" s="393" t="s">
        <v>1770</v>
      </c>
      <c r="G187" s="393" t="s">
        <v>281</v>
      </c>
      <c r="H187" s="522">
        <v>45707</v>
      </c>
    </row>
    <row r="188" spans="1:9">
      <c r="A188" s="409" t="s">
        <v>2019</v>
      </c>
      <c r="B188" s="394" t="s">
        <v>473</v>
      </c>
      <c r="C188" s="394"/>
      <c r="D188" s="394"/>
      <c r="E188" s="394"/>
      <c r="F188" s="394" t="s">
        <v>2065</v>
      </c>
      <c r="G188" s="394" t="s">
        <v>105</v>
      </c>
      <c r="H188" s="486">
        <v>45723</v>
      </c>
    </row>
    <row r="189" spans="1:9">
      <c r="A189" s="409" t="s">
        <v>1232</v>
      </c>
      <c r="B189" s="394" t="s">
        <v>90</v>
      </c>
      <c r="C189" s="394"/>
      <c r="D189" s="394">
        <v>101</v>
      </c>
      <c r="E189" s="394" t="s">
        <v>1080</v>
      </c>
      <c r="F189" s="394" t="s">
        <v>262</v>
      </c>
      <c r="G189" s="394" t="s">
        <v>48</v>
      </c>
      <c r="H189" s="486">
        <v>45723</v>
      </c>
    </row>
    <row r="190" spans="1:9">
      <c r="A190" s="409" t="s">
        <v>762</v>
      </c>
      <c r="B190" s="394" t="s">
        <v>60</v>
      </c>
      <c r="C190" s="394"/>
      <c r="D190" s="397" t="s">
        <v>763</v>
      </c>
      <c r="E190" s="394" t="s">
        <v>47</v>
      </c>
      <c r="F190" s="394" t="s">
        <v>759</v>
      </c>
      <c r="G190" s="394" t="s">
        <v>131</v>
      </c>
      <c r="H190" s="486">
        <v>45723</v>
      </c>
    </row>
    <row r="191" spans="1:9">
      <c r="A191" s="409" t="s">
        <v>1421</v>
      </c>
      <c r="B191" s="394" t="s">
        <v>1433</v>
      </c>
      <c r="C191" s="394"/>
      <c r="D191" s="394">
        <v>91</v>
      </c>
      <c r="E191" s="394" t="s">
        <v>47</v>
      </c>
      <c r="F191" s="394" t="s">
        <v>759</v>
      </c>
      <c r="G191" s="394" t="s">
        <v>131</v>
      </c>
      <c r="H191" s="486">
        <v>45723</v>
      </c>
    </row>
    <row r="192" spans="1:9">
      <c r="A192" s="409" t="s">
        <v>770</v>
      </c>
      <c r="B192" s="394" t="s">
        <v>522</v>
      </c>
      <c r="C192" s="394"/>
      <c r="D192" s="397" t="s">
        <v>507</v>
      </c>
      <c r="E192" s="394" t="s">
        <v>47</v>
      </c>
      <c r="F192" s="394" t="s">
        <v>759</v>
      </c>
      <c r="G192" s="394" t="s">
        <v>131</v>
      </c>
      <c r="H192" s="486">
        <v>45723</v>
      </c>
    </row>
    <row r="193" spans="1:8">
      <c r="A193" s="409" t="s">
        <v>1974</v>
      </c>
      <c r="B193" s="394" t="s">
        <v>772</v>
      </c>
      <c r="C193" s="394"/>
      <c r="D193" s="397" t="s">
        <v>773</v>
      </c>
      <c r="E193" s="394" t="s">
        <v>47</v>
      </c>
      <c r="F193" s="394" t="s">
        <v>759</v>
      </c>
      <c r="G193" s="394" t="s">
        <v>339</v>
      </c>
      <c r="H193" s="486">
        <v>45723</v>
      </c>
    </row>
    <row r="194" spans="1:8">
      <c r="A194" s="409" t="s">
        <v>774</v>
      </c>
      <c r="B194" s="394" t="s">
        <v>696</v>
      </c>
      <c r="C194" s="394"/>
      <c r="D194" s="397" t="s">
        <v>775</v>
      </c>
      <c r="E194" s="394" t="s">
        <v>47</v>
      </c>
      <c r="F194" s="394" t="s">
        <v>759</v>
      </c>
      <c r="G194" s="394" t="s">
        <v>131</v>
      </c>
      <c r="H194" s="486">
        <v>45723</v>
      </c>
    </row>
    <row r="195" spans="1:8">
      <c r="A195" s="409" t="s">
        <v>778</v>
      </c>
      <c r="B195" s="394" t="s">
        <v>779</v>
      </c>
      <c r="C195" s="394"/>
      <c r="D195" s="397" t="s">
        <v>769</v>
      </c>
      <c r="E195" s="394" t="s">
        <v>47</v>
      </c>
      <c r="F195" s="394" t="s">
        <v>759</v>
      </c>
      <c r="G195" s="394" t="s">
        <v>131</v>
      </c>
      <c r="H195" s="486">
        <v>45723</v>
      </c>
    </row>
    <row r="196" spans="1:8">
      <c r="A196" s="409" t="s">
        <v>784</v>
      </c>
      <c r="B196" s="394" t="s">
        <v>716</v>
      </c>
      <c r="C196" s="394"/>
      <c r="D196" s="397" t="s">
        <v>507</v>
      </c>
      <c r="E196" s="394" t="s">
        <v>47</v>
      </c>
      <c r="F196" s="394" t="s">
        <v>759</v>
      </c>
      <c r="G196" s="394" t="s">
        <v>131</v>
      </c>
      <c r="H196" s="486">
        <v>45723</v>
      </c>
    </row>
    <row r="197" spans="1:8">
      <c r="A197" s="409" t="s">
        <v>1401</v>
      </c>
      <c r="B197" s="394" t="s">
        <v>1404</v>
      </c>
      <c r="C197" s="394"/>
      <c r="D197" s="397" t="s">
        <v>785</v>
      </c>
      <c r="E197" s="394" t="s">
        <v>47</v>
      </c>
      <c r="F197" s="394" t="s">
        <v>759</v>
      </c>
      <c r="G197" s="394" t="s">
        <v>131</v>
      </c>
      <c r="H197" s="486">
        <v>45723</v>
      </c>
    </row>
    <row r="198" spans="1:8">
      <c r="A198" s="409" t="s">
        <v>786</v>
      </c>
      <c r="B198" s="394" t="s">
        <v>787</v>
      </c>
      <c r="C198" s="394"/>
      <c r="D198" s="397" t="s">
        <v>788</v>
      </c>
      <c r="E198" s="394" t="s">
        <v>47</v>
      </c>
      <c r="F198" s="394" t="s">
        <v>759</v>
      </c>
      <c r="G198" s="394" t="s">
        <v>131</v>
      </c>
      <c r="H198" s="486">
        <v>45723</v>
      </c>
    </row>
    <row r="199" spans="1:8">
      <c r="A199" s="409" t="s">
        <v>790</v>
      </c>
      <c r="B199" s="394" t="s">
        <v>791</v>
      </c>
      <c r="C199" s="394"/>
      <c r="D199" s="397" t="s">
        <v>504</v>
      </c>
      <c r="E199" s="394" t="s">
        <v>47</v>
      </c>
      <c r="F199" s="394" t="s">
        <v>759</v>
      </c>
      <c r="G199" s="394" t="s">
        <v>131</v>
      </c>
      <c r="H199" s="486">
        <v>45723</v>
      </c>
    </row>
    <row r="200" spans="1:8">
      <c r="A200" s="409" t="s">
        <v>794</v>
      </c>
      <c r="B200" s="394" t="s">
        <v>795</v>
      </c>
      <c r="C200" s="394"/>
      <c r="D200" s="397" t="s">
        <v>497</v>
      </c>
      <c r="E200" s="394" t="s">
        <v>47</v>
      </c>
      <c r="F200" s="394" t="s">
        <v>759</v>
      </c>
      <c r="G200" s="394" t="s">
        <v>131</v>
      </c>
      <c r="H200" s="486">
        <v>45723</v>
      </c>
    </row>
    <row r="201" spans="1:8">
      <c r="A201" s="409" t="s">
        <v>799</v>
      </c>
      <c r="B201" s="394" t="s">
        <v>800</v>
      </c>
      <c r="C201" s="394"/>
      <c r="D201" s="397" t="s">
        <v>507</v>
      </c>
      <c r="E201" s="394" t="s">
        <v>47</v>
      </c>
      <c r="F201" s="394" t="s">
        <v>759</v>
      </c>
      <c r="G201" s="394" t="s">
        <v>131</v>
      </c>
      <c r="H201" s="486">
        <v>45723</v>
      </c>
    </row>
    <row r="202" spans="1:8">
      <c r="A202" s="409" t="s">
        <v>2029</v>
      </c>
      <c r="B202" s="394" t="s">
        <v>481</v>
      </c>
      <c r="C202" s="394"/>
      <c r="D202" s="394"/>
      <c r="E202" s="394"/>
      <c r="F202" s="394" t="s">
        <v>2043</v>
      </c>
      <c r="G202" s="394" t="s">
        <v>48</v>
      </c>
      <c r="H202" s="486">
        <v>45723</v>
      </c>
    </row>
    <row r="203" spans="1:8">
      <c r="A203" s="409" t="s">
        <v>2026</v>
      </c>
      <c r="B203" s="394" t="s">
        <v>2053</v>
      </c>
      <c r="C203" s="394"/>
      <c r="D203" s="394"/>
      <c r="E203" s="394"/>
      <c r="F203" s="394" t="s">
        <v>2043</v>
      </c>
      <c r="G203" s="394" t="s">
        <v>48</v>
      </c>
      <c r="H203" s="486">
        <v>45723</v>
      </c>
    </row>
    <row r="204" spans="1:8">
      <c r="A204" s="409" t="s">
        <v>2017</v>
      </c>
      <c r="B204" s="394" t="s">
        <v>545</v>
      </c>
      <c r="C204" s="394"/>
      <c r="D204" s="394"/>
      <c r="E204" s="394"/>
      <c r="F204" s="394" t="s">
        <v>2065</v>
      </c>
      <c r="G204" s="394" t="s">
        <v>105</v>
      </c>
      <c r="H204" s="486">
        <v>45755</v>
      </c>
    </row>
    <row r="205" spans="1:8">
      <c r="A205" s="409" t="s">
        <v>2018</v>
      </c>
      <c r="B205" s="394" t="s">
        <v>469</v>
      </c>
      <c r="C205" s="394"/>
      <c r="D205" s="394"/>
      <c r="E205" s="394"/>
      <c r="F205" s="394" t="s">
        <v>2065</v>
      </c>
      <c r="G205" s="394" t="s">
        <v>105</v>
      </c>
      <c r="H205" s="486">
        <v>45755</v>
      </c>
    </row>
    <row r="206" spans="1:8">
      <c r="A206" s="409" t="s">
        <v>385</v>
      </c>
      <c r="B206" s="394" t="s">
        <v>267</v>
      </c>
      <c r="C206" s="394"/>
      <c r="D206" s="397">
        <v>102</v>
      </c>
      <c r="E206" s="394" t="s">
        <v>185</v>
      </c>
      <c r="F206" s="394" t="s">
        <v>386</v>
      </c>
      <c r="G206" s="394" t="s">
        <v>48</v>
      </c>
      <c r="H206" s="486">
        <v>45755</v>
      </c>
    </row>
    <row r="207" spans="1:8">
      <c r="A207" s="409" t="s">
        <v>565</v>
      </c>
      <c r="B207" s="394" t="s">
        <v>197</v>
      </c>
      <c r="C207" s="394"/>
      <c r="D207" s="397">
        <v>94</v>
      </c>
      <c r="E207" s="394" t="s">
        <v>76</v>
      </c>
      <c r="F207" s="394" t="s">
        <v>546</v>
      </c>
      <c r="G207" s="394" t="s">
        <v>559</v>
      </c>
      <c r="H207" s="486">
        <v>45755</v>
      </c>
    </row>
    <row r="208" spans="1:8">
      <c r="A208" s="409" t="s">
        <v>2067</v>
      </c>
      <c r="B208" s="394" t="s">
        <v>115</v>
      </c>
      <c r="C208" s="394"/>
      <c r="D208" s="397">
        <v>101</v>
      </c>
      <c r="E208" s="394" t="s">
        <v>55</v>
      </c>
      <c r="F208" s="394" t="s">
        <v>2008</v>
      </c>
      <c r="G208" s="394" t="s">
        <v>48</v>
      </c>
      <c r="H208" s="486">
        <v>45755</v>
      </c>
    </row>
    <row r="209" spans="1:9">
      <c r="A209" s="410" t="s">
        <v>753</v>
      </c>
      <c r="B209" s="394" t="s">
        <v>754</v>
      </c>
      <c r="C209" s="400"/>
      <c r="D209" s="397" t="s">
        <v>500</v>
      </c>
      <c r="E209" s="394" t="s">
        <v>107</v>
      </c>
      <c r="F209" s="394" t="s">
        <v>752</v>
      </c>
      <c r="G209" s="394" t="s">
        <v>48</v>
      </c>
      <c r="H209" s="486">
        <v>45755</v>
      </c>
    </row>
    <row r="210" spans="1:9">
      <c r="A210" s="411" t="s">
        <v>1518</v>
      </c>
      <c r="B210" s="394" t="s">
        <v>256</v>
      </c>
      <c r="C210" s="394" t="s">
        <v>1522</v>
      </c>
      <c r="D210" s="397">
        <v>105</v>
      </c>
      <c r="E210" s="394" t="s">
        <v>55</v>
      </c>
      <c r="F210" s="394" t="s">
        <v>74</v>
      </c>
      <c r="G210" s="394" t="s">
        <v>1462</v>
      </c>
      <c r="H210" s="486">
        <v>45777</v>
      </c>
    </row>
    <row r="211" spans="1:9">
      <c r="A211" s="409" t="s">
        <v>1789</v>
      </c>
      <c r="B211" s="394" t="s">
        <v>1798</v>
      </c>
      <c r="C211" s="394"/>
      <c r="D211" s="394">
        <v>109</v>
      </c>
      <c r="E211" s="394" t="s">
        <v>1080</v>
      </c>
      <c r="F211" s="394" t="s">
        <v>1361</v>
      </c>
      <c r="G211" s="394" t="s">
        <v>1802</v>
      </c>
      <c r="H211" s="486">
        <v>45777</v>
      </c>
    </row>
    <row r="212" spans="1:9">
      <c r="A212" s="409" t="s">
        <v>1513</v>
      </c>
      <c r="B212" s="394" t="s">
        <v>54</v>
      </c>
      <c r="C212" s="394"/>
      <c r="D212" s="394">
        <v>91</v>
      </c>
      <c r="E212" s="394" t="s">
        <v>107</v>
      </c>
      <c r="F212" s="394" t="s">
        <v>1093</v>
      </c>
      <c r="G212" s="394" t="s">
        <v>50</v>
      </c>
      <c r="H212" s="486">
        <v>45777</v>
      </c>
    </row>
    <row r="213" spans="1:9">
      <c r="A213" s="410" t="s">
        <v>2114</v>
      </c>
      <c r="B213" s="394" t="s">
        <v>1815</v>
      </c>
      <c r="C213" s="394">
        <v>300135579</v>
      </c>
      <c r="D213" s="394">
        <v>96</v>
      </c>
      <c r="E213" s="394" t="s">
        <v>49</v>
      </c>
      <c r="F213" s="394" t="s">
        <v>2039</v>
      </c>
      <c r="G213" s="394" t="s">
        <v>1109</v>
      </c>
      <c r="H213" s="486">
        <v>45777</v>
      </c>
    </row>
    <row r="214" spans="1:9">
      <c r="A214" s="410" t="s">
        <v>2117</v>
      </c>
      <c r="B214" s="394" t="s">
        <v>911</v>
      </c>
      <c r="C214" s="394">
        <v>300135582</v>
      </c>
      <c r="D214" s="394">
        <v>104</v>
      </c>
      <c r="E214" s="394" t="s">
        <v>1081</v>
      </c>
      <c r="F214" s="394" t="s">
        <v>2039</v>
      </c>
      <c r="G214" s="394" t="s">
        <v>1109</v>
      </c>
      <c r="H214" s="486">
        <v>45777</v>
      </c>
    </row>
    <row r="215" spans="1:9">
      <c r="A215" s="409" t="s">
        <v>543</v>
      </c>
      <c r="B215" s="394" t="s">
        <v>545</v>
      </c>
      <c r="C215" s="394"/>
      <c r="D215" s="397">
        <v>91</v>
      </c>
      <c r="E215" s="394" t="s">
        <v>73</v>
      </c>
      <c r="F215" s="394" t="s">
        <v>546</v>
      </c>
      <c r="G215" s="394" t="s">
        <v>281</v>
      </c>
      <c r="H215" s="486">
        <v>45812</v>
      </c>
    </row>
    <row r="216" spans="1:9">
      <c r="A216" s="409" t="s">
        <v>771</v>
      </c>
      <c r="B216" s="394" t="s">
        <v>772</v>
      </c>
      <c r="C216" s="394"/>
      <c r="D216" s="397" t="s">
        <v>773</v>
      </c>
      <c r="E216" s="394" t="s">
        <v>47</v>
      </c>
      <c r="F216" s="394" t="s">
        <v>759</v>
      </c>
      <c r="G216" s="394" t="s">
        <v>131</v>
      </c>
      <c r="H216" s="486">
        <v>45812</v>
      </c>
    </row>
    <row r="217" spans="1:9">
      <c r="A217" s="409" t="s">
        <v>984</v>
      </c>
      <c r="B217" s="394" t="s">
        <v>187</v>
      </c>
      <c r="C217" s="394" t="s">
        <v>970</v>
      </c>
      <c r="D217" s="397">
        <v>92</v>
      </c>
      <c r="E217" s="394" t="s">
        <v>53</v>
      </c>
      <c r="F217" s="394" t="s">
        <v>947</v>
      </c>
      <c r="G217" s="394" t="s">
        <v>131</v>
      </c>
      <c r="H217" s="486">
        <v>45812</v>
      </c>
    </row>
    <row r="218" spans="1:9">
      <c r="A218" s="409" t="s">
        <v>1787</v>
      </c>
      <c r="B218" s="394" t="s">
        <v>1083</v>
      </c>
      <c r="C218" s="394"/>
      <c r="D218" s="397">
        <v>108</v>
      </c>
      <c r="E218" s="394" t="s">
        <v>280</v>
      </c>
      <c r="F218" s="394" t="s">
        <v>384</v>
      </c>
      <c r="G218" s="394" t="s">
        <v>48</v>
      </c>
      <c r="H218" s="486">
        <v>45847</v>
      </c>
    </row>
    <row r="219" spans="1:9">
      <c r="A219" s="410" t="s">
        <v>2119</v>
      </c>
      <c r="B219" s="394" t="s">
        <v>1819</v>
      </c>
      <c r="C219" s="394">
        <v>300135584</v>
      </c>
      <c r="D219" s="394">
        <v>101</v>
      </c>
      <c r="E219" s="394" t="s">
        <v>49</v>
      </c>
      <c r="F219" s="394" t="s">
        <v>2039</v>
      </c>
      <c r="G219" s="394" t="s">
        <v>1109</v>
      </c>
      <c r="H219" s="486">
        <v>45847</v>
      </c>
    </row>
    <row r="220" spans="1:9">
      <c r="A220" s="409" t="s">
        <v>571</v>
      </c>
      <c r="B220" s="394" t="s">
        <v>207</v>
      </c>
      <c r="C220" s="394"/>
      <c r="D220" s="397">
        <v>96</v>
      </c>
      <c r="E220" s="394" t="s">
        <v>86</v>
      </c>
      <c r="F220" s="394" t="s">
        <v>546</v>
      </c>
      <c r="G220" s="394" t="s">
        <v>559</v>
      </c>
      <c r="H220" s="486">
        <v>45881</v>
      </c>
    </row>
    <row r="221" spans="1:9">
      <c r="A221" s="409" t="s">
        <v>805</v>
      </c>
      <c r="B221" s="394" t="s">
        <v>806</v>
      </c>
      <c r="C221" s="394" t="s">
        <v>807</v>
      </c>
      <c r="D221" s="397">
        <v>116</v>
      </c>
      <c r="E221" s="394" t="s">
        <v>808</v>
      </c>
      <c r="F221" s="394" t="s">
        <v>809</v>
      </c>
      <c r="G221" s="394" t="s">
        <v>48</v>
      </c>
      <c r="H221" s="486">
        <v>45881</v>
      </c>
    </row>
    <row r="222" spans="1:9">
      <c r="A222" s="511">
        <v>300135481</v>
      </c>
      <c r="B222" s="513" t="s">
        <v>479</v>
      </c>
      <c r="C222" s="513"/>
      <c r="D222" s="513"/>
      <c r="E222" s="513"/>
      <c r="F222" s="513" t="s">
        <v>2041</v>
      </c>
      <c r="G222" s="513" t="s">
        <v>1109</v>
      </c>
      <c r="H222" s="486">
        <v>45902</v>
      </c>
      <c r="I222" s="485" t="s">
        <v>2269</v>
      </c>
    </row>
    <row r="223" spans="1:9">
      <c r="A223" s="511">
        <v>300135482</v>
      </c>
      <c r="B223" s="513" t="s">
        <v>481</v>
      </c>
      <c r="C223" s="513"/>
      <c r="D223" s="513"/>
      <c r="E223" s="513"/>
      <c r="F223" s="513" t="s">
        <v>2041</v>
      </c>
      <c r="G223" s="513" t="s">
        <v>1109</v>
      </c>
      <c r="H223" s="486">
        <v>45902</v>
      </c>
      <c r="I223" s="485" t="s">
        <v>2269</v>
      </c>
    </row>
    <row r="224" spans="1:9">
      <c r="A224" s="511">
        <v>300135483</v>
      </c>
      <c r="B224" s="513" t="s">
        <v>483</v>
      </c>
      <c r="C224" s="513"/>
      <c r="D224" s="513"/>
      <c r="E224" s="513"/>
      <c r="F224" s="513" t="s">
        <v>2041</v>
      </c>
      <c r="G224" s="513" t="s">
        <v>1109</v>
      </c>
      <c r="H224" s="486">
        <v>45902</v>
      </c>
      <c r="I224" s="485" t="s">
        <v>2269</v>
      </c>
    </row>
    <row r="225" spans="1:9">
      <c r="A225" s="511">
        <v>300135484</v>
      </c>
      <c r="B225" s="513" t="s">
        <v>522</v>
      </c>
      <c r="C225" s="513"/>
      <c r="D225" s="513"/>
      <c r="E225" s="513"/>
      <c r="F225" s="513" t="s">
        <v>2041</v>
      </c>
      <c r="G225" s="513" t="s">
        <v>1109</v>
      </c>
      <c r="H225" s="486">
        <v>45902</v>
      </c>
      <c r="I225" s="485" t="s">
        <v>2269</v>
      </c>
    </row>
    <row r="226" spans="1:9">
      <c r="A226" s="511">
        <v>300135485</v>
      </c>
      <c r="B226" s="513" t="s">
        <v>103</v>
      </c>
      <c r="C226" s="513"/>
      <c r="D226" s="513"/>
      <c r="E226" s="513"/>
      <c r="F226" s="513" t="s">
        <v>2041</v>
      </c>
      <c r="G226" s="513" t="s">
        <v>1109</v>
      </c>
      <c r="H226" s="486">
        <v>45902</v>
      </c>
      <c r="I226" s="485" t="s">
        <v>2269</v>
      </c>
    </row>
    <row r="227" spans="1:9">
      <c r="A227" s="511">
        <v>300135486</v>
      </c>
      <c r="B227" s="513" t="s">
        <v>911</v>
      </c>
      <c r="C227" s="513"/>
      <c r="D227" s="513"/>
      <c r="E227" s="513"/>
      <c r="F227" s="513" t="s">
        <v>2041</v>
      </c>
      <c r="G227" s="513" t="s">
        <v>1109</v>
      </c>
      <c r="H227" s="486">
        <v>45902</v>
      </c>
      <c r="I227" s="485" t="s">
        <v>2269</v>
      </c>
    </row>
    <row r="228" spans="1:9">
      <c r="A228" s="511">
        <v>300135487</v>
      </c>
      <c r="B228" s="513" t="s">
        <v>438</v>
      </c>
      <c r="C228" s="513"/>
      <c r="D228" s="513"/>
      <c r="E228" s="513"/>
      <c r="F228" s="513" t="s">
        <v>2041</v>
      </c>
      <c r="G228" s="513" t="s">
        <v>1109</v>
      </c>
      <c r="H228" s="486">
        <v>45902</v>
      </c>
      <c r="I228" s="485" t="s">
        <v>2269</v>
      </c>
    </row>
    <row r="229" spans="1:9">
      <c r="A229" s="511">
        <v>300135488</v>
      </c>
      <c r="B229" s="513" t="s">
        <v>90</v>
      </c>
      <c r="C229" s="513"/>
      <c r="D229" s="513"/>
      <c r="E229" s="513"/>
      <c r="F229" s="513" t="s">
        <v>2040</v>
      </c>
      <c r="G229" s="513" t="s">
        <v>1109</v>
      </c>
      <c r="H229" s="486">
        <v>45903</v>
      </c>
      <c r="I229" s="485" t="s">
        <v>2269</v>
      </c>
    </row>
    <row r="230" spans="1:9">
      <c r="A230" s="511">
        <v>300135489</v>
      </c>
      <c r="B230" s="513" t="s">
        <v>379</v>
      </c>
      <c r="C230" s="513"/>
      <c r="D230" s="513"/>
      <c r="E230" s="513"/>
      <c r="F230" s="513" t="s">
        <v>2040</v>
      </c>
      <c r="G230" s="513" t="s">
        <v>1109</v>
      </c>
      <c r="H230" s="486">
        <v>45903</v>
      </c>
      <c r="I230" s="485" t="s">
        <v>2269</v>
      </c>
    </row>
    <row r="231" spans="1:9">
      <c r="A231" s="511">
        <v>300135490</v>
      </c>
      <c r="B231" s="513" t="s">
        <v>115</v>
      </c>
      <c r="C231" s="513"/>
      <c r="D231" s="513"/>
      <c r="E231" s="513"/>
      <c r="F231" s="513" t="s">
        <v>2040</v>
      </c>
      <c r="G231" s="513" t="s">
        <v>1109</v>
      </c>
      <c r="H231" s="486">
        <v>45903</v>
      </c>
      <c r="I231" s="485" t="s">
        <v>2269</v>
      </c>
    </row>
    <row r="232" spans="1:9">
      <c r="A232" s="511">
        <v>300135491</v>
      </c>
      <c r="B232" s="513" t="s">
        <v>435</v>
      </c>
      <c r="C232" s="513"/>
      <c r="D232" s="513"/>
      <c r="E232" s="513"/>
      <c r="F232" s="513" t="s">
        <v>2040</v>
      </c>
      <c r="G232" s="513" t="s">
        <v>1109</v>
      </c>
      <c r="H232" s="486">
        <v>45903</v>
      </c>
      <c r="I232" s="485" t="s">
        <v>2269</v>
      </c>
    </row>
    <row r="233" spans="1:9">
      <c r="A233" s="511">
        <v>300135492</v>
      </c>
      <c r="B233" s="513" t="s">
        <v>1095</v>
      </c>
      <c r="C233" s="513"/>
      <c r="D233" s="513"/>
      <c r="E233" s="513"/>
      <c r="F233" s="513" t="s">
        <v>2040</v>
      </c>
      <c r="G233" s="513" t="s">
        <v>1109</v>
      </c>
      <c r="H233" s="486">
        <v>45903</v>
      </c>
      <c r="I233" s="485" t="s">
        <v>2269</v>
      </c>
    </row>
    <row r="234" spans="1:9">
      <c r="A234" s="511">
        <v>300135493</v>
      </c>
      <c r="B234" s="513" t="s">
        <v>443</v>
      </c>
      <c r="C234" s="513"/>
      <c r="D234" s="513"/>
      <c r="E234" s="513"/>
      <c r="F234" s="513" t="s">
        <v>2040</v>
      </c>
      <c r="G234" s="513" t="s">
        <v>1109</v>
      </c>
      <c r="H234" s="486">
        <v>45903</v>
      </c>
      <c r="I234" s="485" t="s">
        <v>2269</v>
      </c>
    </row>
    <row r="235" spans="1:9">
      <c r="A235" s="511">
        <v>300135494</v>
      </c>
      <c r="B235" s="513" t="s">
        <v>2049</v>
      </c>
      <c r="C235" s="513"/>
      <c r="D235" s="513"/>
      <c r="E235" s="513"/>
      <c r="F235" s="513" t="s">
        <v>2040</v>
      </c>
      <c r="G235" s="513" t="s">
        <v>1109</v>
      </c>
      <c r="H235" s="486">
        <v>45903</v>
      </c>
      <c r="I235" s="485" t="s">
        <v>2269</v>
      </c>
    </row>
    <row r="236" spans="1:9">
      <c r="A236" s="511">
        <v>300135495</v>
      </c>
      <c r="B236" s="513" t="s">
        <v>147</v>
      </c>
      <c r="C236" s="513"/>
      <c r="D236" s="513"/>
      <c r="E236" s="513"/>
      <c r="F236" s="513" t="s">
        <v>2040</v>
      </c>
      <c r="G236" s="513" t="s">
        <v>1109</v>
      </c>
      <c r="H236" s="486">
        <v>45903</v>
      </c>
      <c r="I236" s="485" t="s">
        <v>2269</v>
      </c>
    </row>
    <row r="237" spans="1:9">
      <c r="A237" s="511">
        <v>300135496</v>
      </c>
      <c r="B237" s="513" t="s">
        <v>458</v>
      </c>
      <c r="C237" s="513"/>
      <c r="D237" s="513"/>
      <c r="E237" s="513"/>
      <c r="F237" s="513" t="s">
        <v>2040</v>
      </c>
      <c r="G237" s="513" t="s">
        <v>1109</v>
      </c>
      <c r="H237" s="486">
        <v>45903</v>
      </c>
      <c r="I237" s="485" t="s">
        <v>2269</v>
      </c>
    </row>
    <row r="238" spans="1:9">
      <c r="A238" s="511">
        <v>300135497</v>
      </c>
      <c r="B238" s="513" t="s">
        <v>153</v>
      </c>
      <c r="C238" s="513"/>
      <c r="D238" s="513"/>
      <c r="E238" s="513"/>
      <c r="F238" s="513" t="s">
        <v>2040</v>
      </c>
      <c r="G238" s="513" t="s">
        <v>1109</v>
      </c>
      <c r="H238" s="486">
        <v>45903</v>
      </c>
      <c r="I238" s="485" t="s">
        <v>2269</v>
      </c>
    </row>
    <row r="239" spans="1:9">
      <c r="A239" s="511">
        <v>300135498</v>
      </c>
      <c r="B239" s="513" t="s">
        <v>393</v>
      </c>
      <c r="C239" s="513"/>
      <c r="D239" s="513"/>
      <c r="E239" s="513"/>
      <c r="F239" s="513" t="s">
        <v>2040</v>
      </c>
      <c r="G239" s="513" t="s">
        <v>1109</v>
      </c>
      <c r="H239" s="486">
        <v>45903</v>
      </c>
      <c r="I239" s="485" t="s">
        <v>2269</v>
      </c>
    </row>
    <row r="240" spans="1:9">
      <c r="A240" s="511">
        <v>300135499</v>
      </c>
      <c r="B240" s="513" t="s">
        <v>464</v>
      </c>
      <c r="C240" s="513"/>
      <c r="D240" s="513"/>
      <c r="E240" s="513"/>
      <c r="F240" s="513" t="s">
        <v>2040</v>
      </c>
      <c r="G240" s="513" t="s">
        <v>1109</v>
      </c>
      <c r="H240" s="486">
        <v>45903</v>
      </c>
      <c r="I240" s="485" t="s">
        <v>2269</v>
      </c>
    </row>
    <row r="241" spans="1:9">
      <c r="A241" s="511">
        <v>300135500</v>
      </c>
      <c r="B241" s="513" t="s">
        <v>1850</v>
      </c>
      <c r="C241" s="513"/>
      <c r="D241" s="513"/>
      <c r="E241" s="513"/>
      <c r="F241" s="513" t="s">
        <v>2040</v>
      </c>
      <c r="G241" s="513" t="s">
        <v>1109</v>
      </c>
      <c r="H241" s="486">
        <v>45903</v>
      </c>
      <c r="I241" s="485" t="s">
        <v>2269</v>
      </c>
    </row>
    <row r="242" spans="1:9">
      <c r="A242" s="409" t="s">
        <v>70</v>
      </c>
      <c r="B242" s="394" t="s">
        <v>71</v>
      </c>
      <c r="C242" s="394" t="s">
        <v>72</v>
      </c>
      <c r="D242" s="394">
        <v>102</v>
      </c>
      <c r="E242" s="394" t="s">
        <v>73</v>
      </c>
      <c r="F242" s="394" t="s">
        <v>74</v>
      </c>
      <c r="G242" s="394" t="s">
        <v>48</v>
      </c>
      <c r="H242" s="486">
        <v>45944</v>
      </c>
    </row>
    <row r="243" spans="1:9">
      <c r="A243" s="410" t="s">
        <v>1989</v>
      </c>
      <c r="B243" s="394" t="s">
        <v>435</v>
      </c>
      <c r="C243" s="400"/>
      <c r="D243" s="397">
        <v>110</v>
      </c>
      <c r="E243" s="394" t="s">
        <v>269</v>
      </c>
      <c r="F243" s="394" t="s">
        <v>396</v>
      </c>
      <c r="G243" s="394" t="s">
        <v>48</v>
      </c>
      <c r="H243" s="486">
        <v>45944</v>
      </c>
    </row>
    <row r="244" spans="1:9">
      <c r="A244" s="409" t="s">
        <v>1823</v>
      </c>
      <c r="B244" s="394" t="s">
        <v>90</v>
      </c>
      <c r="C244" s="394" t="s">
        <v>1835</v>
      </c>
      <c r="D244" s="397"/>
      <c r="E244" s="394"/>
      <c r="F244" s="394" t="s">
        <v>74</v>
      </c>
      <c r="G244" s="394" t="s">
        <v>1462</v>
      </c>
      <c r="H244" s="486">
        <v>45968</v>
      </c>
    </row>
    <row r="245" spans="1:9">
      <c r="A245" s="409" t="s">
        <v>1701</v>
      </c>
      <c r="B245" s="394" t="s">
        <v>499</v>
      </c>
      <c r="C245" s="394" t="s">
        <v>2209</v>
      </c>
      <c r="D245" s="397">
        <v>100</v>
      </c>
      <c r="E245" s="394" t="s">
        <v>269</v>
      </c>
      <c r="F245" s="394" t="s">
        <v>1691</v>
      </c>
      <c r="G245" s="394" t="s">
        <v>339</v>
      </c>
      <c r="H245" s="486">
        <v>45968</v>
      </c>
    </row>
    <row r="246" spans="1:9">
      <c r="A246" s="409" t="s">
        <v>1690</v>
      </c>
      <c r="B246" s="394" t="s">
        <v>1692</v>
      </c>
      <c r="C246" s="394" t="s">
        <v>2210</v>
      </c>
      <c r="D246" s="397">
        <v>100</v>
      </c>
      <c r="E246" s="394" t="s">
        <v>578</v>
      </c>
      <c r="F246" s="394" t="s">
        <v>1691</v>
      </c>
      <c r="G246" s="394" t="s">
        <v>339</v>
      </c>
      <c r="H246" s="486">
        <v>45968</v>
      </c>
    </row>
    <row r="247" spans="1:9">
      <c r="A247" s="409" t="s">
        <v>2244</v>
      </c>
      <c r="B247" s="394" t="s">
        <v>431</v>
      </c>
      <c r="C247" s="394"/>
      <c r="D247" s="394">
        <v>109</v>
      </c>
      <c r="E247" s="394" t="s">
        <v>107</v>
      </c>
      <c r="F247" s="394" t="s">
        <v>74</v>
      </c>
      <c r="G247" s="394" t="s">
        <v>48</v>
      </c>
      <c r="H247" s="486">
        <v>45996</v>
      </c>
    </row>
    <row r="248" spans="1:9">
      <c r="A248" s="411" t="s">
        <v>1235</v>
      </c>
      <c r="B248" s="394" t="s">
        <v>129</v>
      </c>
      <c r="C248" s="394"/>
      <c r="D248" s="397">
        <v>111</v>
      </c>
      <c r="E248" s="394" t="s">
        <v>76</v>
      </c>
      <c r="F248" s="394" t="s">
        <v>725</v>
      </c>
      <c r="G248" s="394" t="s">
        <v>281</v>
      </c>
      <c r="H248" s="486">
        <v>45996</v>
      </c>
    </row>
    <row r="249" spans="1:9">
      <c r="A249" s="409" t="s">
        <v>2275</v>
      </c>
      <c r="B249" s="394" t="s">
        <v>322</v>
      </c>
      <c r="C249" s="394" t="s">
        <v>302</v>
      </c>
      <c r="D249" s="394">
        <v>110</v>
      </c>
      <c r="E249" s="394" t="s">
        <v>55</v>
      </c>
      <c r="F249" s="394" t="s">
        <v>287</v>
      </c>
      <c r="G249" s="394" t="s">
        <v>48</v>
      </c>
      <c r="H249" s="486">
        <v>46031</v>
      </c>
    </row>
    <row r="250" spans="1:9">
      <c r="A250" s="409" t="s">
        <v>1968</v>
      </c>
      <c r="B250" s="394" t="s">
        <v>1087</v>
      </c>
      <c r="C250" s="394" t="s">
        <v>1970</v>
      </c>
      <c r="D250" s="397" t="s">
        <v>1973</v>
      </c>
      <c r="E250" s="394" t="s">
        <v>1972</v>
      </c>
      <c r="F250" s="394" t="s">
        <v>1971</v>
      </c>
      <c r="G250" s="394" t="s">
        <v>339</v>
      </c>
      <c r="H250" s="486">
        <v>46031</v>
      </c>
    </row>
    <row r="251" spans="1:9">
      <c r="A251" s="409" t="s">
        <v>1967</v>
      </c>
      <c r="B251" s="394" t="s">
        <v>1969</v>
      </c>
      <c r="C251" s="394" t="s">
        <v>1970</v>
      </c>
      <c r="D251" s="397" t="s">
        <v>1973</v>
      </c>
      <c r="E251" s="394" t="s">
        <v>1972</v>
      </c>
      <c r="F251" s="394" t="s">
        <v>1971</v>
      </c>
      <c r="G251" s="394" t="s">
        <v>339</v>
      </c>
      <c r="H251" s="486">
        <v>46031</v>
      </c>
    </row>
    <row r="252" spans="1:9">
      <c r="A252" s="566" t="s">
        <v>1737</v>
      </c>
      <c r="B252" s="568" t="s">
        <v>495</v>
      </c>
      <c r="C252" s="568" t="s">
        <v>496</v>
      </c>
      <c r="D252" s="570" t="s">
        <v>497</v>
      </c>
      <c r="E252" s="568" t="s">
        <v>269</v>
      </c>
      <c r="F252" s="568" t="s">
        <v>1681</v>
      </c>
      <c r="G252" s="568" t="s">
        <v>339</v>
      </c>
      <c r="H252" s="486">
        <v>46031</v>
      </c>
    </row>
    <row r="253" spans="1:9">
      <c r="A253" s="566" t="s">
        <v>1608</v>
      </c>
      <c r="B253" s="568" t="s">
        <v>512</v>
      </c>
      <c r="C253" s="568" t="s">
        <v>513</v>
      </c>
      <c r="D253" s="568">
        <v>99</v>
      </c>
      <c r="E253" s="568" t="s">
        <v>269</v>
      </c>
      <c r="F253" s="568" t="s">
        <v>1203</v>
      </c>
      <c r="G253" s="568" t="s">
        <v>48</v>
      </c>
      <c r="H253" s="486">
        <v>46031</v>
      </c>
    </row>
    <row r="254" spans="1:9">
      <c r="A254" s="566" t="s">
        <v>1781</v>
      </c>
      <c r="B254" s="568" t="s">
        <v>349</v>
      </c>
      <c r="C254" s="568" t="s">
        <v>1784</v>
      </c>
      <c r="D254" s="568">
        <v>102</v>
      </c>
      <c r="E254" s="568" t="s">
        <v>73</v>
      </c>
      <c r="F254" s="568" t="s">
        <v>1783</v>
      </c>
      <c r="G254" s="568" t="s">
        <v>131</v>
      </c>
      <c r="H254" s="486">
        <v>46031</v>
      </c>
    </row>
    <row r="255" spans="1:9">
      <c r="A255" s="566" t="s">
        <v>1782</v>
      </c>
      <c r="B255" s="568" t="s">
        <v>522</v>
      </c>
      <c r="C255" s="568" t="s">
        <v>1784</v>
      </c>
      <c r="D255" s="568">
        <v>102</v>
      </c>
      <c r="E255" s="568" t="s">
        <v>73</v>
      </c>
      <c r="F255" s="568" t="s">
        <v>1783</v>
      </c>
      <c r="G255" s="568" t="s">
        <v>131</v>
      </c>
      <c r="H255" s="486">
        <v>46031</v>
      </c>
    </row>
    <row r="256" spans="1:9">
      <c r="A256" s="566" t="s">
        <v>1780</v>
      </c>
      <c r="B256" s="568" t="s">
        <v>489</v>
      </c>
      <c r="C256" s="568" t="s">
        <v>1784</v>
      </c>
      <c r="D256" s="568">
        <v>105</v>
      </c>
      <c r="E256" s="568" t="s">
        <v>73</v>
      </c>
      <c r="F256" s="568" t="s">
        <v>1783</v>
      </c>
      <c r="G256" s="568" t="s">
        <v>131</v>
      </c>
      <c r="H256" s="486">
        <v>46031</v>
      </c>
    </row>
    <row r="257" spans="1:8">
      <c r="A257" s="566" t="s">
        <v>1388</v>
      </c>
      <c r="B257" s="568" t="s">
        <v>1604</v>
      </c>
      <c r="C257" s="568" t="s">
        <v>1605</v>
      </c>
      <c r="D257" s="566" t="s">
        <v>1389</v>
      </c>
      <c r="E257" s="568" t="s">
        <v>1081</v>
      </c>
      <c r="F257" s="568" t="s">
        <v>1390</v>
      </c>
      <c r="G257" s="568" t="s">
        <v>48</v>
      </c>
      <c r="H257" s="486">
        <v>46031</v>
      </c>
    </row>
    <row r="258" spans="1:8">
      <c r="A258" s="409" t="s">
        <v>2529</v>
      </c>
      <c r="B258" s="394" t="s">
        <v>477</v>
      </c>
      <c r="C258" s="394"/>
      <c r="D258" s="394">
        <v>97</v>
      </c>
      <c r="E258" s="394" t="s">
        <v>107</v>
      </c>
      <c r="F258" s="397" t="s">
        <v>581</v>
      </c>
      <c r="G258" s="394" t="s">
        <v>559</v>
      </c>
      <c r="H258" s="486">
        <v>46062</v>
      </c>
    </row>
    <row r="259" spans="1:8">
      <c r="A259" s="409" t="s">
        <v>854</v>
      </c>
      <c r="B259" s="394" t="s">
        <v>855</v>
      </c>
      <c r="C259" s="394"/>
      <c r="D259" s="397">
        <v>93</v>
      </c>
      <c r="E259" s="394" t="s">
        <v>55</v>
      </c>
      <c r="F259" s="394" t="s">
        <v>844</v>
      </c>
      <c r="G259" s="394" t="s">
        <v>726</v>
      </c>
      <c r="H259" s="486">
        <v>46062</v>
      </c>
    </row>
    <row r="260" spans="1:8">
      <c r="A260" s="409" t="s">
        <v>1182</v>
      </c>
      <c r="B260" s="394" t="s">
        <v>584</v>
      </c>
      <c r="C260" s="394"/>
      <c r="D260" s="397">
        <v>85</v>
      </c>
      <c r="E260" s="394" t="s">
        <v>107</v>
      </c>
      <c r="F260" s="394" t="s">
        <v>582</v>
      </c>
      <c r="G260" s="394" t="s">
        <v>559</v>
      </c>
      <c r="H260" s="486">
        <v>46087</v>
      </c>
    </row>
    <row r="261" spans="1:8">
      <c r="A261" s="410" t="s">
        <v>2088</v>
      </c>
      <c r="B261" s="394" t="s">
        <v>60</v>
      </c>
      <c r="C261" s="394"/>
      <c r="D261" s="394">
        <v>95</v>
      </c>
      <c r="E261" s="394" t="s">
        <v>49</v>
      </c>
      <c r="F261" s="394" t="s">
        <v>2038</v>
      </c>
      <c r="G261" s="394" t="s">
        <v>1109</v>
      </c>
      <c r="H261" s="486">
        <v>46087</v>
      </c>
    </row>
    <row r="262" spans="1:8">
      <c r="A262" s="410" t="s">
        <v>2102</v>
      </c>
      <c r="B262" s="394" t="s">
        <v>787</v>
      </c>
      <c r="C262" s="394"/>
      <c r="D262" s="394" t="e">
        <v>#N/A</v>
      </c>
      <c r="E262" s="394" t="e">
        <v>#N/A</v>
      </c>
      <c r="F262" s="394" t="s">
        <v>2038</v>
      </c>
      <c r="G262" s="394" t="s">
        <v>1109</v>
      </c>
      <c r="H262" s="486">
        <v>46087</v>
      </c>
    </row>
    <row r="263" spans="1:8">
      <c r="A263" s="409" t="s">
        <v>852</v>
      </c>
      <c r="B263" s="394" t="s">
        <v>472</v>
      </c>
      <c r="C263" s="394"/>
      <c r="D263" s="397">
        <v>94</v>
      </c>
      <c r="E263" s="394" t="s">
        <v>55</v>
      </c>
      <c r="F263" s="394" t="s">
        <v>844</v>
      </c>
      <c r="G263" s="394" t="s">
        <v>281</v>
      </c>
      <c r="H263" s="486">
        <v>46087</v>
      </c>
    </row>
    <row r="264" spans="1:8">
      <c r="A264" s="409" t="s">
        <v>853</v>
      </c>
      <c r="B264" s="394" t="s">
        <v>187</v>
      </c>
      <c r="C264" s="394"/>
      <c r="D264" s="397">
        <v>92</v>
      </c>
      <c r="E264" s="394" t="s">
        <v>55</v>
      </c>
      <c r="F264" s="394" t="s">
        <v>844</v>
      </c>
      <c r="G264" s="394" t="s">
        <v>281</v>
      </c>
      <c r="H264" s="486">
        <v>46087</v>
      </c>
    </row>
    <row r="265" spans="1:8">
      <c r="A265" s="409" t="s">
        <v>867</v>
      </c>
      <c r="B265" s="394" t="s">
        <v>355</v>
      </c>
      <c r="C265" s="394"/>
      <c r="D265" s="397">
        <v>101</v>
      </c>
      <c r="E265" s="394" t="s">
        <v>55</v>
      </c>
      <c r="F265" s="394" t="s">
        <v>844</v>
      </c>
      <c r="G265" s="394" t="s">
        <v>559</v>
      </c>
      <c r="H265" s="486">
        <v>46087</v>
      </c>
    </row>
    <row r="266" spans="1:8">
      <c r="A266" s="409" t="s">
        <v>872</v>
      </c>
      <c r="B266" s="394" t="s">
        <v>480</v>
      </c>
      <c r="C266" s="394"/>
      <c r="D266" s="397">
        <v>97</v>
      </c>
      <c r="E266" s="394" t="s">
        <v>55</v>
      </c>
      <c r="F266" s="394" t="s">
        <v>844</v>
      </c>
      <c r="G266" s="394" t="s">
        <v>281</v>
      </c>
      <c r="H266" s="486">
        <v>46087</v>
      </c>
    </row>
    <row r="267" spans="1:8">
      <c r="A267" s="409" t="s">
        <v>878</v>
      </c>
      <c r="B267" s="394" t="s">
        <v>484</v>
      </c>
      <c r="C267" s="394"/>
      <c r="D267" s="397">
        <v>103</v>
      </c>
      <c r="E267" s="394" t="s">
        <v>55</v>
      </c>
      <c r="F267" s="394" t="s">
        <v>844</v>
      </c>
      <c r="G267" s="394" t="s">
        <v>281</v>
      </c>
      <c r="H267" s="486">
        <v>46087</v>
      </c>
    </row>
    <row r="268" spans="1:8">
      <c r="A268" s="409" t="s">
        <v>178</v>
      </c>
      <c r="B268" s="394" t="s">
        <v>179</v>
      </c>
      <c r="C268" s="394"/>
      <c r="D268" s="397">
        <v>93</v>
      </c>
      <c r="E268" s="394" t="s">
        <v>121</v>
      </c>
      <c r="F268" s="394" t="s">
        <v>177</v>
      </c>
      <c r="G268" s="394" t="s">
        <v>48</v>
      </c>
      <c r="H268" s="486">
        <v>46119</v>
      </c>
    </row>
    <row r="269" spans="1:8">
      <c r="A269" s="409" t="s">
        <v>186</v>
      </c>
      <c r="B269" s="394" t="s">
        <v>187</v>
      </c>
      <c r="C269" s="394"/>
      <c r="D269" s="397">
        <v>92</v>
      </c>
      <c r="E269" s="394" t="s">
        <v>121</v>
      </c>
      <c r="F269" s="394" t="s">
        <v>177</v>
      </c>
      <c r="G269" s="394" t="s">
        <v>48</v>
      </c>
      <c r="H269" s="486">
        <v>46119</v>
      </c>
    </row>
    <row r="270" spans="1:8">
      <c r="A270" s="409" t="s">
        <v>188</v>
      </c>
      <c r="B270" s="394" t="s">
        <v>52</v>
      </c>
      <c r="C270" s="394"/>
      <c r="D270" s="397">
        <v>91</v>
      </c>
      <c r="E270" s="394" t="s">
        <v>185</v>
      </c>
      <c r="F270" s="394" t="s">
        <v>177</v>
      </c>
      <c r="G270" s="394" t="s">
        <v>48</v>
      </c>
      <c r="H270" s="486">
        <v>46119</v>
      </c>
    </row>
    <row r="271" spans="1:8">
      <c r="A271" s="409" t="s">
        <v>189</v>
      </c>
      <c r="B271" s="394" t="s">
        <v>190</v>
      </c>
      <c r="C271" s="394"/>
      <c r="D271" s="397">
        <v>95</v>
      </c>
      <c r="E271" s="394" t="s">
        <v>185</v>
      </c>
      <c r="F271" s="394" t="s">
        <v>177</v>
      </c>
      <c r="G271" s="394" t="s">
        <v>48</v>
      </c>
      <c r="H271" s="486">
        <v>46119</v>
      </c>
    </row>
    <row r="272" spans="1:8">
      <c r="A272" s="409" t="s">
        <v>194</v>
      </c>
      <c r="B272" s="394" t="s">
        <v>195</v>
      </c>
      <c r="C272" s="394"/>
      <c r="D272" s="397">
        <v>97</v>
      </c>
      <c r="E272" s="394" t="s">
        <v>185</v>
      </c>
      <c r="F272" s="394" t="s">
        <v>177</v>
      </c>
      <c r="G272" s="394" t="s">
        <v>48</v>
      </c>
      <c r="H272" s="486">
        <v>46119</v>
      </c>
    </row>
    <row r="273" spans="1:8">
      <c r="A273" s="409" t="s">
        <v>196</v>
      </c>
      <c r="B273" s="394" t="s">
        <v>197</v>
      </c>
      <c r="C273" s="394"/>
      <c r="D273" s="397">
        <v>94</v>
      </c>
      <c r="E273" s="394" t="s">
        <v>185</v>
      </c>
      <c r="F273" s="394" t="s">
        <v>177</v>
      </c>
      <c r="G273" s="394" t="s">
        <v>48</v>
      </c>
      <c r="H273" s="486">
        <v>46119</v>
      </c>
    </row>
    <row r="274" spans="1:8">
      <c r="A274" s="409" t="s">
        <v>200</v>
      </c>
      <c r="B274" s="394" t="s">
        <v>201</v>
      </c>
      <c r="C274" s="394"/>
      <c r="D274" s="397">
        <v>97</v>
      </c>
      <c r="E274" s="394" t="s">
        <v>185</v>
      </c>
      <c r="F274" s="394" t="s">
        <v>177</v>
      </c>
      <c r="G274" s="394" t="s">
        <v>48</v>
      </c>
      <c r="H274" s="486">
        <v>46119</v>
      </c>
    </row>
    <row r="275" spans="1:8">
      <c r="A275" s="409" t="s">
        <v>208</v>
      </c>
      <c r="B275" s="394" t="s">
        <v>101</v>
      </c>
      <c r="C275" s="394"/>
      <c r="D275" s="397">
        <v>98</v>
      </c>
      <c r="E275" s="394" t="s">
        <v>185</v>
      </c>
      <c r="F275" s="394" t="s">
        <v>177</v>
      </c>
      <c r="G275" s="394" t="s">
        <v>48</v>
      </c>
      <c r="H275" s="486">
        <v>46119</v>
      </c>
    </row>
    <row r="276" spans="1:8">
      <c r="A276" s="409" t="s">
        <v>1743</v>
      </c>
      <c r="B276" s="394" t="s">
        <v>1753</v>
      </c>
      <c r="C276" s="394"/>
      <c r="D276" s="397">
        <v>104</v>
      </c>
      <c r="E276" s="394" t="s">
        <v>280</v>
      </c>
      <c r="F276" s="394" t="s">
        <v>177</v>
      </c>
      <c r="G276" s="394" t="s">
        <v>48</v>
      </c>
      <c r="H276" s="486">
        <v>46119</v>
      </c>
    </row>
    <row r="277" spans="1:8">
      <c r="A277" s="409" t="s">
        <v>218</v>
      </c>
      <c r="B277" s="394" t="s">
        <v>219</v>
      </c>
      <c r="C277" s="394"/>
      <c r="D277" s="397">
        <v>82</v>
      </c>
      <c r="E277" s="394" t="s">
        <v>185</v>
      </c>
      <c r="F277" s="394" t="s">
        <v>217</v>
      </c>
      <c r="G277" s="394" t="s">
        <v>48</v>
      </c>
      <c r="H277" s="486">
        <v>46119</v>
      </c>
    </row>
    <row r="278" spans="1:8">
      <c r="A278" s="409" t="s">
        <v>222</v>
      </c>
      <c r="B278" s="394" t="s">
        <v>223</v>
      </c>
      <c r="C278" s="394"/>
      <c r="D278" s="397">
        <v>82</v>
      </c>
      <c r="E278" s="394" t="s">
        <v>185</v>
      </c>
      <c r="F278" s="394" t="s">
        <v>217</v>
      </c>
      <c r="G278" s="394" t="s">
        <v>48</v>
      </c>
      <c r="H278" s="486">
        <v>46119</v>
      </c>
    </row>
    <row r="279" spans="1:8">
      <c r="A279" s="409" t="s">
        <v>224</v>
      </c>
      <c r="B279" s="394" t="s">
        <v>225</v>
      </c>
      <c r="C279" s="394"/>
      <c r="D279" s="397">
        <v>82</v>
      </c>
      <c r="E279" s="394" t="s">
        <v>185</v>
      </c>
      <c r="F279" s="394" t="s">
        <v>217</v>
      </c>
      <c r="G279" s="394" t="s">
        <v>48</v>
      </c>
      <c r="H279" s="486">
        <v>46119</v>
      </c>
    </row>
    <row r="280" spans="1:8">
      <c r="A280" s="409" t="s">
        <v>228</v>
      </c>
      <c r="B280" s="394" t="s">
        <v>229</v>
      </c>
      <c r="C280" s="394"/>
      <c r="D280" s="397">
        <v>87</v>
      </c>
      <c r="E280" s="394" t="s">
        <v>185</v>
      </c>
      <c r="F280" s="394" t="s">
        <v>217</v>
      </c>
      <c r="G280" s="394" t="s">
        <v>48</v>
      </c>
      <c r="H280" s="486">
        <v>46119</v>
      </c>
    </row>
    <row r="281" spans="1:8">
      <c r="A281" s="409" t="s">
        <v>230</v>
      </c>
      <c r="B281" s="394" t="s">
        <v>231</v>
      </c>
      <c r="C281" s="394"/>
      <c r="D281" s="397">
        <v>91</v>
      </c>
      <c r="E281" s="394" t="s">
        <v>185</v>
      </c>
      <c r="F281" s="394" t="s">
        <v>217</v>
      </c>
      <c r="G281" s="394" t="s">
        <v>48</v>
      </c>
      <c r="H281" s="486">
        <v>46119</v>
      </c>
    </row>
    <row r="282" spans="1:8">
      <c r="A282" s="409" t="s">
        <v>234</v>
      </c>
      <c r="B282" s="394" t="s">
        <v>235</v>
      </c>
      <c r="C282" s="394"/>
      <c r="D282" s="397">
        <v>94</v>
      </c>
      <c r="E282" s="394" t="s">
        <v>185</v>
      </c>
      <c r="F282" s="394" t="s">
        <v>217</v>
      </c>
      <c r="G282" s="394" t="s">
        <v>48</v>
      </c>
      <c r="H282" s="486">
        <v>46119</v>
      </c>
    </row>
    <row r="283" spans="1:8">
      <c r="A283" s="409" t="s">
        <v>236</v>
      </c>
      <c r="B283" s="394" t="s">
        <v>237</v>
      </c>
      <c r="C283" s="394"/>
      <c r="D283" s="397">
        <v>96</v>
      </c>
      <c r="E283" s="394" t="s">
        <v>185</v>
      </c>
      <c r="F283" s="394" t="s">
        <v>217</v>
      </c>
      <c r="G283" s="394" t="s">
        <v>48</v>
      </c>
      <c r="H283" s="486">
        <v>46119</v>
      </c>
    </row>
    <row r="284" spans="1:8">
      <c r="A284" s="409" t="s">
        <v>248</v>
      </c>
      <c r="B284" s="394" t="s">
        <v>59</v>
      </c>
      <c r="C284" s="394"/>
      <c r="D284" s="397">
        <v>99</v>
      </c>
      <c r="E284" s="394" t="s">
        <v>185</v>
      </c>
      <c r="F284" s="394" t="s">
        <v>217</v>
      </c>
      <c r="G284" s="394" t="s">
        <v>48</v>
      </c>
      <c r="H284" s="486">
        <v>46119</v>
      </c>
    </row>
    <row r="285" spans="1:8">
      <c r="A285" s="411" t="s">
        <v>1235</v>
      </c>
      <c r="B285" s="394" t="s">
        <v>129</v>
      </c>
      <c r="C285" s="394"/>
      <c r="D285" s="397" t="s">
        <v>2404</v>
      </c>
      <c r="E285" s="394" t="s">
        <v>107</v>
      </c>
      <c r="F285" s="394" t="s">
        <v>725</v>
      </c>
      <c r="G285" s="394" t="s">
        <v>1088</v>
      </c>
      <c r="H285" s="486">
        <v>46119</v>
      </c>
    </row>
    <row r="286" spans="1:8">
      <c r="A286" s="409" t="s">
        <v>846</v>
      </c>
      <c r="B286" s="394" t="s">
        <v>847</v>
      </c>
      <c r="C286" s="394"/>
      <c r="D286" s="397">
        <v>87</v>
      </c>
      <c r="E286" s="394" t="s">
        <v>55</v>
      </c>
      <c r="F286" s="394" t="s">
        <v>844</v>
      </c>
      <c r="G286" s="394" t="s">
        <v>281</v>
      </c>
      <c r="H286" s="486">
        <v>46119</v>
      </c>
    </row>
    <row r="287" spans="1:8">
      <c r="A287" s="409" t="s">
        <v>849</v>
      </c>
      <c r="B287" s="394" t="s">
        <v>488</v>
      </c>
      <c r="C287" s="394"/>
      <c r="D287" s="397">
        <v>91</v>
      </c>
      <c r="E287" s="394" t="s">
        <v>55</v>
      </c>
      <c r="F287" s="394" t="s">
        <v>844</v>
      </c>
      <c r="G287" s="394" t="s">
        <v>281</v>
      </c>
      <c r="H287" s="486">
        <v>46119</v>
      </c>
    </row>
    <row r="288" spans="1:8">
      <c r="A288" s="409" t="s">
        <v>861</v>
      </c>
      <c r="B288" s="394" t="s">
        <v>477</v>
      </c>
      <c r="C288" s="394"/>
      <c r="D288" s="397">
        <v>101</v>
      </c>
      <c r="E288" s="394" t="s">
        <v>55</v>
      </c>
      <c r="F288" s="394" t="s">
        <v>844</v>
      </c>
      <c r="G288" s="394" t="s">
        <v>281</v>
      </c>
      <c r="H288" s="486">
        <v>46119</v>
      </c>
    </row>
    <row r="289" spans="1:8">
      <c r="A289" s="409" t="s">
        <v>864</v>
      </c>
      <c r="B289" s="394" t="s">
        <v>865</v>
      </c>
      <c r="C289" s="394"/>
      <c r="D289" s="397">
        <v>95</v>
      </c>
      <c r="E289" s="394" t="s">
        <v>55</v>
      </c>
      <c r="F289" s="394" t="s">
        <v>844</v>
      </c>
      <c r="G289" s="394" t="s">
        <v>281</v>
      </c>
      <c r="H289" s="486">
        <v>46119</v>
      </c>
    </row>
    <row r="290" spans="1:8">
      <c r="A290" s="409" t="s">
        <v>879</v>
      </c>
      <c r="B290" s="394" t="s">
        <v>880</v>
      </c>
      <c r="C290" s="394"/>
      <c r="D290" s="397">
        <v>97</v>
      </c>
      <c r="E290" s="394" t="s">
        <v>55</v>
      </c>
      <c r="F290" s="394" t="s">
        <v>844</v>
      </c>
      <c r="G290" s="394" t="s">
        <v>281</v>
      </c>
      <c r="H290" s="486">
        <v>46119</v>
      </c>
    </row>
    <row r="291" spans="1:8">
      <c r="A291" s="409" t="s">
        <v>1618</v>
      </c>
      <c r="B291" s="394" t="s">
        <v>1631</v>
      </c>
      <c r="C291" s="394" t="s">
        <v>1632</v>
      </c>
      <c r="D291" s="397">
        <v>99</v>
      </c>
      <c r="E291" s="394" t="s">
        <v>47</v>
      </c>
      <c r="F291" s="394" t="s">
        <v>1390</v>
      </c>
      <c r="G291" s="394" t="s">
        <v>50</v>
      </c>
      <c r="H291" s="486">
        <v>46119</v>
      </c>
    </row>
  </sheetData>
  <phoneticPr fontId="3" type="noConversion"/>
  <conditionalFormatting sqref="A1:A15">
    <cfRule type="duplicateValues" dxfId="87" priority="936"/>
  </conditionalFormatting>
  <conditionalFormatting sqref="A16:A25">
    <cfRule type="duplicateValues" dxfId="86" priority="57"/>
  </conditionalFormatting>
  <conditionalFormatting sqref="A26">
    <cfRule type="duplicateValues" dxfId="85" priority="56"/>
  </conditionalFormatting>
  <conditionalFormatting sqref="A27:A34">
    <cfRule type="duplicateValues" dxfId="84" priority="55"/>
  </conditionalFormatting>
  <conditionalFormatting sqref="A35:A51">
    <cfRule type="duplicateValues" dxfId="83" priority="54"/>
  </conditionalFormatting>
  <conditionalFormatting sqref="A52:A55">
    <cfRule type="duplicateValues" dxfId="82" priority="53"/>
  </conditionalFormatting>
  <conditionalFormatting sqref="A56:A57">
    <cfRule type="duplicateValues" dxfId="81" priority="52"/>
  </conditionalFormatting>
  <conditionalFormatting sqref="A58:A62">
    <cfRule type="duplicateValues" dxfId="80" priority="51"/>
  </conditionalFormatting>
  <conditionalFormatting sqref="A63:A98">
    <cfRule type="duplicateValues" dxfId="79" priority="50"/>
  </conditionalFormatting>
  <conditionalFormatting sqref="A99:A108">
    <cfRule type="duplicateValues" dxfId="78" priority="49"/>
  </conditionalFormatting>
  <conditionalFormatting sqref="A109">
    <cfRule type="duplicateValues" dxfId="77" priority="48"/>
  </conditionalFormatting>
  <conditionalFormatting sqref="A110">
    <cfRule type="duplicateValues" dxfId="76" priority="47"/>
  </conditionalFormatting>
  <conditionalFormatting sqref="A111">
    <cfRule type="duplicateValues" dxfId="75" priority="46"/>
  </conditionalFormatting>
  <conditionalFormatting sqref="A112">
    <cfRule type="duplicateValues" dxfId="74" priority="45"/>
  </conditionalFormatting>
  <conditionalFormatting sqref="A113:A119">
    <cfRule type="duplicateValues" dxfId="73" priority="44"/>
  </conditionalFormatting>
  <conditionalFormatting sqref="A120:A124">
    <cfRule type="duplicateValues" dxfId="72" priority="43"/>
  </conditionalFormatting>
  <conditionalFormatting sqref="A125:A132">
    <cfRule type="duplicateValues" dxfId="71" priority="1212"/>
  </conditionalFormatting>
  <conditionalFormatting sqref="A133:A135">
    <cfRule type="duplicateValues" dxfId="70" priority="41"/>
  </conditionalFormatting>
  <conditionalFormatting sqref="A136:A151">
    <cfRule type="duplicateValues" dxfId="69" priority="40"/>
  </conditionalFormatting>
  <conditionalFormatting sqref="A152">
    <cfRule type="duplicateValues" dxfId="68" priority="39"/>
  </conditionalFormatting>
  <conditionalFormatting sqref="A153:A155">
    <cfRule type="duplicateValues" dxfId="67" priority="38"/>
  </conditionalFormatting>
  <conditionalFormatting sqref="A156:A170">
    <cfRule type="duplicateValues" dxfId="66" priority="37"/>
  </conditionalFormatting>
  <conditionalFormatting sqref="A171:A172">
    <cfRule type="duplicateValues" dxfId="65" priority="36"/>
  </conditionalFormatting>
  <conditionalFormatting sqref="A173:A178">
    <cfRule type="duplicateValues" dxfId="64" priority="35"/>
  </conditionalFormatting>
  <conditionalFormatting sqref="A179:A187">
    <cfRule type="duplicateValues" dxfId="63" priority="34"/>
  </conditionalFormatting>
  <conditionalFormatting sqref="A188:A203">
    <cfRule type="duplicateValues" dxfId="62" priority="33"/>
  </conditionalFormatting>
  <conditionalFormatting sqref="A204:A209">
    <cfRule type="duplicateValues" dxfId="61" priority="32"/>
    <cfRule type="duplicateValues" dxfId="60" priority="31"/>
  </conditionalFormatting>
  <conditionalFormatting sqref="A210:A214">
    <cfRule type="duplicateValues" dxfId="59" priority="29"/>
    <cfRule type="duplicateValues" dxfId="58" priority="30"/>
  </conditionalFormatting>
  <conditionalFormatting sqref="A215:A217">
    <cfRule type="duplicateValues" dxfId="57" priority="28"/>
    <cfRule type="duplicateValues" dxfId="56" priority="27"/>
  </conditionalFormatting>
  <conditionalFormatting sqref="A218:A219">
    <cfRule type="duplicateValues" dxfId="55" priority="26"/>
    <cfRule type="duplicateValues" dxfId="54" priority="25"/>
  </conditionalFormatting>
  <conditionalFormatting sqref="A220:A221">
    <cfRule type="duplicateValues" dxfId="53" priority="24"/>
    <cfRule type="duplicateValues" dxfId="52" priority="23"/>
  </conditionalFormatting>
  <conditionalFormatting sqref="A222:A228">
    <cfRule type="duplicateValues" dxfId="51" priority="22"/>
    <cfRule type="duplicateValues" dxfId="50" priority="21"/>
  </conditionalFormatting>
  <conditionalFormatting sqref="A229:A241">
    <cfRule type="duplicateValues" dxfId="49" priority="20"/>
    <cfRule type="duplicateValues" dxfId="48" priority="19"/>
  </conditionalFormatting>
  <conditionalFormatting sqref="A242:A243">
    <cfRule type="duplicateValues" dxfId="47" priority="18"/>
    <cfRule type="duplicateValues" dxfId="46" priority="17"/>
  </conditionalFormatting>
  <conditionalFormatting sqref="A244:A246">
    <cfRule type="duplicateValues" dxfId="45" priority="16"/>
    <cfRule type="duplicateValues" dxfId="44" priority="15"/>
  </conditionalFormatting>
  <conditionalFormatting sqref="A247:A248">
    <cfRule type="duplicateValues" dxfId="43" priority="14"/>
    <cfRule type="duplicateValues" dxfId="42" priority="13"/>
  </conditionalFormatting>
  <conditionalFormatting sqref="A249:A251">
    <cfRule type="duplicateValues" dxfId="41" priority="12"/>
    <cfRule type="duplicateValues" dxfId="40" priority="11"/>
  </conditionalFormatting>
  <conditionalFormatting sqref="A252:A257">
    <cfRule type="duplicateValues" dxfId="39" priority="10"/>
    <cfRule type="duplicateValues" dxfId="38" priority="9"/>
  </conditionalFormatting>
  <conditionalFormatting sqref="A258:A259">
    <cfRule type="duplicateValues" dxfId="37" priority="8"/>
    <cfRule type="duplicateValues" dxfId="36" priority="7"/>
  </conditionalFormatting>
  <conditionalFormatting sqref="A260:A267">
    <cfRule type="duplicateValues" dxfId="35" priority="6"/>
    <cfRule type="duplicateValues" dxfId="34" priority="5"/>
  </conditionalFormatting>
  <conditionalFormatting sqref="A285">
    <cfRule type="duplicateValues" dxfId="33" priority="1"/>
    <cfRule type="duplicateValues" dxfId="32" priority="2"/>
  </conditionalFormatting>
  <conditionalFormatting sqref="A286:A291 A268:A284">
    <cfRule type="duplicateValues" dxfId="31" priority="4"/>
    <cfRule type="duplicateValues" dxfId="30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2808-8E5B-4940-8D62-1E2522AF3DEF}">
  <dimension ref="A1:K158"/>
  <sheetViews>
    <sheetView workbookViewId="0">
      <pane ySplit="1" topLeftCell="A108" activePane="bottomLeft" state="frozen"/>
      <selection pane="bottomLeft" activeCell="A130" sqref="A130"/>
    </sheetView>
  </sheetViews>
  <sheetFormatPr defaultColWidth="63.75" defaultRowHeight="12"/>
  <cols>
    <col min="1" max="1" width="9.625" style="552" bestFit="1" customWidth="1"/>
    <col min="2" max="2" width="27.5" style="552" customWidth="1"/>
    <col min="3" max="3" width="9.75" style="552" customWidth="1"/>
    <col min="4" max="4" width="9.625" style="552" customWidth="1"/>
    <col min="5" max="5" width="8.375" style="552" customWidth="1"/>
    <col min="6" max="6" width="2.875" style="552" customWidth="1"/>
    <col min="7" max="7" width="19.75" style="552" customWidth="1"/>
    <col min="8" max="9" width="6.25" style="552" customWidth="1"/>
    <col min="10" max="10" width="14.75" style="552" customWidth="1"/>
    <col min="11" max="11" width="13.875" style="552" bestFit="1" customWidth="1"/>
    <col min="12" max="16384" width="63.75" style="552"/>
  </cols>
  <sheetData>
    <row r="1" spans="1:11">
      <c r="A1" s="549" t="s">
        <v>2412</v>
      </c>
      <c r="B1" s="549" t="s">
        <v>2413</v>
      </c>
      <c r="C1" s="549" t="s">
        <v>2414</v>
      </c>
      <c r="D1" s="549" t="s">
        <v>2415</v>
      </c>
      <c r="E1" s="549" t="s">
        <v>2416</v>
      </c>
      <c r="F1" s="549" t="s">
        <v>2417</v>
      </c>
      <c r="G1" s="550" t="s">
        <v>2418</v>
      </c>
      <c r="H1" s="551" t="s">
        <v>2419</v>
      </c>
      <c r="I1" s="550" t="s">
        <v>2420</v>
      </c>
      <c r="J1" s="550" t="s">
        <v>2421</v>
      </c>
      <c r="K1" s="550" t="s">
        <v>2422</v>
      </c>
    </row>
    <row r="2" spans="1:11">
      <c r="A2" s="553">
        <v>300135488</v>
      </c>
      <c r="B2" s="554" t="s">
        <v>2040</v>
      </c>
      <c r="C2" s="554" t="s">
        <v>90</v>
      </c>
      <c r="D2" s="553">
        <v>300135488</v>
      </c>
      <c r="E2" s="554" t="s">
        <v>1109</v>
      </c>
      <c r="F2" s="555">
        <v>3</v>
      </c>
      <c r="G2" s="556">
        <v>45992</v>
      </c>
      <c r="H2" s="555"/>
      <c r="I2" s="556"/>
      <c r="J2" s="556" t="s">
        <v>2423</v>
      </c>
      <c r="K2" s="556" t="s">
        <v>2424</v>
      </c>
    </row>
    <row r="3" spans="1:11">
      <c r="A3" s="553">
        <v>300135489</v>
      </c>
      <c r="B3" s="554" t="s">
        <v>2040</v>
      </c>
      <c r="C3" s="554" t="s">
        <v>379</v>
      </c>
      <c r="D3" s="553">
        <v>300135489</v>
      </c>
      <c r="E3" s="554" t="s">
        <v>1109</v>
      </c>
      <c r="F3" s="555">
        <v>3</v>
      </c>
      <c r="G3" s="556">
        <v>45992</v>
      </c>
      <c r="H3" s="555"/>
      <c r="I3" s="556"/>
      <c r="J3" s="556" t="s">
        <v>2425</v>
      </c>
      <c r="K3" s="556" t="s">
        <v>2424</v>
      </c>
    </row>
    <row r="4" spans="1:11">
      <c r="A4" s="553">
        <v>300135490</v>
      </c>
      <c r="B4" s="554" t="s">
        <v>2040</v>
      </c>
      <c r="C4" s="554" t="s">
        <v>115</v>
      </c>
      <c r="D4" s="553">
        <v>300135490</v>
      </c>
      <c r="E4" s="554" t="s">
        <v>1109</v>
      </c>
      <c r="F4" s="555">
        <v>3</v>
      </c>
      <c r="G4" s="556">
        <v>45992</v>
      </c>
      <c r="H4" s="555"/>
      <c r="I4" s="556"/>
      <c r="J4" s="556" t="s">
        <v>2425</v>
      </c>
      <c r="K4" s="556" t="s">
        <v>2424</v>
      </c>
    </row>
    <row r="5" spans="1:11">
      <c r="A5" s="553">
        <v>300135491</v>
      </c>
      <c r="B5" s="554" t="s">
        <v>2040</v>
      </c>
      <c r="C5" s="554" t="s">
        <v>435</v>
      </c>
      <c r="D5" s="553">
        <v>300135491</v>
      </c>
      <c r="E5" s="554" t="s">
        <v>1109</v>
      </c>
      <c r="F5" s="555">
        <v>3</v>
      </c>
      <c r="G5" s="556">
        <v>45992</v>
      </c>
      <c r="H5" s="555"/>
      <c r="I5" s="556"/>
      <c r="J5" s="556" t="s">
        <v>2425</v>
      </c>
      <c r="K5" s="556" t="s">
        <v>2424</v>
      </c>
    </row>
    <row r="6" spans="1:11">
      <c r="A6" s="553">
        <v>300135492</v>
      </c>
      <c r="B6" s="554" t="s">
        <v>2040</v>
      </c>
      <c r="C6" s="554" t="s">
        <v>1095</v>
      </c>
      <c r="D6" s="553">
        <v>300135492</v>
      </c>
      <c r="E6" s="554" t="s">
        <v>1109</v>
      </c>
      <c r="F6" s="555">
        <v>3</v>
      </c>
      <c r="G6" s="556">
        <v>45992</v>
      </c>
      <c r="H6" s="555"/>
      <c r="I6" s="556"/>
      <c r="J6" s="556" t="s">
        <v>2425</v>
      </c>
      <c r="K6" s="556" t="s">
        <v>2424</v>
      </c>
    </row>
    <row r="7" spans="1:11">
      <c r="A7" s="553">
        <v>300135493</v>
      </c>
      <c r="B7" s="554" t="s">
        <v>2040</v>
      </c>
      <c r="C7" s="554" t="s">
        <v>443</v>
      </c>
      <c r="D7" s="553">
        <v>300135493</v>
      </c>
      <c r="E7" s="554" t="s">
        <v>1109</v>
      </c>
      <c r="F7" s="555">
        <v>3</v>
      </c>
      <c r="G7" s="556">
        <v>45992</v>
      </c>
      <c r="H7" s="555"/>
      <c r="I7" s="556"/>
      <c r="J7" s="556" t="s">
        <v>2425</v>
      </c>
      <c r="K7" s="556" t="s">
        <v>2424</v>
      </c>
    </row>
    <row r="8" spans="1:11">
      <c r="A8" s="553">
        <v>300135494</v>
      </c>
      <c r="B8" s="554" t="s">
        <v>2040</v>
      </c>
      <c r="C8" s="554" t="s">
        <v>2049</v>
      </c>
      <c r="D8" s="553">
        <v>300135494</v>
      </c>
      <c r="E8" s="554" t="s">
        <v>1109</v>
      </c>
      <c r="F8" s="555">
        <v>3</v>
      </c>
      <c r="G8" s="556">
        <v>45992</v>
      </c>
      <c r="H8" s="555"/>
      <c r="I8" s="556"/>
      <c r="J8" s="556" t="s">
        <v>2425</v>
      </c>
      <c r="K8" s="556" t="s">
        <v>2424</v>
      </c>
    </row>
    <row r="9" spans="1:11">
      <c r="A9" s="553">
        <v>300135495</v>
      </c>
      <c r="B9" s="554" t="s">
        <v>2040</v>
      </c>
      <c r="C9" s="554" t="s">
        <v>147</v>
      </c>
      <c r="D9" s="553">
        <v>300135495</v>
      </c>
      <c r="E9" s="554" t="s">
        <v>1109</v>
      </c>
      <c r="F9" s="555">
        <v>3</v>
      </c>
      <c r="G9" s="556">
        <v>45992</v>
      </c>
      <c r="H9" s="555"/>
      <c r="I9" s="556"/>
      <c r="J9" s="556" t="s">
        <v>2425</v>
      </c>
      <c r="K9" s="556" t="s">
        <v>2424</v>
      </c>
    </row>
    <row r="10" spans="1:11">
      <c r="A10" s="553">
        <v>300135496</v>
      </c>
      <c r="B10" s="554" t="s">
        <v>2040</v>
      </c>
      <c r="C10" s="554" t="s">
        <v>458</v>
      </c>
      <c r="D10" s="553">
        <v>300135496</v>
      </c>
      <c r="E10" s="554" t="s">
        <v>1109</v>
      </c>
      <c r="F10" s="555">
        <v>3</v>
      </c>
      <c r="G10" s="556">
        <v>45992</v>
      </c>
      <c r="H10" s="555"/>
      <c r="I10" s="556"/>
      <c r="J10" s="556" t="s">
        <v>2425</v>
      </c>
      <c r="K10" s="556" t="s">
        <v>2424</v>
      </c>
    </row>
    <row r="11" spans="1:11">
      <c r="A11" s="553">
        <v>300135497</v>
      </c>
      <c r="B11" s="554" t="s">
        <v>2040</v>
      </c>
      <c r="C11" s="554" t="s">
        <v>153</v>
      </c>
      <c r="D11" s="553">
        <v>300135497</v>
      </c>
      <c r="E11" s="554" t="s">
        <v>1109</v>
      </c>
      <c r="F11" s="555">
        <v>3</v>
      </c>
      <c r="G11" s="556">
        <v>45992</v>
      </c>
      <c r="H11" s="555"/>
      <c r="I11" s="556"/>
      <c r="J11" s="556" t="s">
        <v>2425</v>
      </c>
      <c r="K11" s="556" t="s">
        <v>2424</v>
      </c>
    </row>
    <row r="12" spans="1:11">
      <c r="A12" s="553">
        <v>300135498</v>
      </c>
      <c r="B12" s="554" t="s">
        <v>2040</v>
      </c>
      <c r="C12" s="554" t="s">
        <v>393</v>
      </c>
      <c r="D12" s="553">
        <v>300135498</v>
      </c>
      <c r="E12" s="554" t="s">
        <v>1109</v>
      </c>
      <c r="F12" s="555">
        <v>3</v>
      </c>
      <c r="G12" s="556">
        <v>45992</v>
      </c>
      <c r="H12" s="555"/>
      <c r="I12" s="556"/>
      <c r="J12" s="556" t="s">
        <v>2425</v>
      </c>
      <c r="K12" s="556" t="s">
        <v>2424</v>
      </c>
    </row>
    <row r="13" spans="1:11">
      <c r="A13" s="553">
        <v>300135499</v>
      </c>
      <c r="B13" s="554" t="s">
        <v>2040</v>
      </c>
      <c r="C13" s="554" t="s">
        <v>464</v>
      </c>
      <c r="D13" s="553">
        <v>300135499</v>
      </c>
      <c r="E13" s="554" t="s">
        <v>1109</v>
      </c>
      <c r="F13" s="555">
        <v>3</v>
      </c>
      <c r="G13" s="556">
        <v>45992</v>
      </c>
      <c r="H13" s="555"/>
      <c r="I13" s="556"/>
      <c r="J13" s="556" t="s">
        <v>2425</v>
      </c>
      <c r="K13" s="556" t="s">
        <v>2424</v>
      </c>
    </row>
    <row r="14" spans="1:11">
      <c r="A14" s="553">
        <v>300135500</v>
      </c>
      <c r="B14" s="554" t="s">
        <v>2040</v>
      </c>
      <c r="C14" s="554" t="s">
        <v>1850</v>
      </c>
      <c r="D14" s="553">
        <v>300135500</v>
      </c>
      <c r="E14" s="554" t="s">
        <v>1109</v>
      </c>
      <c r="F14" s="555">
        <v>3</v>
      </c>
      <c r="G14" s="556">
        <v>45992</v>
      </c>
      <c r="H14" s="555"/>
      <c r="I14" s="556"/>
      <c r="J14" s="556" t="s">
        <v>2425</v>
      </c>
      <c r="K14" s="556" t="s">
        <v>2424</v>
      </c>
    </row>
    <row r="15" spans="1:11">
      <c r="A15" s="553" t="s">
        <v>1990</v>
      </c>
      <c r="B15" s="554" t="s">
        <v>1082</v>
      </c>
      <c r="C15" s="554" t="s">
        <v>90</v>
      </c>
      <c r="D15" s="553" t="s">
        <v>1990</v>
      </c>
      <c r="E15" s="554" t="s">
        <v>1993</v>
      </c>
      <c r="F15" s="555">
        <v>3</v>
      </c>
      <c r="G15" s="556">
        <v>45962</v>
      </c>
      <c r="H15" s="555">
        <v>105</v>
      </c>
      <c r="I15" s="556" t="s">
        <v>55</v>
      </c>
      <c r="J15" s="556" t="s">
        <v>2426</v>
      </c>
      <c r="K15" s="556" t="s">
        <v>2427</v>
      </c>
    </row>
    <row r="16" spans="1:11">
      <c r="A16" s="553" t="s">
        <v>2305</v>
      </c>
      <c r="B16" s="554" t="s">
        <v>381</v>
      </c>
      <c r="C16" s="554" t="s">
        <v>90</v>
      </c>
      <c r="D16" s="553" t="s">
        <v>2305</v>
      </c>
      <c r="E16" s="554" t="s">
        <v>2428</v>
      </c>
      <c r="F16" s="555">
        <v>3</v>
      </c>
      <c r="G16" s="556">
        <v>46023</v>
      </c>
      <c r="H16" s="555">
        <v>105</v>
      </c>
      <c r="I16" s="556" t="s">
        <v>55</v>
      </c>
      <c r="J16" s="556"/>
      <c r="K16" s="556" t="s">
        <v>2427</v>
      </c>
    </row>
    <row r="17" spans="1:11">
      <c r="A17" s="554" t="s">
        <v>2068</v>
      </c>
      <c r="B17" s="554" t="s">
        <v>2042</v>
      </c>
      <c r="C17" s="554" t="s">
        <v>1084</v>
      </c>
      <c r="D17" s="554" t="s">
        <v>2068</v>
      </c>
      <c r="E17" s="554" t="s">
        <v>281</v>
      </c>
      <c r="F17" s="555">
        <v>3</v>
      </c>
      <c r="G17" s="556">
        <v>45992</v>
      </c>
      <c r="H17" s="555" t="s">
        <v>2394</v>
      </c>
      <c r="I17" s="556" t="s">
        <v>55</v>
      </c>
      <c r="J17" s="556"/>
      <c r="K17" s="556" t="s">
        <v>2427</v>
      </c>
    </row>
    <row r="18" spans="1:11">
      <c r="A18" s="557" t="s">
        <v>2429</v>
      </c>
      <c r="B18" s="557" t="s">
        <v>2042</v>
      </c>
      <c r="C18" s="557" t="s">
        <v>2011</v>
      </c>
      <c r="D18" s="557" t="s">
        <v>2429</v>
      </c>
      <c r="E18" s="557" t="s">
        <v>281</v>
      </c>
      <c r="F18" s="558">
        <v>3</v>
      </c>
      <c r="G18" s="559">
        <v>45992</v>
      </c>
      <c r="H18" s="558" t="s">
        <v>1077</v>
      </c>
      <c r="I18" s="559" t="s">
        <v>1077</v>
      </c>
      <c r="J18" s="556"/>
      <c r="K18" s="556" t="s">
        <v>2424</v>
      </c>
    </row>
    <row r="19" spans="1:11">
      <c r="A19" s="557" t="s">
        <v>2430</v>
      </c>
      <c r="B19" s="557" t="s">
        <v>2042</v>
      </c>
      <c r="C19" s="557" t="s">
        <v>469</v>
      </c>
      <c r="D19" s="557" t="s">
        <v>2430</v>
      </c>
      <c r="E19" s="557" t="s">
        <v>2431</v>
      </c>
      <c r="F19" s="558">
        <v>3</v>
      </c>
      <c r="G19" s="559">
        <v>45992</v>
      </c>
      <c r="H19" s="558" t="s">
        <v>1077</v>
      </c>
      <c r="I19" s="559" t="s">
        <v>1077</v>
      </c>
      <c r="J19" s="556"/>
      <c r="K19" s="556" t="s">
        <v>2424</v>
      </c>
    </row>
    <row r="20" spans="1:11">
      <c r="A20" s="554" t="s">
        <v>2289</v>
      </c>
      <c r="B20" s="554" t="s">
        <v>2042</v>
      </c>
      <c r="C20" s="554" t="s">
        <v>469</v>
      </c>
      <c r="D20" s="554" t="s">
        <v>2289</v>
      </c>
      <c r="E20" s="554" t="s">
        <v>2428</v>
      </c>
      <c r="F20" s="555"/>
      <c r="G20" s="556">
        <v>46030</v>
      </c>
      <c r="H20" s="555" t="s">
        <v>639</v>
      </c>
      <c r="I20" s="556" t="s">
        <v>47</v>
      </c>
      <c r="J20" s="556"/>
      <c r="K20" s="556" t="s">
        <v>2427</v>
      </c>
    </row>
    <row r="21" spans="1:11">
      <c r="A21" s="557" t="s">
        <v>2432</v>
      </c>
      <c r="B21" s="557" t="s">
        <v>2042</v>
      </c>
      <c r="C21" s="557" t="s">
        <v>488</v>
      </c>
      <c r="D21" s="557" t="s">
        <v>2432</v>
      </c>
      <c r="E21" s="557" t="s">
        <v>726</v>
      </c>
      <c r="F21" s="558">
        <v>3</v>
      </c>
      <c r="G21" s="559">
        <v>45992</v>
      </c>
      <c r="H21" s="558" t="s">
        <v>1077</v>
      </c>
      <c r="I21" s="559" t="s">
        <v>1077</v>
      </c>
      <c r="J21" s="556"/>
      <c r="K21" s="556" t="s">
        <v>2424</v>
      </c>
    </row>
    <row r="22" spans="1:11">
      <c r="A22" s="554" t="s">
        <v>2290</v>
      </c>
      <c r="B22" s="554" t="s">
        <v>2042</v>
      </c>
      <c r="C22" s="554" t="s">
        <v>488</v>
      </c>
      <c r="D22" s="554" t="s">
        <v>2290</v>
      </c>
      <c r="E22" s="554" t="s">
        <v>2428</v>
      </c>
      <c r="F22" s="555"/>
      <c r="G22" s="556">
        <v>45992</v>
      </c>
      <c r="H22" s="555" t="s">
        <v>758</v>
      </c>
      <c r="I22" s="556" t="s">
        <v>55</v>
      </c>
      <c r="J22" s="556"/>
      <c r="K22" s="556" t="s">
        <v>2427</v>
      </c>
    </row>
    <row r="23" spans="1:11">
      <c r="A23" s="554" t="s">
        <v>2069</v>
      </c>
      <c r="B23" s="554" t="s">
        <v>2042</v>
      </c>
      <c r="C23" s="554" t="s">
        <v>471</v>
      </c>
      <c r="D23" s="554" t="s">
        <v>2069</v>
      </c>
      <c r="E23" s="554" t="s">
        <v>281</v>
      </c>
      <c r="F23" s="555">
        <v>3</v>
      </c>
      <c r="G23" s="556">
        <v>45992</v>
      </c>
      <c r="H23" s="555" t="s">
        <v>763</v>
      </c>
      <c r="I23" s="556" t="s">
        <v>47</v>
      </c>
      <c r="J23" s="556"/>
      <c r="K23" s="556" t="s">
        <v>2427</v>
      </c>
    </row>
    <row r="24" spans="1:11">
      <c r="A24" s="554" t="s">
        <v>2070</v>
      </c>
      <c r="B24" s="554" t="s">
        <v>2042</v>
      </c>
      <c r="C24" s="554" t="s">
        <v>472</v>
      </c>
      <c r="D24" s="554" t="s">
        <v>2070</v>
      </c>
      <c r="E24" s="554" t="s">
        <v>281</v>
      </c>
      <c r="F24" s="555">
        <v>3</v>
      </c>
      <c r="G24" s="556">
        <v>45992</v>
      </c>
      <c r="H24" s="555" t="s">
        <v>639</v>
      </c>
      <c r="I24" s="556" t="s">
        <v>47</v>
      </c>
      <c r="J24" s="556"/>
      <c r="K24" s="556" t="s">
        <v>2427</v>
      </c>
    </row>
    <row r="25" spans="1:11">
      <c r="A25" s="557" t="s">
        <v>2433</v>
      </c>
      <c r="B25" s="557" t="s">
        <v>2042</v>
      </c>
      <c r="C25" s="557" t="s">
        <v>474</v>
      </c>
      <c r="D25" s="557" t="s">
        <v>2433</v>
      </c>
      <c r="E25" s="557" t="s">
        <v>726</v>
      </c>
      <c r="F25" s="558">
        <v>3</v>
      </c>
      <c r="G25" s="559">
        <v>45992</v>
      </c>
      <c r="H25" s="558" t="s">
        <v>1077</v>
      </c>
      <c r="I25" s="559" t="s">
        <v>1077</v>
      </c>
      <c r="J25" s="556"/>
      <c r="K25" s="556" t="s">
        <v>2424</v>
      </c>
    </row>
    <row r="26" spans="1:11">
      <c r="A26" s="554" t="s">
        <v>2291</v>
      </c>
      <c r="B26" s="554" t="s">
        <v>2042</v>
      </c>
      <c r="C26" s="554" t="s">
        <v>474</v>
      </c>
      <c r="D26" s="554" t="s">
        <v>2291</v>
      </c>
      <c r="E26" s="554" t="s">
        <v>2428</v>
      </c>
      <c r="F26" s="555"/>
      <c r="G26" s="556">
        <v>45992</v>
      </c>
      <c r="H26" s="555" t="s">
        <v>1089</v>
      </c>
      <c r="I26" s="556" t="s">
        <v>47</v>
      </c>
      <c r="J26" s="556"/>
      <c r="K26" s="556" t="s">
        <v>2427</v>
      </c>
    </row>
    <row r="27" spans="1:11">
      <c r="A27" s="554" t="s">
        <v>2071</v>
      </c>
      <c r="B27" s="554" t="s">
        <v>2042</v>
      </c>
      <c r="C27" s="554" t="s">
        <v>531</v>
      </c>
      <c r="D27" s="554" t="s">
        <v>2071</v>
      </c>
      <c r="E27" s="554" t="s">
        <v>281</v>
      </c>
      <c r="F27" s="555">
        <v>3</v>
      </c>
      <c r="G27" s="556">
        <v>45992</v>
      </c>
      <c r="H27" s="555" t="s">
        <v>1096</v>
      </c>
      <c r="I27" s="556" t="s">
        <v>47</v>
      </c>
      <c r="J27" s="556"/>
      <c r="K27" s="556" t="s">
        <v>2427</v>
      </c>
    </row>
    <row r="28" spans="1:11">
      <c r="A28" s="557" t="s">
        <v>2434</v>
      </c>
      <c r="B28" s="557" t="s">
        <v>2042</v>
      </c>
      <c r="C28" s="557" t="s">
        <v>475</v>
      </c>
      <c r="D28" s="557" t="s">
        <v>2434</v>
      </c>
      <c r="E28" s="557" t="s">
        <v>726</v>
      </c>
      <c r="F28" s="558">
        <v>3</v>
      </c>
      <c r="G28" s="559">
        <v>45992</v>
      </c>
      <c r="H28" s="558" t="s">
        <v>1077</v>
      </c>
      <c r="I28" s="559" t="s">
        <v>1077</v>
      </c>
      <c r="J28" s="556"/>
      <c r="K28" s="556" t="s">
        <v>2424</v>
      </c>
    </row>
    <row r="29" spans="1:11">
      <c r="A29" s="554" t="s">
        <v>2292</v>
      </c>
      <c r="B29" s="554" t="s">
        <v>2435</v>
      </c>
      <c r="C29" s="554" t="s">
        <v>475</v>
      </c>
      <c r="D29" s="554" t="s">
        <v>2292</v>
      </c>
      <c r="E29" s="554" t="s">
        <v>2428</v>
      </c>
      <c r="F29" s="555"/>
      <c r="G29" s="556">
        <v>45992</v>
      </c>
      <c r="H29" s="555" t="s">
        <v>639</v>
      </c>
      <c r="I29" s="556" t="s">
        <v>47</v>
      </c>
      <c r="J29" s="556"/>
      <c r="K29" s="556" t="s">
        <v>2427</v>
      </c>
    </row>
    <row r="30" spans="1:11">
      <c r="A30" s="557" t="s">
        <v>2436</v>
      </c>
      <c r="B30" s="557" t="s">
        <v>2042</v>
      </c>
      <c r="C30" s="557" t="s">
        <v>54</v>
      </c>
      <c r="D30" s="557" t="s">
        <v>2436</v>
      </c>
      <c r="E30" s="557" t="s">
        <v>726</v>
      </c>
      <c r="F30" s="558">
        <v>3</v>
      </c>
      <c r="G30" s="559">
        <v>45992</v>
      </c>
      <c r="H30" s="558" t="s">
        <v>1077</v>
      </c>
      <c r="I30" s="559" t="s">
        <v>1077</v>
      </c>
      <c r="J30" s="556"/>
      <c r="K30" s="556" t="s">
        <v>2424</v>
      </c>
    </row>
    <row r="31" spans="1:11">
      <c r="A31" s="554" t="s">
        <v>2293</v>
      </c>
      <c r="B31" s="554" t="s">
        <v>2042</v>
      </c>
      <c r="C31" s="554" t="s">
        <v>54</v>
      </c>
      <c r="D31" s="554" t="s">
        <v>2293</v>
      </c>
      <c r="E31" s="554" t="s">
        <v>2428</v>
      </c>
      <c r="F31" s="555"/>
      <c r="G31" s="556">
        <v>45992</v>
      </c>
      <c r="H31" s="555" t="s">
        <v>763</v>
      </c>
      <c r="I31" s="556" t="s">
        <v>47</v>
      </c>
      <c r="J31" s="556"/>
      <c r="K31" s="556" t="s">
        <v>2427</v>
      </c>
    </row>
    <row r="32" spans="1:11">
      <c r="A32" s="554" t="s">
        <v>2072</v>
      </c>
      <c r="B32" s="554" t="s">
        <v>2042</v>
      </c>
      <c r="C32" s="554" t="s">
        <v>476</v>
      </c>
      <c r="D32" s="554" t="s">
        <v>2072</v>
      </c>
      <c r="E32" s="554" t="s">
        <v>281</v>
      </c>
      <c r="F32" s="555">
        <v>3</v>
      </c>
      <c r="G32" s="556">
        <v>45992</v>
      </c>
      <c r="H32" s="555" t="s">
        <v>788</v>
      </c>
      <c r="I32" s="556" t="s">
        <v>47</v>
      </c>
      <c r="J32" s="556"/>
      <c r="K32" s="556" t="s">
        <v>2427</v>
      </c>
    </row>
    <row r="33" spans="1:11">
      <c r="A33" s="557" t="s">
        <v>2437</v>
      </c>
      <c r="B33" s="557" t="s">
        <v>2042</v>
      </c>
      <c r="C33" s="557" t="s">
        <v>477</v>
      </c>
      <c r="D33" s="557" t="s">
        <v>2437</v>
      </c>
      <c r="E33" s="557" t="s">
        <v>281</v>
      </c>
      <c r="F33" s="558">
        <v>3</v>
      </c>
      <c r="G33" s="559">
        <v>45992</v>
      </c>
      <c r="H33" s="558" t="s">
        <v>1077</v>
      </c>
      <c r="I33" s="559" t="s">
        <v>1077</v>
      </c>
      <c r="J33" s="556"/>
      <c r="K33" s="556" t="s">
        <v>2424</v>
      </c>
    </row>
    <row r="34" spans="1:11">
      <c r="A34" s="554" t="s">
        <v>2073</v>
      </c>
      <c r="B34" s="554" t="s">
        <v>2042</v>
      </c>
      <c r="C34" s="554" t="s">
        <v>757</v>
      </c>
      <c r="D34" s="554" t="s">
        <v>2073</v>
      </c>
      <c r="E34" s="554" t="s">
        <v>281</v>
      </c>
      <c r="F34" s="555">
        <v>3</v>
      </c>
      <c r="G34" s="556">
        <v>46030</v>
      </c>
      <c r="H34" s="555" t="s">
        <v>758</v>
      </c>
      <c r="I34" s="556" t="s">
        <v>47</v>
      </c>
      <c r="J34" s="556"/>
      <c r="K34" s="556" t="s">
        <v>2427</v>
      </c>
    </row>
    <row r="35" spans="1:11">
      <c r="A35" s="557" t="s">
        <v>2438</v>
      </c>
      <c r="B35" s="557" t="s">
        <v>2042</v>
      </c>
      <c r="C35" s="557" t="s">
        <v>1062</v>
      </c>
      <c r="D35" s="557" t="s">
        <v>2438</v>
      </c>
      <c r="E35" s="557" t="s">
        <v>281</v>
      </c>
      <c r="F35" s="558">
        <v>3</v>
      </c>
      <c r="G35" s="559">
        <v>45992</v>
      </c>
      <c r="H35" s="558" t="s">
        <v>1077</v>
      </c>
      <c r="I35" s="559" t="s">
        <v>1077</v>
      </c>
      <c r="J35" s="556"/>
      <c r="K35" s="556" t="s">
        <v>2424</v>
      </c>
    </row>
    <row r="36" spans="1:11">
      <c r="A36" s="557" t="s">
        <v>2439</v>
      </c>
      <c r="B36" s="557" t="s">
        <v>2042</v>
      </c>
      <c r="C36" s="557" t="s">
        <v>1079</v>
      </c>
      <c r="D36" s="557" t="s">
        <v>2439</v>
      </c>
      <c r="E36" s="557" t="s">
        <v>281</v>
      </c>
      <c r="F36" s="558">
        <v>3</v>
      </c>
      <c r="G36" s="559">
        <v>45992</v>
      </c>
      <c r="H36" s="558" t="s">
        <v>1077</v>
      </c>
      <c r="I36" s="559" t="s">
        <v>1077</v>
      </c>
      <c r="J36" s="556"/>
      <c r="K36" s="556" t="s">
        <v>2424</v>
      </c>
    </row>
    <row r="37" spans="1:11">
      <c r="A37" s="557" t="s">
        <v>2440</v>
      </c>
      <c r="B37" s="557" t="s">
        <v>2042</v>
      </c>
      <c r="C37" s="557" t="s">
        <v>355</v>
      </c>
      <c r="D37" s="557" t="s">
        <v>2440</v>
      </c>
      <c r="E37" s="557" t="s">
        <v>281</v>
      </c>
      <c r="F37" s="558">
        <v>3</v>
      </c>
      <c r="G37" s="559">
        <v>45992</v>
      </c>
      <c r="H37" s="558" t="s">
        <v>1077</v>
      </c>
      <c r="I37" s="559" t="s">
        <v>1077</v>
      </c>
      <c r="J37" s="556"/>
      <c r="K37" s="556" t="s">
        <v>2424</v>
      </c>
    </row>
    <row r="38" spans="1:11">
      <c r="A38" s="554" t="s">
        <v>2074</v>
      </c>
      <c r="B38" s="554" t="s">
        <v>2042</v>
      </c>
      <c r="C38" s="554" t="s">
        <v>678</v>
      </c>
      <c r="D38" s="554" t="s">
        <v>2074</v>
      </c>
      <c r="E38" s="554" t="s">
        <v>281</v>
      </c>
      <c r="F38" s="555">
        <v>3</v>
      </c>
      <c r="G38" s="556">
        <v>45992</v>
      </c>
      <c r="H38" s="555" t="s">
        <v>1096</v>
      </c>
      <c r="I38" s="556" t="s">
        <v>47</v>
      </c>
      <c r="J38" s="556"/>
      <c r="K38" s="556" t="s">
        <v>2427</v>
      </c>
    </row>
    <row r="39" spans="1:11">
      <c r="A39" s="554" t="s">
        <v>2075</v>
      </c>
      <c r="B39" s="554" t="s">
        <v>2042</v>
      </c>
      <c r="C39" s="554" t="s">
        <v>60</v>
      </c>
      <c r="D39" s="554" t="s">
        <v>2075</v>
      </c>
      <c r="E39" s="554" t="s">
        <v>281</v>
      </c>
      <c r="F39" s="555">
        <v>3</v>
      </c>
      <c r="G39" s="556">
        <v>45992</v>
      </c>
      <c r="H39" s="555" t="s">
        <v>763</v>
      </c>
      <c r="I39" s="556" t="s">
        <v>47</v>
      </c>
      <c r="J39" s="556"/>
      <c r="K39" s="556" t="s">
        <v>2427</v>
      </c>
    </row>
    <row r="40" spans="1:11">
      <c r="A40" s="557" t="s">
        <v>2441</v>
      </c>
      <c r="B40" s="557" t="s">
        <v>2042</v>
      </c>
      <c r="C40" s="557" t="s">
        <v>1086</v>
      </c>
      <c r="D40" s="557" t="s">
        <v>2441</v>
      </c>
      <c r="E40" s="557" t="s">
        <v>281</v>
      </c>
      <c r="F40" s="558">
        <v>3</v>
      </c>
      <c r="G40" s="559">
        <v>45992</v>
      </c>
      <c r="H40" s="558" t="s">
        <v>1077</v>
      </c>
      <c r="I40" s="559" t="s">
        <v>1077</v>
      </c>
      <c r="J40" s="556"/>
      <c r="K40" s="556" t="s">
        <v>2424</v>
      </c>
    </row>
    <row r="41" spans="1:11">
      <c r="A41" s="557" t="s">
        <v>2442</v>
      </c>
      <c r="B41" s="557" t="s">
        <v>2042</v>
      </c>
      <c r="C41" s="557" t="s">
        <v>480</v>
      </c>
      <c r="D41" s="557" t="s">
        <v>2442</v>
      </c>
      <c r="E41" s="557" t="s">
        <v>281</v>
      </c>
      <c r="F41" s="558">
        <v>3</v>
      </c>
      <c r="G41" s="559">
        <v>45992</v>
      </c>
      <c r="H41" s="558" t="s">
        <v>1077</v>
      </c>
      <c r="I41" s="559" t="s">
        <v>1077</v>
      </c>
      <c r="J41" s="556"/>
      <c r="K41" s="556" t="s">
        <v>2424</v>
      </c>
    </row>
    <row r="42" spans="1:11">
      <c r="A42" s="554" t="s">
        <v>2076</v>
      </c>
      <c r="B42" s="554" t="s">
        <v>2042</v>
      </c>
      <c r="C42" s="554" t="s">
        <v>481</v>
      </c>
      <c r="D42" s="554" t="s">
        <v>2076</v>
      </c>
      <c r="E42" s="554" t="s">
        <v>281</v>
      </c>
      <c r="F42" s="555">
        <v>3</v>
      </c>
      <c r="G42" s="556">
        <v>45992</v>
      </c>
      <c r="H42" s="555" t="s">
        <v>788</v>
      </c>
      <c r="I42" s="556" t="s">
        <v>47</v>
      </c>
      <c r="J42" s="556"/>
      <c r="K42" s="556" t="s">
        <v>2427</v>
      </c>
    </row>
    <row r="43" spans="1:11">
      <c r="A43" s="557" t="s">
        <v>2443</v>
      </c>
      <c r="B43" s="557" t="s">
        <v>2042</v>
      </c>
      <c r="C43" s="557" t="s">
        <v>482</v>
      </c>
      <c r="D43" s="557" t="s">
        <v>2443</v>
      </c>
      <c r="E43" s="557" t="s">
        <v>281</v>
      </c>
      <c r="F43" s="558">
        <v>3</v>
      </c>
      <c r="G43" s="559">
        <v>45992</v>
      </c>
      <c r="H43" s="558" t="s">
        <v>1077</v>
      </c>
      <c r="I43" s="559" t="s">
        <v>1077</v>
      </c>
      <c r="J43" s="556"/>
      <c r="K43" s="556" t="s">
        <v>2424</v>
      </c>
    </row>
    <row r="44" spans="1:11">
      <c r="A44" s="557" t="s">
        <v>2444</v>
      </c>
      <c r="B44" s="557" t="s">
        <v>2042</v>
      </c>
      <c r="C44" s="557" t="s">
        <v>483</v>
      </c>
      <c r="D44" s="557" t="s">
        <v>2444</v>
      </c>
      <c r="E44" s="557" t="s">
        <v>281</v>
      </c>
      <c r="F44" s="558">
        <v>3</v>
      </c>
      <c r="G44" s="559">
        <v>45992</v>
      </c>
      <c r="H44" s="558" t="s">
        <v>1077</v>
      </c>
      <c r="I44" s="559" t="s">
        <v>1077</v>
      </c>
      <c r="J44" s="556"/>
      <c r="K44" s="556" t="s">
        <v>2424</v>
      </c>
    </row>
    <row r="45" spans="1:11">
      <c r="A45" s="557" t="s">
        <v>2445</v>
      </c>
      <c r="B45" s="557" t="s">
        <v>2042</v>
      </c>
      <c r="C45" s="557" t="s">
        <v>522</v>
      </c>
      <c r="D45" s="557" t="s">
        <v>2445</v>
      </c>
      <c r="E45" s="557" t="s">
        <v>281</v>
      </c>
      <c r="F45" s="558">
        <v>3</v>
      </c>
      <c r="G45" s="559">
        <v>45992</v>
      </c>
      <c r="H45" s="558" t="s">
        <v>1077</v>
      </c>
      <c r="I45" s="559" t="s">
        <v>1077</v>
      </c>
      <c r="J45" s="556"/>
      <c r="K45" s="556" t="s">
        <v>2424</v>
      </c>
    </row>
    <row r="46" spans="1:11">
      <c r="A46" s="554" t="s">
        <v>2077</v>
      </c>
      <c r="B46" s="554" t="s">
        <v>2042</v>
      </c>
      <c r="C46" s="554" t="s">
        <v>877</v>
      </c>
      <c r="D46" s="554" t="s">
        <v>2077</v>
      </c>
      <c r="E46" s="554" t="s">
        <v>281</v>
      </c>
      <c r="F46" s="555">
        <v>3</v>
      </c>
      <c r="G46" s="556">
        <v>46029</v>
      </c>
      <c r="H46" s="555" t="s">
        <v>639</v>
      </c>
      <c r="I46" s="556" t="s">
        <v>47</v>
      </c>
      <c r="J46" s="556"/>
      <c r="K46" s="556" t="s">
        <v>2427</v>
      </c>
    </row>
    <row r="47" spans="1:11">
      <c r="A47" s="554" t="s">
        <v>2078</v>
      </c>
      <c r="B47" s="554" t="s">
        <v>2042</v>
      </c>
      <c r="C47" s="554" t="s">
        <v>772</v>
      </c>
      <c r="D47" s="554" t="s">
        <v>2078</v>
      </c>
      <c r="E47" s="554" t="s">
        <v>281</v>
      </c>
      <c r="F47" s="555">
        <v>3</v>
      </c>
      <c r="G47" s="556">
        <v>45992</v>
      </c>
      <c r="H47" s="555" t="s">
        <v>773</v>
      </c>
      <c r="I47" s="556" t="s">
        <v>47</v>
      </c>
      <c r="J47" s="556"/>
      <c r="K47" s="556" t="s">
        <v>2427</v>
      </c>
    </row>
    <row r="48" spans="1:11">
      <c r="A48" s="554" t="s">
        <v>2079</v>
      </c>
      <c r="B48" s="554" t="s">
        <v>2042</v>
      </c>
      <c r="C48" s="554" t="s">
        <v>517</v>
      </c>
      <c r="D48" s="554" t="s">
        <v>2079</v>
      </c>
      <c r="E48" s="554" t="s">
        <v>281</v>
      </c>
      <c r="F48" s="555">
        <v>3</v>
      </c>
      <c r="G48" s="556">
        <v>45992</v>
      </c>
      <c r="H48" s="555" t="s">
        <v>769</v>
      </c>
      <c r="I48" s="556" t="s">
        <v>47</v>
      </c>
      <c r="J48" s="556"/>
      <c r="K48" s="556" t="s">
        <v>2427</v>
      </c>
    </row>
    <row r="49" spans="1:11">
      <c r="A49" s="554" t="s">
        <v>2080</v>
      </c>
      <c r="B49" s="554" t="s">
        <v>2042</v>
      </c>
      <c r="C49" s="554" t="s">
        <v>484</v>
      </c>
      <c r="D49" s="554" t="s">
        <v>2080</v>
      </c>
      <c r="E49" s="554" t="s">
        <v>281</v>
      </c>
      <c r="F49" s="555">
        <v>3</v>
      </c>
      <c r="G49" s="556">
        <v>45992</v>
      </c>
      <c r="H49" s="555" t="s">
        <v>2398</v>
      </c>
      <c r="I49" s="556" t="s">
        <v>55</v>
      </c>
      <c r="J49" s="556"/>
      <c r="K49" s="556" t="s">
        <v>2427</v>
      </c>
    </row>
    <row r="50" spans="1:11">
      <c r="A50" s="554" t="s">
        <v>2081</v>
      </c>
      <c r="B50" s="554" t="s">
        <v>2042</v>
      </c>
      <c r="C50" s="554" t="s">
        <v>880</v>
      </c>
      <c r="D50" s="554" t="s">
        <v>2081</v>
      </c>
      <c r="E50" s="554" t="s">
        <v>281</v>
      </c>
      <c r="F50" s="555">
        <v>3</v>
      </c>
      <c r="G50" s="556">
        <v>45992</v>
      </c>
      <c r="H50" s="555" t="s">
        <v>775</v>
      </c>
      <c r="I50" s="556" t="s">
        <v>47</v>
      </c>
      <c r="J50" s="556"/>
      <c r="K50" s="556" t="s">
        <v>2427</v>
      </c>
    </row>
    <row r="51" spans="1:11">
      <c r="A51" s="554" t="s">
        <v>2082</v>
      </c>
      <c r="B51" s="554" t="s">
        <v>2042</v>
      </c>
      <c r="C51" s="554" t="s">
        <v>781</v>
      </c>
      <c r="D51" s="554" t="s">
        <v>2082</v>
      </c>
      <c r="E51" s="554" t="s">
        <v>281</v>
      </c>
      <c r="F51" s="555">
        <v>3</v>
      </c>
      <c r="G51" s="556">
        <v>45992</v>
      </c>
      <c r="H51" s="555" t="s">
        <v>773</v>
      </c>
      <c r="I51" s="556" t="s">
        <v>47</v>
      </c>
      <c r="J51" s="556"/>
      <c r="K51" s="556" t="s">
        <v>2427</v>
      </c>
    </row>
    <row r="52" spans="1:11">
      <c r="A52" s="554" t="s">
        <v>2083</v>
      </c>
      <c r="B52" s="554" t="s">
        <v>2042</v>
      </c>
      <c r="C52" s="554" t="s">
        <v>783</v>
      </c>
      <c r="D52" s="554" t="s">
        <v>2083</v>
      </c>
      <c r="E52" s="554" t="s">
        <v>281</v>
      </c>
      <c r="F52" s="555">
        <v>3</v>
      </c>
      <c r="G52" s="556">
        <v>45992</v>
      </c>
      <c r="H52" s="555" t="s">
        <v>775</v>
      </c>
      <c r="I52" s="556" t="s">
        <v>47</v>
      </c>
      <c r="J52" s="556"/>
      <c r="K52" s="556" t="s">
        <v>2427</v>
      </c>
    </row>
    <row r="53" spans="1:11">
      <c r="A53" s="554" t="s">
        <v>2084</v>
      </c>
      <c r="B53" s="554" t="s">
        <v>2042</v>
      </c>
      <c r="C53" s="554" t="s">
        <v>715</v>
      </c>
      <c r="D53" s="554" t="s">
        <v>2084</v>
      </c>
      <c r="E53" s="554" t="s">
        <v>281</v>
      </c>
      <c r="F53" s="555">
        <v>3</v>
      </c>
      <c r="G53" s="556">
        <v>45992</v>
      </c>
      <c r="H53" s="555" t="s">
        <v>2396</v>
      </c>
      <c r="I53" s="556" t="s">
        <v>47</v>
      </c>
      <c r="J53" s="556"/>
      <c r="K53" s="556" t="s">
        <v>2427</v>
      </c>
    </row>
    <row r="54" spans="1:11">
      <c r="A54" s="554" t="s">
        <v>2085</v>
      </c>
      <c r="B54" s="554" t="s">
        <v>2042</v>
      </c>
      <c r="C54" s="554" t="s">
        <v>489</v>
      </c>
      <c r="D54" s="554" t="s">
        <v>2085</v>
      </c>
      <c r="E54" s="554" t="s">
        <v>281</v>
      </c>
      <c r="F54" s="555">
        <v>3</v>
      </c>
      <c r="G54" s="556">
        <v>45992</v>
      </c>
      <c r="H54" s="555" t="s">
        <v>2399</v>
      </c>
      <c r="I54" s="556" t="s">
        <v>47</v>
      </c>
      <c r="J54" s="556"/>
      <c r="K54" s="556" t="s">
        <v>2427</v>
      </c>
    </row>
    <row r="55" spans="1:11">
      <c r="A55" s="554" t="s">
        <v>2294</v>
      </c>
      <c r="B55" s="554" t="s">
        <v>2042</v>
      </c>
      <c r="C55" s="554" t="s">
        <v>2011</v>
      </c>
      <c r="D55" s="554" t="s">
        <v>2294</v>
      </c>
      <c r="E55" s="554" t="s">
        <v>281</v>
      </c>
      <c r="F55" s="555">
        <v>3</v>
      </c>
      <c r="G55" s="556">
        <v>45992</v>
      </c>
      <c r="H55" s="555" t="s">
        <v>773</v>
      </c>
      <c r="I55" s="556" t="s">
        <v>55</v>
      </c>
      <c r="J55" s="556"/>
      <c r="K55" s="556" t="s">
        <v>2427</v>
      </c>
    </row>
    <row r="56" spans="1:11">
      <c r="A56" s="554" t="s">
        <v>2295</v>
      </c>
      <c r="B56" s="554" t="s">
        <v>2042</v>
      </c>
      <c r="C56" s="554" t="s">
        <v>1079</v>
      </c>
      <c r="D56" s="554" t="s">
        <v>2295</v>
      </c>
      <c r="E56" s="554" t="s">
        <v>281</v>
      </c>
      <c r="F56" s="555">
        <v>3</v>
      </c>
      <c r="G56" s="556">
        <v>45992</v>
      </c>
      <c r="H56" s="555" t="s">
        <v>775</v>
      </c>
      <c r="I56" s="556" t="s">
        <v>47</v>
      </c>
      <c r="J56" s="556"/>
      <c r="K56" s="556" t="s">
        <v>2427</v>
      </c>
    </row>
    <row r="57" spans="1:11">
      <c r="A57" s="554" t="s">
        <v>2296</v>
      </c>
      <c r="B57" s="554" t="s">
        <v>2042</v>
      </c>
      <c r="C57" s="554" t="s">
        <v>482</v>
      </c>
      <c r="D57" s="554" t="s">
        <v>2296</v>
      </c>
      <c r="E57" s="554" t="s">
        <v>281</v>
      </c>
      <c r="F57" s="555">
        <v>3</v>
      </c>
      <c r="G57" s="556">
        <v>45992</v>
      </c>
      <c r="H57" s="555" t="s">
        <v>769</v>
      </c>
      <c r="I57" s="556" t="s">
        <v>47</v>
      </c>
      <c r="J57" s="556"/>
      <c r="K57" s="556" t="s">
        <v>2427</v>
      </c>
    </row>
    <row r="58" spans="1:11">
      <c r="A58" s="554" t="s">
        <v>2297</v>
      </c>
      <c r="B58" s="554" t="s">
        <v>2042</v>
      </c>
      <c r="C58" s="554" t="s">
        <v>1086</v>
      </c>
      <c r="D58" s="554" t="s">
        <v>2297</v>
      </c>
      <c r="E58" s="554" t="s">
        <v>281</v>
      </c>
      <c r="F58" s="555">
        <v>3</v>
      </c>
      <c r="G58" s="556">
        <v>45992</v>
      </c>
      <c r="H58" s="555" t="s">
        <v>763</v>
      </c>
      <c r="I58" s="556" t="s">
        <v>47</v>
      </c>
      <c r="J58" s="556"/>
      <c r="K58" s="556" t="s">
        <v>2427</v>
      </c>
    </row>
    <row r="59" spans="1:11">
      <c r="A59" s="554" t="s">
        <v>2298</v>
      </c>
      <c r="B59" s="554" t="s">
        <v>2042</v>
      </c>
      <c r="C59" s="554" t="s">
        <v>355</v>
      </c>
      <c r="D59" s="554" t="s">
        <v>2298</v>
      </c>
      <c r="E59" s="554" t="s">
        <v>281</v>
      </c>
      <c r="F59" s="555">
        <v>3</v>
      </c>
      <c r="G59" s="556">
        <v>45992</v>
      </c>
      <c r="H59" s="555" t="s">
        <v>2395</v>
      </c>
      <c r="I59" s="556" t="s">
        <v>47</v>
      </c>
      <c r="J59" s="556"/>
      <c r="K59" s="556" t="s">
        <v>2427</v>
      </c>
    </row>
    <row r="60" spans="1:11">
      <c r="A60" s="554" t="s">
        <v>2299</v>
      </c>
      <c r="B60" s="554" t="s">
        <v>2042</v>
      </c>
      <c r="C60" s="554" t="s">
        <v>483</v>
      </c>
      <c r="D60" s="554" t="s">
        <v>2299</v>
      </c>
      <c r="E60" s="554" t="s">
        <v>281</v>
      </c>
      <c r="F60" s="555">
        <v>3</v>
      </c>
      <c r="G60" s="556">
        <v>45992</v>
      </c>
      <c r="H60" s="555" t="s">
        <v>2396</v>
      </c>
      <c r="I60" s="556" t="s">
        <v>47</v>
      </c>
      <c r="J60" s="556"/>
      <c r="K60" s="556" t="s">
        <v>2427</v>
      </c>
    </row>
    <row r="61" spans="1:11">
      <c r="A61" s="554" t="s">
        <v>2300</v>
      </c>
      <c r="B61" s="554" t="s">
        <v>2042</v>
      </c>
      <c r="C61" s="554" t="s">
        <v>1062</v>
      </c>
      <c r="D61" s="554" t="s">
        <v>2300</v>
      </c>
      <c r="E61" s="554" t="s">
        <v>281</v>
      </c>
      <c r="F61" s="555">
        <v>3</v>
      </c>
      <c r="G61" s="556">
        <v>45992</v>
      </c>
      <c r="H61" s="555" t="s">
        <v>763</v>
      </c>
      <c r="I61" s="556" t="s">
        <v>47</v>
      </c>
      <c r="J61" s="556"/>
      <c r="K61" s="556" t="s">
        <v>2427</v>
      </c>
    </row>
    <row r="62" spans="1:11">
      <c r="A62" s="554" t="s">
        <v>2301</v>
      </c>
      <c r="B62" s="554" t="s">
        <v>2042</v>
      </c>
      <c r="C62" s="554" t="s">
        <v>480</v>
      </c>
      <c r="D62" s="554" t="s">
        <v>2301</v>
      </c>
      <c r="E62" s="554" t="s">
        <v>281</v>
      </c>
      <c r="F62" s="555">
        <v>3</v>
      </c>
      <c r="G62" s="556">
        <v>45992</v>
      </c>
      <c r="H62" s="555" t="s">
        <v>775</v>
      </c>
      <c r="I62" s="556" t="s">
        <v>47</v>
      </c>
      <c r="J62" s="556"/>
      <c r="K62" s="556" t="s">
        <v>2427</v>
      </c>
    </row>
    <row r="63" spans="1:11">
      <c r="A63" s="554" t="s">
        <v>2302</v>
      </c>
      <c r="B63" s="554" t="s">
        <v>2042</v>
      </c>
      <c r="C63" s="554" t="s">
        <v>522</v>
      </c>
      <c r="D63" s="554" t="s">
        <v>2302</v>
      </c>
      <c r="E63" s="554" t="s">
        <v>281</v>
      </c>
      <c r="F63" s="555">
        <v>3</v>
      </c>
      <c r="G63" s="556">
        <v>45992</v>
      </c>
      <c r="H63" s="555" t="s">
        <v>2397</v>
      </c>
      <c r="I63" s="556" t="s">
        <v>47</v>
      </c>
      <c r="J63" s="556"/>
      <c r="K63" s="556" t="s">
        <v>2427</v>
      </c>
    </row>
    <row r="64" spans="1:11">
      <c r="A64" s="554" t="s">
        <v>2303</v>
      </c>
      <c r="B64" s="554" t="s">
        <v>2042</v>
      </c>
      <c r="C64" s="554" t="s">
        <v>477</v>
      </c>
      <c r="D64" s="554" t="s">
        <v>2303</v>
      </c>
      <c r="E64" s="554" t="s">
        <v>281</v>
      </c>
      <c r="F64" s="555">
        <v>3</v>
      </c>
      <c r="G64" s="556">
        <v>45992</v>
      </c>
      <c r="H64" s="555" t="s">
        <v>2395</v>
      </c>
      <c r="I64" s="556" t="s">
        <v>47</v>
      </c>
      <c r="J64" s="556"/>
      <c r="K64" s="556" t="s">
        <v>2427</v>
      </c>
    </row>
    <row r="65" spans="1:11">
      <c r="A65" s="560" t="s">
        <v>2446</v>
      </c>
      <c r="B65" s="560" t="s">
        <v>2040</v>
      </c>
      <c r="C65" s="560" t="s">
        <v>113</v>
      </c>
      <c r="D65" s="560" t="s">
        <v>2446</v>
      </c>
      <c r="E65" s="554" t="s">
        <v>2447</v>
      </c>
      <c r="F65" s="555">
        <v>3</v>
      </c>
      <c r="G65" s="561">
        <v>45992</v>
      </c>
      <c r="H65" s="560"/>
      <c r="I65" s="561"/>
      <c r="J65" s="561" t="s">
        <v>2425</v>
      </c>
      <c r="K65" s="561" t="s">
        <v>2424</v>
      </c>
    </row>
    <row r="66" spans="1:11">
      <c r="A66" s="562" t="s">
        <v>2308</v>
      </c>
      <c r="B66" s="563" t="s">
        <v>2448</v>
      </c>
      <c r="C66" s="563" t="s">
        <v>579</v>
      </c>
      <c r="D66" s="562" t="s">
        <v>2308</v>
      </c>
      <c r="E66" s="563" t="s">
        <v>2449</v>
      </c>
      <c r="F66" s="555">
        <v>3</v>
      </c>
      <c r="G66" s="561">
        <v>46143</v>
      </c>
      <c r="H66" s="560" t="s">
        <v>2400</v>
      </c>
      <c r="I66" s="561" t="s">
        <v>269</v>
      </c>
      <c r="J66" s="561"/>
      <c r="K66" s="561" t="s">
        <v>2427</v>
      </c>
    </row>
    <row r="67" spans="1:11">
      <c r="A67" s="562" t="s">
        <v>2309</v>
      </c>
      <c r="B67" s="563" t="s">
        <v>2448</v>
      </c>
      <c r="C67" s="563" t="s">
        <v>576</v>
      </c>
      <c r="D67" s="562" t="s">
        <v>2309</v>
      </c>
      <c r="E67" s="563" t="s">
        <v>2449</v>
      </c>
      <c r="F67" s="555">
        <v>3</v>
      </c>
      <c r="G67" s="561">
        <v>46143</v>
      </c>
      <c r="H67" s="560" t="s">
        <v>1089</v>
      </c>
      <c r="I67" s="561" t="s">
        <v>269</v>
      </c>
      <c r="J67" s="561"/>
      <c r="K67" s="561" t="s">
        <v>2427</v>
      </c>
    </row>
    <row r="68" spans="1:11">
      <c r="A68" s="562" t="s">
        <v>2310</v>
      </c>
      <c r="B68" s="563" t="s">
        <v>2448</v>
      </c>
      <c r="C68" s="563" t="s">
        <v>586</v>
      </c>
      <c r="D68" s="562" t="s">
        <v>2310</v>
      </c>
      <c r="E68" s="563" t="s">
        <v>2449</v>
      </c>
      <c r="F68" s="555">
        <v>3</v>
      </c>
      <c r="G68" s="561">
        <v>46143</v>
      </c>
      <c r="H68" s="560" t="s">
        <v>1089</v>
      </c>
      <c r="I68" s="561" t="s">
        <v>269</v>
      </c>
      <c r="J68" s="561"/>
      <c r="K68" s="561" t="s">
        <v>2427</v>
      </c>
    </row>
    <row r="69" spans="1:11">
      <c r="A69" s="562" t="s">
        <v>2311</v>
      </c>
      <c r="B69" s="563" t="s">
        <v>2448</v>
      </c>
      <c r="C69" s="563" t="s">
        <v>545</v>
      </c>
      <c r="D69" s="562" t="s">
        <v>2311</v>
      </c>
      <c r="E69" s="563" t="s">
        <v>2449</v>
      </c>
      <c r="F69" s="555">
        <v>3</v>
      </c>
      <c r="G69" s="561">
        <v>46143</v>
      </c>
      <c r="H69" s="560">
        <v>95</v>
      </c>
      <c r="I69" s="561" t="s">
        <v>578</v>
      </c>
      <c r="J69" s="561"/>
      <c r="K69" s="561" t="s">
        <v>2427</v>
      </c>
    </row>
    <row r="70" spans="1:11">
      <c r="A70" s="562" t="s">
        <v>2312</v>
      </c>
      <c r="B70" s="563" t="s">
        <v>2448</v>
      </c>
      <c r="C70" s="563" t="s">
        <v>550</v>
      </c>
      <c r="D70" s="562" t="s">
        <v>2312</v>
      </c>
      <c r="E70" s="563" t="s">
        <v>2449</v>
      </c>
      <c r="F70" s="555">
        <v>3</v>
      </c>
      <c r="G70" s="561">
        <v>46143</v>
      </c>
      <c r="H70" s="560" t="s">
        <v>769</v>
      </c>
      <c r="I70" s="561" t="s">
        <v>269</v>
      </c>
      <c r="J70" s="561"/>
      <c r="K70" s="561" t="s">
        <v>2427</v>
      </c>
    </row>
    <row r="71" spans="1:11">
      <c r="A71" s="562" t="s">
        <v>2313</v>
      </c>
      <c r="B71" s="563" t="s">
        <v>2448</v>
      </c>
      <c r="C71" s="563" t="s">
        <v>400</v>
      </c>
      <c r="D71" s="562" t="s">
        <v>2313</v>
      </c>
      <c r="E71" s="563" t="s">
        <v>2449</v>
      </c>
      <c r="F71" s="555">
        <v>3</v>
      </c>
      <c r="G71" s="561">
        <v>46143</v>
      </c>
      <c r="H71" s="560" t="s">
        <v>788</v>
      </c>
      <c r="I71" s="561" t="s">
        <v>269</v>
      </c>
      <c r="J71" s="561"/>
      <c r="K71" s="561" t="s">
        <v>2427</v>
      </c>
    </row>
    <row r="72" spans="1:11">
      <c r="A72" s="562" t="s">
        <v>2314</v>
      </c>
      <c r="B72" s="563" t="s">
        <v>2448</v>
      </c>
      <c r="C72" s="563" t="s">
        <v>965</v>
      </c>
      <c r="D72" s="562" t="s">
        <v>2314</v>
      </c>
      <c r="E72" s="563" t="s">
        <v>2449</v>
      </c>
      <c r="F72" s="555">
        <v>3</v>
      </c>
      <c r="G72" s="561">
        <v>46143</v>
      </c>
      <c r="H72" s="560" t="s">
        <v>758</v>
      </c>
      <c r="I72" s="561" t="s">
        <v>73</v>
      </c>
      <c r="J72" s="561"/>
      <c r="K72" s="561" t="s">
        <v>2427</v>
      </c>
    </row>
    <row r="73" spans="1:11">
      <c r="A73" s="562" t="s">
        <v>2315</v>
      </c>
      <c r="B73" s="563" t="s">
        <v>2448</v>
      </c>
      <c r="C73" s="563" t="s">
        <v>469</v>
      </c>
      <c r="D73" s="562" t="s">
        <v>2315</v>
      </c>
      <c r="E73" s="563" t="s">
        <v>2449</v>
      </c>
      <c r="F73" s="555">
        <v>3</v>
      </c>
      <c r="G73" s="561">
        <v>46143</v>
      </c>
      <c r="H73" s="560">
        <v>94</v>
      </c>
      <c r="I73" s="561" t="s">
        <v>299</v>
      </c>
      <c r="J73" s="561"/>
      <c r="K73" s="561" t="s">
        <v>2427</v>
      </c>
    </row>
    <row r="74" spans="1:11">
      <c r="A74" s="562" t="s">
        <v>2316</v>
      </c>
      <c r="B74" s="563" t="s">
        <v>2448</v>
      </c>
      <c r="C74" s="563" t="s">
        <v>470</v>
      </c>
      <c r="D74" s="562" t="s">
        <v>2316</v>
      </c>
      <c r="E74" s="563" t="s">
        <v>2449</v>
      </c>
      <c r="F74" s="555">
        <v>3</v>
      </c>
      <c r="G74" s="561">
        <v>46143</v>
      </c>
      <c r="H74" s="560">
        <v>96</v>
      </c>
      <c r="I74" s="561" t="s">
        <v>299</v>
      </c>
      <c r="J74" s="561"/>
      <c r="K74" s="561" t="s">
        <v>2427</v>
      </c>
    </row>
    <row r="75" spans="1:11">
      <c r="A75" s="562" t="s">
        <v>2317</v>
      </c>
      <c r="B75" s="563" t="s">
        <v>2448</v>
      </c>
      <c r="C75" s="563" t="s">
        <v>590</v>
      </c>
      <c r="D75" s="562" t="s">
        <v>2317</v>
      </c>
      <c r="E75" s="563" t="s">
        <v>2449</v>
      </c>
      <c r="F75" s="555">
        <v>3</v>
      </c>
      <c r="G75" s="561">
        <v>46143</v>
      </c>
      <c r="H75" s="560" t="s">
        <v>769</v>
      </c>
      <c r="I75" s="561" t="s">
        <v>269</v>
      </c>
      <c r="J75" s="561"/>
      <c r="K75" s="561" t="s">
        <v>2427</v>
      </c>
    </row>
    <row r="76" spans="1:11">
      <c r="A76" s="562" t="s">
        <v>2318</v>
      </c>
      <c r="B76" s="563" t="s">
        <v>2448</v>
      </c>
      <c r="C76" s="563" t="s">
        <v>553</v>
      </c>
      <c r="D76" s="562" t="s">
        <v>2318</v>
      </c>
      <c r="E76" s="563" t="s">
        <v>2449</v>
      </c>
      <c r="F76" s="555">
        <v>3</v>
      </c>
      <c r="G76" s="561">
        <v>46143</v>
      </c>
      <c r="H76" s="560" t="s">
        <v>775</v>
      </c>
      <c r="I76" s="561" t="s">
        <v>73</v>
      </c>
      <c r="J76" s="561"/>
      <c r="K76" s="561" t="s">
        <v>2427</v>
      </c>
    </row>
    <row r="77" spans="1:11">
      <c r="A77" s="562" t="s">
        <v>2319</v>
      </c>
      <c r="B77" s="563" t="s">
        <v>2448</v>
      </c>
      <c r="C77" s="563" t="s">
        <v>473</v>
      </c>
      <c r="D77" s="562" t="s">
        <v>2319</v>
      </c>
      <c r="E77" s="563" t="s">
        <v>2449</v>
      </c>
      <c r="F77" s="555">
        <v>3</v>
      </c>
      <c r="G77" s="561">
        <v>46143</v>
      </c>
      <c r="H77" s="560" t="s">
        <v>769</v>
      </c>
      <c r="I77" s="561" t="s">
        <v>73</v>
      </c>
      <c r="J77" s="561"/>
      <c r="K77" s="561" t="s">
        <v>2427</v>
      </c>
    </row>
    <row r="78" spans="1:11">
      <c r="A78" s="562" t="s">
        <v>2320</v>
      </c>
      <c r="B78" s="563" t="s">
        <v>2448</v>
      </c>
      <c r="C78" s="563" t="s">
        <v>341</v>
      </c>
      <c r="D78" s="562" t="s">
        <v>2320</v>
      </c>
      <c r="E78" s="563" t="s">
        <v>2449</v>
      </c>
      <c r="F78" s="555">
        <v>3</v>
      </c>
      <c r="G78" s="561">
        <v>46143</v>
      </c>
      <c r="H78" s="560" t="s">
        <v>507</v>
      </c>
      <c r="I78" s="561" t="s">
        <v>269</v>
      </c>
      <c r="J78" s="561"/>
      <c r="K78" s="561" t="s">
        <v>2427</v>
      </c>
    </row>
    <row r="79" spans="1:11">
      <c r="A79" s="562" t="s">
        <v>2321</v>
      </c>
      <c r="B79" s="563" t="s">
        <v>2448</v>
      </c>
      <c r="C79" s="563" t="s">
        <v>383</v>
      </c>
      <c r="D79" s="562" t="s">
        <v>2321</v>
      </c>
      <c r="E79" s="563" t="s">
        <v>2449</v>
      </c>
      <c r="F79" s="555">
        <v>3</v>
      </c>
      <c r="G79" s="561">
        <v>46143</v>
      </c>
      <c r="H79" s="560" t="s">
        <v>2401</v>
      </c>
      <c r="I79" s="561" t="s">
        <v>269</v>
      </c>
      <c r="J79" s="561"/>
      <c r="K79" s="561" t="s">
        <v>2427</v>
      </c>
    </row>
    <row r="80" spans="1:11">
      <c r="A80" s="562" t="s">
        <v>2322</v>
      </c>
      <c r="B80" s="563" t="s">
        <v>2448</v>
      </c>
      <c r="C80" s="563" t="s">
        <v>273</v>
      </c>
      <c r="D80" s="562" t="s">
        <v>2322</v>
      </c>
      <c r="E80" s="563" t="s">
        <v>2449</v>
      </c>
      <c r="F80" s="555">
        <v>3</v>
      </c>
      <c r="G80" s="561">
        <v>46143</v>
      </c>
      <c r="H80" s="560" t="s">
        <v>1091</v>
      </c>
      <c r="I80" s="561" t="s">
        <v>269</v>
      </c>
      <c r="J80" s="561"/>
      <c r="K80" s="561" t="s">
        <v>2427</v>
      </c>
    </row>
    <row r="81" spans="1:11">
      <c r="A81" s="562" t="s">
        <v>2323</v>
      </c>
      <c r="B81" s="563" t="s">
        <v>2448</v>
      </c>
      <c r="C81" s="563" t="s">
        <v>1085</v>
      </c>
      <c r="D81" s="562" t="s">
        <v>2323</v>
      </c>
      <c r="E81" s="563" t="s">
        <v>2449</v>
      </c>
      <c r="F81" s="555">
        <v>3</v>
      </c>
      <c r="G81" s="561">
        <v>46143</v>
      </c>
      <c r="H81" s="560">
        <v>93</v>
      </c>
      <c r="I81" s="561" t="s">
        <v>299</v>
      </c>
      <c r="J81" s="561"/>
      <c r="K81" s="561" t="s">
        <v>2427</v>
      </c>
    </row>
    <row r="82" spans="1:11">
      <c r="A82" s="562" t="s">
        <v>2324</v>
      </c>
      <c r="B82" s="563" t="s">
        <v>2448</v>
      </c>
      <c r="C82" s="563" t="s">
        <v>488</v>
      </c>
      <c r="D82" s="562" t="s">
        <v>2324</v>
      </c>
      <c r="E82" s="563" t="s">
        <v>2449</v>
      </c>
      <c r="F82" s="555">
        <v>3</v>
      </c>
      <c r="G82" s="561">
        <v>46143</v>
      </c>
      <c r="H82" s="560">
        <v>91</v>
      </c>
      <c r="I82" s="561" t="s">
        <v>299</v>
      </c>
      <c r="J82" s="561"/>
      <c r="K82" s="561" t="s">
        <v>2427</v>
      </c>
    </row>
    <row r="83" spans="1:11">
      <c r="A83" s="562" t="s">
        <v>2325</v>
      </c>
      <c r="B83" s="563" t="s">
        <v>2448</v>
      </c>
      <c r="C83" s="563" t="s">
        <v>471</v>
      </c>
      <c r="D83" s="562" t="s">
        <v>2325</v>
      </c>
      <c r="E83" s="563" t="s">
        <v>2449</v>
      </c>
      <c r="F83" s="555">
        <v>3</v>
      </c>
      <c r="G83" s="561">
        <v>46143</v>
      </c>
      <c r="H83" s="560" t="s">
        <v>763</v>
      </c>
      <c r="I83" s="561" t="s">
        <v>73</v>
      </c>
      <c r="J83" s="561"/>
      <c r="K83" s="561" t="s">
        <v>2427</v>
      </c>
    </row>
    <row r="84" spans="1:11">
      <c r="A84" s="562" t="s">
        <v>2326</v>
      </c>
      <c r="B84" s="563" t="s">
        <v>2448</v>
      </c>
      <c r="C84" s="563" t="s">
        <v>472</v>
      </c>
      <c r="D84" s="562" t="s">
        <v>2326</v>
      </c>
      <c r="E84" s="563" t="s">
        <v>2449</v>
      </c>
      <c r="F84" s="555">
        <v>3</v>
      </c>
      <c r="G84" s="561">
        <v>46143</v>
      </c>
      <c r="H84" s="560">
        <v>98</v>
      </c>
      <c r="I84" s="561" t="s">
        <v>299</v>
      </c>
      <c r="J84" s="561"/>
      <c r="K84" s="561" t="s">
        <v>2427</v>
      </c>
    </row>
    <row r="85" spans="1:11">
      <c r="A85" s="562" t="s">
        <v>2327</v>
      </c>
      <c r="B85" s="563" t="s">
        <v>2448</v>
      </c>
      <c r="C85" s="563" t="s">
        <v>398</v>
      </c>
      <c r="D85" s="562" t="s">
        <v>2327</v>
      </c>
      <c r="E85" s="563" t="s">
        <v>2449</v>
      </c>
      <c r="F85" s="555">
        <v>3</v>
      </c>
      <c r="G85" s="561">
        <v>46143</v>
      </c>
      <c r="H85" s="560" t="s">
        <v>500</v>
      </c>
      <c r="I85" s="561" t="s">
        <v>73</v>
      </c>
      <c r="J85" s="561"/>
      <c r="K85" s="561" t="s">
        <v>2427</v>
      </c>
    </row>
    <row r="86" spans="1:11">
      <c r="A86" s="562" t="s">
        <v>2328</v>
      </c>
      <c r="B86" s="563" t="s">
        <v>2448</v>
      </c>
      <c r="C86" s="563" t="s">
        <v>475</v>
      </c>
      <c r="D86" s="562" t="s">
        <v>2328</v>
      </c>
      <c r="E86" s="563" t="s">
        <v>2449</v>
      </c>
      <c r="F86" s="555">
        <v>3</v>
      </c>
      <c r="G86" s="561">
        <v>46143</v>
      </c>
      <c r="H86" s="560">
        <v>94</v>
      </c>
      <c r="I86" s="561" t="s">
        <v>299</v>
      </c>
      <c r="J86" s="561"/>
      <c r="K86" s="561" t="s">
        <v>2427</v>
      </c>
    </row>
    <row r="87" spans="1:11">
      <c r="A87" s="562" t="s">
        <v>2329</v>
      </c>
      <c r="B87" s="563" t="s">
        <v>2448</v>
      </c>
      <c r="C87" s="563" t="s">
        <v>476</v>
      </c>
      <c r="D87" s="562" t="s">
        <v>2329</v>
      </c>
      <c r="E87" s="563" t="s">
        <v>2449</v>
      </c>
      <c r="F87" s="555">
        <v>3</v>
      </c>
      <c r="G87" s="561">
        <v>46143</v>
      </c>
      <c r="H87" s="560" t="s">
        <v>788</v>
      </c>
      <c r="I87" s="561" t="s">
        <v>73</v>
      </c>
      <c r="J87" s="561"/>
      <c r="K87" s="561" t="s">
        <v>2427</v>
      </c>
    </row>
    <row r="88" spans="1:11">
      <c r="A88" s="562" t="s">
        <v>2330</v>
      </c>
      <c r="B88" s="563" t="s">
        <v>2448</v>
      </c>
      <c r="C88" s="563" t="s">
        <v>477</v>
      </c>
      <c r="D88" s="562" t="s">
        <v>2330</v>
      </c>
      <c r="E88" s="563" t="s">
        <v>2449</v>
      </c>
      <c r="F88" s="555">
        <v>3</v>
      </c>
      <c r="G88" s="561">
        <v>46143</v>
      </c>
      <c r="H88" s="560">
        <v>101</v>
      </c>
      <c r="I88" s="561" t="s">
        <v>299</v>
      </c>
      <c r="J88" s="561"/>
      <c r="K88" s="561" t="s">
        <v>2427</v>
      </c>
    </row>
    <row r="89" spans="1:11">
      <c r="A89" s="562" t="s">
        <v>2331</v>
      </c>
      <c r="B89" s="563" t="s">
        <v>2448</v>
      </c>
      <c r="C89" s="563" t="s">
        <v>404</v>
      </c>
      <c r="D89" s="562" t="s">
        <v>2331</v>
      </c>
      <c r="E89" s="563" t="s">
        <v>2449</v>
      </c>
      <c r="F89" s="555">
        <v>3</v>
      </c>
      <c r="G89" s="561">
        <v>46143</v>
      </c>
      <c r="H89" s="560">
        <v>103</v>
      </c>
      <c r="I89" s="561" t="s">
        <v>299</v>
      </c>
      <c r="J89" s="561"/>
      <c r="K89" s="561" t="s">
        <v>2427</v>
      </c>
    </row>
    <row r="90" spans="1:11">
      <c r="A90" s="562" t="s">
        <v>2332</v>
      </c>
      <c r="B90" s="563" t="s">
        <v>2448</v>
      </c>
      <c r="C90" s="563" t="s">
        <v>71</v>
      </c>
      <c r="D90" s="562" t="s">
        <v>2332</v>
      </c>
      <c r="E90" s="563" t="s">
        <v>2449</v>
      </c>
      <c r="F90" s="555">
        <v>3</v>
      </c>
      <c r="G90" s="561">
        <v>46143</v>
      </c>
      <c r="H90" s="560">
        <v>106</v>
      </c>
      <c r="I90" s="561" t="s">
        <v>299</v>
      </c>
      <c r="J90" s="561"/>
      <c r="K90" s="561" t="s">
        <v>2427</v>
      </c>
    </row>
    <row r="91" spans="1:11">
      <c r="A91" s="562" t="s">
        <v>2333</v>
      </c>
      <c r="B91" s="563" t="s">
        <v>2448</v>
      </c>
      <c r="C91" s="563" t="s">
        <v>1079</v>
      </c>
      <c r="D91" s="562" t="s">
        <v>2333</v>
      </c>
      <c r="E91" s="563" t="s">
        <v>2449</v>
      </c>
      <c r="F91" s="555">
        <v>3</v>
      </c>
      <c r="G91" s="561">
        <v>46143</v>
      </c>
      <c r="H91" s="560">
        <v>97</v>
      </c>
      <c r="I91" s="561" t="s">
        <v>299</v>
      </c>
      <c r="J91" s="561"/>
      <c r="K91" s="561" t="s">
        <v>2427</v>
      </c>
    </row>
    <row r="92" spans="1:11">
      <c r="A92" s="562" t="s">
        <v>2334</v>
      </c>
      <c r="B92" s="563" t="s">
        <v>2448</v>
      </c>
      <c r="C92" s="563" t="s">
        <v>357</v>
      </c>
      <c r="D92" s="562" t="s">
        <v>2334</v>
      </c>
      <c r="E92" s="563" t="s">
        <v>2449</v>
      </c>
      <c r="F92" s="555">
        <v>3</v>
      </c>
      <c r="G92" s="561">
        <v>46143</v>
      </c>
      <c r="H92" s="560">
        <v>103</v>
      </c>
      <c r="I92" s="561" t="s">
        <v>299</v>
      </c>
      <c r="J92" s="561"/>
      <c r="K92" s="561" t="s">
        <v>2427</v>
      </c>
    </row>
    <row r="93" spans="1:11">
      <c r="A93" s="562" t="s">
        <v>2335</v>
      </c>
      <c r="B93" s="563" t="s">
        <v>2448</v>
      </c>
      <c r="C93" s="563" t="s">
        <v>387</v>
      </c>
      <c r="D93" s="562" t="s">
        <v>2335</v>
      </c>
      <c r="E93" s="563" t="s">
        <v>2449</v>
      </c>
      <c r="F93" s="555">
        <v>3</v>
      </c>
      <c r="G93" s="561">
        <v>46143</v>
      </c>
      <c r="H93" s="560" t="s">
        <v>2402</v>
      </c>
      <c r="I93" s="561" t="s">
        <v>269</v>
      </c>
      <c r="J93" s="561"/>
      <c r="K93" s="561" t="s">
        <v>2427</v>
      </c>
    </row>
    <row r="94" spans="1:11">
      <c r="A94" s="562" t="s">
        <v>2336</v>
      </c>
      <c r="B94" s="563" t="s">
        <v>2448</v>
      </c>
      <c r="C94" s="563" t="s">
        <v>173</v>
      </c>
      <c r="D94" s="562" t="s">
        <v>2336</v>
      </c>
      <c r="E94" s="563" t="s">
        <v>2449</v>
      </c>
      <c r="F94" s="555">
        <v>3</v>
      </c>
      <c r="G94" s="561">
        <v>46143</v>
      </c>
      <c r="H94" s="560" t="s">
        <v>2403</v>
      </c>
      <c r="I94" s="561" t="s">
        <v>269</v>
      </c>
      <c r="J94" s="561"/>
      <c r="K94" s="561" t="s">
        <v>2427</v>
      </c>
    </row>
    <row r="95" spans="1:11">
      <c r="A95" s="562" t="s">
        <v>2337</v>
      </c>
      <c r="B95" s="563" t="s">
        <v>2448</v>
      </c>
      <c r="C95" s="563" t="s">
        <v>474</v>
      </c>
      <c r="D95" s="562" t="s">
        <v>2337</v>
      </c>
      <c r="E95" s="563" t="s">
        <v>2449</v>
      </c>
      <c r="F95" s="555">
        <v>3</v>
      </c>
      <c r="G95" s="561">
        <v>46143</v>
      </c>
      <c r="H95" s="560">
        <v>92</v>
      </c>
      <c r="I95" s="561" t="s">
        <v>299</v>
      </c>
      <c r="J95" s="561"/>
      <c r="K95" s="561" t="s">
        <v>2427</v>
      </c>
    </row>
    <row r="96" spans="1:11">
      <c r="A96" s="562" t="s">
        <v>2338</v>
      </c>
      <c r="B96" s="563" t="s">
        <v>2448</v>
      </c>
      <c r="C96" s="563" t="s">
        <v>54</v>
      </c>
      <c r="D96" s="562" t="s">
        <v>2338</v>
      </c>
      <c r="E96" s="563" t="s">
        <v>2449</v>
      </c>
      <c r="F96" s="555">
        <v>3</v>
      </c>
      <c r="G96" s="561">
        <v>46143</v>
      </c>
      <c r="H96" s="560">
        <v>95</v>
      </c>
      <c r="I96" s="561" t="s">
        <v>299</v>
      </c>
      <c r="J96" s="561"/>
      <c r="K96" s="561" t="s">
        <v>2427</v>
      </c>
    </row>
    <row r="97" spans="1:11">
      <c r="A97" s="562" t="s">
        <v>2339</v>
      </c>
      <c r="B97" s="563" t="s">
        <v>2448</v>
      </c>
      <c r="C97" s="563" t="s">
        <v>349</v>
      </c>
      <c r="D97" s="562" t="s">
        <v>2339</v>
      </c>
      <c r="E97" s="563" t="s">
        <v>2449</v>
      </c>
      <c r="F97" s="555">
        <v>3</v>
      </c>
      <c r="G97" s="561">
        <v>46143</v>
      </c>
      <c r="H97" s="560">
        <v>102</v>
      </c>
      <c r="I97" s="561" t="s">
        <v>299</v>
      </c>
      <c r="J97" s="561"/>
      <c r="K97" s="561" t="s">
        <v>2427</v>
      </c>
    </row>
    <row r="98" spans="1:11">
      <c r="A98" s="562" t="s">
        <v>2340</v>
      </c>
      <c r="B98" s="563" t="s">
        <v>2448</v>
      </c>
      <c r="C98" s="563" t="s">
        <v>478</v>
      </c>
      <c r="D98" s="562" t="s">
        <v>2340</v>
      </c>
      <c r="E98" s="563" t="s">
        <v>2449</v>
      </c>
      <c r="F98" s="555">
        <v>3</v>
      </c>
      <c r="G98" s="561">
        <v>46143</v>
      </c>
      <c r="H98" s="560">
        <v>104</v>
      </c>
      <c r="I98" s="561" t="s">
        <v>299</v>
      </c>
      <c r="J98" s="561"/>
      <c r="K98" s="561" t="s">
        <v>2427</v>
      </c>
    </row>
    <row r="99" spans="1:11">
      <c r="A99" s="562" t="s">
        <v>2341</v>
      </c>
      <c r="B99" s="563" t="s">
        <v>2448</v>
      </c>
      <c r="C99" s="563" t="s">
        <v>1062</v>
      </c>
      <c r="D99" s="562" t="s">
        <v>2341</v>
      </c>
      <c r="E99" s="563" t="s">
        <v>2449</v>
      </c>
      <c r="F99" s="555">
        <v>3</v>
      </c>
      <c r="G99" s="561">
        <v>46143</v>
      </c>
      <c r="H99" s="560">
        <v>95</v>
      </c>
      <c r="I99" s="561" t="s">
        <v>299</v>
      </c>
      <c r="J99" s="561"/>
      <c r="K99" s="561" t="s">
        <v>2427</v>
      </c>
    </row>
    <row r="100" spans="1:11">
      <c r="A100" s="562" t="s">
        <v>2342</v>
      </c>
      <c r="B100" s="563" t="s">
        <v>2448</v>
      </c>
      <c r="C100" s="563" t="s">
        <v>479</v>
      </c>
      <c r="D100" s="562" t="s">
        <v>2342</v>
      </c>
      <c r="E100" s="563" t="s">
        <v>2449</v>
      </c>
      <c r="F100" s="555">
        <v>3</v>
      </c>
      <c r="G100" s="561">
        <v>46143</v>
      </c>
      <c r="H100" s="560" t="s">
        <v>788</v>
      </c>
      <c r="I100" s="561" t="s">
        <v>73</v>
      </c>
      <c r="J100" s="561"/>
      <c r="K100" s="561" t="s">
        <v>2427</v>
      </c>
    </row>
    <row r="101" spans="1:11">
      <c r="A101" s="562" t="s">
        <v>2343</v>
      </c>
      <c r="B101" s="563" t="s">
        <v>2448</v>
      </c>
      <c r="C101" s="563" t="s">
        <v>355</v>
      </c>
      <c r="D101" s="562" t="s">
        <v>2343</v>
      </c>
      <c r="E101" s="563" t="s">
        <v>2449</v>
      </c>
      <c r="F101" s="555">
        <v>3</v>
      </c>
      <c r="G101" s="561">
        <v>46143</v>
      </c>
      <c r="H101" s="560" t="s">
        <v>497</v>
      </c>
      <c r="I101" s="561" t="s">
        <v>73</v>
      </c>
      <c r="J101" s="561"/>
      <c r="K101" s="561" t="s">
        <v>2427</v>
      </c>
    </row>
    <row r="102" spans="1:11">
      <c r="A102" s="562" t="s">
        <v>2344</v>
      </c>
      <c r="B102" s="563" t="s">
        <v>2448</v>
      </c>
      <c r="C102" s="563" t="s">
        <v>258</v>
      </c>
      <c r="D102" s="562" t="s">
        <v>2344</v>
      </c>
      <c r="E102" s="563" t="s">
        <v>2449</v>
      </c>
      <c r="F102" s="555">
        <v>3</v>
      </c>
      <c r="G102" s="561">
        <v>46143</v>
      </c>
      <c r="H102" s="560" t="s">
        <v>2401</v>
      </c>
      <c r="I102" s="561" t="s">
        <v>269</v>
      </c>
      <c r="J102" s="561"/>
      <c r="K102" s="561" t="s">
        <v>2427</v>
      </c>
    </row>
    <row r="103" spans="1:11">
      <c r="A103" s="562" t="s">
        <v>2345</v>
      </c>
      <c r="B103" s="563" t="s">
        <v>2448</v>
      </c>
      <c r="C103" s="563" t="s">
        <v>93</v>
      </c>
      <c r="D103" s="562" t="s">
        <v>2345</v>
      </c>
      <c r="E103" s="563" t="s">
        <v>2449</v>
      </c>
      <c r="F103" s="555">
        <v>3</v>
      </c>
      <c r="G103" s="561">
        <v>46143</v>
      </c>
      <c r="H103" s="560" t="s">
        <v>798</v>
      </c>
      <c r="I103" s="561" t="s">
        <v>269</v>
      </c>
      <c r="J103" s="561"/>
      <c r="K103" s="561" t="s">
        <v>2427</v>
      </c>
    </row>
    <row r="104" spans="1:11">
      <c r="A104" s="562" t="s">
        <v>2346</v>
      </c>
      <c r="B104" s="563" t="s">
        <v>2448</v>
      </c>
      <c r="C104" s="563" t="s">
        <v>480</v>
      </c>
      <c r="D104" s="562" t="s">
        <v>2346</v>
      </c>
      <c r="E104" s="563" t="s">
        <v>2449</v>
      </c>
      <c r="F104" s="555">
        <v>3</v>
      </c>
      <c r="G104" s="561">
        <v>46143</v>
      </c>
      <c r="H104" s="560" t="s">
        <v>775</v>
      </c>
      <c r="I104" s="561" t="s">
        <v>73</v>
      </c>
      <c r="J104" s="561"/>
      <c r="K104" s="561" t="s">
        <v>2427</v>
      </c>
    </row>
    <row r="105" spans="1:11">
      <c r="A105" s="562" t="s">
        <v>2347</v>
      </c>
      <c r="B105" s="563" t="s">
        <v>2448</v>
      </c>
      <c r="C105" s="563" t="s">
        <v>483</v>
      </c>
      <c r="D105" s="562" t="s">
        <v>2347</v>
      </c>
      <c r="E105" s="563" t="s">
        <v>2449</v>
      </c>
      <c r="F105" s="555">
        <v>3</v>
      </c>
      <c r="G105" s="561">
        <v>46143</v>
      </c>
      <c r="H105" s="560" t="s">
        <v>500</v>
      </c>
      <c r="I105" s="561" t="s">
        <v>73</v>
      </c>
      <c r="J105" s="561"/>
      <c r="K105" s="561" t="s">
        <v>2427</v>
      </c>
    </row>
    <row r="106" spans="1:11">
      <c r="A106" s="562" t="s">
        <v>2348</v>
      </c>
      <c r="B106" s="563" t="s">
        <v>2448</v>
      </c>
      <c r="C106" s="563" t="s">
        <v>253</v>
      </c>
      <c r="D106" s="562" t="s">
        <v>2348</v>
      </c>
      <c r="E106" s="563" t="s">
        <v>2449</v>
      </c>
      <c r="F106" s="555">
        <v>3</v>
      </c>
      <c r="G106" s="561">
        <v>46143</v>
      </c>
      <c r="H106" s="560" t="s">
        <v>2401</v>
      </c>
      <c r="I106" s="561" t="s">
        <v>73</v>
      </c>
      <c r="J106" s="561"/>
      <c r="K106" s="561" t="s">
        <v>2427</v>
      </c>
    </row>
    <row r="107" spans="1:11">
      <c r="A107" s="562" t="s">
        <v>2349</v>
      </c>
      <c r="B107" s="563" t="s">
        <v>2448</v>
      </c>
      <c r="C107" s="563" t="s">
        <v>168</v>
      </c>
      <c r="D107" s="562" t="s">
        <v>2349</v>
      </c>
      <c r="E107" s="563" t="s">
        <v>2449</v>
      </c>
      <c r="F107" s="555">
        <v>3</v>
      </c>
      <c r="G107" s="561">
        <v>46143</v>
      </c>
      <c r="H107" s="560" t="s">
        <v>1091</v>
      </c>
      <c r="I107" s="561" t="s">
        <v>269</v>
      </c>
      <c r="J107" s="561"/>
      <c r="K107" s="561" t="s">
        <v>2427</v>
      </c>
    </row>
    <row r="108" spans="1:11">
      <c r="A108" s="562" t="s">
        <v>2350</v>
      </c>
      <c r="B108" s="563" t="s">
        <v>2448</v>
      </c>
      <c r="C108" s="563" t="s">
        <v>126</v>
      </c>
      <c r="D108" s="562" t="s">
        <v>2350</v>
      </c>
      <c r="E108" s="563" t="s">
        <v>2449</v>
      </c>
      <c r="F108" s="555">
        <v>3</v>
      </c>
      <c r="G108" s="561">
        <v>46143</v>
      </c>
      <c r="H108" s="560" t="s">
        <v>1091</v>
      </c>
      <c r="I108" s="561" t="s">
        <v>269</v>
      </c>
      <c r="J108" s="561"/>
      <c r="K108" s="561" t="s">
        <v>2427</v>
      </c>
    </row>
    <row r="109" spans="1:11">
      <c r="A109" s="562" t="s">
        <v>2351</v>
      </c>
      <c r="B109" s="563" t="s">
        <v>2448</v>
      </c>
      <c r="C109" s="563" t="s">
        <v>282</v>
      </c>
      <c r="D109" s="562" t="s">
        <v>2351</v>
      </c>
      <c r="E109" s="563" t="s">
        <v>2449</v>
      </c>
      <c r="F109" s="555">
        <v>3</v>
      </c>
      <c r="G109" s="561">
        <v>46143</v>
      </c>
      <c r="H109" s="560" t="s">
        <v>2406</v>
      </c>
      <c r="I109" s="561" t="s">
        <v>269</v>
      </c>
      <c r="J109" s="561"/>
      <c r="K109" s="561" t="s">
        <v>2427</v>
      </c>
    </row>
    <row r="110" spans="1:11">
      <c r="A110" s="562" t="s">
        <v>2352</v>
      </c>
      <c r="B110" s="563" t="s">
        <v>2448</v>
      </c>
      <c r="C110" s="563" t="s">
        <v>445</v>
      </c>
      <c r="D110" s="562" t="s">
        <v>2352</v>
      </c>
      <c r="E110" s="563" t="s">
        <v>2449</v>
      </c>
      <c r="F110" s="555">
        <v>3</v>
      </c>
      <c r="G110" s="561">
        <v>46143</v>
      </c>
      <c r="H110" s="560" t="s">
        <v>2407</v>
      </c>
      <c r="I110" s="561" t="s">
        <v>280</v>
      </c>
      <c r="J110" s="561"/>
      <c r="K110" s="561" t="s">
        <v>2427</v>
      </c>
    </row>
    <row r="111" spans="1:11">
      <c r="A111" s="562" t="s">
        <v>2353</v>
      </c>
      <c r="B111" s="563" t="s">
        <v>2448</v>
      </c>
      <c r="C111" s="563" t="s">
        <v>452</v>
      </c>
      <c r="D111" s="562" t="s">
        <v>2353</v>
      </c>
      <c r="E111" s="563" t="s">
        <v>2449</v>
      </c>
      <c r="F111" s="555">
        <v>3</v>
      </c>
      <c r="G111" s="561">
        <v>46143</v>
      </c>
      <c r="H111" s="560" t="s">
        <v>2408</v>
      </c>
      <c r="I111" s="561" t="s">
        <v>280</v>
      </c>
      <c r="J111" s="561"/>
      <c r="K111" s="561" t="s">
        <v>2427</v>
      </c>
    </row>
    <row r="112" spans="1:11">
      <c r="A112" s="562" t="s">
        <v>2354</v>
      </c>
      <c r="B112" s="563" t="s">
        <v>2448</v>
      </c>
      <c r="C112" s="563" t="s">
        <v>531</v>
      </c>
      <c r="D112" s="562" t="s">
        <v>2354</v>
      </c>
      <c r="E112" s="563" t="s">
        <v>2449</v>
      </c>
      <c r="F112" s="555">
        <v>3</v>
      </c>
      <c r="G112" s="561">
        <v>46143</v>
      </c>
      <c r="H112" s="560" t="s">
        <v>1096</v>
      </c>
      <c r="I112" s="561" t="s">
        <v>73</v>
      </c>
      <c r="J112" s="561"/>
      <c r="K112" s="561" t="s">
        <v>2427</v>
      </c>
    </row>
    <row r="113" spans="1:11">
      <c r="A113" s="562" t="s">
        <v>2355</v>
      </c>
      <c r="B113" s="563" t="s">
        <v>2448</v>
      </c>
      <c r="C113" s="563" t="s">
        <v>90</v>
      </c>
      <c r="D113" s="562" t="s">
        <v>2355</v>
      </c>
      <c r="E113" s="563" t="s">
        <v>2449</v>
      </c>
      <c r="F113" s="555">
        <v>3</v>
      </c>
      <c r="G113" s="561">
        <v>46143</v>
      </c>
      <c r="H113" s="560" t="s">
        <v>785</v>
      </c>
      <c r="I113" s="561" t="s">
        <v>269</v>
      </c>
      <c r="J113" s="561"/>
      <c r="K113" s="561" t="s">
        <v>2427</v>
      </c>
    </row>
    <row r="114" spans="1:11">
      <c r="A114" s="562" t="s">
        <v>2356</v>
      </c>
      <c r="B114" s="563" t="s">
        <v>2448</v>
      </c>
      <c r="C114" s="563" t="s">
        <v>522</v>
      </c>
      <c r="D114" s="562" t="s">
        <v>2356</v>
      </c>
      <c r="E114" s="563" t="s">
        <v>2449</v>
      </c>
      <c r="F114" s="555">
        <v>3</v>
      </c>
      <c r="G114" s="561">
        <v>46143</v>
      </c>
      <c r="H114" s="560" t="s">
        <v>507</v>
      </c>
      <c r="I114" s="561" t="s">
        <v>73</v>
      </c>
      <c r="J114" s="561"/>
      <c r="K114" s="561" t="s">
        <v>2427</v>
      </c>
    </row>
    <row r="115" spans="1:11">
      <c r="A115" s="562" t="s">
        <v>2357</v>
      </c>
      <c r="B115" s="563" t="s">
        <v>2448</v>
      </c>
      <c r="C115" s="563" t="s">
        <v>423</v>
      </c>
      <c r="D115" s="562" t="s">
        <v>2357</v>
      </c>
      <c r="E115" s="563" t="s">
        <v>2449</v>
      </c>
      <c r="F115" s="555">
        <v>3</v>
      </c>
      <c r="G115" s="561">
        <v>46143</v>
      </c>
      <c r="H115" s="560" t="s">
        <v>798</v>
      </c>
      <c r="I115" s="561" t="s">
        <v>269</v>
      </c>
      <c r="J115" s="561"/>
      <c r="K115" s="561" t="s">
        <v>2427</v>
      </c>
    </row>
    <row r="116" spans="1:11">
      <c r="A116" s="562" t="s">
        <v>2358</v>
      </c>
      <c r="B116" s="563" t="s">
        <v>2448</v>
      </c>
      <c r="C116" s="563" t="s">
        <v>911</v>
      </c>
      <c r="D116" s="562" t="s">
        <v>2358</v>
      </c>
      <c r="E116" s="563" t="s">
        <v>2449</v>
      </c>
      <c r="F116" s="555">
        <v>3</v>
      </c>
      <c r="G116" s="561">
        <v>46143</v>
      </c>
      <c r="H116" s="560" t="s">
        <v>2401</v>
      </c>
      <c r="I116" s="561" t="s">
        <v>73</v>
      </c>
      <c r="J116" s="561"/>
      <c r="K116" s="561" t="s">
        <v>2427</v>
      </c>
    </row>
    <row r="117" spans="1:11">
      <c r="A117" s="562" t="s">
        <v>2359</v>
      </c>
      <c r="B117" s="563" t="s">
        <v>2448</v>
      </c>
      <c r="C117" s="563" t="s">
        <v>117</v>
      </c>
      <c r="D117" s="562" t="s">
        <v>2359</v>
      </c>
      <c r="E117" s="563" t="s">
        <v>2449</v>
      </c>
      <c r="F117" s="555">
        <v>3</v>
      </c>
      <c r="G117" s="561">
        <v>46143</v>
      </c>
      <c r="H117" s="560" t="s">
        <v>798</v>
      </c>
      <c r="I117" s="561" t="s">
        <v>269</v>
      </c>
      <c r="J117" s="561"/>
      <c r="K117" s="561" t="s">
        <v>2427</v>
      </c>
    </row>
    <row r="118" spans="1:11">
      <c r="A118" s="562" t="s">
        <v>2360</v>
      </c>
      <c r="B118" s="563" t="s">
        <v>2448</v>
      </c>
      <c r="C118" s="563" t="s">
        <v>132</v>
      </c>
      <c r="D118" s="562" t="s">
        <v>2360</v>
      </c>
      <c r="E118" s="563" t="s">
        <v>2449</v>
      </c>
      <c r="F118" s="555">
        <v>3</v>
      </c>
      <c r="G118" s="561">
        <v>46143</v>
      </c>
      <c r="H118" s="560" t="s">
        <v>2404</v>
      </c>
      <c r="I118" s="561" t="s">
        <v>269</v>
      </c>
      <c r="J118" s="561"/>
      <c r="K118" s="561" t="s">
        <v>2427</v>
      </c>
    </row>
    <row r="119" spans="1:11">
      <c r="A119" s="562" t="s">
        <v>2361</v>
      </c>
      <c r="B119" s="563" t="s">
        <v>2448</v>
      </c>
      <c r="C119" s="563" t="s">
        <v>306</v>
      </c>
      <c r="D119" s="562" t="s">
        <v>2361</v>
      </c>
      <c r="E119" s="563" t="s">
        <v>2449</v>
      </c>
      <c r="F119" s="555">
        <v>3</v>
      </c>
      <c r="G119" s="561">
        <v>46143</v>
      </c>
      <c r="H119" s="560" t="s">
        <v>2405</v>
      </c>
      <c r="I119" s="561" t="s">
        <v>269</v>
      </c>
      <c r="J119" s="561"/>
      <c r="K119" s="561" t="s">
        <v>2427</v>
      </c>
    </row>
    <row r="120" spans="1:11">
      <c r="A120" s="562" t="s">
        <v>2362</v>
      </c>
      <c r="B120" s="563" t="s">
        <v>2448</v>
      </c>
      <c r="C120" s="563" t="s">
        <v>489</v>
      </c>
      <c r="D120" s="562" t="s">
        <v>2362</v>
      </c>
      <c r="E120" s="563" t="s">
        <v>2449</v>
      </c>
      <c r="F120" s="555">
        <v>3</v>
      </c>
      <c r="G120" s="561">
        <v>46143</v>
      </c>
      <c r="H120" s="560" t="s">
        <v>785</v>
      </c>
      <c r="I120" s="561" t="s">
        <v>269</v>
      </c>
      <c r="J120" s="561"/>
      <c r="K120" s="561" t="s">
        <v>2427</v>
      </c>
    </row>
    <row r="121" spans="1:11">
      <c r="A121" s="562" t="s">
        <v>2363</v>
      </c>
      <c r="B121" s="563" t="s">
        <v>2448</v>
      </c>
      <c r="C121" s="563" t="s">
        <v>379</v>
      </c>
      <c r="D121" s="562" t="s">
        <v>2363</v>
      </c>
      <c r="E121" s="563" t="s">
        <v>2449</v>
      </c>
      <c r="F121" s="555">
        <v>3</v>
      </c>
      <c r="G121" s="561">
        <v>46143</v>
      </c>
      <c r="H121" s="560" t="s">
        <v>785</v>
      </c>
      <c r="I121" s="561" t="s">
        <v>269</v>
      </c>
      <c r="J121" s="561"/>
      <c r="K121" s="561" t="s">
        <v>2427</v>
      </c>
    </row>
    <row r="122" spans="1:11">
      <c r="A122" s="562" t="s">
        <v>2364</v>
      </c>
      <c r="B122" s="563" t="s">
        <v>2448</v>
      </c>
      <c r="C122" s="563" t="s">
        <v>714</v>
      </c>
      <c r="D122" s="562" t="s">
        <v>2364</v>
      </c>
      <c r="E122" s="563" t="s">
        <v>2449</v>
      </c>
      <c r="F122" s="555">
        <v>3</v>
      </c>
      <c r="G122" s="561">
        <v>46143</v>
      </c>
      <c r="H122" s="560" t="s">
        <v>769</v>
      </c>
      <c r="I122" s="561" t="s">
        <v>73</v>
      </c>
      <c r="J122" s="561"/>
      <c r="K122" s="561" t="s">
        <v>2427</v>
      </c>
    </row>
    <row r="123" spans="1:11">
      <c r="A123" s="562" t="s">
        <v>2365</v>
      </c>
      <c r="B123" s="563" t="s">
        <v>2448</v>
      </c>
      <c r="C123" s="563" t="s">
        <v>103</v>
      </c>
      <c r="D123" s="562" t="s">
        <v>2365</v>
      </c>
      <c r="E123" s="563" t="s">
        <v>2449</v>
      </c>
      <c r="F123" s="555">
        <v>3</v>
      </c>
      <c r="G123" s="561">
        <v>46143</v>
      </c>
      <c r="H123" s="560" t="s">
        <v>504</v>
      </c>
      <c r="I123" s="561" t="s">
        <v>269</v>
      </c>
      <c r="J123" s="561"/>
      <c r="K123" s="561" t="s">
        <v>2427</v>
      </c>
    </row>
    <row r="124" spans="1:11">
      <c r="A124" s="562" t="s">
        <v>2366</v>
      </c>
      <c r="B124" s="563" t="s">
        <v>2448</v>
      </c>
      <c r="C124" s="563" t="s">
        <v>113</v>
      </c>
      <c r="D124" s="562" t="s">
        <v>2366</v>
      </c>
      <c r="E124" s="563" t="s">
        <v>2449</v>
      </c>
      <c r="F124" s="555">
        <v>3</v>
      </c>
      <c r="G124" s="561">
        <v>46143</v>
      </c>
      <c r="H124" s="560" t="s">
        <v>785</v>
      </c>
      <c r="I124" s="561" t="s">
        <v>269</v>
      </c>
      <c r="J124" s="561"/>
      <c r="K124" s="561" t="s">
        <v>2427</v>
      </c>
    </row>
    <row r="125" spans="1:11">
      <c r="A125" s="562" t="s">
        <v>2367</v>
      </c>
      <c r="B125" s="563" t="s">
        <v>2448</v>
      </c>
      <c r="C125" s="563" t="s">
        <v>301</v>
      </c>
      <c r="D125" s="562" t="s">
        <v>2367</v>
      </c>
      <c r="E125" s="563" t="s">
        <v>2449</v>
      </c>
      <c r="F125" s="555">
        <v>3</v>
      </c>
      <c r="G125" s="561">
        <v>46143</v>
      </c>
      <c r="H125" s="560" t="s">
        <v>497</v>
      </c>
      <c r="I125" s="561" t="s">
        <v>73</v>
      </c>
      <c r="J125" s="561"/>
      <c r="K125" s="561" t="s">
        <v>2427</v>
      </c>
    </row>
    <row r="126" spans="1:11">
      <c r="A126" s="562" t="s">
        <v>2368</v>
      </c>
      <c r="B126" s="563" t="s">
        <v>2448</v>
      </c>
      <c r="C126" s="563" t="s">
        <v>431</v>
      </c>
      <c r="D126" s="562" t="s">
        <v>2368</v>
      </c>
      <c r="E126" s="563" t="s">
        <v>2449</v>
      </c>
      <c r="F126" s="555">
        <v>3</v>
      </c>
      <c r="G126" s="561">
        <v>46143</v>
      </c>
      <c r="H126" s="560" t="s">
        <v>1091</v>
      </c>
      <c r="I126" s="561" t="s">
        <v>269</v>
      </c>
      <c r="J126" s="561"/>
      <c r="K126" s="561" t="s">
        <v>2427</v>
      </c>
    </row>
    <row r="127" spans="1:11">
      <c r="A127" s="562" t="s">
        <v>2369</v>
      </c>
      <c r="B127" s="563" t="s">
        <v>2448</v>
      </c>
      <c r="C127" s="563" t="s">
        <v>435</v>
      </c>
      <c r="D127" s="562" t="s">
        <v>2369</v>
      </c>
      <c r="E127" s="563" t="s">
        <v>2449</v>
      </c>
      <c r="F127" s="555">
        <v>3</v>
      </c>
      <c r="G127" s="561">
        <v>46143</v>
      </c>
      <c r="H127" s="560" t="s">
        <v>2405</v>
      </c>
      <c r="I127" s="561" t="s">
        <v>269</v>
      </c>
      <c r="J127" s="561"/>
      <c r="K127" s="561" t="s">
        <v>2427</v>
      </c>
    </row>
    <row r="128" spans="1:11">
      <c r="A128" s="562" t="s">
        <v>2370</v>
      </c>
      <c r="B128" s="563" t="s">
        <v>2448</v>
      </c>
      <c r="C128" s="563" t="s">
        <v>438</v>
      </c>
      <c r="D128" s="562" t="s">
        <v>2370</v>
      </c>
      <c r="E128" s="563" t="s">
        <v>2449</v>
      </c>
      <c r="F128" s="555">
        <v>3</v>
      </c>
      <c r="G128" s="561">
        <v>46143</v>
      </c>
      <c r="H128" s="560" t="s">
        <v>2403</v>
      </c>
      <c r="I128" s="561" t="s">
        <v>269</v>
      </c>
      <c r="J128" s="561"/>
      <c r="K128" s="561" t="s">
        <v>2427</v>
      </c>
    </row>
    <row r="129" spans="1:11">
      <c r="A129" s="562" t="s">
        <v>2371</v>
      </c>
      <c r="B129" s="563" t="s">
        <v>2448</v>
      </c>
      <c r="C129" s="563" t="s">
        <v>443</v>
      </c>
      <c r="D129" s="562" t="s">
        <v>2371</v>
      </c>
      <c r="E129" s="563" t="s">
        <v>2449</v>
      </c>
      <c r="F129" s="555">
        <v>3</v>
      </c>
      <c r="G129" s="561">
        <v>46143</v>
      </c>
      <c r="H129" s="560" t="s">
        <v>2404</v>
      </c>
      <c r="I129" s="561" t="s">
        <v>269</v>
      </c>
      <c r="J129" s="561"/>
      <c r="K129" s="561" t="s">
        <v>2427</v>
      </c>
    </row>
    <row r="130" spans="1:11">
      <c r="A130" s="562" t="s">
        <v>2372</v>
      </c>
      <c r="B130" s="563" t="s">
        <v>2448</v>
      </c>
      <c r="C130" s="563" t="s">
        <v>716</v>
      </c>
      <c r="D130" s="562" t="s">
        <v>2372</v>
      </c>
      <c r="E130" s="563" t="s">
        <v>2449</v>
      </c>
      <c r="F130" s="555">
        <v>3</v>
      </c>
      <c r="G130" s="561">
        <v>46143</v>
      </c>
      <c r="H130" s="560" t="s">
        <v>507</v>
      </c>
      <c r="I130" s="561" t="s">
        <v>73</v>
      </c>
      <c r="J130" s="561"/>
      <c r="K130" s="561" t="s">
        <v>2427</v>
      </c>
    </row>
    <row r="131" spans="1:11">
      <c r="A131" s="562" t="s">
        <v>2373</v>
      </c>
      <c r="B131" s="563" t="s">
        <v>2448</v>
      </c>
      <c r="C131" s="563" t="s">
        <v>308</v>
      </c>
      <c r="D131" s="562" t="s">
        <v>2373</v>
      </c>
      <c r="E131" s="563" t="s">
        <v>2449</v>
      </c>
      <c r="F131" s="555">
        <v>3</v>
      </c>
      <c r="G131" s="561">
        <v>46143</v>
      </c>
      <c r="H131" s="560" t="s">
        <v>2402</v>
      </c>
      <c r="I131" s="561" t="s">
        <v>269</v>
      </c>
      <c r="J131" s="561"/>
      <c r="K131" s="561" t="s">
        <v>2427</v>
      </c>
    </row>
    <row r="132" spans="1:11">
      <c r="A132" s="562" t="s">
        <v>2374</v>
      </c>
      <c r="B132" s="563" t="s">
        <v>2448</v>
      </c>
      <c r="C132" s="563" t="s">
        <v>149</v>
      </c>
      <c r="D132" s="562" t="s">
        <v>2374</v>
      </c>
      <c r="E132" s="563" t="s">
        <v>2449</v>
      </c>
      <c r="F132" s="555">
        <v>3</v>
      </c>
      <c r="G132" s="561">
        <v>46143</v>
      </c>
      <c r="H132" s="560" t="s">
        <v>2405</v>
      </c>
      <c r="I132" s="561" t="s">
        <v>269</v>
      </c>
      <c r="J132" s="561"/>
      <c r="K132" s="561" t="s">
        <v>2427</v>
      </c>
    </row>
    <row r="133" spans="1:11">
      <c r="A133" s="562" t="s">
        <v>2375</v>
      </c>
      <c r="B133" s="563" t="s">
        <v>2448</v>
      </c>
      <c r="C133" s="563" t="s">
        <v>153</v>
      </c>
      <c r="D133" s="562" t="s">
        <v>2375</v>
      </c>
      <c r="E133" s="563" t="s">
        <v>2449</v>
      </c>
      <c r="F133" s="555">
        <v>3</v>
      </c>
      <c r="G133" s="561">
        <v>46143</v>
      </c>
      <c r="H133" s="560" t="s">
        <v>2409</v>
      </c>
      <c r="I133" s="561" t="s">
        <v>269</v>
      </c>
      <c r="J133" s="561"/>
      <c r="K133" s="561" t="s">
        <v>2427</v>
      </c>
    </row>
    <row r="134" spans="1:11">
      <c r="A134" s="562" t="s">
        <v>2376</v>
      </c>
      <c r="B134" s="563" t="s">
        <v>2448</v>
      </c>
      <c r="C134" s="563" t="s">
        <v>461</v>
      </c>
      <c r="D134" s="562" t="s">
        <v>2376</v>
      </c>
      <c r="E134" s="563" t="s">
        <v>2449</v>
      </c>
      <c r="F134" s="555">
        <v>3</v>
      </c>
      <c r="G134" s="561">
        <v>46143</v>
      </c>
      <c r="H134" s="560" t="s">
        <v>2411</v>
      </c>
      <c r="I134" s="561" t="s">
        <v>269</v>
      </c>
      <c r="J134" s="561"/>
      <c r="K134" s="561" t="s">
        <v>2427</v>
      </c>
    </row>
    <row r="135" spans="1:11">
      <c r="A135" s="562" t="s">
        <v>2377</v>
      </c>
      <c r="B135" s="563" t="s">
        <v>2448</v>
      </c>
      <c r="C135" s="563" t="s">
        <v>466</v>
      </c>
      <c r="D135" s="562" t="s">
        <v>2377</v>
      </c>
      <c r="E135" s="563" t="s">
        <v>2449</v>
      </c>
      <c r="F135" s="555">
        <v>3</v>
      </c>
      <c r="G135" s="561">
        <v>46143</v>
      </c>
      <c r="H135" s="560" t="s">
        <v>2408</v>
      </c>
      <c r="I135" s="561" t="s">
        <v>269</v>
      </c>
      <c r="J135" s="561"/>
      <c r="K135" s="561" t="s">
        <v>2427</v>
      </c>
    </row>
    <row r="136" spans="1:11">
      <c r="A136" s="562" t="s">
        <v>2378</v>
      </c>
      <c r="B136" s="563" t="s">
        <v>2448</v>
      </c>
      <c r="C136" s="563" t="s">
        <v>440</v>
      </c>
      <c r="D136" s="562" t="s">
        <v>2378</v>
      </c>
      <c r="E136" s="563" t="s">
        <v>2449</v>
      </c>
      <c r="F136" s="555">
        <v>3</v>
      </c>
      <c r="G136" s="561">
        <v>46143</v>
      </c>
      <c r="H136" s="560" t="s">
        <v>2403</v>
      </c>
      <c r="I136" s="561" t="s">
        <v>269</v>
      </c>
      <c r="J136" s="561"/>
      <c r="K136" s="561" t="s">
        <v>2427</v>
      </c>
    </row>
    <row r="137" spans="1:11">
      <c r="A137" s="562" t="s">
        <v>2379</v>
      </c>
      <c r="B137" s="563" t="s">
        <v>2448</v>
      </c>
      <c r="C137" s="563" t="s">
        <v>458</v>
      </c>
      <c r="D137" s="562" t="s">
        <v>2379</v>
      </c>
      <c r="E137" s="563" t="s">
        <v>2449</v>
      </c>
      <c r="F137" s="555">
        <v>3</v>
      </c>
      <c r="G137" s="561">
        <v>46143</v>
      </c>
      <c r="H137" s="560" t="s">
        <v>2405</v>
      </c>
      <c r="I137" s="561" t="s">
        <v>269</v>
      </c>
      <c r="J137" s="561"/>
      <c r="K137" s="561" t="s">
        <v>2427</v>
      </c>
    </row>
    <row r="138" spans="1:11">
      <c r="A138" s="562" t="s">
        <v>2380</v>
      </c>
      <c r="B138" s="563" t="s">
        <v>2448</v>
      </c>
      <c r="C138" s="563" t="s">
        <v>393</v>
      </c>
      <c r="D138" s="562" t="s">
        <v>2380</v>
      </c>
      <c r="E138" s="563" t="s">
        <v>2449</v>
      </c>
      <c r="F138" s="555">
        <v>3</v>
      </c>
      <c r="G138" s="561">
        <v>46143</v>
      </c>
      <c r="H138" s="560" t="s">
        <v>2410</v>
      </c>
      <c r="I138" s="561" t="s">
        <v>269</v>
      </c>
      <c r="J138" s="561"/>
      <c r="K138" s="561" t="s">
        <v>2427</v>
      </c>
    </row>
    <row r="139" spans="1:11">
      <c r="A139" s="562" t="s">
        <v>2381</v>
      </c>
      <c r="B139" s="563" t="s">
        <v>2448</v>
      </c>
      <c r="C139" s="563" t="s">
        <v>464</v>
      </c>
      <c r="D139" s="562" t="s">
        <v>2381</v>
      </c>
      <c r="E139" s="563" t="s">
        <v>2449</v>
      </c>
      <c r="F139" s="555">
        <v>3</v>
      </c>
      <c r="G139" s="561">
        <v>46143</v>
      </c>
      <c r="H139" s="560" t="s">
        <v>2407</v>
      </c>
      <c r="I139" s="561" t="s">
        <v>269</v>
      </c>
      <c r="J139" s="561"/>
      <c r="K139" s="561" t="s">
        <v>2427</v>
      </c>
    </row>
    <row r="140" spans="1:11">
      <c r="A140" s="564">
        <v>28999</v>
      </c>
      <c r="B140" s="564" t="s">
        <v>2450</v>
      </c>
      <c r="C140" s="564" t="s">
        <v>90</v>
      </c>
      <c r="D140" s="564">
        <v>28999</v>
      </c>
      <c r="E140" s="563" t="s">
        <v>2451</v>
      </c>
      <c r="F140" s="555">
        <v>3</v>
      </c>
      <c r="G140" s="565">
        <v>46023</v>
      </c>
      <c r="H140" s="564"/>
      <c r="I140" s="565"/>
      <c r="J140" s="565">
        <v>47119</v>
      </c>
      <c r="K140" s="561" t="s">
        <v>2424</v>
      </c>
    </row>
    <row r="141" spans="1:11">
      <c r="A141" s="564">
        <v>4802773</v>
      </c>
      <c r="B141" s="564" t="s">
        <v>2452</v>
      </c>
      <c r="C141" s="564" t="s">
        <v>132</v>
      </c>
      <c r="D141" s="564">
        <v>4802773</v>
      </c>
      <c r="E141" s="563" t="s">
        <v>2451</v>
      </c>
      <c r="F141" s="555">
        <v>3</v>
      </c>
      <c r="G141" s="565">
        <v>46023</v>
      </c>
      <c r="H141" s="564"/>
      <c r="I141" s="565"/>
      <c r="J141" s="565">
        <v>46753</v>
      </c>
      <c r="K141" s="561" t="s">
        <v>2424</v>
      </c>
    </row>
    <row r="142" spans="1:11">
      <c r="A142" s="564">
        <v>4803390</v>
      </c>
      <c r="B142" s="564" t="s">
        <v>2453</v>
      </c>
      <c r="C142" s="564" t="s">
        <v>1087</v>
      </c>
      <c r="D142" s="564">
        <v>4803390</v>
      </c>
      <c r="E142" s="563" t="s">
        <v>2451</v>
      </c>
      <c r="F142" s="555">
        <v>3</v>
      </c>
      <c r="G142" s="565">
        <v>46023</v>
      </c>
      <c r="H142" s="564"/>
      <c r="I142" s="565"/>
      <c r="J142" s="565">
        <v>47574</v>
      </c>
      <c r="K142" s="561" t="s">
        <v>2424</v>
      </c>
    </row>
    <row r="143" spans="1:11">
      <c r="A143" s="560" t="s">
        <v>2454</v>
      </c>
      <c r="B143" s="560" t="s">
        <v>2455</v>
      </c>
      <c r="C143" s="560" t="s">
        <v>2456</v>
      </c>
      <c r="D143" s="560" t="s">
        <v>2454</v>
      </c>
      <c r="E143" s="560" t="s">
        <v>2457</v>
      </c>
      <c r="F143" s="560">
        <v>3</v>
      </c>
      <c r="G143" s="561">
        <v>46023</v>
      </c>
      <c r="H143" s="560"/>
      <c r="I143" s="561"/>
      <c r="J143" s="561" t="s">
        <v>2458</v>
      </c>
      <c r="K143" s="556" t="s">
        <v>2424</v>
      </c>
    </row>
    <row r="144" spans="1:11">
      <c r="A144" s="560" t="s">
        <v>2459</v>
      </c>
      <c r="B144" s="560" t="s">
        <v>2455</v>
      </c>
      <c r="C144" s="560" t="s">
        <v>2460</v>
      </c>
      <c r="D144" s="560" t="s">
        <v>2459</v>
      </c>
      <c r="E144" s="560" t="s">
        <v>2457</v>
      </c>
      <c r="F144" s="560">
        <v>3</v>
      </c>
      <c r="G144" s="561">
        <v>46023</v>
      </c>
      <c r="H144" s="560"/>
      <c r="I144" s="561"/>
      <c r="J144" s="561" t="s">
        <v>2461</v>
      </c>
      <c r="K144" s="556" t="s">
        <v>2424</v>
      </c>
    </row>
    <row r="145" spans="1:11">
      <c r="A145" s="560" t="s">
        <v>2462</v>
      </c>
      <c r="B145" s="560" t="s">
        <v>2455</v>
      </c>
      <c r="C145" s="560" t="s">
        <v>2463</v>
      </c>
      <c r="D145" s="560" t="s">
        <v>2462</v>
      </c>
      <c r="E145" s="560" t="s">
        <v>2457</v>
      </c>
      <c r="F145" s="560">
        <v>3</v>
      </c>
      <c r="G145" s="561">
        <v>46023</v>
      </c>
      <c r="H145" s="560"/>
      <c r="I145" s="561"/>
      <c r="J145" s="561" t="s">
        <v>2461</v>
      </c>
      <c r="K145" s="556" t="s">
        <v>2424</v>
      </c>
    </row>
    <row r="146" spans="1:11">
      <c r="A146" s="560" t="s">
        <v>2464</v>
      </c>
      <c r="B146" s="560" t="s">
        <v>2455</v>
      </c>
      <c r="C146" s="560" t="s">
        <v>2465</v>
      </c>
      <c r="D146" s="560" t="s">
        <v>2464</v>
      </c>
      <c r="E146" s="560" t="s">
        <v>2457</v>
      </c>
      <c r="F146" s="560">
        <v>3</v>
      </c>
      <c r="G146" s="561">
        <v>46023</v>
      </c>
      <c r="H146" s="560"/>
      <c r="I146" s="561"/>
      <c r="J146" s="561" t="s">
        <v>2461</v>
      </c>
      <c r="K146" s="556" t="s">
        <v>2424</v>
      </c>
    </row>
    <row r="147" spans="1:11">
      <c r="A147" s="560" t="s">
        <v>2466</v>
      </c>
      <c r="B147" s="560" t="s">
        <v>2455</v>
      </c>
      <c r="C147" s="560" t="s">
        <v>2467</v>
      </c>
      <c r="D147" s="560" t="s">
        <v>2466</v>
      </c>
      <c r="E147" s="560" t="s">
        <v>2457</v>
      </c>
      <c r="F147" s="560">
        <v>3</v>
      </c>
      <c r="G147" s="561">
        <v>46023</v>
      </c>
      <c r="H147" s="560"/>
      <c r="I147" s="561"/>
      <c r="J147" s="561" t="s">
        <v>2461</v>
      </c>
      <c r="K147" s="556" t="s">
        <v>2424</v>
      </c>
    </row>
    <row r="148" spans="1:11">
      <c r="A148" s="560" t="s">
        <v>2468</v>
      </c>
      <c r="B148" s="560" t="s">
        <v>2455</v>
      </c>
      <c r="C148" s="560" t="s">
        <v>2469</v>
      </c>
      <c r="D148" s="560" t="s">
        <v>2468</v>
      </c>
      <c r="E148" s="560" t="s">
        <v>2457</v>
      </c>
      <c r="F148" s="560">
        <v>3</v>
      </c>
      <c r="G148" s="561">
        <v>46023</v>
      </c>
      <c r="H148" s="560"/>
      <c r="I148" s="561"/>
      <c r="J148" s="561" t="s">
        <v>2461</v>
      </c>
      <c r="K148" s="556" t="s">
        <v>2424</v>
      </c>
    </row>
    <row r="149" spans="1:11">
      <c r="A149" s="560" t="s">
        <v>2470</v>
      </c>
      <c r="B149" s="560" t="s">
        <v>2455</v>
      </c>
      <c r="C149" s="560" t="s">
        <v>2471</v>
      </c>
      <c r="D149" s="560" t="s">
        <v>2470</v>
      </c>
      <c r="E149" s="560" t="s">
        <v>2457</v>
      </c>
      <c r="F149" s="560">
        <v>3</v>
      </c>
      <c r="G149" s="561">
        <v>46023</v>
      </c>
      <c r="H149" s="560"/>
      <c r="I149" s="561"/>
      <c r="J149" s="561" t="s">
        <v>2461</v>
      </c>
      <c r="K149" s="556" t="s">
        <v>2424</v>
      </c>
    </row>
    <row r="150" spans="1:11">
      <c r="A150" s="560" t="s">
        <v>2472</v>
      </c>
      <c r="B150" s="560" t="s">
        <v>2455</v>
      </c>
      <c r="C150" s="560" t="s">
        <v>2473</v>
      </c>
      <c r="D150" s="560" t="s">
        <v>2472</v>
      </c>
      <c r="E150" s="560" t="s">
        <v>2457</v>
      </c>
      <c r="F150" s="560">
        <v>3</v>
      </c>
      <c r="G150" s="561">
        <v>46023</v>
      </c>
      <c r="H150" s="560"/>
      <c r="I150" s="561"/>
      <c r="J150" s="561" t="s">
        <v>2461</v>
      </c>
      <c r="K150" s="556" t="s">
        <v>2424</v>
      </c>
    </row>
    <row r="151" spans="1:11">
      <c r="A151" s="560" t="s">
        <v>2474</v>
      </c>
      <c r="B151" s="560" t="s">
        <v>2455</v>
      </c>
      <c r="C151" s="560" t="s">
        <v>2475</v>
      </c>
      <c r="D151" s="560" t="s">
        <v>2474</v>
      </c>
      <c r="E151" s="560" t="s">
        <v>2457</v>
      </c>
      <c r="F151" s="560">
        <v>3</v>
      </c>
      <c r="G151" s="561">
        <v>46023</v>
      </c>
      <c r="H151" s="560"/>
      <c r="I151" s="561"/>
      <c r="J151" s="561" t="s">
        <v>2461</v>
      </c>
      <c r="K151" s="556" t="s">
        <v>2424</v>
      </c>
    </row>
    <row r="152" spans="1:11">
      <c r="A152" s="560" t="s">
        <v>2476</v>
      </c>
      <c r="B152" s="560" t="s">
        <v>2455</v>
      </c>
      <c r="C152" s="560" t="s">
        <v>2477</v>
      </c>
      <c r="D152" s="560" t="s">
        <v>2476</v>
      </c>
      <c r="E152" s="560" t="s">
        <v>2457</v>
      </c>
      <c r="F152" s="560">
        <v>3</v>
      </c>
      <c r="G152" s="561">
        <v>46023</v>
      </c>
      <c r="H152" s="560"/>
      <c r="I152" s="561"/>
      <c r="J152" s="561" t="s">
        <v>2461</v>
      </c>
      <c r="K152" s="556" t="s">
        <v>2424</v>
      </c>
    </row>
    <row r="153" spans="1:11">
      <c r="A153" s="560" t="s">
        <v>2478</v>
      </c>
      <c r="B153" s="560" t="s">
        <v>2455</v>
      </c>
      <c r="C153" s="560" t="s">
        <v>2479</v>
      </c>
      <c r="D153" s="560" t="s">
        <v>2478</v>
      </c>
      <c r="E153" s="560" t="s">
        <v>2457</v>
      </c>
      <c r="F153" s="560">
        <v>3</v>
      </c>
      <c r="G153" s="561">
        <v>46023</v>
      </c>
      <c r="H153" s="560"/>
      <c r="I153" s="561"/>
      <c r="J153" s="561" t="s">
        <v>2461</v>
      </c>
      <c r="K153" s="556" t="s">
        <v>2424</v>
      </c>
    </row>
    <row r="154" spans="1:11">
      <c r="A154" s="560" t="s">
        <v>2480</v>
      </c>
      <c r="B154" s="560" t="s">
        <v>2455</v>
      </c>
      <c r="C154" s="560" t="s">
        <v>2481</v>
      </c>
      <c r="D154" s="560" t="s">
        <v>2480</v>
      </c>
      <c r="E154" s="560" t="s">
        <v>2457</v>
      </c>
      <c r="F154" s="560">
        <v>3</v>
      </c>
      <c r="G154" s="561">
        <v>46023</v>
      </c>
      <c r="H154" s="560"/>
      <c r="I154" s="561"/>
      <c r="J154" s="561" t="s">
        <v>2461</v>
      </c>
      <c r="K154" s="556" t="s">
        <v>2424</v>
      </c>
    </row>
    <row r="155" spans="1:11">
      <c r="A155" s="560" t="s">
        <v>2482</v>
      </c>
      <c r="B155" s="560" t="s">
        <v>2455</v>
      </c>
      <c r="C155" s="560" t="s">
        <v>2483</v>
      </c>
      <c r="D155" s="560" t="s">
        <v>2482</v>
      </c>
      <c r="E155" s="560" t="s">
        <v>2457</v>
      </c>
      <c r="F155" s="560">
        <v>3</v>
      </c>
      <c r="G155" s="561">
        <v>46023</v>
      </c>
      <c r="H155" s="560"/>
      <c r="I155" s="561"/>
      <c r="J155" s="561" t="s">
        <v>2461</v>
      </c>
      <c r="K155" s="556" t="s">
        <v>2424</v>
      </c>
    </row>
    <row r="156" spans="1:11">
      <c r="A156" s="560" t="s">
        <v>2484</v>
      </c>
      <c r="B156" s="560" t="s">
        <v>2455</v>
      </c>
      <c r="C156" s="560" t="s">
        <v>2485</v>
      </c>
      <c r="D156" s="560" t="s">
        <v>2484</v>
      </c>
      <c r="E156" s="560" t="s">
        <v>2457</v>
      </c>
      <c r="F156" s="560">
        <v>3</v>
      </c>
      <c r="G156" s="561">
        <v>46023</v>
      </c>
      <c r="H156" s="560"/>
      <c r="I156" s="561"/>
      <c r="J156" s="561" t="s">
        <v>2461</v>
      </c>
      <c r="K156" s="556" t="s">
        <v>2424</v>
      </c>
    </row>
    <row r="157" spans="1:11">
      <c r="A157" s="560" t="s">
        <v>2486</v>
      </c>
      <c r="B157" s="560" t="s">
        <v>2455</v>
      </c>
      <c r="C157" s="560" t="s">
        <v>2487</v>
      </c>
      <c r="D157" s="560" t="s">
        <v>2486</v>
      </c>
      <c r="E157" s="560" t="s">
        <v>2457</v>
      </c>
      <c r="F157" s="560">
        <v>3</v>
      </c>
      <c r="G157" s="561">
        <v>46023</v>
      </c>
      <c r="H157" s="560"/>
      <c r="I157" s="561"/>
      <c r="J157" s="561" t="s">
        <v>2461</v>
      </c>
      <c r="K157" s="556" t="s">
        <v>2424</v>
      </c>
    </row>
    <row r="158" spans="1:11">
      <c r="A158" s="560" t="s">
        <v>2488</v>
      </c>
      <c r="B158" s="560" t="s">
        <v>2455</v>
      </c>
      <c r="C158" s="560" t="s">
        <v>2489</v>
      </c>
      <c r="D158" s="560" t="s">
        <v>2488</v>
      </c>
      <c r="E158" s="560" t="s">
        <v>2457</v>
      </c>
      <c r="F158" s="560">
        <v>3</v>
      </c>
      <c r="G158" s="561">
        <v>46023</v>
      </c>
      <c r="H158" s="560"/>
      <c r="I158" s="561"/>
      <c r="J158" s="561" t="s">
        <v>2461</v>
      </c>
      <c r="K158" s="556" t="s">
        <v>2424</v>
      </c>
    </row>
  </sheetData>
  <autoFilter ref="A1:K158" xr:uid="{305AB8D0-344D-4756-AA94-7D371FF9651B}"/>
  <phoneticPr fontId="3" type="noConversion"/>
  <conditionalFormatting sqref="A1:A158">
    <cfRule type="duplicateValues" dxfId="29" priority="26"/>
    <cfRule type="duplicateValues" dxfId="28" priority="27"/>
  </conditionalFormatting>
  <conditionalFormatting sqref="A2:A64">
    <cfRule type="duplicateValues" dxfId="27" priority="28"/>
  </conditionalFormatting>
  <conditionalFormatting sqref="A140:A142">
    <cfRule type="expression" dxfId="26" priority="5">
      <formula>#REF!&lt;&gt;1</formula>
    </cfRule>
  </conditionalFormatting>
  <conditionalFormatting sqref="D16">
    <cfRule type="duplicateValues" dxfId="25" priority="22"/>
    <cfRule type="duplicateValues" dxfId="24" priority="23"/>
    <cfRule type="duplicateValues" dxfId="23" priority="24"/>
  </conditionalFormatting>
  <conditionalFormatting sqref="D17:D19 D27:D28 D21 D23:D25 D30 D32:D54 D1:D15 D65:D158">
    <cfRule type="duplicateValues" dxfId="22" priority="30"/>
  </conditionalFormatting>
  <conditionalFormatting sqref="D17:D19 D27:D28 D21 D23:D25 D30 D32:D54 D2:D15">
    <cfRule type="duplicateValues" dxfId="21" priority="29"/>
  </conditionalFormatting>
  <conditionalFormatting sqref="D17:D19">
    <cfRule type="duplicateValues" dxfId="20" priority="25"/>
  </conditionalFormatting>
  <conditionalFormatting sqref="D20">
    <cfRule type="duplicateValues" dxfId="19" priority="16"/>
    <cfRule type="duplicateValues" dxfId="18" priority="17"/>
    <cfRule type="duplicateValues" dxfId="17" priority="18"/>
  </conditionalFormatting>
  <conditionalFormatting sqref="D22">
    <cfRule type="duplicateValues" dxfId="16" priority="13"/>
    <cfRule type="duplicateValues" dxfId="15" priority="14"/>
    <cfRule type="duplicateValues" dxfId="14" priority="15"/>
  </conditionalFormatting>
  <conditionalFormatting sqref="D26">
    <cfRule type="duplicateValues" dxfId="13" priority="19"/>
    <cfRule type="duplicateValues" dxfId="12" priority="20"/>
    <cfRule type="duplicateValues" dxfId="11" priority="21"/>
  </conditionalFormatting>
  <conditionalFormatting sqref="D29">
    <cfRule type="duplicateValues" dxfId="10" priority="10"/>
    <cfRule type="duplicateValues" dxfId="9" priority="11"/>
    <cfRule type="duplicateValues" dxfId="8" priority="12"/>
  </conditionalFormatting>
  <conditionalFormatting sqref="D31">
    <cfRule type="duplicateValues" dxfId="7" priority="7"/>
    <cfRule type="duplicateValues" dxfId="6" priority="8"/>
    <cfRule type="duplicateValues" dxfId="5" priority="9"/>
  </conditionalFormatting>
  <conditionalFormatting sqref="D55:D64">
    <cfRule type="duplicateValues" dxfId="4" priority="1"/>
    <cfRule type="duplicateValues" dxfId="3" priority="2"/>
    <cfRule type="duplicateValues" dxfId="2" priority="3"/>
  </conditionalFormatting>
  <conditionalFormatting sqref="D140:D142">
    <cfRule type="expression" dxfId="1" priority="4">
      <formula>#REF!&lt;&gt;1</formula>
    </cfRule>
  </conditionalFormatting>
  <conditionalFormatting sqref="G140:J142">
    <cfRule type="cellIs" dxfId="0" priority="6" operator="equal">
      <formula>"ERROR"</formula>
    </cfRule>
  </conditionalFormatting>
  <dataValidations count="1">
    <dataValidation type="list" allowBlank="1" showInputMessage="1" showErrorMessage="1" sqref="B66:B139" xr:uid="{81A7BBFE-CA97-4360-828E-E2032E377B26}">
      <formula1>productName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Y26 Plan (2)</vt:lpstr>
      <vt:lpstr>Summary</vt:lpstr>
      <vt:lpstr>PSR(G)_Optional_</vt:lpstr>
      <vt:lpstr>PCR Order Sheet final</vt:lpstr>
      <vt:lpstr>PSR(G)_Optional</vt:lpstr>
      <vt:lpstr>삭제품목리스트(2)</vt:lpstr>
      <vt:lpstr>Y26 SOP Item</vt:lpstr>
      <vt:lpstr>'PSR(G)_Optional'!Print_Area</vt:lpstr>
      <vt:lpstr>'PSR(G)_Optional_'!Print_Area</vt:lpstr>
      <vt:lpstr>Summary!Print_Area</vt:lpstr>
      <vt:lpstr>'Y26 Plan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Yun JO</dc:creator>
  <cp:lastModifiedBy>Jong Il HAN</cp:lastModifiedBy>
  <cp:lastPrinted>2026-06-04T05:18:21Z</cp:lastPrinted>
  <dcterms:created xsi:type="dcterms:W3CDTF">2021-11-03T03:58:38Z</dcterms:created>
  <dcterms:modified xsi:type="dcterms:W3CDTF">2026-06-27T10:10:06Z</dcterms:modified>
</cp:coreProperties>
</file>